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0" sheetId="1" r:id="rId4"/>
    <sheet state="visible" name="BARGE MV SSI AVENGER" sheetId="2" r:id="rId5"/>
    <sheet state="visible" name="JAN_SHIPMENT 2025" sheetId="3" r:id="rId6"/>
    <sheet state="visible" name="PURCHASE REPORT" sheetId="4" r:id="rId7"/>
    <sheet state="visible" name=" MV_Barge&amp;Source 2026" sheetId="5" r:id="rId8"/>
    <sheet state="visible" name="MV_Barge&amp;Source 2025" sheetId="6" r:id="rId9"/>
    <sheet state="visible" name="MV_Barge&amp;Source 2024" sheetId="7" r:id="rId10"/>
    <sheet state="visible" name="Sheet3" sheetId="8" r:id="rId11"/>
    <sheet state="visible" name="Hasil Outstanding" sheetId="9" r:id="rId12"/>
    <sheet state="visible" name="Outstanding Payment" sheetId="10" r:id="rId13"/>
    <sheet state="visible" name="Source Monitoring 2024" sheetId="11" r:id="rId14"/>
    <sheet state="visible" name="MV_Barge&amp;Source 2023" sheetId="12" r:id="rId15"/>
    <sheet state="visible" name="MV_Barge&amp;Source 2022" sheetId="13" r:id="rId16"/>
    <sheet state="visible" name="MV_Barge&amp;Source 2021" sheetId="14" r:id="rId17"/>
    <sheet state="hidden" name="Sheet1" sheetId="15" r:id="rId18"/>
    <sheet state="visible" name="MV.IKAN SELIGI" sheetId="16" r:id="rId19"/>
    <sheet state="visible" name="Sheet2" sheetId="17" r:id="rId20"/>
  </sheets>
  <definedNames>
    <definedName hidden="1" localSheetId="2" name="_xlnm._FilterDatabase">'JAN_SHIPMENT 2025'!$A$5:$CO$43</definedName>
    <definedName hidden="1" localSheetId="3" name="_xlnm._FilterDatabase">'PURCHASE REPORT'!$A$5:$CT$146</definedName>
    <definedName hidden="1" localSheetId="4" name="_xlnm._FilterDatabase">' MV_Barge&amp;Source 2026'!$A$5:$FN$67</definedName>
    <definedName hidden="1" localSheetId="5" name="_xlnm._FilterDatabase">'MV_Barge&amp;Source 2025'!$A$5:$FN$333</definedName>
    <definedName hidden="1" localSheetId="6" name="_xlnm._FilterDatabase">'MV_Barge&amp;Source 2024'!$A$5:$CY$300</definedName>
    <definedName hidden="1" localSheetId="7" name="_xlnm._FilterDatabase">Sheet3!$A$5:$GD$241</definedName>
    <definedName hidden="1" localSheetId="10" name="_xlnm._FilterDatabase">'Source Monitoring 2024'!$A$3:$Z$32</definedName>
  </definedNames>
  <calcPr/>
  <pivotCaches>
    <pivotCache cacheId="0" r:id="rId21"/>
  </pivotCaches>
  <extLst>
    <ext uri="GoogleSheetsCustomDataVersion2">
      <go:sheetsCustomData xmlns:go="http://customooxmlschemas.google.com/" r:id="rId22" roundtripDataChecksum="PjtdIOn6v5e5pdUUGuKBPEY5IF1nZbIZISOefH73oq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DF VESSEL : 1,371 MT 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5">
      <text>
        <t xml:space="preserve">DF VESSEL : 1,371 MT 
======</t>
      </text>
    </comment>
    <comment authorId="0" ref="AA16">
      <text>
        <t xml:space="preserve">JARAK JETTY MBL - MUARA BERAU = 251 NM
======</t>
      </text>
    </comment>
    <comment authorId="0" ref="AA18">
      <text>
        <t xml:space="preserve">JARAK JETTY MBL - MUARA BERAU = 251 NM
======</t>
      </text>
    </comment>
    <comment authorId="0" ref="L19">
      <text>
        <t xml:space="preserve">DF VESSEL : 1,371 MT 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5">
      <text>
        <t xml:space="preserve">DF VESSEL : 1,371 MT 
======</t>
      </text>
    </comment>
    <comment authorId="0" ref="AF16">
      <text>
        <t xml:space="preserve">JARAK JETTY MBL - MUARA BERAU = 251 NM
======</t>
      </text>
    </comment>
    <comment authorId="0" ref="AF18">
      <text>
        <t xml:space="preserve">JARAK JETTY MBL - MUARA BERAU = 251 NM
======</t>
      </text>
    </comment>
    <comment authorId="0" ref="AF20">
      <text>
        <t xml:space="preserve">JARAK JETTY MBL - MUARA BERAU = 251 NM
======</t>
      </text>
    </comment>
    <comment authorId="0" ref="M30">
      <text>
        <t xml:space="preserve">DF VESSEL : 1,371 MT 
======</t>
      </text>
    </comment>
    <comment authorId="0" ref="M38">
      <text>
        <t xml:space="preserve">DF VESSEL : 1,371 MT 
======</t>
      </text>
    </comment>
    <comment authorId="0" ref="M42">
      <text>
        <t xml:space="preserve">DF VESSEL : 1,371 MT 
======</t>
      </text>
    </comment>
    <comment authorId="0" ref="M86">
      <text>
        <t xml:space="preserve">DF VESSEL : 1,371 MT 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6">
      <text>
        <t xml:space="preserve">DF VESSEL : 1,371 MT 
======</t>
      </text>
    </comment>
    <comment authorId="0" ref="M67">
      <text>
        <t xml:space="preserve">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6">
      <text>
        <t xml:space="preserve">DF VESSEL : 1,371 MT 
======</t>
      </text>
    </comment>
    <comment authorId="0" ref="AF17">
      <text>
        <t xml:space="preserve">JARAK JETTY MBL - MUARA BERAU = 251 NM
======</t>
      </text>
    </comment>
    <comment authorId="0" ref="AF19">
      <text>
        <t xml:space="preserve">JARAK JETTY MBL - MUARA BERAU = 251 NM
======</t>
      </text>
    </comment>
    <comment authorId="0" ref="AF21">
      <text>
        <t xml:space="preserve">JARAK JETTY MBL - MUARA BERAU = 251 NM
======</t>
      </text>
    </comment>
    <comment authorId="0" ref="M31">
      <text>
        <t xml:space="preserve">DF VESSEL : 1,371 MT 
======</t>
      </text>
    </comment>
    <comment authorId="0" ref="M39">
      <text>
        <t xml:space="preserve">DF VESSEL : 1,371 MT 
======</t>
      </text>
    </comment>
    <comment authorId="0" ref="M43">
      <text>
        <t xml:space="preserve">DF VESSEL : 1,371 MT 
======</t>
      </text>
    </comment>
    <comment authorId="0" ref="M86">
      <text>
        <t xml:space="preserve">DF VESSEL : 1,371 MT 
======</t>
      </text>
    </comment>
    <comment authorId="0" ref="AA116">
      <text>
        <t xml:space="preserve">18 Oct 09:07
======</t>
      </text>
    </comment>
    <comment authorId="0" ref="M203">
      <text>
        <t xml:space="preserve">DF VESSEL : 1,371 MT 
======</t>
      </text>
    </comment>
    <comment authorId="0" ref="M332">
      <text>
        <t xml:space="preserve">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5">
      <text>
        <t xml:space="preserve">STATUS FOR BUYER
======</t>
      </text>
    </comment>
    <comment authorId="0" ref="V164">
      <text>
        <t xml:space="preserve">STATUS FOR BUYER
======</t>
      </text>
    </comment>
    <comment authorId="0" ref="V289">
      <text>
        <t xml:space="preserve">STATUS FOR BUYER
======</t>
      </text>
    </comment>
    <comment authorId="0" ref="V304">
      <text>
        <t xml:space="preserve">STATUS FOR BUYER
======</t>
      </text>
    </comment>
    <comment authorId="0" ref="V314">
      <text>
        <t xml:space="preserve">STATUS FOR BUYER
======</t>
      </text>
    </comment>
    <comment authorId="0" ref="AO210">
      <text>
        <t xml:space="preserve">======
ID#AAABYupDnzQ
Giardini Tandilintin    (2024-11-15 05:59:48)
Belum harga final</t>
      </text>
    </comment>
    <comment authorId="0" ref="E61">
      <text>
        <t xml:space="preserve">======
ID#AAABYKHXTYs
Priscilla Sabrina    (2024-11-14 03:58:24)
BME Kungkilan i/o BME Serelo</t>
      </text>
    </comment>
    <comment authorId="0" ref="E111">
      <text>
        <t xml:space="preserve">======
ID#AAABYaCDFIk
Priscilla Sabrina    (2024-11-13 02:32:45)
ABG AREA</t>
      </text>
    </comment>
    <comment authorId="0" ref="AE30">
      <text>
        <t xml:space="preserve">======
ID#AAABYW-F9Pc
Priscilla Sabrina    (2024-11-12 14:27:59)
008.REV1/ADD/FBE-MSE/2023</t>
      </text>
    </comment>
    <comment authorId="0" ref="AE29">
      <text>
        <t xml:space="preserve">======
ID#AAABYW-F9PY
Priscilla Sabrina    (2024-11-12 14:22:12)
008.REV1/ADD/FBE-MSE/2023</t>
      </text>
    </comment>
    <comment authorId="0" ref="D107">
      <text>
        <t xml:space="preserve">======
ID#AAABXAUQp2s
Caca    (2024-10-18 08:06:02)
Vessel dems 
Vessel got DF 899 MT 
$14 x 899 MT</t>
      </text>
    </comment>
    <comment authorId="0" ref="D103">
      <text>
        <t xml:space="preserve">======
ID#AAABXAUQp2k
Caca    (2024-10-18 08:06:02)
Vessel dems 
Vessel got DF 899 MT 
$14 x 899 MT</t>
      </text>
    </comment>
    <comment authorId="0" ref="D104">
      <text>
        <t xml:space="preserve">======
ID#AAABXAUQp2o
Caca    (2024-10-18 08:06:02)
Vessel dems 
Vessel got DF 899 MT 
$14 x 899 MT</t>
      </text>
    </comment>
    <comment authorId="0" ref="D106">
      <text>
        <t xml:space="preserve">======
ID#AAABXAUQp2g
Caca    (2024-10-18 08:06:02)
Vessel dems 
Vessel got DF 899 MT 
$14 x 899 MT</t>
      </text>
    </comment>
    <comment authorId="0" ref="D105">
      <text>
        <t xml:space="preserve">======
ID#AAABXAUQp2Y
Caca    (2024-10-18 08:06:02)
Vessel dems 
Vessel got DF 899 MT 
$14 x 899 MT</t>
      </text>
    </comment>
    <comment authorId="0" ref="D102">
      <text>
        <t xml:space="preserve">======
ID#AAABXAUQp2Q
Caca    (2024-10-18 08:06:02)
Vessel dems 
Vessel got DF 899 MT 
$14 x 899 MT</t>
      </text>
    </comment>
    <comment authorId="0" ref="D108">
      <text>
        <t xml:space="preserve">======
ID#AAABXAUQp2U
Caca    (2024-10-18 08:06:02)
Vessel dems 
Vessel got DF 899 MT 
$14 x 899 MT</t>
      </text>
    </comment>
    <comment authorId="0" ref="I319">
      <text>
        <t xml:space="preserve">======
ID#AAABVtvhd8I
tc={8EDF47FF-B20B-1F40-B54F-AEA72B0BF124}    (2024-09-24 08:40:06)
[Threaded comment]
Your version of Excel allows you to read this threaded comment; however, any edits to it will get removed if the file is opened in a newer version of Excel. Learn more: https://go.microsoft.com/fwlink/?linkid=870924
Comment:
    i/o 13 - 17 OCT, 10 - 16 OCT</t>
      </text>
    </comment>
    <comment authorId="0" ref="AE14">
      <text>
        <t xml:space="preserve">======
ID#AAABOma3u_A
Priscilla Sabrina    (2024-05-24 04:30:56)
001/ADD/FBE-MSE/I/2024</t>
      </text>
    </comment>
    <comment authorId="0" ref="M64">
      <text>
        <t xml:space="preserve">======
ID#AAABNDgBH9U
Giardini Tandilintin    (2024-05-10 01:50:39)
10/05 : ETA POL 11 May 24</t>
      </text>
    </comment>
  </commentList>
  <extLst>
    <ext uri="GoogleSheetsCustomDataVersion2">
      <go:sheetsCustomData xmlns:go="http://customooxmlschemas.google.com/" r:id="rId1" roundtripDataSignature="AMtx7mgNIk4vPk3d20qa6voUizCY+32T6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98">
      <text>
        <t xml:space="preserve">======
ID#AAABYk4phPs
Giardini Tandilintin    (2024-11-15 05:59:48)
Belum harga final</t>
      </text>
    </comment>
    <comment authorId="0" ref="E67">
      <text>
        <t xml:space="preserve">======
ID#AAABYk4phPY
Priscilla Sabrina    (2024-11-14 03:58:24)
BME Kungkilan i/o BME Serelo</t>
      </text>
    </comment>
    <comment authorId="0" ref="E120">
      <text>
        <t xml:space="preserve">======
ID#AAABYk4phPk
Priscilla Sabrina    (2024-11-13 02:32:45)
ABG AREA</t>
      </text>
    </comment>
    <comment authorId="0" ref="S31">
      <text>
        <t xml:space="preserve">======
ID#AAABYk4phPg
Priscilla Sabrina    (2024-11-12 14:27:59)
008.REV1/ADD/FBE-MSE/2023</t>
      </text>
    </comment>
    <comment authorId="0" ref="S30">
      <text>
        <t xml:space="preserve">======
ID#AAABYk4phPU
Priscilla Sabrina    (2024-11-12 14:22:12)
008.REV1/ADD/FBE-MSE/2023</t>
      </text>
    </comment>
    <comment authorId="0" ref="D117">
      <text>
        <t xml:space="preserve">======
ID#AAABYk4phPM
Caca    (2024-10-18 08:06:02)
Vessel dems 
Vessel got DF 899 MT 
$14 x 899 MT</t>
      </text>
    </comment>
    <comment authorId="0" ref="D111">
      <text>
        <t xml:space="preserve">======
ID#AAABYk4phPI
Caca    (2024-10-18 08:06:02)
Vessel dems 
Vessel got DF 899 MT 
$14 x 899 MT</t>
      </text>
    </comment>
    <comment authorId="0" ref="D116">
      <text>
        <t xml:space="preserve">======
ID#AAABYk4phPE
Caca    (2024-10-18 08:06:02)
Vessel dems 
Vessel got DF 899 MT 
$14 x 899 MT</t>
      </text>
    </comment>
    <comment authorId="0" ref="D113">
      <text>
        <t xml:space="preserve">======
ID#AAABYk4phPA
Caca    (2024-10-18 08:06:02)
Vessel dems 
Vessel got DF 899 MT 
$14 x 899 MT</t>
      </text>
    </comment>
    <comment authorId="0" ref="D112">
      <text>
        <t xml:space="preserve">======
ID#AAABYk4phPo
Caca    (2024-10-18 08:06:02)
Vessel dems 
Vessel got DF 899 MT 
$14 x 899 MT</t>
      </text>
    </comment>
    <comment authorId="0" ref="D115">
      <text>
        <t xml:space="preserve">======
ID#AAABYk4phPc
Caca    (2024-10-18 08:06:02)
Vessel dems 
Vessel got DF 899 MT 
$14 x 899 MT</t>
      </text>
    </comment>
    <comment authorId="0" ref="D114">
      <text>
        <t xml:space="preserve">======
ID#AAABYk4phPw
Caca    (2024-10-18 08:06:02)
Vessel dems 
Vessel got DF 899 MT 
$14 x 899 MT</t>
      </text>
    </comment>
    <comment authorId="0" ref="S13">
      <text>
        <t xml:space="preserve">======
ID#AAABYk4phPQ
Priscilla Sabrina    (2024-05-24 04:30:56)
001/ADD/FBE-MSE/I/2024</t>
      </text>
    </comment>
    <comment authorId="0" ref="M70">
      <text>
        <t xml:space="preserve">======
ID#AAABYk4phO8
Giardini Tandilintin    (2024-05-10 01:50:39)
10/05 : ETA POL 11 May 24</t>
      </text>
    </comment>
  </commentList>
  <extLst>
    <ext uri="GoogleSheetsCustomDataVersion2">
      <go:sheetsCustomData xmlns:go="http://customooxmlschemas.google.com/" r:id="rId1" roundtripDataSignature="AMtx7mh1QA4drWx2fiMUS8vPCMboHmXQv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">
      <text>
        <t xml:space="preserve">STATUS FOR BUYER
======</t>
      </text>
    </comment>
    <comment authorId="0" ref="W15">
      <text>
        <t xml:space="preserve">Actual 21 Apr
======</t>
      </text>
    </comment>
    <comment authorId="0" ref="L34">
      <text>
        <t xml:space="preserve">36 jam
======</t>
      </text>
    </comment>
    <comment authorId="0" ref="AC38">
      <text>
        <t xml:space="preserve">ADDENDUM NO.002/ADD/FBE-MSE/V/2023 HARDCOPY NYA SUDAH DI LEGAL
======</t>
      </text>
    </comment>
    <comment authorId="0" ref="P131">
      <text>
        <t xml:space="preserve">======
ID#AAAA_f58buI
Priscilla Sabrina    (2023-11-03 08:30:43)
QTY DOCS 7505.418MT</t>
      </text>
    </comment>
    <comment authorId="0" ref="P114">
      <text>
        <t xml:space="preserve">======
ID#AAAA7ay7APY
Priscilla Sabrina    (2023-10-16 04:55:14)
Jetty docs 7520.516</t>
      </text>
    </comment>
    <comment authorId="0" ref="Q114">
      <text>
        <t xml:space="preserve">======
ID#AAAA614iwYI
Priscilla Sabrina    (2023-10-09 03:12:18)
Jetty docs 7520.516</t>
      </text>
    </comment>
    <comment authorId="0" ref="AC99">
      <text>
        <t xml:space="preserve">======
ID#AAAA3zVMV2o
Commercial BPG Admin    (2023-09-04 09:26:54)
Addendum I No.006/ADD/FBE-MSE/VIII/2023 LEGAL</t>
      </text>
    </comment>
    <comment authorId="0" ref="AC97">
      <text>
        <t xml:space="preserve">======
ID#AAAA3zVMV2k
Commercial BPG Admin    (2023-09-04 09:26:41)
Addendum I No.006/ADD/FBE-MSE/VIII/2023 LEGAL</t>
      </text>
    </comment>
    <comment authorId="0" ref="AC96">
      <text>
        <t xml:space="preserve">======
ID#AAAA3zVMV2g
Commercial BPG Admin    (2023-09-04 09:26:33)
Addendum I No.006/ADD/FBE-MSE/VIII/2023 LEGAL</t>
      </text>
    </comment>
    <comment authorId="0" ref="AC94">
      <text>
        <t xml:space="preserve">======
ID#AAAA3zVMV2c
Commercial BPG Admin    (2023-09-04 09:25:37)
Addendum I No.006/ADD/FBE-MSE/VIII/2023 LEGAL</t>
      </text>
    </comment>
    <comment authorId="0" ref="AC84">
      <text>
        <t xml:space="preserve">======
ID#AAAA3K-cp0g
Commercial BPG Admin    (2023-08-14 09:56:38)
Addendum I No.005/ADD/FBE-MSE/VII/2023 LEGAL</t>
      </text>
    </comment>
    <comment authorId="0" ref="AC81">
      <text>
        <t xml:space="preserve">======
ID#AAAA3K-cp0c
Commercial BPG Admin    (2023-08-14 09:54:10)
Addendum I No.005/ADD/FBE-MSE/VII/2023 LEGAL</t>
      </text>
    </comment>
    <comment authorId="0" ref="AC80">
      <text>
        <t xml:space="preserve">======
ID#AAAA3K-cp0Y
Commercial BPG Admin    (2023-08-14 09:54:04)
Addendum I No.005/ADD/FBE-MSE/VII/2023 LEGAL</t>
      </text>
    </comment>
    <comment authorId="0" ref="AC79">
      <text>
        <t xml:space="preserve">======
ID#AAAA3K-cp0U
Commercial BPG Admin    (2023-08-14 09:53:49)
Addendum I No.005/ADD/FBE-MSE/VII/2023 LEGAL</t>
      </text>
    </comment>
    <comment authorId="0" ref="AC72">
      <text>
        <t xml:space="preserve">======
ID#AAAA3K-cp0Q
Commercial BPG Admin    (2023-08-14 09:51:03)
Addendum I No.004/ADD/FBE-MSE/VII/2023 LEGAL</t>
      </text>
    </comment>
    <comment authorId="0" ref="AC71">
      <text>
        <t xml:space="preserve">======
ID#AAAA3K-cp0M
Commercial BPG Admin    (2023-08-14 09:50:55)
Addendum I No.004/ADD/FBE-MSE/VII/2023 LEGAL</t>
      </text>
    </comment>
    <comment authorId="0" ref="AC75">
      <text>
        <t xml:space="preserve">======
ID#AAAA3K-cp0I
Commercial BPG Admin    (2023-08-14 09:49:10)
Addendum I No.003/ADD/FBE-MSE/VII/2023 LEGAL</t>
      </text>
    </comment>
    <comment authorId="0" ref="Q83">
      <text>
        <t xml:space="preserve">======
ID#AAAA2GSO6sY
Priscilla Sabrina    (2023-08-02 07:43:35)
Aktual, 6972.155 MT</t>
      </text>
    </comment>
    <comment authorId="0" ref="T86">
      <text>
        <t xml:space="preserve">======
ID#AAAA2BTT7q4
Giardini Tandilintin    (2023-08-01 06:33:22)
NOR : 27 July 2023/08:00LT</t>
      </text>
    </comment>
    <comment authorId="0" ref="T87">
      <text>
        <t xml:space="preserve">======
ID#AAAA2BTT7q0
Giardini Tandilintin    (2023-08-01 06:32:18)
NOR : 27 July 2023/22:30</t>
      </text>
    </comment>
    <comment authorId="0" ref="D92">
      <text>
        <t xml:space="preserve">======
ID#AAAA1hkLnF8
Giardini Tandilintin    (2023-07-24 04:36:03)
SNNC</t>
      </text>
    </comment>
    <comment authorId="0" ref="D91">
      <text>
        <t xml:space="preserve">======
ID#AAAA1hkLnF4
Giardini Tandilintin    (2023-07-24 04:35:56)
SNNC</t>
      </text>
    </comment>
    <comment authorId="0" ref="D90">
      <text>
        <t xml:space="preserve">======
ID#AAAA1hkLnF0
Giardini Tandilintin    (2023-07-24 04:35:51)
SNNC</t>
      </text>
    </comment>
    <comment authorId="0" ref="D89">
      <text>
        <t xml:space="preserve">======
ID#AAAA1hkLnFw
Giardini Tandilintin    (2023-07-24 04:35:42)
SNNC</t>
      </text>
    </comment>
    <comment authorId="0" ref="D88">
      <text>
        <t xml:space="preserve">======
ID#AAAA1hkLnFs
Giardini Tandilintin    (2023-07-24 04:35:36)
SNNC</t>
      </text>
    </comment>
    <comment authorId="0" ref="D87">
      <text>
        <t xml:space="preserve">======
ID#AAAA1hkLnFo
Giardini Tandilintin    (2023-07-24 04:35:28)
SNNC</t>
      </text>
    </comment>
    <comment authorId="0" ref="D86">
      <text>
        <t xml:space="preserve">======
ID#AAAA1hkLnFk
Giardini Tandilintin    (2023-07-24 04:35:14)
SNNC</t>
      </text>
    </comment>
    <comment authorId="0" ref="AC33">
      <text>
        <t xml:space="preserve">======
ID#AAAA1aCwvWI
Commercial BPG Admin    (2023-07-20 11:52:11)
001/ADD/TMB-MSE/V/2023 LEGAL</t>
      </text>
    </comment>
    <comment authorId="0" ref="AC34">
      <text>
        <t xml:space="preserve">======
ID#AAAA1aCwvWE
Commercial BPG Admin    (2023-07-20 11:50:49)
001/ADD/TMB-MSE/V/2023 LEGAL</t>
      </text>
    </comment>
    <comment authorId="0" ref="AG29">
      <text>
        <t xml:space="preserve">======
ID#AAAA0i29mIE
Commercial BPG Admin    (2023-06-27 07:46:02)
GTC &amp; TC</t>
      </text>
    </comment>
    <comment authorId="0" ref="AG19">
      <text>
        <t xml:space="preserve">======
ID#AAAA0i29mIA
Commercial BPG Admin    (2023-06-27 07:45:35)
GTC &amp; TC</t>
      </text>
    </comment>
    <comment authorId="0" ref="AG17">
      <text>
        <t xml:space="preserve">======
ID#AAAA0i29mH8
Commercial BPG Admin    (2023-06-27 07:45:20)
GTC &amp; TC</t>
      </text>
    </comment>
    <comment authorId="0" ref="Q40">
      <text>
        <t xml:space="preserve">======
ID#AAAA0i29mE0
Priscilla Sabrina    (2023-06-27 05:38:24)
aktual 6817.486</t>
      </text>
    </comment>
    <comment authorId="0" ref="C27">
      <text>
        <t xml:space="preserve">======
ID#AAAA0i29mEw
Priscilla Sabrina    (2023-06-27 05:20:48)
prev. 28 Mar-03 Apr</t>
      </text>
    </comment>
    <comment authorId="0" ref="C26">
      <text>
        <t xml:space="preserve">======
ID#AAAA0i29mEs
Priscilla Sabrina    (2023-06-27 05:20:45)
prev. 28 Mar-03 Apr</t>
      </text>
    </comment>
    <comment authorId="0" ref="C25">
      <text>
        <t xml:space="preserve">======
ID#AAAA0i29mEo
Priscilla Sabrina    (2023-06-27 05:20:40)
prev. 28 Mar-03 Apr</t>
      </text>
    </comment>
    <comment authorId="0" ref="C24">
      <text>
        <t xml:space="preserve">======
ID#AAAA0i29mEk
Priscilla Sabrina    (2023-06-27 05:20:36)
prev. 28 Mar-03 Apr</t>
      </text>
    </comment>
    <comment authorId="0" ref="C23">
      <text>
        <t xml:space="preserve">======
ID#AAAA0i29mEg
Priscilla Sabrina    (2023-06-27 05:20:33)
prev. 28 Mar-03 Apr</t>
      </text>
    </comment>
    <comment authorId="0" ref="C22">
      <text>
        <t xml:space="preserve">======
ID#AAAA0i29mEc
Priscilla Sabrina    (2023-06-27 05:20:15)
prev. 28 Mar-03 Apr</t>
      </text>
    </comment>
    <comment authorId="0" ref="D15">
      <text>
        <t xml:space="preserve">======
ID#AAAA0i29mEY
Priscilla Sabrina    (2023-06-27 05:20:01)
SNNC</t>
      </text>
    </comment>
    <comment authorId="0" ref="D14">
      <text>
        <t xml:space="preserve">======
ID#AAAA0i29mEU
Priscilla Sabrina    (2023-06-27 05:19:55)
SNNC</t>
      </text>
    </comment>
    <comment authorId="0" ref="D13">
      <text>
        <t xml:space="preserve">======
ID#AAAA0i29mEQ
Priscilla Sabrina    (2023-06-27 05:19:49)
SNNC</t>
      </text>
    </comment>
    <comment authorId="0" ref="AC21">
      <text>
        <t xml:space="preserve">======
ID#AAAA0i29mEM
Priscilla Sabrina    (2023-06-27 05:15:58)
ADDENDUM III PPJB 003/KKD-MSE/PJBB/VI/2022
001/SKB/MSE-KSU-AEP/IV/2023</t>
      </text>
    </comment>
    <comment authorId="0" ref="AC22">
      <text>
        <t xml:space="preserve">======
ID#AAAA0i29mEI
Priscilla Sabrina    (2023-06-27 05:15:44)
ADDENDUM III PPJB 003/KKD-MSE/PJBB/VI/2022
001/SKB/MSE-KSU-AEP/IV/2023</t>
      </text>
    </comment>
    <comment authorId="0" ref="L36">
      <text>
        <t xml:space="preserve">======
ID#AAAAwA-zyJo
Eri Widiastuti    (2023-05-23 07:28:33)
36 jam</t>
      </text>
    </comment>
    <comment authorId="0" ref="D12">
      <text>
        <t xml:space="preserve">======
ID#AAAAsCOjbUU
Eri Widiastuti    (2023-03-31 12:15:34)
SNNC</t>
      </text>
    </comment>
    <comment authorId="0" ref="C21">
      <text>
        <t xml:space="preserve">======
ID#AAAArfmrJ0Y
Eri Widiastuti    (2023-03-28 03:39:50)
prev. 28 Mar-03 Apr</t>
      </text>
    </comment>
  </commentList>
  <extLst>
    <ext uri="GoogleSheetsCustomDataVersion2">
      <go:sheetsCustomData xmlns:go="http://customooxmlschemas.google.com/" r:id="rId1" roundtripDataSignature="AMtx7mgNg/ZfgKqG0c042utFdlATeSQFGg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95">
      <text>
        <t xml:space="preserve">Kontrak Awal NO.002/BSB-MSE/PJBB/III/2022
======</t>
      </text>
    </comment>
    <comment authorId="0" ref="V114">
      <text>
        <t xml:space="preserve">Kontrak Awal NO.002/BSB-MSE/PJBB/III/2022
======</t>
      </text>
    </comment>
    <comment authorId="0" ref="V116">
      <text>
        <t xml:space="preserve">Amendemen II 
No. 002/AMD/BME/CAMARADERIE/PJBB/IV/2022
======</t>
      </text>
    </comment>
    <comment authorId="0" ref="V117">
      <text>
        <t xml:space="preserve">Amendemen II 
No. 002/AMD/BME/CAMARADERIE/PJBB/IV/2022
======</t>
      </text>
    </comment>
    <comment authorId="0" ref="V118">
      <text>
        <t xml:space="preserve">Amendemen II 
No. 002/AMD/BME/CAMARADERIE/PJBB/IV/2022
======</t>
      </text>
    </comment>
    <comment authorId="0" ref="V119">
      <text>
        <t xml:space="preserve">Amendemen II 
No. 002/AMD/BME/CAMARADERIE/PJBB/IV/2022
======</t>
      </text>
    </comment>
    <comment authorId="0" ref="V120">
      <text>
        <t xml:space="preserve">Amendemen II 
No. 002/AMD/BME/CAMARADERIE/PJBB/IV/2022
======</t>
      </text>
    </comment>
    <comment authorId="0" ref="V121">
      <text>
        <t xml:space="preserve">Amendemen II 
No. 002/AMD/BME/CAMARADERIE/PJBB/IV/2022
======</t>
      </text>
    </comment>
    <comment authorId="0" ref="V122">
      <text>
        <t xml:space="preserve">Amendemen II 
No. 002/AMD/BME/CAMARADERIE/PJBB/IV/2022
======</t>
      </text>
    </comment>
    <comment authorId="0" ref="V123">
      <text>
        <t xml:space="preserve">Amendemen II 
No. 002/AMD/BME/CAMARADERIE/PJBB/IV/2022
======</t>
      </text>
    </comment>
    <comment authorId="0" ref="V124">
      <text>
        <t xml:space="preserve">Amendemen II 
No. 002/AMD/BME/CAMARADERIE/PJBB/IV/2022
======</t>
      </text>
    </comment>
    <comment authorId="0" ref="V319">
      <text>
        <t xml:space="preserve">Amendemen II 
No. 002/AMD/BME/CAMARADERIE/PJBB/IV/2022
======</t>
      </text>
    </comment>
    <comment authorId="0" ref="V320">
      <text>
        <t xml:space="preserve">Amendemen II 
No. 002/AMD/BME/CAMARADERIE/PJBB/IV/2022
======</t>
      </text>
    </comment>
    <comment authorId="0" ref="V322">
      <text>
        <t xml:space="preserve">Amendemen II 
No. 002/AMD/BME/CAMARADERIE/PJBB/IV/2022
======</t>
      </text>
    </comment>
    <comment authorId="0" ref="V323">
      <text>
        <t xml:space="preserve">Amendemen II 
No. 002/AMD/BME/CAMARADERIE/PJBB/IV/2022
======</t>
      </text>
    </comment>
    <comment authorId="0" ref="V324">
      <text>
        <t xml:space="preserve">Amendemen II 
No. 002/AMD/BME/CAMARADERIE/PJBB/IV/2022
======</t>
      </text>
    </comment>
    <comment authorId="0" ref="O210">
      <text>
        <t xml:space="preserve">======
ID#AAAAjeBDG18
Priscilla Sabrina    (2022-11-21 10:31:43)
( QTY 7474.29)</t>
      </text>
    </comment>
    <comment authorId="0" ref="O221">
      <text>
        <t xml:space="preserve">======
ID#AAAAjeBDG14
Priscilla Sabrina    (2022-11-21 10:31:29)
RC MV XIN DONG GUAN 11 ( QTY 7474.29)</t>
      </text>
    </comment>
    <comment authorId="0" ref="K210">
      <text>
        <t xml:space="preserve">======
ID#AAAAjnFYviY
Priscilla Sabrina    (2022-11-08 11:25:31)
SPLIT CARGO WITH MV ZHENG RUN</t>
      </text>
    </comment>
    <comment authorId="0" ref="K181">
      <text>
        <t xml:space="preserve">======
ID#AAAAjOowVb8
Priscilla Sabrina    (2022-11-07 09:35:13)
STS FROM MV PACIFIST</t>
      </text>
    </comment>
    <comment authorId="0" ref="O300">
      <text>
        <t xml:space="preserve">======
ID#AAAAgJtsSjo
Priscilla Sabrina    (2022-09-19 03:09:26)
Return cargo from MV Hong Bao shi 3</t>
      </text>
    </comment>
    <comment authorId="0" ref="O285">
      <text>
        <t xml:space="preserve">======
ID#AAAAfR3hkcM
Priscilla Sabrina    (2022-09-11 02:31:51)
Split Cargo with MV grace Mild 
Total Cargo : 8874.368 mt</t>
      </text>
    </comment>
    <comment authorId="0" ref="O281">
      <text>
        <t xml:space="preserve">======
ID#AAAAfR3hkcI
Priscilla Sabrina    (2022-09-11 02:29:57)
Split Cargo from MV Hong Bao Shi
Total Cargo : 8874.368</t>
      </text>
    </comment>
    <comment authorId="0" ref="K259">
      <text>
        <t xml:space="preserve">======
ID#AAAAfQA51Do
Priscilla Sabrina    (2022-09-09 05:45:34)
SWITCH CARGO FROM MV GRACE MILD</t>
      </text>
    </comment>
    <comment authorId="0" ref="K278">
      <text>
        <t xml:space="preserve">======
ID#AAAAfg8ZvW0
Priscilla Sabrina    (2022-09-06 08:48:04)
SWITCH CARGO FROM MV PANAMAX UNIVERSE</t>
      </text>
    </comment>
    <comment authorId="0" ref="O269">
      <text>
        <t xml:space="preserve">======
ID#AAAAfg8ZvWw
Priscilla Sabrina    (2022-09-06 08:42:28)
Total Quantity Dokumen 8453.713,
Split discharge MV GRACE MILD</t>
      </text>
    </comment>
    <comment authorId="0" ref="O275">
      <text>
        <t xml:space="preserve">======
ID#AAAAfg8ZvWs
Priscilla Sabrina    (2022-09-06 08:16:28)
Total  Quantity Dokumen  8453.713,
Split discharge MV STH London</t>
      </text>
    </comment>
    <comment authorId="0" ref="K271">
      <text>
        <t xml:space="preserve">======
ID#AAAAagoY9pQ
Priscilla Sabrina    (2022-09-05 02:25:10)
RETURN CARGO FROM MV PANAMAX UNIVERSE</t>
      </text>
    </comment>
    <comment authorId="0" ref="V62">
      <text>
        <t xml:space="preserve">======
ID#AAAAd7Sejrs
Salsadila Awuy    (2022-08-04 09:37:46)
001/MSE-TMB/PJBB/II/2022</t>
      </text>
    </comment>
    <comment authorId="0" ref="V61">
      <text>
        <t xml:space="preserve">======
ID#AAAAd7Sejro
Salsadila Awuy    (2022-08-04 09:37:41)
001/MSE-TMB/PJBB/II/2022</t>
      </text>
    </comment>
    <comment authorId="0" ref="V60">
      <text>
        <t xml:space="preserve">======
ID#AAAAd7Sejrk
Salsadila Awuy    (2022-08-04 09:37:38)
001/MSE-TMB/PJBB/II/2022</t>
      </text>
    </comment>
    <comment authorId="0" ref="V59">
      <text>
        <t xml:space="preserve">======
ID#AAAAd7Sejrg
Salsadila Awuy    (2022-08-04 09:37:33)
001/MSE-TMB/PJBB/II/2022</t>
      </text>
    </comment>
    <comment authorId="0" ref="V58">
      <text>
        <t xml:space="preserve">======
ID#AAAAd7Sejrc
Salsadila Awuy    (2022-08-04 09:37:29)
001/MSE-TMB/PJBB/II/2022</t>
      </text>
    </comment>
    <comment authorId="0" ref="V57">
      <text>
        <t xml:space="preserve">======
ID#AAAAd7SejrY
Salsadila Awuy    (2022-08-04 09:37:25)
001/MSE-TMB/PJBB/II/2022</t>
      </text>
    </comment>
    <comment authorId="0" ref="V76">
      <text>
        <t xml:space="preserve">======
ID#AAAAd7SejrU
Salsadila Awuy    (2022-08-04 09:25:00)
001/MSE-TMB/PJBB/II/2022</t>
      </text>
    </comment>
    <comment authorId="0" ref="V78">
      <text>
        <t xml:space="preserve">======
ID#AAAAd7SejrQ
Salsadila Awuy    (2022-08-04 09:24:52)
001/MSE-TMB/PJBB/II/2022</t>
      </text>
    </comment>
    <comment authorId="0" ref="V80">
      <text>
        <t xml:space="preserve">======
ID#AAAAd7SejrM
Salsadila Awuy    (2022-08-04 09:24:48)
001/MSE-TMB/PJBB/II/2022</t>
      </text>
    </comment>
    <comment authorId="0" ref="V79">
      <text>
        <t xml:space="preserve">======
ID#AAAAd7SejrI
Salsadila Awuy    (2022-08-04 09:24:44)
001/MSE-TMB/PJBB/II/2022</t>
      </text>
    </comment>
    <comment authorId="0" ref="V77">
      <text>
        <t xml:space="preserve">======
ID#AAAAd7SejrE
Salsadila Awuy    (2022-08-04 09:24:40)
001/MSE-TMB/PJBB/II/2022</t>
      </text>
    </comment>
    <comment authorId="0" ref="V75">
      <text>
        <t xml:space="preserve">======
ID#AAAAd7SejrA
Salsadila Awuy    (2022-08-04 09:24:37)
001/MSE-TMB/PJBB/II/2022</t>
      </text>
    </comment>
    <comment authorId="0" ref="V73">
      <text>
        <t xml:space="preserve">======
ID#AAAAd7Sejq8
Salsadila Awuy    (2022-08-04 09:24:30)
001/MSE-TMB/PJBB/II/2022</t>
      </text>
    </comment>
    <comment authorId="0" ref="O69">
      <text>
        <t xml:space="preserve">======
ID#AAAAXjoby_s
Salsadila Awuy    (2022-04-11 02:00:24)
Di dokumen Qty. 7715,666 karna owner hanya bisa menerima qty tersebut tidak lebih</t>
      </text>
    </comment>
    <comment authorId="0" ref="AI2">
      <text>
        <t xml:space="preserve">======
ID#AAAATxhhz4w
Angelika Rose    (2021-04-06 04:13:33)
Surat Kirim</t>
      </text>
    </comment>
    <comment authorId="0" ref="AE2">
      <text>
        <t xml:space="preserve">======
ID#AAAATxhhz5M
Angelika Rose    (2021-04-06 04:13:33)
Surat Dukungan Jetty</t>
      </text>
    </comment>
    <comment authorId="0" ref="BD2">
      <text>
        <t xml:space="preserve">======
ID#AAAATxhhz5I
Angelika Rose    (2021-04-06 04:13:33)
Surat Pernyataan Legalitas Batubara</t>
      </text>
    </comment>
    <comment authorId="0" ref="AH2">
      <text>
        <t xml:space="preserve">======
ID#AAAATxhhz5E
Angelika Rose    (2021-04-06 04:13:33)
Surat Keterangan Asal Barang</t>
      </text>
    </comment>
    <comment authorId="0" ref="AX2">
      <text>
        <t xml:space="preserve">======
ID#AAAATxhhz48
Angelika Rose    (2021-04-06 04:13:33)
Ijin Jetty
------
ID#AAAATxhhz5A
Angelika Rosaline    (2021-04-06 04:34:07)
Izin TUKS</t>
      </text>
    </comment>
    <comment authorId="0" ref="BE2">
      <text>
        <t xml:space="preserve">======
ID#AAAATxhhz44
Angelika Rose    (2021-04-06 04:13:33)
Surat Lapor Tambat Pelabuhan</t>
      </text>
    </comment>
    <comment authorId="0" ref="AQ2">
      <text>
        <t xml:space="preserve">======
ID#AAAATxhhz40
Angelika Rose    (2021-04-06 04:13:33)
Surat Pernyataan Kebenaran Dokumen</t>
      </text>
    </comment>
  </commentList>
  <extLst>
    <ext uri="GoogleSheetsCustomDataVersion2">
      <go:sheetsCustomData xmlns:go="http://customooxmlschemas.google.com/" r:id="rId1" roundtripDataSignature="AMtx7mgIJmFmsPF1Di1KW4KsUNHjfqAW4A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">
      <text>
        <t xml:space="preserve">Infonya sistem ketika shipment yakni include Tongkang maka dari KUD tidak ada BL
======</t>
      </text>
    </comment>
    <comment authorId="0" ref="R6">
      <text>
        <t xml:space="preserve">Infonya sistem ketika shipment yakni include Tongkang maka dari KUD tidak ada BL
======</t>
      </text>
    </comment>
    <comment authorId="0" ref="O163">
      <text>
        <t xml:space="preserve">======
ID#AAAAS6y3yYU
Commercial    (2021-12-13 07:38:59)
BL LC = 7,672.153 MT</t>
      </text>
    </comment>
    <comment authorId="0" ref="P131">
      <text>
        <t xml:space="preserve">======
ID#AAAAP0-XiiU
Salsadila Awuy    (2021-10-11 05:09:46)
DSR TRIBHAKTI =&gt; 7531.975</t>
      </text>
    </comment>
    <comment authorId="0" ref="N61">
      <text>
        <t xml:space="preserve">======
ID#AAAAIicUZlc
Angelika Rose    (2021-04-21 01:39:04)
change from Wilmar 8</t>
      </text>
    </comment>
    <comment authorId="0" ref="N66">
      <text>
        <t xml:space="preserve">======
ID#AAAAIicUZk0
Salsadila    (2021-04-14 10:21:38)
TB. HARLINA 68 / BG. SOEKAWATI 312</t>
      </text>
    </comment>
    <comment authorId="0" ref="N62">
      <text>
        <t xml:space="preserve">======
ID#AAAAIicUZjg
Salsadila    (2021-04-14 10:21:38)
TB HARLINA 829 / BG. SOEKAWATI 356</t>
      </text>
    </comment>
    <comment authorId="0" ref="M2">
      <text>
        <t xml:space="preserve">======
ID#AAAAIicUZjQ
Angelika Rosaline    (2021-04-06 04:45:28)
Actual Jetty to be put in Comment</t>
      </text>
    </comment>
    <comment authorId="0" ref="AA2">
      <text>
        <t xml:space="preserve">======
ID#AAAAIicUZk4
Angelika Rose    (2021-04-06 04:13:33)
Surat Dukungan Jetty</t>
      </text>
    </comment>
    <comment authorId="0" ref="AL2">
      <text>
        <t xml:space="preserve">======
ID#AAAAIicUZk8
Angelika Rose    (2021-04-06 04:13:33)
Surat Pernyataan Kebenaran Dokumen</t>
      </text>
    </comment>
    <comment authorId="0" ref="G37">
      <text>
        <t xml:space="preserve">======
ID#AAAAIicUZkA
Angelika Rose    (2021-04-06 04:13:33)
Vessel's S/P = 51,930</t>
      </text>
    </comment>
    <comment authorId="0" ref="F29">
      <text>
        <t xml:space="preserve">======
ID#AAAAIicUZj8
Angelika Rose    (2021-04-06 04:13:33)
Mind ID Trading</t>
      </text>
    </comment>
    <comment authorId="0" ref="F3">
      <text>
        <t xml:space="preserve">======
ID#AAAAIicUZj0
Angelika Rose    (2021-04-06 04:13:33)
Hubei International Economic &amp; Technical Cooperation Co., Ltd.</t>
      </text>
    </comment>
    <comment authorId="0" ref="F38">
      <text>
        <t xml:space="preserve">======
ID#AAAAIicUZks
Angelika Rose    (2021-04-06 04:13:33)
Glencore International AG</t>
      </text>
    </comment>
    <comment authorId="0" ref="AS2">
      <text>
        <t xml:space="preserve">======
ID#AAAAIicUZkc
Angelika Rose    (2021-04-06 04:13:33)
Ijin Jetty
------
ID#AAAARuSpXuQ
Angelika Rosaline    (2021-04-06 04:34:07)
Izin TUKS</t>
      </text>
    </comment>
    <comment authorId="0" ref="F21">
      <text>
        <t xml:space="preserve">======
ID#AAAAIicUZkU
Angelika Rose    (2021-04-06 04:13:33)
Mind ID Trading</t>
      </text>
    </comment>
    <comment authorId="0" ref="AZ2">
      <text>
        <t xml:space="preserve">======
ID#AAAAIicUZjs
Angelika Rose    (2021-04-06 04:13:33)
Surat Lapor Tambat Pelabuhan</t>
      </text>
    </comment>
    <comment authorId="0" ref="F48">
      <text>
        <t xml:space="preserve">======
ID#AAAAIicUZkY
Angelika Rose    (2021-04-06 04:13:33)
IMR Metallurgical AG</t>
      </text>
    </comment>
    <comment authorId="0" ref="AD2">
      <text>
        <t xml:space="preserve">======
ID#AAAAIicUZjk
Angelika Rose    (2021-04-06 04:13:33)
Surat Keterangan Asal Barang</t>
      </text>
    </comment>
    <comment authorId="0" ref="AY2">
      <text>
        <t xml:space="preserve">======
ID#AAAAIicUZkQ
Angelika Rose    (2021-04-06 04:13:33)
Surat Pernyataan Legalitas Batubara</t>
      </text>
    </comment>
    <comment authorId="0" ref="AE2">
      <text>
        <t xml:space="preserve">======
ID#AAAAIicUZjo
Angelika Rose    (2021-04-06 04:13:33)
Surat Kirim</t>
      </text>
    </comment>
    <comment authorId="0" ref="F11">
      <text>
        <t xml:space="preserve">======
ID#AAAAIicUZlg
Angelika Rose    (2021-04-06 04:13:33)
Yongtai Energy Pte. Ltd.</t>
      </text>
    </comment>
    <comment authorId="0" ref="S24">
      <text>
        <t xml:space="preserve">======
ID#AAAAIicUZlY
Commercial BPG Admin    (2021-03-01 07:17:02)
1 0f 3</t>
      </text>
    </comment>
    <comment authorId="0" ref="S26">
      <text>
        <t xml:space="preserve">======
ID#AAAAIicUZjY
Angelika Rose    (2021-02-26 08:30:11)
1 of 2</t>
      </text>
    </comment>
    <comment authorId="0" ref="S36">
      <text>
        <t xml:space="preserve">======
ID#AAAAIicUZlU
Angelika Rose    (2021-02-26 08:30:11)
1 of 2</t>
      </text>
    </comment>
    <comment authorId="0" ref="S25">
      <text>
        <t xml:space="preserve">======
ID#AAAAIicUZlM
Angelika Rose    (2021-02-26 08:30:11)
1 of 1</t>
      </text>
    </comment>
    <comment authorId="0" ref="S21">
      <text>
        <t xml:space="preserve">======
ID#AAAAIicUZjw
Angelika Rose    (2021-02-26 08:30:11)
1 of 2</t>
      </text>
    </comment>
    <comment authorId="0" ref="S35">
      <text>
        <t xml:space="preserve">======
ID#AAAAIicUZkE
Angelika Rose    (2021-02-26 08:30:11)
2 of 2</t>
      </text>
    </comment>
    <comment authorId="0" ref="S31">
      <text>
        <t xml:space="preserve">======
ID#AAAAIicUZkI
Angelika Rose    (2021-02-26 08:30:11)
2 of 2</t>
      </text>
    </comment>
    <comment authorId="0" ref="S27">
      <text>
        <t xml:space="preserve">======
ID#AAAAIicUZkM
Angelika Rose    (2021-02-26 08:30:11)
1 of 1</t>
      </text>
    </comment>
    <comment authorId="0" ref="O20">
      <text>
        <t xml:space="preserve">======
ID#AAAAOk3yN7Q
Angelika Rose    (2021-02-01 03:14:34)
cargo sesuai doc = 53,636.738 MT</t>
      </text>
    </comment>
    <comment authorId="0" ref="P20">
      <text>
        <t xml:space="preserve">======
ID#AAAAIicUZjM
Angelika Rose    (2021-02-01 03:14:34)
cargo sesuai doc = 53,636.738 MT</t>
      </text>
    </comment>
    <comment authorId="0" ref="S22">
      <text>
        <t xml:space="preserve">======
ID#AAAAIicUZlI
Angelika Rose    (2021-01-31 14:21:10)
3rd of 4 shipment of 7500 MT</t>
      </text>
    </comment>
    <comment authorId="0" ref="S23">
      <text>
        <t xml:space="preserve">======
ID#AAAAIicUZkk
Angelika Rose    (2021-01-31 14:21:10)
4th of 4 shipment of 7500 MT</t>
      </text>
    </comment>
    <comment authorId="0" ref="AI15">
      <text>
        <t xml:space="preserve">======
ID#AAAAIicUZko
Commercial BPG Admin    (2021-01-26 06:39:31)
Bukan RKBM tapi Nota Persetujuan Barang Berbahaya</t>
      </text>
    </comment>
    <comment authorId="0" ref="T18">
      <text>
        <t xml:space="preserve">======
ID#AAAAIicUZjU
    (2021-01-22 05:49:45)
740
	-Angelika Rose</t>
      </text>
    </comment>
    <comment authorId="0" ref="P16">
      <text>
        <t xml:space="preserve">======
ID#AAAAOk3yN7M
    (2021-01-22 05:49:45)
actual 7,190.529
	-Angelika Rose</t>
      </text>
    </comment>
    <comment authorId="0" ref="T13">
      <text>
        <t xml:space="preserve">======
ID#AAAAIicUZj4
    (2021-01-22 05:49:45)
660
	-Angelika Rose</t>
      </text>
    </comment>
    <comment authorId="0" ref="T11">
      <text>
        <t xml:space="preserve">======
ID#AAAAIicUZkw
    (2021-01-22 05:49:45)
710
	-Angelika Rose</t>
      </text>
    </comment>
    <comment authorId="0" ref="T15">
      <text>
        <t xml:space="preserve">======
ID#AAAAIicUZlE
    (2021-01-22 05:49:45)
650
	-Angelika Rose</t>
      </text>
    </comment>
    <comment authorId="0" ref="T12">
      <text>
        <t xml:space="preserve">======
ID#AAAAIicUZlQ
    (2021-01-22 05:49:45)
710
	-Angelika Rose</t>
      </text>
    </comment>
    <comment authorId="0" ref="T14">
      <text>
        <t xml:space="preserve">======
ID#AAAAIicUZlA
    (2021-01-22 05:49:45)
732.000
	-Angelika Rose</t>
      </text>
    </comment>
    <comment authorId="0" ref="O16">
      <text>
        <t xml:space="preserve">======
ID#AAAAIicUZjc
    (2021-01-22 05:49:45)
actual 7,190.529
	-Angelika Rose</t>
      </text>
    </comment>
  </commentList>
  <extLst>
    <ext uri="GoogleSheetsCustomDataVersion2">
      <go:sheetsCustomData xmlns:go="http://customooxmlschemas.google.com/" r:id="rId1" roundtripDataSignature="AMtx7miSwUxaOTP64EORicISO6GZr6uzOw=="/>
    </ext>
  </extLst>
</comments>
</file>

<file path=xl/sharedStrings.xml><?xml version="1.0" encoding="utf-8"?>
<sst xmlns="http://schemas.openxmlformats.org/spreadsheetml/2006/main" count="33382" uniqueCount="4430">
  <si>
    <t>NO</t>
  </si>
  <si>
    <t>REGION</t>
  </si>
  <si>
    <t>Nama Perusahaan</t>
  </si>
  <si>
    <t>RKAB 2024</t>
  </si>
  <si>
    <t>RKAB 2025</t>
  </si>
  <si>
    <t>RKAB 2026</t>
  </si>
  <si>
    <t>KALSEL</t>
  </si>
  <si>
    <t>PT ANZAWARA SATRIA</t>
  </si>
  <si>
    <t>SUMSEL</t>
  </si>
  <si>
    <t>PT BUMI MERAPI ENERGI</t>
  </si>
  <si>
    <t>PT AMANAH BATU ALAM PERSADA</t>
  </si>
  <si>
    <t>KALTENG</t>
  </si>
  <si>
    <t>PT FONTANA RESOURCES INDONESIA</t>
  </si>
  <si>
    <t>KALTIM</t>
  </si>
  <si>
    <t>PT BARA JAYA UTAMA</t>
  </si>
  <si>
    <t>CV MANDIRI MAKMUR CITRA TAMBANG</t>
  </si>
  <si>
    <t>PT NEMOASIA</t>
  </si>
  <si>
    <t>CV RINDA KALTIM ANUGERAH</t>
  </si>
  <si>
    <t>PT CANDRA GEMILANG</t>
  </si>
  <si>
    <t>CV ANUGERAH RIZKIE GUNUNG</t>
  </si>
  <si>
    <t>CV SURYA SAKTI DARMA KENCANA</t>
  </si>
  <si>
    <t>PT SEMBILAN TIGA PERDANA</t>
  </si>
  <si>
    <t>PT ADIDAYA AKBAR BERKAYA</t>
  </si>
  <si>
    <t>PT BUMI REKSA HALMAHERA</t>
  </si>
  <si>
    <t>PT TIBAWAN ENERGI INDONESIA</t>
  </si>
  <si>
    <t>CV LESTARI</t>
  </si>
  <si>
    <t>PT BORNEO BARA TIMUR MANDIRI</t>
  </si>
  <si>
    <t>PT KERTAWIRA SERA LESTARTI</t>
  </si>
  <si>
    <t>PT ARINI</t>
  </si>
  <si>
    <t>CV BERKAH KERJA BERSAMA</t>
  </si>
  <si>
    <t>PT BARA ALAM UTAMA</t>
  </si>
  <si>
    <t>PT MENAMBANG MUARA ENIM</t>
  </si>
  <si>
    <t>CV PUTRI AHDADIA</t>
  </si>
  <si>
    <t>PT PADANG MULIA</t>
  </si>
  <si>
    <t>PT TRI OETAMA PERSADA</t>
  </si>
  <si>
    <t>PT BARA SELARAS RESOURCES</t>
  </si>
  <si>
    <t>PT DUTA ALAM SUMATERA</t>
  </si>
  <si>
    <t>PT RIMAU TANGGUH PERKASA</t>
  </si>
  <si>
    <t>CV RIZKY DWI UTAMA</t>
  </si>
  <si>
    <t>CV SELAGAI JAYA</t>
  </si>
  <si>
    <t>PT MANOOR BULATN LESTARI</t>
  </si>
  <si>
    <t>PT BARITO BANGUN NUSANTARA</t>
  </si>
  <si>
    <t>PT SUMBER REJEKI EKONOMI</t>
  </si>
  <si>
    <t>EXPORT</t>
  </si>
  <si>
    <t>EXPORT / DMO</t>
  </si>
  <si>
    <t>ORIGIN</t>
  </si>
  <si>
    <t>MV./PROJECT NAME</t>
  </si>
  <si>
    <t>SOURCE</t>
  </si>
  <si>
    <t>IUP OP</t>
  </si>
  <si>
    <t>SHIPMENT FLOW</t>
  </si>
  <si>
    <t>JETTY / LOADING PORT</t>
  </si>
  <si>
    <t>LAYCAN</t>
  </si>
  <si>
    <t>NOMINATION</t>
  </si>
  <si>
    <t>QTY (MT)</t>
  </si>
  <si>
    <t>COB</t>
  </si>
  <si>
    <t>REMARKS</t>
  </si>
  <si>
    <t>SHIPMENT STATUS</t>
  </si>
  <si>
    <t>BL DATE</t>
  </si>
  <si>
    <t>COMPLETELY LOADED</t>
  </si>
  <si>
    <t>LHV Terbit</t>
  </si>
  <si>
    <t>SP</t>
  </si>
  <si>
    <t>JARAK</t>
  </si>
  <si>
    <t>SHIPPING</t>
  </si>
  <si>
    <t>LAYTIME CALCULATION</t>
  </si>
  <si>
    <t xml:space="preserve">LTC BARGE TO SHIP OWNER </t>
  </si>
  <si>
    <t>PLAN</t>
  </si>
  <si>
    <t>JETTY</t>
  </si>
  <si>
    <t>Tanggal</t>
  </si>
  <si>
    <t>Jam</t>
  </si>
  <si>
    <t>TERM</t>
  </si>
  <si>
    <t xml:space="preserve">ARRIVAL POL </t>
  </si>
  <si>
    <t xml:space="preserve">BERTHING </t>
  </si>
  <si>
    <t xml:space="preserve">COMM LOAD </t>
  </si>
  <si>
    <t xml:space="preserve">COMP LOAD </t>
  </si>
  <si>
    <t xml:space="preserve">ARRIVAL POL - COMP LOAD </t>
  </si>
  <si>
    <t>ISSUED LHV</t>
  </si>
  <si>
    <t xml:space="preserve">TOTAL POL </t>
  </si>
  <si>
    <t>ARRIVAL POD</t>
  </si>
  <si>
    <t>INPOSITION</t>
  </si>
  <si>
    <t>COMM DISCH</t>
  </si>
  <si>
    <t>COMP DISCH</t>
  </si>
  <si>
    <t xml:space="preserve">ARRIVAL POD - COMP DISCH </t>
  </si>
  <si>
    <t xml:space="preserve">TOTAL POD </t>
  </si>
  <si>
    <t>TOTAL POL + POD</t>
  </si>
  <si>
    <t>DEMURRAGE DAYS</t>
  </si>
  <si>
    <t>TOTAL DEMURRAGE</t>
  </si>
  <si>
    <t xml:space="preserve">MV. SSI AVENGER OR SUBS
</t>
  </si>
  <si>
    <t>MBL</t>
  </si>
  <si>
    <t>MBL - MSE</t>
  </si>
  <si>
    <t>JETTY MBL, EAST KALIMANTAN</t>
  </si>
  <si>
    <t>22 - 23 JAN</t>
  </si>
  <si>
    <t>TB GONAYA XXI BG MJL 3019 OR SUBS</t>
  </si>
  <si>
    <t>Complete discharge</t>
  </si>
  <si>
    <t>Done shipment</t>
  </si>
  <si>
    <t>251 NM</t>
  </si>
  <si>
    <t>FOB MV</t>
  </si>
  <si>
    <t>-</t>
  </si>
  <si>
    <t>Laycan : 26 - 30 JAN
TA Vessel: 24 Jan/18:25 LT</t>
  </si>
  <si>
    <t>23 - 24 JAN</t>
  </si>
  <si>
    <t>TB TKSI 7 BG. AME VII</t>
  </si>
  <si>
    <t xml:space="preserve">Project : HD12125_25
</t>
  </si>
  <si>
    <t>24 - 25 JAN</t>
  </si>
  <si>
    <t>TB NELLY 57 BG. AME VI</t>
  </si>
  <si>
    <t>Complete : 31 Jan / 18:00 LT</t>
  </si>
  <si>
    <t>25 - 26 JAN</t>
  </si>
  <si>
    <t>TB. MITRA STAR 2000 BG. ASIA BAGUS 301</t>
  </si>
  <si>
    <t>26 - 27 JAN</t>
  </si>
  <si>
    <t xml:space="preserve">TB. ASL PRIMA VI BG. ASIA BAGUS 309 </t>
  </si>
  <si>
    <t>TB. NSS XVII BG. ABADI 001</t>
  </si>
  <si>
    <t>27 - 28 JAN</t>
  </si>
  <si>
    <t>TB. MITRA STAR 10 BG. MITRA 303</t>
  </si>
  <si>
    <t>TOTAL</t>
  </si>
  <si>
    <t xml:space="preserve">SHIPMENT JANUARY 2025
</t>
  </si>
  <si>
    <t>Update on  04/02/2025 10:30</t>
  </si>
  <si>
    <t xml:space="preserve"> </t>
  </si>
  <si>
    <t>ISSUE</t>
  </si>
  <si>
    <t xml:space="preserve">PIC </t>
  </si>
  <si>
    <t>KUOTA
EXPORT</t>
  </si>
  <si>
    <t>Surveyor LHV</t>
  </si>
  <si>
    <t>(LOSS)/GAIN CARGO</t>
  </si>
  <si>
    <t>DEADFREIGHT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</si>
  <si>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</si>
  <si>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Contract Section</t>
  </si>
  <si>
    <t>System</t>
  </si>
  <si>
    <t>Persyaratan PEB</t>
  </si>
  <si>
    <t>Persyaratan Legalitas</t>
  </si>
  <si>
    <t>Opsional</t>
  </si>
  <si>
    <t>PRICE FREIGHT</t>
  </si>
  <si>
    <t>ALLOWANCE</t>
  </si>
  <si>
    <t>DEMM</t>
  </si>
  <si>
    <t>NO SPAL</t>
  </si>
  <si>
    <t>NO SI</t>
  </si>
  <si>
    <t>SENT TO SUPPLIER</t>
  </si>
  <si>
    <t>SENT TO BARGE OWNER</t>
  </si>
  <si>
    <t>NO INVOICE TO MKLS</t>
  </si>
  <si>
    <t>SOURCE (NO. CONTRACT)</t>
  </si>
  <si>
    <t xml:space="preserve">Softcopy </t>
  </si>
  <si>
    <t>Hardcopy</t>
  </si>
  <si>
    <t>CONTRACT STATUS</t>
  </si>
  <si>
    <t>CONTRACT POSITION</t>
  </si>
  <si>
    <t>Ops</t>
  </si>
  <si>
    <t>QA</t>
  </si>
  <si>
    <t>Legal</t>
  </si>
  <si>
    <t>Base Price</t>
  </si>
  <si>
    <t>Price After adjustmen</t>
  </si>
  <si>
    <t xml:space="preserve">Sistem Pembayaran </t>
  </si>
  <si>
    <t>ID Billing Royalti</t>
  </si>
  <si>
    <t>Provisional Royalty</t>
  </si>
  <si>
    <t>Nominal Royalti</t>
  </si>
  <si>
    <t>SDJ (Kal-tim)</t>
  </si>
  <si>
    <t>RKAB (Kal-tim)</t>
  </si>
  <si>
    <t>SI</t>
  </si>
  <si>
    <t>SKAB</t>
  </si>
  <si>
    <t>SKB</t>
  </si>
  <si>
    <t>DSR</t>
  </si>
  <si>
    <t>LHV</t>
  </si>
  <si>
    <t>Royalty</t>
  </si>
  <si>
    <t>RKBM M</t>
  </si>
  <si>
    <t>SPB</t>
  </si>
  <si>
    <t>Alih Muat</t>
  </si>
  <si>
    <t>RKBM B</t>
  </si>
  <si>
    <t>SPKD</t>
  </si>
  <si>
    <t>NPWP</t>
  </si>
  <si>
    <t>Kontrak</t>
  </si>
  <si>
    <t>PPh 22</t>
  </si>
  <si>
    <t>E-shipping</t>
  </si>
  <si>
    <t>IUOP OP</t>
  </si>
  <si>
    <t>ET/NIB</t>
  </si>
  <si>
    <t>I. J</t>
  </si>
  <si>
    <t>BL</t>
  </si>
  <si>
    <t>CM</t>
  </si>
  <si>
    <t>COA</t>
  </si>
  <si>
    <t>CDS</t>
  </si>
  <si>
    <t>COW</t>
  </si>
  <si>
    <t>SPLB</t>
  </si>
  <si>
    <t>SLTP</t>
  </si>
  <si>
    <t>Eshipping</t>
  </si>
  <si>
    <t>EXC PPN</t>
  </si>
  <si>
    <t>TIME</t>
  </si>
  <si>
    <t>RATE</t>
  </si>
  <si>
    <t xml:space="preserve">SUMSEL </t>
  </si>
  <si>
    <t xml:space="preserve">MV. CLIPPER GEMMA OR SUBS
</t>
  </si>
  <si>
    <t>BME Serelo</t>
  </si>
  <si>
    <t>PT Bumi Merapi Energi</t>
  </si>
  <si>
    <t>BME-MSE</t>
  </si>
  <si>
    <t>JETTY SDJ, SOUTH SUMATERA</t>
  </si>
  <si>
    <t>15 - 17 JAN</t>
  </si>
  <si>
    <t>TB. MARINA 1632 BG. MARINE POWER 2721 OR SUBS</t>
  </si>
  <si>
    <t>Cargo readiness: +-5,500 (perhitungan dari load terakhir)</t>
  </si>
  <si>
    <t>CARSURIN</t>
  </si>
  <si>
    <t>101 NM</t>
  </si>
  <si>
    <t>FOB BARGE</t>
  </si>
  <si>
    <t>TT</t>
  </si>
  <si>
    <t>V</t>
  </si>
  <si>
    <t>8 Days</t>
  </si>
  <si>
    <t>NO DEMURRAGE BARGE</t>
  </si>
  <si>
    <t>024/SPAL/MKLS-MSE/I/25</t>
  </si>
  <si>
    <t>008/SI-TROPS/MSE/I/2025</t>
  </si>
  <si>
    <t>029/MKLS-INV/I/2025</t>
  </si>
  <si>
    <t>Laycan : 20 - 24 JAN
TA Vessel: 20 Jan / 00:00 LT</t>
  </si>
  <si>
    <t xml:space="preserve">GAB </t>
  </si>
  <si>
    <t>JETTY FMS, SOUTH SUMATERA</t>
  </si>
  <si>
    <t>15 - 16 JAN</t>
  </si>
  <si>
    <t>TB. MARINA 2250 BG. MARINE POWER 9005 OR SUBS</t>
  </si>
  <si>
    <t>Cargo readiness: +-18,314rb MT (update latest 5jan)</t>
  </si>
  <si>
    <t>67 NM</t>
  </si>
  <si>
    <t>Rp1,498,435,200</t>
  </si>
  <si>
    <t>025/SPAL/MKLS-MSE/I/25</t>
  </si>
  <si>
    <t>009/SI-TROPS/MSE/I/2025</t>
  </si>
  <si>
    <t>024/MKLS-INV/I/2025</t>
  </si>
  <si>
    <t xml:space="preserve">Project : CIIDG_25
</t>
  </si>
  <si>
    <t>17 - 18 JAN</t>
  </si>
  <si>
    <t>TB  MARINA 2235 BG. MARINE POWER 3076 OR SUBS</t>
  </si>
  <si>
    <t>026/SPAL/MKLS-MSE/I/25</t>
  </si>
  <si>
    <t>010/SI-TROPS/MSE/I/2025</t>
  </si>
  <si>
    <t>Complete : 28 Jan / 05:00 LT</t>
  </si>
  <si>
    <t>18 - 20 JAN</t>
  </si>
  <si>
    <r>
      <rPr>
        <rFont val="Calibri"/>
        <color theme="1"/>
        <sz val="11.0"/>
      </rPr>
      <t xml:space="preserve">TB. MARINA 1619 BG. MARINE POWER 3040 OR SUBS
</t>
    </r>
    <r>
      <rPr>
        <rFont val="Calibri"/>
        <b/>
        <i/>
        <color theme="1"/>
        <sz val="11.0"/>
      </rPr>
      <t xml:space="preserve">(1ST LOAD - SHIFTING) </t>
    </r>
    <r>
      <rPr>
        <rFont val="Calibri"/>
        <color theme="1"/>
        <sz val="11.0"/>
      </rPr>
      <t xml:space="preserve"> </t>
    </r>
  </si>
  <si>
    <t>012.1/SI-TROPS/MSE/I/2025</t>
  </si>
  <si>
    <t>20 - 22 JAN</t>
  </si>
  <si>
    <r>
      <rPr>
        <rFont val="Calibri"/>
        <color theme="1"/>
        <sz val="11.0"/>
      </rPr>
      <t xml:space="preserve">TB. MARINA 1619 BG. MARINE POWER 3040 OR SUBS
</t>
    </r>
    <r>
      <rPr>
        <rFont val="Calibri"/>
        <b/>
        <i/>
        <color theme="1"/>
        <sz val="11.0"/>
      </rPr>
      <t xml:space="preserve">(2ND LOAD - SHIFTING) </t>
    </r>
  </si>
  <si>
    <t xml:space="preserve">Tidak ada hauling dari tanggal 05 Jan - 12 Jan due CPU rusak </t>
  </si>
  <si>
    <t>012.2/SI-TROPS/MSE/I/2025</t>
  </si>
  <si>
    <t>MME</t>
  </si>
  <si>
    <t>PT. Manambang Muara Enim</t>
  </si>
  <si>
    <t xml:space="preserve">MME - MSE </t>
  </si>
  <si>
    <t>JETTY RMK, SOUTH SUMATERA</t>
  </si>
  <si>
    <t>20 - 21 JAN</t>
  </si>
  <si>
    <t>TB. KARYA PACIFIC 2210 BG. PACIFIC STAR 8003 OR SUBS</t>
  </si>
  <si>
    <t xml:space="preserve">Tidak bisa accept sesuai laycan. Slot tgl 23 - 25 Jan &amp; Quality tidak sesuai *Kungkilan Utara diganti MME </t>
  </si>
  <si>
    <t>70 NM</t>
  </si>
  <si>
    <t>009/MME-MSE/AGR/CLD/I/2025-LF</t>
  </si>
  <si>
    <t>Waiting Supplier</t>
  </si>
  <si>
    <t>Supplier</t>
  </si>
  <si>
    <t>Done</t>
  </si>
  <si>
    <t xml:space="preserve"> 011/SI-TROPS/MSE/I/2025</t>
  </si>
  <si>
    <t>FOBMV</t>
  </si>
  <si>
    <t>21 - 22 JAN</t>
  </si>
  <si>
    <t>TB. KARYA PACIFIC 2203 BG. PACIFIC STAR 7803 OR SUBS</t>
  </si>
  <si>
    <t>TB. KARYA PACIFIC 2207 BG. PACIFIC STAR 7807 OR SUBS</t>
  </si>
  <si>
    <r>
      <rPr>
        <rFont val="Calibri"/>
        <b/>
        <color rgb="FF000000"/>
        <sz val="11.0"/>
      </rPr>
      <t xml:space="preserve">MV. SSI AVENGER OR SUBS
</t>
    </r>
    <r>
      <rPr>
        <rFont val="Calibri"/>
        <color rgb="FF000000"/>
        <sz val="11.0"/>
      </rPr>
      <t xml:space="preserve">Laycan: 26 Jan - 30 JAN
</t>
    </r>
    <r>
      <rPr>
        <rFont val="Calibri"/>
        <b/>
        <color rgb="FF000000"/>
        <sz val="11.0"/>
      </rPr>
      <t>Projet : HD12125</t>
    </r>
  </si>
  <si>
    <t>PT. Manoor Bulatn Lestari</t>
  </si>
  <si>
    <t>MUARA BERAU ANCHORAGE, EAST KALIMANTAN</t>
  </si>
  <si>
    <t xml:space="preserve">26 - 30 JAN </t>
  </si>
  <si>
    <t>MV. SSI AVENGER OR SUBS</t>
  </si>
  <si>
    <t>Complete loading</t>
  </si>
  <si>
    <t>1503 NM</t>
  </si>
  <si>
    <t>015/SI-SUPPLIER/I/2025</t>
  </si>
  <si>
    <r>
      <rPr>
        <rFont val="Calibri"/>
        <b/>
        <color rgb="FF000000"/>
        <sz val="11.0"/>
      </rPr>
      <t xml:space="preserve">MV. TBA OR SUBS
</t>
    </r>
    <r>
      <rPr>
        <rFont val="Calibri"/>
        <color rgb="FF000000"/>
        <sz val="11.0"/>
      </rPr>
      <t>Laycan: 22 FEB - 26 FEB
Projet : HD13225</t>
    </r>
  </si>
  <si>
    <t>PTBA</t>
  </si>
  <si>
    <t xml:space="preserve">PT. Bukit Asam </t>
  </si>
  <si>
    <t>PTBA - CMD</t>
  </si>
  <si>
    <t>TARAHAN PORT, SOUTH SUMATRA</t>
  </si>
  <si>
    <t>22 FEB - 26 FEB</t>
  </si>
  <si>
    <t>WAITING VESSEL NOMINATION</t>
  </si>
  <si>
    <t>Upcoming</t>
  </si>
  <si>
    <t>DOMESTIC</t>
  </si>
  <si>
    <t xml:space="preserve">PRICE FREIGHT  </t>
  </si>
  <si>
    <t>DMO</t>
  </si>
  <si>
    <t>Wilmar GM 23_SEP</t>
  </si>
  <si>
    <t xml:space="preserve">SRE </t>
  </si>
  <si>
    <t>SRE - MSE</t>
  </si>
  <si>
    <t>JETTY BERKAT BUMI PERSADA, NORTH BARITO</t>
  </si>
  <si>
    <t>21-22 DEC i.o
18 - 19 DEC i.o
08 - 09 DEC i.o 
18 - 20 NOV i.o
25 - 26 NOV</t>
  </si>
  <si>
    <t>TB. MHKL 201 BG. MHKL 31 OR SUBS i.o 
TB. TRANS POWER 163 BG. GOLD TRANS 319 OR SUBS i.o
TB. TRANS POWER 247 BG GOLD TRANS 321 OR SUBS 
i/o TB NELLY 87 BG. NELLY 60 OR SUBS 
i/o TB. PUTRA MANDAR 179 BG. PBB TADUNGBALANIPA 3011</t>
  </si>
  <si>
    <t>Completely discharge</t>
  </si>
  <si>
    <t>SCCI</t>
  </si>
  <si>
    <t>489 NM</t>
  </si>
  <si>
    <t>BMM3_OCT_24</t>
  </si>
  <si>
    <t>FRI</t>
  </si>
  <si>
    <t>FRI-MSE</t>
  </si>
  <si>
    <t>JETTY BAHTERA ALAM TAMIANG, NORTH BARITO</t>
  </si>
  <si>
    <t>07 - 09 JAN  i.o 
20 - 22 DEC</t>
  </si>
  <si>
    <t xml:space="preserve">TB. ENTEBE STAR 61 BG. FINACIA 89 OR SUBS i.o 
TB. TRANSPOWER 247 BG. GOLDTRANS 321 OR SUBS 
i.o TB. NELLY 87 BG. NELLY 60 </t>
  </si>
  <si>
    <t xml:space="preserve">Dimuat hanya 7,260 &amp; buat BA karena overdraft jika dimuat sesuai SI 7500mt </t>
  </si>
  <si>
    <t>786 NM</t>
  </si>
  <si>
    <t>CQD</t>
  </si>
  <si>
    <t>021/SPAL/MKLS-MSE/I/25</t>
  </si>
  <si>
    <t>0SS 7_ DEC 24</t>
  </si>
  <si>
    <t>TRIOP</t>
  </si>
  <si>
    <t>TRIOP-MSE</t>
  </si>
  <si>
    <t>JETTY TRIOP</t>
  </si>
  <si>
    <t>23 - 25 DEC i.o  
17 - 20 DEC</t>
  </si>
  <si>
    <t>TB. PACIFIC TWENTY THREE BG. PACIFIC 3023 OR SUBS</t>
  </si>
  <si>
    <t>805 NM</t>
  </si>
  <si>
    <t>021/SPAL/PSB-MSE/XII/2024</t>
  </si>
  <si>
    <t>204.REV1/SI-TROPS/MSE/XII/2024</t>
  </si>
  <si>
    <t>OSS 8_DEC 24</t>
  </si>
  <si>
    <t>25 - 27 DEC i.o 
20 - 23 DEC</t>
  </si>
  <si>
    <t>TB. PACIFIC TWELVE BG. PACIFIC 3012 OR SUBS</t>
  </si>
  <si>
    <t>Ada cargo RC 319,594 MT dari MV Avigator</t>
  </si>
  <si>
    <t>022/SPAL/PSB-MSE/XII/2024</t>
  </si>
  <si>
    <t>206/SI-TROPS/MSE/XII/2024</t>
  </si>
  <si>
    <t>Stockpile 1_25</t>
  </si>
  <si>
    <t xml:space="preserve">10 - 11 JAN </t>
  </si>
  <si>
    <t xml:space="preserve">TB. TRANSPOWER 247 BG. GOLDTRANS 321 OR SUBS </t>
  </si>
  <si>
    <t>782 NM</t>
  </si>
  <si>
    <t>001/SPAL/LMJ-MSE/I/2025</t>
  </si>
  <si>
    <t>OSS 2_JAN 25</t>
  </si>
  <si>
    <t xml:space="preserve">23 - 25 JAN </t>
  </si>
  <si>
    <t>TB. PACIFIC TWENTY ONE BG. PACIFIC 3021 OR SUBS</t>
  </si>
  <si>
    <t xml:space="preserve">Completly discharge </t>
  </si>
  <si>
    <t>Complelte discharge</t>
  </si>
  <si>
    <t xml:space="preserve"> 013/SI-TROPS/MSE/I/2025</t>
  </si>
  <si>
    <t>OSS 3_JAN 25</t>
  </si>
  <si>
    <t xml:space="preserve">25 - 27 JAN </t>
  </si>
  <si>
    <t>TB. PACIFIC SIXTEEN BG. PACIFIC 3016 OR SUBS</t>
  </si>
  <si>
    <t>Estimate complete 06 Feb PM</t>
  </si>
  <si>
    <t>Discharging</t>
  </si>
  <si>
    <t xml:space="preserve"> 014/SI-TROPS/MSE/I/2025</t>
  </si>
  <si>
    <t xml:space="preserve">DOMESTIC
WILMAR DSI 1_ JAN_25 </t>
  </si>
  <si>
    <t>SEM / BNJM</t>
  </si>
  <si>
    <t>PT LANCAR JAYA TRADING</t>
  </si>
  <si>
    <t>LJT - MSE - DSI</t>
  </si>
  <si>
    <t>JETTY SEM / JETTY BNJM, TELANG BARU, BARITO TIMUR, KALIMANTAN
TENGAH, INDONESIA</t>
  </si>
  <si>
    <t>01 - 02 FEB</t>
  </si>
  <si>
    <t>TB. EMILY  BG. GRACE OR SUBS</t>
  </si>
  <si>
    <t>Loading</t>
  </si>
  <si>
    <t>10 - 15 FEB</t>
  </si>
  <si>
    <t>WAITING BARGE NOMINATION</t>
  </si>
  <si>
    <t>Waiting barge nomination</t>
  </si>
  <si>
    <r>
      <rPr>
        <rFont val="Calibri"/>
        <b/>
        <color rgb="FF000000"/>
        <sz val="11.0"/>
      </rPr>
      <t>MV. MUNIF</t>
    </r>
    <r>
      <rPr>
        <rFont val="Calibri"/>
        <color rgb="FF000000"/>
        <sz val="11.0"/>
      </rPr>
      <t xml:space="preserve">
Laycan : 02 - 08 JAN 2025
</t>
    </r>
    <r>
      <rPr>
        <rFont val="Calibri"/>
        <b/>
        <color rgb="FF000000"/>
        <sz val="11.0"/>
      </rPr>
      <t>Project : GNI 1.2.6_25</t>
    </r>
  </si>
  <si>
    <t>ANZ</t>
  </si>
  <si>
    <t>ANZ-BAC-MSE-GNI</t>
  </si>
  <si>
    <t>BUNATI ANCHORAGE, SOUTH KALIMANTAN</t>
  </si>
  <si>
    <t>02 - 08 JAN</t>
  </si>
  <si>
    <t>MV. MUNIF</t>
  </si>
  <si>
    <t>Complete</t>
  </si>
  <si>
    <t>670 NM</t>
  </si>
  <si>
    <t xml:space="preserve">MV.  MANALAGI ENZI OR SUBS
</t>
  </si>
  <si>
    <t>ANZ-BAC-MSE</t>
  </si>
  <si>
    <t>14 - 15 JAN</t>
  </si>
  <si>
    <t>TB. ENTEBE STAR 28 BG. FINACIA 89 OR SUBS</t>
  </si>
  <si>
    <r>
      <rPr>
        <rFont val="Calibri"/>
        <color rgb="FF000000"/>
        <sz val="11.0"/>
      </rPr>
      <t xml:space="preserve">Complete discharge ; </t>
    </r>
    <r>
      <rPr>
        <rFont val="Calibri"/>
        <b/>
        <color rgb="FFFF0000"/>
        <sz val="11.0"/>
      </rPr>
      <t>demurrage barge 6 day</t>
    </r>
  </si>
  <si>
    <t>SUCOFINDO</t>
  </si>
  <si>
    <t>15 NM</t>
  </si>
  <si>
    <t xml:space="preserve">011/SPAL/MKLS-MSE/I/25 </t>
  </si>
  <si>
    <t>001.REV1/SI-TROPS/MSE/I/25</t>
  </si>
  <si>
    <t>021/MKLS-INV/I/2025</t>
  </si>
  <si>
    <t xml:space="preserve">TA 26 JAN / 18:00 LT 
Laycan : 15 - 21 JAN </t>
  </si>
  <si>
    <t>TB. DUTA KAPUAS 10 BG KAPUAS 312 OR SUBS</t>
  </si>
  <si>
    <r>
      <rPr>
        <rFont val="Calibri"/>
        <color rgb="FF000000"/>
        <sz val="11.0"/>
      </rPr>
      <t xml:space="preserve">Complete discharge ; </t>
    </r>
    <r>
      <rPr>
        <rFont val="Calibri"/>
        <b/>
        <color rgb="FFFF0000"/>
        <sz val="11.0"/>
      </rPr>
      <t>demurrage barge 6 day</t>
    </r>
  </si>
  <si>
    <t>012/SPAL/MKLS-MSE/I/25</t>
  </si>
  <si>
    <t>002.REV1/SI-TROPS/MSE/I/25</t>
  </si>
  <si>
    <t>022/MKLS-INV/I/2025</t>
  </si>
  <si>
    <t>Project : OSS 1_ JAN 25</t>
  </si>
  <si>
    <t>16 - 17 JAN</t>
  </si>
  <si>
    <t xml:space="preserve">TB. PACIFIC NINETEEN BG. PACIFIC 3019 OR SUBS </t>
  </si>
  <si>
    <r>
      <rPr>
        <rFont val="Calibri"/>
        <color rgb="FF000000"/>
        <sz val="11.0"/>
      </rPr>
      <t xml:space="preserve">Complete discharge; </t>
    </r>
    <r>
      <rPr>
        <rFont val="Calibri"/>
        <b/>
        <color rgb="FFFF0000"/>
        <sz val="11.0"/>
      </rPr>
      <t>demurrage barge 5 day</t>
    </r>
    <r>
      <rPr>
        <rFont val="Calibri"/>
        <i/>
        <color rgb="FFFF0000"/>
        <sz val="11.0"/>
      </rPr>
      <t xml:space="preserve">
</t>
    </r>
  </si>
  <si>
    <t>014/SPAL/MKLS-MSE/I/25</t>
  </si>
  <si>
    <t>004/SI-TROPS/MSE/I/25</t>
  </si>
  <si>
    <t>025/MKLS-INV/I/2025</t>
  </si>
  <si>
    <t>TB. PACIFIC FIVE BG. PACIFIC 3302 OR SUBS</t>
  </si>
  <si>
    <r>
      <rPr>
        <rFont val="Calibri"/>
        <color rgb="FF000000"/>
        <sz val="11.0"/>
      </rPr>
      <t xml:space="preserve">Complete discharge; </t>
    </r>
    <r>
      <rPr>
        <rFont val="Calibri"/>
        <b/>
        <color rgb="FFFF0000"/>
        <sz val="11.0"/>
      </rPr>
      <t>demurrage barge 5 day</t>
    </r>
    <r>
      <rPr>
        <rFont val="Calibri"/>
        <i/>
        <color rgb="FFFF0000"/>
        <sz val="11.0"/>
      </rPr>
      <t xml:space="preserve">
</t>
    </r>
  </si>
  <si>
    <t>013/SPAL/MKLS-MSE/I/25</t>
  </si>
  <si>
    <t>003.REV1/SI-TROPS/MSE/I/25</t>
  </si>
  <si>
    <t>023/MKLS-INV/I/2025</t>
  </si>
  <si>
    <t>27 - 28 JAN i.o
19 - 20 JAN</t>
  </si>
  <si>
    <t xml:space="preserve">TB. BINTANG TIMUR 1201 BG. BINTANG TIMUR 1202 OR SUBS 
i.o TB. ENTEBE STAR 28 BG. FINACIA 89 </t>
  </si>
  <si>
    <t>NO DEMURRAGE</t>
  </si>
  <si>
    <t>015/SPAL/MKLS-MSE/I/25</t>
  </si>
  <si>
    <r>
      <rPr>
        <rFont val="Calibri"/>
        <color theme="1"/>
        <sz val="11.0"/>
      </rPr>
      <t xml:space="preserve">005.REV1/SI-TROPS/MSE/I/25 
</t>
    </r>
    <r>
      <rPr>
        <rFont val="Calibri"/>
        <b/>
        <color theme="1"/>
        <sz val="11.0"/>
      </rPr>
      <t>i.o</t>
    </r>
    <r>
      <rPr>
        <rFont val="Calibri"/>
        <color theme="1"/>
        <sz val="11.0"/>
      </rPr>
      <t xml:space="preserve"> 005/SI-TROPS/MSE/I/25</t>
    </r>
  </si>
  <si>
    <t>TB. PACIFIC FIVE BG. PACIFIC 3302 OR SUBS (2ND TRIP)</t>
  </si>
  <si>
    <t>016/SPAL/MKLS-MSE/I/25</t>
  </si>
  <si>
    <t>006.REV1/SI-TROPS/MSE/I/25</t>
  </si>
  <si>
    <t>SUPPLIER PERFORMANCE (VOLUME BASIS)</t>
  </si>
  <si>
    <t>BARGE DEMURRAGE</t>
  </si>
  <si>
    <t xml:space="preserve">IUP OP </t>
  </si>
  <si>
    <t>JETTY / ANCHORAGE</t>
  </si>
  <si>
    <t>QUANTITY</t>
  </si>
  <si>
    <t>PRORATA</t>
  </si>
  <si>
    <t>DEM RATE</t>
  </si>
  <si>
    <t>SHIPMENT &amp; PROJECT</t>
  </si>
  <si>
    <t xml:space="preserve">TOTAL DAY </t>
  </si>
  <si>
    <t>PT. Bumi Merapi Energi</t>
  </si>
  <si>
    <t>MV. MANALAGI ENZI ( OSS 1_JAN 25 )</t>
  </si>
  <si>
    <t>6,49</t>
  </si>
  <si>
    <t>BME GAB</t>
  </si>
  <si>
    <t>8,50</t>
  </si>
  <si>
    <t xml:space="preserve">MME </t>
  </si>
  <si>
    <t>5,68</t>
  </si>
  <si>
    <t>MUARA BERAU ANCHORAGE</t>
  </si>
  <si>
    <t>5,01</t>
  </si>
  <si>
    <t>PT. Fontana Resources Indonesia</t>
  </si>
  <si>
    <t>PT. Sumber Rejeki Ekonomi</t>
  </si>
  <si>
    <t>SRE</t>
  </si>
  <si>
    <t>PT. Tri Oetama Persada</t>
  </si>
  <si>
    <t>PT. Anzawara Satria</t>
  </si>
  <si>
    <t>TOTAL EXPORT</t>
  </si>
  <si>
    <t>TOTAL DMO</t>
  </si>
  <si>
    <t xml:space="preserve">SHIPMENT MONITORING
</t>
  </si>
  <si>
    <t>Update on  24/04/2025 10:00</t>
  </si>
  <si>
    <t>STATUS</t>
  </si>
  <si>
    <t>HARGA ACTUAL</t>
  </si>
  <si>
    <t>HARGA ACTUAL/ASSUM</t>
  </si>
  <si>
    <t>HPB</t>
  </si>
  <si>
    <t>STATUS HPB</t>
  </si>
  <si>
    <t>DONE SHIPMENT</t>
  </si>
  <si>
    <r>
      <rPr>
        <rFont val="Calibri"/>
        <b/>
        <color rgb="FF000000"/>
        <sz val="11.0"/>
      </rPr>
      <t xml:space="preserve">MV. CLIPPER GEMMA OR SUBS
</t>
    </r>
    <r>
      <rPr>
        <rFont val="Calibri"/>
        <b val="0"/>
        <color rgb="FF000000"/>
        <sz val="11.0"/>
      </rPr>
      <t>Laycan : 20 - 24 JAN</t>
    </r>
    <r>
      <rPr>
        <rFont val="Calibri"/>
        <b/>
        <color rgb="FF000000"/>
        <sz val="11.0"/>
      </rPr>
      <t xml:space="preserve">
</t>
    </r>
  </si>
  <si>
    <t>TA Vessel: 20 Jan / 00:00 LT</t>
  </si>
  <si>
    <t>Project : CIIDG_25
Complete : 28 Jan / 05:00 LT</t>
  </si>
  <si>
    <t>047/MKLS-INV/I/2025</t>
  </si>
  <si>
    <r>
      <rPr>
        <rFont val="Calibri"/>
        <color theme="1"/>
        <sz val="11.0"/>
      </rPr>
      <t xml:space="preserve">TB. MARINA 1619 BG. MARINE POWER 3040 OR SUBS
</t>
    </r>
    <r>
      <rPr>
        <rFont val="Calibri"/>
        <b/>
        <i/>
        <color theme="1"/>
        <sz val="11.0"/>
      </rPr>
      <t xml:space="preserve">(1ST LOAD - SHIFTING) </t>
    </r>
    <r>
      <rPr>
        <rFont val="Calibri"/>
        <color theme="1"/>
        <sz val="11.0"/>
      </rPr>
      <t xml:space="preserve"> </t>
    </r>
  </si>
  <si>
    <t>027/SPAL/MKLS-MSE/I/25</t>
  </si>
  <si>
    <t>053/MKLS-INV/I/2025</t>
  </si>
  <si>
    <r>
      <rPr>
        <rFont val="Calibri"/>
        <color theme="1"/>
        <sz val="11.0"/>
      </rPr>
      <t xml:space="preserve">TB. MARINA 1619 BG. MARINE POWER 3040 OR SUBS
</t>
    </r>
    <r>
      <rPr>
        <rFont val="Calibri"/>
        <b/>
        <i/>
        <color theme="1"/>
        <sz val="11.0"/>
      </rPr>
      <t xml:space="preserve">(2ND LOAD - SHIFTING) </t>
    </r>
  </si>
  <si>
    <r>
      <rPr>
        <rFont val="Calibri"/>
        <b/>
        <color rgb="FF000000"/>
        <sz val="11.0"/>
      </rPr>
      <t xml:space="preserve">MV. SSI AVENGER OR SUBS
</t>
    </r>
    <r>
      <rPr>
        <rFont val="Calibri"/>
        <color rgb="FF000000"/>
        <sz val="11.0"/>
      </rPr>
      <t>Laycan: 26 Jan - 30 JAN
Projet : HD12125
Complete : 31 Jan / 18:00 LT</t>
    </r>
  </si>
  <si>
    <r>
      <rPr>
        <rFont val="Calibri"/>
        <b/>
        <color rgb="FF000000"/>
        <sz val="11.0"/>
      </rPr>
      <t xml:space="preserve">MV. SAFINAH OR SUBS i.o 
MV. ORIOLE OR SUBS
</t>
    </r>
    <r>
      <rPr>
        <rFont val="Calibri"/>
        <color rgb="FF000000"/>
        <sz val="11.0"/>
      </rPr>
      <t xml:space="preserve">Laycan: 22 FEB - 26 FEB
Projet : HD13225
Complete : 27 Feb / 11:35 LT </t>
    </r>
  </si>
  <si>
    <t>MV. SAKINAH OR SUBS</t>
  </si>
  <si>
    <r>
      <rPr>
        <rFont val="Calibri"/>
        <color rgb="FF000000"/>
        <sz val="11.0"/>
      </rPr>
      <t xml:space="preserve">Completely discharge </t>
    </r>
    <r>
      <rPr>
        <rFont val="Calibri"/>
        <b/>
        <color rgb="FF000000"/>
        <sz val="11.0"/>
      </rPr>
      <t>(Total qty : 55,000 MT)</t>
    </r>
    <r>
      <rPr>
        <rFont val="Calibri"/>
        <color rgb="FF000000"/>
        <sz val="11.0"/>
      </rPr>
      <t xml:space="preserve">
</t>
    </r>
    <r>
      <rPr>
        <rFont val="Calibri"/>
        <color rgb="FF4A86E8"/>
        <sz val="11.0"/>
      </rPr>
      <t xml:space="preserve">WILL BE SPLIT INTO 2 DOCUMENTS 
</t>
    </r>
    <r>
      <rPr>
        <rFont val="Calibri"/>
        <color rgb="FF000000"/>
        <sz val="11.0"/>
      </rPr>
      <t>HUADIAN</t>
    </r>
  </si>
  <si>
    <t>017 R1/SSI-CMD/II/2025</t>
  </si>
  <si>
    <r>
      <rPr>
        <rFont val="Calibri"/>
        <b/>
        <color rgb="FF000000"/>
        <sz val="11.0"/>
      </rPr>
      <t xml:space="preserve">MV. SAFINAH OR SUBS i.o 
MV. ORIOLE OR SUBS
</t>
    </r>
    <r>
      <rPr>
        <rFont val="Calibri"/>
        <color rgb="FF000000"/>
        <sz val="11.0"/>
      </rPr>
      <t xml:space="preserve">Laycan: 22 FEB - 26 FEB
Projet : CSEZ01_25
Complete : 27 Feb / 11:35 LT </t>
    </r>
  </si>
  <si>
    <r>
      <rPr>
        <rFont val="Calibri"/>
        <color rgb="FF000000"/>
        <sz val="11.0"/>
      </rPr>
      <t xml:space="preserve">Completely discharge </t>
    </r>
    <r>
      <rPr>
        <rFont val="Calibri"/>
        <b/>
        <color rgb="FF000000"/>
        <sz val="11.0"/>
      </rPr>
      <t>(Total qty : 55,000 MT)</t>
    </r>
    <r>
      <rPr>
        <rFont val="Calibri"/>
        <color rgb="FF000000"/>
        <sz val="11.0"/>
      </rPr>
      <t xml:space="preserve">
</t>
    </r>
    <r>
      <rPr>
        <rFont val="Calibri"/>
        <color rgb="FF4A86E8"/>
        <sz val="11.0"/>
      </rPr>
      <t xml:space="preserve">WILL BE SPLIT INTO 2 DOCUMENTS 
</t>
    </r>
    <r>
      <rPr>
        <rFont val="Calibri"/>
        <color rgb="FF000000"/>
        <sz val="11.0"/>
      </rPr>
      <t>SSEZ</t>
    </r>
  </si>
  <si>
    <r>
      <rPr>
        <rFont val="Calibri"/>
        <b/>
        <color rgb="FF000000"/>
        <sz val="11.0"/>
      </rPr>
      <t xml:space="preserve">MV. OCEAN SUKSES OR SUBS
</t>
    </r>
    <r>
      <rPr>
        <rFont val="Calibri"/>
        <color rgb="FF000000"/>
        <sz val="11.0"/>
      </rPr>
      <t xml:space="preserve">Laycan : 18 FEB - 22 FEB
Project : LEC 1. 2_25
</t>
    </r>
  </si>
  <si>
    <t>14 - 15 FEB</t>
  </si>
  <si>
    <t>TB. MARINA 32 BG. MARINE POWER 3310 OR SUBS</t>
  </si>
  <si>
    <t>054/SPAL/MKLS-MSE/II/25</t>
  </si>
  <si>
    <t>018 REV1/SI-SUPPLIER/II/2025</t>
  </si>
  <si>
    <t>096/MKLS-INV/II/2025</t>
  </si>
  <si>
    <t xml:space="preserve">Project : LEC 2_25
Complete : 26 Feb / 07:30 LT </t>
  </si>
  <si>
    <t>15 - 16 FEB</t>
  </si>
  <si>
    <t>TB. MAJU DAYA 83 BG. NAP 338 OR SUBS</t>
  </si>
  <si>
    <t>055/SPAL/MKLS-MSE/II/25</t>
  </si>
  <si>
    <t>019 REV2/SI-SUPPLIER/II/2025</t>
  </si>
  <si>
    <t>101/MKLS-INV/II/2025</t>
  </si>
  <si>
    <t>16 - 17 FEB</t>
  </si>
  <si>
    <t>TB. SATRIA LAKSANA 118 BG. SATRIA LAUT 3048 OR SUBS</t>
  </si>
  <si>
    <t>056/SPAL/MKLS-MSE/II/25</t>
  </si>
  <si>
    <t>020/SI-SUPPLIER/II/2025</t>
  </si>
  <si>
    <t>093/MKLS-INV/II/2025</t>
  </si>
  <si>
    <t>17 - 18 FEB</t>
  </si>
  <si>
    <t>TB. NUSA VII 2022 BG. EVE 999 2019 OR SUBS</t>
  </si>
  <si>
    <t>057/SPAL/MKLS-MSE/II/25</t>
  </si>
  <si>
    <t>021/SI-SUPPLIER/II/2025</t>
  </si>
  <si>
    <t>098/MKLS-INV/II/2025</t>
  </si>
  <si>
    <t>18 - 19 FEB</t>
  </si>
  <si>
    <t>TB. HERMES III BG. MARINE POWER 2709 OR SUBS</t>
  </si>
  <si>
    <t>058/SPAL/MKLS-MSE/II/25</t>
  </si>
  <si>
    <t>022/SI-SUPPLIER/II/2025</t>
  </si>
  <si>
    <t>099/MKLS-INV/II/2025</t>
  </si>
  <si>
    <t>19 - 20 FEB</t>
  </si>
  <si>
    <t>TB MAHAMERU 3 BG. RWL MANDIRI OR SUBS</t>
  </si>
  <si>
    <t>059/SPAL/MKLS-MSE/II/25</t>
  </si>
  <si>
    <t>023 REV1/SI-SUPPLIER/II/2025</t>
  </si>
  <si>
    <t>109/MKLS-INV/II/2025</t>
  </si>
  <si>
    <t>21 - 22 FEB</t>
  </si>
  <si>
    <r>
      <rPr>
        <rFont val="Calibri"/>
        <color theme="1"/>
        <sz val="11.0"/>
      </rPr>
      <t xml:space="preserve">TB. MARINA 32 BG. MARINE POWER 3310 OR SUBS </t>
    </r>
    <r>
      <rPr>
        <rFont val="Calibri"/>
        <b/>
        <color theme="1"/>
        <sz val="11.0"/>
      </rPr>
      <t>(2ND)</t>
    </r>
  </si>
  <si>
    <t>060/SPAL/MKLS-MSE/II/25</t>
  </si>
  <si>
    <t>024 REV1/SI-SUPPLIER/II/2025</t>
  </si>
  <si>
    <t>111/MKLS-INV/II/2025</t>
  </si>
  <si>
    <t>22 - 23 FEB</t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</si>
  <si>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(SPLIT CARGO)</t>
    </r>
  </si>
  <si>
    <r>
      <rPr>
        <rFont val="Calibri"/>
        <color rgb="FF000000"/>
        <sz val="11.0"/>
      </rPr>
      <t xml:space="preserve">Completely discharge 
</t>
    </r>
    <r>
      <rPr>
        <rFont val="Calibri"/>
        <color rgb="FF0000FF"/>
        <sz val="11.0"/>
      </rPr>
      <t>(</t>
    </r>
    <r>
      <rPr>
        <rFont val="Calibri"/>
        <b/>
        <i/>
        <color rgb="FF0000FF"/>
        <sz val="11.0"/>
      </rPr>
      <t>split cargo with MV. S-Breeze</t>
    </r>
    <r>
      <rPr>
        <rFont val="Calibri"/>
        <color rgb="FF0000FF"/>
        <sz val="11.0"/>
      </rPr>
      <t>)</t>
    </r>
  </si>
  <si>
    <t>068/SPAL/MKLS-MSE/II/25</t>
  </si>
  <si>
    <t>029 REV1/SI-SUPPLIER/II/2025</t>
  </si>
  <si>
    <t>113/MKLS-INV/II/2025</t>
  </si>
  <si>
    <r>
      <rPr>
        <rFont val="Calibri"/>
        <b/>
        <color rgb="FF000000"/>
        <sz val="11.0"/>
      </rPr>
      <t>MV. S-BREEZE</t>
    </r>
    <r>
      <rPr>
        <rFont val="Calibri"/>
        <b/>
        <color rgb="FF000000"/>
        <sz val="11.0"/>
      </rPr>
      <t xml:space="preserve"> OR SUBS
</t>
    </r>
    <r>
      <rPr>
        <rFont val="Calibri"/>
        <color rgb="FF000000"/>
        <sz val="11.0"/>
      </rPr>
      <t xml:space="preserve">Laycan : 26 FEB - 02 MARCH
Project : LEC 1. 2_25
</t>
    </r>
  </si>
  <si>
    <t xml:space="preserve">22 - 23 FEB </t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</si>
  <si>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(SPLIT CARGO)</t>
    </r>
  </si>
  <si>
    <r>
      <rPr>
        <rFont val="Calibri"/>
        <color rgb="FF000000"/>
        <sz val="11.0"/>
      </rPr>
      <t xml:space="preserve">Completely discharge 
</t>
    </r>
    <r>
      <rPr>
        <rFont val="Calibri"/>
        <i/>
        <color rgb="FF0000FF"/>
        <sz val="11.0"/>
      </rPr>
      <t xml:space="preserve">SPLIT CARGO +-7,194 MT from MV. Ocean Sukses </t>
    </r>
  </si>
  <si>
    <t>030 R1/SI-SUPPLIER/II/2025</t>
  </si>
  <si>
    <t>Project : LEC 1.2_25
Complete : 05 Mar / 18:00 LT</t>
  </si>
  <si>
    <t>23 - 24 FEB</t>
  </si>
  <si>
    <t>TB. SATRIA LAKSANA 148 BG. SATRIA LAUT 3068 OR SUBS</t>
  </si>
  <si>
    <t xml:space="preserve">Completely discharge 
</t>
  </si>
  <si>
    <t>SUCOFINFO</t>
  </si>
  <si>
    <t>069/SPAL/MKLS-MSE/II/25</t>
  </si>
  <si>
    <t>031 R1/SI-SUPPLIER/II/2025</t>
  </si>
  <si>
    <t>117/MKLS-INV/II/2025</t>
  </si>
  <si>
    <t>24 - 25 FEB</t>
  </si>
  <si>
    <t>070/SPAL/MKLS-MSE/II/25</t>
  </si>
  <si>
    <t>032/SI-SUPPLIER/II/2025</t>
  </si>
  <si>
    <t>118/MKLS-INV/II/2025</t>
  </si>
  <si>
    <t>25 - 26 FEB</t>
  </si>
  <si>
    <t xml:space="preserve">TB. MARINA 32 BG. MARINE POWER 3310 OR SUBS </t>
  </si>
  <si>
    <t>071/SPAL/MKLS-MSE/II/25</t>
  </si>
  <si>
    <t>033 R1/SI-SUPPLIER/II/2025</t>
  </si>
  <si>
    <t>130/MKLS-INV/III/2025</t>
  </si>
  <si>
    <t>26 - 27 FEB</t>
  </si>
  <si>
    <t xml:space="preserve">TB. LEO POWER 2225 BG. LEO MARINE 9003 OR SUBS </t>
  </si>
  <si>
    <t>072/SPAL/MKLS-MSE/II/2025</t>
  </si>
  <si>
    <t>034 R1/SI-SUPPLIER/II/2025</t>
  </si>
  <si>
    <t>132/MKLS-INV/III/2025</t>
  </si>
  <si>
    <t>27 - 28 FEB</t>
  </si>
  <si>
    <r>
      <rPr>
        <rFont val="Calibri"/>
        <color theme="1"/>
        <sz val="11.0"/>
      </rPr>
      <t>TB. ASINDO 003 BG. SOEKAWATI 2568 OR SUBS</t>
    </r>
    <r>
      <rPr>
        <rFont val="Calibri"/>
        <b/>
        <color rgb="FFFF0000"/>
        <sz val="11.0"/>
      </rPr>
      <t xml:space="preserve"> i.o</t>
    </r>
    <r>
      <rPr>
        <rFont val="Calibri"/>
        <color theme="1"/>
        <sz val="11.0"/>
      </rPr>
      <t xml:space="preserve">
TB MAHAMERU 3 BG. RWL MANDIRI OR SUBS</t>
    </r>
  </si>
  <si>
    <t>073/SPAL/MKLS-MSE/II/25</t>
  </si>
  <si>
    <t>035 R2/SI-SUPPLIER/II/2025</t>
  </si>
  <si>
    <t>131/MKLS-INV/III/2025</t>
  </si>
  <si>
    <t>28 FEB - 01 MARCH</t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</si>
  <si>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(2ND TRIP)</t>
    </r>
  </si>
  <si>
    <t>074/SPAL/MKLS-MSE/II/25</t>
  </si>
  <si>
    <t>036 R1/SI-SUPPLIER/II/2025</t>
  </si>
  <si>
    <t>147/MKLS-INV/III/2025</t>
  </si>
  <si>
    <r>
      <rPr>
        <rFont val="Calibri"/>
        <b/>
        <color rgb="FF000000"/>
        <sz val="11.0"/>
      </rPr>
      <t xml:space="preserve">MV. AFRICAN SWIFT OR SUBS
</t>
    </r>
    <r>
      <rPr>
        <rFont val="Calibri"/>
        <color rgb="FF000000"/>
        <sz val="11.0"/>
      </rPr>
      <t xml:space="preserve">Laycan : 10 - 16 MARCH
Project : LEC 1. 2_25
</t>
    </r>
  </si>
  <si>
    <t>KMIA</t>
  </si>
  <si>
    <t>PT. KHOTAI MAKMUR INSAN ABADI</t>
  </si>
  <si>
    <t>KMIA - CMD - SNNC</t>
  </si>
  <si>
    <t>07 - 08 MARCH</t>
  </si>
  <si>
    <t>TB.HECTOR 818 BG. PBM 878 OR SUBS</t>
  </si>
  <si>
    <t>ATQ</t>
  </si>
  <si>
    <t>123 NM</t>
  </si>
  <si>
    <t>055 R1/SSI-CMD/III/2025</t>
  </si>
  <si>
    <t xml:space="preserve">Project : SNNC2_1.4_25
Complete : 14 Mar / 19:00 LT </t>
  </si>
  <si>
    <t>09 - 10 MARCH</t>
  </si>
  <si>
    <t>TB. EQUATOR 09 BG. FINACIA 39 OR SUBS</t>
  </si>
  <si>
    <t>10 - 11 MARCH</t>
  </si>
  <si>
    <r>
      <rPr>
        <rFont val="Calibri"/>
        <b/>
        <color rgb="FF000000"/>
        <sz val="11.0"/>
      </rPr>
      <t xml:space="preserve">MV. SFL YUKON OR SUBS i.o MV. PVT DIAMOND
</t>
    </r>
    <r>
      <rPr>
        <rFont val="Calibri"/>
        <color rgb="FF000000"/>
        <sz val="11.0"/>
      </rPr>
      <t>Laycan: 14 - 20 MARCH
Projet : HD14325 
Complete : 20 Mar / 10:00 LT</t>
    </r>
  </si>
  <si>
    <t>14 - 20 MARCH</t>
  </si>
  <si>
    <t xml:space="preserve">MV. SFL YUKON OR SUBS i.o 
MV. PVT DIAMOND </t>
  </si>
  <si>
    <r>
      <rPr>
        <rFont val="Calibri"/>
        <b/>
        <color rgb="FF000000"/>
        <sz val="11.0"/>
      </rPr>
      <t xml:space="preserve">MV. SFL YUKON i.o 
MV. PVT DIAMOND
</t>
    </r>
    <r>
      <rPr>
        <rFont val="Calibri"/>
        <color rgb="FF000000"/>
        <sz val="11.0"/>
      </rPr>
      <t>Laycan: 14 - 20 MARCH
Projet : CSEZ02_25
Complete : 20 Mar / 10:00 LT</t>
    </r>
  </si>
  <si>
    <t>DONE 
SHIPMENT</t>
  </si>
  <si>
    <r>
      <rPr>
        <rFont val="Calibri"/>
        <b/>
        <color rgb="FF000000"/>
        <sz val="11.0"/>
      </rPr>
      <t xml:space="preserve">MV. HUA RONG 26 OR SUBS
</t>
    </r>
    <r>
      <rPr>
        <rFont val="Calibri"/>
        <color rgb="FF000000"/>
        <sz val="11.0"/>
      </rPr>
      <t>Laycan: 05 - 09 APRIL
Projet : HD15425
Complete : 05 Apr / 17:40 LT</t>
    </r>
  </si>
  <si>
    <t>05 - 09 APRIL</t>
  </si>
  <si>
    <t>MV. HUA RONG 26 OR SUBS</t>
  </si>
  <si>
    <r>
      <rPr>
        <rFont val="Calibri"/>
        <b/>
        <color rgb="FF000000"/>
        <sz val="11.0"/>
      </rPr>
      <t xml:space="preserve">MV. HUA RONG 26 OR SUBS
</t>
    </r>
    <r>
      <rPr>
        <rFont val="Calibri"/>
        <color rgb="FF000000"/>
        <sz val="11.0"/>
      </rPr>
      <t>Laycan: 05 - 09 APRIL
Projet : CSEZ03_25
Complete : 05 Apr / 17:40 LT</t>
    </r>
  </si>
  <si>
    <r>
      <rPr>
        <rFont val="Calibri"/>
        <b/>
        <color rgb="FF000000"/>
        <sz val="11.0"/>
      </rPr>
      <t xml:space="preserve">MV. HTK GALAXY OR SUBS
</t>
    </r>
    <r>
      <rPr>
        <rFont val="Calibri"/>
        <color rgb="FF000000"/>
        <sz val="11.0"/>
      </rPr>
      <t xml:space="preserve">Laycan : 12 - 18 April i.o 02 - 06 April i.o 
20 - 26 MAR
Project : LEC 1. 2_25
</t>
    </r>
  </si>
  <si>
    <t>08 - 09 APRIL</t>
  </si>
  <si>
    <t>NO 58</t>
  </si>
  <si>
    <t>Project : LEC3_25
Arrival Vessel : 12 Apr / 13:15 LT</t>
  </si>
  <si>
    <t>09 - 10 APRIL</t>
  </si>
  <si>
    <t>TB. EMILY BG. GRACE OR SUBS</t>
  </si>
  <si>
    <t>NO 59</t>
  </si>
  <si>
    <t>10 - 11 APRIL</t>
  </si>
  <si>
    <t>NO 60</t>
  </si>
  <si>
    <t>11 - 12 APRIL</t>
  </si>
  <si>
    <t>TB. PACIFIC TWENTY NINE BG. PACIFIC 3029 OR SUBS</t>
  </si>
  <si>
    <t>NO 61</t>
  </si>
  <si>
    <t>12 - 13 APRIL</t>
  </si>
  <si>
    <t>NO 62</t>
  </si>
  <si>
    <t>13 - 14 APRIL</t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</si>
  <si>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(2nd trip)</t>
    </r>
  </si>
  <si>
    <t>NO 63</t>
  </si>
  <si>
    <t>14 - 15 APRIL</t>
  </si>
  <si>
    <r>
      <rPr>
        <rFont val="Calibri"/>
        <color rgb="FF000000"/>
        <sz val="11.0"/>
      </rPr>
      <t>TB.ENTEBE EMERALD 68 BG. SS 2502 OR SUBS</t>
    </r>
    <r>
      <rPr>
        <rFont val="Calibri"/>
        <b/>
        <color rgb="FFFF0000"/>
        <sz val="11.0"/>
      </rPr>
      <t xml:space="preserve"> i.o</t>
    </r>
    <r>
      <rPr>
        <rFont val="Calibri"/>
        <color rgb="FF000000"/>
        <sz val="11.0"/>
      </rPr>
      <t xml:space="preserve">
TB. EMILY BG. GRACE OR SUBS (2nd trip) </t>
    </r>
  </si>
  <si>
    <t>NO 64</t>
  </si>
  <si>
    <t>15 - 16  APRIL</t>
  </si>
  <si>
    <r>
      <rPr>
        <rFont val="Calibri"/>
        <color rgb="FF000000"/>
        <sz val="11.0"/>
      </rPr>
      <t xml:space="preserve">TB. EMILY BG. GRACE OR SUBS (2nd trip)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
TB. DUTA KAPUAS 10 BG. KAPUAS 312
 </t>
    </r>
  </si>
  <si>
    <t>UPCOMING</t>
  </si>
  <si>
    <r>
      <rPr>
        <rFont val="Calibri"/>
        <b/>
        <color rgb="FF000000"/>
        <sz val="11.0"/>
      </rPr>
      <t xml:space="preserve">MV. SE MARINA OR SUBS
</t>
    </r>
    <r>
      <rPr>
        <rFont val="Calibri"/>
        <color rgb="FF000000"/>
        <sz val="11.0"/>
      </rPr>
      <t xml:space="preserve">Laycan : 24 - 30 April
Project : LEC 1. 2_25
</t>
    </r>
  </si>
  <si>
    <t>BME</t>
  </si>
  <si>
    <t>JETTY WBS, SOUTH SUMATRA</t>
  </si>
  <si>
    <t xml:space="preserve">23 - 25 APRIL i.o
19 - 20 APRIL </t>
  </si>
  <si>
    <t>TB. LEO POWER 2226 BG. LEO MARINE 9005 OR SUBS</t>
  </si>
  <si>
    <r>
      <rPr>
        <rFont val="Calibri"/>
        <b/>
        <color rgb="FF000000"/>
        <sz val="11.0"/>
      </rPr>
      <t xml:space="preserve">Update stock: 6,126 MT (MAS+WBS) </t>
    </r>
    <r>
      <rPr>
        <rFont val="Calibri"/>
        <color rgb="FF000000"/>
        <sz val="11.0"/>
      </rPr>
      <t xml:space="preserve">
ROM: 451mt ; MAS: 3,586mt; WBS: 2,540 mt </t>
    </r>
  </si>
  <si>
    <t>Process hauling cargo  &amp; contract</t>
  </si>
  <si>
    <r>
      <rPr>
        <rFont val="Calibri"/>
        <color rgb="FF000000"/>
        <sz val="11.0"/>
      </rPr>
      <t xml:space="preserve">Project : CGIAG1.1_25
</t>
    </r>
    <r>
      <rPr>
        <rFont val="Calibri"/>
        <i/>
        <color rgb="FF000000"/>
        <sz val="11.0"/>
      </rPr>
      <t>ETA MV 01 MAY</t>
    </r>
  </si>
  <si>
    <t xml:space="preserve">25 - 27 APRIL i.o 
21 - 22 APRIL </t>
  </si>
  <si>
    <t>TB. MARINA 1616 BG. MARINE POWER 3068 OR SUBS</t>
  </si>
  <si>
    <r>
      <rPr>
        <rFont val="Calibri"/>
        <b/>
        <color rgb="FF000000"/>
        <sz val="11.0"/>
      </rPr>
      <t xml:space="preserve">Update stock: 6,126 MT (MAS+WBS) </t>
    </r>
    <r>
      <rPr>
        <rFont val="Calibri"/>
        <color rgb="FF000000"/>
        <sz val="11.0"/>
      </rPr>
      <t xml:space="preserve">
ROM: 451mt ; MAS: 3,586mt; WBS: 2,540 mt </t>
    </r>
  </si>
  <si>
    <t>SNNC2_1.4_25</t>
  </si>
  <si>
    <t>MBL/TBA</t>
  </si>
  <si>
    <t>TBA/BME</t>
  </si>
  <si>
    <t>TBA</t>
  </si>
  <si>
    <t>MUARA BERAU / TBA i.o 
TANJUNG KAMPEH ANCHORAGE</t>
  </si>
  <si>
    <t>10 - 16 MARCH i.o 
01 - 07 MARCH</t>
  </si>
  <si>
    <t>WAITING</t>
  </si>
  <si>
    <r>
      <rPr>
        <rFont val="Calibri"/>
        <color rgb="FFFF0000"/>
        <sz val="11.0"/>
      </rPr>
      <t>NEED SOURCE URGENTLY</t>
    </r>
    <r>
      <rPr>
        <rFont val="Calibri"/>
        <b/>
        <color rgb="FFFF0000"/>
        <sz val="11.0"/>
      </rPr>
      <t xml:space="preserve"> 15.000</t>
    </r>
    <r>
      <rPr>
        <rFont val="Calibri"/>
        <color rgb="FFFF0000"/>
        <sz val="11.0"/>
      </rPr>
      <t xml:space="preserve">
</t>
    </r>
    <r>
      <rPr>
        <rFont val="Calibri"/>
        <i/>
        <color rgb="FFFF0000"/>
        <sz val="11.0"/>
      </rPr>
      <t xml:space="preserve">- Belum ada contract dengan Supplier </t>
    </r>
  </si>
  <si>
    <t>MARCH SHIPMENT</t>
  </si>
  <si>
    <r>
      <rPr>
        <rFont val="Calibri"/>
        <b/>
        <color rgb="FF000000"/>
        <sz val="11.0"/>
      </rPr>
      <t>SBPL/</t>
    </r>
    <r>
      <rPr>
        <rFont val="Calibri"/>
        <color rgb="FF000000"/>
        <sz val="11.0"/>
      </rPr>
      <t>QPL1_25</t>
    </r>
  </si>
  <si>
    <t>CTI</t>
  </si>
  <si>
    <t>PT BUKIT ASAM</t>
  </si>
  <si>
    <t>PTBA-CTI-CMD</t>
  </si>
  <si>
    <t>TANJUNG KAMPEH ANCHORAGE</t>
  </si>
  <si>
    <t>04-08 MARCH 
(laycan not accepted!)</t>
  </si>
  <si>
    <t>Laycan proposal to supplier 17-24 Mar (waiting approval from supplier), Contract drafting &amp; KYC Process</t>
  </si>
  <si>
    <t>MARCH SHIPMENT (CANCEL)</t>
  </si>
  <si>
    <t>HD14325</t>
  </si>
  <si>
    <t>PTBA-CMD</t>
  </si>
  <si>
    <r>
      <rPr>
        <rFont val="Calibri"/>
        <color rgb="FF000000"/>
        <sz val="11.0"/>
      </rPr>
      <t xml:space="preserve">14 - 20 MARCH
</t>
    </r>
    <r>
      <rPr>
        <rFont val="Calibri"/>
        <i/>
        <color rgb="FF000000"/>
        <sz val="11.0"/>
      </rPr>
      <t>(Laycan accepted)</t>
    </r>
  </si>
  <si>
    <t xml:space="preserve">MAX. 7 DAYS BEFORE VESSEL'S ETA </t>
  </si>
  <si>
    <t>CSEZ02_25</t>
  </si>
  <si>
    <r>
      <rPr>
        <rFont val="Calibri"/>
        <color rgb="FF000000"/>
        <sz val="11.0"/>
      </rPr>
      <t xml:space="preserve">14 - 20 MARCH
</t>
    </r>
    <r>
      <rPr>
        <rFont val="Calibri"/>
        <i/>
        <color rgb="FF000000"/>
        <sz val="11.0"/>
      </rPr>
      <t>(Laycan accepted)</t>
    </r>
  </si>
  <si>
    <t>HD15425</t>
  </si>
  <si>
    <r>
      <rPr>
        <rFont val="Calibri"/>
        <color rgb="FF000000"/>
        <sz val="11.0"/>
      </rPr>
      <t xml:space="preserve">05 - 09 APRIL 
</t>
    </r>
    <r>
      <rPr>
        <rFont val="Calibri"/>
        <i/>
        <color rgb="FF000000"/>
        <sz val="11.0"/>
      </rPr>
      <t>(Laycan accepted)</t>
    </r>
  </si>
  <si>
    <t>APRIL SHIPMENT</t>
  </si>
  <si>
    <t>CSEZ03_25</t>
  </si>
  <si>
    <t>CGIAG 1.1_25</t>
  </si>
  <si>
    <t>PT. BUMI MERAPI ENERGI</t>
  </si>
  <si>
    <t xml:space="preserve">TBA - MSE </t>
  </si>
  <si>
    <t>24 - 30 APR</t>
  </si>
  <si>
    <r>
      <rPr>
        <rFont val="Calibri"/>
        <b/>
        <color rgb="FFFF0000"/>
        <sz val="11.0"/>
      </rPr>
      <t xml:space="preserve">NEED SOURCE URGENTLY 
</t>
    </r>
    <r>
      <rPr>
        <rFont val="Calibri"/>
        <b/>
        <i/>
        <color rgb="FFFF0000"/>
        <sz val="11.0"/>
      </rPr>
      <t xml:space="preserve">- Belum ada contract dengan Supplier </t>
    </r>
  </si>
  <si>
    <t>SSEZ</t>
  </si>
  <si>
    <t xml:space="preserve">PT. BUKIT ASAM </t>
  </si>
  <si>
    <t>08 - 12 MAY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</si>
  <si>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</si>
  <si>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MAY SHIPMENT</t>
  </si>
  <si>
    <t>HD16425</t>
  </si>
  <si>
    <t>21 - 25 MAY i.o 
09 - 13 MAY</t>
  </si>
  <si>
    <t>QPL1_25</t>
  </si>
  <si>
    <t>PTBA-MIT</t>
  </si>
  <si>
    <t>11 - 15 MAY i.o 
10 - 16 MAY i/o 08 - 15 MAY i.o 
MARCH</t>
  </si>
  <si>
    <t>CGIAG 1.2_25</t>
  </si>
  <si>
    <t xml:space="preserve">BME  </t>
  </si>
  <si>
    <t>15 - 21 MAY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</si>
  <si>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</si>
  <si>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SNNC</t>
  </si>
  <si>
    <t xml:space="preserve">JUNE   </t>
  </si>
  <si>
    <t>Rencana Postponed</t>
  </si>
  <si>
    <t>JUNE SHIPMENT</t>
  </si>
  <si>
    <t>HD</t>
  </si>
  <si>
    <t xml:space="preserve">13 - 17 JUNE 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</si>
  <si>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</si>
  <si>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MAY</t>
  </si>
  <si>
    <t>CGIAG 1.3_25</t>
  </si>
  <si>
    <t>AUGUST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</si>
  <si>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</si>
  <si>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AUGUST SHIPMENT</t>
  </si>
  <si>
    <t>BME 55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</si>
  <si>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</si>
  <si>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AUGUST (ADDITIONAL)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</si>
  <si>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</si>
  <si>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CGIAG 1.4_25</t>
  </si>
  <si>
    <t>SEPT/NOV/OCT/NOV/DEC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</si>
  <si>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</si>
  <si>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SEPT SHIPMENT</t>
  </si>
  <si>
    <t>QPPL</t>
  </si>
  <si>
    <t>SEPTEMBER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</si>
  <si>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</si>
  <si>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OCTOBER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</si>
  <si>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</si>
  <si>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OCTOBER SHIPMENT</t>
  </si>
  <si>
    <t xml:space="preserve">NOVEMBER 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</si>
  <si>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</si>
  <si>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NOVEMBER SHIPMENT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</si>
  <si>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</si>
  <si>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DECEMBER SHIPMENT</t>
  </si>
  <si>
    <t>BA DMO</t>
  </si>
  <si>
    <t>BELUM</t>
  </si>
  <si>
    <t>198.REV1/SI-TROPS/MSE/XII/2024</t>
  </si>
  <si>
    <t xml:space="preserve">WILMAR DSI 1_ JAN_25 </t>
  </si>
  <si>
    <t>CV MANDIRI JAYA MAKMUR</t>
  </si>
  <si>
    <t>MJM - LJT - MSE - DSI</t>
  </si>
  <si>
    <t>JETTY BNJM, TELANG BARU, BARITO TIMUR, KALIMANTAN
TENGAH, INDONESIA</t>
  </si>
  <si>
    <t xml:space="preserve">Dimuat hanya 7,217 &amp; buat BA karena overdraft jika dimuat sesuai SI 7500mt </t>
  </si>
  <si>
    <t>IBIS</t>
  </si>
  <si>
    <t>640 NM</t>
  </si>
  <si>
    <t>043/SPAL/MKLS-MSE/II/2025</t>
  </si>
  <si>
    <t>179.A/SI-OPS/MSE/II/2025</t>
  </si>
  <si>
    <t>-Asli BA DMO telah dikirimkan oleh supplier 27 Feb
-Asli BA DMO telah dicheck mba Mel (bagian buyer ) karna Supplier sebelumya tidak mengirimkan draft wordnya (27 Feb)
-Asli BA DMO telah Lala kasih ke bu Ria untuk diproses ttd pak DT ( 27 Feb)
-Asli BA DMO dikasih ke mba Caca tanggal ( 28 Feb)
- Asli BA DMO dittd pak DT dan telah dikasih dari mba caca ke bu Ria tanggal ( 3 Mar).
- Asli BA DMO dikirim ke buyer tanggal (6 Mar)
- Asli BA DMO dikirim ke buyer tanggal (6 Mar)</t>
  </si>
  <si>
    <t>OSS 4_FEB 25</t>
  </si>
  <si>
    <t>JETTY PT TRI OETAMA PERSADA, CENTRAL KALIMANTAN</t>
  </si>
  <si>
    <t>TB. PACIFIC THIRTY EIGHT BG. PACIFIC 3038 i.o 
TB. PACIFIC TWENTY THREE BG. PACIFIC 3023 OR SUBS</t>
  </si>
  <si>
    <t>025/SI-SUPPLIER/II/2025</t>
  </si>
  <si>
    <t>OSS 5_FEB 25</t>
  </si>
  <si>
    <r>
      <rPr>
        <rFont val="Calibri"/>
        <color theme="1"/>
        <sz val="11.0"/>
      </rPr>
      <t xml:space="preserve">TB. PACIFIC TWENTY THREE BG. PACIFIC 3023 </t>
    </r>
    <r>
      <rPr>
        <rFont val="Calibri"/>
        <color rgb="FFFF0000"/>
        <sz val="11.0"/>
      </rPr>
      <t xml:space="preserve">i.o </t>
    </r>
    <r>
      <rPr>
        <rFont val="Calibri"/>
        <color theme="1"/>
        <sz val="11.0"/>
      </rPr>
      <t xml:space="preserve">
TB. PACIFIC TWENTY ONE BG. PACIFIC 3021 OR SUBS</t>
    </r>
  </si>
  <si>
    <t>026 R1/SI-SUPPLIER/II/2025</t>
  </si>
  <si>
    <t>OSS 7_FEB 25</t>
  </si>
  <si>
    <t>TB. PACIFIC SEVENTEEN BG. PACIFIC 3017 OR SUBS</t>
  </si>
  <si>
    <t>038/SI-SUPPLIER/II/2025</t>
  </si>
  <si>
    <t>OSS 6_FEB 25</t>
  </si>
  <si>
    <t>TB. PACIFIC THIRTY THREE BG. PACIFIC 3033 OR SUBS</t>
  </si>
  <si>
    <t>037/SI-SUPPLIER/II/2025</t>
  </si>
  <si>
    <t xml:space="preserve">WILMAR DSI 2_ JAN_25 </t>
  </si>
  <si>
    <r>
      <rPr>
        <rFont val="Calibri"/>
        <color rgb="FF000000"/>
        <sz val="11.0"/>
      </rPr>
      <t xml:space="preserve">20 - 21 FEB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10 - 15 FEB</t>
    </r>
  </si>
  <si>
    <r>
      <rPr>
        <rFont val="Calibri"/>
        <color theme="1"/>
        <sz val="11.0"/>
      </rPr>
      <t xml:space="preserve">TB. MAHAKARYA 1 BG. SBA 8 OR SUBS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TB. NELLY 39 BG. MADISON i.o
TB. PACIFIC THIRTY EIGHT BG. PACIFIC 3038 i.o
TB. PACIFIC TWENTY NINE BG. PACIFIC 3029 OR SUBS </t>
    </r>
  </si>
  <si>
    <t>016 R3/SI-SUPPLIER/II/2025</t>
  </si>
  <si>
    <t xml:space="preserve">WILMAR GM 1_JAN_25 </t>
  </si>
  <si>
    <t>FRI - MSE - WNI</t>
  </si>
  <si>
    <t>JETTY BIMA</t>
  </si>
  <si>
    <r>
      <rPr>
        <rFont val="Calibri"/>
        <color rgb="FF000000"/>
        <sz val="11.0"/>
      </rPr>
      <t>28 FEB - 02 MARCH</t>
    </r>
    <r>
      <rPr>
        <rFont val="Calibri"/>
        <color rgb="FFFF0000"/>
        <sz val="11.0"/>
      </rPr>
      <t xml:space="preserve"> i.o </t>
    </r>
    <r>
      <rPr>
        <rFont val="Calibri"/>
        <color rgb="FF000000"/>
        <sz val="11.0"/>
      </rPr>
      <t xml:space="preserve">
05 - 10 MAR</t>
    </r>
    <r>
      <rPr>
        <rFont val="Calibri"/>
        <color rgb="FFFF0000"/>
        <sz val="11.0"/>
      </rPr>
      <t xml:space="preserve"> i.o</t>
    </r>
    <r>
      <rPr>
        <rFont val="Calibri"/>
        <color rgb="FF000000"/>
        <sz val="11.0"/>
      </rPr>
      <t xml:space="preserve">
28 FEB - 02 MARCH</t>
    </r>
  </si>
  <si>
    <r>
      <rPr>
        <rFont val="Calibri"/>
        <color theme="1"/>
        <sz val="11.0"/>
      </rPr>
      <t>TB. NELLY 39 BG. MADISON OR SUBS</t>
    </r>
    <r>
      <rPr>
        <rFont val="Calibri"/>
        <b/>
        <color rgb="FFFF0000"/>
        <sz val="11.0"/>
      </rPr>
      <t xml:space="preserve"> i.o</t>
    </r>
    <r>
      <rPr>
        <rFont val="Calibri"/>
        <color theme="1"/>
        <sz val="11.0"/>
      </rPr>
      <t xml:space="preserve">
TB. DUTA KAPUAS 10 BG KAPUAS 312</t>
    </r>
  </si>
  <si>
    <t>028 R1/SI-SUPPLIER/II/2025</t>
  </si>
  <si>
    <t xml:space="preserve">WILMAR DSI 3_ JAN_25 </t>
  </si>
  <si>
    <t>BNJM</t>
  </si>
  <si>
    <t>PT KERTAWIRA SELARAS LESTARI</t>
  </si>
  <si>
    <r>
      <rPr>
        <rFont val="Calibri"/>
        <color rgb="FF000000"/>
        <sz val="11.0"/>
      </rPr>
      <t>KSL</t>
    </r>
    <r>
      <rPr>
        <rFont val="Calibri"/>
        <color rgb="FF000000"/>
        <sz val="11.0"/>
      </rPr>
      <t>-LJT - MSE - DSI</t>
    </r>
  </si>
  <si>
    <r>
      <rPr>
        <rFont val="Calibri"/>
        <color rgb="FF000000"/>
        <sz val="11.0"/>
      </rPr>
      <t xml:space="preserve">28 FEB - 02 MAR </t>
    </r>
    <r>
      <rPr>
        <rFont val="Calibri"/>
        <color rgb="FFFF0000"/>
        <sz val="11.0"/>
      </rPr>
      <t xml:space="preserve">i.o </t>
    </r>
    <r>
      <rPr>
        <rFont val="Calibri"/>
        <color rgb="FF000000"/>
        <sz val="11.0"/>
      </rPr>
      <t xml:space="preserve">
05 - 07 MAR</t>
    </r>
  </si>
  <si>
    <r>
      <rPr>
        <rFont val="Calibri"/>
        <color theme="1"/>
        <sz val="11.0"/>
      </rPr>
      <t xml:space="preserve">TB PACIFIC ELEVEN BG. PACIFIC 3011 </t>
    </r>
    <r>
      <rPr>
        <rFont val="Calibri"/>
        <b/>
        <color rgb="FFFF0000"/>
        <sz val="11.0"/>
      </rPr>
      <t>i.o</t>
    </r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 xml:space="preserve">
TB. AVERY BG. NAOMI OR SUBS </t>
    </r>
  </si>
  <si>
    <t>027 R2/SI-SUPPLIER/II/2025</t>
  </si>
  <si>
    <t xml:space="preserve">WILMAR BT1_FEB_25 </t>
  </si>
  <si>
    <t>PT SRE / PT FRI</t>
  </si>
  <si>
    <t>01 - 04 MARCH</t>
  </si>
  <si>
    <t>TB. KARUNA 1 BG. MUDITA 1 OR SUBS</t>
  </si>
  <si>
    <t>039 R1/SI-SUPPLIER/II/2025</t>
  </si>
  <si>
    <t xml:space="preserve">WILMAR GM 2_FEB_25 </t>
  </si>
  <si>
    <r>
      <rPr>
        <rFont val="Calibri"/>
        <color theme="1"/>
        <sz val="11.0"/>
      </rPr>
      <t xml:space="preserve">06 - 08 MARCH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01 - 03 APRIL</t>
    </r>
  </si>
  <si>
    <t xml:space="preserve">TB. ENTEBE STAR 61 BG. FINACIA 83 OR SUBS </t>
  </si>
  <si>
    <t>049 R1/SI-SUPPLIER/III/2025</t>
  </si>
  <si>
    <t>OSS 9_MAR 25</t>
  </si>
  <si>
    <t>08 - 10 MARCH</t>
  </si>
  <si>
    <t>TB. PACIFIC TWENTY BG. PACIFIC 3020 OR SUBS</t>
  </si>
  <si>
    <t>NO 50</t>
  </si>
  <si>
    <t>OSS 10_MAR 25</t>
  </si>
  <si>
    <t>14 - 17 MAR</t>
  </si>
  <si>
    <t>TB. PACIFIC THIRTY FIVE BG. PACIFIC 3035 OR SUBS</t>
  </si>
  <si>
    <t>NO 51</t>
  </si>
  <si>
    <r>
      <rPr>
        <rFont val="Calibri"/>
        <b/>
        <color rgb="FF000000"/>
        <sz val="11.0"/>
      </rPr>
      <t>MV. MUNIF</t>
    </r>
    <r>
      <rPr>
        <rFont val="Calibri"/>
        <color rgb="FF000000"/>
        <sz val="11.0"/>
      </rPr>
      <t xml:space="preserve">
Laycan : 02 - 08 JAN 2025
Project : GNI 1.2.6_25
Complete : 08 Jan / 14:30 LT</t>
    </r>
  </si>
  <si>
    <r>
      <rPr>
        <rFont val="Calibri"/>
        <b/>
        <color rgb="FF000000"/>
        <sz val="11.0"/>
      </rPr>
      <t xml:space="preserve">MV.  MANALAGI ENZI OR SUBS
</t>
    </r>
    <r>
      <rPr>
        <rFont val="Calibri"/>
        <b val="0"/>
        <color rgb="FF000000"/>
        <sz val="11.0"/>
      </rPr>
      <t xml:space="preserve">Laycan : 15 - 21 JAN </t>
    </r>
  </si>
  <si>
    <r>
      <rPr>
        <rFont val="Calibri"/>
        <color rgb="FF000000"/>
        <sz val="11.0"/>
      </rPr>
      <t xml:space="preserve">Complete discharge ; </t>
    </r>
    <r>
      <rPr>
        <rFont val="Calibri"/>
        <b/>
        <color rgb="FFFF0000"/>
        <sz val="11.0"/>
      </rPr>
      <t>demurrage barge 5,49 day</t>
    </r>
  </si>
  <si>
    <t>TIDAK DITAGIHKAN DEM</t>
  </si>
  <si>
    <t xml:space="preserve">TA Vessel : 26 Jan / 18:00 LT 
</t>
  </si>
  <si>
    <r>
      <rPr>
        <rFont val="Calibri"/>
        <color rgb="FF000000"/>
        <sz val="11.0"/>
      </rPr>
      <t xml:space="preserve">Complete discharge ; </t>
    </r>
    <r>
      <rPr>
        <rFont val="Calibri"/>
        <b/>
        <color rgb="FFFF0000"/>
        <sz val="11.0"/>
      </rPr>
      <t>demurrage barge 7 day</t>
    </r>
  </si>
  <si>
    <t>Project : OSS 1_ JAN 25
Complete : 02 Feb / 10:30 LT</t>
  </si>
  <si>
    <r>
      <rPr>
        <rFont val="Calibri"/>
        <color rgb="FF000000"/>
        <sz val="11.0"/>
      </rPr>
      <t xml:space="preserve">Complete discharge; </t>
    </r>
    <r>
      <rPr>
        <rFont val="Calibri"/>
        <b/>
        <color rgb="FFFF0000"/>
        <sz val="11.0"/>
      </rPr>
      <t>demurrage barge 4,36 day</t>
    </r>
    <r>
      <rPr>
        <rFont val="Calibri"/>
        <i/>
        <color rgb="FFFF0000"/>
        <sz val="11.0"/>
      </rPr>
      <t xml:space="preserve">
</t>
    </r>
  </si>
  <si>
    <r>
      <rPr>
        <rFont val="Calibri"/>
        <color rgb="FF000000"/>
        <sz val="11.0"/>
      </rPr>
      <t xml:space="preserve">Complete discharge; </t>
    </r>
    <r>
      <rPr>
        <rFont val="Calibri"/>
        <b/>
        <color rgb="FFFF0000"/>
        <sz val="11.0"/>
      </rPr>
      <t>demurrage barge 3,90 day</t>
    </r>
    <r>
      <rPr>
        <rFont val="Calibri"/>
        <i/>
        <color rgb="FFFF0000"/>
        <sz val="11.0"/>
      </rPr>
      <t xml:space="preserve">
</t>
    </r>
  </si>
  <si>
    <t>015.REV1/SPAL/MKLS-MSE/I/25</t>
  </si>
  <si>
    <r>
      <rPr>
        <rFont val="Calibri"/>
        <color theme="1"/>
        <sz val="11.0"/>
      </rPr>
      <t xml:space="preserve">005.REV1/SI-TROPS/MSE/I/25 
</t>
    </r>
    <r>
      <rPr>
        <rFont val="Calibri"/>
        <b/>
        <color theme="1"/>
        <sz val="11.0"/>
      </rPr>
      <t>i.o</t>
    </r>
    <r>
      <rPr>
        <rFont val="Calibri"/>
        <color theme="1"/>
        <sz val="11.0"/>
      </rPr>
      <t xml:space="preserve"> 005/SI-TROPS/MSE/I/25</t>
    </r>
  </si>
  <si>
    <t>048/MKLS-INV/I/2025</t>
  </si>
  <si>
    <t>042/MKLS-INV/I/2025</t>
  </si>
  <si>
    <r>
      <rPr>
        <rFont val="Calibri"/>
        <b/>
        <color rgb="FF000000"/>
        <sz val="11.0"/>
      </rPr>
      <t xml:space="preserve">MV.  MAJESTIC LAKSONO OR SUBS
</t>
    </r>
    <r>
      <rPr>
        <rFont val="Calibri"/>
        <b/>
        <color rgb="FF000000"/>
        <sz val="11.0"/>
      </rPr>
      <t xml:space="preserve">
</t>
    </r>
  </si>
  <si>
    <t>05 - 06 MARCH</t>
  </si>
  <si>
    <t>TB. MAHAMERU 3 BG. RWL MANDIRI OR SUBS</t>
  </si>
  <si>
    <t>086/SPAL/MKLS-MSE/III/25</t>
  </si>
  <si>
    <t>040/SI-SUPPLIER/III/2025</t>
  </si>
  <si>
    <t>139/MKLS-INV/III/2025</t>
  </si>
  <si>
    <t xml:space="preserve">Laycan : 10 -16 MARCH
Project : OSS 8_Feb 25
</t>
  </si>
  <si>
    <t>06 - 07 MARCH</t>
  </si>
  <si>
    <t>TB. OLIVIA BG. BROOKLYN OR SUBS</t>
  </si>
  <si>
    <t>087/SPAL/MKLS-MSE/III/25</t>
  </si>
  <si>
    <t>041/SI-SUPPLIER/III/2025</t>
  </si>
  <si>
    <t>141/MKLS-INV/III/2025</t>
  </si>
  <si>
    <t>Complete : 23 March / 08:30 LT</t>
  </si>
  <si>
    <t>088/SPAL/MKLS-MSE/III/25</t>
  </si>
  <si>
    <t>042/SI-SUPPLIER/III/2025</t>
  </si>
  <si>
    <t>140/MKLS-INV/III/2025</t>
  </si>
  <si>
    <t>08 - 09 MARCH</t>
  </si>
  <si>
    <r>
      <rPr>
        <rFont val="Calibri"/>
        <color theme="1"/>
        <sz val="11.0"/>
      </rPr>
      <t>TB. SATRIA LAKSANA 148 BG. SATRIA LAUT 3068 OR SUBS</t>
    </r>
    <r>
      <rPr>
        <rFont val="Calibri"/>
        <b/>
        <color rgb="FFFF0000"/>
        <sz val="11.0"/>
      </rPr>
      <t xml:space="preserve"> i.o
</t>
    </r>
    <r>
      <rPr>
        <rFont val="Calibri"/>
        <color theme="1"/>
        <sz val="11.0"/>
      </rPr>
      <t>TB. ENTEBE STAR 61 BG. FINACIA 83 OR SUBS</t>
    </r>
  </si>
  <si>
    <t xml:space="preserve">EST 2 DAYS </t>
  </si>
  <si>
    <t>DEMURRAGE</t>
  </si>
  <si>
    <t>089/SPAL/MKLS-MSE/III/25</t>
  </si>
  <si>
    <t>043/SI-SUPPLIER/III/2025</t>
  </si>
  <si>
    <t>144/MKLS-INV/III/2025</t>
  </si>
  <si>
    <t>090/SPAL/MKLS-MSE/III/2025</t>
  </si>
  <si>
    <t>044/SI-SUPPLIER/III/2025</t>
  </si>
  <si>
    <r>
      <rPr>
        <rFont val="Calibri"/>
        <color rgb="FF000000"/>
        <sz val="11.0"/>
      </rPr>
      <t xml:space="preserve">TB. RIMAU 1606 BG. RIMAU 3021 OR SUBS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
TB DILLAH SAMUDRA VIII BG RIMAU 3000 OR SUBS
</t>
    </r>
  </si>
  <si>
    <t>091/SPAL/MKLS-MSE/III/2025</t>
  </si>
  <si>
    <t>045/SI-SUPPLIER/III/2025</t>
  </si>
  <si>
    <t>11 - 12 MARCH</t>
  </si>
  <si>
    <t>TB. KSD 39 BG. SWISS BORNEO 1105 OR SUBS</t>
  </si>
  <si>
    <t>094/SPAL/MKLS-MSE/III/25</t>
  </si>
  <si>
    <t>046/SI-SUPPLIER/III/2025</t>
  </si>
  <si>
    <t>12 - 13 MARCH</t>
  </si>
  <si>
    <r>
      <rPr>
        <rFont val="Calibri"/>
        <color theme="1"/>
        <sz val="11.0"/>
      </rPr>
      <t>TB. KSD 39 BG. SWISS BORNEO 1105 OR SUBS</t>
    </r>
    <r>
      <rPr>
        <rFont val="Calibri"/>
        <b/>
        <color theme="1"/>
        <sz val="11.0"/>
      </rPr>
      <t xml:space="preserve"> (2ND TRIP)</t>
    </r>
  </si>
  <si>
    <t>093/SPAL/MKLS-MSE/III/25</t>
  </si>
  <si>
    <t>047/SI-SUPPLIER/III/2025</t>
  </si>
  <si>
    <t>OSS 11_MAR 25</t>
  </si>
  <si>
    <t>22 - 24 MAR</t>
  </si>
  <si>
    <t>NO 52</t>
  </si>
  <si>
    <t>OSS 12_MAR 25</t>
  </si>
  <si>
    <t>24 - 26 MAR</t>
  </si>
  <si>
    <t>TB. PACIFIC TWENTY SEVEN BG. PACIFIC 3027 OR SUBS</t>
  </si>
  <si>
    <t>NO 53</t>
  </si>
  <si>
    <t>ON GOING</t>
  </si>
  <si>
    <t>OSS 13_APR 25</t>
  </si>
  <si>
    <t>02 - 04 APRIL</t>
  </si>
  <si>
    <t>TB. PSB 05 BG. PACIFIC 3005 OR SUBS</t>
  </si>
  <si>
    <t>Arrival POD 14 Apr 16:30 LT (waiting 9 days)</t>
  </si>
  <si>
    <t>Waiting discharge</t>
  </si>
  <si>
    <t>NO 54</t>
  </si>
  <si>
    <t>OSS 14_APR 25</t>
  </si>
  <si>
    <t xml:space="preserve">03 - 05 APRIL </t>
  </si>
  <si>
    <t>TB. PACIFIC TEN BG. PACIFIC 3010 OR SUBS</t>
  </si>
  <si>
    <t>Arrival POD 19 Apr 02:00 LT (waiting 4 days)</t>
  </si>
  <si>
    <t>NO 55</t>
  </si>
  <si>
    <t xml:space="preserve">WILMAR DSI 4_ JAN_25 </t>
  </si>
  <si>
    <r>
      <rPr>
        <rFont val="Calibri"/>
        <color rgb="FF000000"/>
        <sz val="11.0"/>
      </rPr>
      <t>MJM</t>
    </r>
    <r>
      <rPr>
        <rFont val="Calibri"/>
        <color rgb="FF000000"/>
        <sz val="11.0"/>
      </rPr>
      <t>- LJT - MSE - DSI</t>
    </r>
  </si>
  <si>
    <t>JETTY BNJM, CENTRAL KALIMANTAN</t>
  </si>
  <si>
    <r>
      <rPr>
        <rFont val="Calibri"/>
        <color theme="1"/>
        <sz val="11.0"/>
      </rPr>
      <t xml:space="preserve">04 - 07 APRIL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26 - 28 MAR</t>
    </r>
  </si>
  <si>
    <r>
      <rPr>
        <rFont val="Calibri"/>
        <color theme="1"/>
        <sz val="11.0"/>
      </rPr>
      <t>TB. PACIFIC THIRTY THREE BG. PACIFIC 3033 OR SUBS</t>
    </r>
    <r>
      <rPr>
        <rFont val="Calibri"/>
        <b/>
        <color theme="1"/>
        <sz val="11.0"/>
      </rPr>
      <t xml:space="preserve"> i.o 
</t>
    </r>
    <r>
      <rPr>
        <rFont val="Calibri"/>
        <color theme="1"/>
        <sz val="11.0"/>
      </rPr>
      <t>TB. ENTEBE STAR 61 BG. FINACIA 83</t>
    </r>
  </si>
  <si>
    <t>ETA POD 24 Apr</t>
  </si>
  <si>
    <t>Sailing to POD</t>
  </si>
  <si>
    <t>NO 56</t>
  </si>
  <si>
    <t>ANZ-BAC-MSE-OSS</t>
  </si>
  <si>
    <t>25 - 30 MAR</t>
  </si>
  <si>
    <t xml:space="preserve">WAITING </t>
  </si>
  <si>
    <t>Waiting buyer confirmation</t>
  </si>
  <si>
    <t xml:space="preserve">WILMAR DM 1_ FEB_25 </t>
  </si>
  <si>
    <t>PT SRE</t>
  </si>
  <si>
    <t>SRE - MSE - WNI</t>
  </si>
  <si>
    <t xml:space="preserve">JETTY SRE </t>
  </si>
  <si>
    <t>03 - 08 APRIL</t>
  </si>
  <si>
    <t>TB. EMMA BG. MIA OR SUBS</t>
  </si>
  <si>
    <t>ETA POD 26 Apr</t>
  </si>
  <si>
    <t>NO 57</t>
  </si>
  <si>
    <t xml:space="preserve">WILMAR GM 3_ FEB_25 </t>
  </si>
  <si>
    <t>20 - 22 APRIL i.o
27 - 30 APRIL</t>
  </si>
  <si>
    <t>ETA POL 24 Apr</t>
  </si>
  <si>
    <t>Waiting barge arrival</t>
  </si>
  <si>
    <t>OSS 15_APR 25</t>
  </si>
  <si>
    <t>20 - 22 APRIL</t>
  </si>
  <si>
    <t>Fullaway to OB Taboneo; ETA 24 April</t>
  </si>
  <si>
    <t>OSS 16_APR 25</t>
  </si>
  <si>
    <t>28 - 29 APRIL i.o 
22 - 24 APRIL</t>
  </si>
  <si>
    <t>TB. PACIFIC TWENTY SIX BG. PACIFIC 3026 OR SUBS</t>
  </si>
  <si>
    <t>OSS</t>
  </si>
  <si>
    <t>25 - 30 APRIL</t>
  </si>
  <si>
    <t xml:space="preserve">WAITING BUYER CONFIRMATION </t>
  </si>
  <si>
    <t>WAITING CONFIRMATION</t>
  </si>
  <si>
    <t>Waiting</t>
  </si>
  <si>
    <t xml:space="preserve">UPCOMING </t>
  </si>
  <si>
    <t>WILMAR DSI 5_ FEB_25</t>
  </si>
  <si>
    <t>SEM/BNJM</t>
  </si>
  <si>
    <r>
      <rPr>
        <rFont val="Calibri"/>
        <color rgb="FFFF0000"/>
        <sz val="11.0"/>
      </rPr>
      <t>TBA</t>
    </r>
    <r>
      <rPr>
        <rFont val="Calibri"/>
        <color theme="1"/>
        <sz val="11.0"/>
      </rPr>
      <t xml:space="preserve"> - LJT - MSE - DSI</t>
    </r>
  </si>
  <si>
    <r>
      <rPr>
        <rFont val="Calibri"/>
        <color theme="1"/>
        <sz val="11.0"/>
      </rPr>
      <t>19 - 22 MAY</t>
    </r>
    <r>
      <rPr>
        <rFont val="Calibri"/>
        <b/>
        <color rgb="FFFF0000"/>
        <sz val="11.0"/>
      </rPr>
      <t xml:space="preserve"> i.o </t>
    </r>
    <r>
      <rPr>
        <rFont val="Calibri"/>
        <color theme="1"/>
        <sz val="11.0"/>
      </rPr>
      <t xml:space="preserve">
18 - 20 APRIL</t>
    </r>
  </si>
  <si>
    <t>GNI 1.2.9_25</t>
  </si>
  <si>
    <t>25 - 30 APR</t>
  </si>
  <si>
    <t>Laycan masih as per contract, belum ada konfirmasi lebih lanjut karena production ANZ ada perubahan. Need to discuss</t>
  </si>
  <si>
    <t>UPCOMING APR</t>
  </si>
  <si>
    <t>GNI 1.2.10_25</t>
  </si>
  <si>
    <t>25 - 30 MAY</t>
  </si>
  <si>
    <t xml:space="preserve">WILMAR DSI 6_ FEB_25 </t>
  </si>
  <si>
    <r>
      <rPr>
        <rFont val="Calibri"/>
        <color rgb="FFFF0000"/>
        <sz val="11.0"/>
      </rPr>
      <t>TBA</t>
    </r>
    <r>
      <rPr>
        <rFont val="Calibri"/>
        <color theme="1"/>
        <sz val="11.0"/>
      </rPr>
      <t xml:space="preserve"> - LJT - MSE - DSI</t>
    </r>
  </si>
  <si>
    <r>
      <rPr>
        <rFont val="Calibri"/>
        <color theme="1"/>
        <sz val="11.0"/>
      </rPr>
      <t xml:space="preserve">02 - 05 JUN </t>
    </r>
    <r>
      <rPr>
        <rFont val="Calibri"/>
        <b/>
        <color rgb="FFFF0000"/>
        <sz val="11.0"/>
      </rPr>
      <t xml:space="preserve">i.o 
</t>
    </r>
    <r>
      <rPr>
        <rFont val="Calibri"/>
        <color theme="1"/>
        <sz val="11.0"/>
      </rPr>
      <t>25 - 27 MAY</t>
    </r>
  </si>
  <si>
    <t>UPCOMING MAY</t>
  </si>
  <si>
    <t>CANCELLED SHIPMENT</t>
  </si>
  <si>
    <t>KUOTA</t>
  </si>
  <si>
    <t>Allowance Time</t>
  </si>
  <si>
    <t>CANCEL</t>
  </si>
  <si>
    <t>DOMESTIC
GNI 1.2.7_25</t>
  </si>
  <si>
    <t>25 - 30 FEB</t>
  </si>
  <si>
    <t>Allocate the cargo to Export, karena payment GNI belum ada yang dibayar</t>
  </si>
  <si>
    <t>FEBRUARY SHIPMENT</t>
  </si>
  <si>
    <t>GNI 1.2.8_25</t>
  </si>
  <si>
    <t>SHIPMENT NEED TO SELL</t>
  </si>
  <si>
    <t>CARGO READINESS</t>
  </si>
  <si>
    <t>AREA</t>
  </si>
  <si>
    <t>QTY</t>
  </si>
  <si>
    <t>SPEC</t>
  </si>
  <si>
    <t xml:space="preserve">KALIMANTAN TIMUR </t>
  </si>
  <si>
    <t>AVERY - MADHUCON</t>
  </si>
  <si>
    <t>5800-5400 GAR</t>
  </si>
  <si>
    <t>MUARA SAMU</t>
  </si>
  <si>
    <t>4200 GAR</t>
  </si>
  <si>
    <t>SEBULU</t>
  </si>
  <si>
    <t>5800-5600 GAR</t>
  </si>
  <si>
    <t>KALIMANTAN SELATAN</t>
  </si>
  <si>
    <t>ANZAWARA</t>
  </si>
  <si>
    <t>3800 GAR</t>
  </si>
  <si>
    <t>TMB 101</t>
  </si>
  <si>
    <t>Update on  30/03/2026 10:30</t>
  </si>
  <si>
    <t>ISSUE / NOTES</t>
  </si>
  <si>
    <t>JARAK (NM)</t>
  </si>
  <si>
    <t>IN USD</t>
  </si>
  <si>
    <t>KURS</t>
  </si>
  <si>
    <t>IN IDR</t>
  </si>
  <si>
    <t xml:space="preserve">INVOICE TRACKKER </t>
  </si>
  <si>
    <t>DEMM / DESP</t>
  </si>
  <si>
    <t>INTERNAL SI FROM COMMERCIAL</t>
  </si>
  <si>
    <t>COA DATE</t>
  </si>
  <si>
    <t>RESULT</t>
  </si>
  <si>
    <t>Contract Status</t>
  </si>
  <si>
    <t>Contract Position</t>
  </si>
  <si>
    <t>SPEC
ASUMSI</t>
  </si>
  <si>
    <t>Market Price</t>
  </si>
  <si>
    <t>Est. Kurs</t>
  </si>
  <si>
    <t>Market Price (IDR)</t>
  </si>
  <si>
    <t xml:space="preserve">Deviasi </t>
  </si>
  <si>
    <t>Price Comparison</t>
  </si>
  <si>
    <t>INVOICE RECEIVE</t>
  </si>
  <si>
    <t>SUBMIT SISTEM</t>
  </si>
  <si>
    <t>APPROVAL DT</t>
  </si>
  <si>
    <t>APPROVAL RH</t>
  </si>
  <si>
    <t>SUBMIT FINANCE</t>
  </si>
  <si>
    <t>PAID</t>
  </si>
  <si>
    <t>Received - Paid</t>
  </si>
  <si>
    <t>Sistem - Paid</t>
  </si>
  <si>
    <t>Finance - Paid</t>
  </si>
  <si>
    <t>total</t>
  </si>
  <si>
    <t>STEVEDORE</t>
  </si>
  <si>
    <t>GAR (ARB)</t>
  </si>
  <si>
    <t>NAR (ARB)</t>
  </si>
  <si>
    <t>TM</t>
  </si>
  <si>
    <t>IM</t>
  </si>
  <si>
    <t>TS (ADB)</t>
  </si>
  <si>
    <t>ASH (ADB)</t>
  </si>
  <si>
    <r>
      <rPr>
        <rFont val="Calibri"/>
        <b/>
        <color rgb="FFFF0000"/>
        <sz val="11.0"/>
      </rPr>
      <t xml:space="preserve">MV.  TBA
</t>
    </r>
    <r>
      <rPr>
        <rFont val="Calibri"/>
        <b val="0"/>
        <color rgb="FFFF0000"/>
        <sz val="11.0"/>
      </rPr>
      <t>Laycan : 20 - 24 JAN</t>
    </r>
    <r>
      <rPr>
        <rFont val="Calibri"/>
        <b/>
        <color rgb="FFFF0000"/>
        <sz val="11.0"/>
      </rPr>
      <t xml:space="preserve">
</t>
    </r>
  </si>
  <si>
    <t>GAT01</t>
  </si>
  <si>
    <t>Waiting Barge Nomination</t>
  </si>
  <si>
    <t xml:space="preserve">- </t>
  </si>
  <si>
    <t>Waiting Confirmation source</t>
  </si>
  <si>
    <t xml:space="preserve">Project : CIIDG3_25
</t>
  </si>
  <si>
    <t>Kungkilan 46</t>
  </si>
  <si>
    <t>JETTY WBS, SOUTH SUMATERA</t>
  </si>
  <si>
    <t xml:space="preserve">DAS - MSE </t>
  </si>
  <si>
    <t>Done 
Shipment</t>
  </si>
  <si>
    <t>HD240126</t>
  </si>
  <si>
    <t>BA50</t>
  </si>
  <si>
    <t>PT. BUKIT ASAM, TBK</t>
  </si>
  <si>
    <t>PTBA - CMD - HD</t>
  </si>
  <si>
    <t>TARAHAN PORT</t>
  </si>
  <si>
    <t>09 - 13 Jan</t>
  </si>
  <si>
    <r>
      <rPr>
        <rFont val="Calibri"/>
        <color rgb="FF000000"/>
        <sz val="11.0"/>
      </rPr>
      <t xml:space="preserve">MV. YUE DIAN 53 OR SUBS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MV. NEW ENRICH </t>
    </r>
  </si>
  <si>
    <t>153/K/PM/PTBA-CAMARADERIE/2025</t>
  </si>
  <si>
    <t>v</t>
  </si>
  <si>
    <t>Bothsigned</t>
  </si>
  <si>
    <t>LC 100%</t>
  </si>
  <si>
    <t>002/SSI-CMD/I/2026</t>
  </si>
  <si>
    <t>HD250226</t>
  </si>
  <si>
    <r>
      <rPr>
        <rFont val="Calibri"/>
        <color rgb="FF000000"/>
        <sz val="11.0"/>
      </rPr>
      <t xml:space="preserve">TARAHAN PORT 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>TANJUNG KAMPEH ANCHORAGE</t>
    </r>
  </si>
  <si>
    <r>
      <rPr>
        <rFont val="Calibri"/>
        <color rgb="FF000000"/>
        <sz val="11.0"/>
      </rPr>
      <t>29 Jan - 02 Feb</t>
    </r>
    <r>
      <rPr>
        <rFont val="Calibri"/>
        <b/>
        <color rgb="FF000000"/>
        <sz val="11.0"/>
      </rPr>
      <t xml:space="preserve">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 
20 - 26 Jan</t>
    </r>
  </si>
  <si>
    <r>
      <rPr>
        <rFont val="Calibri"/>
        <color rgb="FF000000"/>
        <sz val="11.0"/>
      </rPr>
      <t xml:space="preserve">MV. PARAS OR SUBS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MV. GREAT PROSPERITY </t>
    </r>
  </si>
  <si>
    <t>003/SSI-CMD/I/2026</t>
  </si>
  <si>
    <r>
      <rPr>
        <rFont val="Calibri"/>
        <color rgb="FF000000"/>
        <sz val="11.0"/>
      </rPr>
      <t xml:space="preserve">HD26326 </t>
    </r>
    <r>
      <rPr>
        <rFont val="Calibri"/>
        <b/>
        <color rgb="FF000000"/>
        <sz val="11.0"/>
      </rPr>
      <t>i.o</t>
    </r>
    <r>
      <rPr>
        <rFont val="Calibri"/>
        <color rgb="FF000000"/>
        <sz val="11.0"/>
      </rPr>
      <t xml:space="preserve">
</t>
    </r>
    <r>
      <rPr>
        <rFont val="Calibri"/>
        <color rgb="FFFF0000"/>
        <sz val="11.0"/>
      </rPr>
      <t>CEL</t>
    </r>
  </si>
  <si>
    <r>
      <rPr>
        <rFont val="Calibri"/>
        <color rgb="FF000000"/>
        <sz val="11.0"/>
      </rPr>
      <t xml:space="preserve">PTBA - CMD - </t>
    </r>
    <r>
      <rPr>
        <rFont val="Calibri"/>
        <color rgb="FF000000"/>
        <sz val="11.0"/>
      </rPr>
      <t>HD</t>
    </r>
  </si>
  <si>
    <t>13 - 17 Feb 26</t>
  </si>
  <si>
    <t>MV VIMC BRAVE OR SUBS</t>
  </si>
  <si>
    <t>005/SSI-CMD/II/2026</t>
  </si>
  <si>
    <t>CEL1126</t>
  </si>
  <si>
    <t>PTBA - CMD - CE II</t>
  </si>
  <si>
    <r>
      <rPr>
        <rFont val="Calibri"/>
        <color rgb="FF000000"/>
        <sz val="11.0"/>
      </rPr>
      <t xml:space="preserve">23 - 27 Feb 26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 
11 - 15 Feb</t>
    </r>
  </si>
  <si>
    <r>
      <rPr>
        <rFont val="Calibri"/>
        <color rgb="FF000000"/>
        <sz val="11.0"/>
      </rPr>
      <t>MV. LIANSON HERMES OR SUBS</t>
    </r>
    <r>
      <rPr>
        <rFont val="Calibri"/>
        <b/>
        <color rgb="FFFF0000"/>
        <sz val="11.0"/>
      </rPr>
      <t xml:space="preserve"> i.o</t>
    </r>
    <r>
      <rPr>
        <rFont val="Calibri"/>
        <color rgb="FF000000"/>
        <sz val="11.0"/>
      </rPr>
      <t xml:space="preserve">
MV VOSCO DEFENDER OR SUBS</t>
    </r>
  </si>
  <si>
    <t>HD27426</t>
  </si>
  <si>
    <t xml:space="preserve">TARAHAN PORT </t>
  </si>
  <si>
    <t>9 - 13 Mar</t>
  </si>
  <si>
    <r>
      <rPr>
        <rFont val="Calibri"/>
        <color rgb="FF000000"/>
        <sz val="11.0"/>
      </rPr>
      <t>MV. MEGHNA PROSPER OR SUBS</t>
    </r>
    <r>
      <rPr>
        <rFont val="Calibri"/>
        <b/>
        <color rgb="FFFF0000"/>
        <sz val="11.0"/>
      </rPr>
      <t xml:space="preserve"> i.o</t>
    </r>
    <r>
      <rPr>
        <rFont val="Calibri"/>
        <b/>
        <color rgb="FF000000"/>
        <sz val="11.0"/>
      </rPr>
      <t xml:space="preserve"> </t>
    </r>
    <r>
      <rPr>
        <rFont val="Calibri"/>
        <color rgb="FF000000"/>
        <sz val="11.0"/>
      </rPr>
      <t xml:space="preserve">
MV CHILOE ISLAND OR SUBS</t>
    </r>
  </si>
  <si>
    <t>CEL2226</t>
  </si>
  <si>
    <t>PTBA - CMD - CEL II</t>
  </si>
  <si>
    <t>13 - 17 Mar</t>
  </si>
  <si>
    <t>MV. MAA SALEHA BEGUM OR SUBS</t>
  </si>
  <si>
    <t>ETA POD 31 Mar IAGWP</t>
  </si>
  <si>
    <t xml:space="preserve">Sailing to POD </t>
  </si>
  <si>
    <t>CEL3326</t>
  </si>
  <si>
    <r>
      <rPr>
        <rFont val="Calibri"/>
        <color rgb="FF000000"/>
        <sz val="11.0"/>
      </rPr>
      <t xml:space="preserve">PTBA - CMD - </t>
    </r>
    <r>
      <rPr>
        <rFont val="Calibri"/>
        <color rgb="FF000000"/>
        <sz val="11.0"/>
      </rPr>
      <t>CEL</t>
    </r>
  </si>
  <si>
    <t>15 - 19 Mar</t>
  </si>
  <si>
    <t>MV. EVER PROGRESS OR SUBS</t>
  </si>
  <si>
    <t>ETA POL 19 Mar IAGWP</t>
  </si>
  <si>
    <t>Waiting vessel arrival</t>
  </si>
  <si>
    <t>TMX1.1_25</t>
  </si>
  <si>
    <t>TBA - MSE - TOMI X</t>
  </si>
  <si>
    <t>TANJUNG KAMPEH / KALSEL</t>
  </si>
  <si>
    <r>
      <rPr>
        <rFont val="Calibri"/>
        <color rgb="FFFF0000"/>
        <sz val="11.0"/>
      </rPr>
      <t xml:space="preserve">27 Mar - 03 Apr </t>
    </r>
    <r>
      <rPr>
        <rFont val="Calibri"/>
        <b/>
        <color rgb="FFFF0000"/>
        <sz val="11.0"/>
      </rPr>
      <t>i.o</t>
    </r>
    <r>
      <rPr>
        <rFont val="Calibri"/>
        <color rgb="FFFF0000"/>
        <sz val="11.0"/>
      </rPr>
      <t xml:space="preserve"> 30 Mar - 8 Apr</t>
    </r>
  </si>
  <si>
    <t>Waiting source confirmation &amp; need sources</t>
  </si>
  <si>
    <t>Upcoming March</t>
  </si>
  <si>
    <t>CEL4426</t>
  </si>
  <si>
    <t>PTBA - CMD - CEL</t>
  </si>
  <si>
    <t>03 - 07 Apr</t>
  </si>
  <si>
    <t>MV. TIAN LI OR SUBS</t>
  </si>
  <si>
    <t xml:space="preserve">Waiting shipment </t>
  </si>
  <si>
    <t>Upcoming April</t>
  </si>
  <si>
    <t>CEL5526</t>
  </si>
  <si>
    <t>01 - 05 Apr i.o 
10 - 15 Apr</t>
  </si>
  <si>
    <t>HD28526</t>
  </si>
  <si>
    <t>14 - 18 Apr</t>
  </si>
  <si>
    <r>
      <rPr>
        <rFont val="Calibri"/>
        <color rgb="FFFF0000"/>
        <sz val="11.0"/>
      </rPr>
      <t>TARAHAN PORT /</t>
    </r>
    <r>
      <rPr>
        <rFont val="Calibri"/>
        <b/>
        <color rgb="FFFF0000"/>
        <sz val="11.0"/>
      </rPr>
      <t xml:space="preserve">
</t>
    </r>
    <r>
      <rPr>
        <rFont val="Calibri"/>
        <color rgb="FFFF0000"/>
        <sz val="11.0"/>
      </rPr>
      <t>TANJUNG KAMPEH ANCHORAGE</t>
    </r>
  </si>
  <si>
    <t>29 Apr - 03 May / 26 - 30 Apr</t>
  </si>
  <si>
    <t>Waiting confirmation laycan POL from BA</t>
  </si>
  <si>
    <t>APRIL</t>
  </si>
  <si>
    <t>TMX1.2_25</t>
  </si>
  <si>
    <t>4 - 13 Jul</t>
  </si>
  <si>
    <t>Waiting source confirmation</t>
  </si>
  <si>
    <t>Upcoming July</t>
  </si>
  <si>
    <t>CG3_OCT 25</t>
  </si>
  <si>
    <t>BSR</t>
  </si>
  <si>
    <t>JETTY SDJ , SOUTH SUMATRA</t>
  </si>
  <si>
    <t>05-08 Nov</t>
  </si>
  <si>
    <t xml:space="preserve">UPCOMING  </t>
  </si>
  <si>
    <t>CG4_OCT 25</t>
  </si>
  <si>
    <t>15-18 Nov</t>
  </si>
  <si>
    <t>CG5_OCT 25</t>
  </si>
  <si>
    <t>01-03 Dec</t>
  </si>
  <si>
    <t>CG6_OCT 25</t>
  </si>
  <si>
    <t>10-12 Nov</t>
  </si>
  <si>
    <t>EUP3_Nov_25</t>
  </si>
  <si>
    <r>
      <rPr>
        <rFont val="Calibri"/>
        <color rgb="FF000000"/>
        <sz val="11.0"/>
      </rPr>
      <t>SRE</t>
    </r>
    <r>
      <rPr>
        <rFont val="Calibri"/>
        <color rgb="FF000000"/>
        <sz val="11.0"/>
      </rPr>
      <t>-MSE-BUYER</t>
    </r>
  </si>
  <si>
    <t>JETTY PT BERKAT BUMI PERSADA, CENTRAL TEWEH, KALIMANTAN TENGAH</t>
  </si>
  <si>
    <t>08 - 12 Dec 25</t>
  </si>
  <si>
    <t xml:space="preserve">Waiting discharge 4 days
Est discharge 11 January </t>
  </si>
  <si>
    <t>CIF</t>
  </si>
  <si>
    <t>AES1_DES_25</t>
  </si>
  <si>
    <t>PADANG MULIA</t>
  </si>
  <si>
    <t>PM-BIJ-ASB-MSE-BUYER</t>
  </si>
  <si>
    <t>28 - 31 Dec 25</t>
  </si>
  <si>
    <t>TB. MATANO 09 BG. MATANO 312 OR SUBS</t>
  </si>
  <si>
    <t xml:space="preserve">-  jalan hauling per 5-Jan masih belum bisa di lalui dan Jalanan mau di timbun terlebih daHulu. </t>
  </si>
  <si>
    <t>FOB</t>
  </si>
  <si>
    <t>STOCKPILE1_26</t>
  </si>
  <si>
    <t>CPP</t>
  </si>
  <si>
    <t>PT. CORDELIA BARA UTAMA</t>
  </si>
  <si>
    <t xml:space="preserve">CPP - CBU - MSE </t>
  </si>
  <si>
    <t>JETTY PT TALENTA BUMI, MARABAHAN, KALIMANTAN SELATAN, INDONESIA</t>
  </si>
  <si>
    <r>
      <rPr>
        <rFont val="Calibri"/>
        <color rgb="FF000000"/>
        <sz val="11.0"/>
      </rPr>
      <t xml:space="preserve">16 - 17 Feb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13 - 15 Feb</t>
    </r>
  </si>
  <si>
    <r>
      <rPr>
        <rFont val="Calibri"/>
        <color rgb="FF000000"/>
        <sz val="11.0"/>
      </rPr>
      <t xml:space="preserve">TB. MERDEKA 2002 BG. DIRGAHAYU 3102 OR SUBS 
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 xml:space="preserve">TB. BINA BENUA 168 BG. BINA SAMUDERA 168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TB. TEDUH 2002 BG. ALUN 3102 </t>
    </r>
  </si>
  <si>
    <t>WILMAR GM 9_Nov_25</t>
  </si>
  <si>
    <t>FRI-MSE-BUYER</t>
  </si>
  <si>
    <t xml:space="preserve">26 - 28 Feb i.o
10 - 14 Jan </t>
  </si>
  <si>
    <t>TB. DUTA KAPUAS 10 BG. KAPUAS 312 OR SUBS</t>
  </si>
  <si>
    <t>Waiting laycan</t>
  </si>
  <si>
    <t>Waiting RKAB</t>
  </si>
  <si>
    <t>DONE DP</t>
  </si>
  <si>
    <t>WILMAR GM 10_Nov_25</t>
  </si>
  <si>
    <t xml:space="preserve">10 -13 Feb </t>
  </si>
  <si>
    <t>WILMAR DM 6_Nov_25</t>
  </si>
  <si>
    <t>FRI/SRE-MSE-BUYER</t>
  </si>
  <si>
    <t>22 - 24 Feb</t>
  </si>
  <si>
    <t>WILMAR DM 7_Nov_25</t>
  </si>
  <si>
    <t>24 - 26 Feb</t>
  </si>
  <si>
    <t>WILMAR DM 8_Nov_25</t>
  </si>
  <si>
    <t>20 - 23 Jan</t>
  </si>
  <si>
    <t>WAITING SIGN ADENDUM</t>
  </si>
  <si>
    <t>WILMAR GH 3_Nov_25</t>
  </si>
  <si>
    <t>BBN</t>
  </si>
  <si>
    <r>
      <rPr>
        <rFont val="Calibri"/>
        <color rgb="FF000000"/>
        <sz val="11.0"/>
      </rPr>
      <t>BBN</t>
    </r>
    <r>
      <rPr>
        <rFont val="Calibri"/>
        <color rgb="FF000000"/>
        <sz val="11.0"/>
      </rPr>
      <t>-MSE-BUYER</t>
    </r>
  </si>
  <si>
    <r>
      <rPr>
        <rFont val="Calibri"/>
        <color rgb="FF000000"/>
        <sz val="11.0"/>
      </rPr>
      <t>03 - 06 Mar</t>
    </r>
    <r>
      <rPr>
        <rFont val="Calibri"/>
        <color rgb="FFFF9900"/>
        <sz val="11.0"/>
      </rPr>
      <t xml:space="preserve"> </t>
    </r>
    <r>
      <rPr>
        <rFont val="Calibri"/>
        <color rgb="FFFF0000"/>
        <sz val="11.0"/>
      </rPr>
      <t xml:space="preserve">i.o </t>
    </r>
    <r>
      <rPr>
        <rFont val="Calibri"/>
        <color rgb="FF000000"/>
        <sz val="11.0"/>
      </rPr>
      <t xml:space="preserve">
22 - 25 Feb</t>
    </r>
    <r>
      <rPr>
        <rFont val="Calibri"/>
        <color rgb="FFFF0000"/>
        <sz val="11.0"/>
      </rPr>
      <t xml:space="preserve"> i.o
15-18 Jan </t>
    </r>
  </si>
  <si>
    <t>TB. HARLINA 168 BG. MARINE POWER 3035 OR SUBS</t>
  </si>
  <si>
    <t>ETA POD 20 March IAGWP</t>
  </si>
  <si>
    <t xml:space="preserve">Fullaway to POD </t>
  </si>
  <si>
    <t>DONE DP 50% SI</t>
  </si>
  <si>
    <t>STOCKPILE 2_26</t>
  </si>
  <si>
    <r>
      <rPr>
        <rFont val="Calibri"/>
        <color rgb="FF000000"/>
        <sz val="11.0"/>
      </rPr>
      <t>BBN</t>
    </r>
    <r>
      <rPr>
        <rFont val="Calibri"/>
        <color rgb="FF000000"/>
        <sz val="11.0"/>
      </rPr>
      <t>-MSE-BUYER</t>
    </r>
  </si>
  <si>
    <r>
      <rPr>
        <rFont val="Calibri"/>
        <color rgb="FF000000"/>
        <sz val="11.0"/>
      </rPr>
      <t xml:space="preserve">03 - 06 Mar </t>
    </r>
    <r>
      <rPr>
        <rFont val="Calibri"/>
        <b/>
        <color rgb="FFFF0000"/>
        <sz val="11.0"/>
      </rPr>
      <t xml:space="preserve">i.o
</t>
    </r>
    <r>
      <rPr>
        <rFont val="Calibri"/>
        <color rgb="FF000000"/>
        <sz val="11.0"/>
      </rPr>
      <t>24 - 26 Feb</t>
    </r>
  </si>
  <si>
    <r>
      <rPr>
        <rFont val="Calibri"/>
        <color rgb="FF000000"/>
        <sz val="11.0"/>
      </rPr>
      <t xml:space="preserve">TB. BOMAS SEJATI BG. WIBUILD 310 OR SUBS
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 TB. ENTEBE STAR 28 BG. FINACIA 89</t>
    </r>
  </si>
  <si>
    <t xml:space="preserve">Proses pemasangan terpal </t>
  </si>
  <si>
    <t>WAITING SIGN CONTRACT</t>
  </si>
  <si>
    <t>EUP 1_JAN_26</t>
  </si>
  <si>
    <t>SRE-MSE-BUYER</t>
  </si>
  <si>
    <t>28 - 30 Jan</t>
  </si>
  <si>
    <t>EUP 2_FEB_26</t>
  </si>
  <si>
    <t>25 - 28 Feb</t>
  </si>
  <si>
    <t>EUP BTG 1_MAR_26</t>
  </si>
  <si>
    <t>ECI</t>
  </si>
  <si>
    <t>PT ENERGI CAHAYA INDUSTRITAMA</t>
  </si>
  <si>
    <t>ECI-MSE-BUYER</t>
  </si>
  <si>
    <t>JETTY MNC, EAST KALIMANTAN</t>
  </si>
  <si>
    <r>
      <rPr>
        <rFont val="Calibri"/>
        <color rgb="FF000000"/>
        <sz val="11.0"/>
      </rPr>
      <t>16 - 18 Mar 26</t>
    </r>
    <r>
      <rPr>
        <rFont val="Calibri"/>
        <b/>
        <color rgb="FF000000"/>
        <sz val="11.0"/>
      </rPr>
      <t xml:space="preserve"> i.o </t>
    </r>
    <r>
      <rPr>
        <rFont val="Calibri"/>
        <color rgb="FF000000"/>
        <sz val="11.0"/>
      </rPr>
      <t xml:space="preserve">
</t>
    </r>
    <r>
      <rPr>
        <rFont val="Calibri"/>
        <color rgb="FFFF0000"/>
        <sz val="11.0"/>
      </rPr>
      <t>20 - 23 Feb 26</t>
    </r>
  </si>
  <si>
    <t>EUP BTG 2_MAR_26</t>
  </si>
  <si>
    <t>WILMAR GM 1_Feb_26</t>
  </si>
  <si>
    <t>15 - 20 Mar</t>
  </si>
  <si>
    <t>WILMAR DM 1_Feb_26</t>
  </si>
  <si>
    <t>14 - 18 Mar</t>
  </si>
  <si>
    <t>WILMAR DM 2_Feb_26</t>
  </si>
  <si>
    <t>EUP DM 1_26</t>
  </si>
  <si>
    <t>WILMAR DM 3_Feb_26</t>
  </si>
  <si>
    <t>10 - 15 May</t>
  </si>
  <si>
    <t>Upcoming May</t>
  </si>
  <si>
    <t>PSS 1_26</t>
  </si>
  <si>
    <t>JP 1_26</t>
  </si>
  <si>
    <t>AES2_DES_25</t>
  </si>
  <si>
    <t>Update on  29/12/2025 16:30</t>
  </si>
  <si>
    <t>Pembayaran 1</t>
  </si>
  <si>
    <t>Pembayaran 2</t>
  </si>
  <si>
    <t>Pembayaran 3</t>
  </si>
  <si>
    <t>Pembayaran 4</t>
  </si>
  <si>
    <t>Pembayaran 5</t>
  </si>
  <si>
    <t>Payment Barging</t>
  </si>
  <si>
    <t>PNBP/STS</t>
  </si>
  <si>
    <t>PBM/STEVEDORING</t>
  </si>
  <si>
    <r>
      <rPr>
        <rFont val="Calibri"/>
        <b/>
        <color rgb="FF000000"/>
        <sz val="11.0"/>
      </rPr>
      <t xml:space="preserve">MV. CLIPPER GEMMA OR SUBS
</t>
    </r>
    <r>
      <rPr>
        <rFont val="Calibri"/>
        <b val="0"/>
        <color rgb="FF000000"/>
        <sz val="11.0"/>
      </rPr>
      <t>Laycan : 20 - 24 JAN</t>
    </r>
    <r>
      <rPr>
        <rFont val="Calibri"/>
        <b/>
        <color rgb="FF000000"/>
        <sz val="11.0"/>
      </rPr>
      <t xml:space="preserve">
</t>
    </r>
  </si>
  <si>
    <t>002/SPA/BME-MSE/I/2025</t>
  </si>
  <si>
    <t>$80,14</t>
  </si>
  <si>
    <t>Rp  16.300</t>
  </si>
  <si>
    <t>Rp  1.306.282</t>
  </si>
  <si>
    <t>Rp  1.131.876</t>
  </si>
  <si>
    <t>Rp100.000</t>
  </si>
  <si>
    <t>Rp47.810</t>
  </si>
  <si>
    <t>Project : CIIDG_25
Arrival: 20 Jan / 00:00 LT</t>
  </si>
  <si>
    <t>004/SPA/BME-MSE/XI/2024</t>
  </si>
  <si>
    <t>Rp  1.254.092</t>
  </si>
  <si>
    <t>Rp  1.217.530</t>
  </si>
  <si>
    <t>003/SPA/BME-MSE/XI/2024</t>
  </si>
  <si>
    <t>$79,44</t>
  </si>
  <si>
    <t>Rp  1.294.872</t>
  </si>
  <si>
    <t>Rp  1.214.503</t>
  </si>
  <si>
    <t>Rp59.220</t>
  </si>
  <si>
    <r>
      <rPr>
        <rFont val="Calibri"/>
        <color theme="1"/>
        <sz val="11.0"/>
      </rPr>
      <t xml:space="preserve">TB. MARINA 1619 BG. MARINE POWER 3040 OR SUBS
</t>
    </r>
    <r>
      <rPr>
        <rFont val="Calibri"/>
        <b/>
        <i/>
        <color theme="1"/>
        <sz val="11.0"/>
      </rPr>
      <t xml:space="preserve">(1ST LOAD - SHIFTING) </t>
    </r>
    <r>
      <rPr>
        <rFont val="Calibri"/>
        <color theme="1"/>
        <sz val="11.0"/>
      </rPr>
      <t xml:space="preserve"> </t>
    </r>
  </si>
  <si>
    <t>Rp  1.174.599</t>
  </si>
  <si>
    <t>Rp  1.132.618</t>
  </si>
  <si>
    <t>-Rp31.683</t>
  </si>
  <si>
    <r>
      <rPr>
        <rFont val="Calibri"/>
        <color theme="1"/>
        <sz val="11.0"/>
      </rPr>
      <t xml:space="preserve">TB. MARINA 1619 BG. MARINE POWER 3040 OR SUBS
</t>
    </r>
    <r>
      <rPr>
        <rFont val="Calibri"/>
        <b/>
        <i/>
        <color theme="1"/>
        <sz val="11.0"/>
      </rPr>
      <t xml:space="preserve">(2ND LOAD - SHIFTING) </t>
    </r>
  </si>
  <si>
    <t>Rp  1.221.564</t>
  </si>
  <si>
    <t>Rp  1.209.715</t>
  </si>
  <si>
    <t>Rp26.692</t>
  </si>
  <si>
    <t xml:space="preserve"> -</t>
  </si>
  <si>
    <t>$66,98</t>
  </si>
  <si>
    <t>Rp  1.091.770</t>
  </si>
  <si>
    <t>Rp  1.055.668</t>
  </si>
  <si>
    <t>Rp  1.008.541</t>
  </si>
  <si>
    <t>Rp0</t>
  </si>
  <si>
    <t>-Rp36.102</t>
  </si>
  <si>
    <r>
      <rPr>
        <rFont val="Calibri"/>
        <b/>
        <color rgb="FF000000"/>
        <sz val="11.0"/>
      </rPr>
      <t xml:space="preserve">MV. SSI AVENGER OR SUBS
</t>
    </r>
    <r>
      <rPr>
        <rFont val="Calibri"/>
        <color rgb="FF000000"/>
        <sz val="11.0"/>
      </rPr>
      <t>Laycan: 26 Jan - 30 JAN
Projet : HD12125
Arrival : 24 Jan / 18:25 LT 
Complete : 31 Jan / 18:00 LT</t>
    </r>
  </si>
  <si>
    <t>ANINDYA</t>
  </si>
  <si>
    <t>CSPA/MBL-MSE/01/2024</t>
  </si>
  <si>
    <r>
      <rPr>
        <rFont val="Calibri"/>
        <b/>
        <color rgb="FF000000"/>
        <sz val="11.0"/>
      </rPr>
      <t xml:space="preserve">MV. SAFINAH OR SUBS i.o 
MV. ORIOLE OR SUBS
</t>
    </r>
    <r>
      <rPr>
        <rFont val="Calibri"/>
        <color rgb="FF000000"/>
        <sz val="11.0"/>
      </rPr>
      <t xml:space="preserve">Laycan: 22 FEB - 26 FEB
Projet : HD13225
Arrival : 25 Feb / 07:42 LT
Complete : 27 Feb / 11:35 LT </t>
    </r>
  </si>
  <si>
    <r>
      <rPr>
        <rFont val="Calibri"/>
        <color rgb="FF000000"/>
        <sz val="11.0"/>
      </rPr>
      <t xml:space="preserve">Completely discharge </t>
    </r>
    <r>
      <rPr>
        <rFont val="Calibri"/>
        <b/>
        <color rgb="FF000000"/>
        <sz val="11.0"/>
      </rPr>
      <t>(Total qty : 55,000 MT)</t>
    </r>
    <r>
      <rPr>
        <rFont val="Calibri"/>
        <color rgb="FF000000"/>
        <sz val="11.0"/>
      </rPr>
      <t xml:space="preserve">
</t>
    </r>
    <r>
      <rPr>
        <rFont val="Calibri"/>
        <color rgb="FF4A86E8"/>
        <sz val="11.0"/>
      </rPr>
      <t xml:space="preserve">WILL BE SPLIT INTO 2 DOCUMENTS 
</t>
    </r>
    <r>
      <rPr>
        <rFont val="Calibri"/>
        <color rgb="FF000000"/>
        <sz val="11.0"/>
      </rPr>
      <t>HUADIAN</t>
    </r>
  </si>
  <si>
    <t>176/K//PM/PTBA-CAMARADERIE/2024</t>
  </si>
  <si>
    <t>As per previous 2024</t>
  </si>
  <si>
    <t>LC</t>
  </si>
  <si>
    <t>WAYBILL 92 3567 1115</t>
  </si>
  <si>
    <r>
      <rPr>
        <rFont val="Calibri"/>
        <b/>
        <color rgb="FF000000"/>
        <sz val="11.0"/>
      </rPr>
      <t xml:space="preserve">MV. SAFINAH OR SUBS i.o 
MV. ORIOLE OR SUBS
</t>
    </r>
    <r>
      <rPr>
        <rFont val="Calibri"/>
        <color rgb="FF000000"/>
        <sz val="11.0"/>
      </rPr>
      <t xml:space="preserve">Laycan: 22 FEB - 26 FEB
Projet : CSEZ01_25
Arrival : 25 Feb / 07:42 LT 
Complete : 27 Feb / 11:35 LT </t>
    </r>
  </si>
  <si>
    <r>
      <rPr>
        <rFont val="Calibri"/>
        <color rgb="FF000000"/>
        <sz val="11.0"/>
      </rPr>
      <t xml:space="preserve">Completely discharge </t>
    </r>
    <r>
      <rPr>
        <rFont val="Calibri"/>
        <b/>
        <color rgb="FF000000"/>
        <sz val="11.0"/>
      </rPr>
      <t>(Total qty : 55,000 MT)</t>
    </r>
    <r>
      <rPr>
        <rFont val="Calibri"/>
        <color rgb="FF000000"/>
        <sz val="11.0"/>
      </rPr>
      <t xml:space="preserve">
</t>
    </r>
    <r>
      <rPr>
        <rFont val="Calibri"/>
        <color rgb="FF4A86E8"/>
        <sz val="11.0"/>
      </rPr>
      <t xml:space="preserve">WILL BE SPLIT INTO 2 DOCUMENTS 
</t>
    </r>
    <r>
      <rPr>
        <rFont val="Calibri"/>
        <color rgb="FF000000"/>
        <sz val="11.0"/>
      </rPr>
      <t>SSEZ</t>
    </r>
  </si>
  <si>
    <r>
      <rPr>
        <rFont val="Calibri"/>
        <b/>
        <color rgb="FF000000"/>
        <sz val="11.0"/>
      </rPr>
      <t xml:space="preserve">MV. OCEAN SUKSES OR SUBS
</t>
    </r>
    <r>
      <rPr>
        <rFont val="Calibri"/>
        <color rgb="FF000000"/>
        <sz val="11.0"/>
      </rPr>
      <t xml:space="preserve">Laycan : 18 FEB - 22 FEB
Project : LEC 1. 2_25
</t>
    </r>
  </si>
  <si>
    <t>JETTY RMB, SOUTH KALIMANTAN</t>
  </si>
  <si>
    <t>001/BAC-MSE/PJBB/I/2025</t>
  </si>
  <si>
    <t>40,3</t>
  </si>
  <si>
    <t>13,3</t>
  </si>
  <si>
    <t xml:space="preserve">Project : LEC 2_25
Arrival : 17 Feb / 20:06 LT
 </t>
  </si>
  <si>
    <t>40,7</t>
  </si>
  <si>
    <t>12,2</t>
  </si>
  <si>
    <t>Complete : 26 Feb / 07:30 LT</t>
  </si>
  <si>
    <t>13,7</t>
  </si>
  <si>
    <t>39,6</t>
  </si>
  <si>
    <t>14,3</t>
  </si>
  <si>
    <t>40,4</t>
  </si>
  <si>
    <t>12,6</t>
  </si>
  <si>
    <t>11,5</t>
  </si>
  <si>
    <r>
      <rPr>
        <rFont val="Calibri"/>
        <color theme="1"/>
        <sz val="11.0"/>
      </rPr>
      <t xml:space="preserve">TB. MARINA 32 BG. MARINE POWER 3310 OR SUBS </t>
    </r>
    <r>
      <rPr>
        <rFont val="Calibri"/>
        <b/>
        <color theme="1"/>
        <sz val="11.0"/>
      </rPr>
      <t>(2ND)</t>
    </r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</si>
  <si>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(SPLIT CARGO)</t>
    </r>
  </si>
  <si>
    <r>
      <rPr>
        <rFont val="Calibri"/>
        <color rgb="FF000000"/>
        <sz val="11.0"/>
      </rPr>
      <t xml:space="preserve">Completely discharge 
</t>
    </r>
    <r>
      <rPr>
        <rFont val="Calibri"/>
        <color rgb="FF0000FF"/>
        <sz val="11.0"/>
      </rPr>
      <t>(</t>
    </r>
    <r>
      <rPr>
        <rFont val="Calibri"/>
        <b/>
        <i/>
        <color rgb="FF0000FF"/>
        <sz val="11.0"/>
      </rPr>
      <t>split cargo with MV. S-Breeze</t>
    </r>
    <r>
      <rPr>
        <rFont val="Calibri"/>
        <color rgb="FF0000FF"/>
        <sz val="11.0"/>
      </rPr>
      <t>)</t>
    </r>
  </si>
  <si>
    <t>40,8</t>
  </si>
  <si>
    <t>13,2</t>
  </si>
  <si>
    <r>
      <rPr>
        <rFont val="Calibri"/>
        <b/>
        <color rgb="FF000000"/>
        <sz val="11.0"/>
      </rPr>
      <t xml:space="preserve">MV. S-BREEZE OR SUBS
</t>
    </r>
    <r>
      <rPr>
        <rFont val="Calibri"/>
        <color rgb="FF000000"/>
        <sz val="11.0"/>
      </rPr>
      <t xml:space="preserve">Laycan : 26 FEB - 02 MARCH
Project : LEC 1. 2_25
</t>
    </r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</si>
  <si>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(SPLIT CARGO)</t>
    </r>
  </si>
  <si>
    <r>
      <rPr>
        <rFont val="Calibri"/>
        <color rgb="FF000000"/>
        <sz val="11.0"/>
      </rPr>
      <t xml:space="preserve">Completely discharge 
</t>
    </r>
    <r>
      <rPr>
        <rFont val="Calibri"/>
        <i/>
        <color rgb="FF0000FF"/>
        <sz val="11.0"/>
      </rPr>
      <t xml:space="preserve">SPLIT CARGO +-7,194 MT from MV. Ocean Sukses </t>
    </r>
  </si>
  <si>
    <t xml:space="preserve">Project : LEC 1.2_25
Arrival : 23 Feb / 15:24 LT </t>
  </si>
  <si>
    <t>13,6</t>
  </si>
  <si>
    <t>Complete : 05 Mar / 18:00 LT</t>
  </si>
  <si>
    <t>10,9</t>
  </si>
  <si>
    <t>42,3</t>
  </si>
  <si>
    <t>11,7</t>
  </si>
  <si>
    <t>40,2</t>
  </si>
  <si>
    <t>13,5</t>
  </si>
  <si>
    <r>
      <rPr>
        <rFont val="Calibri"/>
        <color theme="1"/>
        <sz val="11.0"/>
      </rPr>
      <t>TB. ASINDO 003 BG. SOEKAWATI 2568 OR SUBS</t>
    </r>
    <r>
      <rPr>
        <rFont val="Calibri"/>
        <b/>
        <color rgb="FFFF0000"/>
        <sz val="11.0"/>
      </rPr>
      <t xml:space="preserve"> i.o</t>
    </r>
    <r>
      <rPr>
        <rFont val="Calibri"/>
        <color theme="1"/>
        <sz val="11.0"/>
      </rPr>
      <t xml:space="preserve">
TB MAHAMERU 3 BG. RWL MANDIRI OR SUBS</t>
    </r>
  </si>
  <si>
    <t>41,3</t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</si>
  <si>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(2ND TRIP)</t>
    </r>
  </si>
  <si>
    <t>43,4</t>
  </si>
  <si>
    <t>12,5</t>
  </si>
  <si>
    <r>
      <rPr>
        <rFont val="Calibri"/>
        <b/>
        <color rgb="FF000000"/>
        <sz val="11.0"/>
      </rPr>
      <t xml:space="preserve">MV. AFRICAN SWIFT OR SUBS
</t>
    </r>
    <r>
      <rPr>
        <rFont val="Calibri"/>
        <color rgb="FF000000"/>
        <sz val="11.0"/>
      </rPr>
      <t xml:space="preserve">Laycan : 10 - 16 MARCH
Project : LEC 1. 2_25
</t>
    </r>
  </si>
  <si>
    <t>25-10/KHT-CMR/03-2025</t>
  </si>
  <si>
    <t>NO. 096/CAMARADERIE-MKLS/3/25</t>
  </si>
  <si>
    <t xml:space="preserve">Project : SNNC2_1.4_25
Arrival : 06 Mar / 18:06 LT </t>
  </si>
  <si>
    <t xml:space="preserve">Complete : 14 Mar / 19:00 LT </t>
  </si>
  <si>
    <r>
      <rPr>
        <rFont val="Calibri"/>
        <b/>
        <color rgb="FF000000"/>
        <sz val="11.0"/>
      </rPr>
      <t xml:space="preserve">MV. SFL YUKON OR SUBS i.o MV. PVT DIAMOND
</t>
    </r>
    <r>
      <rPr>
        <rFont val="Calibri"/>
        <color rgb="FF000000"/>
        <sz val="11.0"/>
      </rPr>
      <t>Laycan: 14 - 20 MARCH
Projet : HD14325 
Arrival : 15 Mar / 18:48 LT
Complete : 20 Mar / 10:00 LT</t>
    </r>
  </si>
  <si>
    <t>WAYBILL 21 9995 6275</t>
  </si>
  <si>
    <t>28,65</t>
  </si>
  <si>
    <t>0,62</t>
  </si>
  <si>
    <t>3,80</t>
  </si>
  <si>
    <r>
      <rPr>
        <rFont val="Calibri"/>
        <b/>
        <color rgb="FF000000"/>
        <sz val="11.0"/>
      </rPr>
      <t xml:space="preserve">MV. SFL YUKON i.o 
MV. PVT DIAMOND
</t>
    </r>
    <r>
      <rPr>
        <rFont val="Calibri"/>
        <color rgb="FF000000"/>
        <sz val="11.0"/>
      </rPr>
      <t>Laycan: 14 - 20 MARCH
Projet : CSEZ02_25
Arrival : 15 Mar / 18:48 LT
Complete : 20 Mar / 10:00 LT</t>
    </r>
  </si>
  <si>
    <r>
      <rPr>
        <rFont val="Calibri"/>
        <b/>
        <color rgb="FF000000"/>
        <sz val="11.0"/>
      </rPr>
      <t xml:space="preserve">MV. HUA RONG 26 OR SUBS
</t>
    </r>
    <r>
      <rPr>
        <rFont val="Calibri"/>
        <color rgb="FF000000"/>
        <sz val="11.0"/>
      </rPr>
      <t>Laycan: 05 - 09 APRIL
Projet : HD15425
Arrival : 03 Apr / 13:00 LT
Complete : 05 Apr / 17:40 LT</t>
    </r>
  </si>
  <si>
    <t>56 6352 0995</t>
  </si>
  <si>
    <t>27,58</t>
  </si>
  <si>
    <t>0,79</t>
  </si>
  <si>
    <t>4,18</t>
  </si>
  <si>
    <r>
      <rPr>
        <rFont val="Calibri"/>
        <b/>
        <color rgb="FF000000"/>
        <sz val="11.0"/>
      </rPr>
      <t xml:space="preserve">MV. HUA RONG 26 OR SUBS
</t>
    </r>
    <r>
      <rPr>
        <rFont val="Calibri"/>
        <color rgb="FF000000"/>
        <sz val="11.0"/>
      </rPr>
      <t>Laycan: 05 - 09 APRIL
Projet : CSEZ03_25
Arrival : 03 Apr / 13:00 LT
Complete : 05 Apr / 17:40 LT</t>
    </r>
  </si>
  <si>
    <r>
      <rPr>
        <rFont val="Calibri"/>
        <b/>
        <color rgb="FF000000"/>
        <sz val="11.0"/>
      </rPr>
      <t xml:space="preserve">MV. HTK GALAXY OR SUBS
</t>
    </r>
    <r>
      <rPr>
        <rFont val="Calibri"/>
        <color rgb="FF000000"/>
        <sz val="11.0"/>
      </rPr>
      <t xml:space="preserve">Laycan : 12 - 18 April i.o 02 - 06 April i.o 
20 - 26 MAR
Project : LEC 1. 2_25
</t>
    </r>
  </si>
  <si>
    <t>120/SPAL/MKLS-MSE/IV/25</t>
  </si>
  <si>
    <t>201/MKLS-INV/IV/2025</t>
  </si>
  <si>
    <t xml:space="preserve">Project : LEC3_25
Arrival : 12 Apr / 13:15 LT
</t>
  </si>
  <si>
    <t>121/SPAL/MKLS-MSE/IV/25</t>
  </si>
  <si>
    <t>204/MKLS-INV/IV/2025</t>
  </si>
  <si>
    <t>Complete : 18 Apr / 19:30 LT</t>
  </si>
  <si>
    <t>122/SPAL/MKLS-MSE/IV/25</t>
  </si>
  <si>
    <t>202/MKLS-INV/IV/2025</t>
  </si>
  <si>
    <t>123/SPAL/MKLS-MSE/IV/25</t>
  </si>
  <si>
    <t>206/MKLS-INV/IV/2025</t>
  </si>
  <si>
    <t>126/SPAL/MKLS-MSE/IV/25</t>
  </si>
  <si>
    <t>207/MKLS-INV/IV/2025</t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</si>
  <si>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(2nd trip)</t>
    </r>
  </si>
  <si>
    <t>127/SPAL/MKLS-MSE/IV/25</t>
  </si>
  <si>
    <t>212/MKLS-INV/IV/2025</t>
  </si>
  <si>
    <r>
      <rPr>
        <rFont val="Calibri"/>
        <color rgb="FF000000"/>
        <sz val="11.0"/>
      </rPr>
      <t>TB.ENTEBE EMERALD 68 BG. SS 2502 OR SUBS</t>
    </r>
    <r>
      <rPr>
        <rFont val="Calibri"/>
        <b/>
        <color rgb="FFFF0000"/>
        <sz val="11.0"/>
      </rPr>
      <t xml:space="preserve"> i.o</t>
    </r>
    <r>
      <rPr>
        <rFont val="Calibri"/>
        <color rgb="FF000000"/>
        <sz val="11.0"/>
      </rPr>
      <t xml:space="preserve">
TB. EMILY BG. GRACE OR SUBS (2nd trip) </t>
    </r>
  </si>
  <si>
    <t>130/SPAL/MKLS-MSE/IV/25</t>
  </si>
  <si>
    <t>215/MKLS-INV/IV/2025</t>
  </si>
  <si>
    <r>
      <rPr>
        <rFont val="Calibri"/>
        <color rgb="FF000000"/>
        <sz val="11.0"/>
      </rPr>
      <t xml:space="preserve">TB. EMILY BG. GRACE OR SUBS (2nd trip)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
TB. DUTA KAPUAS 10 BG. KAPUAS 312
 </t>
    </r>
  </si>
  <si>
    <t>131/SPAL/MKLS-MSE/IV/25</t>
  </si>
  <si>
    <t>216/MKLS-INV/IV/2025</t>
  </si>
  <si>
    <r>
      <rPr>
        <rFont val="Calibri"/>
        <b/>
        <color rgb="FF000000"/>
        <sz val="11.0"/>
      </rPr>
      <t xml:space="preserve">MV. SE MARINA OR SUBS
</t>
    </r>
    <r>
      <rPr>
        <rFont val="Calibri"/>
        <color rgb="FF000000"/>
        <sz val="11.0"/>
      </rPr>
      <t xml:space="preserve">Laycan : 24 - 30 April
Project : LEC 1. 2_25
</t>
    </r>
  </si>
  <si>
    <t>71 NM</t>
  </si>
  <si>
    <t>004/SPA/BME-MSE/IV/2025</t>
  </si>
  <si>
    <t xml:space="preserve">Project : CGIAG1.1_25
Arrival : 02 May / 15:24 LT
Complete : 12 May / 18:00 LT </t>
  </si>
  <si>
    <r>
      <rPr>
        <rFont val="Calibri"/>
        <color rgb="FF000000"/>
        <sz val="11.0"/>
      </rPr>
      <t xml:space="preserve">TB. LEO POWER 2212 BG. LEO MARINE 3012 OR SUBS </t>
    </r>
    <r>
      <rPr>
        <rFont val="Calibri"/>
        <b/>
        <color rgb="FF000000"/>
        <sz val="11.0"/>
      </rPr>
      <t xml:space="preserve">i.o </t>
    </r>
    <r>
      <rPr>
        <rFont val="Calibri"/>
        <color rgb="FF000000"/>
        <sz val="11.0"/>
      </rPr>
      <t xml:space="preserve">
TB. LEO POWER 2229 BG. LEO MARINE 9008 </t>
    </r>
  </si>
  <si>
    <t>-Rp36,102</t>
  </si>
  <si>
    <r>
      <rPr>
        <rFont val="Calibri"/>
        <b/>
        <color rgb="FF000000"/>
        <sz val="11.0"/>
      </rPr>
      <t xml:space="preserve">MV. SHEN HUA 801 OR SUBS
</t>
    </r>
    <r>
      <rPr>
        <rFont val="Calibri"/>
        <color rgb="FF000000"/>
        <sz val="11.0"/>
      </rPr>
      <t xml:space="preserve">Laycan: 11- 15 MAY
Projet : QPL1_25
Complete : 15 May / 02:40 LT </t>
    </r>
  </si>
  <si>
    <t>MIT (BA50) - CMD</t>
  </si>
  <si>
    <t>11 - 15 MAY</t>
  </si>
  <si>
    <t>MV. SHEN HUA 801 OR SUBS</t>
  </si>
  <si>
    <t>41 2075 3044</t>
  </si>
  <si>
    <r>
      <rPr>
        <rFont val="Calibri"/>
        <color rgb="FFFF0000"/>
        <sz val="11.0"/>
      </rPr>
      <t>NEED SOURCE URGENTLY</t>
    </r>
    <r>
      <rPr>
        <rFont val="Calibri"/>
        <b/>
        <color rgb="FFFF0000"/>
        <sz val="11.0"/>
      </rPr>
      <t xml:space="preserve"> 15.000</t>
    </r>
    <r>
      <rPr>
        <rFont val="Calibri"/>
        <color rgb="FFFF0000"/>
        <sz val="11.0"/>
      </rPr>
      <t xml:space="preserve">
</t>
    </r>
    <r>
      <rPr>
        <rFont val="Calibri"/>
        <i/>
        <color rgb="FFFF0000"/>
        <sz val="11.0"/>
      </rPr>
      <t xml:space="preserve">- Belum ada contract dengan Supplier </t>
    </r>
  </si>
  <si>
    <r>
      <rPr>
        <rFont val="Calibri"/>
        <b/>
        <color rgb="FF000000"/>
        <sz val="11.0"/>
      </rPr>
      <t>SBPL/</t>
    </r>
    <r>
      <rPr>
        <rFont val="Calibri"/>
        <color rgb="FF000000"/>
        <sz val="11.0"/>
      </rPr>
      <t>QPL1_25</t>
    </r>
  </si>
  <si>
    <r>
      <rPr>
        <rFont val="Calibri"/>
        <b/>
        <color rgb="FFFF0000"/>
        <sz val="11.0"/>
      </rPr>
      <t xml:space="preserve">NEED SOURCE URGENTLY 
</t>
    </r>
    <r>
      <rPr>
        <rFont val="Calibri"/>
        <b/>
        <i/>
        <color rgb="FFFF0000"/>
        <sz val="11.0"/>
      </rPr>
      <t xml:space="preserve">- Belum ada contract dengan Supplier </t>
    </r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</si>
  <si>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</si>
  <si>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r>
      <rPr>
        <rFont val="Calibri"/>
        <b/>
        <color rgb="FF000000"/>
        <sz val="11.0"/>
      </rPr>
      <t>MV. YIN NING OR SUBS</t>
    </r>
    <r>
      <rPr>
        <rFont val="Calibri"/>
        <color rgb="FF000000"/>
        <sz val="11.0"/>
      </rPr>
      <t xml:space="preserve">
Laycan : 21 - 25 May 
Project : HD16425</t>
    </r>
  </si>
  <si>
    <t xml:space="preserve">MV. YIN NING OR SUBS </t>
  </si>
  <si>
    <t>WAYBILL 47 2993 4285</t>
  </si>
  <si>
    <r>
      <rPr>
        <rFont val="Calibri"/>
        <b/>
        <color rgb="FF000000"/>
        <sz val="11.0"/>
      </rPr>
      <t xml:space="preserve">MV. SE MARINA OR SUBS </t>
    </r>
    <r>
      <rPr>
        <rFont val="Calibri"/>
        <color rgb="FF000000"/>
        <sz val="11.0"/>
      </rPr>
      <t xml:space="preserve">
Laycan : 15 - 27 May</t>
    </r>
  </si>
  <si>
    <t>BME-MSE-BUYER</t>
  </si>
  <si>
    <t>19 - 20 MAY</t>
  </si>
  <si>
    <t>TB. MARINA 2210 BG. MARINE POWER 3058 OR SUBS</t>
  </si>
  <si>
    <t>005/SPA/BME-MSE/V/2025</t>
  </si>
  <si>
    <t xml:space="preserve">Project : CGIAG1.2_25
Arrival : 23 May / 15:30 LT
</t>
  </si>
  <si>
    <t>20 - 21 MAY</t>
  </si>
  <si>
    <t>TB. MARINA 2252 BG. MARINE POWER 8502 OR SUBS</t>
  </si>
  <si>
    <t xml:space="preserve">Complete : 26 May / 14:30 LT </t>
  </si>
  <si>
    <t>BAU</t>
  </si>
  <si>
    <t>PT. BARA ALAM UTAMA</t>
  </si>
  <si>
    <t>BAU-MSE-BUYER</t>
  </si>
  <si>
    <t>JETTY FMS, SOUTH SUMATRA</t>
  </si>
  <si>
    <t>TB. LEO POWER 2212 BG. LEO MARINE 3012 OR SUBS</t>
  </si>
  <si>
    <t>BAU-MSE/001/2025</t>
  </si>
  <si>
    <t xml:space="preserve">TB. MARINA 2220 / BG. MARINE POWER 3060 OR SUBS
</t>
  </si>
  <si>
    <r>
      <rPr>
        <rFont val="Calibri"/>
        <b/>
        <color rgb="FF000000"/>
        <sz val="11.0"/>
      </rPr>
      <t xml:space="preserve">MV. YUE DIAN 82 OR SUBS
</t>
    </r>
    <r>
      <rPr>
        <rFont val="Calibri"/>
        <color rgb="FF000000"/>
        <sz val="11.0"/>
      </rPr>
      <t>Laycan : 07 - 13 JUNE 
Project : LEC 1. 2_25</t>
    </r>
  </si>
  <si>
    <t>02 - 03 JUN</t>
  </si>
  <si>
    <t xml:space="preserve">Project : LEC 4_25
 </t>
  </si>
  <si>
    <t>03 - 04 JUN</t>
  </si>
  <si>
    <t>TB. MAHAKARYA II BG. MKLS 3001 OR SUBS</t>
  </si>
  <si>
    <t>04 - 05 JUN</t>
  </si>
  <si>
    <t>05 - 06 JUN</t>
  </si>
  <si>
    <r>
      <rPr>
        <rFont val="Calibri"/>
        <color rgb="FF000000"/>
        <sz val="11.0"/>
      </rPr>
      <t>TB. ARK REUBEN BG. ARK CARNELIAN OR SUBS</t>
    </r>
    <r>
      <rPr>
        <rFont val="Calibri"/>
        <b/>
        <color rgb="FF000000"/>
        <sz val="11.0"/>
      </rPr>
      <t xml:space="preserve">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TB. ARK JUDAH BG. BULESKO I</t>
    </r>
  </si>
  <si>
    <t>06 - 07 JUN</t>
  </si>
  <si>
    <r>
      <rPr>
        <rFont val="Calibri"/>
        <color rgb="FF000000"/>
        <sz val="11.0"/>
      </rPr>
      <t xml:space="preserve">TB. ASENCO 9 BG. ARK EMERALD OR SUBS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 
TB. ARK NAPHTALI BG. ARK CITRINE</t>
    </r>
  </si>
  <si>
    <t>07 - 08 JUN</t>
  </si>
  <si>
    <r>
      <rPr>
        <rFont val="Calibri"/>
        <color rgb="FF000000"/>
        <sz val="11.0"/>
      </rPr>
      <t xml:space="preserve">TB. PACIFIC SEVEN BG. PACIFIC 3007 OR SUBS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TB. PACIFIC THIRTY ONE BG. PACIFIC 3031 </t>
    </r>
  </si>
  <si>
    <t>08 - 09 JUN</t>
  </si>
  <si>
    <r>
      <rPr>
        <rFont val="Calibri"/>
        <color rgb="FF000000"/>
        <sz val="11.0"/>
      </rPr>
      <t>TB. DUTA KAPUAS 10 BG. KAPUAS 312 OR SUBS</t>
    </r>
    <r>
      <rPr>
        <rFont val="Calibri"/>
        <b/>
        <color rgb="FF000000"/>
        <sz val="11.0"/>
      </rPr>
      <t xml:space="preserve"> (2ND TRIP)</t>
    </r>
  </si>
  <si>
    <t>09 - 10 JUN</t>
  </si>
  <si>
    <r>
      <rPr>
        <rFont val="Calibri"/>
        <color rgb="FF000000"/>
        <sz val="11.0"/>
      </rPr>
      <t>TB. MAHAKARYA II BG. MKLS 3001 OR SUBS</t>
    </r>
    <r>
      <rPr>
        <rFont val="Calibri"/>
        <b/>
        <color rgb="FF000000"/>
        <sz val="11.0"/>
      </rPr>
      <t xml:space="preserve"> (2ND TRIP) </t>
    </r>
  </si>
  <si>
    <r>
      <rPr>
        <rFont val="Calibri"/>
        <color rgb="FF000000"/>
        <sz val="11.0"/>
      </rPr>
      <t>Complete discharge</t>
    </r>
    <r>
      <rPr>
        <rFont val="Calibri"/>
        <b/>
        <color rgb="FF000000"/>
        <sz val="11.0"/>
      </rPr>
      <t xml:space="preserve"> (RC : 144,176 MT) </t>
    </r>
  </si>
  <si>
    <t>10 - 11 JUN</t>
  </si>
  <si>
    <r>
      <rPr>
        <rFont val="Calibri"/>
        <color rgb="FF000000"/>
        <sz val="11.0"/>
      </rPr>
      <t>TB. MARINA 32 BG. MARINE POWER 3310 OR SUBS</t>
    </r>
    <r>
      <rPr>
        <rFont val="Calibri"/>
        <b/>
        <color rgb="FFFF0000"/>
        <sz val="11.0"/>
      </rPr>
      <t xml:space="preserve"> i.o </t>
    </r>
    <r>
      <rPr>
        <rFont val="Calibri"/>
        <color rgb="FF000000"/>
        <sz val="11.0"/>
      </rPr>
      <t xml:space="preserve">
TB. PACIFIC SEVEN BG. PACIFIC 3007 OR SUBS</t>
    </r>
    <r>
      <rPr>
        <rFont val="Calibri"/>
        <b/>
        <color rgb="FF000000"/>
        <sz val="11.0"/>
      </rPr>
      <t xml:space="preserve"> (2ND TRIP) </t>
    </r>
  </si>
  <si>
    <r>
      <rPr>
        <rFont val="Calibri"/>
        <b/>
        <color rgb="FF000000"/>
        <sz val="11.0"/>
      </rPr>
      <t xml:space="preserve">MV. GOLDEN MARINE OR SUBS
</t>
    </r>
    <r>
      <rPr>
        <rFont val="Calibri"/>
        <color rgb="FF000000"/>
        <sz val="11.0"/>
      </rPr>
      <t>Laycan : 13 - 17 June 
Project : HD17625</t>
    </r>
  </si>
  <si>
    <t>MV. GOLDEN MARINE OR SUBS</t>
  </si>
  <si>
    <t>WAYBILL 66 9444 8740</t>
  </si>
  <si>
    <r>
      <rPr>
        <rFont val="Calibri"/>
        <b/>
        <color rgb="FF000000"/>
        <sz val="11.0"/>
      </rPr>
      <t xml:space="preserve">MV. LADY OR SUBS 
</t>
    </r>
    <r>
      <rPr>
        <rFont val="Calibri"/>
        <b val="0"/>
        <color rgb="FF000000"/>
        <sz val="11.0"/>
      </rPr>
      <t>Laycan : 27 July - 05 August</t>
    </r>
  </si>
  <si>
    <t>YONGTAI (BDA)</t>
  </si>
  <si>
    <t>PT. BATUBARA DUA ABADI</t>
  </si>
  <si>
    <t>BDA - YONGTAI - CMD</t>
  </si>
  <si>
    <t>TABONEO ANCHORAGE</t>
  </si>
  <si>
    <r>
      <rPr>
        <rFont val="Calibri"/>
        <color rgb="FF000000"/>
        <sz val="11.0"/>
      </rPr>
      <t xml:space="preserve">27 JULY - 05 AUG 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>7 - 11 AUG</t>
    </r>
  </si>
  <si>
    <t>SGS</t>
  </si>
  <si>
    <t>YTE/C/20250717</t>
  </si>
  <si>
    <t xml:space="preserve">Project : HD18725
TA VESSEL 28 JUL 22:06 LT  </t>
  </si>
  <si>
    <t>DEW</t>
  </si>
  <si>
    <t>PT. WIRA BAKTI SAKTI</t>
  </si>
  <si>
    <t>WBS-AGM-DEW-MSE</t>
  </si>
  <si>
    <t>JETTY A3M, ASAM-ASAM, KALSEL</t>
  </si>
  <si>
    <t>28 - 29 JULY 2025</t>
  </si>
  <si>
    <t>TRIYASA</t>
  </si>
  <si>
    <t>006/PJBB/DEW-MSE/III/2025</t>
  </si>
  <si>
    <r>
      <rPr>
        <rFont val="Calibri"/>
        <b/>
        <color rgb="FF000000"/>
        <sz val="11.0"/>
      </rPr>
      <t xml:space="preserve">MV. BOSHI 68 OR SUBS
</t>
    </r>
    <r>
      <rPr>
        <rFont val="Calibri"/>
        <b val="0"/>
        <color rgb="FF000000"/>
        <sz val="11.0"/>
      </rPr>
      <t>Laycan : 10 - 16 August</t>
    </r>
  </si>
  <si>
    <t>06 - 07 AUG</t>
  </si>
  <si>
    <t>TB. MARINA 2253 BG. MARINE POWER 9008 OR SUBS</t>
  </si>
  <si>
    <t xml:space="preserve">006/SPA/BME-MSE/VI/2025 </t>
  </si>
  <si>
    <t>Project : CGIAG 1.3_25
TA VESSEL 10 AUG 19:50 LT</t>
  </si>
  <si>
    <t>09 - 10 AUG</t>
  </si>
  <si>
    <r>
      <rPr>
        <rFont val="Calibri"/>
        <color rgb="FF000000"/>
        <sz val="11.0"/>
      </rPr>
      <t xml:space="preserve">TB. MARINA 2229 BG. MARINE POWER 3075 OR SUBS </t>
    </r>
    <r>
      <rPr>
        <rFont val="Calibri"/>
        <b/>
        <color rgb="FFFF0000"/>
        <sz val="11.0"/>
      </rPr>
      <t xml:space="preserve">i.o
</t>
    </r>
    <r>
      <rPr>
        <rFont val="Calibri"/>
        <color rgb="FF000000"/>
        <sz val="11.0"/>
      </rPr>
      <t xml:space="preserve">TB. MARINA 2206 BG. MARINE POWER 3040 </t>
    </r>
  </si>
  <si>
    <r>
      <rPr>
        <rFont val="Calibri"/>
        <b/>
        <color rgb="FF000000"/>
        <sz val="11.0"/>
      </rPr>
      <t xml:space="preserve">MV. BAO REN LING OR SUBS
</t>
    </r>
    <r>
      <rPr>
        <rFont val="Calibri"/>
        <color rgb="FF000000"/>
        <sz val="11.0"/>
      </rPr>
      <t>Laycan : 26 Aug - 01 Sept 
Project : HD20925</t>
    </r>
  </si>
  <si>
    <t>PTBA-CMD-HD</t>
  </si>
  <si>
    <t>26 AUG - 01 SEPT</t>
  </si>
  <si>
    <t>MV. BAO REN LING OR SUBS</t>
  </si>
  <si>
    <r>
      <rPr>
        <rFont val="Calibri"/>
        <b/>
        <color rgb="FF000000"/>
        <sz val="11.0"/>
      </rPr>
      <t>MV. OMEGA S OR SUBS</t>
    </r>
    <r>
      <rPr>
        <rFont val="Calibri"/>
        <b/>
        <color rgb="FF000000"/>
        <sz val="11.0"/>
      </rPr>
      <t xml:space="preserve">
</t>
    </r>
    <r>
      <rPr>
        <rFont val="Calibri"/>
        <color rgb="FF000000"/>
        <sz val="11.0"/>
      </rPr>
      <t>Laycan : 01 - 07 SEPT</t>
    </r>
  </si>
  <si>
    <t>PTBA i.o 
BME</t>
  </si>
  <si>
    <t>PTBA-CMD-BUYER</t>
  </si>
  <si>
    <t>TANJUNG KAMPEH ANCHORAGE, SOUTH SUMATRA</t>
  </si>
  <si>
    <r>
      <rPr>
        <rFont val="Calibri"/>
        <color rgb="FF000000"/>
        <sz val="11.0"/>
      </rPr>
      <t>02 - 06 SEPT</t>
    </r>
    <r>
      <rPr>
        <rFont val="Calibri"/>
        <b/>
        <color rgb="FFFF0000"/>
        <sz val="11.0"/>
      </rPr>
      <t xml:space="preserve"> i.o </t>
    </r>
    <r>
      <rPr>
        <rFont val="Calibri"/>
        <color rgb="FF000000"/>
        <sz val="11.0"/>
      </rPr>
      <t xml:space="preserve">
01 - 05 SEPT</t>
    </r>
  </si>
  <si>
    <t>MV. OMEGA S OR SUBS</t>
  </si>
  <si>
    <t>Project : HD19825</t>
  </si>
  <si>
    <t>JETTY KERTAPATI, SOUTH SUMATRA</t>
  </si>
  <si>
    <t>29 - 30 AUG</t>
  </si>
  <si>
    <t>JETTY FMS , SOUTH SUMATRA</t>
  </si>
  <si>
    <r>
      <rPr>
        <rFont val="Calibri"/>
        <color rgb="FF000000"/>
        <sz val="11.0"/>
      </rPr>
      <t>02 - 03 SEPT</t>
    </r>
    <r>
      <rPr>
        <rFont val="Calibri"/>
        <b/>
        <color rgb="FFFF0000"/>
        <sz val="11.0"/>
      </rPr>
      <t xml:space="preserve"> i.o 
</t>
    </r>
    <r>
      <rPr>
        <rFont val="Calibri"/>
        <color rgb="FF000000"/>
        <sz val="11.0"/>
      </rPr>
      <t>30 - 31 AUG</t>
    </r>
  </si>
  <si>
    <r>
      <rPr>
        <rFont val="Calibri"/>
        <color rgb="FF000000"/>
        <sz val="11.0"/>
      </rPr>
      <t xml:space="preserve">TB. LEO POWER 2223 BG. LEO MARINE 9001 OR SUBS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TB. MARINA 2206 BG. MARINE POWER 3040 </t>
    </r>
  </si>
  <si>
    <t xml:space="preserve">MV. NAVIOS HOPE OR SUBS
</t>
  </si>
  <si>
    <t>19 - 20 SEPT</t>
  </si>
  <si>
    <t>TB. MOMENTUM 05 BG. MOMENTUM 3005 OR SUBS</t>
  </si>
  <si>
    <t>Completely discharge to vessel</t>
  </si>
  <si>
    <t xml:space="preserve">20 Sept </t>
  </si>
  <si>
    <t>Rp 539,270</t>
  </si>
  <si>
    <t>Laycan : 27 SEPT - 02 OCT
Project : LEC5_25</t>
  </si>
  <si>
    <t>20 - 21 SEPT</t>
  </si>
  <si>
    <t xml:space="preserve">TB. HARRY II BG. BULESKO I OR SUBS </t>
  </si>
  <si>
    <t xml:space="preserve">21 Sept </t>
  </si>
  <si>
    <t>Rp 536,652</t>
  </si>
  <si>
    <t xml:space="preserve">Arrival : 25 Sep / 17:30 LT
Complete: 03 Oct / 11:00 </t>
  </si>
  <si>
    <t>ANZ - MSE</t>
  </si>
  <si>
    <t>21 - 22 SEPT</t>
  </si>
  <si>
    <t xml:space="preserve">22 Sept </t>
  </si>
  <si>
    <t>001/ANZ-MSE/PJBB/IX/2025</t>
  </si>
  <si>
    <t>Rp 500,000</t>
  </si>
  <si>
    <t>22 - 23 SEPT</t>
  </si>
  <si>
    <t>TB. ARK SIMEON BG. ARK PERIDOT OR SUBS</t>
  </si>
  <si>
    <t>Rp 542,491</t>
  </si>
  <si>
    <t>23 - 24 SEPT</t>
  </si>
  <si>
    <t>TB. ARK NAPHTALI BG. ARK CITRINE OR SUBS</t>
  </si>
  <si>
    <t xml:space="preserve">23 Sept </t>
  </si>
  <si>
    <t>24 - 25 SEPT</t>
  </si>
  <si>
    <t>TB ARK REUBEN BG ARK CARNELLIAN OR SUBS</t>
  </si>
  <si>
    <t xml:space="preserve">24 Sept </t>
  </si>
  <si>
    <t>Rp 526,011</t>
  </si>
  <si>
    <t>25 - 26 SEPT</t>
  </si>
  <si>
    <t xml:space="preserve">28 Sept </t>
  </si>
  <si>
    <t>26 - 27 SEPT</t>
  </si>
  <si>
    <t xml:space="preserve">29 Sept </t>
  </si>
  <si>
    <t>Rp 539,542</t>
  </si>
  <si>
    <t>27 - 28 SEPT</t>
  </si>
  <si>
    <t>Rp 534,373</t>
  </si>
  <si>
    <t xml:space="preserve">28 - 29 SEPT </t>
  </si>
  <si>
    <t>Rp 547,323</t>
  </si>
  <si>
    <r>
      <rPr>
        <rFont val="Calibri"/>
        <b/>
        <color rgb="FF000000"/>
        <sz val="11.0"/>
      </rPr>
      <t>MV. ASP BRAVE OR SUBS
TA Vessel : 19 Oct</t>
    </r>
    <r>
      <rPr>
        <rFont val="Calibri"/>
        <color rgb="FF000000"/>
        <sz val="11.0"/>
      </rPr>
      <t xml:space="preserve">
</t>
    </r>
  </si>
  <si>
    <t>BME - GAB 54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</si>
  <si>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</si>
  <si>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14 - 15 OCT</t>
  </si>
  <si>
    <t>TB. MARINA 2235 BG. MARINE POWER 3071 OR SUBS</t>
  </si>
  <si>
    <t>No. 006/SPA/BME-MSE/VI/2025</t>
  </si>
  <si>
    <r>
      <rPr>
        <rFont val="Calibri"/>
        <b val="0"/>
        <color rgb="FF000000"/>
        <sz val="11.0"/>
      </rPr>
      <t xml:space="preserve">Laycan : 18 - 22 Oct
</t>
    </r>
    <r>
      <rPr>
        <rFont val="Calibri"/>
        <b/>
        <color rgb="FF000000"/>
        <sz val="11.0"/>
      </rPr>
      <t xml:space="preserve">Project : 
CDG225 &amp; CODP125
</t>
    </r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</si>
  <si>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</si>
  <si>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15 - 16 OCT</t>
  </si>
  <si>
    <t>TB. MARINA 2241 BG. MARINE POWER 3050 OR SUBS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</si>
  <si>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</si>
  <si>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16 - 17 OCT</t>
  </si>
  <si>
    <t>TB. MARINA 2257 BG. MARINE POWER 3079 OR SUBS</t>
  </si>
  <si>
    <t>BME - KKL 52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</si>
  <si>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</si>
  <si>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TB. MARINA 2223 BG. MARINE POWER 9007 OR SUBS</t>
  </si>
  <si>
    <t>No. 009/SPA/BME-MSE/X/2025</t>
  </si>
  <si>
    <t>BME -GAB 54 + KKL 52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</si>
  <si>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</si>
  <si>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TB. MARINA 2256 BG. MARINE POWER 9006 OR SUBS</t>
  </si>
  <si>
    <r>
      <rPr>
        <rFont val="Calibri"/>
        <color rgb="FF000000"/>
        <sz val="11.0"/>
      </rPr>
      <t xml:space="preserve">Completely discharge
</t>
    </r>
    <r>
      <rPr>
        <rFont val="Calibri"/>
        <b/>
        <i/>
        <color rgb="FF000000"/>
        <sz val="11.0"/>
      </rPr>
      <t xml:space="preserve">(KKL 52 : 7,032.590 MT + GAB 54 : 2,000.680 MT) </t>
    </r>
  </si>
  <si>
    <t>No. 006/SPA/BME-MSE/VI/2025
No. 009/SPA/BME-MSE/X/2025</t>
  </si>
  <si>
    <t xml:space="preserve">Rp 914,553
 Rp 1,109,556 
</t>
  </si>
  <si>
    <t>Rp 919,468
 Rp 991,527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</si>
  <si>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</si>
  <si>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17 - 18 OCT</t>
  </si>
  <si>
    <t>Rp 992,276</t>
  </si>
  <si>
    <t>BME - KKL 46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</si>
  <si>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</si>
  <si>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24 - 25 OCT</t>
  </si>
  <si>
    <t>No. 010/SPA/BME-MSE/X/2025</t>
  </si>
  <si>
    <t>Rp 805,739</t>
  </si>
  <si>
    <t xml:space="preserve">MV. RUI TIGER OR SUBS
TA Vessel : 29 Oct </t>
  </si>
  <si>
    <t>22 - 23 OCT</t>
  </si>
  <si>
    <t>TB. HARRY II BG BULESKO III OR SUBS</t>
  </si>
  <si>
    <r>
      <rPr>
        <rFont val="Calibri"/>
        <b val="0"/>
        <color rgb="FF000000"/>
        <sz val="11.0"/>
      </rPr>
      <t xml:space="preserve">Laycan : 27 Oct - 02 Nov
</t>
    </r>
    <r>
      <rPr>
        <rFont val="Calibri"/>
        <b/>
        <color rgb="FF000000"/>
        <sz val="11.0"/>
      </rPr>
      <t>Project : LEC6_25</t>
    </r>
  </si>
  <si>
    <t>JETTY PBR, SOUTH KALIMANTAN</t>
  </si>
  <si>
    <t>23 - 24 OCT</t>
  </si>
  <si>
    <t>TB K - IX BG BULESKO I OR SUBS</t>
  </si>
  <si>
    <t>TB. MICHELLE X BG. BENAMI X OR SUBS</t>
  </si>
  <si>
    <t>001.1/BAC-MSE/PJBB/X/2025</t>
  </si>
  <si>
    <t>25 - 26 OCT</t>
  </si>
  <si>
    <t>26 - 27 OCT</t>
  </si>
  <si>
    <r>
      <rPr>
        <rFont val="Calibri"/>
        <color rgb="FF000000"/>
        <sz val="11.0"/>
      </rPr>
      <t>TB. EKA MARIS 9 BG. PEGASUS 8 OR SUBS</t>
    </r>
    <r>
      <rPr>
        <rFont val="Calibri"/>
        <b/>
        <color rgb="FFFF0000"/>
        <sz val="11.0"/>
      </rPr>
      <t xml:space="preserve"> i.o 
</t>
    </r>
    <r>
      <rPr>
        <rFont val="Calibri"/>
        <color rgb="FF000000"/>
        <sz val="11.0"/>
      </rPr>
      <t xml:space="preserve">TB. ENTEBE STAR 30 BG. FINACIA 71 </t>
    </r>
  </si>
  <si>
    <t>27 - 28 OCT</t>
  </si>
  <si>
    <r>
      <rPr>
        <rFont val="Calibri"/>
        <color rgb="FF000000"/>
        <sz val="11.0"/>
      </rPr>
      <t>TB. BLUE DRAGON 48 BG. SEA DRAGON 3048 OR SUBS</t>
    </r>
    <r>
      <rPr>
        <rFont val="Calibri"/>
        <b/>
        <color rgb="FFFF0000"/>
        <sz val="11.0"/>
      </rPr>
      <t xml:space="preserve"> i.o
</t>
    </r>
    <r>
      <rPr>
        <rFont val="Calibri"/>
        <color rgb="FF000000"/>
        <sz val="11.0"/>
      </rPr>
      <t>TB. BBS 01 BG. SENTOSA 3001</t>
    </r>
  </si>
  <si>
    <t>28 - 29 OCT</t>
  </si>
  <si>
    <t>TB. TRITON 01 BG. TRITON 8701 OR SUBS</t>
  </si>
  <si>
    <t>29 - 30 OCT</t>
  </si>
  <si>
    <r>
      <rPr>
        <rFont val="Calibri"/>
        <color rgb="FF000000"/>
        <sz val="11.0"/>
      </rPr>
      <t xml:space="preserve">TB. HARRY II BG BULESKO III OR SUBS </t>
    </r>
    <r>
      <rPr>
        <rFont val="Calibri"/>
        <b/>
        <color rgb="FF000000"/>
        <sz val="11.0"/>
      </rPr>
      <t>(2ND TRIP)</t>
    </r>
  </si>
  <si>
    <t>30 - 31 OCT</t>
  </si>
  <si>
    <r>
      <rPr>
        <rFont val="Calibri"/>
        <color rgb="FF000000"/>
        <sz val="11.0"/>
      </rPr>
      <t xml:space="preserve">TB. MICHELLE X BG. BENAMI X OR SUBS </t>
    </r>
    <r>
      <rPr>
        <rFont val="Calibri"/>
        <b/>
        <color rgb="FF000000"/>
        <sz val="11.0"/>
      </rPr>
      <t>(2ND TRIP)</t>
    </r>
  </si>
  <si>
    <t xml:space="preserve">MV. KANG HE 6 OR SUBS
ETA Vessel : 09 Nov </t>
  </si>
  <si>
    <t>31 OCT - 01 NOV</t>
  </si>
  <si>
    <r>
      <rPr>
        <rFont val="Calibri"/>
        <b val="0"/>
        <color rgb="FF000000"/>
        <sz val="11.0"/>
      </rPr>
      <t xml:space="preserve">Laycan : 04 - 10 Nov
</t>
    </r>
    <r>
      <rPr>
        <rFont val="Calibri"/>
        <b/>
        <color rgb="FF000000"/>
        <sz val="11.0"/>
      </rPr>
      <t>Project : GT1_25</t>
    </r>
  </si>
  <si>
    <t>01 - 02 NOV</t>
  </si>
  <si>
    <t xml:space="preserve">TB. HARLINA 168 BG. MARINE POWER 3035 OR SUBS </t>
  </si>
  <si>
    <t>001.2/BAC-MSE/PJBB/XI/2025</t>
  </si>
  <si>
    <t>02 - 03 NOV</t>
  </si>
  <si>
    <t>TB. PSB 05 BG. PSB 3005 OR SUBS</t>
  </si>
  <si>
    <t>03 - 04 NOV</t>
  </si>
  <si>
    <t>04 - 05 NOV</t>
  </si>
  <si>
    <t>05 - 06 NOV</t>
  </si>
  <si>
    <t>TB. KAILI III BG. MOANA III OR SUBS</t>
  </si>
  <si>
    <t>06 - 07 NOV</t>
  </si>
  <si>
    <t>TB. KAILI VII BG. MOANA VII OR SUBS</t>
  </si>
  <si>
    <t>07 - 08 NOV</t>
  </si>
  <si>
    <r>
      <rPr>
        <rFont val="Calibri"/>
        <color rgb="FF000000"/>
        <sz val="11.0"/>
      </rPr>
      <t xml:space="preserve">TB. PSB 05 BG. PSB 3005 OR SUBS </t>
    </r>
    <r>
      <rPr>
        <rFont val="Calibri"/>
        <b/>
        <color rgb="FF000000"/>
        <sz val="11.0"/>
      </rPr>
      <t>(2nd trip)</t>
    </r>
  </si>
  <si>
    <t>08 - 09 NOV</t>
  </si>
  <si>
    <r>
      <rPr>
        <rFont val="Calibri"/>
        <color rgb="FF000000"/>
        <sz val="11.0"/>
      </rPr>
      <t xml:space="preserve">TB. HARLINA 168 BG. MARINE POWER 3035 OR SUBS </t>
    </r>
    <r>
      <rPr>
        <rFont val="Calibri"/>
        <b/>
        <color rgb="FF000000"/>
        <sz val="11.0"/>
      </rPr>
      <t>(2nd)</t>
    </r>
  </si>
  <si>
    <t>09 - 10 NOV</t>
  </si>
  <si>
    <r>
      <rPr>
        <rFont val="Calibri"/>
        <color rgb="FF000000"/>
        <sz val="11.0"/>
      </rPr>
      <t xml:space="preserve">TB. PACIFIC FIVE BG. PACIFIC 3302 OR SUBS </t>
    </r>
    <r>
      <rPr>
        <rFont val="Calibri"/>
        <b/>
        <color rgb="FF000000"/>
        <sz val="11.0"/>
      </rPr>
      <t>(2nd trip)</t>
    </r>
  </si>
  <si>
    <t xml:space="preserve">MV. OCEAN GLORY OR SUBS
ETA Vessel : 14 Nov </t>
  </si>
  <si>
    <r>
      <rPr>
        <rFont val="Calibri"/>
        <b val="0"/>
        <color rgb="FF000000"/>
        <sz val="11.0"/>
      </rPr>
      <t xml:space="preserve">Laycan : 14 - 20 Nov
</t>
    </r>
    <r>
      <rPr>
        <rFont val="Calibri"/>
        <b/>
        <color rgb="FF000000"/>
        <sz val="11.0"/>
      </rPr>
      <t>Project : LEC7_25</t>
    </r>
  </si>
  <si>
    <t xml:space="preserve">TB. BLUE DRAGON 48 BG. SEA DRAGON 3048 OR SUBS </t>
  </si>
  <si>
    <t>001.3/BAC-MSE/PJBB/XI/2025</t>
  </si>
  <si>
    <t>11 - 12 NOV</t>
  </si>
  <si>
    <t>TB. SATRIA LAKSANA 127 BG. SATRIA LAUT 346 OR SUBS</t>
  </si>
  <si>
    <t>12 - 13 NOV</t>
  </si>
  <si>
    <r>
      <rPr>
        <rFont val="Calibri"/>
        <color rgb="FF000000"/>
        <sz val="11.0"/>
      </rPr>
      <t xml:space="preserve">TB. PROFIT GENIUS BG. PULAU TIGA 3007 OR SUBS 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 xml:space="preserve">TB. DELTA CAHAYA 8 BG. PULAU TIGA 3016 </t>
    </r>
  </si>
  <si>
    <t>13 - 14 NOV</t>
  </si>
  <si>
    <t>14 - 15 NOV</t>
  </si>
  <si>
    <r>
      <rPr>
        <rFont val="Calibri"/>
        <color rgb="FF000000"/>
        <sz val="11.0"/>
      </rPr>
      <t xml:space="preserve">Completely discharge 
</t>
    </r>
    <r>
      <rPr>
        <rFont val="Calibri"/>
        <i/>
        <color rgb="FF000000"/>
        <sz val="11.0"/>
      </rPr>
      <t xml:space="preserve">ada RC 438.285 MT </t>
    </r>
  </si>
  <si>
    <r>
      <rPr>
        <rFont val="Calibri"/>
        <b/>
        <color rgb="FF000000"/>
        <sz val="11.0"/>
      </rPr>
      <t xml:space="preserve">MV. VOSCO JUBILANT OR SUBS
</t>
    </r>
    <r>
      <rPr>
        <rFont val="Calibri"/>
        <color rgb="FF000000"/>
        <sz val="11.0"/>
      </rPr>
      <t>Laycan : 10  - 14 Nov 
Project : HD211025</t>
    </r>
  </si>
  <si>
    <t>10 - 14 NOV</t>
  </si>
  <si>
    <t>MV. VOSCO JUBILANT OR SUBS</t>
  </si>
  <si>
    <r>
      <rPr>
        <rFont val="Calibri"/>
        <b/>
        <color rgb="FF000000"/>
        <sz val="11.0"/>
      </rPr>
      <t xml:space="preserve">MV. AUZONIA OR SUBS
</t>
    </r>
    <r>
      <rPr>
        <rFont val="Calibri"/>
        <color rgb="FF000000"/>
        <sz val="11.0"/>
      </rPr>
      <t>Laycan : 13  - 17 Nov 
Project : HD221125</t>
    </r>
  </si>
  <si>
    <t>MIT (BA50)</t>
  </si>
  <si>
    <t>MIT - CMD</t>
  </si>
  <si>
    <t>13 - 17 NOV</t>
  </si>
  <si>
    <t>MV. AUZONIA</t>
  </si>
  <si>
    <r>
      <rPr>
        <rFont val="Calibri"/>
        <b/>
        <color rgb="FF000000"/>
        <sz val="11.0"/>
      </rPr>
      <t xml:space="preserve">MV CLIPPER TERESA OR SUBS </t>
    </r>
    <r>
      <rPr>
        <rFont val="Calibri"/>
        <b/>
        <color rgb="FFFF0000"/>
        <sz val="11.0"/>
      </rPr>
      <t>i.o MV. UNITY MARIA</t>
    </r>
    <r>
      <rPr>
        <rFont val="Calibri"/>
        <b/>
        <color rgb="FF000000"/>
        <sz val="11.0"/>
      </rPr>
      <t xml:space="preserve">
ETA Vessel : 3 Dec</t>
    </r>
  </si>
  <si>
    <t>Padang Mulia</t>
  </si>
  <si>
    <t>PM-ASB-MSE</t>
  </si>
  <si>
    <t>28 - 30 NOV</t>
  </si>
  <si>
    <t>TB OLIVIA BG BROOKLYN OR SUBS</t>
  </si>
  <si>
    <t>001/PJBB/ASB-MSE/X/2025</t>
  </si>
  <si>
    <r>
      <rPr>
        <rFont val="Calibri"/>
        <b val="0"/>
        <color rgb="FF000000"/>
        <sz val="11.0"/>
      </rPr>
      <t xml:space="preserve">Laycan :  01 - 10 Dec
</t>
    </r>
    <r>
      <rPr>
        <rFont val="Calibri"/>
        <b/>
        <color rgb="FF000000"/>
        <sz val="11.0"/>
      </rPr>
      <t>Project : LP1_25</t>
    </r>
  </si>
  <si>
    <t>30 NOV - 2 DEC</t>
  </si>
  <si>
    <t>TB ENTEBE STAR 61 BG FINACIA 83</t>
  </si>
  <si>
    <t xml:space="preserve">TRIOP </t>
  </si>
  <si>
    <t>Tri Oetama Persada</t>
  </si>
  <si>
    <t>01 - 10 DEC</t>
  </si>
  <si>
    <t>FAS MV</t>
  </si>
  <si>
    <t>005/SPA/TOP-MSE/XI/2025</t>
  </si>
  <si>
    <t>Waiting signed MSE</t>
  </si>
  <si>
    <t>Comm</t>
  </si>
  <si>
    <t>BIN</t>
  </si>
  <si>
    <t>CV. Putri Ahdadia</t>
  </si>
  <si>
    <t>PAD-BIN-MSE</t>
  </si>
  <si>
    <t>JETTY PRIBUMI CITRA MEGAH UTAMA, SOUTH KALIMANTAN</t>
  </si>
  <si>
    <t>01 - 03 DEC</t>
  </si>
  <si>
    <t>TB. SAFARI SR 12 BG. AMANAH 12 OR SUBS</t>
  </si>
  <si>
    <t>TAJ</t>
  </si>
  <si>
    <t>TB ENTEBE STAR 28 BG FINACIA 89 OR SUBS</t>
  </si>
  <si>
    <t>Need to discuss for confirmation source</t>
  </si>
  <si>
    <t>MV HUI SHUN NO.1 OR SUBS
TA Vessel : 01 Dec</t>
  </si>
  <si>
    <t>BME - GAT 01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</si>
  <si>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</si>
  <si>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25 - 26 NOV</t>
  </si>
  <si>
    <r>
      <rPr>
        <rFont val="Calibri"/>
        <color rgb="FF000000"/>
        <sz val="11.0"/>
      </rPr>
      <t xml:space="preserve">TB. MARINA 2250 BG. MARINE POWER 9005 i.o 
</t>
    </r>
    <r>
      <rPr>
        <rFont val="Calibri"/>
        <color rgb="FFFF0000"/>
        <sz val="11.0"/>
      </rPr>
      <t>TB. MARINA 2257 BG. MARINE POWER 3079 OR SUBS</t>
    </r>
  </si>
  <si>
    <t>Completely Discharge</t>
  </si>
  <si>
    <t>Laycan : 24- 30 NOV
Project : SNNC2_1.5_25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</si>
  <si>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</si>
  <si>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27 - 28 NOV</t>
  </si>
  <si>
    <r>
      <rPr>
        <rFont val="Calibri"/>
        <color rgb="FF000000"/>
        <sz val="11.0"/>
      </rPr>
      <t xml:space="preserve">TB. MARINA 1627 </t>
    </r>
    <r>
      <rPr>
        <rFont val="Calibri"/>
        <b/>
        <color rgb="FF000000"/>
        <sz val="11.0"/>
      </rPr>
      <t>i.o</t>
    </r>
    <r>
      <rPr>
        <rFont val="Calibri"/>
        <color rgb="FF000000"/>
        <sz val="11.0"/>
      </rPr>
      <t xml:space="preserve"> TB. MARINA 1610 
BG. LEO MARINE 3010 OR SUBS</t>
    </r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</si>
  <si>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</si>
  <si>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JETTY SDJ, SOUTH SUMATRA</t>
  </si>
  <si>
    <t>TB. MARINA 1628 BG. MARINE POWER 2715 OR SUBS</t>
  </si>
  <si>
    <r>
      <rPr>
        <rFont val="Calibri"/>
        <b/>
        <color rgb="FF000000"/>
        <sz val="11.0"/>
      </rPr>
      <t xml:space="preserve">MV MANDARIN EAGLE OR SUBS
</t>
    </r>
    <r>
      <rPr>
        <rFont val="Calibri"/>
        <b/>
        <color rgb="FFFF0000"/>
        <sz val="11.0"/>
      </rPr>
      <t>i.o MV. RUI NING3</t>
    </r>
    <r>
      <rPr>
        <rFont val="Calibri"/>
        <b/>
        <color rgb="FF000000"/>
        <sz val="11.0"/>
      </rPr>
      <t xml:space="preserve"> </t>
    </r>
  </si>
  <si>
    <t>ANZ 4000</t>
  </si>
  <si>
    <t>01 - 02 DEC</t>
  </si>
  <si>
    <t>001.5/BAC-MSE/PJBB/XII/2025</t>
  </si>
  <si>
    <t>Laycan : 04 - 10 Dec
Project : GT 3_25</t>
  </si>
  <si>
    <t>02 - 03 DEC</t>
  </si>
  <si>
    <t>TB. ARK ANDARU BG. ARK CARNELIAN OR SUBS</t>
  </si>
  <si>
    <t>001.4/BAC-MSE/PJBB/XI/2025</t>
  </si>
  <si>
    <t>03 - 04 DEC</t>
  </si>
  <si>
    <r>
      <rPr>
        <rFont val="Calibri"/>
        <color rgb="FF000000"/>
        <sz val="11.0"/>
      </rPr>
      <t xml:space="preserve">TB. BIAK III BG. ATAPANGE 88 </t>
    </r>
    <r>
      <rPr>
        <rFont val="Calibri"/>
        <color rgb="FFFF0000"/>
        <sz val="11.0"/>
      </rPr>
      <t xml:space="preserve">
</t>
    </r>
    <r>
      <rPr>
        <rFont val="Calibri"/>
        <color rgb="FF000000"/>
        <sz val="11.0"/>
      </rPr>
      <t>i.o TB. TRANS POWER 2001 BG. GOLD TRANS 322 
i.o TB. ARK DAN BG. ARK AMETHYST OR SUBS</t>
    </r>
  </si>
  <si>
    <t>04 - 05 DEC</t>
  </si>
  <si>
    <t>TB. K IX BG. BULESKO I OR SUBS</t>
  </si>
  <si>
    <t>001.6/BAC-MSE/PJBB/XII/2025</t>
  </si>
  <si>
    <t>05 - 06 DEC</t>
  </si>
  <si>
    <t>TB. HARRY II BG. BULESKO III OR SUBS</t>
  </si>
  <si>
    <t>06 - 07 DEC</t>
  </si>
  <si>
    <t>TB. KSA 90 BG. RMN 328 OR SUBS</t>
  </si>
  <si>
    <t>07 - 08 DEC</t>
  </si>
  <si>
    <r>
      <rPr>
        <rFont val="Calibri"/>
        <color rgb="FF000000"/>
        <sz val="11.0"/>
      </rPr>
      <t xml:space="preserve">TB. DUTA KAPUAS 10 BG. KAPUAS 312 OR SUBS </t>
    </r>
    <r>
      <rPr>
        <rFont val="Calibri"/>
        <b/>
        <color rgb="FF000000"/>
        <sz val="11.0"/>
      </rPr>
      <t>(2ND TRIP)</t>
    </r>
  </si>
  <si>
    <t>MV DARLING RIVER OR SUBS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</si>
  <si>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</si>
  <si>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10 - 11 Dec</t>
  </si>
  <si>
    <r>
      <rPr>
        <rFont val="Calibri"/>
        <color rgb="FF000000"/>
        <sz val="11.0"/>
      </rPr>
      <t xml:space="preserve">TB. MARINA 1629 BG. LEO MARINE 3019 OR SUBS </t>
    </r>
    <r>
      <rPr>
        <rFont val="Calibri"/>
        <color rgb="FFFF0000"/>
        <sz val="11.0"/>
      </rPr>
      <t>i.o
TB. MARINA 2252 BG. MARINE POWER 8502 OR SUBS</t>
    </r>
  </si>
  <si>
    <t>Laycan : 10- 16 Dec
Project : CGIAG 1.4_25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</si>
  <si>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</si>
  <si>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11 - 12 Dec</t>
  </si>
  <si>
    <t>TB. MARINA 2209 BG. MARINE POWER 3056 OR SUBS</t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</si>
  <si>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</si>
  <si>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t>12 - 13 Dec</t>
  </si>
  <si>
    <r>
      <rPr>
        <rFont val="Calibri"/>
        <color rgb="FF000000"/>
        <sz val="11.0"/>
      </rPr>
      <t xml:space="preserve">TB. LEO POWER 2215 BG. LEO MARINE 3015 OR SUBS </t>
    </r>
    <r>
      <rPr>
        <rFont val="Calibri"/>
        <color rgb="FFFF0000"/>
        <sz val="11.0"/>
      </rPr>
      <t>i.o
TB. MARINA 1 BG. MARINE POWER 2723 i.o 
TB. MARINE 2235 BG. MARINE POWER 3071 OR SUBS</t>
    </r>
  </si>
  <si>
    <r>
      <rPr>
        <rFont val="Calibri"/>
        <color rgb="FF000000"/>
        <sz val="11.0"/>
      </rPr>
      <t>BME-</t>
    </r>
    <r>
      <rPr>
        <rFont val="Calibri"/>
        <color rgb="FF000000"/>
        <sz val="11.0"/>
      </rPr>
      <t>MSE</t>
    </r>
    <r>
      <rPr>
        <rFont val="Calibri"/>
        <color rgb="FF000000"/>
        <sz val="11.0"/>
      </rPr>
      <t>-BUYER</t>
    </r>
  </si>
  <si>
    <r>
      <rPr>
        <rFont val="Calibri"/>
        <color rgb="FF000000"/>
        <sz val="11.0"/>
      </rPr>
      <t xml:space="preserve">JETTY SDJ, SOUTH SUMATERA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JETTY FMS, SOUTH SUMATERA</t>
    </r>
  </si>
  <si>
    <r>
      <rPr>
        <rFont val="Calibri"/>
        <color rgb="FF000000"/>
        <sz val="11.0"/>
      </rPr>
      <t xml:space="preserve">14 - 17 Dec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13 - 14 Dec</t>
    </r>
  </si>
  <si>
    <r>
      <rPr>
        <rFont val="Calibri"/>
        <color rgb="FF000000"/>
        <sz val="11.0"/>
      </rPr>
      <t>TB. LEO POWER 2220 BG. LEO MARINE 3020</t>
    </r>
    <r>
      <rPr>
        <rFont val="Calibri"/>
        <color rgb="FFFF0000"/>
        <sz val="11.0"/>
      </rPr>
      <t xml:space="preserve"> i.o
</t>
    </r>
    <r>
      <rPr>
        <rFont val="Calibri"/>
        <color rgb="FF000000"/>
        <sz val="11.0"/>
      </rPr>
      <t>TB. LEO POWER 2231 BG. LEO MARINE 9010 OR SUBS</t>
    </r>
  </si>
  <si>
    <t>MV. MU XI OR SUBS
ETA Vessel : 25 Dec</t>
  </si>
  <si>
    <r>
      <rPr>
        <rFont val="Calibri"/>
        <color theme="1"/>
        <sz val="11.0"/>
      </rPr>
      <t xml:space="preserve">19 - 20 DEC </t>
    </r>
    <r>
      <rPr>
        <rFont val="Calibri"/>
        <b/>
        <color rgb="FFFF0000"/>
        <sz val="11.0"/>
      </rPr>
      <t xml:space="preserve">i.o 
</t>
    </r>
    <r>
      <rPr>
        <rFont val="Calibri"/>
        <color theme="1"/>
        <sz val="11.0"/>
      </rPr>
      <t>22 - 23 DEC</t>
    </r>
  </si>
  <si>
    <r>
      <rPr>
        <rFont val="Calibri"/>
        <color rgb="FF000000"/>
        <sz val="11.0"/>
      </rPr>
      <t>TB. WILLIAM 3 BG. MARINA BAY 108 OR SUBS</t>
    </r>
    <r>
      <rPr>
        <rFont val="Calibri"/>
        <b/>
        <color rgb="FFFF0000"/>
        <sz val="11.0"/>
      </rPr>
      <t xml:space="preserve"> i.o </t>
    </r>
    <r>
      <rPr>
        <rFont val="Calibri"/>
        <color rgb="FF000000"/>
        <sz val="11.0"/>
      </rPr>
      <t xml:space="preserve">
TB. BIAK III BG. ATAPANGE 88 OR SUBS</t>
    </r>
  </si>
  <si>
    <r>
      <rPr>
        <rFont val="Calibri"/>
        <b val="0"/>
        <color rgb="FF000000"/>
        <sz val="11.0"/>
      </rPr>
      <t xml:space="preserve">Laycan : 23 - 28 Dec
</t>
    </r>
    <r>
      <rPr>
        <rFont val="Calibri"/>
        <b/>
        <color rgb="FF000000"/>
        <sz val="11.0"/>
      </rPr>
      <t>Project : LEC8_25</t>
    </r>
  </si>
  <si>
    <r>
      <rPr>
        <rFont val="Calibri"/>
        <color theme="1"/>
        <sz val="11.0"/>
      </rPr>
      <t>19 - 20 DEC</t>
    </r>
    <r>
      <rPr>
        <rFont val="Calibri"/>
        <b/>
        <color rgb="FFFF0000"/>
        <sz val="11.0"/>
      </rPr>
      <t xml:space="preserve"> i.o</t>
    </r>
    <r>
      <rPr>
        <rFont val="Calibri"/>
        <color rgb="FFFF0000"/>
        <sz val="11.0"/>
      </rPr>
      <t xml:space="preserve">
</t>
    </r>
    <r>
      <rPr>
        <rFont val="Calibri"/>
        <color theme="1"/>
        <sz val="11.0"/>
      </rPr>
      <t>20 - 21 DEC</t>
    </r>
  </si>
  <si>
    <r>
      <rPr>
        <rFont val="Calibri"/>
        <color rgb="FF000000"/>
        <sz val="11.0"/>
      </rPr>
      <t>TB. ARK ANDARU BG. ARK CARNELIAN OR SUBS</t>
    </r>
    <r>
      <rPr>
        <rFont val="Calibri"/>
        <b/>
        <color rgb="FFFF0000"/>
        <sz val="11.0"/>
      </rPr>
      <t xml:space="preserve"> i.o
</t>
    </r>
    <r>
      <rPr>
        <rFont val="Calibri"/>
        <color rgb="FF000000"/>
        <sz val="11.0"/>
      </rPr>
      <t xml:space="preserve">TB. HOSANA 88 BG. ROBBY 316 OR SUBS 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>TB. ARK ANDARU BG. ARK CARNELIAN OR SUBS</t>
    </r>
  </si>
  <si>
    <t>20 - 21 DEC</t>
  </si>
  <si>
    <r>
      <rPr>
        <rFont val="Calibri"/>
        <color rgb="FF000000"/>
        <sz val="11.0"/>
      </rPr>
      <t>TB. HOSANA 88 BG. ROBBY 316 OR SUBS i.o 
TB. ARABIKA BG. ARABIKA 8017 OR SUBS</t>
    </r>
    <r>
      <rPr>
        <rFont val="Calibri"/>
        <b/>
        <color rgb="FFF4CCCC"/>
        <sz val="11.0"/>
      </rPr>
      <t xml:space="preserve">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TB. ARK ZEBULON BG. ARK CITRINE</t>
    </r>
  </si>
  <si>
    <t>21 - 22 DEC</t>
  </si>
  <si>
    <r>
      <rPr>
        <rFont val="Calibri"/>
        <color rgb="FF000000"/>
        <sz val="11.0"/>
      </rPr>
      <t>TB. ARK REUBEN BG. ARK EMERALD OR SUBS</t>
    </r>
    <r>
      <rPr>
        <rFont val="Calibri"/>
        <b/>
        <color rgb="FFFF0000"/>
        <sz val="11.0"/>
      </rPr>
      <t xml:space="preserve"> i.o
</t>
    </r>
    <r>
      <rPr>
        <rFont val="Calibri"/>
        <color rgb="FF000000"/>
        <sz val="11.0"/>
      </rPr>
      <t>TB. ARK ANDARU BG. ARK CARNELIAN OR SUBS</t>
    </r>
    <r>
      <rPr>
        <rFont val="Calibri"/>
        <b/>
        <color rgb="FFFF0000"/>
        <sz val="11.0"/>
      </rPr>
      <t xml:space="preserve"> i.o
</t>
    </r>
    <r>
      <rPr>
        <rFont val="Calibri"/>
        <color rgb="FF000000"/>
        <sz val="11.0"/>
      </rPr>
      <t>TB. ARK REUBEN BG. ARK EMERALD OR SUBS</t>
    </r>
  </si>
  <si>
    <t xml:space="preserve">TB. ARK ZEBULON BG. ARK CITRINE OR SUBS </t>
  </si>
  <si>
    <t>23 - 24 DEC</t>
  </si>
  <si>
    <t>TB. ARABIKA BG. ARABIKA 8017 OR SUBS</t>
  </si>
  <si>
    <t>24 - 25 DEC</t>
  </si>
  <si>
    <t xml:space="preserve">TB. KSA 151 BG. RMN 3343 OR SUBS </t>
  </si>
  <si>
    <t>25 - 26 DEC</t>
  </si>
  <si>
    <t>TB. ALAMANDA BG. RMN 3309 OR SUBS</t>
  </si>
  <si>
    <t>26 - 27 DEC</t>
  </si>
  <si>
    <t>MV. VOSCO SKY
TA Vessel : 20 Dec</t>
  </si>
  <si>
    <t>Yongtai (BA50)</t>
  </si>
  <si>
    <t>YONGTAI - CMD - HD</t>
  </si>
  <si>
    <t>19 - 23 DEC</t>
  </si>
  <si>
    <t>MV. VOSCO SKY</t>
  </si>
  <si>
    <t>DISCHARGING PROSES</t>
  </si>
  <si>
    <t>YTE/C/20251128</t>
  </si>
  <si>
    <t>GT2_25</t>
  </si>
  <si>
    <t>PT. ANZAWARA SATRIA</t>
  </si>
  <si>
    <t>ANZ - BAC - MSE</t>
  </si>
  <si>
    <t>05 - 10 DEC</t>
  </si>
  <si>
    <t>CDG325</t>
  </si>
  <si>
    <t>06 - 10 JAN i/o 18 - 22 DEC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</si>
  <si>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</si>
  <si>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HD24126</t>
  </si>
  <si>
    <t>09 - 13 JAN</t>
  </si>
  <si>
    <t>HD25226</t>
  </si>
  <si>
    <t>20 - 26 JAN</t>
  </si>
  <si>
    <t>HD26326</t>
  </si>
  <si>
    <t>14 - 18 FEB</t>
  </si>
  <si>
    <t>09 - 13 MAR</t>
  </si>
  <si>
    <t>SNNC2_1.6_25</t>
  </si>
  <si>
    <t>BME / BAU</t>
  </si>
  <si>
    <t>NOVEMBER / DECEMBER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</si>
  <si>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</si>
  <si>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SBPL</t>
  </si>
  <si>
    <t>DEC</t>
  </si>
  <si>
    <t xml:space="preserve">BME 40 KT &amp; BAU 30 KT </t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</si>
  <si>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</si>
  <si>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</si>
  <si>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</si>
  <si>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</si>
  <si>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r>
      <rPr>
        <rFont val="Calibri"/>
        <color rgb="FFFF0000"/>
        <sz val="11.0"/>
      </rPr>
      <t xml:space="preserve">Need to discuss the source
</t>
    </r>
    <r>
      <rPr>
        <rFont val="Calibri"/>
        <i/>
        <color rgb="FFFF0000"/>
        <sz val="11.0"/>
      </rPr>
      <t>- Belum ada contract dengan Supplier</t>
    </r>
  </si>
  <si>
    <t>017/SRE/PJB/VII/2024</t>
  </si>
  <si>
    <t>185/FRI-MSE/PJBB/LGL/XI/2024</t>
  </si>
  <si>
    <t>001/SPA/TOP-MSE/XII/2024</t>
  </si>
  <si>
    <t>026/SRE/PJB/IX/2024</t>
  </si>
  <si>
    <t>001/SPA/TOP-MSE/I/2025</t>
  </si>
  <si>
    <t>001/LJT-MSE/PJBB/I/2025</t>
  </si>
  <si>
    <t>noah</t>
  </si>
  <si>
    <t>002/SPA/TOP-MSE/II/2025</t>
  </si>
  <si>
    <r>
      <rPr>
        <rFont val="Calibri"/>
        <color theme="1"/>
        <sz val="11.0"/>
      </rPr>
      <t xml:space="preserve">TB. PACIFIC TWENTY THREE BG. PACIFIC 3023 </t>
    </r>
    <r>
      <rPr>
        <rFont val="Calibri"/>
        <color rgb="FFFF0000"/>
        <sz val="11.0"/>
      </rPr>
      <t xml:space="preserve">i.o </t>
    </r>
    <r>
      <rPr>
        <rFont val="Calibri"/>
        <color theme="1"/>
        <sz val="11.0"/>
      </rPr>
      <t xml:space="preserve">
TB. PACIFIC TWENTY ONE BG. PACIFIC 3021 OR SUBS</t>
    </r>
  </si>
  <si>
    <r>
      <rPr>
        <rFont val="Calibri"/>
        <color rgb="FF000000"/>
        <sz val="11.0"/>
      </rPr>
      <t xml:space="preserve">20 - 21 FEB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10 - 15 FEB</t>
    </r>
  </si>
  <si>
    <r>
      <rPr>
        <rFont val="Calibri"/>
        <color theme="1"/>
        <sz val="11.0"/>
      </rPr>
      <t xml:space="preserve">TB. MAHAKARYA 1 BG. SBA 8 OR SUBS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TB. NELLY 39 BG. MADISON i.o
TB. PACIFIC THIRTY EIGHT BG. PACIFIC 3038 i.o
TB. PACIFIC TWENTY NINE BG. PACIFIC 3029 OR SUBS </t>
    </r>
  </si>
  <si>
    <r>
      <rPr>
        <rFont val="Calibri"/>
        <color rgb="FF000000"/>
        <sz val="11.0"/>
      </rPr>
      <t>28 FEB - 02 MARCH</t>
    </r>
    <r>
      <rPr>
        <rFont val="Calibri"/>
        <color rgb="FFFF0000"/>
        <sz val="11.0"/>
      </rPr>
      <t xml:space="preserve"> i.o </t>
    </r>
    <r>
      <rPr>
        <rFont val="Calibri"/>
        <color rgb="FF000000"/>
        <sz val="11.0"/>
      </rPr>
      <t xml:space="preserve">
05 - 10 MAR</t>
    </r>
    <r>
      <rPr>
        <rFont val="Calibri"/>
        <color rgb="FFFF0000"/>
        <sz val="11.0"/>
      </rPr>
      <t xml:space="preserve"> i.o</t>
    </r>
    <r>
      <rPr>
        <rFont val="Calibri"/>
        <color rgb="FF000000"/>
        <sz val="11.0"/>
      </rPr>
      <t xml:space="preserve">
28 FEB - 02 MARCH</t>
    </r>
  </si>
  <si>
    <r>
      <rPr>
        <rFont val="Calibri"/>
        <color theme="1"/>
        <sz val="11.0"/>
      </rPr>
      <t>TB. NELLY 39 BG. MADISON OR SUBS</t>
    </r>
    <r>
      <rPr>
        <rFont val="Calibri"/>
        <b/>
        <color rgb="FFFF0000"/>
        <sz val="11.0"/>
      </rPr>
      <t xml:space="preserve"> i.o</t>
    </r>
    <r>
      <rPr>
        <rFont val="Calibri"/>
        <color theme="1"/>
        <sz val="11.0"/>
      </rPr>
      <t xml:space="preserve">
TB. DUTA KAPUAS 10 BG KAPUAS 312</t>
    </r>
  </si>
  <si>
    <t>006/FRI-MSE/PJBB/LGL/XI/2025</t>
  </si>
  <si>
    <r>
      <rPr>
        <rFont val="Calibri"/>
        <color rgb="FF000000"/>
        <sz val="11.0"/>
      </rPr>
      <t>KSL</t>
    </r>
    <r>
      <rPr>
        <rFont val="Calibri"/>
        <color rgb="FF000000"/>
        <sz val="11.0"/>
      </rPr>
      <t>-LJT - MSE - DSI</t>
    </r>
  </si>
  <si>
    <r>
      <rPr>
        <rFont val="Calibri"/>
        <color rgb="FF000000"/>
        <sz val="11.0"/>
      </rPr>
      <t xml:space="preserve">28 FEB - 02 MAR </t>
    </r>
    <r>
      <rPr>
        <rFont val="Calibri"/>
        <color rgb="FFFF0000"/>
        <sz val="11.0"/>
      </rPr>
      <t xml:space="preserve">i.o </t>
    </r>
    <r>
      <rPr>
        <rFont val="Calibri"/>
        <color rgb="FF000000"/>
        <sz val="11.0"/>
      </rPr>
      <t xml:space="preserve">
05 - 07 MAR</t>
    </r>
  </si>
  <si>
    <r>
      <rPr>
        <rFont val="Calibri"/>
        <color theme="1"/>
        <sz val="11.0"/>
      </rPr>
      <t xml:space="preserve">TB PACIFIC ELEVEN BG. PACIFIC 3011 </t>
    </r>
    <r>
      <rPr>
        <rFont val="Calibri"/>
        <b/>
        <color rgb="FFFF0000"/>
        <sz val="11.0"/>
      </rPr>
      <t>i.o</t>
    </r>
    <r>
      <rPr>
        <rFont val="Calibri"/>
        <b/>
        <color theme="1"/>
        <sz val="11.0"/>
      </rPr>
      <t xml:space="preserve">  </t>
    </r>
    <r>
      <rPr>
        <rFont val="Calibri"/>
        <color theme="1"/>
        <sz val="11.0"/>
      </rPr>
      <t xml:space="preserve">
TB. AVERY BG. NAOMI OR SUBS </t>
    </r>
  </si>
  <si>
    <t>002/LJT-MSE/PJBB/II/2025</t>
  </si>
  <si>
    <r>
      <rPr>
        <rFont val="Calibri"/>
        <color theme="1"/>
        <sz val="11.0"/>
      </rPr>
      <t xml:space="preserve">06 - 08 MARCH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01 - 03 APRIL</t>
    </r>
  </si>
  <si>
    <t>031/FRI-MSE/PJBB/LGL/II/2025</t>
  </si>
  <si>
    <t>003/SPA/TOP-MSE/III/2025</t>
  </si>
  <si>
    <r>
      <rPr>
        <rFont val="Calibri"/>
        <b/>
        <color rgb="FF000000"/>
        <sz val="11.0"/>
      </rPr>
      <t>MV. MUNIF</t>
    </r>
    <r>
      <rPr>
        <rFont val="Calibri"/>
        <color rgb="FF000000"/>
        <sz val="11.0"/>
      </rPr>
      <t xml:space="preserve">
Laycan : 02 - 08 JAN 2025
Project : GNI 1.2.6_25
Arrival : 30 Dec / 14:48 LT 
Complete : 08 Jan / 14:30 LT</t>
    </r>
  </si>
  <si>
    <t>005/PJBB/BAC-MSE/GNI-34/V/2024</t>
  </si>
  <si>
    <r>
      <rPr>
        <rFont val="Calibri"/>
        <b/>
        <color rgb="FF000000"/>
        <sz val="11.0"/>
      </rPr>
      <t xml:space="preserve">MV.  MANALAGI ENZI OR SUBS
</t>
    </r>
    <r>
      <rPr>
        <rFont val="Calibri"/>
        <b val="0"/>
        <color rgb="FF000000"/>
        <sz val="11.0"/>
      </rPr>
      <t xml:space="preserve">Laycan : 15 - 21 JAN </t>
    </r>
  </si>
  <si>
    <r>
      <rPr>
        <rFont val="Calibri"/>
        <color rgb="FF000000"/>
        <sz val="11.0"/>
      </rPr>
      <t xml:space="preserve">Complete discharge ; </t>
    </r>
    <r>
      <rPr>
        <rFont val="Calibri"/>
        <b/>
        <color rgb="FFFF0000"/>
        <sz val="11.0"/>
      </rPr>
      <t>demurrage barge 5,49 day</t>
    </r>
  </si>
  <si>
    <t xml:space="preserve">Project : OSS 1_ JAN 25
Arrival : 26 Jan / 18:00 LT </t>
  </si>
  <si>
    <r>
      <rPr>
        <rFont val="Calibri"/>
        <color rgb="FF000000"/>
        <sz val="11.0"/>
      </rPr>
      <t xml:space="preserve">Complete discharge ; </t>
    </r>
    <r>
      <rPr>
        <rFont val="Calibri"/>
        <b/>
        <color rgb="FFFF0000"/>
        <sz val="11.0"/>
      </rPr>
      <t>demurrage barge 7 day</t>
    </r>
  </si>
  <si>
    <t>Complete : 02 Feb / 10:30 LT</t>
  </si>
  <si>
    <r>
      <rPr>
        <rFont val="Calibri"/>
        <color rgb="FF000000"/>
        <sz val="11.0"/>
      </rPr>
      <t xml:space="preserve">Complete discharge; </t>
    </r>
    <r>
      <rPr>
        <rFont val="Calibri"/>
        <b/>
        <color rgb="FFFF0000"/>
        <sz val="11.0"/>
      </rPr>
      <t>demurrage barge 4,36 day</t>
    </r>
    <r>
      <rPr>
        <rFont val="Calibri"/>
        <i/>
        <color rgb="FFFF0000"/>
        <sz val="11.0"/>
      </rPr>
      <t xml:space="preserve">
</t>
    </r>
  </si>
  <si>
    <r>
      <rPr>
        <rFont val="Calibri"/>
        <color rgb="FF000000"/>
        <sz val="11.0"/>
      </rPr>
      <t xml:space="preserve">Complete discharge; </t>
    </r>
    <r>
      <rPr>
        <rFont val="Calibri"/>
        <b/>
        <color rgb="FFFF0000"/>
        <sz val="11.0"/>
      </rPr>
      <t>demurrage barge 3,90 day</t>
    </r>
    <r>
      <rPr>
        <rFont val="Calibri"/>
        <i/>
        <color rgb="FFFF0000"/>
        <sz val="11.0"/>
      </rPr>
      <t xml:space="preserve">
</t>
    </r>
  </si>
  <si>
    <r>
      <rPr>
        <rFont val="Calibri"/>
        <color theme="1"/>
        <sz val="11.0"/>
      </rPr>
      <t xml:space="preserve">005.REV1/SI-TROPS/MSE/I/25 
</t>
    </r>
    <r>
      <rPr>
        <rFont val="Calibri"/>
        <b/>
        <color theme="1"/>
        <sz val="11.0"/>
      </rPr>
      <t>i.o</t>
    </r>
    <r>
      <rPr>
        <rFont val="Calibri"/>
        <color theme="1"/>
        <sz val="11.0"/>
      </rPr>
      <t xml:space="preserve"> 005/SI-TROPS/MSE/I/25</t>
    </r>
  </si>
  <si>
    <t xml:space="preserve">MV.  MAJESTIC LAKSONO OR SUBS
</t>
  </si>
  <si>
    <r>
      <rPr>
        <rFont val="Calibri"/>
        <color theme="1"/>
        <sz val="11.0"/>
      </rPr>
      <t>TB. SATRIA LAKSANA 148 BG. SATRIA LAUT 3068 OR SUBS</t>
    </r>
    <r>
      <rPr>
        <rFont val="Calibri"/>
        <b/>
        <color rgb="FFFF0000"/>
        <sz val="11.0"/>
      </rPr>
      <t xml:space="preserve"> i.o
</t>
    </r>
    <r>
      <rPr>
        <rFont val="Calibri"/>
        <color theme="1"/>
        <sz val="11.0"/>
      </rPr>
      <t>TB. ENTEBE STAR 61 BG. FINACIA 83 OR SUBS</t>
    </r>
  </si>
  <si>
    <r>
      <rPr>
        <rFont val="Calibri"/>
        <color rgb="FF000000"/>
        <sz val="11.0"/>
      </rPr>
      <t xml:space="preserve">TB. RIMAU 1606 BG. RIMAU 3021 OR SUBS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
TB DILLAH SAMUDRA VIII BG RIMAU 3000 OR SUBS
</t>
    </r>
  </si>
  <si>
    <r>
      <rPr>
        <rFont val="Calibri"/>
        <color theme="1"/>
        <sz val="11.0"/>
      </rPr>
      <t>TB. KSD 39 BG. SWISS BORNEO 1105 OR SUBS</t>
    </r>
    <r>
      <rPr>
        <rFont val="Calibri"/>
        <b/>
        <color theme="1"/>
        <sz val="11.0"/>
      </rPr>
      <t xml:space="preserve"> (2ND TRIP)</t>
    </r>
  </si>
  <si>
    <t>23/03/25</t>
  </si>
  <si>
    <t>26/03/25</t>
  </si>
  <si>
    <t>06/04/25</t>
  </si>
  <si>
    <t>004/SPA/TOP-MSE/IV/2025</t>
  </si>
  <si>
    <t>10/04/25</t>
  </si>
  <si>
    <r>
      <rPr>
        <rFont val="Calibri"/>
        <color rgb="FF000000"/>
        <sz val="11.0"/>
      </rPr>
      <t>MJM</t>
    </r>
    <r>
      <rPr>
        <rFont val="Calibri"/>
        <color rgb="FF000000"/>
        <sz val="11.0"/>
      </rPr>
      <t>- LJT - MSE - DSI</t>
    </r>
  </si>
  <si>
    <r>
      <rPr>
        <rFont val="Calibri"/>
        <color theme="1"/>
        <sz val="11.0"/>
      </rPr>
      <t xml:space="preserve">04 - 07 APRIL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26 - 28 MAR</t>
    </r>
  </si>
  <si>
    <r>
      <rPr>
        <rFont val="Calibri"/>
        <color theme="1"/>
        <sz val="11.0"/>
      </rPr>
      <t>TB. PACIFIC THIRTY THREE BG. PACIFIC 3033 OR SUBS</t>
    </r>
    <r>
      <rPr>
        <rFont val="Calibri"/>
        <b/>
        <color theme="1"/>
        <sz val="11.0"/>
      </rPr>
      <t xml:space="preserve"> i.o 
</t>
    </r>
    <r>
      <rPr>
        <rFont val="Calibri"/>
        <color theme="1"/>
        <sz val="11.0"/>
      </rPr>
      <t>TB. ENTEBE STAR 61 BG. FINACIA 83</t>
    </r>
  </si>
  <si>
    <t>13/04/25</t>
  </si>
  <si>
    <t>JETTY SUMBER REJEKI EKONOMI, CENTRAL TEWEH</t>
  </si>
  <si>
    <t>08/04/25</t>
  </si>
  <si>
    <t xml:space="preserve">noah </t>
  </si>
  <si>
    <t>FRI- MSE - WNI</t>
  </si>
  <si>
    <t>28/04/25</t>
  </si>
  <si>
    <t>22/04/25</t>
  </si>
  <si>
    <r>
      <rPr>
        <rFont val="Calibri"/>
        <b/>
        <color rgb="FF000000"/>
        <sz val="11.0"/>
      </rPr>
      <t xml:space="preserve">MV.  MANALAGI ENZI OR SUBS
</t>
    </r>
    <r>
      <rPr>
        <rFont val="Calibri"/>
        <b val="0"/>
        <color rgb="FF000000"/>
        <sz val="11.0"/>
      </rPr>
      <t xml:space="preserve">Laycan : 08 - 12 MAY
</t>
    </r>
  </si>
  <si>
    <t>06 - 07 MAY</t>
  </si>
  <si>
    <t>TB. AVERY BG. NAOMI OR SUBS</t>
  </si>
  <si>
    <t>Completly discharge</t>
  </si>
  <si>
    <t>07/05/25</t>
  </si>
  <si>
    <r>
      <rPr>
        <rFont val="Calibri"/>
        <b/>
        <color rgb="FF000000"/>
        <sz val="11.0"/>
      </rPr>
      <t xml:space="preserve">Project: XIANGYU1_May_2025
</t>
    </r>
    <r>
      <rPr>
        <rFont val="Calibri"/>
        <b val="0"/>
        <color rgb="FF000000"/>
        <sz val="11.0"/>
      </rPr>
      <t xml:space="preserve">Complete: 16 May / 01:00 LT </t>
    </r>
  </si>
  <si>
    <t>07 - 08 MAY</t>
  </si>
  <si>
    <t>09/05/25</t>
  </si>
  <si>
    <t>08 - 09 MAY</t>
  </si>
  <si>
    <t>10/05/25</t>
  </si>
  <si>
    <t>09 - 10 MAY</t>
  </si>
  <si>
    <t>TB. PACIFIC SEVEN BG. PACIFIC 3007 OR SUBS</t>
  </si>
  <si>
    <t>12/05/25</t>
  </si>
  <si>
    <t>10 - 11 MAY</t>
  </si>
  <si>
    <r>
      <rPr>
        <rFont val="Calibri"/>
        <color theme="1"/>
        <sz val="11.0"/>
      </rPr>
      <t xml:space="preserve">TB. AVERY BG. NAOMI OR SUBS </t>
    </r>
    <r>
      <rPr>
        <rFont val="Calibri"/>
        <b/>
        <color theme="1"/>
        <sz val="11.0"/>
      </rPr>
      <t>(2nd trip)</t>
    </r>
  </si>
  <si>
    <t>11/05/25</t>
  </si>
  <si>
    <t>11 - 12 MAY</t>
  </si>
  <si>
    <r>
      <rPr>
        <rFont val="Calibri"/>
        <color theme="1"/>
        <sz val="11.0"/>
      </rPr>
      <t xml:space="preserve">TB. PACIFIC SEVENTEEN BG. PACIFIC 3017 OR SUBS </t>
    </r>
    <r>
      <rPr>
        <rFont val="Calibri"/>
        <b/>
        <color theme="1"/>
        <sz val="11.0"/>
      </rPr>
      <t>(2nd Trip)</t>
    </r>
  </si>
  <si>
    <t>13/05/25</t>
  </si>
  <si>
    <t>12 - 13 MAY</t>
  </si>
  <si>
    <r>
      <rPr>
        <rFont val="Calibri"/>
        <color theme="1"/>
        <sz val="11.0"/>
      </rPr>
      <t xml:space="preserve">TB. AVERY BG. NAOMI OR SUBS </t>
    </r>
    <r>
      <rPr>
        <rFont val="Calibri"/>
        <b/>
        <color theme="1"/>
        <sz val="11.0"/>
      </rPr>
      <t>(3rd trip)</t>
    </r>
  </si>
  <si>
    <t>14/05/25</t>
  </si>
  <si>
    <r>
      <rPr>
        <rFont val="Calibri"/>
        <b/>
        <color rgb="FF000000"/>
        <sz val="11.0"/>
      </rPr>
      <t xml:space="preserve">MV. LUMOSO HAWARI OR SUBS
</t>
    </r>
    <r>
      <rPr>
        <rFont val="Calibri"/>
        <b val="0"/>
        <color rgb="FF000000"/>
        <sz val="11.0"/>
      </rPr>
      <t xml:space="preserve">Laycan : 04 - 10 JULY
</t>
    </r>
  </si>
  <si>
    <t>29 - 30 JUN</t>
  </si>
  <si>
    <t>TB. MARINA 2231 BG. MARINE POWER 3063 OR SUBS</t>
  </si>
  <si>
    <t>01/07/25</t>
  </si>
  <si>
    <t>13:03:53 AM</t>
  </si>
  <si>
    <t xml:space="preserve">Project : OSS 17_ JUL 25
TA VESSEL 30 JUN 14:10 LT </t>
  </si>
  <si>
    <t>01 - 02 JUL</t>
  </si>
  <si>
    <t>TB. CIPTA 2001 BG SATRIA 3001 OR SUBS</t>
  </si>
  <si>
    <t>30/06/25</t>
  </si>
  <si>
    <t>14:25:43 AM</t>
  </si>
  <si>
    <t>02 - 03 JUL</t>
  </si>
  <si>
    <t>03 - 04 JUL</t>
  </si>
  <si>
    <t xml:space="preserve">TB. SATRIA LAKSANA 118 BG. SATRIA LAUT 3048 OR SUBS  </t>
  </si>
  <si>
    <t>04 - 05 JUL</t>
  </si>
  <si>
    <t>TB. ASENCO 9 BG. ARK EMERALD OR SUBS</t>
  </si>
  <si>
    <t>05 - 06 JUL</t>
  </si>
  <si>
    <r>
      <rPr>
        <rFont val="Calibri"/>
        <color theme="1"/>
        <sz val="11.0"/>
      </rPr>
      <t xml:space="preserve">TB. MARINA 2231 BG. MARINE POWER 3063 OR SUBS </t>
    </r>
    <r>
      <rPr>
        <rFont val="Calibri"/>
        <b/>
        <color theme="1"/>
        <sz val="11.0"/>
      </rPr>
      <t>(2ND)</t>
    </r>
  </si>
  <si>
    <t>06 - 07 JUL</t>
  </si>
  <si>
    <r>
      <rPr>
        <rFont val="Calibri"/>
        <color theme="1"/>
        <sz val="11.0"/>
      </rPr>
      <t xml:space="preserve">TB. CIPTA 2001 BG SATRIA 3001 OR SUBS </t>
    </r>
    <r>
      <rPr>
        <rFont val="Calibri"/>
        <b/>
        <color theme="1"/>
        <sz val="11.0"/>
      </rPr>
      <t xml:space="preserve">(2ND TRIP) </t>
    </r>
  </si>
  <si>
    <r>
      <rPr>
        <rFont val="Calibri"/>
        <b/>
        <color rgb="FF000000"/>
        <sz val="11.0"/>
      </rPr>
      <t xml:space="preserve">MV. ALIYAH PERMATA OR SUBS
</t>
    </r>
    <r>
      <rPr>
        <rFont val="Calibri"/>
        <b val="0"/>
        <color rgb="FF000000"/>
        <sz val="11.0"/>
      </rPr>
      <t xml:space="preserve">Laycan : 10 - 15 AUGUST
</t>
    </r>
  </si>
  <si>
    <t>07 - 08 AUG</t>
  </si>
  <si>
    <t>TB. K-IX BG. BULESKO III OR SUBS</t>
  </si>
  <si>
    <t xml:space="preserve">Project : XIANGYU2_ AUG 25
TA VESSEL 09 AUG 08:30 LT </t>
  </si>
  <si>
    <t>08 - 09 AUG</t>
  </si>
  <si>
    <t>TB. ANUGERAH I BG. OBT 7 OR SUBS</t>
  </si>
  <si>
    <r>
      <rPr>
        <rFont val="Calibri"/>
        <color theme="1"/>
        <sz val="11.0"/>
      </rPr>
      <t>TB. KSA 77 BG. RMN 338 OR SUBS</t>
    </r>
    <r>
      <rPr>
        <rFont val="Calibri"/>
        <b/>
        <color theme="1"/>
        <sz val="11.0"/>
      </rPr>
      <t xml:space="preserve"> i.o</t>
    </r>
    <r>
      <rPr>
        <rFont val="Calibri"/>
        <color theme="1"/>
        <sz val="11.0"/>
      </rPr>
      <t xml:space="preserve">
TB. KOMPAS 02 BG. RMN 385  </t>
    </r>
  </si>
  <si>
    <t>10 - 11 AUG</t>
  </si>
  <si>
    <t>TB. ARK ZEBULON BG. ARK DIAMOND OR SUBS</t>
  </si>
  <si>
    <t>11 - 12 AUG</t>
  </si>
  <si>
    <t>TB. MOMENTUM 08 BG. MOMENTUM 3008 OR SUBS</t>
  </si>
  <si>
    <t>12 - 13 AUG</t>
  </si>
  <si>
    <t>TB. MDM BUTON BG. MERATUS KASUARI OR SUBS</t>
  </si>
  <si>
    <t>13 - 14 AUG</t>
  </si>
  <si>
    <t>TB. K-IX BG. BULESKO III OR SUBS (2nd trip)</t>
  </si>
  <si>
    <r>
      <rPr>
        <rFont val="Calibri"/>
        <b/>
        <color rgb="FF000000"/>
        <sz val="11.0"/>
      </rPr>
      <t xml:space="preserve">MV. LATIFAH BARUNA OR SUBS </t>
    </r>
    <r>
      <rPr>
        <rFont val="Calibri"/>
        <b/>
        <color rgb="FFFF0000"/>
        <sz val="11.0"/>
      </rPr>
      <t xml:space="preserve">i.o </t>
    </r>
    <r>
      <rPr>
        <rFont val="Calibri"/>
        <b/>
        <color rgb="FF000000"/>
        <sz val="11.0"/>
      </rPr>
      <t>MV. AMAN SUKSES</t>
    </r>
    <r>
      <rPr>
        <rFont val="Calibri"/>
        <b val="0"/>
        <color rgb="FF000000"/>
        <sz val="11.0"/>
      </rPr>
      <t xml:space="preserve">
</t>
    </r>
  </si>
  <si>
    <t xml:space="preserve">16 - 17 SEPT </t>
  </si>
  <si>
    <t xml:space="preserve">18 Sept </t>
  </si>
  <si>
    <r>
      <rPr>
        <rFont val="Calibri"/>
        <b val="0"/>
        <color rgb="FF000000"/>
        <sz val="11.0"/>
      </rPr>
      <t xml:space="preserve">Laycan : 21 - 27 September
</t>
    </r>
    <r>
      <rPr>
        <rFont val="Calibri"/>
        <b/>
        <color rgb="FF000000"/>
        <sz val="11.0"/>
      </rPr>
      <t>Project : OSS18_JUL 25</t>
    </r>
  </si>
  <si>
    <t xml:space="preserve">17 - 18 SEPT </t>
  </si>
  <si>
    <t xml:space="preserve">17 Sept </t>
  </si>
  <si>
    <t>Arrival : 22 Sep / 06:24 LT
Complete: 18 Sep / 17:00</t>
  </si>
  <si>
    <t xml:space="preserve">18 - 19 SEPT </t>
  </si>
  <si>
    <t>TB. MHKL 202 BG. MHKL 32 OR SUBS</t>
  </si>
  <si>
    <t xml:space="preserve">20 - 21 SEPT </t>
  </si>
  <si>
    <r>
      <rPr>
        <rFont val="Calibri"/>
        <color theme="1"/>
        <sz val="11.0"/>
      </rPr>
      <t xml:space="preserve">TB. PACIFIC TWENTY SEVEN BG. PACIFIC 3027 OR SUBS </t>
    </r>
    <r>
      <rPr>
        <rFont val="Calibri"/>
        <b/>
        <color rgb="FFFF0000"/>
        <sz val="11.0"/>
      </rPr>
      <t>i.o</t>
    </r>
    <r>
      <rPr>
        <rFont val="Calibri"/>
        <color theme="1"/>
        <sz val="11.0"/>
      </rPr>
      <t xml:space="preserve"> 
TB. PACIFIC EIGHTEEN BG. PACIFIC 3018 OR SUBS</t>
    </r>
  </si>
  <si>
    <t xml:space="preserve">19 Sept </t>
  </si>
  <si>
    <t xml:space="preserve">23 - 24 SEPT </t>
  </si>
  <si>
    <t xml:space="preserve">25 Sept </t>
  </si>
  <si>
    <t xml:space="preserve">24 - 25 SEPT </t>
  </si>
  <si>
    <r>
      <rPr>
        <rFont val="Calibri"/>
        <color theme="1"/>
        <sz val="11.0"/>
      </rPr>
      <t xml:space="preserve">TB. PACIFIC FIVE BG. PACIFIC 3302 OR SUBS </t>
    </r>
    <r>
      <rPr>
        <rFont val="Calibri"/>
        <b/>
        <color theme="1"/>
        <sz val="11.0"/>
      </rPr>
      <t>(2ND TRIP)</t>
    </r>
  </si>
  <si>
    <t xml:space="preserve">26 Sept </t>
  </si>
  <si>
    <t xml:space="preserve">25 - 26 SEPT </t>
  </si>
  <si>
    <r>
      <rPr>
        <rFont val="Calibri"/>
        <color theme="1"/>
        <sz val="11.0"/>
      </rPr>
      <t>TB. EMILY  BG. GRACE OR SUBS</t>
    </r>
    <r>
      <rPr>
        <rFont val="Calibri"/>
        <b/>
        <color theme="1"/>
        <sz val="11.0"/>
      </rPr>
      <t xml:space="preserve"> (2ND TRIP)</t>
    </r>
  </si>
  <si>
    <t xml:space="preserve">27 Sept </t>
  </si>
  <si>
    <t xml:space="preserve">SEM  </t>
  </si>
  <si>
    <t>PT. RIMAU TANGGUH PERKASA</t>
  </si>
  <si>
    <r>
      <rPr>
        <rFont val="Calibri"/>
        <color rgb="FF000000"/>
        <sz val="11.0"/>
      </rPr>
      <t>RTP</t>
    </r>
    <r>
      <rPr>
        <rFont val="Calibri"/>
        <color rgb="FF000000"/>
        <sz val="11.0"/>
      </rPr>
      <t xml:space="preserve"> - LJT - MSE - DSI</t>
    </r>
  </si>
  <si>
    <t>JETTY SEM, CENTRAL KALIMANTAN</t>
  </si>
  <si>
    <r>
      <rPr>
        <rFont val="Calibri"/>
        <color theme="1"/>
        <sz val="11.0"/>
      </rPr>
      <t>06 - 07 JUN</t>
    </r>
    <r>
      <rPr>
        <rFont val="Calibri"/>
        <color rgb="FFFF0000"/>
        <sz val="11.0"/>
      </rPr>
      <t xml:space="preserve"> i.o 
</t>
    </r>
    <r>
      <rPr>
        <rFont val="Calibri"/>
        <color theme="1"/>
        <sz val="11.0"/>
      </rPr>
      <t xml:space="preserve">20 - 25 MAY </t>
    </r>
    <r>
      <rPr>
        <rFont val="Calibri"/>
        <color rgb="FFFF0000"/>
        <sz val="11.0"/>
      </rPr>
      <t xml:space="preserve">i.o 
</t>
    </r>
    <r>
      <rPr>
        <rFont val="Calibri"/>
        <color theme="1"/>
        <sz val="11.0"/>
      </rPr>
      <t xml:space="preserve">10 - 15 MAY </t>
    </r>
    <r>
      <rPr>
        <rFont val="Calibri"/>
        <color rgb="FFFF0000"/>
        <sz val="11.0"/>
      </rPr>
      <t xml:space="preserve">i.o </t>
    </r>
    <r>
      <rPr>
        <rFont val="Calibri"/>
        <color theme="1"/>
        <sz val="11.0"/>
      </rPr>
      <t xml:space="preserve">
15 - 19 MAY 
19 - 22 MAY</t>
    </r>
    <r>
      <rPr>
        <rFont val="Calibri"/>
        <b/>
        <color rgb="FFFF0000"/>
        <sz val="11.0"/>
      </rPr>
      <t xml:space="preserve"> i.o </t>
    </r>
    <r>
      <rPr>
        <rFont val="Calibri"/>
        <color theme="1"/>
        <sz val="11.0"/>
      </rPr>
      <t xml:space="preserve">
18 - 20 APRIL</t>
    </r>
  </si>
  <si>
    <r>
      <rPr>
        <rFont val="Calibri"/>
        <color theme="1"/>
        <sz val="11.0"/>
      </rPr>
      <t>TB. PACIFIC TWENTY BG. PACIFIC 3020 OR SUBS</t>
    </r>
    <r>
      <rPr>
        <rFont val="Calibri"/>
        <b/>
        <color rgb="FFFF0000"/>
        <sz val="11.0"/>
      </rPr>
      <t xml:space="preserve"> i.o </t>
    </r>
    <r>
      <rPr>
        <rFont val="Calibri"/>
        <color theme="1"/>
        <sz val="11.0"/>
      </rPr>
      <t xml:space="preserve">
TB. EMILY BG. GRACE OR SUBS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TB. AVERY BG. NAOMI OR SUBS</t>
    </r>
  </si>
  <si>
    <t>TRIBHAKTI</t>
  </si>
  <si>
    <t>003/LJT-MSE/PJBB/V/2025</t>
  </si>
  <si>
    <t>07/06/2025, 09.00 LT</t>
  </si>
  <si>
    <t>07/06/2025, 13.30 LT</t>
  </si>
  <si>
    <t>09/06/2025, 14.50 LT</t>
  </si>
  <si>
    <t>190/SPAL/MKLS-MSE/VI/25</t>
  </si>
  <si>
    <t>205/SI-OPS/MSE/VI/2025</t>
  </si>
  <si>
    <r>
      <rPr>
        <rFont val="Calibri"/>
        <color rgb="FF000000"/>
        <sz val="11.0"/>
      </rPr>
      <t>RTP</t>
    </r>
    <r>
      <rPr>
        <rFont val="Calibri"/>
        <color rgb="FF000000"/>
        <sz val="11.0"/>
      </rPr>
      <t xml:space="preserve"> - LJT - MSE - DSI</t>
    </r>
  </si>
  <si>
    <r>
      <rPr>
        <rFont val="Calibri"/>
        <color theme="1"/>
        <sz val="11.0"/>
      </rPr>
      <t>15 - 17 JUN</t>
    </r>
    <r>
      <rPr>
        <rFont val="Calibri"/>
        <color rgb="FFFF0000"/>
        <sz val="11.0"/>
      </rPr>
      <t xml:space="preserve"> i.o 
</t>
    </r>
    <r>
      <rPr>
        <rFont val="Calibri"/>
        <color theme="1"/>
        <sz val="11.0"/>
      </rPr>
      <t xml:space="preserve">13 - 14 JUN </t>
    </r>
    <r>
      <rPr>
        <rFont val="Calibri"/>
        <b/>
        <color rgb="FFFF0000"/>
        <sz val="11.0"/>
      </rPr>
      <t xml:space="preserve">i.o
</t>
    </r>
    <r>
      <rPr>
        <rFont val="Calibri"/>
        <color theme="1"/>
        <sz val="11.0"/>
      </rPr>
      <t xml:space="preserve">20 - 25 MAY 
02 - 05 JUN </t>
    </r>
    <r>
      <rPr>
        <rFont val="Calibri"/>
        <b/>
        <color rgb="FFFF0000"/>
        <sz val="11.0"/>
      </rPr>
      <t xml:space="preserve">i.o 
</t>
    </r>
    <r>
      <rPr>
        <rFont val="Calibri"/>
        <color theme="1"/>
        <sz val="11.0"/>
      </rPr>
      <t>25 - 27 MAY</t>
    </r>
  </si>
  <si>
    <r>
      <rPr>
        <rFont val="Calibri"/>
        <color rgb="FF000000"/>
        <sz val="11.0"/>
      </rPr>
      <t xml:space="preserve">TB. PACIFIC THIRTY SIX BG. PACIFIC 3036 OR SUBS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 
TB. MAHAKARYA II BG. MKLS 3001</t>
    </r>
  </si>
  <si>
    <t>21/06/25</t>
  </si>
  <si>
    <t>004/LJT-MSE/PJBB/VI/2025</t>
  </si>
  <si>
    <t xml:space="preserve">WILMAR DSI 7_ APR_25 </t>
  </si>
  <si>
    <r>
      <rPr>
        <rFont val="Calibri"/>
        <color rgb="FF000000"/>
        <sz val="11.0"/>
      </rPr>
      <t>RTP</t>
    </r>
    <r>
      <rPr>
        <rFont val="Calibri"/>
        <color rgb="FF000000"/>
        <sz val="11.0"/>
      </rPr>
      <t xml:space="preserve"> - LJT - MSE - DSI</t>
    </r>
  </si>
  <si>
    <r>
      <rPr>
        <rFont val="Calibri"/>
        <color rgb="FF000000"/>
        <sz val="11.0"/>
      </rPr>
      <t xml:space="preserve">25 - 30 JUN 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 xml:space="preserve">05 - 07 JULY </t>
    </r>
  </si>
  <si>
    <r>
      <rPr>
        <rFont val="Calibri"/>
        <color rgb="FF000000"/>
        <sz val="11.0"/>
      </rPr>
      <t>TB. PACIFIC TWENTY EIGHT BG. PACIFIC 3028 OR SUBS</t>
    </r>
    <r>
      <rPr>
        <rFont val="Calibri"/>
        <color rgb="FFFF0000"/>
        <sz val="11.0"/>
      </rPr>
      <t xml:space="preserve"> i.o 
</t>
    </r>
    <r>
      <rPr>
        <rFont val="Calibri"/>
        <color rgb="FF000000"/>
        <sz val="11.0"/>
      </rPr>
      <t xml:space="preserve">TB. OLIVIA BG. BROOKLYN OR SUBS </t>
    </r>
    <r>
      <rPr>
        <rFont val="Calibri"/>
        <color rgb="FFFF0000"/>
        <sz val="11.0"/>
      </rPr>
      <t xml:space="preserve">i.o 
</t>
    </r>
    <r>
      <rPr>
        <rFont val="Calibri"/>
        <color rgb="FF000000"/>
        <sz val="11.0"/>
      </rPr>
      <t xml:space="preserve">TB. HARLINA 168 BG. MARINE POWER 3035 OR SUBS </t>
    </r>
  </si>
  <si>
    <t>005/LJT-MSE/PJBB/VI/2025</t>
  </si>
  <si>
    <t xml:space="preserve">WILMAR BT 2_ APR_25 </t>
  </si>
  <si>
    <t xml:space="preserve">FRI  </t>
  </si>
  <si>
    <t>FRI- MSE - BUYER</t>
  </si>
  <si>
    <r>
      <rPr>
        <rFont val="Calibri"/>
        <color rgb="FF000000"/>
        <sz val="11.0"/>
      </rPr>
      <t xml:space="preserve">20 - 23 MAY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 
15 - 18 MAY</t>
    </r>
  </si>
  <si>
    <r>
      <rPr>
        <rFont val="Calibri"/>
        <color theme="1"/>
        <sz val="11.0"/>
      </rPr>
      <t xml:space="preserve">TB. NELLY 39 BG. MADISON OR SUBS </t>
    </r>
    <r>
      <rPr>
        <rFont val="Calibri"/>
        <b/>
        <color rgb="FFFF0000"/>
        <sz val="11.0"/>
      </rPr>
      <t>i.o</t>
    </r>
    <r>
      <rPr>
        <rFont val="Calibri"/>
        <color theme="1"/>
        <sz val="11.0"/>
      </rPr>
      <t xml:space="preserve"> 
TB. ENTEBE STAR 61 BG. FINACIA 83  </t>
    </r>
  </si>
  <si>
    <t>27/05/25</t>
  </si>
  <si>
    <t>13:15:41 PM</t>
  </si>
  <si>
    <t xml:space="preserve">WILMAR BT 3_ APR_25 </t>
  </si>
  <si>
    <t>SRE/FRI</t>
  </si>
  <si>
    <t>SRE- MSE - BUYER</t>
  </si>
  <si>
    <t>JETTY BERKAT BUMI PERSADA/JETTY SUMBER REJEKI EKONOMI, LEMO, CENTRAL TEWEH</t>
  </si>
  <si>
    <r>
      <rPr>
        <rFont val="Calibri"/>
        <color rgb="FF000000"/>
        <sz val="11.0"/>
      </rPr>
      <t xml:space="preserve">14 - 16 AGU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01 - 05 AGU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 
25 - 30 JUN</t>
    </r>
  </si>
  <si>
    <r>
      <rPr>
        <rFont val="Calibri"/>
        <color rgb="FF000000"/>
        <sz val="11.0"/>
      </rPr>
      <t>TB MAHAKARYA II BG MKLS 3001 OR SUBS</t>
    </r>
    <r>
      <rPr>
        <rFont val="Calibri"/>
        <b/>
        <color rgb="FFFF0000"/>
        <sz val="11.0"/>
      </rPr>
      <t xml:space="preserve"> </t>
    </r>
    <r>
      <rPr>
        <rFont val="Calibri"/>
        <color rgb="FFFF0000"/>
        <sz val="11.0"/>
      </rPr>
      <t>i.o</t>
    </r>
    <r>
      <rPr>
        <rFont val="Calibri"/>
        <b/>
        <color rgb="FFFF0000"/>
        <sz val="11.0"/>
      </rPr>
      <t xml:space="preserve"> 
</t>
    </r>
    <r>
      <rPr>
        <rFont val="Calibri"/>
        <color rgb="FF000000"/>
        <sz val="11.0"/>
      </rPr>
      <t>TB. DUTA KAPUAS 10 BG. KAPUAS 312</t>
    </r>
    <r>
      <rPr>
        <rFont val="Calibri"/>
        <color rgb="FFFF0000"/>
        <sz val="11.0"/>
      </rPr>
      <t xml:space="preserve"> i.o </t>
    </r>
    <r>
      <rPr>
        <rFont val="Calibri"/>
        <color rgb="FF000000"/>
        <sz val="11.0"/>
      </rPr>
      <t xml:space="preserve">
TB. MARINA 1601 BG. FINACIA 89 OR SUBS </t>
    </r>
  </si>
  <si>
    <t>19/08/25</t>
  </si>
  <si>
    <t>009/SRE/PJB/II/2025
009/SRE/PJB/ADD1/II/2025
009/SRE/PJB/ADD2/IX/2025</t>
  </si>
  <si>
    <t xml:space="preserve">WILMAR DM 2_ APR_25 </t>
  </si>
  <si>
    <r>
      <rPr>
        <rFont val="Calibri"/>
        <color rgb="FF000000"/>
        <sz val="11.0"/>
      </rPr>
      <t xml:space="preserve">19 - 21 MAY </t>
    </r>
    <r>
      <rPr>
        <rFont val="Calibri"/>
        <color rgb="FFFF0000"/>
        <sz val="11.0"/>
      </rPr>
      <t xml:space="preserve">i.o </t>
    </r>
    <r>
      <rPr>
        <rFont val="Calibri"/>
        <color rgb="FF000000"/>
        <sz val="11.0"/>
      </rPr>
      <t xml:space="preserve">
18 - 20 MAY</t>
    </r>
  </si>
  <si>
    <r>
      <rPr>
        <rFont val="Calibri"/>
        <color theme="1"/>
        <sz val="11.0"/>
      </rPr>
      <t xml:space="preserve">TB. ENTEBE STAR 61 BG. FINACIA 83 OR SUBS </t>
    </r>
    <r>
      <rPr>
        <rFont val="Calibri"/>
        <b/>
        <color rgb="FFFF0000"/>
        <sz val="11.0"/>
      </rPr>
      <t xml:space="preserve">i.o </t>
    </r>
    <r>
      <rPr>
        <rFont val="Calibri"/>
        <color theme="1"/>
        <sz val="11.0"/>
      </rPr>
      <t xml:space="preserve">
TB. NELLY 39 BG. MADISON OR SUBS  </t>
    </r>
  </si>
  <si>
    <t>23/05/25</t>
  </si>
  <si>
    <t xml:space="preserve">WILMAR DM 3_ APR_25 </t>
  </si>
  <si>
    <t>SRE - MSE - BUYER</t>
  </si>
  <si>
    <t xml:space="preserve">01 - 03 JUNE </t>
  </si>
  <si>
    <t>009/SRE/PJB/II/2025</t>
  </si>
  <si>
    <t xml:space="preserve">WILMAR GM 4_ APR_25 </t>
  </si>
  <si>
    <t>20 - 25 MAY</t>
  </si>
  <si>
    <r>
      <rPr>
        <rFont val="Calibri"/>
        <color theme="1"/>
        <sz val="11.0"/>
      </rPr>
      <t xml:space="preserve">TB. AVERY BG. NAOMI OR SUBS </t>
    </r>
    <r>
      <rPr>
        <rFont val="Calibri"/>
        <b/>
        <color rgb="FFFF0000"/>
        <sz val="11.0"/>
      </rPr>
      <t>i.o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 xml:space="preserve">
TB. DUTA KAPUAS 10 BG KAPUAS 312</t>
    </r>
  </si>
  <si>
    <t>31/05/25</t>
  </si>
  <si>
    <t xml:space="preserve">WILMAR GM 5_ APR_25 </t>
  </si>
  <si>
    <t>FRI i.o SRE</t>
  </si>
  <si>
    <t>FRI - MSE - BUYER</t>
  </si>
  <si>
    <r>
      <rPr>
        <rFont val="Calibri"/>
        <color rgb="FF000000"/>
        <sz val="11.0"/>
      </rPr>
      <t>01 - 05 JULY</t>
    </r>
    <r>
      <rPr>
        <rFont val="Calibri"/>
        <b/>
        <color rgb="FF000000"/>
        <sz val="11.0"/>
      </rPr>
      <t xml:space="preserve"> i.o 
</t>
    </r>
    <r>
      <rPr>
        <rFont val="Calibri"/>
        <color rgb="FF000000"/>
        <sz val="11.0"/>
      </rPr>
      <t xml:space="preserve">14 - 16 JUN </t>
    </r>
    <r>
      <rPr>
        <rFont val="Calibri"/>
        <b/>
        <color rgb="FF000000"/>
        <sz val="11.0"/>
      </rPr>
      <t>i.o</t>
    </r>
    <r>
      <rPr>
        <rFont val="Calibri"/>
        <color rgb="FF000000"/>
        <sz val="11.0"/>
      </rPr>
      <t xml:space="preserve"> 
10 - 12 JUN</t>
    </r>
  </si>
  <si>
    <r>
      <rPr>
        <rFont val="Calibri"/>
        <color rgb="FF000000"/>
        <sz val="11.0"/>
      </rPr>
      <t xml:space="preserve">TB. TRANS POWER 166 BG. GOLD TRANS 318 OR SUBS </t>
    </r>
    <r>
      <rPr>
        <rFont val="Calibri"/>
        <b/>
        <color rgb="FFFF0000"/>
        <sz val="11.0"/>
      </rPr>
      <t xml:space="preserve">i.o
</t>
    </r>
    <r>
      <rPr>
        <rFont val="Calibri"/>
        <color rgb="FF000000"/>
        <sz val="11.0"/>
      </rPr>
      <t xml:space="preserve">TB. TRANS POWER 222 BG. GOLD TRANS 322 OR SUBS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TB. EMILY BG. GRACE OR SUBS</t>
    </r>
  </si>
  <si>
    <t>19/07/25</t>
  </si>
  <si>
    <t>071/FRI-MSE/PJBB/LGL/V/2025
096/FRI-MSE/PJBB/LGL/ADD1/VII/2025</t>
  </si>
  <si>
    <t xml:space="preserve">WILMAR GM 6_ APR_25 </t>
  </si>
  <si>
    <r>
      <rPr>
        <rFont val="Calibri"/>
        <color rgb="FF000000"/>
        <sz val="11.0"/>
      </rPr>
      <t xml:space="preserve">24 - 26 JUN </t>
    </r>
    <r>
      <rPr>
        <rFont val="Calibri"/>
        <b/>
        <color rgb="FF000000"/>
        <sz val="11.0"/>
      </rPr>
      <t xml:space="preserve">i.o 
</t>
    </r>
    <r>
      <rPr>
        <rFont val="Calibri"/>
        <color rgb="FF000000"/>
        <sz val="11.0"/>
      </rPr>
      <t xml:space="preserve">18 - 20 JUN </t>
    </r>
    <r>
      <rPr>
        <rFont val="Calibri"/>
        <b/>
        <color rgb="FF000000"/>
        <sz val="11.0"/>
      </rPr>
      <t xml:space="preserve">i.o 
</t>
    </r>
    <r>
      <rPr>
        <rFont val="Calibri"/>
        <color rgb="FF000000"/>
        <sz val="11.0"/>
      </rPr>
      <t>14 - 16 JUN</t>
    </r>
  </si>
  <si>
    <t xml:space="preserve">TB. AVERY BG. NAOMI OR SUBS </t>
  </si>
  <si>
    <t>03/07/25</t>
  </si>
  <si>
    <t>071/FRI-MSE/PJBB/LGL/V/2025</t>
  </si>
  <si>
    <t>CG 1_JUL_25</t>
  </si>
  <si>
    <t>14 - 16 JUN i.o 
05 - 08 JUL</t>
  </si>
  <si>
    <t>CG 2_JUL_25</t>
  </si>
  <si>
    <r>
      <rPr>
        <rFont val="Calibri"/>
        <color rgb="FF000000"/>
        <sz val="11.0"/>
      </rPr>
      <t>13 - 15 JUL</t>
    </r>
    <r>
      <rPr>
        <rFont val="Calibri"/>
        <color rgb="FFFF0000"/>
        <sz val="11.0"/>
      </rPr>
      <t xml:space="preserve"> i.o 
</t>
    </r>
    <r>
      <rPr>
        <rFont val="Calibri"/>
        <color rgb="FF000000"/>
        <sz val="11.0"/>
      </rPr>
      <t xml:space="preserve">28 - 30 JUN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15 - 18 JUL</t>
    </r>
  </si>
  <si>
    <r>
      <rPr>
        <rFont val="Calibri"/>
        <color rgb="FF000000"/>
        <sz val="11.0"/>
      </rPr>
      <t xml:space="preserve">TB. SEBESI 3 BG. SEBUKU 3 OR SUBS 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 xml:space="preserve">TB. MAHAKARYA 2 BG. MKLS 3001 </t>
    </r>
    <r>
      <rPr>
        <rFont val="Calibri"/>
        <b/>
        <color rgb="FFFF0000"/>
        <sz val="11.0"/>
      </rPr>
      <t xml:space="preserve">i.o </t>
    </r>
    <r>
      <rPr>
        <rFont val="Calibri"/>
        <color rgb="FF000000"/>
        <sz val="11.0"/>
      </rPr>
      <t xml:space="preserve">
TB. MARINA 1601 BG. FINACIA 89  </t>
    </r>
  </si>
  <si>
    <t>21/07/25</t>
  </si>
  <si>
    <t>MT 1_JUN 25</t>
  </si>
  <si>
    <t>25 - 30 JUN</t>
  </si>
  <si>
    <r>
      <rPr>
        <rFont val="Calibri"/>
        <color rgb="FF000000"/>
        <sz val="11.0"/>
      </rPr>
      <t>TB. MARINA 1601 BG. FINACIA 89 OR SUBS</t>
    </r>
    <r>
      <rPr>
        <rFont val="Calibri"/>
        <b/>
        <color rgb="FFFF0000"/>
        <sz val="11.0"/>
      </rPr>
      <t xml:space="preserve"> i.o 
</t>
    </r>
    <r>
      <rPr>
        <rFont val="Calibri"/>
        <color rgb="FF000000"/>
        <sz val="11.0"/>
      </rPr>
      <t xml:space="preserve">TB. MAHAKARYA 2 BG. MKLS 3001 OR SUBS </t>
    </r>
  </si>
  <si>
    <t>09/07/25</t>
  </si>
  <si>
    <t>OLM1_JUN 25</t>
  </si>
  <si>
    <t xml:space="preserve">BME </t>
  </si>
  <si>
    <t>BME - MSE - OLM - Wings</t>
  </si>
  <si>
    <t xml:space="preserve">16 - 20 JUN </t>
  </si>
  <si>
    <t xml:space="preserve">VIA TRUCKING </t>
  </si>
  <si>
    <t>LOCO</t>
  </si>
  <si>
    <t xml:space="preserve"> PPJB/007/BME-MSE/VI/2025</t>
  </si>
  <si>
    <t>BUNATI ANCHORAGE SOUTH KALIMANTAN</t>
  </si>
  <si>
    <t>dini</t>
  </si>
  <si>
    <t>WILMAR GM 7_JUL_25</t>
  </si>
  <si>
    <r>
      <rPr>
        <rFont val="Calibri"/>
        <color rgb="FF000000"/>
        <sz val="11.0"/>
      </rPr>
      <t xml:space="preserve">10 - 12 AUG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 
12 - 14 AUG</t>
    </r>
  </si>
  <si>
    <r>
      <rPr>
        <rFont val="Calibri"/>
        <color rgb="FF000000"/>
        <sz val="11.0"/>
      </rPr>
      <t xml:space="preserve">TB. BGM 06 2022 BG. BUANA 3002 OR SUBS </t>
    </r>
    <r>
      <rPr>
        <rFont val="Calibri"/>
        <b/>
        <color rgb="FFFF0000"/>
        <sz val="11.0"/>
      </rPr>
      <t xml:space="preserve">i.o 
</t>
    </r>
    <r>
      <rPr>
        <rFont val="Calibri"/>
        <color rgb="FF000000"/>
        <sz val="11.0"/>
      </rPr>
      <t xml:space="preserve">TB EMMA BG MIA OR SUBS </t>
    </r>
    <r>
      <rPr>
        <rFont val="Calibri"/>
        <b/>
        <color rgb="FFFF0000"/>
        <sz val="11.0"/>
      </rPr>
      <t>i.o</t>
    </r>
    <r>
      <rPr>
        <rFont val="Calibri"/>
        <color rgb="FF000000"/>
        <sz val="11.0"/>
      </rPr>
      <t xml:space="preserve"> 
TB. ENTEBE STAR 61 BG. FINACIA 83</t>
    </r>
  </si>
  <si>
    <t>20/08/25</t>
  </si>
  <si>
    <t>102/FRI-MSE/PJBB/LGL/VIII/2025
105/FRI-MSE/PJBB/LGL/ADD1/VIllI/2025
105/FRI-MSE/PJBB/LGL/ADD2/VIIl/2025</t>
  </si>
  <si>
    <t>STOCKPILE2_JUL_25</t>
  </si>
  <si>
    <t>DEW-MSE-BUYER</t>
  </si>
  <si>
    <t>JETTY A3M, ASAM-ASAM, KALIMANTAN SELATAN</t>
  </si>
  <si>
    <t>30 JUL - 01 AUG</t>
  </si>
  <si>
    <t>lala</t>
  </si>
  <si>
    <t>WILMAR DM 4_JUL_25</t>
  </si>
  <si>
    <r>
      <rPr>
        <rFont val="Calibri"/>
        <color rgb="FF000000"/>
        <sz val="11.0"/>
      </rPr>
      <t>06-08 AUG</t>
    </r>
    <r>
      <rPr>
        <rFont val="Calibri"/>
        <color rgb="FFFF0000"/>
        <sz val="11.0"/>
      </rPr>
      <t xml:space="preserve"> i.o</t>
    </r>
    <r>
      <rPr>
        <rFont val="Calibri"/>
        <color rgb="FF000000"/>
        <sz val="11.0"/>
      </rPr>
      <t xml:space="preserve"> 
09-12 AUG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05 - 07 AUG</t>
    </r>
  </si>
  <si>
    <r>
      <rPr>
        <rFont val="Calibri"/>
        <color rgb="FF000000"/>
        <sz val="11.0"/>
      </rPr>
      <t xml:space="preserve">TB. DUTA KAPUAS 10 BG. KAPUAS 312 OR SUBS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 
TB MAHAKARYA II BG MKLS 3001 </t>
    </r>
  </si>
  <si>
    <t>10/08/25</t>
  </si>
  <si>
    <t xml:space="preserve">WILMAR GH 1_ JUL_25 </t>
  </si>
  <si>
    <t>BBN-MSE-BUYER</t>
  </si>
  <si>
    <r>
      <rPr>
        <rFont val="Calibri"/>
        <color rgb="FF000000"/>
        <sz val="11.0"/>
      </rPr>
      <t xml:space="preserve">30 Sept-01 Okt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20-24 SEPT 25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
10 SEPT-15 SEPT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
26- 27 AUG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 
25- 27 AUG</t>
    </r>
  </si>
  <si>
    <r>
      <rPr>
        <rFont val="Calibri"/>
        <color rgb="FF000000"/>
        <sz val="11.0"/>
      </rPr>
      <t xml:space="preserve">TB. AUBREY BG. LILY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TB. EMMA BG. MIA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TB. EMILY BG. GRACE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TB. MARINA 1601 BG. FINACIA 89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TB. PINGUIN 03 BG. ABN 03 OR SUBS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
TB. OLIVIA BG. BROOKLYN OR SUBS</t>
    </r>
  </si>
  <si>
    <t>GEOSERVICES</t>
  </si>
  <si>
    <t>07/10/25</t>
  </si>
  <si>
    <t>007/BBN-MSE/PJBB/LGL/XI/2024
016/BBN-MSE/PJBB/LGL/ADD1/IX/2025</t>
  </si>
  <si>
    <t xml:space="preserve">WILMAR GM 8_ JUL_25 </t>
  </si>
  <si>
    <r>
      <rPr>
        <rFont val="Calibri"/>
        <color rgb="FF000000"/>
        <sz val="11.0"/>
      </rPr>
      <t>01 - 05 SEPT</t>
    </r>
    <r>
      <rPr>
        <rFont val="Calibri"/>
        <b/>
        <color rgb="FF000000"/>
        <sz val="11.0"/>
      </rPr>
      <t xml:space="preserve"> </t>
    </r>
    <r>
      <rPr>
        <rFont val="Calibri"/>
        <color rgb="FFFF0000"/>
        <sz val="11.0"/>
      </rPr>
      <t>i.o</t>
    </r>
    <r>
      <rPr>
        <rFont val="Calibri"/>
        <b/>
        <color rgb="FFFF0000"/>
        <sz val="11.0"/>
      </rPr>
      <t xml:space="preserve">
</t>
    </r>
    <r>
      <rPr>
        <rFont val="Calibri"/>
        <color rgb="FF000000"/>
        <sz val="11.0"/>
      </rPr>
      <t xml:space="preserve">05 - 10 SEPT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 
16 - 18 SEPT</t>
    </r>
  </si>
  <si>
    <r>
      <rPr>
        <rFont val="Calibri"/>
        <color rgb="FF000000"/>
        <sz val="11.0"/>
      </rPr>
      <t>TB. OLIVIA BG. BROOKLYN OR SUBS</t>
    </r>
    <r>
      <rPr>
        <rFont val="Calibri"/>
        <color rgb="FFFF0000"/>
        <sz val="11.0"/>
      </rPr>
      <t xml:space="preserve"> i.o
</t>
    </r>
    <r>
      <rPr>
        <rFont val="Calibri"/>
        <color rgb="FF000000"/>
        <sz val="11.0"/>
      </rPr>
      <t>TB. EMMA BG. MIA OR SUBS</t>
    </r>
  </si>
  <si>
    <t>03/09/25</t>
  </si>
  <si>
    <t xml:space="preserve">WILMAR BT 4_ JUL_25 </t>
  </si>
  <si>
    <r>
      <rPr>
        <rFont val="Calibri"/>
        <color rgb="FF000000"/>
        <sz val="11.0"/>
      </rPr>
      <t xml:space="preserve">17-20 SEPT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20 - 25 SEPT</t>
    </r>
    <r>
      <rPr>
        <rFont val="Calibri"/>
        <b/>
        <color rgb="FFFF0000"/>
        <sz val="11.0"/>
      </rPr>
      <t xml:space="preserve"> </t>
    </r>
    <r>
      <rPr>
        <rFont val="Calibri"/>
        <color rgb="FFFF0000"/>
        <sz val="11.0"/>
      </rPr>
      <t>i.o</t>
    </r>
    <r>
      <rPr>
        <rFont val="Calibri"/>
        <b/>
        <color rgb="FFFF0000"/>
        <sz val="11.0"/>
      </rPr>
      <t xml:space="preserve"> 
</t>
    </r>
    <r>
      <rPr>
        <rFont val="Calibri"/>
        <color rgb="FF000000"/>
        <sz val="11.0"/>
      </rPr>
      <t xml:space="preserve">01 - 05 SEPT </t>
    </r>
    <r>
      <rPr>
        <rFont val="Calibri"/>
        <color rgb="FFFF0000"/>
        <sz val="11.0"/>
      </rPr>
      <t>i.o</t>
    </r>
    <r>
      <rPr>
        <rFont val="Calibri"/>
        <b/>
        <color rgb="FFFF0000"/>
        <sz val="11.0"/>
      </rPr>
      <t xml:space="preserve">
</t>
    </r>
    <r>
      <rPr>
        <rFont val="Calibri"/>
        <color rgb="FF000000"/>
        <sz val="11.0"/>
      </rPr>
      <t xml:space="preserve">10 - 15 SEPT </t>
    </r>
    <r>
      <rPr>
        <rFont val="Calibri"/>
        <color rgb="FFFF0000"/>
        <sz val="11.0"/>
      </rPr>
      <t>i.o</t>
    </r>
    <r>
      <rPr>
        <rFont val="Calibri"/>
        <b/>
        <color rgb="FFFF0000"/>
        <sz val="11.0"/>
      </rPr>
      <t xml:space="preserve"> </t>
    </r>
    <r>
      <rPr>
        <rFont val="Calibri"/>
        <color rgb="FF000000"/>
        <sz val="11.0"/>
      </rPr>
      <t xml:space="preserve">
15 - 17 SEPT</t>
    </r>
  </si>
  <si>
    <r>
      <rPr>
        <rFont val="Calibri"/>
        <color rgb="FF000000"/>
        <sz val="11.0"/>
      </rPr>
      <t xml:space="preserve">TB. MARINA 1601 BG. FINACIA 89 OR SUBS </t>
    </r>
    <r>
      <rPr>
        <rFont val="Calibri"/>
        <color rgb="FFFF0000"/>
        <sz val="11.0"/>
      </rPr>
      <t>i.o</t>
    </r>
    <r>
      <rPr>
        <rFont val="Calibri"/>
        <color rgb="FF000000"/>
        <sz val="11.0"/>
      </rPr>
      <t xml:space="preserve">
TB. EMILY BG. GRACE OR SUB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TB. EMMA BG. MIA OR SUBS </t>
    </r>
    <r>
      <rPr>
        <rFont val="Calibri"/>
        <color rgb="FFFF0000"/>
        <sz val="11.0"/>
      </rPr>
      <t>i.o</t>
    </r>
    <r>
      <rPr>
        <rFont val="Calibri"/>
        <b/>
        <color rgb="FFFF0000"/>
        <sz val="11.0"/>
      </rPr>
      <t xml:space="preserve"> 
</t>
    </r>
    <r>
      <rPr>
        <rFont val="Calibri"/>
        <color rgb="FF000000"/>
        <sz val="11.0"/>
      </rPr>
      <t>TB. NELLY 39 BG. MADISON OR SUBS</t>
    </r>
  </si>
  <si>
    <t>23 Sept</t>
  </si>
  <si>
    <t>24/09/25</t>
  </si>
  <si>
    <t>ONGOING</t>
  </si>
  <si>
    <t xml:space="preserve">WILMAR GH 2_ JUL_25 </t>
  </si>
  <si>
    <r>
      <rPr>
        <rFont val="Calibri"/>
        <color rgb="FF000000"/>
        <sz val="11.0"/>
      </rPr>
      <t xml:space="preserve">PT BAHTERA ALAM TAMIANG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PT BARITO BANGUN NUSANTARA</t>
    </r>
  </si>
  <si>
    <t>03 - 05 SOCT</t>
  </si>
  <si>
    <r>
      <rPr>
        <rFont val="Calibri"/>
        <color rgb="FF000000"/>
        <sz val="11.0"/>
      </rPr>
      <t xml:space="preserve">TB SUTRA BHAKTI 1 BG SUTRA BHAKTI 88 OR SUBS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TB. ENTEBE STAR 61 BG. FINACIA 83 OR SUBS</t>
    </r>
  </si>
  <si>
    <t>24/11/25</t>
  </si>
  <si>
    <t>JMR 1_SEPT_25</t>
  </si>
  <si>
    <t>5-10 OCT</t>
  </si>
  <si>
    <r>
      <rPr>
        <rFont val="Calibri"/>
        <color rgb="FF000000"/>
        <sz val="11.0"/>
      </rPr>
      <t xml:space="preserve">TB OLIVIA BG BROOKLYN OR SUBS </t>
    </r>
    <r>
      <rPr>
        <rFont val="Calibri"/>
        <color rgb="FFFF0000"/>
        <sz val="11.0"/>
      </rPr>
      <t xml:space="preserve">i.o </t>
    </r>
    <r>
      <rPr>
        <rFont val="Calibri"/>
        <color rgb="FF000000"/>
        <sz val="11.0"/>
      </rPr>
      <t xml:space="preserve">
TB SUTRA BHAKTI 1 BG SUTRA BHAKTI 88 OR SUBS</t>
    </r>
  </si>
  <si>
    <t>25/10/25</t>
  </si>
  <si>
    <t>EUP 1_SEPT_25</t>
  </si>
  <si>
    <t>SRE-MSE-EUP</t>
  </si>
  <si>
    <t>5-10 SEPT</t>
  </si>
  <si>
    <r>
      <rPr>
        <rFont val="Calibri"/>
        <color rgb="FF000000"/>
        <sz val="11.0"/>
      </rPr>
      <t xml:space="preserve">TB NELLY 39 BG. MADISON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TB. EMMA BG. MIA</t>
    </r>
  </si>
  <si>
    <t>14/09/25</t>
  </si>
  <si>
    <t>EUP 2_SEPT_25</t>
  </si>
  <si>
    <t>01 - 05 OCT</t>
  </si>
  <si>
    <r>
      <rPr>
        <rFont val="Calibri"/>
        <color rgb="FF000000"/>
        <sz val="11.0"/>
      </rPr>
      <t xml:space="preserve">TB LAUTAN BERLIAN I BG REZEKI LAUTAN I OR SUBS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 xml:space="preserve">TB SUTRA BHAKTI 1 BG SUTRA BHAKTI 88 OR SUBS </t>
    </r>
    <r>
      <rPr>
        <rFont val="Calibri"/>
        <color rgb="FFFF0000"/>
        <sz val="11.0"/>
      </rPr>
      <t xml:space="preserve">i.o
</t>
    </r>
    <r>
      <rPr>
        <rFont val="Calibri"/>
        <color rgb="FF000000"/>
        <sz val="11.0"/>
      </rPr>
      <t>TB OLIVIA BG BROOKLYN OR SUBS</t>
    </r>
    <r>
      <rPr>
        <rFont val="Calibri"/>
        <color rgb="FFFF0000"/>
        <sz val="11.0"/>
      </rPr>
      <t xml:space="preserve"> i.o</t>
    </r>
    <r>
      <rPr>
        <rFont val="Calibri"/>
        <color rgb="FF000000"/>
        <sz val="11.0"/>
      </rPr>
      <t xml:space="preserve"> 
TB. HARLINA 168 BG. MARINE POWER 3035 OR SUBS</t>
    </r>
  </si>
  <si>
    <t>Complete  Discharge</t>
  </si>
  <si>
    <t>Done Shipment</t>
  </si>
  <si>
    <t>OLM2_AUG 25</t>
  </si>
  <si>
    <t>BME-MSE-OLM-WINGS ALE-ALE</t>
  </si>
  <si>
    <t>02-07 SEPT</t>
  </si>
  <si>
    <t>BY TRUCKING</t>
  </si>
  <si>
    <t>UPCOMING SHIPMENT</t>
  </si>
  <si>
    <t>candi</t>
  </si>
  <si>
    <t xml:space="preserve">Waiting </t>
  </si>
  <si>
    <t>FRI/SRE</t>
  </si>
  <si>
    <r>
      <rPr>
        <rFont val="Calibri"/>
        <color rgb="FFFF0000"/>
        <sz val="11.0"/>
      </rPr>
      <t>FRI/SRE</t>
    </r>
    <r>
      <rPr>
        <rFont val="Calibri"/>
        <color rgb="FF000000"/>
        <sz val="11.0"/>
      </rPr>
      <t>-MSE-BUYER</t>
    </r>
  </si>
  <si>
    <t>Nov</t>
  </si>
  <si>
    <r>
      <rPr>
        <rFont val="Calibri"/>
        <color rgb="FFFF0000"/>
        <sz val="11.0"/>
      </rPr>
      <t>FRI/SRE</t>
    </r>
    <r>
      <rPr>
        <rFont val="Calibri"/>
        <color rgb="FF000000"/>
        <sz val="11.0"/>
      </rPr>
      <t>-MSE-BUYER</t>
    </r>
  </si>
  <si>
    <t>WILMAR DM 5_Nov_25</t>
  </si>
  <si>
    <t>BAC</t>
  </si>
  <si>
    <r>
      <rPr>
        <rFont val="Calibri"/>
        <color rgb="FF000000"/>
        <sz val="11.0"/>
      </rPr>
      <t>ANZ-BAC</t>
    </r>
    <r>
      <rPr>
        <rFont val="Calibri"/>
        <color rgb="FF000000"/>
        <sz val="11.0"/>
      </rPr>
      <t>-MSE-BUYER</t>
    </r>
  </si>
  <si>
    <t>JETTY TUKS CV RIZKI MULIA BARA, KALIMANTAN SELATAN</t>
  </si>
  <si>
    <t>04-05 Dec 25</t>
  </si>
  <si>
    <t>TB PACIFIC TWENTY THREE BG PACIFIC 3023 OR SUBS</t>
  </si>
  <si>
    <t>Waiting Discharge</t>
  </si>
  <si>
    <t>COMPLETE DISCHARGE</t>
  </si>
  <si>
    <t>Sucofindo</t>
  </si>
  <si>
    <t>07/12/25</t>
  </si>
  <si>
    <t>22:41:54</t>
  </si>
  <si>
    <t>820251206806000</t>
  </si>
  <si>
    <r>
      <rPr>
        <rFont val="Calibri"/>
        <color rgb="FFFF0000"/>
        <sz val="11.0"/>
      </rPr>
      <t>FRI/SRE</t>
    </r>
    <r>
      <rPr>
        <rFont val="Calibri"/>
        <color rgb="FF000000"/>
        <sz val="11.0"/>
      </rPr>
      <t>-MSE-BUYER</t>
    </r>
  </si>
  <si>
    <r>
      <rPr>
        <rFont val="Calibri"/>
        <color rgb="FFFF0000"/>
        <sz val="11.0"/>
      </rPr>
      <t>FRI/SRE</t>
    </r>
    <r>
      <rPr>
        <rFont val="Calibri"/>
        <color rgb="FF000000"/>
        <sz val="11.0"/>
      </rPr>
      <t>-MSE-BUYER</t>
    </r>
  </si>
  <si>
    <r>
      <rPr>
        <rFont val="Calibri"/>
        <color rgb="FFFF0000"/>
        <sz val="11.0"/>
      </rPr>
      <t>FRI/SRE</t>
    </r>
    <r>
      <rPr>
        <rFont val="Calibri"/>
        <color rgb="FF000000"/>
        <sz val="11.0"/>
      </rPr>
      <t>-MSE-BUYER</t>
    </r>
  </si>
  <si>
    <r>
      <rPr>
        <rFont val="Calibri"/>
        <color rgb="FFFF0000"/>
        <sz val="11.0"/>
      </rPr>
      <t>BBN</t>
    </r>
    <r>
      <rPr>
        <rFont val="Calibri"/>
        <color rgb="FF000000"/>
        <sz val="11.0"/>
      </rPr>
      <t>-MSE-BUYER</t>
    </r>
  </si>
  <si>
    <r>
      <rPr>
        <rFont val="Calibri"/>
        <color rgb="FF000000"/>
        <sz val="11.0"/>
      </rPr>
      <t>SRE</t>
    </r>
    <r>
      <rPr>
        <rFont val="Calibri"/>
        <color rgb="FF000000"/>
        <sz val="11.0"/>
      </rPr>
      <t>-MSE-BUYER</t>
    </r>
  </si>
  <si>
    <t>08-12 Dec 25</t>
  </si>
  <si>
    <t>25-27 Dec 25</t>
  </si>
  <si>
    <t>Stop Loading Waiting Cargo</t>
  </si>
  <si>
    <t>LOADING PROSES</t>
  </si>
  <si>
    <t>Update on  23/12/2024 10:39</t>
  </si>
  <si>
    <t>IUP-OPK</t>
  </si>
  <si>
    <t>JETTY ACTUAL</t>
  </si>
  <si>
    <t>Persyaratan Ijin Muat</t>
  </si>
  <si>
    <t>Barge Price</t>
  </si>
  <si>
    <t>Demurrage rate</t>
  </si>
  <si>
    <t>H-2 FIRST DAY LAYCAN</t>
  </si>
  <si>
    <t xml:space="preserve">ACTUAL ARRIVAL
POL </t>
  </si>
  <si>
    <t xml:space="preserve">                                                                                                                </t>
  </si>
  <si>
    <t>SHIPMENTS</t>
  </si>
  <si>
    <t>Price batu</t>
  </si>
  <si>
    <t>Freight tongkang</t>
  </si>
  <si>
    <t>SI MV</t>
  </si>
  <si>
    <t>LC MV</t>
  </si>
  <si>
    <t>Price Freight exc PPN</t>
  </si>
  <si>
    <t>Based on Contract</t>
  </si>
  <si>
    <t>DEMURRAGE 
RATE</t>
  </si>
  <si>
    <t>ARR POL - COMP LOAD</t>
  </si>
  <si>
    <t>DOB</t>
  </si>
  <si>
    <t>Export</t>
  </si>
  <si>
    <t>MV VIET THUAN  56-02 / LAYCAN 16 - 22 JAN / PROJECT : MIT124</t>
  </si>
  <si>
    <t>BIP/BANAR</t>
  </si>
  <si>
    <t>PT SAIJAAN PRIMA COAL</t>
  </si>
  <si>
    <t>SPC-BIP-MSE</t>
  </si>
  <si>
    <t>SPC</t>
  </si>
  <si>
    <t xml:space="preserve">10 - 12 JAN </t>
  </si>
  <si>
    <t>TB. CELEBES SEJATI 01 / BG. BAHTERA 3005</t>
  </si>
  <si>
    <t>Completely discharged</t>
  </si>
  <si>
    <t>PT BAYU INSAN PERDANA</t>
  </si>
  <si>
    <t>PELINDO</t>
  </si>
  <si>
    <t>003/SPA/BIP-MSE/XII/2023</t>
  </si>
  <si>
    <t>6 Days</t>
  </si>
  <si>
    <t>6,52</t>
  </si>
  <si>
    <t>175.680.000</t>
  </si>
  <si>
    <t>JG Satui</t>
  </si>
  <si>
    <t xml:space="preserve">15 - 16 JAN </t>
  </si>
  <si>
    <t>TB TITAN 470 BG. BAHTERA 3005</t>
  </si>
  <si>
    <t>PT BARA ASIA COALTRADE</t>
  </si>
  <si>
    <t>BBC</t>
  </si>
  <si>
    <t>001/BAC-MSE/PJBB/I/2024</t>
  </si>
  <si>
    <t>LEGAL</t>
  </si>
  <si>
    <t>2,92</t>
  </si>
  <si>
    <t>65.880.000</t>
  </si>
  <si>
    <t>16 - 18 JAN</t>
  </si>
  <si>
    <t>TB. PACIFIC SIXTEEN BG. PACIFIC 3016</t>
  </si>
  <si>
    <t>TB. PACIFIC FIVE BG. PACIFIC 3302</t>
  </si>
  <si>
    <t>TSM/BANAR</t>
  </si>
  <si>
    <t>RINDA KALTIM ANUGERAH</t>
  </si>
  <si>
    <t>RKA-TSM-MSE</t>
  </si>
  <si>
    <t>KSU Putra Mahakam Mandiri,</t>
  </si>
  <si>
    <t>TB PACIFIC JAYA XVI BG. MARITIM PERKASA 3016</t>
  </si>
  <si>
    <t>PT TRIBUANA SAKTI MANDIRI</t>
  </si>
  <si>
    <t>ARJUNA</t>
  </si>
  <si>
    <t>002/PJBB/TSM-MSE/X/2023</t>
  </si>
  <si>
    <t xml:space="preserve"> Rp 700,000 
</t>
  </si>
  <si>
    <t>7 Days</t>
  </si>
  <si>
    <t>2,41</t>
  </si>
  <si>
    <t>71.827.027</t>
  </si>
  <si>
    <t>FBE/BONI</t>
  </si>
  <si>
    <t>CG-FBE-MSE</t>
  </si>
  <si>
    <t>Madhucon</t>
  </si>
  <si>
    <t>13 - 16 JAN</t>
  </si>
  <si>
    <t>TB. SLI 02 BG. SLI 2702</t>
  </si>
  <si>
    <t>PT FORTUNA BUMIBARA ENERGI</t>
  </si>
  <si>
    <t>Mufakataka</t>
  </si>
  <si>
    <t>024/FBE-MSE/PJBB/XII/2023</t>
  </si>
  <si>
    <t>6,83</t>
  </si>
  <si>
    <t>136.660.000</t>
  </si>
  <si>
    <t>17 - 19 JAN</t>
  </si>
  <si>
    <t>TB. SABANG 37 / BG. SUMBER JAYA 68</t>
  </si>
  <si>
    <t>SBT</t>
  </si>
  <si>
    <t>001/SPA/BIP-MSE/I/2024</t>
  </si>
  <si>
    <t>14,1</t>
  </si>
  <si>
    <t>282.020.000</t>
  </si>
  <si>
    <t>FBE/ACEL</t>
  </si>
  <si>
    <t>PT ENERGI BUMI TAPIN</t>
  </si>
  <si>
    <t>EBT-FBE-MSE</t>
  </si>
  <si>
    <t>HASNUR</t>
  </si>
  <si>
    <t>09 - 11 JAN</t>
  </si>
  <si>
    <t>TB. PACIFIC EIGHT / BG. PACIFIC 3008</t>
  </si>
  <si>
    <t>022/FBE-MSE/PJBB/XII/2023</t>
  </si>
  <si>
    <t xml:space="preserve">MV GOLDEN MAPLE / LAYCAN 15 - 24 FEB 2024 / PROJECT : SNC124
</t>
  </si>
  <si>
    <t>BME - CMD</t>
  </si>
  <si>
    <t>9 - 10 FEB</t>
  </si>
  <si>
    <t>TB. MARINA 1616 BG. MARINE POWER 3043</t>
  </si>
  <si>
    <t>No. 004/BME-CAMARADERIE/PJBB/XI/2023</t>
  </si>
  <si>
    <t>USD 79.74</t>
  </si>
  <si>
    <t>USD 78.78</t>
  </si>
  <si>
    <t>13 - 14 FEB</t>
  </si>
  <si>
    <t>TB. MARINA 2248 BG. MARINE POWER 9002</t>
  </si>
  <si>
    <t>USD 73.00</t>
  </si>
  <si>
    <t>USD 68.30</t>
  </si>
  <si>
    <t>TB. MARINA 1 / BG. MARINE POWER 2718</t>
  </si>
  <si>
    <t>USD 79.03</t>
  </si>
  <si>
    <t>USD 72.31</t>
  </si>
  <si>
    <t>BME Kungkilan</t>
  </si>
  <si>
    <t>BME - AES-MSE</t>
  </si>
  <si>
    <t>21 - 23 FEB</t>
  </si>
  <si>
    <t>TB. LEO POWER 2219 BG. LEO MARINE 3019</t>
  </si>
  <si>
    <t>No. 002/SPA/AES-MSE/II/2024</t>
  </si>
  <si>
    <t>USD 72.50</t>
  </si>
  <si>
    <t xml:space="preserve">MV. NOZOMI OR SUBS
Project : HD2124
</t>
  </si>
  <si>
    <t>08 - 12 FEB</t>
  </si>
  <si>
    <t>MV. NOZOMI OR SUBS</t>
  </si>
  <si>
    <t>Dini</t>
  </si>
  <si>
    <t>SURVEYOR INDONESIA</t>
  </si>
  <si>
    <t>104/K/PM/PTBA-CAMARADERIE/2023</t>
  </si>
  <si>
    <t>USD 79.90</t>
  </si>
  <si>
    <t>USD 76.91</t>
  </si>
  <si>
    <t xml:space="preserve">MV. ARNICA OR SUBS
Project : HD3224
</t>
  </si>
  <si>
    <t>BJU</t>
  </si>
  <si>
    <t>BJU - MSE</t>
  </si>
  <si>
    <t>MUARA PANTAI ANCHORAGE, EAST KALIMANTAN, INDONESIA</t>
  </si>
  <si>
    <t>18 - 22 FEB</t>
  </si>
  <si>
    <t>MV. ARNICA OR SUBS</t>
  </si>
  <si>
    <t>004/BJU-MSE/II/2024</t>
  </si>
  <si>
    <t>55.000,00</t>
  </si>
  <si>
    <t>438.957,75</t>
  </si>
  <si>
    <t>MV. KANG YAO 
/ LAYCAN 05 - 11 MARCH 
/ PROJECT MIT224</t>
  </si>
  <si>
    <t>5 - 7 MAR</t>
  </si>
  <si>
    <t>TB PACIFIC TWENTY SIX BG. PACIFIC 3026</t>
  </si>
  <si>
    <t>003/BAC-MSE/PJBB/II/2024</t>
  </si>
  <si>
    <t>10 - 11 MAR</t>
  </si>
  <si>
    <t>TB PACIFIC TWENTY TWO BG. PACIFIC 3022 (2ND TRIP)</t>
  </si>
  <si>
    <t>11 - 12 MAR</t>
  </si>
  <si>
    <t>PT PRAFA COAL MINING</t>
  </si>
  <si>
    <t>PRAFA-FBE-MSE</t>
  </si>
  <si>
    <t>PT Amanah Anugerah Adi Mulia</t>
  </si>
  <si>
    <t>1 - 3 MAR</t>
  </si>
  <si>
    <t>TB BOMAS LESTARI BG. PULAU TIGA 3016</t>
  </si>
  <si>
    <t xml:space="preserve">Waiting doc SKAB  &amp; clearance
tgl 04 Mar - 07 Mar </t>
  </si>
  <si>
    <t>PRAFA COAL MINING</t>
  </si>
  <si>
    <t>017/SPA/FBE-MSE/X/2023</t>
  </si>
  <si>
    <t>90.036.000</t>
  </si>
  <si>
    <t>6 - 7 MAR</t>
  </si>
  <si>
    <t>TB PACIFIC TWENTY TWO BG. PACIFIC 3022 (1ST TRIP)</t>
  </si>
  <si>
    <t>MUFAKA TAKA</t>
  </si>
  <si>
    <t>MUFAKA TAKA-FBE-MSE</t>
  </si>
  <si>
    <t>TB MITRA CATUR 6 BG MANDIRI 273</t>
  </si>
  <si>
    <t>11.250.000</t>
  </si>
  <si>
    <t>AVERY</t>
  </si>
  <si>
    <t>CG-AVERY-MSE</t>
  </si>
  <si>
    <t>TB HARLINA 168 BG SOEKAWATI 2705</t>
  </si>
  <si>
    <t>PT AVERY JAYA LOGISTIK</t>
  </si>
  <si>
    <t>001/SPA/AJL-MSE/I/2024</t>
  </si>
  <si>
    <t>SJ-FBE-MSE</t>
  </si>
  <si>
    <t>BUP Swangi</t>
  </si>
  <si>
    <t>TB SATRIA LAKSANA 118 BG. SATRIA LAUT 3048</t>
  </si>
  <si>
    <t>008/FBE-MSE/PJBB/III/2024</t>
  </si>
  <si>
    <t>50.000.000</t>
  </si>
  <si>
    <t xml:space="preserve">MV. NPS MOSA OR SUBS
Project : HD4325
</t>
  </si>
  <si>
    <t>PTBA via MIND ID</t>
  </si>
  <si>
    <t>10 - 16 MAR</t>
  </si>
  <si>
    <t>MV. NPS MOSA OR SUBS</t>
  </si>
  <si>
    <t>- Jalur kreta ambruk</t>
  </si>
  <si>
    <t>USD 80.95</t>
  </si>
  <si>
    <t>USD 81.16047</t>
  </si>
  <si>
    <t xml:space="preserve">MV. DIVA OR SUBS
Project : HD5424
</t>
  </si>
  <si>
    <t xml:space="preserve">PTBA </t>
  </si>
  <si>
    <t>25 - 29 MAR</t>
  </si>
  <si>
    <t>MV. DIVA OR SUBS</t>
  </si>
  <si>
    <t>USD 79.45</t>
  </si>
  <si>
    <t>USD 79.02097</t>
  </si>
  <si>
    <t>MV IBRAHIM JAHAN
/ LAYCAN 22-28 MARCH 
/ PROJECT MIT324</t>
  </si>
  <si>
    <t>BBTM/AKP</t>
  </si>
  <si>
    <t>BBTM-AKP-MSE</t>
  </si>
  <si>
    <t>SGP Singlurus</t>
  </si>
  <si>
    <t>19 - 21 MAR</t>
  </si>
  <si>
    <t>TB. MEGA POWER 18 BG. FINACIA 70</t>
  </si>
  <si>
    <t xml:space="preserve">PT AMBHARAKARYA PERDANA </t>
  </si>
  <si>
    <t xml:space="preserve">KALTIM </t>
  </si>
  <si>
    <t>21 - 23 MAR</t>
  </si>
  <si>
    <t>TB. PRIMA 2 BG MARITIM I</t>
  </si>
  <si>
    <t xml:space="preserve">8 Days </t>
  </si>
  <si>
    <t>23 - 24 MAR</t>
  </si>
  <si>
    <t xml:space="preserve">TB. IBC BANJARMASIN BG INDO MUARA </t>
  </si>
  <si>
    <t>24 - 25 MAR</t>
  </si>
  <si>
    <t>TB. MONANG 303 BG SEKAI 3013</t>
  </si>
  <si>
    <t>TB. MARINA 1601 BG MARINE POWER 2709</t>
  </si>
  <si>
    <t xml:space="preserve">7 Days </t>
  </si>
  <si>
    <t>AAJ/SANDY</t>
  </si>
  <si>
    <t>PT CHAIDO MEGA MINERAL</t>
  </si>
  <si>
    <t>CMM-AAB-MSE</t>
  </si>
  <si>
    <t>ABB</t>
  </si>
  <si>
    <t>25 - 26 MAR</t>
  </si>
  <si>
    <t>TB. MOMENTUM 13 BG. MOMENTUM 30013</t>
  </si>
  <si>
    <t>PT ABBASY ANUGERAH JAYA</t>
  </si>
  <si>
    <t>ACT</t>
  </si>
  <si>
    <t>29 - 31 MAR</t>
  </si>
  <si>
    <t>TB. ENTEBE POWER 5 BG. FINACIA 81</t>
  </si>
  <si>
    <t>03 - 04 APRIL</t>
  </si>
  <si>
    <t>TB. ERSIHAN JUNIOR BG ESP 2708</t>
  </si>
  <si>
    <t>MV MONICA D
/ LAYCAN 5-12 APRIL
/ PROJECT MIT424</t>
  </si>
  <si>
    <t>03 - 04 April</t>
  </si>
  <si>
    <t>TB. PACIFIC FIFTEEN BG. PACIFIC 3015</t>
  </si>
  <si>
    <t>Waiting vessel arrival +-6 days</t>
  </si>
  <si>
    <t>72.995.040</t>
  </si>
  <si>
    <t>06 - 07 April</t>
  </si>
  <si>
    <t>TB. AMS 317 BG. RMN 3100</t>
  </si>
  <si>
    <t xml:space="preserve">6 Days </t>
  </si>
  <si>
    <t>13 - 14 April</t>
  </si>
  <si>
    <t>TB. PSB 05 BG. PSB 3005</t>
  </si>
  <si>
    <t xml:space="preserve">SPLIT CARGO TO MV ANITA I </t>
  </si>
  <si>
    <t>CV. ANUGERAH RIZKIE GUNUNG</t>
  </si>
  <si>
    <t>ARG-FBE-MSE</t>
  </si>
  <si>
    <t>HASNUR JAYA INTERNATIONAL</t>
  </si>
  <si>
    <t>12 - 13 April</t>
  </si>
  <si>
    <t>TB. KELLY 02 BG. GHI 01</t>
  </si>
  <si>
    <t>FOB BARGE (S)</t>
  </si>
  <si>
    <t>FBE/BALANGAN/TMB</t>
  </si>
  <si>
    <t>Tapin Coal Termianal</t>
  </si>
  <si>
    <t>05 - 07 April</t>
  </si>
  <si>
    <t>TB. PACIFIC SEVENTEEN BG. PACIFIC 3017</t>
  </si>
  <si>
    <t>TCT/Balangan/Anto</t>
  </si>
  <si>
    <t>156.003.840</t>
  </si>
  <si>
    <t>ARG-BIP-MSE</t>
  </si>
  <si>
    <t>07 - 08 April</t>
  </si>
  <si>
    <t>TB. PACIFIC TWELVE BG. PACIFIC 3012</t>
  </si>
  <si>
    <t>TCT/Balangan/BIP</t>
  </si>
  <si>
    <t>26.088.480</t>
  </si>
  <si>
    <t>BMK/NOLAN</t>
  </si>
  <si>
    <t>CV. INTAN KARYA MANDIRI</t>
  </si>
  <si>
    <t>IKM-BMK-MSE</t>
  </si>
  <si>
    <t>Talenta</t>
  </si>
  <si>
    <t>05 - 06 April</t>
  </si>
  <si>
    <t>TB. PINGUIN 01 BG. ABN 01</t>
  </si>
  <si>
    <t>PT BARA MENARA KARYA</t>
  </si>
  <si>
    <t>TALENTA</t>
  </si>
  <si>
    <t>85.731.840</t>
  </si>
  <si>
    <t>MV UM ELHANAYA
/ 11 - 20 MAY 
/ SNC2_124</t>
  </si>
  <si>
    <t>BME Kungkilan Via Asas</t>
  </si>
  <si>
    <t>BME-ASAS-MSE</t>
  </si>
  <si>
    <t>29-30</t>
  </si>
  <si>
    <t>TB. MARINA 2210 BG. MARINE POWER 3058</t>
  </si>
  <si>
    <t>PT ASAS EMPAT SAUDARA</t>
  </si>
  <si>
    <t>Carsurin</t>
  </si>
  <si>
    <t>005/SPA/AES-MSE/II/2024</t>
  </si>
  <si>
    <t>BOTHSIGNED</t>
  </si>
  <si>
    <t>DONE</t>
  </si>
  <si>
    <t>USD 64,56</t>
  </si>
  <si>
    <t>7.500,00</t>
  </si>
  <si>
    <t>906.117.975</t>
  </si>
  <si>
    <t>28-29</t>
  </si>
  <si>
    <t>TB. MARINA 2235 BG. MARINE POWER 3076</t>
  </si>
  <si>
    <t>04 Mei</t>
  </si>
  <si>
    <t>BME-CMD</t>
  </si>
  <si>
    <t>TB. MARINA  32 BG. MARINE POWER 3081</t>
  </si>
  <si>
    <t>08 Mei</t>
  </si>
  <si>
    <t>001/BME-CAMARADERIE/PJBB/IV/2024</t>
  </si>
  <si>
    <t>USD 71.98</t>
  </si>
  <si>
    <t>USD 74.03</t>
  </si>
  <si>
    <t>8.200,00</t>
  </si>
  <si>
    <t>1.378.352.268</t>
  </si>
  <si>
    <t>TB. MARINA 1619  BG. MARINE POWER 3040</t>
  </si>
  <si>
    <t>12 Mei</t>
  </si>
  <si>
    <t>USD 73.85</t>
  </si>
  <si>
    <t>7.800,00</t>
  </si>
  <si>
    <t>1.293.391.476</t>
  </si>
  <si>
    <t>TB. MARINA 1609 BG. MARINE POWER 2707  i/o   TB. MARINA 2 BG. MARINE POWER 2716</t>
  </si>
  <si>
    <t>13 Mei</t>
  </si>
  <si>
    <t>USD 74.11</t>
  </si>
  <si>
    <t>5.000,00</t>
  </si>
  <si>
    <t>829.097.100</t>
  </si>
  <si>
    <t>BME Kungkilan  i/o   BME Serelo</t>
  </si>
  <si>
    <t>JETTY WBS, SOUTH SUMATERA  i/o  JETTY SDJ, SOUTH SUMATERA</t>
  </si>
  <si>
    <t>TB. INDOSIN 2002 BG. ISM 3018  i/o   TB. LEO POWER 2208 BG. LEO MARINE 3008</t>
  </si>
  <si>
    <t>JETTY WBS, SOUTH SUMATERA i.o JETTY SDJ, SOUTH SUMATERA</t>
  </si>
  <si>
    <t>16 Mei</t>
  </si>
  <si>
    <t>8.300,00</t>
  </si>
  <si>
    <t>992.386.637</t>
  </si>
  <si>
    <t xml:space="preserve">TB. ELION / BG. EMILY </t>
  </si>
  <si>
    <t>15 Mei</t>
  </si>
  <si>
    <t>USD 74.10</t>
  </si>
  <si>
    <t>1.235.719.800</t>
  </si>
  <si>
    <t>MV. ERLYNE / LAYCAN : 13 - 17 MAY / PROJECT : CDG124_3</t>
  </si>
  <si>
    <t>BME Kungkilan via Asas</t>
  </si>
  <si>
    <t>TB. MARINA 1628  BG. MARINE POWER 2722</t>
  </si>
  <si>
    <t>Complete Discharged</t>
  </si>
  <si>
    <t>11 Mei</t>
  </si>
  <si>
    <t>6.000,00</t>
  </si>
  <si>
    <t>717.387.930</t>
  </si>
  <si>
    <t>113.750.000</t>
  </si>
  <si>
    <t>TB. MARINA 1632 BG. MARINE POWER 2721 i/o TB. MARINA 2  BG. MARINE POWER 2716</t>
  </si>
  <si>
    <t>5.300,00</t>
  </si>
  <si>
    <t>633.692.672</t>
  </si>
  <si>
    <t>TB. MARINA 1627 BG. MARINE POWER 3070 i/o TB. MARINA 1616 BG. MARINE POWER 3043</t>
  </si>
  <si>
    <t>22 Mei</t>
  </si>
  <si>
    <t>981.407.406</t>
  </si>
  <si>
    <t>23.100.000</t>
  </si>
  <si>
    <t>13 - 14 MAY</t>
  </si>
  <si>
    <t>TB. LEO POWER 2208 BG. LEO MARINE 3008  i/o   TB. INDOSIN 2002 BG. ISM 3018</t>
  </si>
  <si>
    <t>23 Mei</t>
  </si>
  <si>
    <t>993.375.789</t>
  </si>
  <si>
    <t>14 - 15 MAY</t>
  </si>
  <si>
    <t>18 Mei</t>
  </si>
  <si>
    <t>15 - 16 MAY</t>
  </si>
  <si>
    <t>TB. MARINA 1610 BG MARINE 2711</t>
  </si>
  <si>
    <t>21 Mei</t>
  </si>
  <si>
    <t>598.419.150</t>
  </si>
  <si>
    <t>16 - 17 MAY</t>
  </si>
  <si>
    <t>19 Mei</t>
  </si>
  <si>
    <t xml:space="preserve">MV. SOMNATH OR SUBS
Project : HD6524 
</t>
  </si>
  <si>
    <t>07 - 11 JUN</t>
  </si>
  <si>
    <t>MV. SOMNATH OR SUBS</t>
  </si>
  <si>
    <t>USD 74.06</t>
  </si>
  <si>
    <t>USD 74.89</t>
  </si>
  <si>
    <t>MV. QI SHUN
/ LAYCAN : 22 - 26 JUNE
/ PROJECT : HD7624</t>
  </si>
  <si>
    <t>24 - 25 i/o 20 - 21 JUNI</t>
  </si>
  <si>
    <t>TB MARINA 2250 BG. MARINE POWER 9005</t>
  </si>
  <si>
    <t>006/SPA/AES-MSE/VI/2024</t>
  </si>
  <si>
    <t>USD 66.45</t>
  </si>
  <si>
    <t>9.000,00</t>
  </si>
  <si>
    <t>1.083.053.160</t>
  </si>
  <si>
    <t>20 - 21 JUNI i/o 24 - 25 JUNI</t>
  </si>
  <si>
    <t>TB WAHANA 2008 BG. ISM 3021</t>
  </si>
  <si>
    <t>25 - 26 JUNI</t>
  </si>
  <si>
    <t>TB. NOAH VIII / BG. PSB 3017</t>
  </si>
  <si>
    <t>998.815.692</t>
  </si>
  <si>
    <t>26 - 27 JUNI</t>
  </si>
  <si>
    <t>TB. MARINA 2216 / BG. MARINE POWER 3089</t>
  </si>
  <si>
    <t>1.051.525.125</t>
  </si>
  <si>
    <t>27 - 28 JUNI</t>
  </si>
  <si>
    <t>TB. MARINA 2235 / BG. MARINE POWER 3076</t>
  </si>
  <si>
    <t>1.049.098.365</t>
  </si>
  <si>
    <t>28 - 29 JUNI</t>
  </si>
  <si>
    <t xml:space="preserve">TB. MARINA 2250 / BG. MARINE POWER 9005 </t>
  </si>
  <si>
    <t>8.760,00</t>
  </si>
  <si>
    <t>1.021.805.820</t>
  </si>
  <si>
    <t>CEM 1_24</t>
  </si>
  <si>
    <t>Jetty SDJ, South Sumatra</t>
  </si>
  <si>
    <t>18-20 JUL</t>
  </si>
  <si>
    <t>TB. SURYA WIRA 23 BG. SURYA NAWA 21</t>
  </si>
  <si>
    <t>Completely loaded</t>
  </si>
  <si>
    <t>USD 73.87</t>
  </si>
  <si>
    <t>USD 73.94</t>
  </si>
  <si>
    <t>MV. UNIWELL
/ LAYCAN : 19 - 24 JULY
/ PROJECT : LVT1_24</t>
  </si>
  <si>
    <t>Jetty WBS, South Sumatra</t>
  </si>
  <si>
    <t>13 - 14 JUL</t>
  </si>
  <si>
    <t>TB. LEO POWER 2215 / BG. LEO MARINE 3015</t>
  </si>
  <si>
    <t>007/SPA/AES-MSE/VII/2024</t>
  </si>
  <si>
    <t>USD 64.41</t>
  </si>
  <si>
    <t>16 - 17 JUL</t>
  </si>
  <si>
    <t>TB. LEO POWER 2218 / BG. LEO MARINE 3018</t>
  </si>
  <si>
    <t>17 - 18 JUL</t>
  </si>
  <si>
    <t>18 - 19 JUL</t>
  </si>
  <si>
    <t>TB. LEO POWER 2211 / BG. LEO MARINE 3011</t>
  </si>
  <si>
    <t>19 - 20 JUL</t>
  </si>
  <si>
    <t xml:space="preserve">TB. LEO POWER 2210 / BG. LEO MARINE 3010 </t>
  </si>
  <si>
    <t>21 - 22 JUL</t>
  </si>
  <si>
    <t>TB. MARINA 1628 / BG. MARINE POWER 2722</t>
  </si>
  <si>
    <t xml:space="preserve">22 - 23 JUL </t>
  </si>
  <si>
    <t xml:space="preserve">TB. MARINA 1632 / BG. MARINE POWER 2721 </t>
  </si>
  <si>
    <r>
      <rPr>
        <rFont val="Calibri"/>
        <color rgb="FF000000"/>
        <sz val="11.0"/>
      </rPr>
      <t xml:space="preserve">MV. DANCEFLORA SW
</t>
    </r>
    <r>
      <rPr>
        <rFont val="Calibri"/>
        <b/>
        <color rgb="FF000000"/>
        <sz val="11.0"/>
      </rPr>
      <t xml:space="preserve">/ LAYCAN 28 JUL - 03 AUG
</t>
    </r>
    <r>
      <rPr>
        <rFont val="Calibri"/>
        <color rgb="FF000000"/>
        <sz val="11.0"/>
      </rPr>
      <t>/ PROJECT MIT524</t>
    </r>
  </si>
  <si>
    <t>23 - 24 JUL</t>
  </si>
  <si>
    <t>TB. MARINA 2229 / BG. MARINE POWER 3075</t>
  </si>
  <si>
    <t>Est. dem 6,86 days</t>
  </si>
  <si>
    <t>003/BME-CAMARADERIE/PJBB/VII/2024</t>
  </si>
  <si>
    <t>USD 73.09</t>
  </si>
  <si>
    <t>USD 74.17</t>
  </si>
  <si>
    <t>1.346.984.424</t>
  </si>
  <si>
    <t>205.800.000</t>
  </si>
  <si>
    <r>
      <rPr>
        <rFont val="Calibri"/>
        <color rgb="FF000000"/>
        <sz val="11.0"/>
      </rPr>
      <t xml:space="preserve">MV. DANCEFLORA SW
</t>
    </r>
    <r>
      <rPr>
        <rFont val="Calibri"/>
        <b/>
        <color rgb="FF000000"/>
        <sz val="11.0"/>
      </rPr>
      <t xml:space="preserve">/ LAYCAN 28 JUL - 03 AUG
</t>
    </r>
    <r>
      <rPr>
        <rFont val="Calibri"/>
        <color rgb="FF000000"/>
        <sz val="11.0"/>
      </rPr>
      <t>/ PROJECT MIT524</t>
    </r>
  </si>
  <si>
    <t>25 - 26 JUL</t>
  </si>
  <si>
    <t>TB. MARINA 2251 / BG. MARINE POWER 3081</t>
  </si>
  <si>
    <t>Est. dem 5,35 days</t>
  </si>
  <si>
    <t>USD 74.94</t>
  </si>
  <si>
    <t>160.500.000</t>
  </si>
  <si>
    <r>
      <rPr>
        <rFont val="Calibri"/>
        <color rgb="FF000000"/>
        <sz val="11.0"/>
      </rPr>
      <t xml:space="preserve">MV. DANCEFLORA SW
</t>
    </r>
    <r>
      <rPr>
        <rFont val="Calibri"/>
        <b/>
        <color rgb="FF000000"/>
        <sz val="11.0"/>
      </rPr>
      <t xml:space="preserve">/ LAYCAN 28 JUL - 03 AUG
</t>
    </r>
    <r>
      <rPr>
        <rFont val="Calibri"/>
        <color rgb="FF000000"/>
        <sz val="11.0"/>
      </rPr>
      <t>/ PROJECT MIT524</t>
    </r>
  </si>
  <si>
    <t>27 - 28 JUL</t>
  </si>
  <si>
    <t>TB. MARINA 1609 BG. MARINE POWER 2707</t>
  </si>
  <si>
    <t>USD 75.65</t>
  </si>
  <si>
    <t>831.473.775</t>
  </si>
  <si>
    <t>26.700.000</t>
  </si>
  <si>
    <r>
      <rPr>
        <rFont val="Calibri"/>
        <color rgb="FF000000"/>
        <sz val="11.0"/>
      </rPr>
      <t xml:space="preserve">MV. DANCEFLORA SW
</t>
    </r>
    <r>
      <rPr>
        <rFont val="Calibri"/>
        <b/>
        <color rgb="FF000000"/>
        <sz val="11.0"/>
      </rPr>
      <t xml:space="preserve">/ LAYCAN 28 JUL - 03 AUG
</t>
    </r>
    <r>
      <rPr>
        <rFont val="Calibri"/>
        <color rgb="FF000000"/>
        <sz val="11.0"/>
      </rPr>
      <t>/ PROJECT MIT524</t>
    </r>
  </si>
  <si>
    <t>29 - 30 JUL</t>
  </si>
  <si>
    <t>TB. MARINA 1303 BG. MARINE POWER 2712</t>
  </si>
  <si>
    <t>USD 74.20</t>
  </si>
  <si>
    <t>HD8724</t>
  </si>
  <si>
    <t>PT Bukit Asam Tbk</t>
  </si>
  <si>
    <t>Tarahan Port, South Sumatra</t>
  </si>
  <si>
    <t>24 - 28 AUG</t>
  </si>
  <si>
    <t>MV. PEACE ANGEL</t>
  </si>
  <si>
    <t>PT. Bukit Asam TBK.</t>
  </si>
  <si>
    <t>USD 72.04</t>
  </si>
  <si>
    <t>USD 71.95</t>
  </si>
  <si>
    <t>CSGT1.1_24</t>
  </si>
  <si>
    <t>21-22 AUG</t>
  </si>
  <si>
    <t xml:space="preserve">TB SAMUDRA RAYA I BG. SAMUDRA RAYA 2 </t>
  </si>
  <si>
    <t>004/BME-CAMARADERIE/PJBB/VIII/2024</t>
  </si>
  <si>
    <t>USD 76.52</t>
  </si>
  <si>
    <t>USD 78.14</t>
  </si>
  <si>
    <t>1.200.885.750</t>
  </si>
  <si>
    <t>CSGT1.2_24</t>
  </si>
  <si>
    <t>25  -26 AUG</t>
  </si>
  <si>
    <t>TB. HIGHLINE 26 BG. HIGHLINE 22</t>
  </si>
  <si>
    <t>USD 78.50</t>
  </si>
  <si>
    <t>1.168.862.130</t>
  </si>
  <si>
    <t>CHDB1.2_24</t>
  </si>
  <si>
    <t>01 - 03 SEPT i/o 
27-28 AUG</t>
  </si>
  <si>
    <t xml:space="preserve">TB. LL ROCKY BG. LL 3008 </t>
  </si>
  <si>
    <t>005/BME-CAMARADERIE/PJBB/VIII/2024</t>
  </si>
  <si>
    <t>USD  78.36</t>
  </si>
  <si>
    <t xml:space="preserve">MV. AKIJ HERITAGE 
/ LAYCAN 10 - 16 SEPT 
/ PROJECT LVT2_24
</t>
  </si>
  <si>
    <t>Jetty JG Satui, Kalsel</t>
  </si>
  <si>
    <t xml:space="preserve">08 - 09 SEPT </t>
  </si>
  <si>
    <t>TB. PACIFIC THIRTY TWO BG. PACIFIC 3032</t>
  </si>
  <si>
    <t>Completly discharged</t>
  </si>
  <si>
    <t xml:space="preserve">Tongkang lain kandas: 2 Hari
Kandas: 1 Hari </t>
  </si>
  <si>
    <t>YES</t>
  </si>
  <si>
    <t>JETTY PCN, SOUTH KALIMANTAN</t>
  </si>
  <si>
    <t>005/BAC-MSE/PJBB/III/2024</t>
  </si>
  <si>
    <t>09 - 10 SEPT</t>
  </si>
  <si>
    <t>TB. PACIFIC SIX BG. PACIFIC 3006</t>
  </si>
  <si>
    <t>10 - 11 SEPT</t>
  </si>
  <si>
    <t>TB. DUTA KAPUAS 10 BG. KAPUAS 312</t>
  </si>
  <si>
    <r>
      <rPr>
        <rFont val="Calibri"/>
        <color theme="1"/>
        <sz val="11.0"/>
      </rPr>
      <t xml:space="preserve">Tongkang lain kandas: 6 Hari
Kandas: 1 Hari </t>
    </r>
    <r>
      <rPr>
        <rFont val="Calibri"/>
        <color rgb="FFFF0000"/>
        <sz val="11.0"/>
      </rPr>
      <t xml:space="preserve">(dem 3 days) </t>
    </r>
  </si>
  <si>
    <t>14 - 15 SEPT</t>
  </si>
  <si>
    <t>TB. PACIFIC THIRTY TWO BG. PACIFIC 3032 (2nd)</t>
  </si>
  <si>
    <t>Tongkang lain kandas: 5 Hari
Demurrage on 22 Sep</t>
  </si>
  <si>
    <t>15 - 16 SEPT</t>
  </si>
  <si>
    <t>TB. PACIFIC SIX BG. PACIFIC 3006 (2nd) OR SUBS</t>
  </si>
  <si>
    <t>23 - 25 SEPT I/O 11 - 12 SEPT</t>
  </si>
  <si>
    <t xml:space="preserve">TB. PACIFIC TWELVE BG. PACIFIC 3012 OR SUBS
</t>
  </si>
  <si>
    <t>25 Sept</t>
  </si>
  <si>
    <t>23 - 25 SEPT I/O 16 - 17 SEPT</t>
  </si>
  <si>
    <t>TB. DUTA KAPUAS BG. KAPUAS 312 (2nd) OR SUBS</t>
  </si>
  <si>
    <t>24 Sept</t>
  </si>
  <si>
    <t xml:space="preserve">Loss cargo = 899 MT </t>
  </si>
  <si>
    <t>Lala</t>
  </si>
  <si>
    <r>
      <rPr>
        <rFont val="Calibri"/>
        <b/>
        <color rgb="FF000000"/>
        <sz val="11.0"/>
      </rPr>
      <t xml:space="preserve">MV. DIRECTION SW
</t>
    </r>
    <r>
      <rPr>
        <rFont val="Calibri"/>
        <color rgb="FF000000"/>
        <sz val="11.0"/>
      </rPr>
      <t xml:space="preserve">LAYCAN 25 - 30 SEPT
</t>
    </r>
    <r>
      <rPr>
        <rFont val="Calibri"/>
        <color rgb="FF000000"/>
        <sz val="11.0"/>
      </rPr>
      <t xml:space="preserve">PROJECT : CATR1_24 
</t>
    </r>
  </si>
  <si>
    <t xml:space="preserve">BIN/ASUL </t>
  </si>
  <si>
    <t>PT. Bumi Reksa Halmahera</t>
  </si>
  <si>
    <t>BRH-BIN-MSE</t>
  </si>
  <si>
    <t>Jetty Mandiri Citra Bersama, Kalsel</t>
  </si>
  <si>
    <t>TB. MAHARAJA 2002 BG. NUSANTARA 302</t>
  </si>
  <si>
    <t>Demurrage barge 1 days
Rp. 40,625,000</t>
  </si>
  <si>
    <t>PT BORNEO INTI NUSA</t>
  </si>
  <si>
    <t>JETTY MANDIRI, SOUTH KALIMANTAN</t>
  </si>
  <si>
    <t>001/SPA/BIN-MSE/IX/2024</t>
  </si>
  <si>
    <t>40.625.000</t>
  </si>
  <si>
    <t>PROJECT ATR1_24
End laytime 02 Oct (00:56)</t>
  </si>
  <si>
    <t>GBU/WELLY</t>
  </si>
  <si>
    <t>CV. Lestari</t>
  </si>
  <si>
    <t>Lestari-GBU-MSE</t>
  </si>
  <si>
    <t>Jetty Hasnur Jaya Internasional, Kalsel</t>
  </si>
  <si>
    <t>TB. MARINA 1601 BG. SWISS BORNEO 1105 OR SUBS</t>
  </si>
  <si>
    <t>29 Sept</t>
  </si>
  <si>
    <t>PT GLOBAL BARA UNGGUL</t>
  </si>
  <si>
    <t>JETTY HASNUR JAYA INTERNASIONAL, SOUTH KALIMANTAN</t>
  </si>
  <si>
    <t>001/GBU-MSE/PJBB/IX/2024</t>
  </si>
  <si>
    <t>Over cargo = 154 MT</t>
  </si>
  <si>
    <t>Noah</t>
  </si>
  <si>
    <r>
      <rPr>
        <rFont val="Calibri"/>
        <b/>
        <color rgb="FF000000"/>
        <sz val="11.0"/>
      </rPr>
      <t xml:space="preserve">MV. ALAM SAYANG 
</t>
    </r>
    <r>
      <rPr>
        <rFont val="Calibri"/>
        <color rgb="FF000000"/>
        <sz val="11.0"/>
      </rPr>
      <t xml:space="preserve">LAYCAN 22 - 26 SEPT 
</t>
    </r>
  </si>
  <si>
    <t>Jetty TUKS CV,Rizki Mulia Bara, Kalsel</t>
  </si>
  <si>
    <t>TB. PACIFIC THIRTY TWO BG. PACIFIC 3032 OR SUBS</t>
  </si>
  <si>
    <t xml:space="preserve">Kandas di alur tanggal 26 Sept AM
</t>
  </si>
  <si>
    <t>26 Sept</t>
  </si>
  <si>
    <t>004/BAC-MSE/PJBB/III/2024</t>
  </si>
  <si>
    <r>
      <rPr>
        <rFont val="Calibri"/>
        <color rgb="FF000000"/>
        <sz val="11.0"/>
      </rPr>
      <t xml:space="preserve">PROJECT FX1_24
</t>
    </r>
    <r>
      <rPr>
        <rFont val="Calibri"/>
        <b/>
        <color rgb="FF000000"/>
        <sz val="11.0"/>
      </rPr>
      <t>VESSEL DEMS</t>
    </r>
  </si>
  <si>
    <t>TB. PACIFIC SIX BG. PACIFIC 3006 OR SUBS</t>
  </si>
  <si>
    <t xml:space="preserve">Kandas di alur tanggal 27 Sept AM
</t>
  </si>
  <si>
    <t>27 Sept</t>
  </si>
  <si>
    <t>Standby anchorage from 28 Sept</t>
  </si>
  <si>
    <t xml:space="preserve">Berkah Indo/Welly </t>
  </si>
  <si>
    <t>PT.Surya Sakti Darma Kencana</t>
  </si>
  <si>
    <t>SSDK-BIN-MSE</t>
  </si>
  <si>
    <t>Jetty PT. Pribumi Citra Megah Utama, Kintap</t>
  </si>
  <si>
    <t>25-26 SEPT I/O23 - 24 SEPT</t>
  </si>
  <si>
    <t>TB. SATRIA LAKSANA 48 BG. SATRIA LAUT 3078 OR SUBS</t>
  </si>
  <si>
    <t>PT. BERKAH INDO NUSANTARA</t>
  </si>
  <si>
    <t xml:space="preserve">JETTY PCMU, SOUTH KALIMANTAN </t>
  </si>
  <si>
    <t>014/PJBB/BIN-MSE/IX/2024</t>
  </si>
  <si>
    <t>26-27 SEPT</t>
  </si>
  <si>
    <t>Tongkang lain kandas: 1 Hari
Kandas: 1 Hari plan load jadi 7,000mt</t>
  </si>
  <si>
    <t xml:space="preserve">MV. ZHONG CHANG XIN SHENG
/ Laycan 24 - 30 Sept
/ PROJECT HMT2_24
</t>
  </si>
  <si>
    <t>BME Kungkilan via WBS</t>
  </si>
  <si>
    <t>BME-WBS-MSE</t>
  </si>
  <si>
    <t xml:space="preserve">TB. IRVING BG. IVANKA </t>
  </si>
  <si>
    <t xml:space="preserve">Completely disccharged 
</t>
  </si>
  <si>
    <t>Barge demurrage 2,5 days
Rp88.715.277 (waiting arrival vessel)</t>
  </si>
  <si>
    <t>PT. WAHANA BARA SENTOSA</t>
  </si>
  <si>
    <t>S002/WBS-MSE/MKT/VIII/2024</t>
  </si>
  <si>
    <t>USD 64,90</t>
  </si>
  <si>
    <t>USD 65.48</t>
  </si>
  <si>
    <t>817.173.000</t>
  </si>
  <si>
    <t>88.715.277</t>
  </si>
  <si>
    <t>Laycan 24 - 30 Sept
PROJECT HMT2_24</t>
  </si>
  <si>
    <t xml:space="preserve">TB. ELION BG. EMILY </t>
  </si>
  <si>
    <t>Barge demurrage 1,5 days
Rp46.875.000 (waiting arrival vessel)</t>
  </si>
  <si>
    <t>USD 65.13</t>
  </si>
  <si>
    <t>46.875.000</t>
  </si>
  <si>
    <t xml:space="preserve">End laytime 03 Oct </t>
  </si>
  <si>
    <t xml:space="preserve">TB. MARINA 1616  BG. MARINE POWER 3043 </t>
  </si>
  <si>
    <t>Tidak dapat tongkang sesuai jadwal Slot dari WBS</t>
  </si>
  <si>
    <t>USD 64.29</t>
  </si>
  <si>
    <t>630.240.660</t>
  </si>
  <si>
    <r>
      <rPr>
        <rFont val="Calibri"/>
        <b/>
        <color rgb="FF000000"/>
        <sz val="11.0"/>
      </rPr>
      <t>MV. ZHONG ZHE 7</t>
    </r>
    <r>
      <rPr>
        <rFont val="Calibri"/>
        <b/>
        <color rgb="FF000000"/>
        <sz val="11.0"/>
      </rPr>
      <t xml:space="preserve"> </t>
    </r>
    <r>
      <rPr>
        <rFont val="Calibri"/>
        <color rgb="FF000000"/>
        <sz val="11.0"/>
      </rPr>
      <t xml:space="preserve">
Laycan 09 - 15 OCT </t>
    </r>
  </si>
  <si>
    <t xml:space="preserve">PT. Anzawara Satria </t>
  </si>
  <si>
    <t>07 - 08 OCT</t>
  </si>
  <si>
    <t>TB. SLM HELIOS 1 BG. KAPUAS 312 OR SUBS</t>
  </si>
  <si>
    <t>Tongkang standby menunggu masuk alur dari 06 Oct s.d 09 Oct</t>
  </si>
  <si>
    <t>Rp344,009.680</t>
  </si>
  <si>
    <t xml:space="preserve">Project: LVT3_24 
</t>
  </si>
  <si>
    <t>08 - 09 OCT</t>
  </si>
  <si>
    <t xml:space="preserve">TB. TRANS POWER 218 BG. GOLD TRANS 308 OR SUBS
</t>
  </si>
  <si>
    <t>Tongkang standby menunggu masuk alur dari 08 Oktober</t>
  </si>
  <si>
    <t>Rp343,724.640</t>
  </si>
  <si>
    <t xml:space="preserve">Demm MV : $2,51 per mt
End laytime : 16 Oct 22:00
</t>
  </si>
  <si>
    <t>Rp332,858.912</t>
  </si>
  <si>
    <t>Est demurrage 5,58 days</t>
  </si>
  <si>
    <t>09 - 10 OCT</t>
  </si>
  <si>
    <t>TB. MARINA 2247 BG. MARINE POWER 9001 OR SUBS</t>
  </si>
  <si>
    <t>Tongkang belum bisa keluar alur 
ada tongkang kandas dari 16 Oct</t>
  </si>
  <si>
    <t>Rp342,034.000</t>
  </si>
  <si>
    <t>12 - 13 OCT</t>
  </si>
  <si>
    <t>Tongkang belum bisa keluar alur 
ada tongkang kandas dari 17 Oct</t>
  </si>
  <si>
    <t>Rp341,463.360</t>
  </si>
  <si>
    <t>11 - 12 OCT</t>
  </si>
  <si>
    <t>Tongkang belum bisa keluar alur 
ada tongkang kandas dari 18 Oct</t>
  </si>
  <si>
    <t>Rp331,301.984</t>
  </si>
  <si>
    <t>10 - 11 OCT</t>
  </si>
  <si>
    <t xml:space="preserve">Quantity actual DSR : 50,200 MT </t>
  </si>
  <si>
    <t>Lala/Dini</t>
  </si>
  <si>
    <t>HD9824</t>
  </si>
  <si>
    <t>PT Bukit Asam</t>
  </si>
  <si>
    <t xml:space="preserve">Tarahan Port, South Sumatra </t>
  </si>
  <si>
    <t xml:space="preserve">18 - 22 OCT </t>
  </si>
  <si>
    <t>MV. NOZOMI</t>
  </si>
  <si>
    <t xml:space="preserve">PT BUKIT ASAM </t>
  </si>
  <si>
    <t xml:space="preserve">JETTY TARAHAN, LAMPUNG </t>
  </si>
  <si>
    <t>USD 72.85</t>
  </si>
  <si>
    <t>USD 73.04</t>
  </si>
  <si>
    <r>
      <rPr>
        <rFont val="Calibri"/>
        <b/>
        <color rgb="FF000000"/>
        <sz val="11.0"/>
      </rPr>
      <t>MV. WOOYANG IVY</t>
    </r>
    <r>
      <rPr>
        <rFont val="Calibri"/>
        <color rgb="FF000000"/>
        <sz val="11.0"/>
      </rPr>
      <t xml:space="preserve">
Laycan : 05 - 11 Nov</t>
    </r>
  </si>
  <si>
    <t>TB. MARINA 2250 BG. MARINE POWER 9005</t>
  </si>
  <si>
    <t xml:space="preserve">Waiting for loading = 4 days </t>
  </si>
  <si>
    <t>HARDCOPY WAITING SIGN MSE</t>
  </si>
  <si>
    <t>Project : SNC2.124</t>
  </si>
  <si>
    <t>TB. MARINA 2256 BG. MARINE POWER 9006</t>
  </si>
  <si>
    <r>
      <rPr>
        <rFont val="Calibri"/>
        <color rgb="FF000000"/>
        <sz val="11.0"/>
      </rPr>
      <t xml:space="preserve">Barge arrival out of laycan = 1 days
</t>
    </r>
    <r>
      <rPr>
        <rFont val="Calibri"/>
        <b/>
        <color rgb="FF000000"/>
        <sz val="11.0"/>
      </rPr>
      <t xml:space="preserve">Waiting for loading = 7 days </t>
    </r>
  </si>
  <si>
    <t xml:space="preserve">Demm MV : $1,29 per mt
End laytime : 15 Nov 12:10
</t>
  </si>
  <si>
    <r>
      <rPr>
        <rFont val="Calibri"/>
        <color rgb="FF000000"/>
        <sz val="11.0"/>
      </rPr>
      <t xml:space="preserve">Barge arrival out of laycan = 4 days 
</t>
    </r>
    <r>
      <rPr>
        <rFont val="Calibri"/>
        <b/>
        <color rgb="FF000000"/>
        <sz val="11.0"/>
      </rPr>
      <t xml:space="preserve">Waiting for loading = 5 days </t>
    </r>
  </si>
  <si>
    <t>Est demurrage 7,12 days</t>
  </si>
  <si>
    <t xml:space="preserve">01 - 02 NOV </t>
  </si>
  <si>
    <t>TB. MARINA 1628 BG. MARINE POWER 2722</t>
  </si>
  <si>
    <r>
      <rPr>
        <rFont val="Calibri"/>
        <color rgb="FF000000"/>
        <sz val="11.0"/>
      </rPr>
      <t xml:space="preserve">Barge arrival out of laycan = 5 days
</t>
    </r>
    <r>
      <rPr>
        <rFont val="Calibri"/>
        <b/>
        <color rgb="FF000000"/>
        <sz val="11.0"/>
      </rPr>
      <t xml:space="preserve">Waiting for loading = 7 days </t>
    </r>
  </si>
  <si>
    <t xml:space="preserve">02 - 03 NOV </t>
  </si>
  <si>
    <t>TB. MARINA 2220 BG. MARINE POWER 3060</t>
  </si>
  <si>
    <r>
      <rPr>
        <rFont val="Calibri"/>
        <color rgb="FF000000"/>
        <sz val="11.0"/>
      </rPr>
      <t xml:space="preserve">Barge arrival out of laycan = 9 days
</t>
    </r>
    <r>
      <rPr>
        <rFont val="Calibri"/>
        <b/>
        <color rgb="FF000000"/>
        <sz val="11.0"/>
      </rPr>
      <t>Waiting for loading = 3 days</t>
    </r>
  </si>
  <si>
    <t xml:space="preserve">03 - 04 NOV </t>
  </si>
  <si>
    <t>TB. MARINA 1610 BG. MARINE POWER 2711</t>
  </si>
  <si>
    <r>
      <rPr>
        <rFont val="Calibri"/>
        <color rgb="FF000000"/>
        <sz val="11.0"/>
      </rPr>
      <t xml:space="preserve">Barge arrival out of laycan = 2 days
</t>
    </r>
    <r>
      <rPr>
        <rFont val="Calibri"/>
        <b/>
        <color rgb="FF000000"/>
        <sz val="11.0"/>
      </rPr>
      <t xml:space="preserve">Waiting for loading = 5 days </t>
    </r>
  </si>
  <si>
    <r>
      <rPr>
        <rFont val="Calibri"/>
        <b/>
        <color rgb="FF000000"/>
        <sz val="11.0"/>
      </rPr>
      <t>MV. UNITY MAPLE OR SUBS</t>
    </r>
    <r>
      <rPr>
        <rFont val="Calibri"/>
        <color rgb="FF000000"/>
        <sz val="11.0"/>
      </rPr>
      <t xml:space="preserve">
Laycan : 10 - 14 Dec</t>
    </r>
  </si>
  <si>
    <t xml:space="preserve">TB. MARINA 2250 BG. MARINE POWER 9005 </t>
  </si>
  <si>
    <t>Project : HD1111024</t>
  </si>
  <si>
    <t xml:space="preserve">TB. MARINA 2209 BG. MARINE POWER 3039 </t>
  </si>
  <si>
    <t>TB. MARINA 2210 BG. MARINE POWER 3058 i.o 
TB. MARINA 2258 BG. LEO MARINE 9006</t>
  </si>
  <si>
    <t>GAB</t>
  </si>
  <si>
    <t xml:space="preserve">10 - 11 DEC </t>
  </si>
  <si>
    <t>TB LEO POWER 2211 BG. LEO MARINE 3011</t>
  </si>
  <si>
    <t>10 - 12 DEC</t>
  </si>
  <si>
    <t>TB KARYA PACIFIC 2235 BG. PACIFIC STAR 8705</t>
  </si>
  <si>
    <t>TB KARYA PACIFIC 2205 BG. PACIFIC STAR 8702</t>
  </si>
  <si>
    <t>14 - 15 DEC</t>
  </si>
  <si>
    <t xml:space="preserve">Waiting hauling cargo </t>
  </si>
  <si>
    <r>
      <rPr>
        <rFont val="Calibri"/>
        <b/>
        <color rgb="FF000000"/>
        <sz val="11.0"/>
      </rPr>
      <t>MV. VOSKO SKY OR SUBS</t>
    </r>
    <r>
      <rPr>
        <rFont val="Calibri"/>
        <color rgb="FF000000"/>
        <sz val="11.0"/>
      </rPr>
      <t xml:space="preserve">
Project : HD10A9A24</t>
    </r>
  </si>
  <si>
    <t>14 - 18 NOV</t>
  </si>
  <si>
    <t>MV. VOSCO SKY OR SUBS</t>
  </si>
  <si>
    <t>Completely loading; rounded 52,200 MT</t>
  </si>
  <si>
    <t>JETTY TARAHAN, SOUTH SUMATRA</t>
  </si>
  <si>
    <t>Project : HD10B9A24</t>
  </si>
  <si>
    <r>
      <rPr>
        <rFont val="Calibri"/>
        <b/>
        <color rgb="FF000000"/>
        <sz val="11.0"/>
      </rPr>
      <t>MV. AM OCEAN PRIDE OR SUBS</t>
    </r>
    <r>
      <rPr>
        <rFont val="Calibri"/>
        <color rgb="FF000000"/>
        <sz val="11.0"/>
      </rPr>
      <t xml:space="preserve">
Project : HD101124</t>
    </r>
  </si>
  <si>
    <t>09 - 14 DEC</t>
  </si>
  <si>
    <t>MV. AM OCEAN PRIDE</t>
  </si>
  <si>
    <t>Waiting for discharge</t>
  </si>
  <si>
    <r>
      <rPr>
        <rFont val="Calibri"/>
        <b/>
        <color rgb="FF000000"/>
        <sz val="11.0"/>
      </rPr>
      <t xml:space="preserve">MV. GINGKO OR SUBS
</t>
    </r>
    <r>
      <rPr>
        <rFont val="Calibri"/>
        <color rgb="FF000000"/>
        <sz val="11.0"/>
      </rPr>
      <t>Laycan : 22 - 26 Dec</t>
    </r>
  </si>
  <si>
    <t>19 - 20 DEC</t>
  </si>
  <si>
    <t xml:space="preserve">TB PSB 05 BG PSB 3005 </t>
  </si>
  <si>
    <t>Completle discharge</t>
  </si>
  <si>
    <t>Jetty CV. RIZKI MULIA BARA, SOUTH KALIMANTAN</t>
  </si>
  <si>
    <t xml:space="preserve">Rp 579,357 
</t>
  </si>
  <si>
    <t>Project : LEC 1_24</t>
  </si>
  <si>
    <t xml:space="preserve">TB PACIFIC NINETEEN BG PACIFIC 3019 OR SUBS </t>
  </si>
  <si>
    <t xml:space="preserve">TB. PACIFIC FIVE BG PACIFIC 3302 OR SUBS </t>
  </si>
  <si>
    <t>22 - 23 DEC</t>
  </si>
  <si>
    <t>TB. MOMENTUM 13 BG. MOMENTUM 30013 OR SUBS</t>
  </si>
  <si>
    <t xml:space="preserve">TB PSB 05 BG PSB 3005 (2ND TRIP) </t>
  </si>
  <si>
    <t xml:space="preserve">24 - 25 DEC </t>
  </si>
  <si>
    <t>TB PACIFIC NINETEEN BG PACIFIC 3019 OR SUBS (2ND TRIP)</t>
  </si>
  <si>
    <t>SII 1_Jan 24</t>
  </si>
  <si>
    <t>TB. PACIFIC TWENTY / BG. PACIFIC 3020</t>
  </si>
  <si>
    <t>PCN</t>
  </si>
  <si>
    <t>002/BAC-MSE/PJBB/I/2024</t>
  </si>
  <si>
    <t xml:space="preserve"> Rp 620,412
</t>
  </si>
  <si>
    <t>SII 2_Jan 24</t>
  </si>
  <si>
    <t>TB. PACIFIC TWENTY TWO / BG. PACIFIC 3022</t>
  </si>
  <si>
    <t>SII 3_Jan 24</t>
  </si>
  <si>
    <t>TB. PACIFIC EIGHTEEN / BG. PACIFIC 3018</t>
  </si>
  <si>
    <t>SII 4_Jan 24</t>
  </si>
  <si>
    <t>19 - 20 JAN</t>
  </si>
  <si>
    <t>TB. PACIFIC TWENTY SIX / BG. PACIFIC 3026</t>
  </si>
  <si>
    <t>OSS_1 Jan 24</t>
  </si>
  <si>
    <t>MMCT</t>
  </si>
  <si>
    <t>CV MANDIRI MAKMUR CITRA MANDIRI</t>
  </si>
  <si>
    <t>MMCT-MSE</t>
  </si>
  <si>
    <t>SCMM</t>
  </si>
  <si>
    <t>TB DUTA KAPUAS 10 / BG KAPUAS 312</t>
  </si>
  <si>
    <t>003/SPA/MMCT-MSE/VIII/2023</t>
  </si>
  <si>
    <t>OSS_2 Jan 24</t>
  </si>
  <si>
    <t>21 - 25 JAN</t>
  </si>
  <si>
    <t>TB. DOLPHIN / 38 BG. BKT 302</t>
  </si>
  <si>
    <t>Wilmar Gresik</t>
  </si>
  <si>
    <t>Wilmar BT 51_NOV_23</t>
  </si>
  <si>
    <t xml:space="preserve">Jetty Bahtera Alam Tamiang, North Barito </t>
  </si>
  <si>
    <t>07 - 09 JAN</t>
  </si>
  <si>
    <t>TB NELLY 81 BG NOAH 3001</t>
  </si>
  <si>
    <t>120/FRI-MSE/PJBB/LGL/IX/2023</t>
  </si>
  <si>
    <t>Wilmar GM 52_JAN_24</t>
  </si>
  <si>
    <t>26 - 28 JAN</t>
  </si>
  <si>
    <t>TB DUTA KAPUAS 10 BG. KAPUAS 312</t>
  </si>
  <si>
    <t>Wilmar GM 53_JAN_24</t>
  </si>
  <si>
    <t>TB  NELLY 85 BG NELLY 82</t>
  </si>
  <si>
    <t>Wilmar GM 54_JAN_24</t>
  </si>
  <si>
    <t>TB MEGA LESTARI VII BG BORNEO 3001</t>
  </si>
  <si>
    <t>Wilmar GM 1_MAR_24</t>
  </si>
  <si>
    <t>05 - 10 Apr</t>
  </si>
  <si>
    <t>TB SUTRA BHAKTI 1 BG SUTRA BHAKTI 88</t>
  </si>
  <si>
    <t>Wilmar DSI 4_APR_24</t>
  </si>
  <si>
    <t>LJT/RAFI</t>
  </si>
  <si>
    <t>RTP-LJT-MSE</t>
  </si>
  <si>
    <t>Jetty PT SEM</t>
  </si>
  <si>
    <t>10 - 12 JAN</t>
  </si>
  <si>
    <t xml:space="preserve">PT Lancar Jaya Trading </t>
  </si>
  <si>
    <t>Triyasa</t>
  </si>
  <si>
    <t>014/PJBB/LJT-MSE/V/2024</t>
  </si>
  <si>
    <t>Wilmar GM 2_MAR_24</t>
  </si>
  <si>
    <t>8-10 May</t>
  </si>
  <si>
    <t>Wilmar BT 7_APR_24</t>
  </si>
  <si>
    <t>SRE-MSE</t>
  </si>
  <si>
    <t>JETTY PT BERKAT BUMI PERSADA / PT SUMBER
REJEKI EKONOMI, LEMO, CENTRAL TEWEH,
CENTRAL KALIMANTAN, INDONESIA, KALIMANTAN
TENGAH</t>
  </si>
  <si>
    <t>15-16 May</t>
  </si>
  <si>
    <t>TB MOMENTUM 13 G MOMENTUM 30013</t>
  </si>
  <si>
    <t>JETTY PT. BERKAT BUMI PERSADA/PT SUMBER REJEKI EKONOMI, 
LEMO, CENTRAL TEWEH</t>
  </si>
  <si>
    <t>Wilmar GM 3_MAR_24</t>
  </si>
  <si>
    <t>06-07 Jun</t>
  </si>
  <si>
    <t>TB MARINA 2241 BG MARINE POWER 3067</t>
  </si>
  <si>
    <t>045/FRI-MSE/PJBB/LGL/IV/2024</t>
  </si>
  <si>
    <t>Wilmar DSI 5_APR_24</t>
  </si>
  <si>
    <t>TEI-LJT-MSE</t>
  </si>
  <si>
    <t>15-16 Jun</t>
  </si>
  <si>
    <t>015/PJBB/LJT-MSE/V/2024</t>
  </si>
  <si>
    <t>DIRECT BME</t>
  </si>
  <si>
    <t>06-08 Jun</t>
  </si>
  <si>
    <t>TB. KARYA PASIFIC 2222 / BG. PASIFIC STAR 7801</t>
  </si>
  <si>
    <t>TB. KARYA PACIFIC 2208 / BG. PACIFIC STAR 52</t>
  </si>
  <si>
    <t>TB.Karya Pacific 2203/BG.Pacific Star 7803</t>
  </si>
  <si>
    <t>Domestik</t>
  </si>
  <si>
    <t>SII 8_Mar 24</t>
  </si>
  <si>
    <t>AEP/SAHLI</t>
  </si>
  <si>
    <t>ARINI-AEP-MSE</t>
  </si>
  <si>
    <t>Jetty Arini, Kalimantan Timur</t>
  </si>
  <si>
    <t>26-28 May</t>
  </si>
  <si>
    <t>TB PACIFIC TWENTY / BG PACIFIC 3020</t>
  </si>
  <si>
    <t>PT Arthagria Energi Perkasa</t>
  </si>
  <si>
    <t>Sendawar</t>
  </si>
  <si>
    <t>001/SPA/AEP/MSE/V/2024</t>
  </si>
  <si>
    <t>Wilmar GH 6_APR_24</t>
  </si>
  <si>
    <t>KOPERASI JASA MANDIRI SEJAHTERA</t>
  </si>
  <si>
    <t>KOPJAS-AAJ-MSE</t>
  </si>
  <si>
    <t>Jetty Citra, Kalimantan Timur</t>
  </si>
  <si>
    <t>01-02 Jun</t>
  </si>
  <si>
    <t>TB PACIFIC ELEVEN / BG PACIFIC 3011</t>
  </si>
  <si>
    <t>PT Abbasy Anugerah Jaya i.o PT Sahabat Bara Reswara</t>
  </si>
  <si>
    <t>kymco</t>
  </si>
  <si>
    <t>001/AAJ-MSE/PJBB/VI/2024</t>
  </si>
  <si>
    <t>GNI 1.2_24</t>
  </si>
  <si>
    <t>BUNATI ANCHORAGE, SOUTH KALIMANTAN, INDONESIA</t>
  </si>
  <si>
    <t>25-30 May</t>
  </si>
  <si>
    <t>MV. HABCO AQUILA</t>
  </si>
  <si>
    <t>GNI 1.1_24</t>
  </si>
  <si>
    <t>STP-BAC-MSE</t>
  </si>
  <si>
    <t>TABONEO ANCHORAGE,SOUTH KALIMANTAN</t>
  </si>
  <si>
    <t>MV HABCO POLARIS</t>
  </si>
  <si>
    <t>006/PJBB/BAC-MSE/GNI-60/V/2024</t>
  </si>
  <si>
    <t>Stockpile</t>
  </si>
  <si>
    <t>Stokpile 1_24</t>
  </si>
  <si>
    <t>29 - 30 Jun</t>
  </si>
  <si>
    <t xml:space="preserve">TB. LABAKKANG / BG. TONASA LINES XXIII </t>
  </si>
  <si>
    <t>GNI. 1.2.1_24</t>
  </si>
  <si>
    <t>28  Jun- 04 Jul</t>
  </si>
  <si>
    <t>MV. MUBASYIR</t>
  </si>
  <si>
    <t>Wilmar GM 8_JUL_24</t>
  </si>
  <si>
    <t>07 - 08 JUL</t>
  </si>
  <si>
    <t>TB. SEBESI 3 BG. SEBUKU 3</t>
  </si>
  <si>
    <t>011/SRE/PJB/IV/2024</t>
  </si>
  <si>
    <t>Wilmar GH 13_JUL_24</t>
  </si>
  <si>
    <t>CV. BARA JAYA MAKMUR</t>
  </si>
  <si>
    <t>BJM-AAJ-MSE</t>
  </si>
  <si>
    <t>Jetty Bara Jaya Makmur, East Kalimantan</t>
  </si>
  <si>
    <t>30 - 31 JUL</t>
  </si>
  <si>
    <t xml:space="preserve">TB. NELLY 87 BG. NELLY 60 </t>
  </si>
  <si>
    <t>Done shipment  
On delay 7 Days</t>
  </si>
  <si>
    <t>003/SPA/AAJ-MSE/VII/2024</t>
  </si>
  <si>
    <t>Wilmar GM 9_JUL_24</t>
  </si>
  <si>
    <t>SJ Makmur</t>
  </si>
  <si>
    <t>PT Adidaya Akbar Berkarya</t>
  </si>
  <si>
    <t>AAB-SJM-MSE</t>
  </si>
  <si>
    <t>Jetty JG. Sebamban, South Kalimantan</t>
  </si>
  <si>
    <t>03 - 04 AUG</t>
  </si>
  <si>
    <t>TB. DUTA KAPUAS 10  BG. KAPUAS 312</t>
  </si>
  <si>
    <t>Done shipmen 
On delay 15 Days</t>
  </si>
  <si>
    <t>PT SULFINDO JAYA MAKMUR</t>
  </si>
  <si>
    <t>PCN Area</t>
  </si>
  <si>
    <t>GEOSERVICE</t>
  </si>
  <si>
    <t>001/SJM-MSE/PJBB/VII/2024</t>
  </si>
  <si>
    <t>GNI 1.2.2_24</t>
  </si>
  <si>
    <t>05 - 12 AUG</t>
  </si>
  <si>
    <t>MV. PACIFIC BULK i/o MV. DHARMA LAUTAN RUBY</t>
  </si>
  <si>
    <t>Wilmar Bitung</t>
  </si>
  <si>
    <t>Wilmar BT 16_JUL_24</t>
  </si>
  <si>
    <t>SJ Mandiri</t>
  </si>
  <si>
    <t>JETTY TUKS CV. RIZKI MULIA BARA</t>
  </si>
  <si>
    <t>18 - 20 AUG</t>
  </si>
  <si>
    <t>PT SULFINDO JAYA MANDIRI</t>
  </si>
  <si>
    <t>001/SJM-MSE/PJBB/VIII/2024</t>
  </si>
  <si>
    <t>Wilmar GM 10_JUL_24</t>
  </si>
  <si>
    <t xml:space="preserve">FRI </t>
  </si>
  <si>
    <t>09 - 11 SEPT</t>
  </si>
  <si>
    <t xml:space="preserve">TB. ETRO BG. MYLENA </t>
  </si>
  <si>
    <t>Done shipment
Delay 41 days</t>
  </si>
  <si>
    <t>082/FRI-MSE/PJBB/LGL/VII/2024</t>
  </si>
  <si>
    <t>Wilmar GM 11_JUL_24</t>
  </si>
  <si>
    <t xml:space="preserve">05 - 06 SEPT </t>
  </si>
  <si>
    <t>Done shipment 
Delay 30 days</t>
  </si>
  <si>
    <t>Wilmar GM 12_JUL_24</t>
  </si>
  <si>
    <t>06 - 07 SEPT</t>
  </si>
  <si>
    <t>TB. VIRGO SEJATI 377 BG. VIRGO SEJATI 137</t>
  </si>
  <si>
    <t>Done shipment 
Delay 16 days</t>
  </si>
  <si>
    <t>Wilmar GM 17_AUG</t>
  </si>
  <si>
    <t>08 - 09 SEPT</t>
  </si>
  <si>
    <t>TB. MHKL 201 BG. MHKL 31</t>
  </si>
  <si>
    <t>Complete load</t>
  </si>
  <si>
    <t>Wilmar GM 18_AUG</t>
  </si>
  <si>
    <t>11 - 12 SEPT</t>
  </si>
  <si>
    <t xml:space="preserve">TB. SABANG 75 BG. SUMBER JAYA 2732 </t>
  </si>
  <si>
    <t>Wilmar GH 14_JUL_24</t>
  </si>
  <si>
    <t>RBI/Demes</t>
  </si>
  <si>
    <t>CV. Gudang Hitam Prima</t>
  </si>
  <si>
    <t>GHP-RBI-MSE</t>
  </si>
  <si>
    <t>Jetty Gudang Hitam Prima, East Kalimantan</t>
  </si>
  <si>
    <t>TB. PANCARAN 811 BG. KALYA 102</t>
  </si>
  <si>
    <t>Issue dokumen pihak RBI tidak bisa approve MVP dari tgl 02 Oct s.d 07 Oct</t>
  </si>
  <si>
    <t>Lala, Noah</t>
  </si>
  <si>
    <t>PT BINTANG KARYATAMA TKD 
PT RAMA BUMI INDO</t>
  </si>
  <si>
    <t>Taman Saleo</t>
  </si>
  <si>
    <t>001/SPA/RBI-MSE/IX/2024</t>
  </si>
  <si>
    <t>Wilmar GH 15_JUL_24</t>
  </si>
  <si>
    <t xml:space="preserve">05 - 06 OCT </t>
  </si>
  <si>
    <t>TB. MAHESA 102 BG. TERANG 316</t>
  </si>
  <si>
    <t>002/SPA/RBI-MSE/IX/2024</t>
  </si>
  <si>
    <t>Wilmar GM 19_AUG_24</t>
  </si>
  <si>
    <t>GNI 1.2.3_24</t>
  </si>
  <si>
    <t>30 SEPT - 04 OCT</t>
  </si>
  <si>
    <t>MV. FEIZA OR SUBS</t>
  </si>
  <si>
    <t xml:space="preserve">Completely loaded </t>
  </si>
  <si>
    <t xml:space="preserve">Dini </t>
  </si>
  <si>
    <t>Rp657,281</t>
  </si>
  <si>
    <t>Wilmar GM 20_SEP_24</t>
  </si>
  <si>
    <t>TB. MHKL 201 BG. MHKL31</t>
  </si>
  <si>
    <t>Jetty Bahtera Alam Tamiang, North Barito</t>
  </si>
  <si>
    <t>132/FRI-MSE/PJBB/LGL/IX/2024
159/FRI-MSE/PJBB/LGL/AD1/X/2024</t>
  </si>
  <si>
    <t>BMM1_OCT_24</t>
  </si>
  <si>
    <t>05 - 06 NOV i/o 
10 - 13 OCT</t>
  </si>
  <si>
    <t xml:space="preserve">TB. MOMENTUM 09 BG. MOMENTUM 3009 i/o 
TB. MEGATWO BG. PST 208 i/o TB. NELLY 87 BG. NELLY 60 </t>
  </si>
  <si>
    <t>Wilmar DSI 25_SEP_24</t>
  </si>
  <si>
    <t>LJT</t>
  </si>
  <si>
    <t>CV. MANDIRI JAYA MAKMUR</t>
  </si>
  <si>
    <t>MJM - LJT - MSE</t>
  </si>
  <si>
    <t>20 - 21 OCT</t>
  </si>
  <si>
    <t>TB. PRIMA 1 BG. MARITIM 1</t>
  </si>
  <si>
    <t>002/LJT-MSE/PJBB/X/2024</t>
  </si>
  <si>
    <t>Wilmar GM 21_SEP_24</t>
  </si>
  <si>
    <t>PT. KERTAWIRA SERA LESTARI</t>
  </si>
  <si>
    <t>KSL  - LJT - MSE</t>
  </si>
  <si>
    <t xml:space="preserve">TB. NELLY 87 BG. NELLY 60 i.o 
TB. MEGATWO BG. PST 208 i.o TB. NELLY 87 BG. NELLY 60 </t>
  </si>
  <si>
    <t>001/LJT-MSE/PJBB/VIII/2024</t>
  </si>
  <si>
    <t>GNI 1.2.4_24</t>
  </si>
  <si>
    <t>27 - 31 OCT</t>
  </si>
  <si>
    <t>MV. NASHALINA or Subs</t>
  </si>
  <si>
    <t>Wilmar GM 22_SEP</t>
  </si>
  <si>
    <t xml:space="preserve">09 - 10 NOV i.o 
01 - 03 NOV </t>
  </si>
  <si>
    <t>TB. MHKL 201 BG. MHKL 31 i/o TB. MEGA TWO BG. PST 208</t>
  </si>
  <si>
    <t xml:space="preserve">Process loading </t>
  </si>
  <si>
    <t>BMM2_OCT_24</t>
  </si>
  <si>
    <t>20 - 23 NOV</t>
  </si>
  <si>
    <t>TB NELLY 87 BG NELLY 60 OR SUBS</t>
  </si>
  <si>
    <t>Wilmar GM 24_SEP</t>
  </si>
  <si>
    <t>PT FONTANA RESOURCES INDONESIA i.o 
PT SUMBER REJEKI EKONOMI</t>
  </si>
  <si>
    <t>06 - 08 DEC</t>
  </si>
  <si>
    <t>TB. PANGERAN LAKSANA 99 BG. PANGERAN 3029 OR SUBS</t>
  </si>
  <si>
    <t xml:space="preserve">ETA POD 26 Dec </t>
  </si>
  <si>
    <t>Sailing</t>
  </si>
  <si>
    <t>20 - 22 DEC</t>
  </si>
  <si>
    <t>TB. NELLY 87 BG. NELLY 60 OR SUBS</t>
  </si>
  <si>
    <t xml:space="preserve">Waiting barge arrival </t>
  </si>
  <si>
    <t>Contract fontana habis, Kontrak SRE yang tersedia
( Perlu kontrak baru jika source FRI )</t>
  </si>
  <si>
    <t xml:space="preserve">0SS 7 </t>
  </si>
  <si>
    <t xml:space="preserve">OSS 8 </t>
  </si>
  <si>
    <t xml:space="preserve">Waiting info discharge </t>
  </si>
  <si>
    <t xml:space="preserve">Waiting discharge </t>
  </si>
  <si>
    <r>
      <rPr>
        <rFont val="Calibri"/>
        <b/>
        <color rgb="FF000000"/>
        <sz val="11.0"/>
      </rPr>
      <t>MV. MUNIF</t>
    </r>
    <r>
      <rPr>
        <rFont val="Calibri"/>
        <color rgb="FF000000"/>
        <sz val="11.0"/>
      </rPr>
      <t xml:space="preserve">
Laycan : 02 - 08 Januari 2025
Project : </t>
    </r>
    <r>
      <rPr>
        <rFont val="Calibri"/>
        <color rgb="FFFF0000"/>
        <sz val="11.0"/>
      </rPr>
      <t>TBA</t>
    </r>
  </si>
  <si>
    <t>02 - 08 Januari</t>
  </si>
  <si>
    <t>Waiting vessel arrival ; ETA 30 Dec</t>
  </si>
  <si>
    <t>Wilmar BT 26_SEP</t>
  </si>
  <si>
    <t xml:space="preserve">FRI- MSE </t>
  </si>
  <si>
    <t>16 - 17 NOV i.o
10 - 15 NOV</t>
  </si>
  <si>
    <t>TB. PUTRA MANDAR 179 BG. PBB TADUNGBALANIPA 3011 
i/o TB. ENTEBE STAR 61 BG. FINACIA 83</t>
  </si>
  <si>
    <t>Perubahan source dari SRE ke FRI 
per tanggal 4 November</t>
  </si>
  <si>
    <t>MV. GOLDEN DESTINY / LAYCAN 12 MARCH 
/ PROJECT SII5_FEB 24</t>
  </si>
  <si>
    <t>TSE/KENLIE</t>
  </si>
  <si>
    <t>PT Arini</t>
  </si>
  <si>
    <t>ARINI-TSE-MSE</t>
  </si>
  <si>
    <t>06 - 07 MAR</t>
  </si>
  <si>
    <t>TB PACIFIC JAYA 1 BG. MARITIM PERKASA 3027</t>
  </si>
  <si>
    <t>PT Tritama Selaras Energi</t>
  </si>
  <si>
    <t>PJP</t>
  </si>
  <si>
    <t>09 - 10 MAR</t>
  </si>
  <si>
    <t>TB BARAKUDA VIII BG. MARITIM PERKASA 3038</t>
  </si>
  <si>
    <t>CV Rinda Kaltim Anugerah</t>
  </si>
  <si>
    <t>RKA-TSE-MSE</t>
  </si>
  <si>
    <t>Koperasi Putra Mahakam Mandiri</t>
  </si>
  <si>
    <t>15 - 17 MAR</t>
  </si>
  <si>
    <t>TB PACIFIC JAYA VIII BG. MARITIM PERKASA 3029</t>
  </si>
  <si>
    <t>Makkari Tutu/ Boni/ Andien</t>
  </si>
  <si>
    <t>CV Makkari Tutu Abadi</t>
  </si>
  <si>
    <t>MTA-MSE</t>
  </si>
  <si>
    <t>Jetty Nuansacipta Coal Investment</t>
  </si>
  <si>
    <t>12 - 13 MAR</t>
  </si>
  <si>
    <t>TB CLEAVENT 1 BG. DIAMOND 2702</t>
  </si>
  <si>
    <t>JAMIN</t>
  </si>
  <si>
    <t>MV ANITA I 
/ LAYCAN 14 - 19 APRIL 
/ PROJECT SII6_MAR 24</t>
  </si>
  <si>
    <t xml:space="preserve">13 - 14 April </t>
  </si>
  <si>
    <t>TB. PSB 05 / BG. PSB 3005</t>
  </si>
  <si>
    <t>SPLIT CARGO WITH MV MONICA D</t>
  </si>
  <si>
    <t>PCN, KALSEL</t>
  </si>
  <si>
    <t xml:space="preserve">14 - 15 April </t>
  </si>
  <si>
    <t>TB. PACIFIC TWELVE / BG. PACIFIC 3012</t>
  </si>
  <si>
    <t>CV. ANUGERAH RIZKY GUNUNG</t>
  </si>
  <si>
    <t>TB. PACIFIC SEVENTEEN / BG. PACIFIC 3017</t>
  </si>
  <si>
    <t>Completely discharged /Return Cargo</t>
  </si>
  <si>
    <t>TCT</t>
  </si>
  <si>
    <t xml:space="preserve">TRIYASA </t>
  </si>
  <si>
    <t>Return cargo</t>
  </si>
  <si>
    <t>NEMOASIA</t>
  </si>
  <si>
    <t>PT. NEMOASIA</t>
  </si>
  <si>
    <t>NEMOASIA-BTS-MSE</t>
  </si>
  <si>
    <t>NEMOASIA, KALTENG</t>
  </si>
  <si>
    <t>17 - 18 April</t>
  </si>
  <si>
    <t>TB. PACIFIC NINETEEN / BG. PACIFIC 3019</t>
  </si>
  <si>
    <t>PT BINTANG TUJUH SEMBILAN</t>
  </si>
  <si>
    <t>FBE/ANTO</t>
  </si>
  <si>
    <t>ABAP-FBE-MSE</t>
  </si>
  <si>
    <t>16 - 17 April</t>
  </si>
  <si>
    <t>TB. PACIFIC FIVE / BG. PACIFIC 3302</t>
  </si>
  <si>
    <t>17.908.380</t>
  </si>
  <si>
    <t xml:space="preserve">17 - 18 April </t>
  </si>
  <si>
    <t>TB. BINTANG TIMUR 1201 / BG. BINTANG TIMUR 1202</t>
  </si>
  <si>
    <t>105.759.360</t>
  </si>
  <si>
    <t>PT. ANUGERAH RIZKIE GUNUNG</t>
  </si>
  <si>
    <t>21 - 23 April</t>
  </si>
  <si>
    <t>23 - 24 April</t>
  </si>
  <si>
    <t>MV MANALAGI TARA
/ LAYCAN 06 - 10 MAY 
/ PROJECT SII7_MAR 24</t>
  </si>
  <si>
    <t>01 - 03 MAY</t>
  </si>
  <si>
    <t>TB. PACIFIC SEVEN  BG. PACIFIC 3007</t>
  </si>
  <si>
    <t>PT TRITAMA SELARAS ENERGI</t>
  </si>
  <si>
    <t>PJP Muang, KALTIM</t>
  </si>
  <si>
    <t>TB. PACIFIC  TWENTY THREE BG. PACIFIC 3023</t>
  </si>
  <si>
    <t>JG SATUI</t>
  </si>
  <si>
    <t>04 -05 MAY</t>
  </si>
  <si>
    <t>05 - 06 MAY</t>
  </si>
  <si>
    <t>TB. PACIFIC EIGHT BG. PACIFIC 3008</t>
  </si>
  <si>
    <t>TB. MICHELLE VI BG. BENAMI VI</t>
  </si>
  <si>
    <t>PT. CHAIDO MEGA MINERAL</t>
  </si>
  <si>
    <t>CMM-FBE-TSE</t>
  </si>
  <si>
    <t>05 - 07 MAY</t>
  </si>
  <si>
    <t>TB. PACIFIC TWENTY EIGHT BG. PACIFIC 3028</t>
  </si>
  <si>
    <t>DEEK, KALTIM</t>
  </si>
  <si>
    <t>RETURN CARGO  MV ANITA 1 TB. PACIFIC SEVENTEEN BG. PACIFIC 3017</t>
  </si>
  <si>
    <t>RETURN CARGO  DARI VESSEL LAIN TB. MICHELLE VI BG. BENAMI VI</t>
  </si>
  <si>
    <r>
      <rPr>
        <rFont val="Calibri"/>
        <b/>
        <color rgb="FF000000"/>
        <sz val="11.0"/>
      </rPr>
      <t>MV. HABCO POLARIS</t>
    </r>
    <r>
      <rPr>
        <rFont val="Calibri"/>
        <color rgb="FF000000"/>
        <sz val="11.0"/>
      </rPr>
      <t xml:space="preserve">
Laycan : 03 - 07 Nov</t>
    </r>
  </si>
  <si>
    <r>
      <rPr>
        <rFont val="Calibri"/>
        <color rgb="FF000000"/>
        <sz val="11.0"/>
      </rPr>
      <t xml:space="preserve">01 - 02 NOV 
</t>
    </r>
    <r>
      <rPr>
        <rFont val="Calibri"/>
        <b/>
        <color rgb="FFFF0000"/>
        <sz val="11.0"/>
      </rPr>
      <t>SPLIT CARGO</t>
    </r>
  </si>
  <si>
    <t>TB. ENTEBE POWER 5 BG. FINACIA 81 OR SUBS</t>
  </si>
  <si>
    <t>waiting vessel arrival 10 days</t>
  </si>
  <si>
    <t>218.010.600</t>
  </si>
  <si>
    <t>Project : OSS3_24</t>
  </si>
  <si>
    <t>waiting vessel arrival 7 days</t>
  </si>
  <si>
    <r>
      <rPr>
        <rFont val="Calibri"/>
        <b/>
        <color rgb="FF000000"/>
        <sz val="11.0"/>
      </rPr>
      <t>DSR RC : 5.175,647 MT 
DSR JETTY : 4.959,434 MT</t>
    </r>
    <r>
      <rPr>
        <rFont val="Calibri"/>
        <color rgb="FF000000"/>
        <sz val="11.0"/>
      </rPr>
      <t xml:space="preserve">
</t>
    </r>
  </si>
  <si>
    <t>TB. BINTANG TIMUR 1201 BG. BINTANG TIMUR 1202 OR SUBS</t>
  </si>
  <si>
    <t>waiting vessel arrival 5 days</t>
  </si>
  <si>
    <t>Vessel arrival out of laycan</t>
  </si>
  <si>
    <t>TB. ARK NAPHTALI BG. ARK CARNELLIAN OR SUBS i/o 
TB. TRANS POWER 220 BG. GOLD TRANS 312 OR SUBS</t>
  </si>
  <si>
    <t xml:space="preserve"> waiting vessel arrival 4 days</t>
  </si>
  <si>
    <t xml:space="preserve">04 - 05 NOV </t>
  </si>
  <si>
    <t>TB. SLM HELIOS 1 BG. KAPUAS 312  OR SUBS i/o
TB. ARK NAPTHALI BG. ARK CARNELLIAN</t>
  </si>
  <si>
    <t xml:space="preserve"> waiting vessel arrival 1 days</t>
  </si>
  <si>
    <r>
      <rPr>
        <rFont val="Calibri"/>
        <b/>
        <color rgb="FF000000"/>
        <sz val="11.0"/>
      </rPr>
      <t>MV. MONICA P</t>
    </r>
    <r>
      <rPr>
        <rFont val="Calibri"/>
        <color rgb="FF000000"/>
        <sz val="11.0"/>
      </rPr>
      <t xml:space="preserve">
Laycan : 17 - 21 Nov</t>
    </r>
  </si>
  <si>
    <t>Project : OSS4_24</t>
  </si>
  <si>
    <t>15 - 16 NOV</t>
  </si>
  <si>
    <t xml:space="preserve">TB BINTANG TIMUR 1201 BG BINTANG TIMUR 1202 </t>
  </si>
  <si>
    <t>16 - 17 NOV</t>
  </si>
  <si>
    <t>TB SLM HELIOS 1 BG KAPUAS 312 OR SUBS</t>
  </si>
  <si>
    <t>17 - 18 NOV</t>
  </si>
  <si>
    <t>TB CIPTA 2001 BG. SATRIA 3001 OR SUBS</t>
  </si>
  <si>
    <t>18 - 19 NOV</t>
  </si>
  <si>
    <t>TB PACIFIC THIRTY ONE BG. PACIFIC 3031 OR SUBS</t>
  </si>
  <si>
    <t>19 - 20 NOV</t>
  </si>
  <si>
    <t>20 - 21 NOV</t>
  </si>
  <si>
    <t>TB BINTANG TIMUR 1201 BG BINTANG TIMUR 1202</t>
  </si>
  <si>
    <r>
      <rPr>
        <rFont val="Calibri"/>
        <b/>
        <color rgb="FF000000"/>
        <sz val="11.0"/>
      </rPr>
      <t>MV. HABCO POLARIS</t>
    </r>
    <r>
      <rPr>
        <rFont val="Calibri"/>
        <color rgb="FF000000"/>
        <sz val="11.0"/>
      </rPr>
      <t xml:space="preserve">
Laycan : 24 - 28 Nov</t>
    </r>
  </si>
  <si>
    <t>22 - 23 NOV</t>
  </si>
  <si>
    <t>Project : OSS5_24</t>
  </si>
  <si>
    <t>23 - 24 NOV</t>
  </si>
  <si>
    <t>24 - 25 NOV</t>
  </si>
  <si>
    <t>RC : 1,834.590</t>
  </si>
  <si>
    <t>TB ARK NAPHTALI BG ARK CARNELIAN i/o
TB PANDORA 8 BG. PANDORA 9</t>
  </si>
  <si>
    <t xml:space="preserve">TB. PACIFIC TWENTY THREE BG. PACIFIC 3023 i.o
TB MAHAMERU 3 BG MAHAMERU 1 </t>
  </si>
  <si>
    <r>
      <rPr>
        <rFont val="Calibri"/>
        <b/>
        <color rgb="FF000000"/>
        <sz val="11.0"/>
      </rPr>
      <t>MV. NOUR MUSTHOFA</t>
    </r>
    <r>
      <rPr>
        <rFont val="Calibri"/>
        <color rgb="FF000000"/>
        <sz val="11.0"/>
      </rPr>
      <t xml:space="preserve">
Laycan : 30 Nov - 07 Dec</t>
    </r>
  </si>
  <si>
    <t>30 NOV - 07 DEC</t>
  </si>
  <si>
    <t>MV NOUR MUSTHOFA</t>
  </si>
  <si>
    <t xml:space="preserve">Barging </t>
  </si>
  <si>
    <t>Proses barging to vessel</t>
  </si>
  <si>
    <t>Project : GNI 1.1.2_24</t>
  </si>
  <si>
    <r>
      <rPr>
        <rFont val="Calibri"/>
        <b/>
        <color rgb="FF000000"/>
        <sz val="11.0"/>
      </rPr>
      <t xml:space="preserve">MV. HABCO POLARIS OR SUBS
</t>
    </r>
    <r>
      <rPr>
        <rFont val="Calibri"/>
        <color rgb="FF000000"/>
        <sz val="11.0"/>
      </rPr>
      <t>Laycan : 17 - 21 Dec i.o 10 - 15 Dec</t>
    </r>
  </si>
  <si>
    <t>TB. PACIFIC FIVE BG PACIFIC 3302</t>
  </si>
  <si>
    <t>Project : OSS6_24</t>
  </si>
  <si>
    <t>15 - 16 DEC</t>
  </si>
  <si>
    <t>TB PACIFIC NINETEEN BG PACIFIC 3019</t>
  </si>
  <si>
    <r>
      <rPr>
        <rFont val="Calibri"/>
        <color theme="1"/>
        <sz val="11.0"/>
      </rPr>
      <t xml:space="preserve">Completely discharge </t>
    </r>
    <r>
      <rPr>
        <rFont val="Calibri"/>
        <b/>
        <color theme="1"/>
        <sz val="11.0"/>
      </rPr>
      <t xml:space="preserve">(RC : 410,947 MT) </t>
    </r>
  </si>
  <si>
    <t>16 - 17 DEC</t>
  </si>
  <si>
    <t>17 - 18 DEC</t>
  </si>
  <si>
    <t>TB PACIFIC NINETEEN BG PACIFIC 3019 (2nd Trip)</t>
  </si>
  <si>
    <t xml:space="preserve">Waiting  </t>
  </si>
  <si>
    <t>UPCOMING (SOLD)</t>
  </si>
  <si>
    <t>SDJ</t>
  </si>
  <si>
    <t>RKAB</t>
  </si>
  <si>
    <t>RKBM</t>
  </si>
  <si>
    <t>RKBM 2</t>
  </si>
  <si>
    <t>ET</t>
  </si>
  <si>
    <t>DOMESTIC
Stockpile2_24</t>
  </si>
  <si>
    <t xml:space="preserve">TBA </t>
  </si>
  <si>
    <t>TBA i/o 
JETTY RMB, SOUTH KALIMANTAN</t>
  </si>
  <si>
    <r>
      <rPr>
        <rFont val="Calibri"/>
        <color rgb="FFFF0000"/>
        <sz val="11.0"/>
      </rPr>
      <t>TBA</t>
    </r>
    <r>
      <rPr>
        <rFont val="Calibri"/>
        <color rgb="FF000000"/>
        <sz val="11.0"/>
      </rPr>
      <t xml:space="preserve"> i/o 07 - 08 NOV I/O
28 - 29 OCT </t>
    </r>
  </si>
  <si>
    <t>WAITING SOURCE CONFIRMATION</t>
  </si>
  <si>
    <t>Sold</t>
  </si>
  <si>
    <t>GM 4 DI JAN 
DSI 2 DI JAN 
BITUNG 1 DI JAN
DUMAI 1 DI JAN 
GH 1 DI JAN</t>
  </si>
  <si>
    <t>DOMESTIC
GNI</t>
  </si>
  <si>
    <t>30 NOV - 7 DEC</t>
  </si>
  <si>
    <t>MV. NOUR MUSTHOFA</t>
  </si>
  <si>
    <t>ICI 4 + $2 -&gt; Supramax
Basis 3700 NAR TS 0.6 Max</t>
  </si>
  <si>
    <r>
      <rPr>
        <rFont val="Calibri"/>
        <b/>
        <color rgb="FFFF9900"/>
        <sz val="11.0"/>
      </rPr>
      <t>EXPORT</t>
    </r>
    <r>
      <rPr>
        <rFont val="Calibri"/>
        <color rgb="FFFF9900"/>
        <sz val="11.0"/>
      </rPr>
      <t xml:space="preserve">
HUADIAN</t>
    </r>
  </si>
  <si>
    <t>BME Serelo + GAB</t>
  </si>
  <si>
    <t>BME - TBA - MSE</t>
  </si>
  <si>
    <r>
      <rPr>
        <rFont val="Calibri"/>
        <b/>
        <color rgb="FFFF0000"/>
        <sz val="11.0"/>
      </rPr>
      <t>10 - 14 DEC</t>
    </r>
    <r>
      <rPr>
        <rFont val="Calibri"/>
        <b/>
        <color rgb="FF000000"/>
        <sz val="11.0"/>
      </rPr>
      <t xml:space="preserve"> i/o
03-07 DEC i/o
26 - 30 NOV</t>
    </r>
  </si>
  <si>
    <t xml:space="preserve">Waiting laycan confirmation from Serelo </t>
  </si>
  <si>
    <t>source GAB &amp; Hauling</t>
  </si>
  <si>
    <r>
      <rPr>
        <rFont val="Calibri"/>
        <b/>
        <color rgb="FFFF9900"/>
        <sz val="11.0"/>
      </rPr>
      <t>EXPORT</t>
    </r>
    <r>
      <rPr>
        <rFont val="Calibri"/>
        <color rgb="FFFF9900"/>
        <sz val="11.0"/>
      </rPr>
      <t xml:space="preserve">
HUADIAN</t>
    </r>
  </si>
  <si>
    <t>09 - 14 DEC (POL)</t>
  </si>
  <si>
    <t>Max quantity vessel 50,000 MT</t>
  </si>
  <si>
    <r>
      <rPr>
        <rFont val="Calibri"/>
        <b/>
        <color rgb="FFFF9900"/>
        <sz val="11.0"/>
      </rPr>
      <t xml:space="preserve">TOTAL </t>
    </r>
    <r>
      <rPr>
        <rFont val="Calibri"/>
        <b/>
        <color rgb="FFFF9900"/>
        <sz val="11.0"/>
      </rPr>
      <t>EXPORT</t>
    </r>
  </si>
  <si>
    <t>TOTAL DOMESTIC</t>
  </si>
  <si>
    <t>NEED BUYER - EXPORT</t>
  </si>
  <si>
    <t>AJE OR BLENDED</t>
  </si>
  <si>
    <t>AJE/TBA-MSE</t>
  </si>
  <si>
    <t>END OF OCT</t>
  </si>
  <si>
    <t>Belum dapet buyer</t>
  </si>
  <si>
    <t>PT Tri Oetama Persada</t>
  </si>
  <si>
    <t>NOV</t>
  </si>
  <si>
    <t>Jadi jual triop atau engga?</t>
  </si>
  <si>
    <t>NEED SOURCE
4200 GAR</t>
  </si>
  <si>
    <t>PT Anzawara</t>
  </si>
  <si>
    <t>Bunati Anchorage</t>
  </si>
  <si>
    <t>10-16 NOV</t>
  </si>
  <si>
    <t>MV. TBA</t>
  </si>
  <si>
    <t>Offer sudah dikirim waiting final confirmation</t>
  </si>
  <si>
    <t>Waiting final confirmation</t>
  </si>
  <si>
    <t>BME SERELO</t>
  </si>
  <si>
    <t>05-07, 10-12 Nov,
20-21, 25-26 Nov</t>
  </si>
  <si>
    <t>sisa 3 barge, laycan slot october yg kosong akan dimundurin, 05-07 Nov, 10-12 Nov</t>
  </si>
  <si>
    <t>MIND ID 48</t>
  </si>
  <si>
    <t xml:space="preserve">T. Kampeh/ Tarahan Port, South Sumatra </t>
  </si>
  <si>
    <t>DECEMBER</t>
  </si>
  <si>
    <t>Sudah nego minta mundur sampe minggu ini, apakah kita akan minta extend validity shipment atau?</t>
  </si>
  <si>
    <t>CANCELED</t>
  </si>
  <si>
    <t>Change to October's slot, waiting approval</t>
  </si>
  <si>
    <t>Cancelled</t>
  </si>
  <si>
    <t>CANCELLED</t>
  </si>
  <si>
    <t xml:space="preserve">29 - 30 SEPT </t>
  </si>
  <si>
    <t>GNI - CIF BASIS - CANCELLED</t>
  </si>
  <si>
    <t>STP</t>
  </si>
  <si>
    <t>PT. Sembilan Tiga Perdana</t>
  </si>
  <si>
    <t>Bunati Anchorage, South Kal</t>
  </si>
  <si>
    <t xml:space="preserve">25 - 31 OCT  </t>
  </si>
  <si>
    <t xml:space="preserve">GNI tidak menerima calorie NAR 6000 </t>
  </si>
  <si>
    <t>GS GLOBAL - CANCELLED</t>
  </si>
  <si>
    <t>BLENDED</t>
  </si>
  <si>
    <t xml:space="preserve">ABG, AJP/SEP, PMA/KIM 
Pelaihari 30kt, Prafa 2x7500, Avery 2x5000, Hasnur/101 </t>
  </si>
  <si>
    <t>EXPORT - CANCELLED</t>
  </si>
  <si>
    <t>HIGH CV BLENDED</t>
  </si>
  <si>
    <t>DOMESTIK - CANCELLED</t>
  </si>
  <si>
    <t>Waiting offer &amp; Document from supplier</t>
  </si>
  <si>
    <t xml:space="preserve"> Dini, Lala, Noah</t>
  </si>
  <si>
    <t xml:space="preserve">  </t>
  </si>
  <si>
    <t>TYPE</t>
  </si>
  <si>
    <t>MONTH</t>
  </si>
  <si>
    <t>SUPPLIER CONTRACT</t>
  </si>
  <si>
    <t>SUPPLIER PAYMENT</t>
  </si>
  <si>
    <t>FREIGHT/TRANSSHIPMENT</t>
  </si>
  <si>
    <t>FREIGHT VENDOR</t>
  </si>
  <si>
    <t>COAL SUPPLIER</t>
  </si>
  <si>
    <t>SUPPLIER/VENDOR DOCUMENTS</t>
  </si>
  <si>
    <t xml:space="preserve">RESULT </t>
  </si>
  <si>
    <t>CONTRACT SECTION</t>
  </si>
  <si>
    <t>SYSTEM</t>
  </si>
  <si>
    <t>PRICE</t>
  </si>
  <si>
    <t>SPAL</t>
  </si>
  <si>
    <t>ARRIVAL</t>
  </si>
  <si>
    <t>COMMENCE</t>
  </si>
  <si>
    <t>COMPLETELY</t>
  </si>
  <si>
    <t>TIME ARRIVAL - COMPLETE</t>
  </si>
  <si>
    <t>DOC ON BOARD</t>
  </si>
  <si>
    <t>COMPLETELY LOADED - LHV ISSUED</t>
  </si>
  <si>
    <t>TIME TOTAL PORT OF LOADING</t>
  </si>
  <si>
    <t>TIME ARRIVAL POD - COMPLETE</t>
  </si>
  <si>
    <t>TOTAL TIME POL + POD</t>
  </si>
  <si>
    <t>GAP</t>
  </si>
  <si>
    <t>SHIPMENT DOCUMENT</t>
  </si>
  <si>
    <t>OPTIONAL</t>
  </si>
  <si>
    <t>CONTRACTUAL PARTNER</t>
  </si>
  <si>
    <t>NO. DOCS</t>
  </si>
  <si>
    <t>SC</t>
  </si>
  <si>
    <t>HC</t>
  </si>
  <si>
    <t>SIGN</t>
  </si>
  <si>
    <t>POSITION</t>
  </si>
  <si>
    <t xml:space="preserve">OPS </t>
  </si>
  <si>
    <t>DAYS</t>
  </si>
  <si>
    <t>BASE</t>
  </si>
  <si>
    <t>ADJUSTED</t>
  </si>
  <si>
    <t>INV 1</t>
  </si>
  <si>
    <t xml:space="preserve">INV 2 </t>
  </si>
  <si>
    <t>INV 3</t>
  </si>
  <si>
    <t>FINAL</t>
  </si>
  <si>
    <t>AMOUNT DP</t>
  </si>
  <si>
    <t>Date of DP</t>
  </si>
  <si>
    <t>BL Date</t>
  </si>
  <si>
    <t>Lama Waktu</t>
  </si>
  <si>
    <t>DP - BL</t>
  </si>
  <si>
    <t>VENDOR</t>
  </si>
  <si>
    <t>AGENT</t>
  </si>
  <si>
    <t>SC/HC</t>
  </si>
  <si>
    <t>BARGE PRICE</t>
  </si>
  <si>
    <t>PRORATE</t>
  </si>
  <si>
    <t>MIN. QTY</t>
  </si>
  <si>
    <t>DF</t>
  </si>
  <si>
    <t>TOTAL IN IDR</t>
  </si>
  <si>
    <t>INSTRUCTION</t>
  </si>
  <si>
    <t>POL</t>
  </si>
  <si>
    <t>LOAD</t>
  </si>
  <si>
    <t>LOADED</t>
  </si>
  <si>
    <t>HOUR</t>
  </si>
  <si>
    <t>IN DAYS</t>
  </si>
  <si>
    <t>POD</t>
  </si>
  <si>
    <t>DISCHARGE</t>
  </si>
  <si>
    <t>ACTUAL</t>
  </si>
  <si>
    <t>ACTUAL IN IDR</t>
  </si>
  <si>
    <t>FINAL DEMS</t>
  </si>
  <si>
    <t>DISCOUNT</t>
  </si>
  <si>
    <t>ACTUAL DEMS</t>
  </si>
  <si>
    <t>(SUPPLIER VS. VENDOR)</t>
  </si>
  <si>
    <t>ID BILLING</t>
  </si>
  <si>
    <t>QTY ROYALTI</t>
  </si>
  <si>
    <t>AMOUNT ROYALTI</t>
  </si>
  <si>
    <t>LHV SURVEYOR</t>
  </si>
  <si>
    <t>ALIH M</t>
  </si>
  <si>
    <t>IJIN JETTY</t>
  </si>
  <si>
    <t>CALORIE</t>
  </si>
  <si>
    <t>TS</t>
  </si>
  <si>
    <t>ASH</t>
  </si>
  <si>
    <t>BIP</t>
  </si>
  <si>
    <t>Menunggu vessel tiba 5 hari dari complete loading</t>
  </si>
  <si>
    <t>JAN</t>
  </si>
  <si>
    <t>NON SPEC</t>
  </si>
  <si>
    <t>DP</t>
  </si>
  <si>
    <t>10% DOC</t>
  </si>
  <si>
    <t>MKLS</t>
  </si>
  <si>
    <t>Menunggu vessel tiba 3 hari dari complete loading</t>
  </si>
  <si>
    <t>TSM</t>
  </si>
  <si>
    <t xml:space="preserve">Menunggu document cargo dari complete loading 5 hari </t>
  </si>
  <si>
    <t>100%
Before Load</t>
  </si>
  <si>
    <t>FBE</t>
  </si>
  <si>
    <t>Menunggu hauling cargo +-8 hari di Maduchon &amp; RKAB belum keluar</t>
  </si>
  <si>
    <t xml:space="preserve">Menunggu cargo di Maduchon 15 hari &amp; tidak jadi muat pindah ke SPC </t>
  </si>
  <si>
    <t>FEB</t>
  </si>
  <si>
    <t>PT BBS</t>
  </si>
  <si>
    <t>50% COA</t>
  </si>
  <si>
    <t xml:space="preserve">KENDALA IJIN MUAT </t>
  </si>
  <si>
    <t>MAR</t>
  </si>
  <si>
    <t xml:space="preserve">DP 20M </t>
  </si>
  <si>
    <t>Pelunasan</t>
  </si>
  <si>
    <t>SEZ124</t>
  </si>
  <si>
    <t>13 - 15 FEB</t>
  </si>
  <si>
    <t>TB. SURYA WIRA 29 / BG. MUSI SENTOSA 33</t>
  </si>
  <si>
    <t>001/SPA/AES-MSE/II/2024</t>
  </si>
  <si>
    <t>NO DP</t>
  </si>
  <si>
    <t>50% SI</t>
  </si>
  <si>
    <t>40% DOC</t>
  </si>
  <si>
    <t>10% COA</t>
  </si>
  <si>
    <t>20% + 40%</t>
  </si>
  <si>
    <t xml:space="preserve">Waiting document &amp; clearance tgl 11 Mar - 13 Mar </t>
  </si>
  <si>
    <t>LMJ</t>
  </si>
  <si>
    <t>SPEC TYPICAL</t>
  </si>
  <si>
    <t>1 M</t>
  </si>
  <si>
    <t xml:space="preserve">Waiting document &amp; clearance tgl 16 Mar - 18 Mar </t>
  </si>
  <si>
    <t>Mind ID Trading Pte Ltd</t>
  </si>
  <si>
    <t>COS240202002P</t>
  </si>
  <si>
    <t>CDG124_1</t>
  </si>
  <si>
    <t>22-23 Mar</t>
  </si>
  <si>
    <t>TB. Marina 2230 / BG. Marine Power 3079</t>
  </si>
  <si>
    <t>003/SPA/AES-MSE/III/2024</t>
  </si>
  <si>
    <t>CDG124_2</t>
  </si>
  <si>
    <t>23-24 Mar</t>
  </si>
  <si>
    <t>TB. Bojoma 2905 / BG. Fly Power 3006</t>
  </si>
  <si>
    <t>004/SPA/AES-MSE/III/2024</t>
  </si>
  <si>
    <t>BBTM</t>
  </si>
  <si>
    <t>APR</t>
  </si>
  <si>
    <t xml:space="preserve">DP </t>
  </si>
  <si>
    <t>AAJ-SANDY</t>
  </si>
  <si>
    <t>FBE (FOT)</t>
  </si>
  <si>
    <t>50%
Tumpah bayar</t>
  </si>
  <si>
    <t>Menunggu hauling cargo &amp; lebaran stop activity</t>
  </si>
  <si>
    <t>20% SI 
; 20% : ATA POL</t>
  </si>
  <si>
    <t>10%  DSR</t>
  </si>
  <si>
    <t>BMK-NOLAN</t>
  </si>
  <si>
    <t xml:space="preserve">Waiting vessel arrival </t>
  </si>
  <si>
    <t>50%
Sandar muat</t>
  </si>
  <si>
    <t>SEZ224</t>
  </si>
  <si>
    <t>01 - 05 APR</t>
  </si>
  <si>
    <t>29-30 APRIL</t>
  </si>
  <si>
    <t xml:space="preserve">Waiting vessel arrival 5 days
</t>
  </si>
  <si>
    <t>28-29 APRIL</t>
  </si>
  <si>
    <t xml:space="preserve">Waiting vessel arrival 8 days
</t>
  </si>
  <si>
    <t>01 - 02 MAY</t>
  </si>
  <si>
    <t>03 - 04 MAY</t>
  </si>
  <si>
    <t>PT TRI ELANG</t>
  </si>
  <si>
    <t>JUN</t>
  </si>
  <si>
    <t>BME Serelo (Direct)</t>
  </si>
  <si>
    <t>26-28 Jun</t>
  </si>
  <si>
    <t>TB. BOJOMA 2603 – BG. FLY POWER 3008</t>
  </si>
  <si>
    <t>Direct BME</t>
  </si>
  <si>
    <t>27-29 Jun</t>
  </si>
  <si>
    <t>TB. BOJOMA 2601 – BG. FLY POWER 3005</t>
  </si>
  <si>
    <t>JUL</t>
  </si>
  <si>
    <t>002/BME-CAMARADERIE/PJBB/VII/2024</t>
  </si>
  <si>
    <t>HC WAITING CMD SIGNED</t>
  </si>
  <si>
    <t>MV. DANCEFLORA SW
/ LAYCAN 28 JUL - 03 AUG
/ PROJECT MIT524</t>
  </si>
  <si>
    <t>AUG</t>
  </si>
  <si>
    <t>Surveyor Indonesia</t>
  </si>
  <si>
    <t>SEP</t>
  </si>
  <si>
    <t>TT 100%</t>
  </si>
  <si>
    <r>
      <rPr>
        <rFont val="Calibri"/>
        <color theme="1"/>
        <sz val="11.0"/>
      </rPr>
      <t xml:space="preserve">Tongkang lain kandas: 6 Hari
Kandas: 1 Hari </t>
    </r>
    <r>
      <rPr>
        <rFont val="Calibri"/>
        <color rgb="FFFF0000"/>
        <sz val="11.0"/>
      </rPr>
      <t xml:space="preserve">(dem 3 days) </t>
    </r>
  </si>
  <si>
    <t>85.416.666</t>
  </si>
  <si>
    <t xml:space="preserve">DEMURRAGE
</t>
  </si>
  <si>
    <r>
      <rPr>
        <rFont val="Calibri"/>
        <color theme="1"/>
        <sz val="11.0"/>
      </rPr>
      <t xml:space="preserve">MV. DIRECTION SW
LAYCAN 25 - 30 SEPT
</t>
    </r>
    <r>
      <rPr>
        <rFont val="Calibri"/>
        <color rgb="FFFF0000"/>
        <sz val="11.0"/>
      </rPr>
      <t xml:space="preserve">PROJECT : CATR1_24 
</t>
    </r>
  </si>
  <si>
    <t>BIN-ASUL</t>
  </si>
  <si>
    <t>Waiting doc cargo due to acceptance vesnom</t>
  </si>
  <si>
    <r>
      <rPr>
        <rFont val="Calibri"/>
        <color theme="1"/>
        <sz val="11.0"/>
      </rPr>
      <t xml:space="preserve">MV. DIRECTION SW
LAYCAN 25 - 30 SEPT
</t>
    </r>
    <r>
      <rPr>
        <rFont val="Calibri"/>
        <color rgb="FFFF0000"/>
        <sz val="11.0"/>
      </rPr>
      <t xml:space="preserve">PROJECT : CATR1_24 
</t>
    </r>
  </si>
  <si>
    <t>WELLY</t>
  </si>
  <si>
    <t xml:space="preserve">MV. ALAM SAYANG 
LAYCAN 22 - 26 SEPT 
</t>
  </si>
  <si>
    <t>OCT</t>
  </si>
  <si>
    <t xml:space="preserve">MV. ZHONG ZHE 7 
Laycan 09 - 15 OCT </t>
  </si>
  <si>
    <t>Rp 569,187</t>
  </si>
  <si>
    <t>Rp 571,047</t>
  </si>
  <si>
    <t>Rp 568,239</t>
  </si>
  <si>
    <t>Rp 567,291</t>
  </si>
  <si>
    <t>Rp 571,414</t>
  </si>
  <si>
    <t>Rp 565,869</t>
  </si>
  <si>
    <t>MV. WOOYANG IVY
Laycan : 05 - 11 Nov</t>
  </si>
  <si>
    <t>Waiting for 5th barge</t>
  </si>
  <si>
    <t>MSE Signed</t>
  </si>
  <si>
    <r>
      <rPr>
        <rFont val="Calibri"/>
        <color rgb="FF000000"/>
        <sz val="11.0"/>
      </rPr>
      <t xml:space="preserve">Barge arrival out of laycan = 1 days
</t>
    </r>
    <r>
      <rPr>
        <rFont val="Calibri"/>
        <b/>
        <color rgb="FF000000"/>
        <sz val="11.0"/>
      </rPr>
      <t xml:space="preserve">Waiting for loading = 7 days </t>
    </r>
  </si>
  <si>
    <r>
      <rPr>
        <rFont val="Calibri"/>
        <color rgb="FF000000"/>
        <sz val="11.0"/>
      </rPr>
      <t xml:space="preserve">Barge arrival out of laycan = 4 days 
</t>
    </r>
    <r>
      <rPr>
        <rFont val="Calibri"/>
        <b/>
        <color rgb="FF000000"/>
        <sz val="11.0"/>
      </rPr>
      <t xml:space="preserve">Waiting for loading = 5 days </t>
    </r>
  </si>
  <si>
    <t xml:space="preserve">Fullaway to L/P; Eta L/P 19 Nov </t>
  </si>
  <si>
    <r>
      <rPr>
        <rFont val="Calibri"/>
        <color rgb="FF000000"/>
        <sz val="11.0"/>
      </rPr>
      <t xml:space="preserve">Barge arrival out of laycan = 5 days
</t>
    </r>
    <r>
      <rPr>
        <rFont val="Calibri"/>
        <b/>
        <color rgb="FF000000"/>
        <sz val="11.0"/>
      </rPr>
      <t xml:space="preserve">Waiting for loading = 7 days </t>
    </r>
  </si>
  <si>
    <t>Completely loading; waiting doc cargo</t>
  </si>
  <si>
    <r>
      <rPr>
        <rFont val="Calibri"/>
        <color rgb="FF000000"/>
        <sz val="11.0"/>
      </rPr>
      <t xml:space="preserve">Barge arrival out of laycan = 9 days
</t>
    </r>
    <r>
      <rPr>
        <rFont val="Calibri"/>
        <b/>
        <color rgb="FF000000"/>
        <sz val="11.0"/>
      </rPr>
      <t>Waiting for loading = 3 days</t>
    </r>
  </si>
  <si>
    <r>
      <rPr>
        <rFont val="Calibri"/>
        <color rgb="FF000000"/>
        <sz val="11.0"/>
      </rPr>
      <t xml:space="preserve">Barge arrival out of laycan = 2 days
</t>
    </r>
    <r>
      <rPr>
        <rFont val="Calibri"/>
        <b/>
        <color rgb="FF000000"/>
        <sz val="11.0"/>
      </rPr>
      <t xml:space="preserve">Waiting for loading = 5 days </t>
    </r>
  </si>
  <si>
    <t>MV. VOSKO SKY OR SUBS
Project : HD10A9A24</t>
  </si>
  <si>
    <t>Completely loading</t>
  </si>
  <si>
    <t>USD 73.75</t>
  </si>
  <si>
    <t>CV MANDIRI MAKMUR CITRA TAMBANH</t>
  </si>
  <si>
    <t>Wilmar GM 55_JAN_24</t>
  </si>
  <si>
    <t>LJT-RAFI</t>
  </si>
  <si>
    <t>10 - 12 May</t>
  </si>
  <si>
    <t>BME DIRECT</t>
  </si>
  <si>
    <t>SAHLI</t>
  </si>
  <si>
    <t>213.023.438</t>
  </si>
  <si>
    <t>206.489.583</t>
  </si>
  <si>
    <t>249.067.708</t>
  </si>
  <si>
    <t>150.000.000</t>
  </si>
  <si>
    <t>130.935.000</t>
  </si>
  <si>
    <t>Rp648,543</t>
  </si>
  <si>
    <t>CIF BANCI</t>
  </si>
  <si>
    <t>RBI-DEMES</t>
  </si>
  <si>
    <t>Rp649,073</t>
  </si>
  <si>
    <t>Rp665,480</t>
  </si>
  <si>
    <t xml:space="preserve">Completely loaded ; fullaway to POD </t>
  </si>
  <si>
    <t>TB. NELLY 87 BG. NELLY 60  
i/o TB. PUTRA MANDAR 179 BG. PBB TADUNGBALANIPA 3011</t>
  </si>
  <si>
    <t>Laycan POD at 14 Dec</t>
  </si>
  <si>
    <t>LOADIING PROCESS</t>
  </si>
  <si>
    <t>10 - 15 NOV</t>
  </si>
  <si>
    <r>
      <rPr>
        <rFont val="Calibri"/>
        <color rgb="FF000000"/>
        <sz val="11.0"/>
      </rPr>
      <t xml:space="preserve">Waiting barge arrival  
</t>
    </r>
    <r>
      <rPr>
        <rFont val="Calibri"/>
        <b/>
        <color rgb="FF000000"/>
        <sz val="11.0"/>
      </rPr>
      <t>Laycan POD at 14 Dec</t>
    </r>
  </si>
  <si>
    <t>TSE-KENLI</t>
  </si>
  <si>
    <t>MAKARITUTU</t>
  </si>
  <si>
    <t>DP 50%</t>
  </si>
  <si>
    <t xml:space="preserve"> Rp 1,485,674,033 </t>
  </si>
  <si>
    <t xml:space="preserve"> Rp 2,228,511,049 </t>
  </si>
  <si>
    <t>RC</t>
  </si>
  <si>
    <t>90%
DSR</t>
  </si>
  <si>
    <t>10%
COA</t>
  </si>
  <si>
    <t>20% + 20%</t>
  </si>
  <si>
    <t xml:space="preserve">19 - 20 April </t>
  </si>
  <si>
    <t>MV. HABCO POLARIS
Laycan : 03 - 07 Nov</t>
  </si>
  <si>
    <r>
      <rPr>
        <rFont val="Calibri"/>
        <color rgb="FF000000"/>
        <sz val="11.0"/>
      </rPr>
      <t xml:space="preserve">01 - 02 NOV 
</t>
    </r>
    <r>
      <rPr>
        <rFont val="Calibri"/>
        <b/>
        <color rgb="FFFF0000"/>
        <sz val="11.0"/>
      </rPr>
      <t>SPLIT CARGO</t>
    </r>
  </si>
  <si>
    <t>MV. MONICA P
Laycan : 17 - 21 Nov</t>
  </si>
  <si>
    <t>Complete loading ; waiting start discharge</t>
  </si>
  <si>
    <t>Waiting checking &amp; est start 19 Nov 00:00</t>
  </si>
  <si>
    <t>Rp 583,105</t>
  </si>
  <si>
    <t>Rp 586,468</t>
  </si>
  <si>
    <t xml:space="preserve">Waiting barge arrival; ETA 18 Nov PM </t>
  </si>
  <si>
    <t>Rp 587,539</t>
  </si>
  <si>
    <t xml:space="preserve">Waiting barge arrival ; ETA 19 Nov </t>
  </si>
  <si>
    <t>Waiting barge arrival (2nd trip)</t>
  </si>
  <si>
    <t>Perusahaan</t>
  </si>
  <si>
    <t>Sum of Total DP</t>
  </si>
  <si>
    <t>CV. Anugerah Ganda Sejahtera</t>
  </si>
  <si>
    <t>CV. Mandiri Makmur Citra Mandiri</t>
  </si>
  <si>
    <t>PT ABBASY JAYA ANUGERAH</t>
  </si>
  <si>
    <t>PT Andalan Berkah Bersama</t>
  </si>
  <si>
    <t>PT Avery Jaya Logistik</t>
  </si>
  <si>
    <t>PT Bayu Insan Perdana</t>
  </si>
  <si>
    <t>PT Borneo Sahabat Berjaya</t>
  </si>
  <si>
    <t>PT Fontana Resources Indonesia</t>
  </si>
  <si>
    <t>PT Fortuna Bumibara Energi</t>
  </si>
  <si>
    <t>PT KIRIN ASIA MINERAL</t>
  </si>
  <si>
    <t>PT Saijaan Prima Coal</t>
  </si>
  <si>
    <t>PT TRI TUNGGAL BUMI ENERGI</t>
  </si>
  <si>
    <t>PT Trias Patriot Sejahtera</t>
  </si>
  <si>
    <t>Grand Total</t>
  </si>
  <si>
    <t>Kode Batu</t>
  </si>
  <si>
    <t>Price (Incl PPh, Exc. PPN)</t>
  </si>
  <si>
    <t>Qty (MT)</t>
  </si>
  <si>
    <t>Total DP</t>
  </si>
  <si>
    <t>Calculation Date of DP</t>
  </si>
  <si>
    <t xml:space="preserve">DP to Shipment </t>
  </si>
  <si>
    <t>Timeframe (in days)</t>
  </si>
  <si>
    <t>Status</t>
  </si>
  <si>
    <t>Trias</t>
  </si>
  <si>
    <t xml:space="preserve"> IDR            1,115,000</t>
  </si>
  <si>
    <t>Waiting Shipment</t>
  </si>
  <si>
    <t xml:space="preserve"> IDR            1,250,000</t>
  </si>
  <si>
    <t>Afif</t>
  </si>
  <si>
    <t xml:space="preserve"> IDR               880,000</t>
  </si>
  <si>
    <t>Rinjani</t>
  </si>
  <si>
    <t xml:space="preserve"> IDR            1,100,000</t>
  </si>
  <si>
    <t>Mentari</t>
  </si>
  <si>
    <t xml:space="preserve"> IDR            1,050,000</t>
  </si>
  <si>
    <t>PRAFA</t>
  </si>
  <si>
    <t xml:space="preserve"> IDR            1,230,000</t>
  </si>
  <si>
    <t>Sebulu</t>
  </si>
  <si>
    <t xml:space="preserve"> IDR               930,000</t>
  </si>
  <si>
    <t xml:space="preserve"> IDR               950,000</t>
  </si>
  <si>
    <t>Hasnur</t>
  </si>
  <si>
    <t xml:space="preserve"> IDR            1,300,000</t>
  </si>
  <si>
    <t>Lampung TR</t>
  </si>
  <si>
    <t xml:space="preserve"> IDR               850,000</t>
  </si>
  <si>
    <t>Balangan</t>
  </si>
  <si>
    <t xml:space="preserve"> IDR               852,792</t>
  </si>
  <si>
    <t>ekky desa 6</t>
  </si>
  <si>
    <t xml:space="preserve"> IDR            1,225,000</t>
  </si>
  <si>
    <t xml:space="preserve"> IDR               750,000</t>
  </si>
  <si>
    <t>Asun Klotok</t>
  </si>
  <si>
    <t xml:space="preserve"> IDR               807,107</t>
  </si>
  <si>
    <t>Akbar</t>
  </si>
  <si>
    <t xml:space="preserve"> IDR               480,000</t>
  </si>
  <si>
    <t xml:space="preserve"> IDR            1,030,000</t>
  </si>
  <si>
    <t>Avery</t>
  </si>
  <si>
    <t xml:space="preserve"> IDR            1,076,442</t>
  </si>
  <si>
    <t xml:space="preserve"> IDR               629,442</t>
  </si>
  <si>
    <t>BT 26</t>
  </si>
  <si>
    <t>BMM 2_OCT</t>
  </si>
  <si>
    <t xml:space="preserve"> IDR               598,985</t>
  </si>
  <si>
    <t>GM 23_SEP</t>
  </si>
  <si>
    <t xml:space="preserve"> IDR               568,528</t>
  </si>
  <si>
    <t>GM 24_SEP</t>
  </si>
  <si>
    <t>KIMKO</t>
  </si>
  <si>
    <t xml:space="preserve"> - </t>
  </si>
  <si>
    <t>PAJAK</t>
  </si>
  <si>
    <t>KIRIN</t>
  </si>
  <si>
    <t>KELEBIHAN BAYAR</t>
  </si>
  <si>
    <t>Arjuna</t>
  </si>
  <si>
    <t>Bukit tengkorak</t>
  </si>
  <si>
    <t>PPN BELUM LAPOR</t>
  </si>
  <si>
    <t>Kirin</t>
  </si>
  <si>
    <t>SOURCE LIST MONITORING</t>
  </si>
  <si>
    <t>PIC</t>
  </si>
  <si>
    <t>UPDATED</t>
  </si>
  <si>
    <t>SPECIFICATION FROM SUPPLIER</t>
  </si>
  <si>
    <t>DOKUMEN FLOW</t>
  </si>
  <si>
    <t>PSA RESULT</t>
  </si>
  <si>
    <t>COAL</t>
  </si>
  <si>
    <t>SURVEY</t>
  </si>
  <si>
    <t xml:space="preserve">PSA </t>
  </si>
  <si>
    <t>DATE</t>
  </si>
  <si>
    <t>GAR</t>
  </si>
  <si>
    <t>PRODUCTION</t>
  </si>
  <si>
    <t xml:space="preserve">TS </t>
  </si>
  <si>
    <t>Banar</t>
  </si>
  <si>
    <t>EBS</t>
  </si>
  <si>
    <t>Hasnur, Pendang</t>
  </si>
  <si>
    <t xml:space="preserve">Kalteng </t>
  </si>
  <si>
    <t>PIC Pak DT / Pak AK</t>
  </si>
  <si>
    <t>4700-4500</t>
  </si>
  <si>
    <t>1,0 - &gt;1,2</t>
  </si>
  <si>
    <t>10% Max</t>
  </si>
  <si>
    <t>Hj. Arief</t>
  </si>
  <si>
    <t>Kalsel</t>
  </si>
  <si>
    <t>0,3</t>
  </si>
  <si>
    <t>18-20%</t>
  </si>
  <si>
    <t>Electra</t>
  </si>
  <si>
    <t>last priority</t>
  </si>
  <si>
    <t xml:space="preserve">Belum ada info </t>
  </si>
  <si>
    <t>Palopo</t>
  </si>
  <si>
    <t>Welly</t>
  </si>
  <si>
    <t>Marnan</t>
  </si>
  <si>
    <t>PIC Pak Boni/Pak AK</t>
  </si>
  <si>
    <t>Eka</t>
  </si>
  <si>
    <t>Stockpile ABG</t>
  </si>
  <si>
    <t>PIC Pak Boni/Pak AK (udah pernah sampling)</t>
  </si>
  <si>
    <t>via GBU</t>
  </si>
  <si>
    <t>Stockpile SEK</t>
  </si>
  <si>
    <t>Stockpile AJP</t>
  </si>
  <si>
    <t>IMM</t>
  </si>
  <si>
    <t>3400-3200</t>
  </si>
  <si>
    <t>high TS</t>
  </si>
  <si>
    <t>PCMU</t>
  </si>
  <si>
    <t>Kintap</t>
  </si>
  <si>
    <t>Anto</t>
  </si>
  <si>
    <t>Stockpile RMN</t>
  </si>
  <si>
    <t>4000-3800</t>
  </si>
  <si>
    <t>Stockpile GPM</t>
  </si>
  <si>
    <t>Need to check apakah sama kaya kita dengan FBE</t>
  </si>
  <si>
    <t>Stock 1,000</t>
  </si>
  <si>
    <t>ANS</t>
  </si>
  <si>
    <t>Sungai Danau</t>
  </si>
  <si>
    <t>4200-3800</t>
  </si>
  <si>
    <t>Sungai Puting</t>
  </si>
  <si>
    <t>6200-5800</t>
  </si>
  <si>
    <t>Below 1%</t>
  </si>
  <si>
    <t>PBB</t>
  </si>
  <si>
    <t>5000-3800</t>
  </si>
  <si>
    <t>Pelaihari</t>
  </si>
  <si>
    <t>Kotabaru</t>
  </si>
  <si>
    <t>5000-4800</t>
  </si>
  <si>
    <t>1,2</t>
  </si>
  <si>
    <t>Sebamban</t>
  </si>
  <si>
    <t>Bunati</t>
  </si>
  <si>
    <t>4100-3800</t>
  </si>
  <si>
    <t>H. Asul</t>
  </si>
  <si>
    <t>Tecno</t>
  </si>
  <si>
    <t>PIC Pak AG</t>
  </si>
  <si>
    <t>6000-5800</t>
  </si>
  <si>
    <t>Deddy</t>
  </si>
  <si>
    <t>BBP</t>
  </si>
  <si>
    <t>PIC Pak DR</t>
  </si>
  <si>
    <t>0,5</t>
  </si>
  <si>
    <t>Nanda</t>
  </si>
  <si>
    <t>Batulicin</t>
  </si>
  <si>
    <t>No</t>
  </si>
  <si>
    <t>MV NAME</t>
  </si>
  <si>
    <t>BUYER</t>
  </si>
  <si>
    <t>result PSI</t>
  </si>
  <si>
    <t xml:space="preserve">TB./BG. </t>
  </si>
  <si>
    <t xml:space="preserve">Max Qty </t>
  </si>
  <si>
    <t>DOCS</t>
  </si>
  <si>
    <t>Perjalanan Jetty ke Anchorage</t>
  </si>
  <si>
    <t>Laut</t>
  </si>
  <si>
    <t>dr Royalty</t>
  </si>
  <si>
    <t>SOURCE (CONTRACT)</t>
  </si>
  <si>
    <t>MV G Taishan</t>
  </si>
  <si>
    <t>5-10 Maret</t>
  </si>
  <si>
    <t>Mind Id</t>
  </si>
  <si>
    <t>Tidak ada</t>
  </si>
  <si>
    <t>Hadi</t>
  </si>
  <si>
    <t>Jetty PT. Berkat Bumi Persada / PT. Sumber Rejeki Ekonomi, Lemo, Central Teweh, Kalteng</t>
  </si>
  <si>
    <t>Jetty SRE</t>
  </si>
  <si>
    <t>TB. Harlina 88 BG. Soekawati 327 or SUBS</t>
  </si>
  <si>
    <t>completely discharged</t>
  </si>
  <si>
    <t>FOB Barge</t>
  </si>
  <si>
    <t>No. 006/SRE/SPA/II/2023</t>
  </si>
  <si>
    <t xml:space="preserve">PT SAIJAAN PRIMA COAL </t>
  </si>
  <si>
    <t>Ada</t>
  </si>
  <si>
    <t>Boni</t>
  </si>
  <si>
    <t xml:space="preserve">JETTY PT SAIJAAN PRIMA COAL </t>
  </si>
  <si>
    <t>TB. Pacific Ten BG. Pacific 3010 or SUBS</t>
  </si>
  <si>
    <t>No. 001/SPA/FBE-MSE/II/2023</t>
  </si>
  <si>
    <t>PT BORNEO TALA UTAMA</t>
  </si>
  <si>
    <t>PT PUTRA PUTRI SURYANATA</t>
  </si>
  <si>
    <t>Suryo</t>
  </si>
  <si>
    <t>Jetty Citra PCMU, Kalimantan Selatan</t>
  </si>
  <si>
    <t>TB. Mahakarya I BG. Marine Power 3035</t>
  </si>
  <si>
    <t>No. 001/PPS-MSE/PJBB/II/2023</t>
  </si>
  <si>
    <t xml:space="preserve">TB. Pacific Eight BG. Pacific 3008 or SUBS </t>
  </si>
  <si>
    <t>PT Global Borneo Resources</t>
  </si>
  <si>
    <t>Jetty SCMM</t>
  </si>
  <si>
    <t>TB Eleanor 29 BG. Eleanor 329</t>
  </si>
  <si>
    <t>No. 005/SPA/GBR-MSE/III/2023</t>
  </si>
  <si>
    <t>PT Satui Terminal Umum</t>
  </si>
  <si>
    <t>Bonang</t>
  </si>
  <si>
    <t>Jetty Binuang Jaya Mulia</t>
  </si>
  <si>
    <t>TB. Duta Kapuas 10 BG. Kapuas 312</t>
  </si>
  <si>
    <t>No. 01 /PJBB/STU-MSE/III/2023</t>
  </si>
  <si>
    <t>TB. Ark Dan Bg. Ark Amethyst</t>
  </si>
  <si>
    <t>No. 002/SPA/MSE-FBE/III/2023</t>
  </si>
  <si>
    <t>MV. IKAN SELIGI</t>
  </si>
  <si>
    <t>25 - 31 Maret</t>
  </si>
  <si>
    <t>"MIND ID"</t>
  </si>
  <si>
    <t>via Mind ID</t>
  </si>
  <si>
    <t>TB. MARINA 2230 / BG. MARINE POWER 3078</t>
  </si>
  <si>
    <t>TB. MARINA 2228 / BG. MARINE POWER 3071</t>
  </si>
  <si>
    <t>TB. LEO POWER 2219/ BG. LEO MARINE 3019</t>
  </si>
  <si>
    <t>TB. MARINA 2243 / BG. MARINE POWER 3041</t>
  </si>
  <si>
    <t>BARGE BASIS</t>
  </si>
  <si>
    <t>PT BUKIT ASAM, Tbk</t>
  </si>
  <si>
    <t xml:space="preserve">Using Mind ID </t>
  </si>
  <si>
    <t>Yes</t>
  </si>
  <si>
    <t>JETTY KERTAPATI, SOUTH SUMATERA, INDONESIA</t>
  </si>
  <si>
    <t>TB. Surya Ratna 25/ BG. Olympic Barito</t>
  </si>
  <si>
    <t>CO232000800</t>
  </si>
  <si>
    <t>x</t>
  </si>
  <si>
    <t xml:space="preserve">Bothsigned, </t>
  </si>
  <si>
    <t>10-15 Mar</t>
  </si>
  <si>
    <t>TB. Bintang Mulya 19 / BG. Nusa Bhakti 11</t>
  </si>
  <si>
    <t>CO233000200</t>
  </si>
  <si>
    <t>MV BERDEN</t>
  </si>
  <si>
    <t>02-08 April</t>
  </si>
  <si>
    <t>KSU KARYA DESA</t>
  </si>
  <si>
    <t>ADA</t>
  </si>
  <si>
    <t>Sahli</t>
  </si>
  <si>
    <t xml:space="preserve">Sendawar </t>
  </si>
  <si>
    <t xml:space="preserve">TB. ALIM  27 / BG. ALIM B-36 </t>
  </si>
  <si>
    <t>No 003/KKD-MSE/PJBB/VI/2022</t>
  </si>
  <si>
    <t>TB. PRIMA STAR 6 / BG. PRIMA SAKTI 27</t>
  </si>
  <si>
    <t>CV Karya Putra Bersama</t>
  </si>
  <si>
    <t>Kenlie</t>
  </si>
  <si>
    <t>TB. PATRIA 12 / BG. ALPHECCA</t>
  </si>
  <si>
    <t>No. 001/TSE-MSE/PJBB/IV/2023</t>
  </si>
  <si>
    <t>CV Bumi Paramasari Indo</t>
  </si>
  <si>
    <t>KSU PUTRA MAHAKAM MANDIRI</t>
  </si>
  <si>
    <t>Moris</t>
  </si>
  <si>
    <t xml:space="preserve">TB. PRIMA STAR 37 / BG. PRIMA SAKTI 39 </t>
  </si>
  <si>
    <t>No. 003/SPA/FBE-MSE/PJBB/III/2023</t>
  </si>
  <si>
    <t>PT Trinity Optimal Perkasa</t>
  </si>
  <si>
    <t>Hendra</t>
  </si>
  <si>
    <t>TB. KABAMA UTAMA / BG. KALTARA GEMILANG</t>
  </si>
  <si>
    <t>No. 001/SPA/TOP-MSE/PJBB/III/2023</t>
  </si>
  <si>
    <t>CV Bismillah Res Kaltim</t>
  </si>
  <si>
    <t>Asun</t>
  </si>
  <si>
    <t>Indah</t>
  </si>
  <si>
    <t>TB. SEA WORLD 5 BG. ALIM B-42</t>
  </si>
  <si>
    <t>No. 001/SPA/ABB-MSE/PJBB/III/2023</t>
  </si>
  <si>
    <t xml:space="preserve">KOPERASI JASA MANDIRI SEJAHTERA </t>
  </si>
  <si>
    <t>Jetty Citra</t>
  </si>
  <si>
    <t>Selerong</t>
  </si>
  <si>
    <t>TB. ALIM  26 / BG. ALIM B-38</t>
  </si>
  <si>
    <t>No. 002/TSE-MSE/PJBB/IV/2023</t>
  </si>
  <si>
    <t>CO233000900 &amp; CO233001100</t>
  </si>
  <si>
    <t>MV. Oriental Glory</t>
  </si>
  <si>
    <t>22-28 May</t>
  </si>
  <si>
    <t>Pongkor</t>
  </si>
  <si>
    <t>TB. MAX 02 / BG. MAX 3002</t>
  </si>
  <si>
    <t>004/SPA/FBE-MSE/PJBB/III/2023</t>
  </si>
  <si>
    <t>KENLIE</t>
  </si>
  <si>
    <t>ARINI</t>
  </si>
  <si>
    <t>PJP/MUANG</t>
  </si>
  <si>
    <t>TB. Delta Ayu 238  BG. Kalimantan satu</t>
  </si>
  <si>
    <t>003/SPA/TSE-MSE/V/2023</t>
  </si>
  <si>
    <t>PT Dunia Usaha Maju</t>
  </si>
  <si>
    <t>PT Tuan Muda Beruntung</t>
  </si>
  <si>
    <t>TMB</t>
  </si>
  <si>
    <t xml:space="preserve">PJP </t>
  </si>
  <si>
    <t>TB. Artha Kaltim 10 BG. Ask II</t>
  </si>
  <si>
    <t>001/TMB-MSE/PJBB/V/2023</t>
  </si>
  <si>
    <t>TB. Harlina 106 BG. Soekawati 2712</t>
  </si>
  <si>
    <t>Remaung</t>
  </si>
  <si>
    <t>TB. SEAWORLD 5 / BG. ALIM B-42</t>
  </si>
  <si>
    <t>005/SPA/FBE-MSE/PJBB/V/2023</t>
  </si>
  <si>
    <t>CV Rahmat Nikmat</t>
  </si>
  <si>
    <t>PT Tri Tunggal Bumi Energi</t>
  </si>
  <si>
    <t xml:space="preserve">Faspel, PPU </t>
  </si>
  <si>
    <t>SPL</t>
  </si>
  <si>
    <t>TB. JMS 2 BG. Bakau</t>
  </si>
  <si>
    <t>001/TTBE-MSE/PJBB/IV/2023</t>
  </si>
  <si>
    <t>PT Bintang Sembilan International</t>
  </si>
  <si>
    <t>BSI</t>
  </si>
  <si>
    <t>Berkat Bersama Selerong</t>
  </si>
  <si>
    <t>TB. Buma Permata BG. Kaltara Anugerah</t>
  </si>
  <si>
    <t>001/BSI-MSE/PJBB/V/2023</t>
  </si>
  <si>
    <t>TB. ANANDITA 17 BG. BINAINDO BAHARI - III</t>
  </si>
  <si>
    <t>006/FBE-MSE/PJBB/V/2023</t>
  </si>
  <si>
    <t>TB KALTIM DOLPHIN 17-06 BG. KALTIM FT 80-02</t>
  </si>
  <si>
    <t>TB. Entebe Star 30 BG. Finacia 81</t>
  </si>
  <si>
    <t>MV Hong Run 6 i.o MV. Beijing 2008</t>
  </si>
  <si>
    <t>11-20 Jun</t>
  </si>
  <si>
    <t>TB. LAKSAMANA M ZAIN 88 BG. LESTARI 3005 or subs</t>
  </si>
  <si>
    <t>001/KKD-MSE/PJBB/VI/2023</t>
  </si>
  <si>
    <t>TB. HECTOR 878 BG. PBM 898 or subs</t>
  </si>
  <si>
    <t>TB KALTIM DOLPHIN 17-06 BG. KALTIM FT 80-02 or subs</t>
  </si>
  <si>
    <t>008/FBE-MSE/PJBB/V/2023</t>
  </si>
  <si>
    <t>Bro 2</t>
  </si>
  <si>
    <t>TB. Artha Kaltim 01 BG. Ask Viii or subs</t>
  </si>
  <si>
    <t>009/FBE-MSE/PJBB/V/2023</t>
  </si>
  <si>
    <t>PT Pancaran Surya Abadi</t>
  </si>
  <si>
    <t>PT Els Energy Indonesia</t>
  </si>
  <si>
    <t>Leny</t>
  </si>
  <si>
    <t>PSA</t>
  </si>
  <si>
    <t>TB. Ersihan Regal BG. ESP 319 or subs</t>
  </si>
  <si>
    <t>001/SPA/EEI-MSE/VI/2023</t>
  </si>
  <si>
    <t>Bro</t>
  </si>
  <si>
    <t>TB. DIASRAYA 001 BG. EMINENCE IX or subs</t>
  </si>
  <si>
    <t>TB. Entebe Star 30 BG. Finacia 81 or subs</t>
  </si>
  <si>
    <t>004/TSE-MSE/PJBB/VI/2023</t>
  </si>
  <si>
    <t>Harjomas</t>
  </si>
  <si>
    <t>TB. OASIS IX BG. SENTOSA JAYA 2503 or subs</t>
  </si>
  <si>
    <t>TSE</t>
  </si>
  <si>
    <t>Sebulu&amp;hartati</t>
  </si>
  <si>
    <t>TB. Trans Pacific 203 BG. Terang 311 or subs</t>
  </si>
  <si>
    <t>005/TSE-MSE/PJBB/VI/2023</t>
  </si>
  <si>
    <t>PT Tribuana Sakti Mandiri</t>
  </si>
  <si>
    <t>TB. Artha Kaltim 05 BG. Ask V or subs</t>
  </si>
  <si>
    <t>001/PJBB/TSM-MSE/VI/2023</t>
  </si>
  <si>
    <t>PT Sinar Kumala Naga</t>
  </si>
  <si>
    <t>PT Wahana Pranagata</t>
  </si>
  <si>
    <t>Apung</t>
  </si>
  <si>
    <t>SKN</t>
  </si>
  <si>
    <t>TB. Artha Kaltim 10 BG. Ask II or subs</t>
  </si>
  <si>
    <t>001/SPA/WP-MSE/VI/2023</t>
  </si>
  <si>
    <t>Back up Plan-MV. Beijing 2008</t>
  </si>
  <si>
    <t>Sahli Sendawar</t>
  </si>
  <si>
    <t>Sandi Sendawar</t>
  </si>
  <si>
    <t>Kimco Roni</t>
  </si>
  <si>
    <t>Palaran</t>
  </si>
  <si>
    <t>Sahli Sebulu</t>
  </si>
  <si>
    <t>Sahli Selerong</t>
  </si>
  <si>
    <t>BRO/Pongkor</t>
  </si>
  <si>
    <t>Lenny</t>
  </si>
  <si>
    <t>MV. Beijing 2008</t>
  </si>
  <si>
    <t>MV Sea Forest</t>
  </si>
  <si>
    <t>ATR Via Mind ID</t>
  </si>
  <si>
    <t>TB. MARINA 2 BG  MARINE POWER 2716</t>
  </si>
  <si>
    <t>Complete Loading</t>
  </si>
  <si>
    <t>TB. MARINA 1633 BG MARINE POWER 2719</t>
  </si>
  <si>
    <t>MV Bao Xiang Ling I.O MV Sino Ocean Or subs</t>
  </si>
  <si>
    <t>SPS</t>
  </si>
  <si>
    <t>Pondok Hijau</t>
  </si>
  <si>
    <t>TB. Equator 09 BG. Finacia 39</t>
  </si>
  <si>
    <t>3 Hari</t>
  </si>
  <si>
    <t>011/FBE-MSE/PJBB/VI/2023</t>
  </si>
  <si>
    <t>TB. Delta Ayu 238 BG. Kalimantan Satu</t>
  </si>
  <si>
    <t>2.5 Hari</t>
  </si>
  <si>
    <t>002/KKD-MSE/VII/2023</t>
  </si>
  <si>
    <t>M Ewis</t>
  </si>
  <si>
    <t>TB. Marina 2223 BG. Marine Power 3056</t>
  </si>
  <si>
    <t>003/KKD-MSE/VII/2023</t>
  </si>
  <si>
    <t>BRO/pdk Hijau</t>
  </si>
  <si>
    <t>TB. Camar 3 BG. CL 3001</t>
  </si>
  <si>
    <t>010/FBE-MSE/PJBB/V/2023</t>
  </si>
  <si>
    <t>TB Delta Ayu 188 BG. Kalimantan Cahaya</t>
  </si>
  <si>
    <t>004/SPA/KKD-MSE/VII/2023</t>
  </si>
  <si>
    <t>MV Khadeejah Jahan II</t>
  </si>
  <si>
    <t>25-31 Jul</t>
  </si>
  <si>
    <t>CCS</t>
  </si>
  <si>
    <t>PT Madhucon Pasir Makmur</t>
  </si>
  <si>
    <t>Ade/Frisca</t>
  </si>
  <si>
    <t>MADHUCON</t>
  </si>
  <si>
    <t xml:space="preserve">TB. Sanle 20 BG. TGH 2519 </t>
  </si>
  <si>
    <t>2 Hari</t>
  </si>
  <si>
    <t>Completely Discharged</t>
  </si>
  <si>
    <t>001/SPA/AJL-MSE/VII/2023</t>
  </si>
  <si>
    <t>Pondok Hijau + harmoni</t>
  </si>
  <si>
    <t xml:space="preserve">TB. Camar 3 BG. CL 3001 </t>
  </si>
  <si>
    <t>012/FBE-MSE/PJBB/VII/2023</t>
  </si>
  <si>
    <t>BRO</t>
  </si>
  <si>
    <t xml:space="preserve">TB. SR STAR 27 BG. SR-B-07 </t>
  </si>
  <si>
    <t>Pongkor 2</t>
  </si>
  <si>
    <t xml:space="preserve">TB. Equator 09 BG. Finacia 39 </t>
  </si>
  <si>
    <t>CV Tiga Serangkai Binuang</t>
  </si>
  <si>
    <t>PT Anugerah Ganda Sejahtera</t>
  </si>
  <si>
    <t xml:space="preserve">TB. Pacific Nineteen BG. Pacific 3019 </t>
  </si>
  <si>
    <t>4 Hari</t>
  </si>
  <si>
    <t>DYB SELERONG</t>
  </si>
  <si>
    <t xml:space="preserve">TB Syukur  21 BG. Atapange  88 </t>
  </si>
  <si>
    <t>Pongkor 1</t>
  </si>
  <si>
    <t xml:space="preserve">TB. Lius 12 BG Lius Naga 12 </t>
  </si>
  <si>
    <t>012/FBE-MSE/PJBB/V/2023</t>
  </si>
  <si>
    <t xml:space="preserve">MV OCEANBEAUTY i.o MV UM HELHANAYA </t>
  </si>
  <si>
    <t>25-26 Jul</t>
  </si>
  <si>
    <t>TB. Marina 1627 BG. Marine Power 3070 or Subs</t>
  </si>
  <si>
    <t>CO236000400</t>
  </si>
  <si>
    <t>27-28 Jul</t>
  </si>
  <si>
    <t>TB. Marina 15 BG. Marine Power 3060 or Subs</t>
  </si>
  <si>
    <t>2-3 Aug</t>
  </si>
  <si>
    <t>TB. Leo Power 2225 BG. Leo Marine 9003 or Subs</t>
  </si>
  <si>
    <t>3-4 Aug</t>
  </si>
  <si>
    <t>TB. Marina 1628 BG. Marine Power 2722 or Subs</t>
  </si>
  <si>
    <t>4-5 Aug</t>
  </si>
  <si>
    <t>TB. Marina 1619 BG. Marine Power 3040 or Subs</t>
  </si>
  <si>
    <t>6-7 Aug</t>
  </si>
  <si>
    <t>TB. Noah IV BG. Psb 3018 or subs</t>
  </si>
  <si>
    <t>7-8 Aug</t>
  </si>
  <si>
    <t>TB. Riovo BG. Milva or Subs</t>
  </si>
  <si>
    <t>MV MERIDA i.0 MV PRABHU MIHIKAA  i.o MV AVIGATOR</t>
  </si>
  <si>
    <t>24-30 Aug</t>
  </si>
  <si>
    <t>ARS</t>
  </si>
  <si>
    <t>PT Energy Cahaya Industritama</t>
  </si>
  <si>
    <t xml:space="preserve">TB. APL 3 -BG. BAIDURI 30273 or Subs
</t>
  </si>
  <si>
    <t>013/FBE-MSE/PJBB/VIII/2023</t>
  </si>
  <si>
    <t>002/SPA/AJL-MSE/VII/2023</t>
  </si>
  <si>
    <t>TB. PACIFIC JAYA XIX BG. MARITIM PERKASA 3032</t>
  </si>
  <si>
    <t>TB.Pacific Jaya XII BG.Marine Power 3031</t>
  </si>
  <si>
    <t xml:space="preserve">CV Mampala Jaya </t>
  </si>
  <si>
    <t xml:space="preserve">Mampala Jaya </t>
  </si>
  <si>
    <t>Kutai lama/ perdana</t>
  </si>
  <si>
    <t>TB. Pacific Jaya I BG. Maritim Perkasa 3027 or subs</t>
  </si>
  <si>
    <t>003/SPA/ABB-MSE/PJBB/VIII/2023</t>
  </si>
  <si>
    <t>TB Mahkota II BG. Bara Laut 2705 or subs</t>
  </si>
  <si>
    <t>CITRA</t>
  </si>
  <si>
    <t>TB. Artha Kaltim 02 BG. Ask I or subs</t>
  </si>
  <si>
    <t>Koperasi Jasa Mandiri Sejahtera</t>
  </si>
  <si>
    <t>PT Abbasy Anugerah Jaya</t>
  </si>
  <si>
    <t>Sandy</t>
  </si>
  <si>
    <t>durian</t>
  </si>
  <si>
    <t>TB. Fortuna 33 BG. Fortuna 35</t>
  </si>
  <si>
    <t>001/SPA/AAJ-MSE/VIII/2023</t>
  </si>
  <si>
    <t>MV GRACE C</t>
  </si>
  <si>
    <t>18-24 Aug</t>
  </si>
  <si>
    <t>Glencore</t>
  </si>
  <si>
    <t>ETA at vessel 19 Aug</t>
  </si>
  <si>
    <t>MV. CI YUN SHAN</t>
  </si>
  <si>
    <t>24-30 Sept</t>
  </si>
  <si>
    <t>PONGKOR</t>
  </si>
  <si>
    <t xml:space="preserve">TB. PACIFIC JAYA XVIII / BG. MARITIM PERKASA 3051 </t>
  </si>
  <si>
    <t>Completely Discharged/DSR Laut : 7040.828 MT</t>
  </si>
  <si>
    <t>002/SPA/AAJ-MSE/IX/2023</t>
  </si>
  <si>
    <t xml:space="preserve">TB. ECO MARINE 06 / BG. MARITIM PERKASA 3035 </t>
  </si>
  <si>
    <t>014/FBE-MSE/PJBB/IX/2023</t>
  </si>
  <si>
    <t>CV Citra</t>
  </si>
  <si>
    <t>SANDY - ABBASY</t>
  </si>
  <si>
    <t>JTN SELERONG</t>
  </si>
  <si>
    <t>TB. BARAKUDA VI / BG. MARITIM PERKASA 3037</t>
  </si>
  <si>
    <t>016/FBE-MSE/PJBB/IX/2023</t>
  </si>
  <si>
    <t>DURIAN</t>
  </si>
  <si>
    <t>TB. PACIFIC JAYA X BG. MARITIM PERKASA 3036</t>
  </si>
  <si>
    <t>Completely Discharged/DSR Laut : 7217.307 MT</t>
  </si>
  <si>
    <t>015/FBE-MSE/PJBB/IX/2023</t>
  </si>
  <si>
    <t>PT Bumi Jaya Prima Etam</t>
  </si>
  <si>
    <t>Hendra Rinjani</t>
  </si>
  <si>
    <t>RINJANI</t>
  </si>
  <si>
    <t xml:space="preserve">TB.PACIFIC JAYA I/BG.MARITIM PERKASA 3027 </t>
  </si>
  <si>
    <t>003/SPA/AAJ-MSE/IX/2023</t>
  </si>
  <si>
    <t>TB. MARINA 2231 BG. MARINE POWER 3045</t>
  </si>
  <si>
    <t>CV Alam Jaya Indah</t>
  </si>
  <si>
    <t>KENLIE-TSE</t>
  </si>
  <si>
    <t>TAMBANG BATUBARA NUSANTARA</t>
  </si>
  <si>
    <t>SEBULU/EX TANITO
EX TANITO</t>
  </si>
  <si>
    <t>TB. PACIFIC JAYA VIII / BG. MARITIM PERKASA 3029</t>
  </si>
  <si>
    <t>005/TSE-MSE/PJBB/IX/2023</t>
  </si>
  <si>
    <t>PT JHOSWA MAHAKAM MINERAL</t>
  </si>
  <si>
    <t>ANDALAN BERKAH BERSAMA</t>
  </si>
  <si>
    <t>TB. ASINDO 003 BG. SOEKAWATI 2568</t>
  </si>
  <si>
    <t>MV TAI HANG 9</t>
  </si>
  <si>
    <t>4-10 0ct</t>
  </si>
  <si>
    <t>Saijaan Prima Coal</t>
  </si>
  <si>
    <t>TB. MAHAKARYA I / BG. MARINE POWER 3035</t>
  </si>
  <si>
    <t>PT ENERGY CAHAYA INDUSTRITAMA</t>
  </si>
  <si>
    <t>Sungai Berlian Jaya</t>
  </si>
  <si>
    <t>BRO 2</t>
  </si>
  <si>
    <t>TB. PUTRA LAUTAN X / BG. MARITIM PERKASA 3026</t>
  </si>
  <si>
    <t>BRO 3</t>
  </si>
  <si>
    <t>TB. PACIFIC JAYA XVIII / BG. MARITIM PERKASA 3051</t>
  </si>
  <si>
    <t>CV. KARYA PUTRA BERSAMA</t>
  </si>
  <si>
    <t>KPB</t>
  </si>
  <si>
    <t>BRO 4</t>
  </si>
  <si>
    <t>TB. ARTHA KALTIM 01 / BG. ASK VIII</t>
  </si>
  <si>
    <t>BRO 5</t>
  </si>
  <si>
    <t>TB. EQUATOR 09 / BG. FINACIA 39</t>
  </si>
  <si>
    <t>pongkor</t>
  </si>
  <si>
    <t>TB. PACIFIC JAYA II / BG. MARITIM PERKASA 3018</t>
  </si>
  <si>
    <t>Completely Discharged/DSR Laut : 7481.908 MT</t>
  </si>
  <si>
    <t>ASUN/KLOTOK</t>
  </si>
  <si>
    <t>Andalan Berkah Bersama</t>
  </si>
  <si>
    <t>Barito</t>
  </si>
  <si>
    <t>TB. MAHKOTA VIII / BG. MARITIM PERKASA 3039</t>
  </si>
  <si>
    <t>Completely Discharged/DSR Laut : 7311.166MT</t>
  </si>
  <si>
    <t>BRO 6</t>
  </si>
  <si>
    <t>TB.GSL 09 / BG. GSL 08</t>
  </si>
  <si>
    <t>BRO 7</t>
  </si>
  <si>
    <t>TB. PACIFIC JAYA XVII BG. MARITIM PERKASA 3050</t>
  </si>
  <si>
    <t>TB. PACIFIC JAYA VIII BG. MARITIM PERKASA 3029</t>
  </si>
  <si>
    <t>MV TAI HANG 1</t>
  </si>
  <si>
    <t>7-13 0ct</t>
  </si>
  <si>
    <t xml:space="preserve">KRL </t>
  </si>
  <si>
    <t>PT. JHOSWA MAHAKAM MINERAL</t>
  </si>
  <si>
    <t>TB. ASINDO 003 / BG. SOEKAWATI 2568 or subs</t>
  </si>
  <si>
    <t>Return cargo MV TAIHANG 9 Completely Discharged/DSR Laut : 1,518.029 MT</t>
  </si>
  <si>
    <t xml:space="preserve">PT. ENERGY CAHAYA INDUSTRITAMA </t>
  </si>
  <si>
    <t>Return cargo MV TAIHANG 9 Completely Discharged DSR Laut : 3856.568 MT</t>
  </si>
  <si>
    <t>Ibis</t>
  </si>
  <si>
    <t xml:space="preserve">TB. SEAWORLD 5 / BG. ALIM B-39 </t>
  </si>
  <si>
    <t>PT. GLOBAL BORNEO RESOURCES</t>
  </si>
  <si>
    <t>ACEL/SBT</t>
  </si>
  <si>
    <t>SWANGI INDAH</t>
  </si>
  <si>
    <t>TB. SATRIA LAKSANA 118 / BG. SATRIA LAUT 3048</t>
  </si>
  <si>
    <t>BANAR</t>
  </si>
  <si>
    <t>SIGAM</t>
  </si>
  <si>
    <t>TB. GONOYA XXI BG. INTAN 7505</t>
  </si>
  <si>
    <t>HENDRA</t>
  </si>
  <si>
    <t>TB. TRANS PACIFIC 02 /  BG. SAMUDRA 300-2</t>
  </si>
  <si>
    <t>PT. TARA INDONUSA COAL</t>
  </si>
  <si>
    <t>AZZAM</t>
  </si>
  <si>
    <t xml:space="preserve">TB. PACIFIC JAYA V / BG. BARAMAR 3012 i/o 
TB. ECO MARINE 01 / BG. MARITIM PERKASA 3020 </t>
  </si>
  <si>
    <t>JORDAN NURMALA</t>
  </si>
  <si>
    <t>NURMALA/ANUGERAH KALTIM OKE</t>
  </si>
  <si>
    <t>TB. PACIFIC JAYA I / BG. MARITIM PERKASA 3027</t>
  </si>
  <si>
    <t>MV OCEANSTAR</t>
  </si>
  <si>
    <t xml:space="preserve">TB. MARINA 2232 BG. MARINE POWER 3081 </t>
  </si>
  <si>
    <t>TB. MARINA 2248  BG. MARINE POWER 9002</t>
  </si>
  <si>
    <t>TB. LEO POWER 2211  BG. LEO MARINE 3011</t>
  </si>
  <si>
    <t>TB. WAHANA 2406 BG. MEGANTA 3010</t>
  </si>
  <si>
    <t>MV INDIGO BREEZE</t>
  </si>
  <si>
    <t>TB. MARINA 1629  BG. MARINE POWER 3072</t>
  </si>
  <si>
    <t>TB. MARINA 1610  BG. LEO MARINE 3020</t>
  </si>
  <si>
    <t>TB. MARINA 2229  BG. MARINE POWER 3075</t>
  </si>
  <si>
    <t>TB. MARINA 2210  BG. MARINE POWER 3058</t>
  </si>
  <si>
    <t>TB. MARINA 1616  BG. MARINE POWER 3043</t>
  </si>
  <si>
    <t>TB. MARINA 1621 BG. MARINE POWER 3039</t>
  </si>
  <si>
    <t>TB. UNITED 2418 BG. ISM 3021</t>
  </si>
  <si>
    <t>MV JIANG YUAN NAN JING</t>
  </si>
  <si>
    <t>01 - 05 Dec</t>
  </si>
  <si>
    <t>PT Candra Gemilang</t>
  </si>
  <si>
    <t xml:space="preserve">TB. KALINDO UTAMA 2  BG. KALINDO ABADI 2 </t>
  </si>
  <si>
    <t>Complete Loading/ Waiting Docs</t>
  </si>
  <si>
    <t xml:space="preserve">TB. DELTA SENTOSA 58 BG. JAWA </t>
  </si>
  <si>
    <t>Loading Process</t>
  </si>
  <si>
    <t>Bismillah Res Kaltim</t>
  </si>
  <si>
    <t xml:space="preserve">TB. MAHKOTA VIII BG. MARITIM PERKASA 3039 </t>
  </si>
  <si>
    <t>F/A TO LP</t>
  </si>
  <si>
    <t>SEBULU/ EXTANITO</t>
  </si>
  <si>
    <t xml:space="preserve">TB. ECO MARINE 01 BG. MARITIM PERKASA 3020 </t>
  </si>
  <si>
    <t>IQBAL</t>
  </si>
  <si>
    <t>LINUS</t>
  </si>
  <si>
    <t xml:space="preserve">TB. PUTRA LAUTAN X BG. MARITIM PERKASA 3026 </t>
  </si>
  <si>
    <t>FBE/SANDY/STEVEN</t>
  </si>
  <si>
    <t>TB. PUTRA RUPAT 18 BG. MAJESTIC 2701 or subs</t>
  </si>
  <si>
    <t>ETA Jetty 5 Dec</t>
  </si>
  <si>
    <t>Bumi Jaya Prima</t>
  </si>
  <si>
    <t>TB. PACIFIC JAYA XVII BG. MARITIM PERKASA 3050 or subs</t>
  </si>
  <si>
    <t>MV TAYSON 3</t>
  </si>
  <si>
    <t>Jetty Satui Bara Tama, Batulicin</t>
  </si>
  <si>
    <t>TB. SATRIA LAKSANA 48 / BG. SATRIA LAUT 3078</t>
  </si>
  <si>
    <t>TB. HERMES III / BG. SWISS BORNEO 1105</t>
  </si>
  <si>
    <t>List Sourcing</t>
  </si>
  <si>
    <t>FBE/Boni</t>
  </si>
  <si>
    <t>Acel</t>
  </si>
  <si>
    <t>Tiba-tiba suka mengubah
 Terms Payment dan Terms kontrak
 ( Contoh : Kontrak Spec Typcal 
menjadi Kontrak Non Spec)</t>
  </si>
  <si>
    <t>Biasanya issue di harga( harga terlalu tinggi)</t>
  </si>
  <si>
    <t>Avery/ Rey</t>
  </si>
  <si>
    <t>Butuh proses waktu lebih lama untuk
 pengurusan dokumen dikarenan di grogot
diperlukan dokumen corosif
( Proses pengurusan dokumen corosif 6 hari kerja)</t>
  </si>
  <si>
    <t>Bukit Tengkorak</t>
  </si>
  <si>
    <t>z</t>
  </si>
  <si>
    <t>NO.</t>
  </si>
  <si>
    <t>BL QUANTITY</t>
  </si>
  <si>
    <t>Payment</t>
  </si>
  <si>
    <t>STOCK JETTY/COB</t>
  </si>
  <si>
    <t>BARGE</t>
  </si>
  <si>
    <t>1st payment/DP</t>
  </si>
  <si>
    <t>2nd payment</t>
  </si>
  <si>
    <t>3rd payment</t>
  </si>
  <si>
    <t>4th payment</t>
  </si>
  <si>
    <t>MV. MOLYVOS LUCK</t>
  </si>
  <si>
    <t>14-19 Feb</t>
  </si>
  <si>
    <t>MIT</t>
  </si>
  <si>
    <t>ADIDAYA AKBAR BERKARYA</t>
  </si>
  <si>
    <t>JETTY BBC</t>
  </si>
  <si>
    <t>TB. MOMENTUM 09 / BG. MOMENTUM 3005</t>
  </si>
  <si>
    <t>001/MSE-TMB/PJBB/II/2022</t>
  </si>
  <si>
    <t>Both-Signed</t>
  </si>
  <si>
    <t>All paid</t>
  </si>
  <si>
    <t>TB. RIANDY JAYA 212 / BG. KAPUAS JAYA 316</t>
  </si>
  <si>
    <t xml:space="preserve">TB. MICHELLE VI / BG. BENAMI VI </t>
  </si>
  <si>
    <t>TB. MOMENTUM 05 / BG. MOMENTUM 3009</t>
  </si>
  <si>
    <t>TB. MITRA 221 / BG. SEJAHTERA 3032</t>
  </si>
  <si>
    <t>TB. MAX 03 / BG. MAX 9003</t>
  </si>
  <si>
    <t>TB. MOMENTUM 09 / BG. MOMENTUM 3009</t>
  </si>
  <si>
    <t>BL Quantity</t>
  </si>
  <si>
    <t>MV. Ionic Storm 
i/o MV. NEW VICTORY
subs of MV. Zhang Chong Rong Sheng</t>
  </si>
  <si>
    <t>19-25 Feb</t>
  </si>
  <si>
    <t>ENR</t>
  </si>
  <si>
    <t>DIMORI JAYA</t>
  </si>
  <si>
    <t>KARTANEGARA PERKASA</t>
  </si>
  <si>
    <t>IKAD, JONGKANG</t>
  </si>
  <si>
    <t xml:space="preserve">TB. LINTAS SAMUDERA 58/BG.BROTHERHOOD II </t>
  </si>
  <si>
    <t>002/DJ-MSE/PJBB/XII/2021</t>
  </si>
  <si>
    <t>Paid</t>
  </si>
  <si>
    <t>SEBULU, TAUFIK</t>
  </si>
  <si>
    <t>TB. HARMONY XXVIII /BG. LINTAS SAMUDERA 75</t>
  </si>
  <si>
    <t>TB. HARMONY XVIII /BG. LINTAS SAMUDERA XIX</t>
  </si>
  <si>
    <t>KSU SELERONG</t>
  </si>
  <si>
    <t>TB. BUMA PERMATA /BG. KALTARA HORISON</t>
  </si>
  <si>
    <t>TB. LIUS SATU / BG. LIUS NAGA III</t>
  </si>
  <si>
    <t>TB. CHANDRA A1/ BG. DHAMMA PARAMITA</t>
  </si>
  <si>
    <t>003/DJ-MSE/PJBB/XII/2021</t>
  </si>
  <si>
    <t>TB. BINA MARINE 97/ BG. NUSANTARA 3003</t>
  </si>
  <si>
    <t>TB. LIUS SATU / BG. LIUS NAGA III OR SUBS</t>
  </si>
  <si>
    <t>MV. Pantagruel</t>
  </si>
  <si>
    <t>25 Feb - 3 Mar</t>
  </si>
  <si>
    <t>SSOE</t>
  </si>
  <si>
    <t>PT GLOBAL BORNEO RESOURCES</t>
  </si>
  <si>
    <t>JETTY JG SATUI</t>
  </si>
  <si>
    <t>TB. MOMENTUM 09 BG. MOMENTUM 3009</t>
  </si>
  <si>
    <t>TB. MAX 03 BG. MAX 9003</t>
  </si>
  <si>
    <t>PT WIRA BARA SAKTI</t>
  </si>
  <si>
    <t>JETTY CITRA</t>
  </si>
  <si>
    <t>TB. HARLINA 23 BG. SOEKAWATI 909</t>
  </si>
  <si>
    <t>TB. RIMAU 1612 BG. TBS 3001</t>
  </si>
  <si>
    <t>TB. MOMENTUM 08 BG. MOMENTUM 3008</t>
  </si>
  <si>
    <t>TB. LAUTAN BERLIAN 717 BG. REZEKI LAUTAN 717</t>
  </si>
  <si>
    <t>JETTY PCMU CITRA</t>
  </si>
  <si>
    <t>TB. ENTEBE EMERALD 50 BG. FINACIA 63</t>
  </si>
  <si>
    <t>PT BINTANG MULIA BARA</t>
  </si>
  <si>
    <t>JETTY BIR</t>
  </si>
  <si>
    <t>TB. MARINA 1601 BG. MARINE POWER 2709</t>
  </si>
  <si>
    <t>TB. RIMAU 1607 BG. RIMAU 3023</t>
  </si>
  <si>
    <t>MV. DAYANG 
CONFIDENCE</t>
  </si>
  <si>
    <t>Welhunt</t>
  </si>
  <si>
    <t>TB. TRANS POWER 181 BG. GOLD TRANS 3006</t>
  </si>
  <si>
    <t>TB. MAX 02 BG. MAX 3002</t>
  </si>
  <si>
    <t>MV. QI FU</t>
  </si>
  <si>
    <t>18-24 Mar</t>
  </si>
  <si>
    <t>TB. MOMENTUM 09 BG. MOMENTUM 009</t>
  </si>
  <si>
    <t>TB. KR 3 BG. GOLD TRANS 310</t>
  </si>
  <si>
    <t>MV. GANT MUSE</t>
  </si>
  <si>
    <t>25-31 Mar</t>
  </si>
  <si>
    <t>Starport</t>
  </si>
  <si>
    <t>CV BORNEO ANUGERAH MANDIRI</t>
  </si>
  <si>
    <t>JETTY CV BAHARI ALAM CERIA</t>
  </si>
  <si>
    <t>JETTY BAM</t>
  </si>
  <si>
    <t>TB. SYUKUR 62 BG. SYUKUR  06</t>
  </si>
  <si>
    <t>No. 002/BAM-MSE/PJBB/III/2022</t>
  </si>
  <si>
    <t>PT MANDIRI MAKMUR CITRA TAMBANG</t>
  </si>
  <si>
    <t>003/TMB-MSE/PJBB/II/AMN.II</t>
  </si>
  <si>
    <t>TB. KSA 76 / BG. INTAN 7502</t>
  </si>
  <si>
    <t xml:space="preserve">PT MANDIRI MAKMUR CITRA TAMBANG
</t>
  </si>
  <si>
    <t>TB. KSA 48  BG. BAIDURI 30368</t>
  </si>
  <si>
    <t>MV. XIN HAI JIA</t>
  </si>
  <si>
    <t>30Mar-05 Apr</t>
  </si>
  <si>
    <t>Trafigura</t>
  </si>
  <si>
    <t>JETTY KSU KARYA DESA</t>
  </si>
  <si>
    <t>JETTY SEBULU</t>
  </si>
  <si>
    <t>001/KKD-MSE/PJBB/III/2022</t>
  </si>
  <si>
    <t>TB. CHL0E 03 BG. KAPUAS 303</t>
  </si>
  <si>
    <t>JETTY LOAKULU</t>
  </si>
  <si>
    <t>TB. MULTI 2003 BG. MG 3002</t>
  </si>
  <si>
    <t>TB. DELTA MANDIRI I / BG. RWL MANDIRI</t>
  </si>
  <si>
    <t xml:space="preserve">JETTY SEBULU </t>
  </si>
  <si>
    <t>TB. BARAKUDA X / BG. MARITIM PERKASA 3022</t>
  </si>
  <si>
    <t>TB. KARYA STAR 50 BG. TELAGA MAKMUR 01</t>
  </si>
  <si>
    <t>JETTY SELERONG &amp; INDAH</t>
  </si>
  <si>
    <t xml:space="preserve">TB. CHLOE 05 BG. PHOEBE 05 </t>
  </si>
  <si>
    <t>PT. INDOKAL PRIMA JAYA</t>
  </si>
  <si>
    <t>SUTRIS</t>
  </si>
  <si>
    <t>JETTY INDOKAL PRIMA JAYA</t>
  </si>
  <si>
    <t>EX TANITO</t>
  </si>
  <si>
    <t xml:space="preserve">TB. BUMA TOPAZ BG. KABAMA JAYA </t>
  </si>
  <si>
    <t>No. 001/BSI-MSE/PJBB/IV/2022</t>
  </si>
  <si>
    <t>MV. CRIMSON GRACE</t>
  </si>
  <si>
    <t>25 -31 Mar</t>
  </si>
  <si>
    <t>PT SUMBER ARUM ENERGI</t>
  </si>
  <si>
    <t>TB. KR 3 BG. GOLD TRANS 310 (Ex. GANT MUSE)</t>
  </si>
  <si>
    <t>BCBI/AFIF</t>
  </si>
  <si>
    <t>JETTY DSJ</t>
  </si>
  <si>
    <t>TB. TRANSPOWER 181 BG. GOLD TRANS 308</t>
  </si>
  <si>
    <t>NO.001/BCBI-MSE/PJBB/III/2022</t>
  </si>
  <si>
    <t>TB. KSA 125 BG. RMN 3453</t>
  </si>
  <si>
    <t>TB. ARK BG. ARK AMETHYS</t>
  </si>
  <si>
    <t>TB. CPA 02 BG. BLUE DIAMOND 303</t>
  </si>
  <si>
    <t>TB. DUTA KAPUAS 10 BG. KAPUAS 312 (SECOND)</t>
  </si>
  <si>
    <t>MV. NEWPORT NEWS 
or Subs</t>
  </si>
  <si>
    <t>15-21 Apr</t>
  </si>
  <si>
    <t>TB. MAHAKARYA 1 BG. MARINE POWER 3035 OR SUBS</t>
  </si>
  <si>
    <t>NO. 001/TMB-MSE/PJBB/III/2022</t>
  </si>
  <si>
    <t>TB. KSA 60 BG. RMN 345 OR SUBS</t>
  </si>
  <si>
    <t>TB. LAUTAN BERLIAN 717 BG. REZEKI LAUTAN 717 OR SUBS</t>
  </si>
  <si>
    <t>TB. KR 5 BG. GOLD TRANS 309 OR SUBS</t>
  </si>
  <si>
    <t>TB. MICHELLE VI BG. BENAMI VI OR SUBS</t>
  </si>
  <si>
    <t>TB. MICHELLE IX BG. BULESKO I OR SUBS</t>
  </si>
  <si>
    <t>TB. MC 08/ BG. K VIII OR SUBS</t>
  </si>
  <si>
    <t>TB. BINTANG 2002 BG. SOEKAWATI 909</t>
  </si>
  <si>
    <t>TB. TENANG 2001 BG. TERANG 3001</t>
  </si>
  <si>
    <t>TB. MAX 02 BG. MAX 3002 OR SUBS</t>
  </si>
  <si>
    <t>CV. KELUARGA SEJAHTERA</t>
  </si>
  <si>
    <t>JETTY PCMU</t>
  </si>
  <si>
    <t>TB. PATRIA 12 / BG. ALPHECCA OR SUBS</t>
  </si>
  <si>
    <t>NO.001/PPS-MSE/PJBB/IV/2022</t>
  </si>
  <si>
    <t>TB. MAHAKARYA 1 BG. MARINE POWER 3035 OR SUBS (2nd)</t>
  </si>
  <si>
    <t>TB. BINA MARINE 99 BG. NUSANTARA 3004</t>
  </si>
  <si>
    <t>NO.002/BSB-MSE/PJBB/III/2022</t>
  </si>
  <si>
    <t>TB. DUTA KAPUAS 10 BG. KAPUAS 312 OR SUBS(2nd)</t>
  </si>
  <si>
    <t>TB. TRANSPOWER 208 BG. GOLD TRANS 318 OR SUBS</t>
  </si>
  <si>
    <t>TB. MAX 03 BG. MAX 9003 OR SUBS</t>
  </si>
  <si>
    <t>PT SATUI TERMINAL UMUM</t>
  </si>
  <si>
    <t>JETTY PT BJM SATUI</t>
  </si>
  <si>
    <t>JETTY BJM</t>
  </si>
  <si>
    <t>TB. MC 08/ BG. K VIII OR SUBS(2nd)</t>
  </si>
  <si>
    <t>NO.001/BIN-MSE/PJBB/IV/2022</t>
  </si>
  <si>
    <t>TB. DUTA KAPUAS 10 BG. KAPUAS 312 OR SUBS(3rd)</t>
  </si>
  <si>
    <t>TB. MAHAKARYA 1 BG. MARINE POWER 3035 OR SUBS (3nd)</t>
  </si>
  <si>
    <t>TB. MAHAKARYA 1 BG. MARINE POWER 3035 OR SUBS (4th)</t>
  </si>
  <si>
    <t>TB. DUTA KAPUAS 10 BG. KAPUAS 312 OR SUBS(4th)</t>
  </si>
  <si>
    <t>MV . MODEST SW</t>
  </si>
  <si>
    <t>MIND-ID</t>
  </si>
  <si>
    <t>PT ADIDAYA AKBAR BERKARYA</t>
  </si>
  <si>
    <t>TB. DUTA KAPUAS 10 BG. KAPUAS 312 OR SUBS(EX NEWPORT NEWS)</t>
  </si>
  <si>
    <t>TB. BBM 2000 1 BG. MARINE POWER 3035</t>
  </si>
  <si>
    <t>TB. TANJUNG PURA XV BG. TK LANGKAT JAYA XII OR SUBS</t>
  </si>
  <si>
    <t>TB. ENTEBE STAR 29. BG. FINACIA 96</t>
  </si>
  <si>
    <t>TB. KSA 123 BG. RMN 3312</t>
  </si>
  <si>
    <t>TB. RIMAU 1601 BG. RIMAU 3019</t>
  </si>
  <si>
    <t>TB. MARINA 1601 BG. RWL MANDIRI OR SUBS</t>
  </si>
  <si>
    <t>TB. KSA 82  BG. RMN 383 OR SUBS</t>
  </si>
  <si>
    <t>TB. KR 5 BG. GOLD TRANS 327</t>
  </si>
  <si>
    <t>TB. MAX 02 BG. MAX 3002 OR SUBS (EX MV. NEWPORTNEWS)</t>
  </si>
  <si>
    <t xml:space="preserve">MV. ZHE HAI 363 </t>
  </si>
  <si>
    <t>01 - 06 May</t>
  </si>
  <si>
    <t>TCC</t>
  </si>
  <si>
    <t>JETTY SDJ</t>
  </si>
  <si>
    <t xml:space="preserve">TB. MARINA 1608 BG. MARINE POWER 2719 </t>
  </si>
  <si>
    <t>NO.034/BME-CAMARADERIE/PJBB/VII/2021</t>
  </si>
  <si>
    <t>TB. LEO POWER 2220  BG. LEO MARINE 3020</t>
  </si>
  <si>
    <t xml:space="preserve">TB. MARINA 2229 BG. MARINE POWER 3075 </t>
  </si>
  <si>
    <t xml:space="preserve">TB. MARINA 2235 BG. MARINE POWER 3076 </t>
  </si>
  <si>
    <t>JETTY FMS</t>
  </si>
  <si>
    <t xml:space="preserve">TB. MARINA 1610 BG. MARINE POWER 2718 </t>
  </si>
  <si>
    <t xml:space="preserve">TB. LEO POWER 2219 BG. LEO MARINE 3019 </t>
  </si>
  <si>
    <t xml:space="preserve">TB. MARINA 1629 BG. MARINE POWER 3072 </t>
  </si>
  <si>
    <t xml:space="preserve">TB. MARINA 1305 BG. MARINE POWER 2711 </t>
  </si>
  <si>
    <t>MV. ERATO</t>
  </si>
  <si>
    <t>4 - 13 May</t>
  </si>
  <si>
    <t>TB. KR 5 BG. GOLD TRANS 327 (EX MV. MODEST SW)</t>
  </si>
  <si>
    <t xml:space="preserve">TB. ENTEBE STAR 28 BG.FINACIA 86 </t>
  </si>
  <si>
    <t>TB. ENTEBE STAR 28 BG.FINACIA 86 (EX MV MODEST SW)</t>
  </si>
  <si>
    <t xml:space="preserve">TB. TRANSPOWER 206 BG.GOLD TRANS 309 </t>
  </si>
  <si>
    <t xml:space="preserve">TB. TANJUNG PURA XV BG. TK LANGKAT JAYA XII </t>
  </si>
  <si>
    <t xml:space="preserve">TB. BBM 2000 1 BG. MARINE POWER 3035 </t>
  </si>
  <si>
    <t xml:space="preserve">TB. RIMAU 1606 BG. RIMAU 3030 </t>
  </si>
  <si>
    <t xml:space="preserve">TB. RIMAU 1601 BG. RIMAU 3019 </t>
  </si>
  <si>
    <t>AFIF</t>
  </si>
  <si>
    <t xml:space="preserve">TB. BINTANG 2002 BG. SOEKAWATI 909 </t>
  </si>
  <si>
    <t>NO.003/BSB-MSE/PJBB/IV/2022</t>
  </si>
  <si>
    <t xml:space="preserve">TB. ITS DIAOMOND BG. INDOTRANS 3006 </t>
  </si>
  <si>
    <t>BONANG</t>
  </si>
  <si>
    <t xml:space="preserve">TB. TENANG 2001 BG. TERANG 3001 </t>
  </si>
  <si>
    <t>NO. 01/PJBB/STU-MSE/V/2022</t>
  </si>
  <si>
    <t>CV. BORNEO ANUGRAH  MANDIRI</t>
  </si>
  <si>
    <t>ROBBY</t>
  </si>
  <si>
    <t xml:space="preserve">TB. KSA 103 BG. RMN 369 </t>
  </si>
  <si>
    <t>NO.003/BAM-MSE/PJBB/IV/2022</t>
  </si>
  <si>
    <t>TB. DUTA KAPUAS 10 BG. KAPUAS 312 (2ND TRIP)</t>
  </si>
  <si>
    <t xml:space="preserve">TB. LEO POWER 2202 BG. LEO MARINE 3002 </t>
  </si>
  <si>
    <t>TB. TRANSPOWER 206 BG.GOLD TRANS 309 ( 2ND TRIP)</t>
  </si>
  <si>
    <t>TB. BBM 2000 1 BG. MARINE POWER 3035 OR SUBS (2ND TRIP)</t>
  </si>
  <si>
    <t>TB. LEO POWER 2202 BG. LEO MARINE 3002 OR SUBS(2ND TRIP)</t>
  </si>
  <si>
    <t>TB. TANJUNG PURA XV BG. TK LANGKAT JAYA XII OR SUBS (2ND TRIP)</t>
  </si>
  <si>
    <t>TB. DUTA KAPUAS 10 BG. KAPUAS 312  (3RD TRIP)</t>
  </si>
  <si>
    <t>TB. MAX 02 BG. MAX 3002 ( 2ND TRIP)</t>
  </si>
  <si>
    <t>TB. Rimau 1606 BG. Rimau 3030 ( 2trip )</t>
  </si>
  <si>
    <t>Completely Loading</t>
  </si>
  <si>
    <t>MV PACIFIST
 OR SUBS</t>
  </si>
  <si>
    <t>12 - 18 May</t>
  </si>
  <si>
    <t>MIND ID</t>
  </si>
  <si>
    <t>Robby</t>
  </si>
  <si>
    <t>TB. BUANA 2001 BG. NUSANTARA 3006</t>
  </si>
  <si>
    <t>NO.004/BAM-MSE/PJBB/V/2022</t>
  </si>
  <si>
    <t>PT. SUMBER ARUM ENERGI</t>
  </si>
  <si>
    <t>TB. RIMAU 1606 BG. RIMAU 3030 OR SUBS (ex MV Erato)</t>
  </si>
  <si>
    <t>CV. SELAGAI JAYA</t>
  </si>
  <si>
    <t>TB. KSA 81 BG. PEC 859 OR SUBS</t>
  </si>
  <si>
    <t xml:space="preserve">TB MAX 02 BG. MAX 3002 OR SUBS  </t>
  </si>
  <si>
    <t xml:space="preserve">TB. KSA 103 BG. RMN 369 OR SUBS </t>
  </si>
  <si>
    <t xml:space="preserve">TB. ENTEBE STAR 28 BG. FINACIA 86 OR SUBS  </t>
  </si>
  <si>
    <t>TB. BBM 2000 1 BG. MARINE POWER 3035 OR SUBS</t>
  </si>
  <si>
    <t xml:space="preserve">TB. TANJUNG PURA XV BG. TK LANGKAT JAYA XII OR SUBS </t>
  </si>
  <si>
    <t xml:space="preserve">TB. LEO POWER 2202 BG. LEO MARINE 3002 OR SUBS </t>
  </si>
  <si>
    <t>TB MAX 02 BG. MAX 3002 OR SUBS(2ND TRIP)</t>
  </si>
  <si>
    <t>TB. DUTA KAPUAS 10 BG. KAPUAS 312 OR SUBS ( 2ND TRIP)</t>
  </si>
  <si>
    <t>TB. ENTEBE STAR 28 BG. FINACIA 86 OR SUBS ( 2ND TRIP)</t>
  </si>
  <si>
    <t xml:space="preserve">TB. MAHAKARYA I  BG. MARINE POWER 3035 OR SUBS </t>
  </si>
  <si>
    <t>TB. TANJUNG PURA XV BG. TK LANGKAT JAYA XII OR SUBS (3ND TRIP)</t>
  </si>
  <si>
    <t>JETTY SCMM</t>
  </si>
  <si>
    <t>JETTY ABIDIN</t>
  </si>
  <si>
    <t>TB. KSA 40 BG. RMN 377</t>
  </si>
  <si>
    <t>TB. TENANG 2001 BG. TERANG 3001 OR SUBS</t>
  </si>
  <si>
    <t>TB. MAHAKARYA I BG. MARINE POWER 3035 OR SUBS (2ND TRIP)</t>
  </si>
  <si>
    <t>TB. MAHAKARYA I BG. MARINE POWER 3035 OR SUBS (3rd TRIP)</t>
  </si>
  <si>
    <t>MV MANALAGI HITA</t>
  </si>
  <si>
    <t>25-31 May</t>
  </si>
  <si>
    <t>INDIKA</t>
  </si>
  <si>
    <t>SAHLI TAUFIK SEBULU</t>
  </si>
  <si>
    <t>TB EQUATOR 09 BG. FINACIA 39</t>
  </si>
  <si>
    <t>No. 002/KKD-MSE/PJBB/IV/2022</t>
  </si>
  <si>
    <t>TB. MARINDO PACIFIC VIII BG. MARITIM PERKASA 3025 OR SUBS</t>
  </si>
  <si>
    <t>TB. KHANSA UTAMA 02 BG. KHANSA 2701</t>
  </si>
  <si>
    <t>JETTY SELERONG</t>
  </si>
  <si>
    <t>TB. PACIFIC JAYA XIV BG. MARITIM PERKASA 3016</t>
  </si>
  <si>
    <t>TB. BLUEFIN V BG. DIAMOND 3001 OR SUBS</t>
  </si>
  <si>
    <t>TB. GEMINI BG.TEDDY JUNIOR 2 OR SUBS</t>
  </si>
  <si>
    <t>JETTY EMBALUT 1 / Indah</t>
  </si>
  <si>
    <t>TB. HARLINA 27 BG. SOEKAWATI 209</t>
  </si>
  <si>
    <t>MV SUN WINNER II</t>
  </si>
  <si>
    <t>06-07 June</t>
  </si>
  <si>
    <t>MDI</t>
  </si>
  <si>
    <t>CV BORNEO ANUGRAH MANDIRI</t>
  </si>
  <si>
    <t xml:space="preserve">TB. DUTA KAPUAS 10 BG. KAPUAS 312 OR SUBS </t>
  </si>
  <si>
    <t>No. 003/PPS-MSE/PJBB/V/2022</t>
  </si>
  <si>
    <t xml:space="preserve">TB. SINDO PERKASA III BG. MITRA 28 OR SUBS </t>
  </si>
  <si>
    <t xml:space="preserve">TB. KSA 76 BG. INTAN 7502 OR SUBS </t>
  </si>
  <si>
    <t>TB. KSA 90 BG. RMN 385 OR SUBS</t>
  </si>
  <si>
    <t>TB. MEDELIN SPIRIT BG. SENTANA JAYA OR SUBS</t>
  </si>
  <si>
    <t>CV. NURUL HIJRAH</t>
  </si>
  <si>
    <t>REZA</t>
  </si>
  <si>
    <t>JETTY DTBS</t>
  </si>
  <si>
    <t>TB. MITRA CARAKA 1 BG. MITRA CARAKA 2</t>
  </si>
  <si>
    <t>NO. 001/NH-MSE/PJBB/VII/2022</t>
  </si>
  <si>
    <t>TB. DUTA KAPUAS 10 BG. KAPUAS 312 OR SUBS (2ND)</t>
  </si>
  <si>
    <t>MV . TAI HANG 8</t>
  </si>
  <si>
    <t>TB. MITRA CARAKA 1 BG. MITRA CARAKA 2 SPLIT ( MV. SUN WINNER II)</t>
  </si>
  <si>
    <t>TB. MITRA CARAKA 1 BG. MITRA CARAKA 2 (2ND TRIP)</t>
  </si>
  <si>
    <t>KUD PELITA</t>
  </si>
  <si>
    <t>JETTY KEU</t>
  </si>
  <si>
    <t>CV. NURUL HIJRAH/SJM</t>
  </si>
  <si>
    <t>TB. NELLY 71 BG. NELLY 80 OR SUBS</t>
  </si>
  <si>
    <t>NO. 001/SJM-001/PJBB/VI/2022</t>
  </si>
  <si>
    <t>TB. MITRA CARAKA 1 BG. MITRA CARAKA 2 (3rd TRIP)</t>
  </si>
  <si>
    <t>TB. MAHAKARYA I  BG. MARINE POWER 3035 OR SUBS (2ND)</t>
  </si>
  <si>
    <t>MV. XIN DONG GUAN 11</t>
  </si>
  <si>
    <t>3-9 July</t>
  </si>
  <si>
    <t>TB. MOMENTUM 05 BG. MOMENTUM 3005</t>
  </si>
  <si>
    <t>TB. PELITA 6 BG. RMN 375</t>
  </si>
  <si>
    <t>REZA/SJM</t>
  </si>
  <si>
    <t>NO. 002/SJM-MSE/PJBB/VI/20222</t>
  </si>
  <si>
    <t>TB. MAHAKARYA I  BG. MARINE POWER 3035 OR SUBS</t>
  </si>
  <si>
    <t>MV ZHENG RUN</t>
  </si>
  <si>
    <t>9-13 July</t>
  </si>
  <si>
    <t>TB. KSA 32 BG. RMN 379 OR SUBS</t>
  </si>
  <si>
    <t>BONANG/PPS</t>
  </si>
  <si>
    <t>TB KSA 90 BG. RMN 385</t>
  </si>
  <si>
    <t>NO. 004/PPS-MSE/PJBB/VII/2022</t>
  </si>
  <si>
    <t>PT BORNEO ANUGERAH MANDIRI</t>
  </si>
  <si>
    <t>JETTY AAAM</t>
  </si>
  <si>
    <t>JETTY MANDIRI</t>
  </si>
  <si>
    <t>TB. RIMAU 1606 BG RIMAU 3006</t>
  </si>
  <si>
    <t>TB. MAHAKARYA I  BG. MARINE POWER 3035 OR SUBS/RC MV XDG 11</t>
  </si>
  <si>
    <t>MV GUO YUAN 18</t>
  </si>
  <si>
    <t>25-30 July</t>
  </si>
  <si>
    <t>TB. KSA 15 BG. RMN 358 OR SUBS</t>
  </si>
  <si>
    <t>TB. DELTA MANDIRI 1 BG. MARINE POWER 2709 OR SUBS</t>
  </si>
  <si>
    <t>TB. MARINA 1612 BG. MARINE POWER 2723 OR SUBS</t>
  </si>
  <si>
    <t>TB. MARINA 1607 BG. MARINE POWER 2720 OR SUBS</t>
  </si>
  <si>
    <t>TB. MARINA 1628 BG. MARINE POWER 2722 OR SUBS</t>
  </si>
  <si>
    <t>FBU/HOSEA</t>
  </si>
  <si>
    <t>NO. 002/SJ-MSE/PJBB/VII/2022</t>
  </si>
  <si>
    <t>PPS/BONANG</t>
  </si>
  <si>
    <t>JETTY CITRA PCMU</t>
  </si>
  <si>
    <t>NO. 005/PPS-MSE/PJBB/VII/2022</t>
  </si>
  <si>
    <t>MV GH FORTUNE</t>
  </si>
  <si>
    <t>30 Jul - 8 Aug</t>
  </si>
  <si>
    <t>NO. 006/PPS-MSE/PJBB/VIII/2022</t>
  </si>
  <si>
    <t>TB. LEO POWER 2218 
BG. LEO MARINE 3018 OR SUBS</t>
  </si>
  <si>
    <t>11-12 Aug</t>
  </si>
  <si>
    <t>DEW/ABDILLAH</t>
  </si>
  <si>
    <t>JETTY PELINDO</t>
  </si>
  <si>
    <t>TB. LEO POWER 2218 / BG. LEO MARINE 3018 OR SUBS</t>
  </si>
  <si>
    <t>001/PAD-MSE/VIII/2022</t>
  </si>
  <si>
    <t>MV PANAMAX UNIVERSE</t>
  </si>
  <si>
    <t>22- 28 Aug</t>
  </si>
  <si>
    <t>TB. KSA LATI / BG. RMN 316</t>
  </si>
  <si>
    <t>TB. BINTANG 1 BG. RMN 331 OR SUBS</t>
  </si>
  <si>
    <t>TB. KSA 60 BG. RMN 345</t>
  </si>
  <si>
    <t>TB. KSA 15 BG. BAIDURI 30272</t>
  </si>
  <si>
    <t>PT. BORNEO TALA UTAMA</t>
  </si>
  <si>
    <t>TB. KSA 103/ BG. RMN 369</t>
  </si>
  <si>
    <t>NO. 007/PPS-MSE/PJBB/VIII/2022</t>
  </si>
  <si>
    <t>TB. LAUTAN BERLIAN 919 BG. REZEKI LAUTAN 919</t>
  </si>
  <si>
    <t xml:space="preserve">Completely Discharged </t>
  </si>
  <si>
    <t>MV STH LONDON</t>
  </si>
  <si>
    <t>25 - 31 Aug</t>
  </si>
  <si>
    <t>TB. MARINA 18 BG. MARINE POWER 3031 OR SUBS</t>
  </si>
  <si>
    <t>TB. KSA 26 BG. RMN 312</t>
  </si>
  <si>
    <t>TB.  LAUTAN BERLIAN  919 BG. REZEKI LAUTAN 919</t>
  </si>
  <si>
    <t>TB. TENANG 2001 / BG. TERANG 3001</t>
  </si>
  <si>
    <t>Split cargo</t>
  </si>
  <si>
    <t>MV GRACE MILD</t>
  </si>
  <si>
    <t>27 Aug - 2 Sept</t>
  </si>
  <si>
    <t>CND</t>
  </si>
  <si>
    <t>ASUL/FBU/HOSEA</t>
  </si>
  <si>
    <t>TB. BINTANG 2002/ BG. SOEKAWATI 909</t>
  </si>
  <si>
    <t>NO. 003/SJ-MSE/PJBB/VIII/2022</t>
  </si>
  <si>
    <t>TB. DUTA KAPUAS 10 BG. KAPUAS 312  or subs</t>
  </si>
  <si>
    <t>MV HONG BAO SHI 3</t>
  </si>
  <si>
    <t>starport</t>
  </si>
  <si>
    <t>TB. KSA LATI / BG. RMN 316 or subs</t>
  </si>
  <si>
    <t>TB. LAUTAN BERLIAN 919 BG. REZEKI LAUTAN 919  or subs</t>
  </si>
  <si>
    <t>TB. BINTANG 2002/ BG. SOEKAWATI 909  or subs</t>
  </si>
  <si>
    <t>KEU PELINDO</t>
  </si>
  <si>
    <t>TB. PACIFIC SEVEN BG. PACIFIC 3007</t>
  </si>
  <si>
    <t>NO. 006/BSB-MSE/PJBB/IX/2022</t>
  </si>
  <si>
    <t>MV WUXING 6 OR SUBS</t>
  </si>
  <si>
    <t>1 - 5 Sept</t>
  </si>
  <si>
    <t>Yongtai</t>
  </si>
  <si>
    <t>JETTY KKD</t>
  </si>
  <si>
    <t>TB, ERSIHAN REGAL BG. ESP 319 OR SUBS</t>
  </si>
  <si>
    <t>TB. BARAKUDA V BG. BARAMAR 3012 OR SUBS</t>
  </si>
  <si>
    <t>TB. ANUGRAH LESTARI 02 BG. ALIKA 102 OR SUBS</t>
  </si>
  <si>
    <t>TB. HECTOR 878 BG. PBM 898 OR SUBS</t>
  </si>
  <si>
    <t>TB. NAGA EMAS BG. SEA MASTER I or subs</t>
  </si>
  <si>
    <t>4 Sept</t>
  </si>
  <si>
    <t>MV HE FAN</t>
  </si>
  <si>
    <t>TB. DUTA KAPUAS 10/BG. KAPUAS 312 or subs</t>
  </si>
  <si>
    <t>01 -  07 Sept</t>
  </si>
  <si>
    <t>PT AERO MANDIRI</t>
  </si>
  <si>
    <t>TIDAK ADA</t>
  </si>
  <si>
    <t>AERO</t>
  </si>
  <si>
    <t>TB. MAHAKARYA I/BG. MARINE POWER 3035 or subs</t>
  </si>
  <si>
    <t>ETA at MV 19 Sep</t>
  </si>
  <si>
    <t>LIANA/MHJ</t>
  </si>
  <si>
    <t>JETTY BUP SWANGI</t>
  </si>
  <si>
    <t>TB. KSA 26 BG. RMN 312 or subs</t>
  </si>
  <si>
    <t>NO. 001/MHJ-MSE/PJBB/VII/2022</t>
  </si>
  <si>
    <t xml:space="preserve">        </t>
  </si>
  <si>
    <t>CV. ARJUNA</t>
  </si>
  <si>
    <t>PADANG BARA</t>
  </si>
  <si>
    <t>TB. MARINA 18 BG. MARINE POWER 3031 or subs</t>
  </si>
  <si>
    <t>NO.001/BAT-MSE/VII/2022</t>
  </si>
  <si>
    <t xml:space="preserve">SPC </t>
  </si>
  <si>
    <t>TB. DELTA MANDIRI I/BG. MARINE POWER 2709 or subs</t>
  </si>
  <si>
    <t>NO. 001/SPC-MSE/PJBB/VIII/2022</t>
  </si>
  <si>
    <t>TB. MICHELLE IX BG. ARK PERIDOT or subs</t>
  </si>
  <si>
    <t>NO. 008/PPS-MSE/PJBB/IX/2022</t>
  </si>
  <si>
    <t>PT SURYA SAKTI DARMA KENCANA</t>
  </si>
  <si>
    <t>TB. MARINA 1612 BG. MARINE POWER 2723</t>
  </si>
  <si>
    <t>MV BANGOR</t>
  </si>
  <si>
    <t>05 - 11 Sept</t>
  </si>
  <si>
    <t>TB. MONANG BG. ASIA TRANS 301 or subs</t>
  </si>
  <si>
    <t>TB. ALIM 28 BG. ALIM B-35 or subs</t>
  </si>
  <si>
    <t>TB. ATAPANGE 28 BG. SAMUDERA 300 2 or subs</t>
  </si>
  <si>
    <t>KSU Putra Mahakam Mandiri</t>
  </si>
  <si>
    <t>PUMMA</t>
  </si>
  <si>
    <t>TB. CAHAYA RAJA ANUGRAH BG. CRA or subs</t>
  </si>
  <si>
    <t>ABU</t>
  </si>
  <si>
    <t>TB. ALIM II BG. ALIM 36</t>
  </si>
  <si>
    <t>BUMI ENGGANG KHATULISTIWA</t>
  </si>
  <si>
    <t>BEK</t>
  </si>
  <si>
    <t>TB. L FORTUNA BG. LIUS EMAS or subs</t>
  </si>
  <si>
    <t>TB. SEA WORLD II BG. ALIM B-41</t>
  </si>
  <si>
    <t>PT DUNIA USAHA MAJU</t>
  </si>
  <si>
    <t>Asun/ ABB</t>
  </si>
  <si>
    <t>Bintang Abadi Sempurna</t>
  </si>
  <si>
    <t>Jonggang &amp; Sanga2</t>
  </si>
  <si>
    <t>TB. BLUE DRAGON 48 BG. SEA DRAGON 3048 or subs</t>
  </si>
  <si>
    <t>Rusdy</t>
  </si>
  <si>
    <t>TB. METEOR 10 BG. COMET 8</t>
  </si>
  <si>
    <t>MV.  HG BRISBANE</t>
  </si>
  <si>
    <t>TB. MARINA 2230 BG. MARINE POWER 3078 or subs</t>
  </si>
  <si>
    <t>8300mt( ID Billing 820220928219055)</t>
  </si>
  <si>
    <t>TB. MARINA 1608 BG. MARINE POWER 3062 or subs</t>
  </si>
  <si>
    <t>8100mt( ID Billing 820221006118743)</t>
  </si>
  <si>
    <t>8500mt ( ID Billing 820221014003114)</t>
  </si>
  <si>
    <t>TB. MARINA 1627 BG. MARINE POWER 3070 or subs</t>
  </si>
  <si>
    <t>8100mt( ID Billing 820221006114181)</t>
  </si>
  <si>
    <t>TB. MARINA  5  BG. MARINE POWER 3053 or subs</t>
  </si>
  <si>
    <t>8100mt( ID Billing 820221006110387)</t>
  </si>
  <si>
    <t>TB. MARINA 2228 BG. MARINE POWER 3071 or subs</t>
  </si>
  <si>
    <t>DEAD
FREIGHT</t>
  </si>
  <si>
    <t>IIA Certificates</t>
  </si>
  <si>
    <t>STOCK JETTY</t>
  </si>
  <si>
    <t>TARGET ISSUED IIA CERTS</t>
  </si>
  <si>
    <t>LATEST ISSUED IIA CERTS</t>
  </si>
  <si>
    <t>LATEST SUBMIT DOCS LC</t>
  </si>
  <si>
    <t>MV. Jin Xing</t>
  </si>
  <si>
    <t>06-15 Jan</t>
  </si>
  <si>
    <t>Hubei</t>
  </si>
  <si>
    <t>SAIM</t>
  </si>
  <si>
    <t>Bina Indo Raya</t>
  </si>
  <si>
    <t>TB.K-X BG.BULESKO VI</t>
  </si>
  <si>
    <t>31 des</t>
  </si>
  <si>
    <t>DAKOLA-MSE/PJBB/XII/2020</t>
  </si>
  <si>
    <t>Both signed</t>
  </si>
  <si>
    <t>BK</t>
  </si>
  <si>
    <t>MB</t>
  </si>
  <si>
    <t>TB.WECOY 7 BG.MATAHARI 3001</t>
  </si>
  <si>
    <t>004/PJBB/CV.BK-PT.MSE/XII/2020</t>
  </si>
  <si>
    <t>KUD Makmur</t>
  </si>
  <si>
    <t>TB.TOB 09 BG.MANNALINE 812</t>
  </si>
  <si>
    <t>004/KUDM-MSE/PJBB/XII/2020</t>
  </si>
  <si>
    <t>Signed</t>
  </si>
  <si>
    <t>TB.SUN STARS BG.SUMANGGALA</t>
  </si>
  <si>
    <t>STU</t>
  </si>
  <si>
    <t>BJM</t>
  </si>
  <si>
    <t>TB.KIETRANS 31 BG.STAR MARINE 3031</t>
  </si>
  <si>
    <t>01/PJBB/STU-MSE/XII/2020</t>
  </si>
  <si>
    <t>500 JT</t>
  </si>
  <si>
    <t>TB.ENTEBE EMERALD 68 BG.FINACIA 89</t>
  </si>
  <si>
    <t>BIMA</t>
  </si>
  <si>
    <t>TB.MOMENTUM 05 BG.MOMENTUM 3009</t>
  </si>
  <si>
    <t xml:space="preserve">003/FRI-MSE/PJB/LGL/XII/2020 </t>
  </si>
  <si>
    <t xml:space="preserve">** Include TE Parameters
</t>
  </si>
  <si>
    <t>** Need to submit asap before bank's cut-off time</t>
  </si>
  <si>
    <t>MV.Tomini Majesty</t>
  </si>
  <si>
    <t>10-16 Jan</t>
  </si>
  <si>
    <t>KSU Karya Desa, Sebulu</t>
  </si>
  <si>
    <t>TB.KARYA STAR 33 BG.TELAGA MAKMUR 15</t>
  </si>
  <si>
    <t>008/KKD-MSE/PJBB/I/2021</t>
  </si>
  <si>
    <t>1 sign</t>
  </si>
  <si>
    <t>TB.HERMES III BG.SWISS BORNEO 1105</t>
  </si>
  <si>
    <t>010/KKD-MSE/PJBB/II/2021</t>
  </si>
  <si>
    <t>DUNIA USAHA MAJU</t>
  </si>
  <si>
    <t>Masindo. Sebulu</t>
  </si>
  <si>
    <t>TB.SANTOSO 21 BG.KBT 28</t>
  </si>
  <si>
    <t>221220/HIG-MSE/PJBB/XII/2020</t>
  </si>
  <si>
    <t>TB.GRACE 02 BG.MARINE POWER 3016</t>
  </si>
  <si>
    <t>signed</t>
  </si>
  <si>
    <t>MTE, Marangkayu</t>
  </si>
  <si>
    <t>TB.KARYA STAR 6 BG.KBT 19</t>
  </si>
  <si>
    <t>006/TESN-MSE/PJBB/XII/2020</t>
  </si>
  <si>
    <t>TRANSISI ENERGY SATUNAMA</t>
  </si>
  <si>
    <t>TB.SANTOSO 26 BG.SANTOSO 32</t>
  </si>
  <si>
    <t>LA TAHZAN</t>
  </si>
  <si>
    <t>Apau, Embalut</t>
  </si>
  <si>
    <t>TB.LINTAS SAMUDERA 63 BG.LINTAS SAMUDERA 69</t>
  </si>
  <si>
    <t>004/LATAHZ-MSE/PJBB/XI/2020</t>
  </si>
  <si>
    <t>TB. LINTAS SAMUDERA XXVII BG.LINTAS SAMUDERA 52</t>
  </si>
  <si>
    <t>009/KKD-MSE/PJBB/I/2021</t>
  </si>
  <si>
    <t>BISMILLAH RES KALTIM</t>
  </si>
  <si>
    <t>BRK</t>
  </si>
  <si>
    <t>TB.KARYA STAR 36 BG.KBT 15</t>
  </si>
  <si>
    <t>MV. Fuhai</t>
  </si>
  <si>
    <t>05-14 Feb</t>
  </si>
  <si>
    <t>Mind ID</t>
  </si>
  <si>
    <t>Belayan International Coal (IB 1)</t>
  </si>
  <si>
    <t>BMS</t>
  </si>
  <si>
    <t>TB.MAHAKARYA I BG.MARINE POWER 2709</t>
  </si>
  <si>
    <t>018/BIC-MSE/PJBB/I/2021</t>
  </si>
  <si>
    <t>both e-signed</t>
  </si>
  <si>
    <t>KSU Karya Desa (Sahli 1)</t>
  </si>
  <si>
    <t xml:space="preserve">KKD-Taufik, Sebulu </t>
  </si>
  <si>
    <t>TB.ATLANTIC STAR 28 BG.KBT 03</t>
  </si>
  <si>
    <t>006/KKD-MSE/PJBB/XII/2020</t>
  </si>
  <si>
    <t>KSU Karya Desa (Sahli 2)</t>
  </si>
  <si>
    <t>KKD-KSU Selerong</t>
  </si>
  <si>
    <t>TB.ATLANTIC STAR 29 BG.TAURUS 16</t>
  </si>
  <si>
    <t>Bismillah Res Kaltim (Nolan 1)</t>
  </si>
  <si>
    <t>BRK-Arjuna</t>
  </si>
  <si>
    <t>001/BRK-MSE/PJBB/I/2021</t>
  </si>
  <si>
    <t>Belayan International Coal (IB 2)</t>
  </si>
  <si>
    <t>TB.ATLANTIC STAR 32 BG.TELAGA MAKMUR 03</t>
  </si>
  <si>
    <t>022/BIC-MSE/PJBB/I/2021</t>
  </si>
  <si>
    <t>BRCM</t>
  </si>
  <si>
    <t>SGP</t>
  </si>
  <si>
    <t>001/AP-MSE/PJBB/II/2021</t>
  </si>
  <si>
    <t>Arimbi Prima Coal</t>
  </si>
  <si>
    <t>CV.Betuah-Arismayanti</t>
  </si>
  <si>
    <t>TB.KARYA STAR 17 BG.SANTOSO 17</t>
  </si>
  <si>
    <t>001/APC-MSE/PJBB/I/2021</t>
  </si>
  <si>
    <t>** BPG needs to submit asap before bank is closed</t>
  </si>
  <si>
    <t xml:space="preserve">** Include Parameter Trace Element in the LC
</t>
  </si>
  <si>
    <t>MV. Yan Dang Hai</t>
  </si>
  <si>
    <t>20 Feb-01 Mar</t>
  </si>
  <si>
    <t>KKD</t>
  </si>
  <si>
    <t>TB. SANTOSO 21 BG. KBT 28</t>
  </si>
  <si>
    <t>TB. GRACE 02 BG.MARINE POWER 3016</t>
  </si>
  <si>
    <t>PT Bukit Raya Coal Mining</t>
  </si>
  <si>
    <t>TB. ATLANTIC STAR 28 BG.KBT 03</t>
  </si>
  <si>
    <t>TB. SANTOSO 26 BG. SANTOSO 32</t>
  </si>
  <si>
    <t>KSU Karya Desa (Sahli 3)</t>
  </si>
  <si>
    <t>TB. SANTOSO 30 BG.SANTOSO 15</t>
  </si>
  <si>
    <t>011/KKD-MSE/PJBB/II/2021</t>
  </si>
  <si>
    <t>La Tahzan</t>
  </si>
  <si>
    <t>FHS</t>
  </si>
  <si>
    <t>PT Belayan International Coal (IB2)</t>
  </si>
  <si>
    <t>BIC</t>
  </si>
  <si>
    <t>MTE</t>
  </si>
  <si>
    <t>TB. ATLANTIC STAR BG.SANTOSO 36</t>
  </si>
  <si>
    <t>PT Belayan International Coal (IB1)</t>
  </si>
  <si>
    <t>TB. SANTOSO 36 BG.FRC ABADI 18</t>
  </si>
  <si>
    <t>MV. Greenwich Pioneer</t>
  </si>
  <si>
    <t>01-10 Mar</t>
  </si>
  <si>
    <t>GIAG</t>
  </si>
  <si>
    <t>PT Singlurus Pratama</t>
  </si>
  <si>
    <t>Amburawang-SGP</t>
  </si>
  <si>
    <t>TB. GRACE 02 BG. MARINE POWER 3016</t>
  </si>
  <si>
    <t>SGP-CAMARADERIE/CS&amp;P/01/2021</t>
  </si>
  <si>
    <t>by LC</t>
  </si>
  <si>
    <t xml:space="preserve"> TB. BARAKUDA I BG. BARAMAR 3010</t>
  </si>
  <si>
    <t>TB. PACIFIC JAYA V BG. MARITIM PERKASA 3015</t>
  </si>
  <si>
    <t>Mutiara-SGP</t>
  </si>
  <si>
    <t>TB. PUTRA LAUTAN VI BG. MARITIM PERKASA 2731</t>
  </si>
  <si>
    <t>TB. HERMES III BG. SWISS BORNEO 1105</t>
  </si>
  <si>
    <t>TB. BARAKUDA I BG. BARAMAR 3010</t>
  </si>
  <si>
    <t>MV. Nord Pacific</t>
  </si>
  <si>
    <t>22-31 Mar</t>
  </si>
  <si>
    <t>IMR</t>
  </si>
  <si>
    <t>TB. MARINDO PACIFIC 2209 BG. ORLIN</t>
  </si>
  <si>
    <t>SGP-CAMARADERIE/CS&amp;P/02/2021</t>
  </si>
  <si>
    <t>TB. MARINDO PACIFIC V BG. BARAMAR 2711</t>
  </si>
  <si>
    <t>TB. MAHKOTA VII BG. BARA LAUT 2701</t>
  </si>
  <si>
    <t>Ambarawang-SGP</t>
  </si>
  <si>
    <t>TB. PACIFIC JAYA IX BG. MARITIM PERKASA 3017</t>
  </si>
  <si>
    <t>TB. PUTRA LAUTAN II BG. BARA LAUT 2710</t>
  </si>
  <si>
    <t>TB. BARAKUDA IX BG. BARA LAUT 2709</t>
  </si>
  <si>
    <t xml:space="preserve"> TB. MAHKOTA VII BG. BARA LAUT 2701</t>
  </si>
  <si>
    <t>MV. Lotus</t>
  </si>
  <si>
    <t>25 Apr - 5 May</t>
  </si>
  <si>
    <t>CFTEC</t>
  </si>
  <si>
    <t>CV. Bunda Kandung</t>
  </si>
  <si>
    <t>BAT</t>
  </si>
  <si>
    <t>001/PJBB/CV.BK-PT.MSE/I/2021</t>
  </si>
  <si>
    <t>TB. SELWYN 2 BG. VIMAR TRANS 302</t>
  </si>
  <si>
    <t>004-FRI/MSE/PJB/LGL/III.2021</t>
  </si>
  <si>
    <t>TB. BINA SARANA I BG. SINDO OCEAN MARINE</t>
  </si>
  <si>
    <t>TB. LINTON 889 2019 BG EVE 101 2019</t>
  </si>
  <si>
    <t>014-FRI/MSE/PJB/LGL/IV.2021</t>
  </si>
  <si>
    <t>1M</t>
  </si>
  <si>
    <t>PT Wira Bara Sakti</t>
  </si>
  <si>
    <t>Citra, PCMU</t>
  </si>
  <si>
    <t>TB. REMPOA BG. LESTARI 3201</t>
  </si>
  <si>
    <t>001/KAMI21002-MSE/PJBB/IV/2021</t>
  </si>
  <si>
    <t>MJAB</t>
  </si>
  <si>
    <t>TB. CSA BG. CSA 3001</t>
  </si>
  <si>
    <t>009/MJAB-MSE/PJBB/FOBT/V/2020</t>
  </si>
  <si>
    <t>MV. Pan Pride</t>
  </si>
  <si>
    <t>25 Apr - 4 May</t>
  </si>
  <si>
    <t>KSU Karya Desa</t>
  </si>
  <si>
    <t>TB. SSP 878 BG. ROBBY 130</t>
  </si>
  <si>
    <t>012/KKD-MSE/PJBB/III/2021</t>
  </si>
  <si>
    <t>Draft</t>
  </si>
  <si>
    <t>Bukit Raya Coal Mining</t>
  </si>
  <si>
    <t>TB. SATRIA LAKSANA 118 BG. SATRIA LAUT 3048</t>
  </si>
  <si>
    <t>002/AKP-MSE/PJBB/IV/2021</t>
  </si>
  <si>
    <t>Dunia Usaha Maju</t>
  </si>
  <si>
    <t>DUM</t>
  </si>
  <si>
    <t>MASINDO</t>
  </si>
  <si>
    <t>002/MIP-MSE/PJBB/IV/2021</t>
  </si>
  <si>
    <t>MIP e-signed</t>
  </si>
  <si>
    <t>TB. MICHELLE 219-07 BG. FINACIA 88</t>
  </si>
  <si>
    <t xml:space="preserve">Belayan Internasional Coal </t>
  </si>
  <si>
    <t xml:space="preserve">MTE </t>
  </si>
  <si>
    <t>TB. CENDRAWASIH 22 BG. ANUGRAH MULIA 2302</t>
  </si>
  <si>
    <t>007/BIC-MSE/PJBB/II/2021</t>
  </si>
  <si>
    <t>TB. EQUATOR 09 BG. FINACIA 39</t>
  </si>
  <si>
    <t>002/BRK-MSE/PJBB/I/2021</t>
  </si>
  <si>
    <t>BRK e-signed</t>
  </si>
  <si>
    <t>TB. MAHAKARYA I BG. MARINE POWER 2709</t>
  </si>
  <si>
    <t>MV.Ocean Conqueror</t>
  </si>
  <si>
    <t>08-17 May</t>
  </si>
  <si>
    <t>TB. MAHAKARYA 1 BG. MARINE POWER 2709</t>
  </si>
  <si>
    <t>SGP-CAMARADERIE/CS&amp;P/03/2021</t>
  </si>
  <si>
    <t>TB. BARAKUDA VII BG. MARITIM PERKASA 3038</t>
  </si>
  <si>
    <t>TB. PACIFIC JAYA V BG. MARITIM PERKASA 3015,</t>
  </si>
  <si>
    <t>TB. ECO MARINE 09 BG. MARITIM PERKASA 3030</t>
  </si>
  <si>
    <t>TB. PACIFIC JAYA XII BG. MARITIM PERKASA 3031</t>
  </si>
  <si>
    <t>TB. BARRACUDA 08 BG. POSEIDON 08</t>
  </si>
  <si>
    <t>MV.Nozomi</t>
  </si>
  <si>
    <t>21-30 Jun</t>
  </si>
  <si>
    <t>KKD SEBULU</t>
  </si>
  <si>
    <t>TB. EQUATOR 09 BG.FINACIA 39</t>
  </si>
  <si>
    <t>014/KKD-MSE/PJBB/VI/2021</t>
  </si>
  <si>
    <t>KKD JONGKANG</t>
  </si>
  <si>
    <t>TB. JAYA MANGGALA 39 BG.SAMUDRA 300-7</t>
  </si>
  <si>
    <t>TB. MICHELLE 219-08 BG.ANGELINE 219-08</t>
  </si>
  <si>
    <t>015/KKD-MSE/PJBB/VI/2021</t>
  </si>
  <si>
    <t>KKD SELERONG</t>
  </si>
  <si>
    <t>TB. PANCARAN 811 BG.KALYA 102</t>
  </si>
  <si>
    <t>TB. MARINA 1601 BG.RWL MANDIRI</t>
  </si>
  <si>
    <t>016/KKD-MSE/PJBB/VI/2021</t>
  </si>
  <si>
    <t>AMBHARAKARYA PERDANA</t>
  </si>
  <si>
    <t>MENTAWIR SGP</t>
  </si>
  <si>
    <t>TB. MAHESA 101 BG.ALIKA 101</t>
  </si>
  <si>
    <t>018/KKD-MSE/PJBB/VI/2021</t>
  </si>
  <si>
    <t>MV.Qing Dao Gang Da Gang</t>
  </si>
  <si>
    <t>21-30 Jul</t>
  </si>
  <si>
    <t>TB.EQUATOR 09 BG.FINACIA 39</t>
  </si>
  <si>
    <t>017/KKD-MSE/PJBB/VI/2021</t>
  </si>
  <si>
    <t>TB.MICHELLE 219-07 BG.FINACIA 88</t>
  </si>
  <si>
    <t>TB.MARINA 1601 BG.KAPUAS 312</t>
  </si>
  <si>
    <t>TB.KABAMA UTAMA BG. KALTARA AGUNG</t>
  </si>
  <si>
    <t>TB.BUMA CITRINE BG.KALTARA BUANA</t>
  </si>
  <si>
    <t>020/KKD-MSE/PJBB/VI/2021</t>
  </si>
  <si>
    <t>KKD JONGKANG / SEBULU</t>
  </si>
  <si>
    <t>TB.MICHELLE 219-08 BG. ANGELINE 08</t>
  </si>
  <si>
    <t>MV. Union Explorer</t>
  </si>
  <si>
    <t>21-27 Aug</t>
  </si>
  <si>
    <t>TB.MICHELLE 219-08 BG. ANGELINE 219-08</t>
  </si>
  <si>
    <t>019/KKD-MSE/PJBB/VII/2021</t>
  </si>
  <si>
    <t>SELERONG</t>
  </si>
  <si>
    <t>TB.ENTEBE STAR 18 BG.BAHTERA 3006</t>
  </si>
  <si>
    <t>SGP (BRCM)</t>
  </si>
  <si>
    <t>TB.DUTA KAPUAS 10 BG.KAPUAS 312</t>
  </si>
  <si>
    <t>003/AP-MSE/PJBB/VIII/2021</t>
  </si>
  <si>
    <t>JONGKANG</t>
  </si>
  <si>
    <t>TB.BUMA ZIRCON BG.KALTARA KREATIF</t>
  </si>
  <si>
    <t xml:space="preserve">completely discharged </t>
  </si>
  <si>
    <t>TB.MARC ALEXANDRO 11 BG.SHM 09</t>
  </si>
  <si>
    <t>1 sept</t>
  </si>
  <si>
    <t>021/KKD-MSE/PJBB/VII/2021</t>
  </si>
  <si>
    <t>CV.DIMORI JAYA (SAM)</t>
  </si>
  <si>
    <t>SAM</t>
  </si>
  <si>
    <t>BAS</t>
  </si>
  <si>
    <t>TB.MARINA 1601 BG. POWER 2709</t>
  </si>
  <si>
    <t>2 sept</t>
  </si>
  <si>
    <t>001/ABK-MSE/PJBB/VIII/2021</t>
  </si>
  <si>
    <t>CV. Dharma Putra Nusantara</t>
  </si>
  <si>
    <t>DPN</t>
  </si>
  <si>
    <t>SGP (DPN)</t>
  </si>
  <si>
    <t>TB.DELTA MANDIRI I BG. SWISS BORNEO 1105</t>
  </si>
  <si>
    <t>MV. Ocean Time</t>
  </si>
  <si>
    <t>10-19 Sep</t>
  </si>
  <si>
    <t>Tanjung Alam Jaya</t>
  </si>
  <si>
    <t>H</t>
  </si>
  <si>
    <t>TB. SUNTER BG. LESTARI 3201</t>
  </si>
  <si>
    <t>Source by TAJ</t>
  </si>
  <si>
    <t>R</t>
  </si>
  <si>
    <t>TB. RIANDY JAYA BG.KAPUAS JAYA 316</t>
  </si>
  <si>
    <t>TB. PBM 01 2019 BG. ANT 01 2019</t>
  </si>
  <si>
    <t>TB. BGM 03 BG. MZB</t>
  </si>
  <si>
    <t>TB.SUNSTAR  BG.CHARLES 211</t>
  </si>
  <si>
    <t>TB. BINTANG ASIA 09 BG.FINACIA 60</t>
  </si>
  <si>
    <t>TB. BARITO T1 BG. DRAGONESS B</t>
  </si>
  <si>
    <t>TB. DESTARA 03  BG. ARUNG PERKASA 09</t>
  </si>
  <si>
    <t>U</t>
  </si>
  <si>
    <t>TB. SUNGAI JULAN I  BG. WM FORTUNE II</t>
  </si>
  <si>
    <t>MV. Golden Eagle 
i/o MV. Daxia</t>
  </si>
  <si>
    <t>01-07 Oct
ETA 07 Oct</t>
  </si>
  <si>
    <t>BUMI MERAPI ENERGI</t>
  </si>
  <si>
    <t>TB. LEO POWER 1801  BG. MARINE POWER 3085 or subs</t>
  </si>
  <si>
    <t>30 Sept</t>
  </si>
  <si>
    <t>034/BME-CAMARADERIE/PJBB/VII/2021</t>
  </si>
  <si>
    <t>Supplier-signed</t>
  </si>
  <si>
    <t>FORTUNA</t>
  </si>
  <si>
    <t>TB. MARINA 1628  BG. MARINE POWER 2722 or subs</t>
  </si>
  <si>
    <t>TB. MARINA 1302  BG. MARINE POWER 2715 or subs</t>
  </si>
  <si>
    <t>TB. MARINA 2215 BG. MARINE POWER 3060 or subs</t>
  </si>
  <si>
    <t>TB. MARINA 2229  BG. MARINE POWER 3075 or subs</t>
  </si>
  <si>
    <t xml:space="preserve"> MV.GH Galileo i/o MV.Josco Changzhou</t>
  </si>
  <si>
    <t>04-10 Oct
ETA 9 Oct</t>
  </si>
  <si>
    <t>TB. KABAMA UTAMA BG.KALTARA AGUNG or subs</t>
  </si>
  <si>
    <t>022/KKD-MSE/PJBB/IX/2021</t>
  </si>
  <si>
    <t>TB. BUMA ZIRCON BG.KALTARA KREATIF or subs</t>
  </si>
  <si>
    <t>021/KKD-MSE/PJBB/VIII/2021</t>
  </si>
  <si>
    <t>SEBULU 2</t>
  </si>
  <si>
    <t>TB. MICHELLE 219-07 BG.FINACIA 88 or subs</t>
  </si>
  <si>
    <t>022/KKD-MSE/PJBB/VIII/2021</t>
  </si>
  <si>
    <t>PT. AMBHARAKARYA PERDANA</t>
  </si>
  <si>
    <t>PT. SGP</t>
  </si>
  <si>
    <t>TB. METEOR 8 BG. COMET 6 or subs</t>
  </si>
  <si>
    <t>SEBULU 3</t>
  </si>
  <si>
    <t>TB. PANCARAN 811 BG. ALIKA 102 or subs</t>
  </si>
  <si>
    <t>SELERONG 2</t>
  </si>
  <si>
    <t>TB. MICHELLE 219-08 BG. ANGELINE 08 or subs</t>
  </si>
  <si>
    <t>023/KKD-MSE/PJBB/IX/2021</t>
  </si>
  <si>
    <t>KSU PUTRA MAHAKAM</t>
  </si>
  <si>
    <t>PJP + BAS</t>
  </si>
  <si>
    <t>09 Oct</t>
  </si>
  <si>
    <t>002/ABK-MSE/PJBB/IX/2021</t>
  </si>
  <si>
    <t>500.000.000</t>
  </si>
  <si>
    <t>30% + 10%</t>
  </si>
  <si>
    <t>ASUN</t>
  </si>
  <si>
    <t>TB. CAKRAWALA II / BG. LINTAS SAMUDERA XXIX OR SUBS</t>
  </si>
  <si>
    <t>002/DUM-MSE/PJBB/IX/2021</t>
  </si>
  <si>
    <t>1.000.000.000</t>
  </si>
  <si>
    <t>MV. Mariner</t>
  </si>
  <si>
    <t>15-21 Oct
ETA 18 Oct</t>
  </si>
  <si>
    <t>DHARMA PUTRA NUSANTARA</t>
  </si>
  <si>
    <t>DPN 1</t>
  </si>
  <si>
    <t>TB. DELTA MANDIRI 1 BG. RWL MANDIRI or subs</t>
  </si>
  <si>
    <t>001/AKP-MSE/PJBB/VII/2021</t>
  </si>
  <si>
    <t>DP 500jt</t>
  </si>
  <si>
    <t>TB. PANCARAN 811 BG. KALYA 102 or subs</t>
  </si>
  <si>
    <t>025/KKD-MSE/PJBB/X/2021</t>
  </si>
  <si>
    <t>JEFRY</t>
  </si>
  <si>
    <t>TB. MICHELLE 219-08 BG. ANGELINA 219-08 or subs</t>
  </si>
  <si>
    <t>023/DUM-MSE/PJBB/VII/2021</t>
  </si>
  <si>
    <t>POLA ANDHIKA REALTOR</t>
  </si>
  <si>
    <t>GROGOT AREA</t>
  </si>
  <si>
    <t>TB. MARINA 1601 BG.MARINE POWER 2709 or subs</t>
  </si>
  <si>
    <t>001/PLR-MSE/PJBB/X/2021</t>
  </si>
  <si>
    <t>DPN 2</t>
  </si>
  <si>
    <t>TB. HERMES III BG SWISS BORNEO 1105 or subs</t>
  </si>
  <si>
    <t>004/AKP-MSE/PJBB/VIII/2021</t>
  </si>
  <si>
    <t>DPN 4</t>
  </si>
  <si>
    <t>TB. DELTA MANDIRI 1 BG RWL MANDIRI or subs</t>
  </si>
  <si>
    <t>DPN 3</t>
  </si>
  <si>
    <t>TB HERMES III BG SWISS BORNEO 1105 or subs</t>
  </si>
  <si>
    <t>DPN 5</t>
  </si>
  <si>
    <t>TB. WECOY 7 BG. MATAHARI 3017 or subs</t>
  </si>
  <si>
    <t>JASA ANANDA</t>
  </si>
  <si>
    <t>NOLAN</t>
  </si>
  <si>
    <t>TB. TECTONA BG. KSS 18 OR SUBS or subs</t>
  </si>
  <si>
    <t>001/JA-MSE/PJBB/VIII/2021</t>
  </si>
  <si>
    <t>OUTSTANDING</t>
  </si>
  <si>
    <t>MV. Evans</t>
  </si>
  <si>
    <t>04-10 Nov</t>
  </si>
  <si>
    <t>SAHLI 1</t>
  </si>
  <si>
    <t>TB. WECOY 7 BG. MATAHARI 3017</t>
  </si>
  <si>
    <t>024/KKD-MSE/PJBB/X/2021</t>
  </si>
  <si>
    <t>√</t>
  </si>
  <si>
    <t>SAHLI 2</t>
  </si>
  <si>
    <t>TB. BLUE DRAGON 48 BG. SEA DRAGON 3048</t>
  </si>
  <si>
    <t>SAHLI 3</t>
  </si>
  <si>
    <t>TB. BUMA TOPAZ BG. KABAMA JAYA</t>
  </si>
  <si>
    <t>SAHLI 4</t>
  </si>
  <si>
    <t>TB. BUMA CITRINE BG. KALTARA KREATIF</t>
  </si>
  <si>
    <t>001/PJPB/BME-MSE/X/2021</t>
  </si>
  <si>
    <t>SAHLI 5</t>
  </si>
  <si>
    <t>TB. MOMENTUM 03 BG. MOMENTUM 3003</t>
  </si>
  <si>
    <t>027/KKD-MSE/PJBB/X/2021</t>
  </si>
  <si>
    <t>MV. Soho Principal</t>
  </si>
  <si>
    <t>02-08 Dec</t>
  </si>
  <si>
    <t>Sumec</t>
  </si>
  <si>
    <t xml:space="preserve">SAHLI 1 </t>
  </si>
  <si>
    <t>KKD SEBULU 1</t>
  </si>
  <si>
    <t>TB. HARMONY XIX / BG. LINTAS SAMUDERA III or subs</t>
  </si>
  <si>
    <t>029 /KKD-MSE/PJBB/XI/2021</t>
  </si>
  <si>
    <t>TB. HARMONY XXIII / BG. LINTAS SAMUDERA VI or subs</t>
  </si>
  <si>
    <t>KKD SELERONG 1</t>
  </si>
  <si>
    <t>TB.MARINA 1601/ BG.MARINE POWER 2709</t>
  </si>
  <si>
    <t>1 Dec</t>
  </si>
  <si>
    <t>KKD SEBULU 2</t>
  </si>
  <si>
    <t>TB. ARIA CITRA II/BG. EMI II or subs</t>
  </si>
  <si>
    <t>SAHLI 6</t>
  </si>
  <si>
    <t>KKD SELERONG 2</t>
  </si>
  <si>
    <t>TB. MC 09 / BG. BULESKO IV or subs</t>
  </si>
  <si>
    <t>3 Dec</t>
  </si>
  <si>
    <t>028/KKD-MSE/PJBB/XI/2021</t>
  </si>
  <si>
    <t>PT. SUNGAI BERLIAN BAKTI</t>
  </si>
  <si>
    <t>BERAU</t>
  </si>
  <si>
    <t>SBB BERAU</t>
  </si>
  <si>
    <t>TB HERMES III / BG SWISS BORNEO 1105 or subs</t>
  </si>
  <si>
    <t>5 Dec</t>
  </si>
  <si>
    <t>005/PJBB/GBB-MSE/XI/2021</t>
  </si>
  <si>
    <t>DP 1M</t>
  </si>
  <si>
    <t>KKD SEBULU 3</t>
  </si>
  <si>
    <t>TB. MULTI 2003 BG. MG 3002 or subs</t>
  </si>
  <si>
    <t>7 Dec</t>
  </si>
  <si>
    <t>001/DJ-MSE/PJBB/XI/2021</t>
  </si>
  <si>
    <t>ABI SELERONG 3</t>
  </si>
  <si>
    <t>TB. HARMONY XXVII / BG. LINTAS SAMUDERA 97 or subs</t>
  </si>
  <si>
    <t>9 Dec</t>
  </si>
  <si>
    <t>TB. CANDRA A1/ BG. DHAMMA PARAMITA</t>
  </si>
  <si>
    <t>26 Mar SI</t>
  </si>
  <si>
    <t>28 Mar SI</t>
  </si>
  <si>
    <t>01 Apr SI</t>
  </si>
  <si>
    <t>06 Apr SI</t>
  </si>
  <si>
    <t>11 Apr SI</t>
  </si>
  <si>
    <t>19 Apr SI</t>
  </si>
  <si>
    <t>Loading Date</t>
  </si>
  <si>
    <t>Actual Complete Date</t>
  </si>
  <si>
    <t>A/S Vessel</t>
  </si>
  <si>
    <t>Discharge Vessel</t>
  </si>
  <si>
    <t>Qty</t>
  </si>
  <si>
    <t>Barge 1</t>
  </si>
  <si>
    <t>28-30 Mar</t>
  </si>
  <si>
    <t>BG.Marine Power 3035</t>
  </si>
  <si>
    <t>BG. Marine Power 3072</t>
  </si>
  <si>
    <t>01-03 Apr</t>
  </si>
  <si>
    <t>BG.Marine Power 3078</t>
  </si>
  <si>
    <t>01-17 apr</t>
  </si>
  <si>
    <t>aligned</t>
  </si>
  <si>
    <t>Barge 2</t>
  </si>
  <si>
    <t>BG. Marine Power 3076</t>
  </si>
  <si>
    <t>04-06 Apr</t>
  </si>
  <si>
    <t>BG.Marine Power 3075</t>
  </si>
  <si>
    <t>BG. Marine Power 3075</t>
  </si>
  <si>
    <t>15-17 Apr</t>
  </si>
  <si>
    <t>BG.Leo Marine 3019</t>
  </si>
  <si>
    <t>BG.Marine Power 3071</t>
  </si>
  <si>
    <t>Barge 3</t>
  </si>
  <si>
    <t>BG. Marine Power 3079</t>
  </si>
  <si>
    <t>07-09 Apr</t>
  </si>
  <si>
    <t>BG.Marine Power 3072</t>
  </si>
  <si>
    <t>10-12 Apr</t>
  </si>
  <si>
    <t>BG. Marine Power 3041</t>
  </si>
  <si>
    <t>12-14 Apr</t>
  </si>
  <si>
    <t>BG.Leo Marine 3020</t>
  </si>
  <si>
    <t>BG.Marine Power 3041</t>
  </si>
  <si>
    <t>Barge 4</t>
  </si>
  <si>
    <t>Total Barge</t>
  </si>
  <si>
    <t>MV</t>
  </si>
  <si>
    <t>Line-Up Ops</t>
  </si>
  <si>
    <t>03 Apr Line up</t>
  </si>
  <si>
    <t>04 Apr Line up</t>
  </si>
  <si>
    <t>05 Apr AM Line up</t>
  </si>
  <si>
    <t>05 Apr PM Line up</t>
  </si>
  <si>
    <t>06 Apr AM Line up</t>
  </si>
  <si>
    <t>10 Apr Line Up</t>
  </si>
  <si>
    <t>10 Apr PM Line Up</t>
  </si>
  <si>
    <t>11 Apr AM Line Up</t>
  </si>
  <si>
    <t>12 Apr AM Line Up</t>
  </si>
  <si>
    <t>13 Apr AM Line Up</t>
  </si>
  <si>
    <t>15 Apr AM Line Up</t>
  </si>
  <si>
    <t>18 Apr AM Line Up</t>
  </si>
  <si>
    <t>19 Apr PM Line Up</t>
  </si>
  <si>
    <t>12-13 Apr</t>
  </si>
  <si>
    <t>14-15 Apr</t>
  </si>
  <si>
    <t>BG.Marine Power 3020</t>
  </si>
  <si>
    <t>13-14 Apr</t>
  </si>
  <si>
    <t>15-16 Apr</t>
  </si>
  <si>
    <t>BG.Marine Power 3019</t>
  </si>
  <si>
    <t>16-17 Apr</t>
  </si>
  <si>
    <t>14-16 Apr</t>
  </si>
  <si>
    <t>17-18 Apr</t>
  </si>
  <si>
    <t>SI to Mind ID</t>
  </si>
  <si>
    <t>06 Apr SI Mind ID</t>
  </si>
  <si>
    <t>10 Apr SI Mind ID</t>
  </si>
  <si>
    <t>BG. Marine Power 3071</t>
  </si>
  <si>
    <t xml:space="preserve">ALK NAPALI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</si>
</sst>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7">
    <numFmt numFmtId="164" formatCode="_-* #,##0_-;\-* #,##0_-;_-* &quot;-&quot;_-;_-@"/>
    <numFmt numFmtId="165" formatCode="_-* #,##0.000_-;\-* #,##0.000_-;_-* &quot;-&quot;_-;_-@"/>
    <numFmt numFmtId="166" formatCode="dmmm"/>
    <numFmt numFmtId="167" formatCode="[$-409]m/d/yy\ h:mm\ AM/PM"/>
    <numFmt numFmtId="168" formatCode="d mmm"/>
    <numFmt numFmtId="169" formatCode="d\ mmm\ h:mm"/>
    <numFmt numFmtId="170" formatCode="d\ mmmm\ h:mm"/>
    <numFmt numFmtId="171" formatCode="[h]&quot;:&quot;mm"/>
    <numFmt numFmtId="172" formatCode="d mmm h:mm"/>
    <numFmt numFmtId="173" formatCode="d mmmm h:mm"/>
    <numFmt numFmtId="174" formatCode="_-* #,##0.00_-;\-* #,##0.00_-;_-* &quot;-&quot;_-;_-@"/>
    <numFmt numFmtId="175" formatCode="[$Rp]#,##0"/>
    <numFmt numFmtId="176" formatCode="dd mmm"/>
    <numFmt numFmtId="177" formatCode="&quot;$&quot;#,##0.00"/>
    <numFmt numFmtId="178" formatCode="_(* #,##0_);_(* \(#,##0\);_(* &quot;-&quot;??_);_(@_)"/>
    <numFmt numFmtId="179" formatCode="dd mmm h:mm"/>
    <numFmt numFmtId="180" formatCode="dd mmmm h:mm"/>
    <numFmt numFmtId="181" formatCode="#,##0.000"/>
    <numFmt numFmtId="182" formatCode="_(&quot;$&quot;* #,##0.00_);_(&quot;$&quot;* \(#,##0.00\);_(&quot;$&quot;* &quot;-&quot;??_);_(@_)"/>
    <numFmt numFmtId="183" formatCode="d&quot;-&quot;mmm&quot;-&quot;yyyy"/>
    <numFmt numFmtId="184" formatCode="_-&quot;Rp&quot;* #,##0_-;\-&quot;Rp&quot;* #,##0_-;_-&quot;Rp&quot;* &quot;-&quot;??_-;_-@"/>
    <numFmt numFmtId="185" formatCode="d mmm yy"/>
    <numFmt numFmtId="186" formatCode="d mmmm"/>
    <numFmt numFmtId="187" formatCode="d mmmm yy"/>
    <numFmt numFmtId="188" formatCode="d-mmm"/>
    <numFmt numFmtId="189" formatCode="[$Rp]#,##0.0000"/>
    <numFmt numFmtId="190" formatCode="mm/dd/yy"/>
    <numFmt numFmtId="191" formatCode="dd mmmm yy"/>
    <numFmt numFmtId="192" formatCode="h:mm:ss am/pm"/>
    <numFmt numFmtId="193" formatCode="d\ mmm"/>
    <numFmt numFmtId="194" formatCode="dd\ mmm\ h:mm"/>
    <numFmt numFmtId="195" formatCode="dd\ mmmm\ h:mm"/>
    <numFmt numFmtId="196" formatCode="dd\ mmm"/>
    <numFmt numFmtId="197" formatCode="d\ mmmm"/>
    <numFmt numFmtId="198" formatCode="dd\ mmmm"/>
    <numFmt numFmtId="199" formatCode="mm\-dd"/>
    <numFmt numFmtId="200" formatCode="m\-d"/>
    <numFmt numFmtId="201" formatCode="m/d/yyyy\ h:mm:ss"/>
    <numFmt numFmtId="202" formatCode="d&quot; &quot;mmm"/>
    <numFmt numFmtId="203" formatCode="d&quot;-&quot;mmm"/>
    <numFmt numFmtId="204" formatCode="&quot;Rp&quot;#,##0.00"/>
    <numFmt numFmtId="205" formatCode="[$-13809]d\ mmm\ yyyy"/>
    <numFmt numFmtId="206" formatCode="_(* #,##0.000_);_(* \(#,##0.000\);_(* &quot;-&quot;??.000_);_(@_)"/>
    <numFmt numFmtId="207" formatCode="_(* #,##0.000_);_(* \(#,##0.000\);_(* &quot;-&quot;??_);_(@_)"/>
    <numFmt numFmtId="208" formatCode="[$-F800]dddd\,\ mmmm\ dd\,\ yyyy"/>
    <numFmt numFmtId="209" formatCode="_-* #,##0.00_-;\-* #,##0.00_-;_-* &quot;-&quot;??_-;_-@"/>
    <numFmt numFmtId="210" formatCode="0.000"/>
  </numFmts>
  <fonts count="6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u/>
      <sz val="18.0"/>
      <color rgb="FF2F5496"/>
      <name val="Calibri"/>
    </font>
    <font>
      <sz val="11.0"/>
      <color rgb="FF00000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/>
    <font>
      <b/>
      <sz val="11.0"/>
      <color theme="0"/>
      <name val="Calibri"/>
    </font>
    <font>
      <sz val="11.0"/>
      <color theme="0"/>
      <name val="Calibri"/>
    </font>
    <font>
      <b/>
      <u/>
      <sz val="18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u/>
      <sz val="18.0"/>
      <color rgb="FF2F5496"/>
      <name val="Calibri"/>
    </font>
    <font>
      <sz val="11.0"/>
      <color rgb="FFFF0000"/>
      <name val="Calibri"/>
    </font>
    <font>
      <color theme="1"/>
      <name val="Calibri"/>
    </font>
    <font>
      <b/>
      <sz val="11.0"/>
      <color rgb="FFFFFFFF"/>
      <name val="Calibri"/>
    </font>
    <font>
      <b/>
      <sz val="12.0"/>
      <color theme="0"/>
      <name val="Calibri"/>
    </font>
    <font>
      <sz val="11.0"/>
      <color rgb="FF0B5394"/>
      <name val="Calibri"/>
    </font>
    <font>
      <b/>
      <sz val="12.0"/>
      <color theme="1"/>
      <name val="Calibri"/>
    </font>
    <font>
      <sz val="11.0"/>
      <color rgb="FF0000FF"/>
      <name val="Calibri"/>
    </font>
    <font>
      <b/>
      <sz val="11.0"/>
      <color rgb="FFE69138"/>
      <name val="Calibri"/>
    </font>
    <font>
      <sz val="11.0"/>
      <color rgb="FFE69138"/>
      <name val="Calibri"/>
    </font>
    <font>
      <sz val="11.0"/>
      <color rgb="FFFFFFFF"/>
      <name val="Calibri"/>
    </font>
    <font>
      <i/>
      <sz val="11.0"/>
      <color rgb="FF000000"/>
      <name val="Calibri"/>
    </font>
    <font>
      <b/>
      <sz val="11.0"/>
      <color rgb="FFFF0000"/>
      <name val="Calibri"/>
    </font>
    <font>
      <i/>
      <sz val="11.0"/>
      <color rgb="FFFFFFFF"/>
      <name val="Calibri"/>
    </font>
    <font>
      <b/>
      <u/>
      <sz val="18.0"/>
      <color rgb="FF2F5496"/>
      <name val="Calibri"/>
    </font>
    <font>
      <i/>
      <sz val="11.0"/>
      <color theme="1"/>
      <name val="Calibri"/>
    </font>
    <font>
      <i/>
      <sz val="11.0"/>
      <color rgb="FFFF0000"/>
      <name val="Calibri"/>
    </font>
    <font>
      <sz val="9.0"/>
      <color theme="1"/>
      <name val="Calibri"/>
    </font>
    <font>
      <sz val="11.0"/>
      <color rgb="FF000000"/>
      <name val="Arial"/>
    </font>
    <font>
      <b/>
      <u/>
      <sz val="18.0"/>
      <color rgb="FF2F5496"/>
      <name val="Calibri"/>
    </font>
    <font>
      <b/>
      <sz val="18.0"/>
      <color theme="1"/>
      <name val="Calibri"/>
    </font>
    <font>
      <b/>
      <sz val="18.0"/>
      <color rgb="FF000000"/>
      <name val="Calibri"/>
    </font>
    <font>
      <sz val="9.0"/>
      <color rgb="FF000000"/>
      <name val="Calibri"/>
    </font>
    <font>
      <color rgb="FF000000"/>
      <name val="Calibri"/>
    </font>
    <font>
      <sz val="9.0"/>
      <color rgb="FF000000"/>
      <name val="Arial"/>
    </font>
    <font>
      <sz val="9.0"/>
      <color theme="1"/>
      <name val="Arial"/>
    </font>
    <font>
      <b/>
      <sz val="11.0"/>
      <color rgb="FF434343"/>
      <name val="Calibri"/>
    </font>
    <font>
      <sz val="11.0"/>
      <color rgb="FF434343"/>
      <name val="Calibri"/>
    </font>
    <font>
      <sz val="11.0"/>
      <color rgb="FFFFFF00"/>
      <name val="Calibri"/>
    </font>
    <font>
      <sz val="11.0"/>
      <color rgb="FF1F1F1F"/>
      <name val="Calibri"/>
    </font>
    <font>
      <sz val="12.0"/>
      <color rgb="FF000000"/>
      <name val="Calibri"/>
    </font>
    <font>
      <b/>
      <u/>
      <sz val="18.0"/>
      <color rgb="FF2F5496"/>
      <name val="Calibri"/>
    </font>
    <font>
      <sz val="11.0"/>
      <color rgb="FFFF9900"/>
      <name val="Calibri"/>
    </font>
    <font>
      <b/>
      <sz val="11.0"/>
      <color rgb="FFFF9900"/>
      <name val="Calibri"/>
    </font>
    <font>
      <b/>
      <sz val="11.0"/>
      <color rgb="FFC55A11"/>
      <name val="Calibri"/>
    </font>
    <font>
      <b/>
      <sz val="11.0"/>
      <color rgb="FF2E75B5"/>
      <name val="Calibri"/>
    </font>
    <font>
      <sz val="11.0"/>
      <color rgb="FF000000"/>
      <name val="&quot;Aptos Narrow&quot;"/>
    </font>
    <font>
      <b/>
      <sz val="11.0"/>
      <color theme="1"/>
      <name val="Roboto"/>
    </font>
    <font>
      <sz val="11.0"/>
      <color theme="1"/>
      <name val="Roboto"/>
    </font>
    <font>
      <sz val="11.0"/>
      <color rgb="FFFFFFFF"/>
      <name val="Roboto"/>
    </font>
    <font>
      <sz val="11.0"/>
      <color rgb="FF980000"/>
      <name val="Roboto"/>
    </font>
    <font>
      <b/>
      <sz val="12.0"/>
      <color rgb="FF000000"/>
      <name val="Calibri"/>
    </font>
    <font>
      <sz val="10.0"/>
      <color theme="1"/>
      <name val="Calibri"/>
    </font>
    <font>
      <sz val="9.0"/>
      <color theme="1"/>
      <name val="Sagoe ui"/>
    </font>
    <font>
      <sz val="9.0"/>
      <color rgb="FF000000"/>
      <name val="Quattrocento Sans"/>
    </font>
    <font>
      <b/>
      <sz val="9.0"/>
      <color rgb="FF000000"/>
      <name val="Quattrocento Sans"/>
    </font>
    <font>
      <sz val="8.0"/>
      <color theme="1"/>
      <name val="Calibri"/>
    </font>
    <font>
      <b/>
      <sz val="9.0"/>
      <color rgb="FF000000"/>
      <name val="Arial"/>
    </font>
    <font>
      <sz val="11.0"/>
      <color rgb="FF0070C0"/>
      <name val="Calibri"/>
    </font>
    <font>
      <sz val="12.0"/>
      <color rgb="FFFF0000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DEEAF6"/>
        <bgColor rgb="FFDEEAF6"/>
      </patternFill>
    </fill>
    <fill>
      <patternFill patternType="solid">
        <fgColor rgb="FFFFCC66"/>
        <bgColor rgb="FFFFCC66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8"/>
        <bgColor rgb="FFFFE59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</fills>
  <borders count="15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7F7F7F"/>
      </right>
      <top style="double">
        <color rgb="FF000000"/>
      </top>
      <bottom/>
    </border>
    <border>
      <left/>
      <top style="double">
        <color rgb="FF000000"/>
      </top>
      <bottom/>
    </border>
    <border>
      <left/>
      <right style="thin">
        <color rgb="FF7F7F7F"/>
      </right>
      <top style="double">
        <color rgb="FF000000"/>
      </top>
      <bottom/>
    </border>
    <border>
      <left style="thin">
        <color rgb="FF7F7F7F"/>
      </left>
      <right style="thin">
        <color rgb="FF7F7F7F"/>
      </right>
      <top style="double">
        <color rgb="FF000000"/>
      </top>
      <bottom/>
    </border>
    <border>
      <left/>
      <top style="double">
        <color rgb="FF000000"/>
      </top>
      <bottom style="thin">
        <color rgb="FF000000"/>
      </bottom>
    </border>
    <border>
      <right style="thin">
        <color rgb="FF7F7F7F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7F7F7F"/>
      </right>
      <top/>
      <bottom style="double">
        <color rgb="FF000000"/>
      </bottom>
    </border>
    <border>
      <left/>
      <top/>
      <bottom style="double">
        <color rgb="FF000000"/>
      </bottom>
    </border>
    <border>
      <left/>
      <right style="thin">
        <color rgb="FF7F7F7F"/>
      </right>
      <top/>
      <bottom style="double">
        <color rgb="FF000000"/>
      </bottom>
    </border>
    <border>
      <left style="thin">
        <color rgb="FF7F7F7F"/>
      </left>
      <right style="thin">
        <color rgb="FF7F7F7F"/>
      </right>
      <top/>
      <bottom style="double">
        <color rgb="FF000000"/>
      </bottom>
    </border>
    <border>
      <left/>
      <right/>
      <bottom style="double">
        <color rgb="FF000000"/>
      </bottom>
    </border>
    <border>
      <left/>
      <right style="thin">
        <color rgb="FF7F7F7F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left/>
      <bottom style="double">
        <color rgb="FF000000"/>
      </bottom>
    </border>
    <border>
      <left style="thin">
        <color rgb="FF000000"/>
      </left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7F7F7F"/>
      </right>
    </border>
    <border>
      <right style="thin">
        <color rgb="FF7F7F7F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7F7F7F"/>
      </right>
      <top style="double">
        <color rgb="FF000000"/>
      </top>
      <bottom/>
    </border>
    <border>
      <top style="double">
        <color rgb="FF000000"/>
      </top>
      <bottom/>
    </border>
    <border>
      <left/>
      <right/>
      <top style="double">
        <color rgb="FF000000"/>
      </top>
      <bottom/>
    </border>
    <border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7F7F7F"/>
      </right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double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7F7F7F"/>
      </left>
      <right style="thin">
        <color rgb="FF7F7F7F"/>
      </right>
      <top/>
      <bottom style="thin">
        <color rgb="FF000000"/>
      </bottom>
    </border>
    <border>
      <right style="thin">
        <color rgb="FF7F7F7F"/>
      </right>
      <top/>
      <bottom style="thin">
        <color rgb="FF000000"/>
      </bottom>
    </border>
    <border>
      <left/>
      <right style="thin">
        <color rgb="FF7F7F7F"/>
      </right>
      <top/>
      <bottom style="thin">
        <color rgb="FF000000"/>
      </bottom>
    </border>
    <border>
      <right style="thin">
        <color rgb="FF7F7F7F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7F7F7F"/>
      </righ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/>
    </border>
    <border>
      <left/>
      <top style="double">
        <color rgb="FF000000"/>
      </top>
    </border>
    <border>
      <left style="thin">
        <color rgb="FF000000"/>
      </left>
      <right style="thin">
        <color rgb="FF7F7F7F"/>
      </righ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/>
      <top/>
    </border>
    <border>
      <top/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7F7F7F"/>
      </left>
    </border>
    <border>
      <left style="thin">
        <color rgb="FF000000"/>
      </left>
      <bottom style="thin">
        <color rgb="FF000000"/>
      </bottom>
    </border>
    <border>
      <left/>
      <right/>
    </border>
    <border>
      <left/>
      <right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bottom/>
    </border>
    <border>
      <left/>
      <right style="thin">
        <color rgb="FF000000"/>
      </right>
      <top/>
      <bottom style="double">
        <color rgb="FF000000"/>
      </bottom>
    </border>
    <border>
      <right style="thin">
        <color rgb="FF7F7F7F"/>
      </right>
      <top/>
      <bottom style="double">
        <color rgb="FF000000"/>
      </bottom>
    </border>
    <border>
      <left style="thin">
        <color rgb="FF000000"/>
      </left>
      <right style="thin">
        <color rgb="FF7F7F7F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7F7F7F"/>
      </right>
      <top style="double">
        <color rgb="FF000000"/>
      </top>
      <bottom/>
    </border>
    <border>
      <left style="thin">
        <color rgb="FF999999"/>
      </left>
      <right style="thin">
        <color rgb="FF7F7F7F"/>
      </right>
      <top/>
      <bottom style="double">
        <color rgb="FF000000"/>
      </bottom>
    </border>
    <border>
      <left style="thin">
        <color rgb="FF999999"/>
      </left>
      <right style="thin">
        <color rgb="FF7F7F7F"/>
      </right>
    </border>
    <border>
      <left style="thin">
        <color rgb="FF999999"/>
      </left>
      <right/>
      <top/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/>
      <bottom/>
    </border>
    <border>
      <left/>
      <top/>
      <bottom/>
    </border>
    <border>
      <left style="thin">
        <color rgb="FF000000"/>
      </left>
      <top/>
      <bottom/>
    </border>
    <border>
      <left/>
      <right style="thin">
        <color rgb="FF7F7F7F"/>
      </right>
      <top/>
      <bottom/>
    </border>
    <border>
      <left style="thin">
        <color rgb="FF000000"/>
      </left>
      <right style="thin">
        <color rgb="FF7F7F7F"/>
      </right>
      <top/>
      <bottom/>
    </border>
    <border>
      <left/>
      <right style="thin">
        <color rgb="FF000000"/>
      </right>
    </border>
    <border>
      <left/>
    </border>
    <border>
      <left style="thin">
        <color rgb="FF000000"/>
      </left>
      <right style="thin">
        <color rgb="FF999999"/>
      </right>
    </border>
    <border>
      <right/>
      <top/>
      <bottom/>
    </border>
    <border>
      <left style="thin">
        <color rgb="FF000000"/>
      </left>
      <right/>
      <top/>
      <bottom/>
    </border>
    <border>
      <left/>
      <bottom/>
    </border>
    <border>
      <left style="thin">
        <color rgb="FF000000"/>
      </left>
      <right style="thin">
        <color rgb="FF999999"/>
      </right>
      <bottom/>
    </border>
    <border>
      <top/>
      <bottom/>
    </border>
    <border>
      <left style="thin">
        <color rgb="FF000000"/>
      </left>
      <right style="thin">
        <color rgb="FF999999"/>
      </right>
      <top/>
    </border>
    <border>
      <top/>
    </border>
    <border>
      <left style="thin">
        <color rgb="FF000000"/>
      </left>
      <right/>
      <top/>
    </border>
    <border>
      <right/>
      <top/>
    </border>
    <border>
      <left/>
      <right style="thin">
        <color rgb="FF999999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  <right/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7F7F7F"/>
      </right>
    </border>
    <border>
      <left style="thin">
        <color rgb="FF000000"/>
      </left>
      <top style="double">
        <color rgb="FF000000"/>
      </top>
    </border>
    <border>
      <lef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7F7F7F"/>
      </right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7F7F7F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938953"/>
      </left>
      <right style="thin">
        <color rgb="FF938953"/>
      </right>
      <top style="thin">
        <color rgb="FF938953"/>
      </top>
      <bottom style="thin">
        <color rgb="FF938953"/>
      </bottom>
    </border>
    <border>
      <left style="thin">
        <color rgb="FF938953"/>
      </left>
      <right style="thin">
        <color rgb="FF938953"/>
      </right>
    </border>
    <border>
      <left style="thin">
        <color rgb="FF000000"/>
      </left>
      <bottom/>
    </border>
    <border>
      <left/>
      <right/>
      <top style="double">
        <color rgb="FF000000"/>
      </top>
    </border>
    <border>
      <left/>
      <right style="thin">
        <color rgb="FF7F7F7F"/>
      </right>
      <top style="double">
        <color rgb="FF000000"/>
      </top>
    </border>
    <border>
      <right style="thin">
        <color rgb="FF938953"/>
      </right>
      <top style="thin">
        <color rgb="FF938953"/>
      </top>
      <bottom style="thin">
        <color rgb="FF938953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/>
      <right style="thin">
        <color rgb="FF7F7F7F"/>
      </right>
      <top/>
    </border>
    <border>
      <left style="thin">
        <color rgb="FF938953"/>
      </left>
      <right style="thin">
        <color rgb="FF938953"/>
      </right>
      <bottom style="thin">
        <color rgb="FF000000"/>
      </bottom>
    </border>
    <border>
      <right style="thin">
        <color rgb="FF7F7F7F"/>
      </right>
      <top style="double">
        <color rgb="FF000000"/>
      </top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999999"/>
      </left>
    </border>
    <border>
      <right style="thin">
        <color rgb="FF999999"/>
      </right>
    </border>
    <border>
      <left style="thin">
        <color rgb="FF000000"/>
      </left>
      <right style="thin">
        <color rgb="FF7F7F7F"/>
      </right>
      <bottom style="thin">
        <color rgb="FF7F7F7F"/>
      </bottom>
    </border>
    <border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right style="thin">
        <color rgb="FF000000"/>
      </right>
      <bottom style="thin">
        <color rgb="FF7F7F7F"/>
      </bottom>
    </border>
    <border>
      <left style="thin">
        <color rgb="FF999999"/>
      </left>
      <right style="thin">
        <color rgb="FF999999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999999"/>
      </left>
      <right style="thin">
        <color rgb="FF7F7F7F"/>
      </right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000000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/>
      <right style="thin">
        <color rgb="FF999999"/>
      </right>
      <top/>
      <bottom/>
    </border>
    <border>
      <right style="thin">
        <color rgb="FF999999"/>
      </right>
      <top/>
      <bottom/>
    </border>
    <border>
      <left/>
      <right style="thin">
        <color rgb="FF999999"/>
      </right>
      <top/>
      <bottom style="thin">
        <color rgb="FF999999"/>
      </bottom>
    </border>
    <border>
      <left/>
      <right/>
      <top/>
      <bottom style="thin">
        <color rgb="FF999999"/>
      </bottom>
    </border>
    <border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3" xfId="0" applyBorder="1" applyFont="1" applyNumberFormat="1"/>
    <xf borderId="1" fillId="3" fontId="1" numFmtId="3" xfId="0" applyBorder="1" applyFill="1" applyFont="1" applyNumberForma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2" fillId="4" fontId="3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vertical="center"/>
    </xf>
    <xf borderId="2" fillId="4" fontId="4" numFmtId="0" xfId="0" applyAlignment="1" applyBorder="1" applyFont="1">
      <alignment horizontal="left" vertical="center"/>
    </xf>
    <xf borderId="2" fillId="4" fontId="4" numFmtId="0" xfId="0" applyAlignment="1" applyBorder="1" applyFont="1">
      <alignment vertical="center"/>
    </xf>
    <xf borderId="2" fillId="4" fontId="1" numFmtId="0" xfId="0" applyAlignment="1" applyBorder="1" applyFont="1">
      <alignment horizontal="left" vertical="center"/>
    </xf>
    <xf borderId="2" fillId="4" fontId="1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left" shrinkToFit="0" vertical="center" wrapText="1"/>
    </xf>
    <xf borderId="3" fillId="4" fontId="1" numFmtId="0" xfId="0" applyAlignment="1" applyBorder="1" applyFont="1">
      <alignment vertical="center"/>
    </xf>
    <xf borderId="2" fillId="4" fontId="1" numFmtId="0" xfId="0" applyAlignment="1" applyBorder="1" applyFont="1">
      <alignment vertical="top"/>
    </xf>
    <xf borderId="4" fillId="5" fontId="6" numFmtId="0" xfId="0" applyAlignment="1" applyBorder="1" applyFill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vertical="center"/>
    </xf>
    <xf borderId="7" fillId="5" fontId="6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left" shrinkToFit="0" vertical="center" wrapText="1"/>
    </xf>
    <xf borderId="6" fillId="5" fontId="6" numFmtId="0" xfId="0" applyAlignment="1" applyBorder="1" applyFont="1">
      <alignment horizontal="left" vertical="center"/>
    </xf>
    <xf borderId="8" fillId="5" fontId="6" numFmtId="0" xfId="0" applyAlignment="1" applyBorder="1" applyFont="1">
      <alignment horizontal="center" vertical="center"/>
    </xf>
    <xf borderId="9" fillId="0" fontId="8" numFmtId="0" xfId="0" applyBorder="1" applyFont="1"/>
    <xf borderId="6" fillId="5" fontId="6" numFmtId="3" xfId="0" applyAlignment="1" applyBorder="1" applyFont="1" applyNumberFormat="1">
      <alignment horizontal="center" vertical="center"/>
    </xf>
    <xf borderId="10" fillId="5" fontId="6" numFmtId="2" xfId="0" applyAlignment="1" applyBorder="1" applyFont="1" applyNumberFormat="1">
      <alignment horizontal="center" vertical="top"/>
    </xf>
    <xf borderId="11" fillId="0" fontId="8" numFmtId="0" xfId="0" applyBorder="1" applyFont="1"/>
    <xf borderId="12" fillId="5" fontId="6" numFmtId="2" xfId="0" applyAlignment="1" applyBorder="1" applyFont="1" applyNumberFormat="1">
      <alignment horizontal="center" vertical="center"/>
    </xf>
    <xf borderId="13" fillId="0" fontId="8" numFmtId="0" xfId="0" applyBorder="1" applyFont="1"/>
    <xf borderId="14" fillId="5" fontId="1" numFmtId="0" xfId="0" applyBorder="1" applyFont="1"/>
    <xf borderId="15" fillId="5" fontId="1" numFmtId="10" xfId="0" applyAlignment="1" applyBorder="1" applyFont="1" applyNumberFormat="1">
      <alignment horizontal="center" vertical="center"/>
    </xf>
    <xf borderId="16" fillId="5" fontId="4" numFmtId="0" xfId="0" applyBorder="1" applyFont="1"/>
    <xf borderId="16" fillId="5" fontId="1" numFmtId="0" xfId="0" applyBorder="1" applyFont="1"/>
    <xf borderId="17" fillId="5" fontId="1" numFmtId="0" xfId="0" applyBorder="1" applyFont="1"/>
    <xf borderId="16" fillId="5" fontId="6" numFmtId="10" xfId="0" applyAlignment="1" applyBorder="1" applyFont="1" applyNumberFormat="1">
      <alignment horizontal="center" vertical="center"/>
    </xf>
    <xf borderId="16" fillId="5" fontId="1" numFmtId="0" xfId="0" applyAlignment="1" applyBorder="1" applyFont="1">
      <alignment shrinkToFit="0" wrapText="1"/>
    </xf>
    <xf borderId="18" fillId="5" fontId="1" numFmtId="10" xfId="0" applyAlignment="1" applyBorder="1" applyFont="1" applyNumberFormat="1">
      <alignment horizontal="center" vertical="center"/>
    </xf>
    <xf borderId="19" fillId="5" fontId="1" numFmtId="10" xfId="0" applyAlignment="1" applyBorder="1" applyFont="1" applyNumberFormat="1">
      <alignment horizontal="center" vertical="center"/>
    </xf>
    <xf borderId="16" fillId="5" fontId="1" numFmtId="10" xfId="0" applyAlignment="1" applyBorder="1" applyFont="1" applyNumberFormat="1">
      <alignment vertical="center"/>
    </xf>
    <xf borderId="20" fillId="5" fontId="6" numFmtId="0" xfId="0" applyAlignment="1" applyBorder="1" applyFont="1">
      <alignment horizontal="center" vertical="top"/>
    </xf>
    <xf borderId="21" fillId="0" fontId="8" numFmtId="0" xfId="0" applyBorder="1" applyFont="1"/>
    <xf borderId="22" fillId="5" fontId="6" numFmtId="0" xfId="0" applyAlignment="1" applyBorder="1" applyFont="1">
      <alignment horizontal="center" vertical="top"/>
    </xf>
    <xf borderId="23" fillId="5" fontId="6" numFmtId="0" xfId="0" applyAlignment="1" applyBorder="1" applyFont="1">
      <alignment horizontal="center" vertical="center"/>
    </xf>
    <xf borderId="24" fillId="5" fontId="6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25" fillId="0" fontId="1" numFmtId="0" xfId="0" applyAlignment="1" applyBorder="1" applyFont="1">
      <alignment horizontal="left" vertical="top"/>
    </xf>
    <xf borderId="26" fillId="0" fontId="7" numFmtId="0" xfId="0" applyAlignment="1" applyBorder="1" applyFont="1">
      <alignment horizontal="left" shrinkToFit="0" vertical="top" wrapText="1"/>
    </xf>
    <xf borderId="26" fillId="0" fontId="4" numFmtId="0" xfId="0" applyAlignment="1" applyBorder="1" applyFont="1">
      <alignment horizontal="left" vertical="top"/>
    </xf>
    <xf borderId="26" fillId="0" fontId="1" numFmtId="0" xfId="0" applyAlignment="1" applyBorder="1" applyFont="1">
      <alignment horizontal="left" vertical="top"/>
    </xf>
    <xf borderId="26" fillId="0" fontId="1" numFmtId="164" xfId="0" applyAlignment="1" applyBorder="1" applyFont="1" applyNumberFormat="1">
      <alignment horizontal="right" vertical="top"/>
    </xf>
    <xf borderId="26" fillId="0" fontId="4" numFmtId="165" xfId="0" applyAlignment="1" applyBorder="1" applyFont="1" applyNumberFormat="1">
      <alignment horizontal="center" vertical="top"/>
    </xf>
    <xf borderId="26" fillId="0" fontId="4" numFmtId="0" xfId="0" applyAlignment="1" applyBorder="1" applyFont="1">
      <alignment horizontal="left" shrinkToFit="0" vertical="top" wrapText="1"/>
    </xf>
    <xf borderId="26" fillId="0" fontId="4" numFmtId="16" xfId="0" applyAlignment="1" applyBorder="1" applyFont="1" applyNumberFormat="1">
      <alignment horizontal="center" vertical="top"/>
    </xf>
    <xf borderId="0" fillId="0" fontId="1" numFmtId="166" xfId="0" applyAlignment="1" applyFont="1" applyNumberFormat="1">
      <alignment horizontal="center" vertical="top"/>
    </xf>
    <xf borderId="27" fillId="0" fontId="1" numFmtId="167" xfId="0" applyAlignment="1" applyBorder="1" applyFont="1" applyNumberFormat="1">
      <alignment horizontal="center" vertical="top"/>
    </xf>
    <xf borderId="27" fillId="0" fontId="1" numFmtId="168" xfId="0" applyAlignment="1" applyBorder="1" applyFont="1" applyNumberFormat="1">
      <alignment horizontal="center" vertical="top"/>
    </xf>
    <xf borderId="27" fillId="0" fontId="1" numFmtId="3" xfId="0" applyAlignment="1" applyBorder="1" applyFont="1" applyNumberFormat="1">
      <alignment horizontal="left" vertical="top"/>
    </xf>
    <xf borderId="25" fillId="0" fontId="4" numFmtId="165" xfId="0" applyAlignment="1" applyBorder="1" applyFont="1" applyNumberFormat="1">
      <alignment horizontal="center" vertical="top"/>
    </xf>
    <xf borderId="26" fillId="0" fontId="1" numFmtId="0" xfId="0" applyAlignment="1" applyBorder="1" applyFont="1">
      <alignment vertical="top"/>
    </xf>
    <xf borderId="27" fillId="0" fontId="1" numFmtId="169" xfId="0" applyAlignment="1" applyBorder="1" applyFont="1" applyNumberFormat="1">
      <alignment vertical="top"/>
    </xf>
    <xf borderId="27" fillId="0" fontId="1" numFmtId="170" xfId="0" applyAlignment="1" applyBorder="1" applyFont="1" applyNumberFormat="1">
      <alignment vertical="top"/>
    </xf>
    <xf borderId="27" fillId="0" fontId="1" numFmtId="171" xfId="0" applyAlignment="1" applyBorder="1" applyFont="1" applyNumberFormat="1">
      <alignment vertical="top"/>
    </xf>
    <xf borderId="27" fillId="0" fontId="1" numFmtId="166" xfId="0" applyAlignment="1" applyBorder="1" applyFont="1" applyNumberFormat="1">
      <alignment horizontal="center" vertical="top"/>
    </xf>
    <xf borderId="27" fillId="0" fontId="1" numFmtId="170" xfId="0" applyAlignment="1" applyBorder="1" applyFont="1" applyNumberFormat="1">
      <alignment horizontal="right" vertical="top"/>
    </xf>
    <xf borderId="27" fillId="0" fontId="1" numFmtId="172" xfId="0" applyAlignment="1" applyBorder="1" applyFont="1" applyNumberFormat="1">
      <alignment horizontal="left" vertical="top"/>
    </xf>
    <xf borderId="27" fillId="0" fontId="1" numFmtId="173" xfId="0" applyAlignment="1" applyBorder="1" applyFont="1" applyNumberFormat="1">
      <alignment horizontal="left" vertical="top"/>
    </xf>
    <xf borderId="27" fillId="0" fontId="1" numFmtId="2" xfId="0" applyAlignment="1" applyBorder="1" applyFont="1" applyNumberFormat="1">
      <alignment horizontal="left" vertical="top"/>
    </xf>
    <xf borderId="28" fillId="0" fontId="6" numFmtId="2" xfId="0" applyAlignment="1" applyBorder="1" applyFont="1" applyNumberFormat="1">
      <alignment horizontal="center" vertical="top"/>
    </xf>
    <xf borderId="29" fillId="0" fontId="1" numFmtId="0" xfId="0" applyAlignment="1" applyBorder="1" applyFont="1">
      <alignment horizontal="center" vertical="top"/>
    </xf>
    <xf borderId="27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26" fillId="0" fontId="1" numFmtId="0" xfId="0" applyAlignment="1" applyBorder="1" applyFont="1">
      <alignment horizontal="left" vertical="center"/>
    </xf>
    <xf borderId="27" fillId="0" fontId="1" numFmtId="172" xfId="0" applyAlignment="1" applyBorder="1" applyFont="1" applyNumberFormat="1">
      <alignment vertical="top"/>
    </xf>
    <xf borderId="28" fillId="0" fontId="1" numFmtId="167" xfId="0" applyAlignment="1" applyBorder="1" applyFont="1" applyNumberFormat="1">
      <alignment horizontal="center" vertical="top"/>
    </xf>
    <xf borderId="0" fillId="0" fontId="1" numFmtId="168" xfId="0" applyAlignment="1" applyFont="1" applyNumberFormat="1">
      <alignment horizontal="center" vertical="top"/>
    </xf>
    <xf borderId="27" fillId="6" fontId="1" numFmtId="173" xfId="0" applyAlignment="1" applyBorder="1" applyFill="1" applyFont="1" applyNumberFormat="1">
      <alignment horizontal="left" vertical="top"/>
    </xf>
    <xf borderId="30" fillId="7" fontId="9" numFmtId="0" xfId="0" applyAlignment="1" applyBorder="1" applyFill="1" applyFont="1">
      <alignment horizontal="center" vertical="top"/>
    </xf>
    <xf borderId="30" fillId="7" fontId="9" numFmtId="0" xfId="0" applyAlignment="1" applyBorder="1" applyFont="1">
      <alignment horizontal="left" vertical="top"/>
    </xf>
    <xf borderId="30" fillId="7" fontId="10" numFmtId="0" xfId="0" applyAlignment="1" applyBorder="1" applyFont="1">
      <alignment horizontal="left" vertical="top"/>
    </xf>
    <xf borderId="30" fillId="7" fontId="9" numFmtId="0" xfId="0" applyAlignment="1" applyBorder="1" applyFont="1">
      <alignment horizontal="right" vertical="top"/>
    </xf>
    <xf borderId="30" fillId="7" fontId="9" numFmtId="3" xfId="0" applyAlignment="1" applyBorder="1" applyFont="1" applyNumberFormat="1">
      <alignment vertical="top"/>
    </xf>
    <xf borderId="30" fillId="7" fontId="9" numFmtId="165" xfId="0" applyAlignment="1" applyBorder="1" applyFont="1" applyNumberFormat="1">
      <alignment horizontal="center" vertical="top"/>
    </xf>
    <xf borderId="30" fillId="7" fontId="9" numFmtId="0" xfId="0" applyAlignment="1" applyBorder="1" applyFont="1">
      <alignment horizontal="left" shrinkToFit="0" vertical="top" wrapText="1"/>
    </xf>
    <xf borderId="30" fillId="7" fontId="9" numFmtId="174" xfId="0" applyAlignment="1" applyBorder="1" applyFont="1" applyNumberFormat="1">
      <alignment vertical="top"/>
    </xf>
    <xf borderId="30" fillId="7" fontId="9" numFmtId="0" xfId="0" applyAlignment="1" applyBorder="1" applyFont="1">
      <alignment vertical="top"/>
    </xf>
    <xf borderId="31" fillId="7" fontId="9" numFmtId="2" xfId="0" applyAlignment="1" applyBorder="1" applyFont="1" applyNumberFormat="1">
      <alignment vertical="top"/>
    </xf>
    <xf borderId="30" fillId="7" fontId="9" numFmtId="2" xfId="0" applyAlignment="1" applyBorder="1" applyFont="1" applyNumberFormat="1">
      <alignment vertical="top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2" fillId="4" fontId="14" numFmtId="0" xfId="0" applyAlignment="1" applyBorder="1" applyFont="1">
      <alignment vertical="center"/>
    </xf>
    <xf borderId="3" fillId="4" fontId="1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left" vertical="center"/>
    </xf>
    <xf borderId="6" fillId="5" fontId="7" numFmtId="0" xfId="0" applyAlignment="1" applyBorder="1" applyFont="1">
      <alignment horizontal="left" vertical="center"/>
    </xf>
    <xf borderId="7" fillId="5" fontId="6" numFmtId="0" xfId="0" applyAlignment="1" applyBorder="1" applyFont="1">
      <alignment horizontal="left" shrinkToFit="0" vertical="center" wrapText="1"/>
    </xf>
    <xf borderId="7" fillId="5" fontId="7" numFmtId="0" xfId="0" applyAlignment="1" applyBorder="1" applyFont="1">
      <alignment horizontal="left" vertical="center"/>
    </xf>
    <xf borderId="12" fillId="5" fontId="6" numFmtId="0" xfId="0" applyAlignment="1" applyBorder="1" applyFont="1">
      <alignment horizontal="left" vertical="center"/>
    </xf>
    <xf borderId="32" fillId="5" fontId="6" numFmtId="0" xfId="0" applyAlignment="1" applyBorder="1" applyFont="1">
      <alignment horizontal="center" shrinkToFit="0" vertical="center" wrapText="1"/>
    </xf>
    <xf borderId="12" fillId="5" fontId="6" numFmtId="0" xfId="0" applyAlignment="1" applyBorder="1" applyFont="1">
      <alignment vertical="center"/>
    </xf>
    <xf borderId="33" fillId="5" fontId="6" numFmtId="0" xfId="0" applyAlignment="1" applyBorder="1" applyFont="1">
      <alignment vertical="center"/>
    </xf>
    <xf borderId="32" fillId="5" fontId="6" numFmtId="0" xfId="0" applyAlignment="1" applyBorder="1" applyFont="1">
      <alignment vertical="center"/>
    </xf>
    <xf borderId="32" fillId="5" fontId="6" numFmtId="0" xfId="0" applyAlignment="1" applyBorder="1" applyFont="1">
      <alignment horizontal="center" vertical="center"/>
    </xf>
    <xf borderId="5" fillId="5" fontId="6" numFmtId="0" xfId="0" applyAlignment="1" applyBorder="1" applyFont="1">
      <alignment vertical="center"/>
    </xf>
    <xf borderId="32" fillId="0" fontId="8" numFmtId="0" xfId="0" applyBorder="1" applyFont="1"/>
    <xf borderId="34" fillId="5" fontId="6" numFmtId="0" xfId="0" applyAlignment="1" applyBorder="1" applyFont="1">
      <alignment horizontal="center" vertical="center"/>
    </xf>
    <xf borderId="35" fillId="0" fontId="1" numFmtId="0" xfId="0" applyBorder="1" applyFont="1"/>
    <xf borderId="34" fillId="5" fontId="6" numFmtId="0" xfId="0" applyAlignment="1" applyBorder="1" applyFont="1">
      <alignment vertical="center"/>
    </xf>
    <xf borderId="34" fillId="5" fontId="1" numFmtId="0" xfId="0" applyAlignment="1" applyBorder="1" applyFont="1">
      <alignment vertical="center"/>
    </xf>
    <xf borderId="6" fillId="5" fontId="1" numFmtId="0" xfId="0" applyAlignment="1" applyBorder="1" applyFont="1">
      <alignment vertical="center"/>
    </xf>
    <xf borderId="5" fillId="5" fontId="1" numFmtId="2" xfId="0" applyAlignment="1" applyBorder="1" applyFont="1" applyNumberFormat="1">
      <alignment horizontal="center" shrinkToFit="0" vertical="center" wrapText="1"/>
    </xf>
    <xf borderId="12" fillId="5" fontId="6" numFmtId="2" xfId="0" applyAlignment="1" applyBorder="1" applyFont="1" applyNumberFormat="1">
      <alignment horizontal="center" shrinkToFit="0" vertical="center" wrapText="1"/>
    </xf>
    <xf borderId="36" fillId="5" fontId="6" numFmtId="2" xfId="0" applyAlignment="1" applyBorder="1" applyFont="1" applyNumberFormat="1">
      <alignment horizontal="center" shrinkToFit="0" vertical="center" wrapText="1"/>
    </xf>
    <xf borderId="10" fillId="5" fontId="6" numFmtId="2" xfId="0" applyAlignment="1" applyBorder="1" applyFont="1" applyNumberFormat="1">
      <alignment horizontal="center" vertical="center"/>
    </xf>
    <xf borderId="37" fillId="5" fontId="6" numFmtId="2" xfId="0" applyAlignment="1" applyBorder="1" applyFont="1" applyNumberFormat="1">
      <alignment horizontal="center" vertical="center"/>
    </xf>
    <xf borderId="37" fillId="5" fontId="6" numFmtId="2" xfId="0" applyAlignment="1" applyBorder="1" applyFont="1" applyNumberFormat="1">
      <alignment horizontal="center" shrinkToFit="0" vertical="center" wrapText="1"/>
    </xf>
    <xf borderId="15" fillId="5" fontId="1" numFmtId="10" xfId="0" applyAlignment="1" applyBorder="1" applyFont="1" applyNumberFormat="1">
      <alignment horizontal="left" vertical="center"/>
    </xf>
    <xf borderId="23" fillId="5" fontId="1" numFmtId="10" xfId="0" applyAlignment="1" applyBorder="1" applyFont="1" applyNumberFormat="1">
      <alignment horizontal="left" vertical="center"/>
    </xf>
    <xf borderId="14" fillId="5" fontId="1" numFmtId="10" xfId="0" applyAlignment="1" applyBorder="1" applyFont="1" applyNumberFormat="1">
      <alignment horizontal="center" vertical="center"/>
    </xf>
    <xf borderId="22" fillId="5" fontId="1" numFmtId="10" xfId="0" applyAlignment="1" applyBorder="1" applyFont="1" applyNumberFormat="1">
      <alignment horizontal="center" vertical="center"/>
    </xf>
    <xf borderId="38" fillId="5" fontId="1" numFmtId="10" xfId="0" applyAlignment="1" applyBorder="1" applyFont="1" applyNumberFormat="1">
      <alignment horizontal="center" vertical="center"/>
    </xf>
    <xf borderId="15" fillId="5" fontId="6" numFmtId="10" xfId="0" applyAlignment="1" applyBorder="1" applyFont="1" applyNumberFormat="1">
      <alignment horizontal="center" vertical="center"/>
    </xf>
    <xf borderId="39" fillId="5" fontId="6" numFmtId="10" xfId="0" applyAlignment="1" applyBorder="1" applyFont="1" applyNumberFormat="1">
      <alignment horizontal="center" vertical="center"/>
    </xf>
    <xf borderId="40" fillId="5" fontId="6" numFmtId="10" xfId="0" applyAlignment="1" applyBorder="1" applyFont="1" applyNumberFormat="1">
      <alignment horizontal="center" vertical="center"/>
    </xf>
    <xf borderId="16" fillId="5" fontId="6" numFmtId="0" xfId="0" applyAlignment="1" applyBorder="1" applyFont="1">
      <alignment horizontal="center" shrinkToFit="0" vertical="center" wrapText="1"/>
    </xf>
    <xf borderId="40" fillId="5" fontId="6" numFmtId="0" xfId="0" applyAlignment="1" applyBorder="1" applyFont="1">
      <alignment horizontal="center" vertical="center"/>
    </xf>
    <xf borderId="15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vertical="top"/>
    </xf>
    <xf borderId="41" fillId="5" fontId="6" numFmtId="0" xfId="0" applyAlignment="1" applyBorder="1" applyFont="1">
      <alignment horizontal="center" vertical="top"/>
    </xf>
    <xf borderId="42" fillId="0" fontId="8" numFmtId="0" xfId="0" applyBorder="1" applyFont="1"/>
    <xf borderId="20" fillId="5" fontId="6" numFmtId="0" xfId="0" applyAlignment="1" applyBorder="1" applyFont="1">
      <alignment horizontal="center" vertical="center"/>
    </xf>
    <xf borderId="43" fillId="5" fontId="6" numFmtId="0" xfId="0" applyAlignment="1" applyBorder="1" applyFont="1">
      <alignment horizontal="center" vertical="center"/>
    </xf>
    <xf borderId="44" fillId="0" fontId="8" numFmtId="0" xfId="0" applyBorder="1" applyFont="1"/>
    <xf borderId="0" fillId="0" fontId="4" numFmtId="0" xfId="0" applyAlignment="1" applyFont="1">
      <alignment horizontal="left" shrinkToFit="0" vertical="top" wrapText="1"/>
    </xf>
    <xf borderId="27" fillId="0" fontId="4" numFmtId="0" xfId="0" applyAlignment="1" applyBorder="1" applyFont="1">
      <alignment horizontal="left" shrinkToFit="0" vertical="top" wrapText="1"/>
    </xf>
    <xf borderId="27" fillId="0" fontId="4" numFmtId="16" xfId="0" applyAlignment="1" applyBorder="1" applyFont="1" applyNumberFormat="1">
      <alignment horizontal="center" vertical="top"/>
    </xf>
    <xf borderId="45" fillId="0" fontId="1" numFmtId="0" xfId="0" applyAlignment="1" applyBorder="1" applyFont="1">
      <alignment horizontal="left" vertical="top"/>
    </xf>
    <xf borderId="45" fillId="0" fontId="4" numFmtId="0" xfId="0" applyAlignment="1" applyBorder="1" applyFont="1">
      <alignment horizontal="left" vertical="top"/>
    </xf>
    <xf borderId="27" fillId="0" fontId="1" numFmtId="165" xfId="0" applyAlignment="1" applyBorder="1" applyFont="1" applyNumberFormat="1">
      <alignment vertical="top"/>
    </xf>
    <xf borderId="27" fillId="0" fontId="4" numFmtId="165" xfId="0" applyAlignment="1" applyBorder="1" applyFont="1" applyNumberFormat="1">
      <alignment horizontal="center" vertical="top"/>
    </xf>
    <xf borderId="27" fillId="0" fontId="1" numFmtId="0" xfId="0" applyAlignment="1" applyBorder="1" applyFont="1">
      <alignment horizontal="left" vertical="top"/>
    </xf>
    <xf borderId="27" fillId="0" fontId="1" numFmtId="175" xfId="0" applyAlignment="1" applyBorder="1" applyFont="1" applyNumberFormat="1">
      <alignment horizontal="center" vertical="top"/>
    </xf>
    <xf borderId="46" fillId="0" fontId="1" numFmtId="0" xfId="0" applyAlignment="1" applyBorder="1" applyFont="1">
      <alignment horizontal="center" vertical="top"/>
    </xf>
    <xf borderId="26" fillId="0" fontId="1" numFmtId="175" xfId="0" applyAlignment="1" applyBorder="1" applyFont="1" applyNumberFormat="1">
      <alignment vertical="top"/>
    </xf>
    <xf borderId="26" fillId="0" fontId="4" numFmtId="175" xfId="0" applyAlignment="1" applyBorder="1" applyFont="1" applyNumberFormat="1">
      <alignment horizontal="center" vertical="top"/>
    </xf>
    <xf borderId="26" fillId="0" fontId="1" numFmtId="0" xfId="0" applyAlignment="1" applyBorder="1" applyFont="1">
      <alignment horizontal="center" vertical="top"/>
    </xf>
    <xf borderId="46" fillId="0" fontId="1" numFmtId="17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27" fillId="0" fontId="1" numFmtId="175" xfId="0" applyAlignment="1" applyBorder="1" applyFont="1" applyNumberFormat="1">
      <alignment horizontal="left" vertical="top"/>
    </xf>
    <xf borderId="27" fillId="0" fontId="4" numFmtId="0" xfId="0" applyAlignment="1" applyBorder="1" applyFont="1">
      <alignment horizontal="center" vertical="top"/>
    </xf>
    <xf borderId="27" fillId="0" fontId="1" numFmtId="175" xfId="0" applyAlignment="1" applyBorder="1" applyFont="1" applyNumberFormat="1">
      <alignment vertical="top"/>
    </xf>
    <xf borderId="27" fillId="0" fontId="6" numFmtId="2" xfId="0" applyAlignment="1" applyBorder="1" applyFont="1" applyNumberFormat="1">
      <alignment horizontal="center" vertical="top"/>
    </xf>
    <xf borderId="46" fillId="0" fontId="1" numFmtId="2" xfId="0" applyAlignment="1" applyBorder="1" applyFont="1" applyNumberFormat="1">
      <alignment horizontal="left" vertical="top"/>
    </xf>
    <xf borderId="46" fillId="0" fontId="1" numFmtId="168" xfId="0" applyAlignment="1" applyBorder="1" applyFont="1" applyNumberFormat="1">
      <alignment horizontal="left" vertical="top"/>
    </xf>
    <xf borderId="27" fillId="0" fontId="4" numFmtId="0" xfId="0" applyAlignment="1" applyBorder="1" applyFont="1">
      <alignment horizontal="left" vertical="top"/>
    </xf>
    <xf borderId="26" fillId="0" fontId="7" numFmtId="0" xfId="0" applyAlignment="1" applyBorder="1" applyFont="1">
      <alignment horizontal="left" vertical="top"/>
    </xf>
    <xf borderId="46" fillId="0" fontId="1" numFmtId="176" xfId="0" applyAlignment="1" applyBorder="1" applyFont="1" applyNumberFormat="1">
      <alignment horizontal="left" vertical="top"/>
    </xf>
    <xf borderId="27" fillId="0" fontId="1" numFmtId="0" xfId="0" applyAlignment="1" applyBorder="1" applyFont="1">
      <alignment horizontal="left" shrinkToFit="0" vertical="top" wrapText="1"/>
    </xf>
    <xf borderId="27" fillId="0" fontId="15" numFmtId="3" xfId="0" applyAlignment="1" applyBorder="1" applyFont="1" applyNumberFormat="1">
      <alignment horizontal="left" vertical="top"/>
    </xf>
    <xf borderId="27" fillId="0" fontId="15" numFmtId="0" xfId="0" applyAlignment="1" applyBorder="1" applyFont="1">
      <alignment horizontal="left" shrinkToFit="0" vertical="top" wrapText="1"/>
    </xf>
    <xf borderId="26" fillId="0" fontId="1" numFmtId="0" xfId="0" applyAlignment="1" applyBorder="1" applyFont="1">
      <alignment horizontal="center" vertical="center"/>
    </xf>
    <xf borderId="27" fillId="0" fontId="6" numFmtId="175" xfId="0" applyAlignment="1" applyBorder="1" applyFont="1" applyNumberFormat="1">
      <alignment horizontal="left" vertical="top"/>
    </xf>
    <xf borderId="26" fillId="0" fontId="16" numFmtId="0" xfId="0" applyBorder="1" applyFont="1"/>
    <xf borderId="46" fillId="0" fontId="16" numFmtId="0" xfId="0" applyBorder="1" applyFont="1"/>
    <xf borderId="47" fillId="7" fontId="17" numFmtId="0" xfId="0" applyAlignment="1" applyBorder="1" applyFont="1">
      <alignment horizontal="left" vertical="top"/>
    </xf>
    <xf borderId="48" fillId="7" fontId="9" numFmtId="0" xfId="0" applyAlignment="1" applyBorder="1" applyFont="1">
      <alignment horizontal="left" vertical="top"/>
    </xf>
    <xf borderId="49" fillId="7" fontId="9" numFmtId="0" xfId="0" applyAlignment="1" applyBorder="1" applyFont="1">
      <alignment horizontal="center" vertical="top"/>
    </xf>
    <xf borderId="50" fillId="7" fontId="9" numFmtId="2" xfId="0" applyAlignment="1" applyBorder="1" applyFont="1" applyNumberFormat="1">
      <alignment horizontal="center" vertical="top"/>
    </xf>
    <xf borderId="51" fillId="7" fontId="9" numFmtId="2" xfId="0" applyAlignment="1" applyBorder="1" applyFont="1" applyNumberFormat="1">
      <alignment vertical="top"/>
    </xf>
    <xf borderId="52" fillId="6" fontId="4" numFmtId="0" xfId="0" applyAlignment="1" applyBorder="1" applyFont="1">
      <alignment horizontal="center" vertical="top"/>
    </xf>
    <xf borderId="50" fillId="6" fontId="4" numFmtId="0" xfId="0" applyAlignment="1" applyBorder="1" applyFont="1">
      <alignment horizontal="center" vertical="top"/>
    </xf>
    <xf borderId="1" fillId="6" fontId="4" numFmtId="0" xfId="0" applyAlignment="1" applyBorder="1" applyFont="1">
      <alignment horizontal="left" vertical="top"/>
    </xf>
    <xf borderId="53" fillId="6" fontId="4" numFmtId="0" xfId="0" applyAlignment="1" applyBorder="1" applyFont="1">
      <alignment horizontal="left" shrinkToFit="0" vertical="top" wrapText="1"/>
    </xf>
    <xf borderId="54" fillId="6" fontId="4" numFmtId="0" xfId="0" applyAlignment="1" applyBorder="1" applyFont="1">
      <alignment horizontal="left" vertical="top"/>
    </xf>
    <xf borderId="55" fillId="6" fontId="4" numFmtId="0" xfId="0" applyAlignment="1" applyBorder="1" applyFont="1">
      <alignment horizontal="left" shrinkToFit="0" vertical="top" wrapText="1"/>
    </xf>
    <xf borderId="55" fillId="6" fontId="4" numFmtId="0" xfId="0" applyAlignment="1" applyBorder="1" applyFont="1">
      <alignment horizontal="left" vertical="top"/>
    </xf>
    <xf borderId="55" fillId="6" fontId="4" numFmtId="164" xfId="0" applyAlignment="1" applyBorder="1" applyFont="1" applyNumberFormat="1">
      <alignment horizontal="right" vertical="top"/>
    </xf>
    <xf borderId="55" fillId="6" fontId="4" numFmtId="165" xfId="0" applyAlignment="1" applyBorder="1" applyFont="1" applyNumberFormat="1">
      <alignment horizontal="center" vertical="top"/>
    </xf>
    <xf borderId="56" fillId="6" fontId="4" numFmtId="0" xfId="0" applyAlignment="1" applyBorder="1" applyFont="1">
      <alignment horizontal="left" shrinkToFit="0" vertical="top" wrapText="1"/>
    </xf>
    <xf borderId="57" fillId="6" fontId="4" numFmtId="0" xfId="0" applyAlignment="1" applyBorder="1" applyFont="1">
      <alignment horizontal="left" shrinkToFit="0" vertical="top" wrapText="1"/>
    </xf>
    <xf borderId="58" fillId="6" fontId="4" numFmtId="168" xfId="0" applyAlignment="1" applyBorder="1" applyFont="1" applyNumberFormat="1">
      <alignment horizontal="center" vertical="top"/>
    </xf>
    <xf borderId="50" fillId="6" fontId="4" numFmtId="0" xfId="0" applyAlignment="1" applyBorder="1" applyFont="1">
      <alignment horizontal="left" vertical="top"/>
    </xf>
    <xf borderId="1" fillId="6" fontId="4" numFmtId="0" xfId="0" applyAlignment="1" applyBorder="1" applyFont="1">
      <alignment horizontal="center" vertical="top"/>
    </xf>
    <xf borderId="59" fillId="6" fontId="4" numFmtId="166" xfId="0" applyAlignment="1" applyBorder="1" applyFont="1" applyNumberFormat="1">
      <alignment horizontal="center" vertical="top"/>
    </xf>
    <xf borderId="60" fillId="0" fontId="1" numFmtId="167" xfId="0" applyAlignment="1" applyBorder="1" applyFont="1" applyNumberFormat="1">
      <alignment horizontal="center" vertical="top"/>
    </xf>
    <xf borderId="57" fillId="6" fontId="4" numFmtId="167" xfId="0" applyAlignment="1" applyBorder="1" applyFont="1" applyNumberFormat="1">
      <alignment horizontal="center" vertical="top"/>
    </xf>
    <xf borderId="57" fillId="6" fontId="4" numFmtId="166" xfId="0" applyAlignment="1" applyBorder="1" applyFont="1" applyNumberFormat="1">
      <alignment horizontal="center" vertical="top"/>
    </xf>
    <xf borderId="57" fillId="6" fontId="4" numFmtId="0" xfId="0" applyAlignment="1" applyBorder="1" applyFont="1">
      <alignment horizontal="left" vertical="top"/>
    </xf>
    <xf borderId="57" fillId="6" fontId="4" numFmtId="3" xfId="0" applyAlignment="1" applyBorder="1" applyFont="1" applyNumberFormat="1">
      <alignment horizontal="left" vertical="top"/>
    </xf>
    <xf borderId="57" fillId="6" fontId="4" numFmtId="3" xfId="0" applyAlignment="1" applyBorder="1" applyFont="1" applyNumberFormat="1">
      <alignment horizontal="center" vertical="top"/>
    </xf>
    <xf borderId="31" fillId="6" fontId="4" numFmtId="0" xfId="0" applyAlignment="1" applyBorder="1" applyFont="1">
      <alignment horizontal="left" vertical="top"/>
    </xf>
    <xf borderId="30" fillId="6" fontId="4" numFmtId="0" xfId="0" applyAlignment="1" applyBorder="1" applyFont="1">
      <alignment horizontal="left" vertical="top"/>
    </xf>
    <xf borderId="31" fillId="6" fontId="4" numFmtId="175" xfId="0" applyAlignment="1" applyBorder="1" applyFont="1" applyNumberFormat="1">
      <alignment horizontal="left" vertical="top"/>
    </xf>
    <xf borderId="50" fillId="6" fontId="4" numFmtId="175" xfId="0" applyAlignment="1" applyBorder="1" applyFont="1" applyNumberFormat="1">
      <alignment horizontal="left" vertical="top"/>
    </xf>
    <xf borderId="57" fillId="6" fontId="4" numFmtId="175" xfId="0" applyAlignment="1" applyBorder="1" applyFont="1" applyNumberFormat="1">
      <alignment horizontal="left" vertical="top"/>
    </xf>
    <xf borderId="57" fillId="6" fontId="4" numFmtId="0" xfId="0" applyAlignment="1" applyBorder="1" applyFont="1">
      <alignment horizontal="center" vertical="top"/>
    </xf>
    <xf borderId="61" fillId="6" fontId="4" numFmtId="177" xfId="0" applyAlignment="1" applyBorder="1" applyFont="1" applyNumberFormat="1">
      <alignment horizontal="center" vertical="top"/>
    </xf>
    <xf borderId="62" fillId="6" fontId="4" numFmtId="0" xfId="0" applyAlignment="1" applyBorder="1" applyFont="1">
      <alignment horizontal="left" vertical="top"/>
    </xf>
    <xf borderId="57" fillId="6" fontId="4" numFmtId="170" xfId="0" applyAlignment="1" applyBorder="1" applyFont="1" applyNumberFormat="1">
      <alignment horizontal="center" vertical="top"/>
    </xf>
    <xf borderId="31" fillId="6" fontId="4" numFmtId="170" xfId="0" applyAlignment="1" applyBorder="1" applyFont="1" applyNumberFormat="1">
      <alignment horizontal="right" vertical="top"/>
    </xf>
    <xf borderId="57" fillId="6" fontId="4" numFmtId="170" xfId="0" applyAlignment="1" applyBorder="1" applyFont="1" applyNumberFormat="1">
      <alignment horizontal="right" vertical="top"/>
    </xf>
    <xf borderId="57" fillId="6" fontId="4" numFmtId="170" xfId="0" applyAlignment="1" applyBorder="1" applyFont="1" applyNumberFormat="1">
      <alignment vertical="top"/>
    </xf>
    <xf borderId="57" fillId="6" fontId="4" numFmtId="171" xfId="0" applyAlignment="1" applyBorder="1" applyFont="1" applyNumberFormat="1">
      <alignment vertical="top"/>
    </xf>
    <xf borderId="57" fillId="6" fontId="4" numFmtId="2" xfId="0" applyAlignment="1" applyBorder="1" applyFont="1" applyNumberFormat="1">
      <alignment horizontal="left" vertical="top"/>
    </xf>
    <xf borderId="31" fillId="6" fontId="4" numFmtId="2" xfId="0" applyAlignment="1" applyBorder="1" applyFont="1" applyNumberFormat="1">
      <alignment horizontal="left" vertical="top"/>
    </xf>
    <xf borderId="51" fillId="6" fontId="4" numFmtId="2" xfId="0" applyAlignment="1" applyBorder="1" applyFont="1" applyNumberFormat="1">
      <alignment horizontal="left" vertical="top"/>
    </xf>
    <xf borderId="51" fillId="6" fontId="4" numFmtId="168" xfId="0" applyAlignment="1" applyBorder="1" applyFont="1" applyNumberFormat="1">
      <alignment horizontal="left" vertical="top"/>
    </xf>
    <xf borderId="0" fillId="0" fontId="1" numFmtId="165" xfId="0" applyAlignment="1" applyFont="1" applyNumberFormat="1">
      <alignment horizontal="center" vertical="center"/>
    </xf>
    <xf borderId="0" fillId="0" fontId="1" numFmtId="2" xfId="0" applyAlignment="1" applyFont="1" applyNumberFormat="1">
      <alignment vertical="center"/>
    </xf>
    <xf borderId="0" fillId="0" fontId="1" numFmtId="2" xfId="0" applyAlignment="1" applyFont="1" applyNumberFormat="1">
      <alignment horizontal="center" vertical="center"/>
    </xf>
    <xf borderId="0" fillId="0" fontId="1" numFmtId="2" xfId="0" applyAlignment="1" applyFont="1" applyNumberFormat="1">
      <alignment vertical="top"/>
    </xf>
    <xf borderId="46" fillId="0" fontId="1" numFmtId="2" xfId="0" applyAlignment="1" applyBorder="1" applyFont="1" applyNumberFormat="1">
      <alignment vertical="center"/>
    </xf>
    <xf borderId="3" fillId="4" fontId="1" numFmtId="0" xfId="0" applyAlignment="1" applyBorder="1" applyFont="1">
      <alignment vertical="top"/>
    </xf>
    <xf borderId="63" fillId="4" fontId="1" numFmtId="0" xfId="0" applyAlignment="1" applyBorder="1" applyFont="1">
      <alignment vertical="center"/>
    </xf>
    <xf borderId="64" fillId="5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 vertical="center"/>
    </xf>
    <xf borderId="5" fillId="5" fontId="6" numFmtId="3" xfId="0" applyAlignment="1" applyBorder="1" applyFont="1" applyNumberFormat="1">
      <alignment horizontal="center" vertical="center"/>
    </xf>
    <xf borderId="65" fillId="5" fontId="6" numFmtId="3" xfId="0" applyAlignment="1" applyBorder="1" applyFont="1" applyNumberFormat="1">
      <alignment horizontal="center" vertical="center"/>
    </xf>
    <xf borderId="33" fillId="5" fontId="6" numFmtId="0" xfId="0" applyAlignment="1" applyBorder="1" applyFont="1">
      <alignment horizontal="center" vertical="center"/>
    </xf>
    <xf borderId="5" fillId="5" fontId="6" numFmtId="2" xfId="0" applyAlignment="1" applyBorder="1" applyFont="1" applyNumberFormat="1">
      <alignment horizontal="center" shrinkToFit="0" vertical="center" wrapText="1"/>
    </xf>
    <xf borderId="66" fillId="5" fontId="6" numFmtId="2" xfId="0" applyAlignment="1" applyBorder="1" applyFont="1" applyNumberFormat="1">
      <alignment horizontal="center" vertical="center"/>
    </xf>
    <xf borderId="66" fillId="5" fontId="6" numFmtId="2" xfId="0" applyAlignment="1" applyBorder="1" applyFont="1" applyNumberFormat="1">
      <alignment horizontal="center" shrinkToFit="0" vertical="center" wrapText="1"/>
    </xf>
    <xf borderId="67" fillId="5" fontId="1" numFmtId="10" xfId="0" applyAlignment="1" applyBorder="1" applyFont="1" applyNumberFormat="1">
      <alignment horizontal="center" vertical="center"/>
    </xf>
    <xf borderId="21" fillId="0" fontId="16" numFmtId="0" xfId="0" applyBorder="1" applyFont="1"/>
    <xf borderId="15" fillId="5" fontId="1" numFmtId="10" xfId="0" applyAlignment="1" applyBorder="1" applyFont="1" applyNumberFormat="1">
      <alignment vertical="center"/>
    </xf>
    <xf borderId="38" fillId="0" fontId="16" numFmtId="0" xfId="0" applyBorder="1" applyFont="1"/>
    <xf borderId="68" fillId="5" fontId="6" numFmtId="10" xfId="0" applyAlignment="1" applyBorder="1" applyFont="1" applyNumberFormat="1">
      <alignment horizontal="center" vertical="center"/>
    </xf>
    <xf borderId="69" fillId="0" fontId="8" numFmtId="0" xfId="0" applyBorder="1" applyFont="1"/>
    <xf borderId="70" fillId="0" fontId="1" numFmtId="0" xfId="0" applyAlignment="1" applyBorder="1" applyFont="1">
      <alignment horizontal="center" vertical="top"/>
    </xf>
    <xf borderId="27" fillId="0" fontId="1" numFmtId="178" xfId="0" applyAlignment="1" applyBorder="1" applyFont="1" applyNumberFormat="1">
      <alignment horizontal="center" vertical="top"/>
    </xf>
    <xf borderId="27" fillId="0" fontId="1" numFmtId="165" xfId="0" applyAlignment="1" applyBorder="1" applyFont="1" applyNumberFormat="1">
      <alignment horizontal="center" vertical="top"/>
    </xf>
    <xf borderId="25" fillId="0" fontId="4" numFmtId="16" xfId="0" applyAlignment="1" applyBorder="1" applyFont="1" applyNumberFormat="1">
      <alignment horizontal="center" vertical="top"/>
    </xf>
    <xf borderId="0" fillId="0" fontId="4" numFmtId="0" xfId="0" applyAlignment="1" applyFont="1">
      <alignment horizontal="left" vertical="top"/>
    </xf>
    <xf borderId="27" fillId="0" fontId="4" numFmtId="3" xfId="0" applyAlignment="1" applyBorder="1" applyFont="1" applyNumberFormat="1">
      <alignment horizontal="center" vertical="top"/>
    </xf>
    <xf borderId="27" fillId="0" fontId="1" numFmtId="0" xfId="0" applyAlignment="1" applyBorder="1" applyFont="1">
      <alignment vertical="top"/>
    </xf>
    <xf borderId="27" fillId="0" fontId="4" numFmtId="175" xfId="0" applyAlignment="1" applyBorder="1" applyFont="1" applyNumberFormat="1">
      <alignment horizontal="center" vertical="top"/>
    </xf>
    <xf borderId="28" fillId="0" fontId="1" numFmtId="175" xfId="0" applyAlignment="1" applyBorder="1" applyFont="1" applyNumberFormat="1">
      <alignment horizontal="left" vertical="top"/>
    </xf>
    <xf borderId="27" fillId="0" fontId="1" numFmtId="170" xfId="0" applyAlignment="1" applyBorder="1" applyFont="1" applyNumberFormat="1">
      <alignment horizontal="center" vertical="top"/>
    </xf>
    <xf borderId="25" fillId="0" fontId="4" numFmtId="0" xfId="0" applyAlignment="1" applyBorder="1" applyFont="1">
      <alignment horizontal="left" vertical="top"/>
    </xf>
    <xf borderId="27" fillId="0" fontId="7" numFmtId="0" xfId="0" applyAlignment="1" applyBorder="1" applyFont="1">
      <alignment horizontal="left" vertical="top"/>
    </xf>
    <xf borderId="0" fillId="0" fontId="1" numFmtId="175" xfId="0" applyAlignment="1" applyFont="1" applyNumberFormat="1">
      <alignment horizontal="left" vertical="top"/>
    </xf>
    <xf borderId="27" fillId="0" fontId="15" numFmtId="175" xfId="0" applyAlignment="1" applyBorder="1" applyFont="1" applyNumberFormat="1">
      <alignment horizontal="left" vertical="top"/>
    </xf>
    <xf borderId="27" fillId="0" fontId="1" numFmtId="0" xfId="0" applyAlignment="1" applyBorder="1" applyFont="1">
      <alignment horizontal="right" vertical="top"/>
    </xf>
    <xf borderId="27" fillId="0" fontId="1" numFmtId="179" xfId="0" applyAlignment="1" applyBorder="1" applyFont="1" applyNumberFormat="1">
      <alignment horizontal="right" vertical="top"/>
    </xf>
    <xf borderId="28" fillId="0" fontId="1" numFmtId="2" xfId="0" applyAlignment="1" applyBorder="1" applyFont="1" applyNumberFormat="1">
      <alignment horizontal="left" vertical="top"/>
    </xf>
    <xf borderId="27" fillId="0" fontId="15" numFmtId="0" xfId="0" applyAlignment="1" applyBorder="1" applyFont="1">
      <alignment horizontal="left" vertical="top"/>
    </xf>
    <xf borderId="27" fillId="0" fontId="1" numFmtId="3" xfId="0" applyAlignment="1" applyBorder="1" applyFont="1" applyNumberFormat="1">
      <alignment horizontal="center" vertical="top"/>
    </xf>
    <xf borderId="27" fillId="0" fontId="1" numFmtId="169" xfId="0" applyAlignment="1" applyBorder="1" applyFont="1" applyNumberFormat="1">
      <alignment horizontal="right" vertical="top"/>
    </xf>
    <xf borderId="28" fillId="0" fontId="1" numFmtId="168" xfId="0" applyAlignment="1" applyBorder="1" applyFont="1" applyNumberFormat="1">
      <alignment horizontal="left" vertical="top"/>
    </xf>
    <xf borderId="27" fillId="0" fontId="7" numFmtId="0" xfId="0" applyAlignment="1" applyBorder="1" applyFont="1">
      <alignment horizontal="left" shrinkToFit="0" vertical="top" wrapText="1"/>
    </xf>
    <xf borderId="56" fillId="0" fontId="1" numFmtId="0" xfId="0" applyAlignment="1" applyBorder="1" applyFont="1">
      <alignment horizontal="center" vertical="top"/>
    </xf>
    <xf borderId="71" fillId="0" fontId="1" numFmtId="0" xfId="0" applyAlignment="1" applyBorder="1" applyFont="1">
      <alignment horizontal="left" vertical="top"/>
    </xf>
    <xf borderId="56" fillId="0" fontId="1" numFmtId="0" xfId="0" applyAlignment="1" applyBorder="1" applyFont="1">
      <alignment horizontal="left" vertical="top"/>
    </xf>
    <xf borderId="71" fillId="0" fontId="1" numFmtId="175" xfId="0" applyAlignment="1" applyBorder="1" applyFont="1" applyNumberFormat="1">
      <alignment horizontal="left" vertical="top"/>
    </xf>
    <xf borderId="56" fillId="0" fontId="1" numFmtId="175" xfId="0" applyAlignment="1" applyBorder="1" applyFont="1" applyNumberFormat="1">
      <alignment horizontal="left" vertical="top"/>
    </xf>
    <xf borderId="71" fillId="0" fontId="15" numFmtId="175" xfId="0" applyAlignment="1" applyBorder="1" applyFont="1" applyNumberFormat="1">
      <alignment horizontal="left" vertical="top"/>
    </xf>
    <xf borderId="27" fillId="0" fontId="1" numFmtId="172" xfId="0" applyAlignment="1" applyBorder="1" applyFont="1" applyNumberFormat="1">
      <alignment horizontal="right" vertical="top"/>
    </xf>
    <xf borderId="27" fillId="0" fontId="1" numFmtId="172" xfId="0" applyAlignment="1" applyBorder="1" applyFont="1" applyNumberFormat="1">
      <alignment horizontal="right" shrinkToFit="0" vertical="top" wrapText="1"/>
    </xf>
    <xf borderId="27" fillId="0" fontId="1" numFmtId="180" xfId="0" applyAlignment="1" applyBorder="1" applyFont="1" applyNumberFormat="1">
      <alignment horizontal="right" vertical="top"/>
    </xf>
    <xf borderId="0" fillId="0" fontId="1" numFmtId="2" xfId="0" applyAlignment="1" applyFont="1" applyNumberFormat="1">
      <alignment horizontal="left" vertical="top"/>
    </xf>
    <xf borderId="27" fillId="0" fontId="1" numFmtId="168" xfId="0" applyAlignment="1" applyBorder="1" applyFont="1" applyNumberFormat="1">
      <alignment horizontal="left" vertical="top"/>
    </xf>
    <xf borderId="27" fillId="0" fontId="1" numFmtId="2" xfId="0" applyAlignment="1" applyBorder="1" applyFont="1" applyNumberFormat="1">
      <alignment horizontal="right" vertical="top"/>
    </xf>
    <xf borderId="27" fillId="0" fontId="1" numFmtId="0" xfId="0" applyAlignment="1" applyBorder="1" applyFont="1">
      <alignment horizontal="right" shrinkToFit="0" vertical="top" wrapText="1"/>
    </xf>
    <xf borderId="0" fillId="0" fontId="15" numFmtId="175" xfId="0" applyAlignment="1" applyFont="1" applyNumberFormat="1">
      <alignment horizontal="left" vertical="top"/>
    </xf>
    <xf borderId="27" fillId="0" fontId="1" numFmtId="176" xfId="0" applyAlignment="1" applyBorder="1" applyFont="1" applyNumberFormat="1">
      <alignment horizontal="left" vertical="top"/>
    </xf>
    <xf borderId="2" fillId="7" fontId="9" numFmtId="0" xfId="0" applyAlignment="1" applyBorder="1" applyFont="1">
      <alignment horizontal="center" vertical="top"/>
    </xf>
    <xf borderId="72" fillId="7" fontId="9" numFmtId="0" xfId="0" applyAlignment="1" applyBorder="1" applyFont="1">
      <alignment horizontal="center" vertical="top"/>
    </xf>
    <xf borderId="2" fillId="7" fontId="10" numFmtId="0" xfId="0" applyAlignment="1" applyBorder="1" applyFont="1">
      <alignment horizontal="left" vertical="top"/>
    </xf>
    <xf borderId="2" fillId="7" fontId="9" numFmtId="0" xfId="0" applyAlignment="1" applyBorder="1" applyFont="1">
      <alignment horizontal="left" vertical="top"/>
    </xf>
    <xf borderId="2" fillId="7" fontId="9" numFmtId="0" xfId="0" applyAlignment="1" applyBorder="1" applyFont="1">
      <alignment horizontal="right" vertical="top"/>
    </xf>
    <xf borderId="2" fillId="7" fontId="9" numFmtId="3" xfId="0" applyAlignment="1" applyBorder="1" applyFont="1" applyNumberFormat="1">
      <alignment vertical="top"/>
    </xf>
    <xf borderId="2" fillId="7" fontId="9" numFmtId="165" xfId="0" applyAlignment="1" applyBorder="1" applyFont="1" applyNumberFormat="1">
      <alignment horizontal="center" vertical="top"/>
    </xf>
    <xf borderId="2" fillId="7" fontId="18" numFmtId="0" xfId="0" applyAlignment="1" applyBorder="1" applyFont="1">
      <alignment horizontal="left" shrinkToFit="0" vertical="top" wrapText="1"/>
    </xf>
    <xf borderId="2" fillId="7" fontId="9" numFmtId="174" xfId="0" applyAlignment="1" applyBorder="1" applyFont="1" applyNumberFormat="1">
      <alignment vertical="top"/>
    </xf>
    <xf borderId="2" fillId="7" fontId="9" numFmtId="0" xfId="0" applyAlignment="1" applyBorder="1" applyFont="1">
      <alignment vertical="top"/>
    </xf>
    <xf borderId="73" fillId="7" fontId="9" numFmtId="0" xfId="0" applyAlignment="1" applyBorder="1" applyFont="1">
      <alignment vertical="top"/>
    </xf>
    <xf borderId="73" fillId="7" fontId="9" numFmtId="0" xfId="0" applyAlignment="1" applyBorder="1" applyFont="1">
      <alignment horizontal="center" vertical="top"/>
    </xf>
    <xf borderId="2" fillId="7" fontId="9" numFmtId="2" xfId="0" applyAlignment="1" applyBorder="1" applyFont="1" applyNumberFormat="1">
      <alignment vertical="top"/>
    </xf>
    <xf borderId="2" fillId="7" fontId="9" numFmtId="2" xfId="0" applyAlignment="1" applyBorder="1" applyFont="1" applyNumberFormat="1">
      <alignment horizontal="center" vertical="top"/>
    </xf>
    <xf borderId="74" fillId="7" fontId="9" numFmtId="2" xfId="0" applyAlignment="1" applyBorder="1" applyFont="1" applyNumberFormat="1">
      <alignment vertical="top"/>
    </xf>
    <xf borderId="63" fillId="7" fontId="9" numFmtId="2" xfId="0" applyAlignment="1" applyBorder="1" applyFont="1" applyNumberFormat="1">
      <alignment vertical="top"/>
    </xf>
    <xf borderId="1" fillId="0" fontId="4" numFmtId="0" xfId="0" applyAlignment="1" applyBorder="1" applyFont="1">
      <alignment horizontal="left" vertical="top"/>
    </xf>
    <xf borderId="26" fillId="0" fontId="1" numFmtId="178" xfId="0" applyAlignment="1" applyBorder="1" applyFont="1" applyNumberFormat="1">
      <alignment horizontal="center" vertical="top"/>
    </xf>
    <xf borderId="26" fillId="0" fontId="1" numFmtId="165" xfId="0" applyAlignment="1" applyBorder="1" applyFont="1" applyNumberFormat="1">
      <alignment horizontal="center" vertical="top"/>
    </xf>
    <xf borderId="1" fillId="0" fontId="1" numFmtId="2" xfId="0" applyAlignment="1" applyBorder="1" applyFont="1" applyNumberFormat="1">
      <alignment horizontal="left" vertical="top"/>
    </xf>
    <xf borderId="3" fillId="7" fontId="9" numFmtId="0" xfId="0" applyAlignment="1" applyBorder="1" applyFont="1">
      <alignment horizontal="left" vertical="top"/>
    </xf>
    <xf borderId="3" fillId="7" fontId="9" numFmtId="0" xfId="0" applyAlignment="1" applyBorder="1" applyFont="1">
      <alignment horizontal="center" vertical="top"/>
    </xf>
    <xf borderId="75" fillId="7" fontId="9" numFmtId="2" xfId="0" applyAlignment="1" applyBorder="1" applyFont="1" applyNumberFormat="1">
      <alignment vertical="top"/>
    </xf>
    <xf borderId="0" fillId="0" fontId="1" numFmtId="175" xfId="0" applyAlignment="1" applyFont="1" applyNumberFormat="1">
      <alignment vertical="top"/>
    </xf>
    <xf borderId="25" fillId="0" fontId="4" numFmtId="175" xfId="0" applyAlignment="1" applyBorder="1" applyFont="1" applyNumberFormat="1">
      <alignment horizontal="center" vertical="top"/>
    </xf>
    <xf borderId="28" fillId="0" fontId="1" numFmtId="175" xfId="0" applyAlignment="1" applyBorder="1" applyFont="1" applyNumberFormat="1">
      <alignment horizontal="center" vertical="top"/>
    </xf>
    <xf borderId="27" fillId="0" fontId="1" numFmtId="173" xfId="0" applyAlignment="1" applyBorder="1" applyFont="1" applyNumberFormat="1">
      <alignment horizontal="right" vertical="top"/>
    </xf>
    <xf borderId="3" fillId="7" fontId="10" numFmtId="0" xfId="0" applyAlignment="1" applyBorder="1" applyFont="1">
      <alignment horizontal="left" vertical="top"/>
    </xf>
    <xf borderId="3" fillId="7" fontId="9" numFmtId="0" xfId="0" applyAlignment="1" applyBorder="1" applyFont="1">
      <alignment horizontal="right" vertical="top"/>
    </xf>
    <xf borderId="3" fillId="7" fontId="9" numFmtId="3" xfId="0" applyAlignment="1" applyBorder="1" applyFont="1" applyNumberFormat="1">
      <alignment vertical="top"/>
    </xf>
    <xf borderId="3" fillId="7" fontId="9" numFmtId="165" xfId="0" applyAlignment="1" applyBorder="1" applyFont="1" applyNumberFormat="1">
      <alignment horizontal="center" vertical="top"/>
    </xf>
    <xf borderId="3" fillId="7" fontId="9" numFmtId="0" xfId="0" applyAlignment="1" applyBorder="1" applyFont="1">
      <alignment horizontal="left" shrinkToFit="0" vertical="top" wrapText="1"/>
    </xf>
    <xf borderId="72" fillId="7" fontId="17" numFmtId="0" xfId="0" applyAlignment="1" applyBorder="1" applyFont="1">
      <alignment horizontal="left" vertical="top"/>
    </xf>
    <xf borderId="72" fillId="7" fontId="9" numFmtId="0" xfId="0" applyAlignment="1" applyBorder="1" applyFont="1">
      <alignment horizontal="left" vertical="top"/>
    </xf>
    <xf borderId="3" fillId="7" fontId="9" numFmtId="174" xfId="0" applyAlignment="1" applyBorder="1" applyFont="1" applyNumberFormat="1">
      <alignment vertical="top"/>
    </xf>
    <xf borderId="3" fillId="7" fontId="9" numFmtId="0" xfId="0" applyAlignment="1" applyBorder="1" applyFont="1">
      <alignment vertical="top"/>
    </xf>
    <xf borderId="3" fillId="7" fontId="9" numFmtId="2" xfId="0" applyAlignment="1" applyBorder="1" applyFont="1" applyNumberFormat="1">
      <alignment vertical="top"/>
    </xf>
    <xf borderId="0" fillId="0" fontId="19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vertical="top"/>
    </xf>
    <xf borderId="0" fillId="0" fontId="1" numFmtId="178" xfId="0" applyAlignment="1" applyFont="1" applyNumberFormat="1">
      <alignment horizontal="center" vertical="top"/>
    </xf>
    <xf borderId="0" fillId="0" fontId="1" numFmtId="165" xfId="0" applyAlignment="1" applyFont="1" applyNumberFormat="1">
      <alignment horizontal="center" vertical="top"/>
    </xf>
    <xf borderId="0" fillId="0" fontId="1" numFmtId="0" xfId="0" applyAlignment="1" applyFont="1">
      <alignment horizontal="left" shrinkToFit="0" vertical="top" wrapText="1"/>
    </xf>
    <xf borderId="0" fillId="0" fontId="1" numFmtId="167" xfId="0" applyAlignment="1" applyFont="1" applyNumberFormat="1">
      <alignment horizontal="center" vertical="top"/>
    </xf>
    <xf borderId="0" fillId="0" fontId="1" numFmtId="3" xfId="0" applyAlignment="1" applyFont="1" applyNumberFormat="1">
      <alignment horizontal="left" vertical="top"/>
    </xf>
    <xf borderId="0" fillId="0" fontId="1" numFmtId="170" xfId="0" applyAlignment="1" applyFont="1" applyNumberFormat="1">
      <alignment horizontal="center" vertical="top"/>
    </xf>
    <xf borderId="0" fillId="0" fontId="1" numFmtId="170" xfId="0" applyAlignment="1" applyFont="1" applyNumberFormat="1">
      <alignment horizontal="right" vertical="top"/>
    </xf>
    <xf borderId="0" fillId="0" fontId="1" numFmtId="170" xfId="0" applyAlignment="1" applyFont="1" applyNumberFormat="1">
      <alignment vertical="top"/>
    </xf>
    <xf borderId="0" fillId="0" fontId="1" numFmtId="171" xfId="0" applyAlignment="1" applyFont="1" applyNumberFormat="1">
      <alignment vertical="top"/>
    </xf>
    <xf borderId="76" fillId="5" fontId="1" numFmtId="0" xfId="0" applyBorder="1" applyFont="1"/>
    <xf borderId="77" fillId="5" fontId="1" numFmtId="0" xfId="0" applyBorder="1" applyFont="1"/>
    <xf borderId="27" fillId="0" fontId="1" numFmtId="165" xfId="0" applyAlignment="1" applyBorder="1" applyFont="1" applyNumberFormat="1">
      <alignment horizontal="left" vertical="top"/>
    </xf>
    <xf borderId="25" fillId="0" fontId="4" numFmtId="0" xfId="0" applyAlignment="1" applyBorder="1" applyFont="1">
      <alignment horizontal="center" vertical="top"/>
    </xf>
    <xf borderId="27" fillId="0" fontId="4" numFmtId="175" xfId="0" applyAlignment="1" applyBorder="1" applyFont="1" applyNumberFormat="1">
      <alignment horizontal="left" vertical="top"/>
    </xf>
    <xf borderId="28" fillId="0" fontId="4" numFmtId="175" xfId="0" applyAlignment="1" applyBorder="1" applyFont="1" applyNumberFormat="1">
      <alignment horizontal="left" vertical="top"/>
    </xf>
    <xf borderId="28" fillId="0" fontId="4" numFmtId="0" xfId="0" applyAlignment="1" applyBorder="1" applyFont="1">
      <alignment horizontal="left" vertical="top"/>
    </xf>
    <xf borderId="28" fillId="0" fontId="1" numFmtId="0" xfId="0" applyAlignment="1" applyBorder="1" applyFont="1">
      <alignment horizontal="left" vertical="top"/>
    </xf>
    <xf borderId="27" fillId="0" fontId="1" numFmtId="174" xfId="0" applyAlignment="1" applyBorder="1" applyFont="1" applyNumberFormat="1">
      <alignment horizontal="left" vertical="top"/>
    </xf>
    <xf borderId="78" fillId="0" fontId="1" numFmtId="0" xfId="0" applyAlignment="1" applyBorder="1" applyFont="1">
      <alignment horizontal="center" vertical="top"/>
    </xf>
    <xf borderId="79" fillId="0" fontId="1" numFmtId="0" xfId="0" applyAlignment="1" applyBorder="1" applyFont="1">
      <alignment horizontal="center" vertical="top"/>
    </xf>
    <xf borderId="71" fillId="0" fontId="4" numFmtId="0" xfId="0" applyAlignment="1" applyBorder="1" applyFont="1">
      <alignment horizontal="left" vertical="top"/>
    </xf>
    <xf borderId="71" fillId="0" fontId="1" numFmtId="165" xfId="0" applyAlignment="1" applyBorder="1" applyFont="1" applyNumberFormat="1">
      <alignment horizontal="left" vertical="top"/>
    </xf>
    <xf borderId="78" fillId="0" fontId="4" numFmtId="0" xfId="0" applyAlignment="1" applyBorder="1" applyFont="1">
      <alignment horizontal="center" vertical="top"/>
    </xf>
    <xf borderId="60" fillId="0" fontId="4" numFmtId="0" xfId="0" applyAlignment="1" applyBorder="1" applyFont="1">
      <alignment horizontal="left" vertical="top"/>
    </xf>
    <xf borderId="71" fillId="0" fontId="1" numFmtId="168" xfId="0" applyAlignment="1" applyBorder="1" applyFont="1" applyNumberFormat="1">
      <alignment horizontal="left" vertical="top"/>
    </xf>
    <xf borderId="1" fillId="0" fontId="7" numFmtId="0" xfId="0" applyAlignment="1" applyBorder="1" applyFont="1">
      <alignment horizontal="right" vertical="top"/>
    </xf>
    <xf borderId="1" fillId="6" fontId="7" numFmtId="181" xfId="0" applyAlignment="1" applyBorder="1" applyFont="1" applyNumberFormat="1">
      <alignment vertical="top"/>
    </xf>
    <xf borderId="0" fillId="0" fontId="7" numFmtId="0" xfId="0" applyAlignment="1" applyFont="1">
      <alignment horizontal="right" vertical="top"/>
    </xf>
    <xf borderId="0" fillId="6" fontId="7" numFmtId="181" xfId="0" applyAlignment="1" applyFont="1" applyNumberFormat="1">
      <alignment vertical="top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vertical="center"/>
    </xf>
    <xf borderId="33" fillId="5" fontId="6" numFmtId="0" xfId="0" applyAlignment="1" applyBorder="1" applyFont="1">
      <alignment horizontal="left" vertical="center"/>
    </xf>
    <xf borderId="80" fillId="5" fontId="6" numFmtId="0" xfId="0" applyAlignment="1" applyBorder="1" applyFont="1">
      <alignment horizontal="left" vertical="center"/>
    </xf>
    <xf borderId="6" fillId="5" fontId="20" numFmtId="0" xfId="0" applyAlignment="1" applyBorder="1" applyFont="1">
      <alignment horizontal="left" vertical="center"/>
    </xf>
    <xf borderId="68" fillId="5" fontId="1" numFmtId="0" xfId="0" applyBorder="1" applyFont="1"/>
    <xf borderId="81" fillId="5" fontId="1" numFmtId="0" xfId="0" applyBorder="1" applyFont="1"/>
    <xf borderId="16" fillId="5" fontId="5" numFmtId="0" xfId="0" applyBorder="1" applyFont="1"/>
    <xf borderId="25" fillId="8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left" shrinkToFit="0" vertical="center" wrapText="1"/>
    </xf>
    <xf borderId="82" fillId="0" fontId="1" numFmtId="0" xfId="0" applyAlignment="1" applyBorder="1" applyFont="1">
      <alignment horizontal="left" vertical="top"/>
    </xf>
    <xf borderId="26" fillId="0" fontId="7" numFmtId="0" xfId="0" applyAlignment="1" applyBorder="1" applyFont="1">
      <alignment horizontal="left" readingOrder="0" shrinkToFit="0" vertical="top" wrapText="1"/>
    </xf>
    <xf borderId="0" fillId="0" fontId="4" numFmtId="175" xfId="0" applyAlignment="1" applyFont="1" applyNumberFormat="1">
      <alignment horizontal="center" vertical="top"/>
    </xf>
    <xf borderId="26" fillId="0" fontId="4" numFmtId="0" xfId="0" applyAlignment="1" applyBorder="1" applyFont="1">
      <alignment horizontal="left" readingOrder="0" vertical="top"/>
    </xf>
    <xf borderId="27" fillId="8" fontId="1" numFmtId="0" xfId="0" applyAlignment="1" applyBorder="1" applyFont="1">
      <alignment horizontal="center" vertical="top"/>
    </xf>
    <xf borderId="26" fillId="0" fontId="1" numFmtId="0" xfId="0" applyAlignment="1" applyBorder="1" applyFont="1">
      <alignment horizontal="left" readingOrder="0" vertical="center"/>
    </xf>
    <xf borderId="50" fillId="7" fontId="9" numFmtId="0" xfId="0" applyAlignment="1" applyBorder="1" applyFont="1">
      <alignment horizontal="left" vertical="top"/>
    </xf>
    <xf borderId="83" fillId="7" fontId="9" numFmtId="0" xfId="0" applyAlignment="1" applyBorder="1" applyFont="1">
      <alignment horizontal="left" vertical="top"/>
    </xf>
    <xf borderId="52" fillId="8" fontId="4" numFmtId="0" xfId="0" applyAlignment="1" applyBorder="1" applyFont="1">
      <alignment horizontal="center" vertical="top"/>
    </xf>
    <xf borderId="84" fillId="6" fontId="4" numFmtId="0" xfId="0" applyAlignment="1" applyBorder="1" applyFont="1">
      <alignment horizontal="left" vertical="top"/>
    </xf>
    <xf borderId="53" fillId="6" fontId="4" numFmtId="0" xfId="0" applyAlignment="1" applyBorder="1" applyFont="1">
      <alignment horizontal="left" readingOrder="0" shrinkToFit="0" vertical="top" wrapText="1"/>
    </xf>
    <xf borderId="1" fillId="6" fontId="4" numFmtId="0" xfId="0" applyAlignment="1" applyBorder="1" applyFont="1">
      <alignment horizontal="center" readingOrder="0" vertical="top"/>
    </xf>
    <xf borderId="71" fillId="6" fontId="4" numFmtId="0" xfId="0" applyAlignment="1" applyBorder="1" applyFont="1">
      <alignment horizontal="left" readingOrder="0" shrinkToFit="0" vertical="top" wrapText="1"/>
    </xf>
    <xf borderId="58" fillId="6" fontId="4" numFmtId="0" xfId="0" applyAlignment="1" applyBorder="1" applyFont="1">
      <alignment horizontal="left" readingOrder="0" shrinkToFit="0" vertical="top" wrapText="1"/>
    </xf>
    <xf borderId="56" fillId="6" fontId="4" numFmtId="0" xfId="0" applyAlignment="1" applyBorder="1" applyFont="1">
      <alignment horizontal="left" readingOrder="0" shrinkToFit="0" vertical="top" wrapText="1"/>
    </xf>
    <xf borderId="57" fillId="6" fontId="4" numFmtId="0" xfId="0" applyAlignment="1" applyBorder="1" applyFont="1">
      <alignment horizontal="left" readingOrder="0" shrinkToFit="0" vertical="top" wrapText="1"/>
    </xf>
    <xf borderId="27" fillId="0" fontId="1" numFmtId="0" xfId="0" applyAlignment="1" applyBorder="1" applyFont="1">
      <alignment horizontal="left" readingOrder="0" shrinkToFit="0" vertical="top" wrapText="1"/>
    </xf>
    <xf borderId="25" fillId="0" fontId="4" numFmtId="0" xfId="0" applyAlignment="1" applyBorder="1" applyFont="1">
      <alignment horizontal="left" shrinkToFit="0" vertical="top" wrapText="1"/>
    </xf>
    <xf borderId="46" fillId="0" fontId="1" numFmtId="175" xfId="0" applyAlignment="1" applyBorder="1" applyFont="1" applyNumberFormat="1">
      <alignment horizontal="center" vertical="top"/>
    </xf>
    <xf borderId="0" fillId="0" fontId="6" numFmtId="0" xfId="0" applyAlignment="1" applyFont="1">
      <alignment horizontal="center" vertical="top"/>
    </xf>
    <xf borderId="25" fillId="0" fontId="4" numFmtId="0" xfId="0" applyAlignment="1" applyBorder="1" applyFont="1">
      <alignment horizontal="left" readingOrder="0" vertical="top"/>
    </xf>
    <xf borderId="46" fillId="0" fontId="4" numFmtId="175" xfId="0" applyAlignment="1" applyBorder="1" applyFont="1" applyNumberFormat="1">
      <alignment horizontal="center" vertical="top"/>
    </xf>
    <xf borderId="46" fillId="0" fontId="1" numFmtId="2" xfId="0" applyAlignment="1" applyBorder="1" applyFont="1" applyNumberFormat="1">
      <alignment horizontal="left" readingOrder="0" vertical="top"/>
    </xf>
    <xf borderId="25" fillId="8" fontId="21" numFmtId="0" xfId="0" applyAlignment="1" applyBorder="1" applyFont="1">
      <alignment horizontal="center" vertical="top"/>
    </xf>
    <xf borderId="29" fillId="0" fontId="21" numFmtId="0" xfId="0" applyAlignment="1" applyBorder="1" applyFont="1">
      <alignment horizontal="center" vertical="top"/>
    </xf>
    <xf borderId="27" fillId="0" fontId="21" numFmtId="0" xfId="0" applyAlignment="1" applyBorder="1" applyFont="1">
      <alignment horizontal="left" vertical="top"/>
    </xf>
    <xf borderId="25" fillId="0" fontId="21" numFmtId="0" xfId="0" applyAlignment="1" applyBorder="1" applyFont="1">
      <alignment horizontal="left" vertical="top"/>
    </xf>
    <xf borderId="26" fillId="0" fontId="21" numFmtId="0" xfId="0" applyAlignment="1" applyBorder="1" applyFont="1">
      <alignment horizontal="left" vertical="top"/>
    </xf>
    <xf borderId="26" fillId="0" fontId="21" numFmtId="164" xfId="0" applyAlignment="1" applyBorder="1" applyFont="1" applyNumberFormat="1">
      <alignment horizontal="right" vertical="top"/>
    </xf>
    <xf borderId="0" fillId="0" fontId="4" numFmtId="0" xfId="0" applyAlignment="1" applyFont="1">
      <alignment horizontal="left" readingOrder="0" shrinkToFit="0" vertical="top" wrapText="1"/>
    </xf>
    <xf borderId="30" fillId="7" fontId="22" numFmtId="0" xfId="0" applyAlignment="1" applyBorder="1" applyFont="1">
      <alignment horizontal="center" vertical="top"/>
    </xf>
    <xf borderId="50" fillId="7" fontId="22" numFmtId="0" xfId="0" applyAlignment="1" applyBorder="1" applyFont="1">
      <alignment horizontal="left" vertical="top"/>
    </xf>
    <xf borderId="83" fillId="7" fontId="22" numFmtId="0" xfId="0" applyAlignment="1" applyBorder="1" applyFont="1">
      <alignment horizontal="left" vertical="top"/>
    </xf>
    <xf borderId="30" fillId="7" fontId="23" numFmtId="0" xfId="0" applyAlignment="1" applyBorder="1" applyFont="1">
      <alignment horizontal="left" vertical="top"/>
    </xf>
    <xf borderId="30" fillId="7" fontId="22" numFmtId="0" xfId="0" applyAlignment="1" applyBorder="1" applyFont="1">
      <alignment horizontal="left" vertical="top"/>
    </xf>
    <xf borderId="30" fillId="7" fontId="22" numFmtId="0" xfId="0" applyAlignment="1" applyBorder="1" applyFont="1">
      <alignment horizontal="left" shrinkToFit="0" vertical="top" wrapText="1"/>
    </xf>
    <xf borderId="25" fillId="9" fontId="4" numFmtId="0" xfId="0" applyAlignment="1" applyBorder="1" applyFill="1" applyFont="1">
      <alignment horizontal="left" vertical="top"/>
    </xf>
    <xf borderId="27" fillId="0" fontId="4" numFmtId="0" xfId="0" applyAlignment="1" applyBorder="1" applyFont="1">
      <alignment horizontal="left" readingOrder="0" vertical="top"/>
    </xf>
    <xf borderId="25" fillId="9" fontId="1" numFmtId="0" xfId="0" applyAlignment="1" applyBorder="1" applyFont="1">
      <alignment horizontal="left" vertical="top"/>
    </xf>
    <xf borderId="27" fillId="0" fontId="1" numFmtId="168" xfId="0" applyAlignment="1" applyBorder="1" applyFont="1" applyNumberFormat="1">
      <alignment horizontal="center" readingOrder="0" vertical="top"/>
    </xf>
    <xf borderId="27" fillId="0" fontId="1" numFmtId="167" xfId="0" applyAlignment="1" applyBorder="1" applyFont="1" applyNumberFormat="1">
      <alignment horizontal="center" readingOrder="0" vertical="top"/>
    </xf>
    <xf borderId="27" fillId="0" fontId="1" numFmtId="0" xfId="0" applyAlignment="1" applyBorder="1" applyFont="1">
      <alignment horizontal="center" readingOrder="0" vertical="top"/>
    </xf>
    <xf borderId="25" fillId="0" fontId="1" numFmtId="0" xfId="0" applyAlignment="1" applyBorder="1" applyFont="1">
      <alignment horizontal="center" readingOrder="0" vertical="top"/>
    </xf>
    <xf borderId="46" fillId="0" fontId="1" numFmtId="175" xfId="0" applyAlignment="1" applyBorder="1" applyFont="1" applyNumberFormat="1">
      <alignment horizontal="center" readingOrder="0" vertical="top"/>
    </xf>
    <xf borderId="27" fillId="0" fontId="1" numFmtId="170" xfId="0" applyAlignment="1" applyBorder="1" applyFont="1" applyNumberFormat="1">
      <alignment horizontal="right" readingOrder="0" vertical="top"/>
    </xf>
    <xf borderId="27" fillId="0" fontId="1" numFmtId="173" xfId="0" applyAlignment="1" applyBorder="1" applyFont="1" applyNumberFormat="1">
      <alignment horizontal="left" readingOrder="0" vertical="top"/>
    </xf>
    <xf borderId="27" fillId="0" fontId="1" numFmtId="3" xfId="0" applyAlignment="1" applyBorder="1" applyFont="1" applyNumberFormat="1">
      <alignment horizontal="left" readingOrder="0" vertical="top"/>
    </xf>
    <xf borderId="27" fillId="0" fontId="1" numFmtId="169" xfId="0" applyAlignment="1" applyBorder="1" applyFont="1" applyNumberFormat="1">
      <alignment readingOrder="0" vertical="top"/>
    </xf>
    <xf borderId="27" fillId="0" fontId="1" numFmtId="170" xfId="0" applyAlignment="1" applyBorder="1" applyFont="1" applyNumberFormat="1">
      <alignment readingOrder="0" vertical="top"/>
    </xf>
    <xf borderId="46" fillId="0" fontId="4" numFmtId="2" xfId="0" applyAlignment="1" applyBorder="1" applyFont="1" applyNumberFormat="1">
      <alignment horizontal="left" vertical="top"/>
    </xf>
    <xf borderId="26" fillId="0" fontId="4" numFmtId="165" xfId="0" applyAlignment="1" applyBorder="1" applyFont="1" applyNumberFormat="1">
      <alignment horizontal="center" readingOrder="0" vertical="top"/>
    </xf>
    <xf borderId="27" fillId="0" fontId="4" numFmtId="16" xfId="0" applyAlignment="1" applyBorder="1" applyFont="1" applyNumberFormat="1">
      <alignment horizontal="center" readingOrder="0" vertical="top"/>
    </xf>
    <xf borderId="27" fillId="0" fontId="1" numFmtId="166" xfId="0" applyAlignment="1" applyBorder="1" applyFont="1" applyNumberFormat="1">
      <alignment horizontal="center" readingOrder="0" vertical="top"/>
    </xf>
    <xf borderId="28" fillId="0" fontId="1" numFmtId="167" xfId="0" applyAlignment="1" applyBorder="1" applyFont="1" applyNumberFormat="1">
      <alignment horizontal="center" readingOrder="0" vertical="top"/>
    </xf>
    <xf borderId="25" fillId="8" fontId="1" numFmtId="0" xfId="0" applyAlignment="1" applyBorder="1" applyFont="1">
      <alignment horizontal="center" readingOrder="0" vertical="top"/>
    </xf>
    <xf borderId="27" fillId="0" fontId="1" numFmtId="0" xfId="0" applyAlignment="1" applyBorder="1" applyFont="1">
      <alignment horizontal="left" readingOrder="0" vertical="top"/>
    </xf>
    <xf borderId="27" fillId="0" fontId="4" numFmtId="0" xfId="0" applyAlignment="1" applyBorder="1" applyFont="1">
      <alignment horizontal="left" readingOrder="0" shrinkToFit="0" vertical="top" wrapText="1"/>
    </xf>
    <xf borderId="25" fillId="9" fontId="1" numFmtId="0" xfId="0" applyAlignment="1" applyBorder="1" applyFont="1">
      <alignment horizontal="left" readingOrder="0" vertical="top"/>
    </xf>
    <xf borderId="26" fillId="0" fontId="1" numFmtId="164" xfId="0" applyAlignment="1" applyBorder="1" applyFont="1" applyNumberFormat="1">
      <alignment horizontal="right" readingOrder="0" vertical="top"/>
    </xf>
    <xf borderId="27" fillId="0" fontId="4" numFmtId="165" xfId="0" applyAlignment="1" applyBorder="1" applyFont="1" applyNumberFormat="1">
      <alignment horizontal="center" readingOrder="0" vertical="top"/>
    </xf>
    <xf borderId="46" fillId="0" fontId="1" numFmtId="182" xfId="0" applyAlignment="1" applyBorder="1" applyFont="1" applyNumberFormat="1">
      <alignment horizontal="center" readingOrder="0" vertical="top"/>
    </xf>
    <xf borderId="27" fillId="0" fontId="1" numFmtId="175" xfId="0" applyAlignment="1" applyBorder="1" applyFont="1" applyNumberFormat="1">
      <alignment horizontal="left" readingOrder="0" vertical="top"/>
    </xf>
    <xf borderId="27" fillId="0" fontId="1" numFmtId="2" xfId="0" applyAlignment="1" applyBorder="1" applyFont="1" applyNumberFormat="1">
      <alignment horizontal="left" readingOrder="0" vertical="top"/>
    </xf>
    <xf borderId="46" fillId="0" fontId="1" numFmtId="168" xfId="0" applyAlignment="1" applyBorder="1" applyFont="1" applyNumberFormat="1">
      <alignment horizontal="left" readingOrder="0" vertical="top"/>
    </xf>
    <xf borderId="71" fillId="6" fontId="4" numFmtId="0" xfId="0" applyAlignment="1" applyBorder="1" applyFont="1">
      <alignment horizontal="left" readingOrder="0" vertical="top"/>
    </xf>
    <xf borderId="71" fillId="6" fontId="4" numFmtId="164" xfId="0" applyAlignment="1" applyBorder="1" applyFont="1" applyNumberFormat="1">
      <alignment horizontal="right" vertical="top"/>
    </xf>
    <xf borderId="71" fillId="6" fontId="4" numFmtId="165" xfId="0" applyAlignment="1" applyBorder="1" applyFont="1" applyNumberFormat="1">
      <alignment horizontal="center" readingOrder="0" vertical="top"/>
    </xf>
    <xf borderId="71" fillId="6" fontId="4" numFmtId="164" xfId="0" applyAlignment="1" applyBorder="1" applyFont="1" applyNumberFormat="1">
      <alignment horizontal="right" readingOrder="0" vertical="top"/>
    </xf>
    <xf borderId="78" fillId="6" fontId="4" numFmtId="165" xfId="0" applyAlignment="1" applyBorder="1" applyFont="1" applyNumberFormat="1">
      <alignment horizontal="center" readingOrder="0" vertical="top"/>
    </xf>
    <xf borderId="25" fillId="0" fontId="1" numFmtId="0" xfId="0" applyAlignment="1" applyBorder="1" applyFont="1">
      <alignment horizontal="left" readingOrder="0" vertical="top"/>
    </xf>
    <xf borderId="27" fillId="9" fontId="4" numFmtId="0" xfId="0" applyAlignment="1" applyBorder="1" applyFont="1">
      <alignment horizontal="left" readingOrder="0" vertical="top"/>
    </xf>
    <xf borderId="27" fillId="0" fontId="1" numFmtId="164" xfId="0" applyAlignment="1" applyBorder="1" applyFont="1" applyNumberFormat="1">
      <alignment horizontal="right" readingOrder="0" vertical="top"/>
    </xf>
    <xf borderId="30" fillId="7" fontId="17" numFmtId="0" xfId="0" applyAlignment="1" applyBorder="1" applyFont="1">
      <alignment horizontal="right" readingOrder="0" vertical="top"/>
    </xf>
    <xf borderId="25" fillId="9" fontId="1" numFmtId="0" xfId="0" applyAlignment="1" applyBorder="1" applyFont="1">
      <alignment horizontal="center" vertical="top"/>
    </xf>
    <xf borderId="25" fillId="9" fontId="1" numFmtId="0" xfId="0" applyAlignment="1" applyBorder="1" applyFont="1">
      <alignment horizontal="center" readingOrder="0" vertical="top"/>
    </xf>
    <xf borderId="85" fillId="9" fontId="1" numFmtId="0" xfId="0" applyAlignment="1" applyBorder="1" applyFont="1">
      <alignment horizontal="center" vertical="top"/>
    </xf>
    <xf borderId="86" fillId="9" fontId="1" numFmtId="0" xfId="0" applyAlignment="1" applyBorder="1" applyFont="1">
      <alignment horizontal="center" vertical="top"/>
    </xf>
    <xf borderId="87" fillId="3" fontId="24" numFmtId="0" xfId="0" applyAlignment="1" applyBorder="1" applyFont="1">
      <alignment horizontal="left" vertical="top"/>
    </xf>
    <xf borderId="82" fillId="3" fontId="24" numFmtId="0" xfId="0" applyAlignment="1" applyBorder="1" applyFont="1">
      <alignment horizontal="left" vertical="top"/>
    </xf>
    <xf borderId="88" fillId="3" fontId="24" numFmtId="0" xfId="0" applyAlignment="1" applyBorder="1" applyFont="1">
      <alignment horizontal="left" shrinkToFit="0" vertical="top" wrapText="1"/>
    </xf>
    <xf borderId="88" fillId="9" fontId="15" numFmtId="0" xfId="0" applyAlignment="1" applyBorder="1" applyFont="1">
      <alignment horizontal="left" vertical="top"/>
    </xf>
    <xf borderId="26" fillId="0" fontId="15" numFmtId="0" xfId="0" applyAlignment="1" applyBorder="1" applyFont="1">
      <alignment horizontal="left" vertical="top"/>
    </xf>
    <xf borderId="88" fillId="9" fontId="15" numFmtId="0" xfId="0" applyAlignment="1" applyBorder="1" applyFont="1">
      <alignment horizontal="left" shrinkToFit="0" vertical="top" wrapText="1"/>
    </xf>
    <xf borderId="88" fillId="9" fontId="1" numFmtId="178" xfId="0" applyAlignment="1" applyBorder="1" applyFont="1" applyNumberFormat="1">
      <alignment horizontal="center" vertical="top"/>
    </xf>
    <xf borderId="26" fillId="0" fontId="15" numFmtId="0" xfId="0" applyAlignment="1" applyBorder="1" applyFont="1">
      <alignment horizontal="left" readingOrder="0" shrinkToFit="0" vertical="top" wrapText="1"/>
    </xf>
    <xf borderId="26" fillId="0" fontId="6" numFmtId="0" xfId="0" applyAlignment="1" applyBorder="1" applyFont="1">
      <alignment horizontal="left" shrinkToFit="0" vertical="top" wrapText="1"/>
    </xf>
    <xf borderId="88" fillId="9" fontId="1" numFmtId="0" xfId="0" applyAlignment="1" applyBorder="1" applyFont="1">
      <alignment horizontal="left" shrinkToFit="0" vertical="top" wrapText="1"/>
    </xf>
    <xf borderId="88" fillId="9" fontId="4" numFmtId="0" xfId="0" applyAlignment="1" applyBorder="1" applyFont="1">
      <alignment horizontal="left" vertical="top"/>
    </xf>
    <xf borderId="88" fillId="9" fontId="1" numFmtId="0" xfId="0" applyAlignment="1" applyBorder="1" applyFont="1">
      <alignment horizontal="left" vertical="top"/>
    </xf>
    <xf borderId="2" fillId="9" fontId="4" numFmtId="0" xfId="0" applyAlignment="1" applyBorder="1" applyFont="1">
      <alignment horizontal="left" vertical="top"/>
    </xf>
    <xf borderId="2" fillId="9" fontId="1" numFmtId="0" xfId="0" applyAlignment="1" applyBorder="1" applyFont="1">
      <alignment horizontal="center" vertical="top"/>
    </xf>
    <xf borderId="2" fillId="9" fontId="1" numFmtId="166" xfId="0" applyAlignment="1" applyBorder="1" applyFont="1" applyNumberFormat="1">
      <alignment horizontal="center" vertical="top"/>
    </xf>
    <xf borderId="2" fillId="9" fontId="1" numFmtId="167" xfId="0" applyAlignment="1" applyBorder="1" applyFont="1" applyNumberFormat="1">
      <alignment horizontal="center" vertical="top"/>
    </xf>
    <xf borderId="2" fillId="9" fontId="1" numFmtId="0" xfId="0" applyAlignment="1" applyBorder="1" applyFont="1">
      <alignment horizontal="left" vertical="top"/>
    </xf>
    <xf borderId="2" fillId="9" fontId="1" numFmtId="3" xfId="0" applyAlignment="1" applyBorder="1" applyFont="1" applyNumberFormat="1">
      <alignment horizontal="left" vertical="top"/>
    </xf>
    <xf borderId="2" fillId="9" fontId="1" numFmtId="175" xfId="0" applyAlignment="1" applyBorder="1" applyFont="1" applyNumberFormat="1">
      <alignment horizontal="left" vertical="top"/>
    </xf>
    <xf borderId="2" fillId="9" fontId="15" numFmtId="175" xfId="0" applyAlignment="1" applyBorder="1" applyFont="1" applyNumberFormat="1">
      <alignment horizontal="left" vertical="top"/>
    </xf>
    <xf borderId="2" fillId="9" fontId="1" numFmtId="170" xfId="0" applyAlignment="1" applyBorder="1" applyFont="1" applyNumberFormat="1">
      <alignment horizontal="center" vertical="top"/>
    </xf>
    <xf borderId="2" fillId="9" fontId="1" numFmtId="170" xfId="0" applyAlignment="1" applyBorder="1" applyFont="1" applyNumberFormat="1">
      <alignment horizontal="right" vertical="top"/>
    </xf>
    <xf borderId="2" fillId="9" fontId="1" numFmtId="170" xfId="0" applyAlignment="1" applyBorder="1" applyFont="1" applyNumberFormat="1">
      <alignment vertical="top"/>
    </xf>
    <xf borderId="2" fillId="9" fontId="1" numFmtId="171" xfId="0" applyAlignment="1" applyBorder="1" applyFont="1" applyNumberFormat="1">
      <alignment vertical="top"/>
    </xf>
    <xf borderId="2" fillId="9" fontId="1" numFmtId="2" xfId="0" applyAlignment="1" applyBorder="1" applyFont="1" applyNumberFormat="1">
      <alignment horizontal="left" vertical="top"/>
    </xf>
    <xf borderId="86" fillId="9" fontId="1" numFmtId="2" xfId="0" applyAlignment="1" applyBorder="1" applyFont="1" applyNumberFormat="1">
      <alignment horizontal="left" vertical="top"/>
    </xf>
    <xf borderId="87" fillId="9" fontId="1" numFmtId="2" xfId="0" applyAlignment="1" applyBorder="1" applyFont="1" applyNumberFormat="1">
      <alignment horizontal="left" vertical="top"/>
    </xf>
    <xf borderId="27" fillId="9" fontId="1" numFmtId="2" xfId="0" applyAlignment="1" applyBorder="1" applyFont="1" applyNumberFormat="1">
      <alignment horizontal="left" vertical="top"/>
    </xf>
    <xf borderId="0" fillId="9" fontId="1" numFmtId="2" xfId="0" applyAlignment="1" applyFont="1" applyNumberFormat="1">
      <alignment horizontal="left" vertical="top"/>
    </xf>
    <xf borderId="28" fillId="9" fontId="1" numFmtId="2" xfId="0" applyAlignment="1" applyBorder="1" applyFont="1" applyNumberFormat="1">
      <alignment horizontal="left" vertical="top"/>
    </xf>
    <xf borderId="87" fillId="9" fontId="4" numFmtId="0" xfId="0" applyAlignment="1" applyBorder="1" applyFont="1">
      <alignment horizontal="left" vertical="top"/>
    </xf>
    <xf borderId="82" fillId="0" fontId="4" numFmtId="0" xfId="0" applyAlignment="1" applyBorder="1" applyFont="1">
      <alignment horizontal="left" vertical="top"/>
    </xf>
    <xf borderId="88" fillId="9" fontId="4" numFmtId="0" xfId="0" applyAlignment="1" applyBorder="1" applyFont="1">
      <alignment horizontal="left" shrinkToFit="0" vertical="top" wrapText="1"/>
    </xf>
    <xf borderId="88" fillId="9" fontId="25" numFmtId="0" xfId="0" applyAlignment="1" applyBorder="1" applyFont="1">
      <alignment horizontal="left" shrinkToFit="0" vertical="top" wrapText="1"/>
    </xf>
    <xf borderId="88" fillId="9" fontId="1" numFmtId="178" xfId="0" applyAlignment="1" applyBorder="1" applyFont="1" applyNumberFormat="1">
      <alignment horizontal="center" readingOrder="0" vertical="top"/>
    </xf>
    <xf borderId="26" fillId="0" fontId="15" numFmtId="0" xfId="0" applyAlignment="1" applyBorder="1" applyFont="1">
      <alignment horizontal="left" shrinkToFit="0" vertical="top" wrapText="1"/>
    </xf>
    <xf borderId="26" fillId="0" fontId="26" numFmtId="0" xfId="0" applyAlignment="1" applyBorder="1" applyFont="1">
      <alignment horizontal="left" readingOrder="0" shrinkToFit="0" vertical="top" wrapText="1"/>
    </xf>
    <xf borderId="85" fillId="9" fontId="1" numFmtId="0" xfId="0" applyAlignment="1" applyBorder="1" applyFont="1">
      <alignment horizontal="center" readingOrder="0" vertical="top"/>
    </xf>
    <xf borderId="26" fillId="0" fontId="1" numFmtId="0" xfId="0" applyAlignment="1" applyBorder="1" applyFont="1">
      <alignment horizontal="left" shrinkToFit="0" vertical="top" wrapText="1"/>
    </xf>
    <xf borderId="88" fillId="9" fontId="4" numFmtId="0" xfId="0" applyAlignment="1" applyBorder="1" applyFont="1">
      <alignment horizontal="left" readingOrder="0" shrinkToFit="0" vertical="top" wrapText="1"/>
    </xf>
    <xf borderId="87" fillId="9" fontId="4" numFmtId="0" xfId="0" applyAlignment="1" applyBorder="1" applyFont="1">
      <alignment horizontal="left" shrinkToFit="0" vertical="top" wrapText="1"/>
    </xf>
    <xf borderId="89" fillId="9" fontId="4" numFmtId="0" xfId="0" applyAlignment="1" applyBorder="1" applyFont="1">
      <alignment horizontal="left" shrinkToFit="0" vertical="top" wrapText="1"/>
    </xf>
    <xf borderId="85" fillId="9" fontId="4" numFmtId="0" xfId="0" applyAlignment="1" applyBorder="1" applyFont="1">
      <alignment horizontal="center" readingOrder="0" vertical="top"/>
    </xf>
    <xf borderId="86" fillId="9" fontId="4" numFmtId="0" xfId="0" applyAlignment="1" applyBorder="1" applyFont="1">
      <alignment horizontal="center" vertical="top"/>
    </xf>
    <xf borderId="87" fillId="9" fontId="4" numFmtId="0" xfId="0" applyAlignment="1" applyBorder="1" applyFont="1">
      <alignment horizontal="left" readingOrder="0" shrinkToFit="0" vertical="top" wrapText="1"/>
    </xf>
    <xf borderId="89" fillId="9" fontId="4" numFmtId="0" xfId="0" applyAlignment="1" applyBorder="1" applyFont="1">
      <alignment horizontal="left" readingOrder="0" shrinkToFit="0" vertical="top" wrapText="1"/>
    </xf>
    <xf borderId="88" fillId="9" fontId="4" numFmtId="178" xfId="0" applyAlignment="1" applyBorder="1" applyFont="1" applyNumberFormat="1">
      <alignment horizontal="center" readingOrder="0" vertical="top"/>
    </xf>
    <xf borderId="2" fillId="9" fontId="4" numFmtId="0" xfId="0" applyAlignment="1" applyBorder="1" applyFont="1">
      <alignment horizontal="center" vertical="top"/>
    </xf>
    <xf borderId="2" fillId="9" fontId="4" numFmtId="166" xfId="0" applyAlignment="1" applyBorder="1" applyFont="1" applyNumberFormat="1">
      <alignment horizontal="center" vertical="top"/>
    </xf>
    <xf borderId="2" fillId="9" fontId="4" numFmtId="167" xfId="0" applyAlignment="1" applyBorder="1" applyFont="1" applyNumberFormat="1">
      <alignment horizontal="center" vertical="top"/>
    </xf>
    <xf borderId="2" fillId="9" fontId="4" numFmtId="3" xfId="0" applyAlignment="1" applyBorder="1" applyFont="1" applyNumberFormat="1">
      <alignment horizontal="left" vertical="top"/>
    </xf>
    <xf borderId="2" fillId="9" fontId="4" numFmtId="175" xfId="0" applyAlignment="1" applyBorder="1" applyFont="1" applyNumberFormat="1">
      <alignment horizontal="left" vertical="top"/>
    </xf>
    <xf borderId="2" fillId="9" fontId="4" numFmtId="170" xfId="0" applyAlignment="1" applyBorder="1" applyFont="1" applyNumberFormat="1">
      <alignment horizontal="center" vertical="top"/>
    </xf>
    <xf borderId="2" fillId="9" fontId="4" numFmtId="170" xfId="0" applyAlignment="1" applyBorder="1" applyFont="1" applyNumberFormat="1">
      <alignment horizontal="right" vertical="top"/>
    </xf>
    <xf borderId="2" fillId="9" fontId="4" numFmtId="170" xfId="0" applyAlignment="1" applyBorder="1" applyFont="1" applyNumberFormat="1">
      <alignment vertical="top"/>
    </xf>
    <xf borderId="2" fillId="9" fontId="4" numFmtId="171" xfId="0" applyAlignment="1" applyBorder="1" applyFont="1" applyNumberFormat="1">
      <alignment vertical="top"/>
    </xf>
    <xf borderId="2" fillId="9" fontId="4" numFmtId="2" xfId="0" applyAlignment="1" applyBorder="1" applyFont="1" applyNumberFormat="1">
      <alignment horizontal="left" vertical="top"/>
    </xf>
    <xf borderId="86" fillId="9" fontId="4" numFmtId="2" xfId="0" applyAlignment="1" applyBorder="1" applyFont="1" applyNumberFormat="1">
      <alignment horizontal="left" vertical="top"/>
    </xf>
    <xf borderId="87" fillId="9" fontId="4" numFmtId="2" xfId="0" applyAlignment="1" applyBorder="1" applyFont="1" applyNumberFormat="1">
      <alignment horizontal="left" vertical="top"/>
    </xf>
    <xf borderId="27" fillId="9" fontId="4" numFmtId="2" xfId="0" applyAlignment="1" applyBorder="1" applyFont="1" applyNumberFormat="1">
      <alignment horizontal="left" vertical="top"/>
    </xf>
    <xf borderId="0" fillId="9" fontId="4" numFmtId="2" xfId="0" applyAlignment="1" applyFont="1" applyNumberFormat="1">
      <alignment horizontal="left" vertical="top"/>
    </xf>
    <xf borderId="28" fillId="9" fontId="4" numFmtId="2" xfId="0" applyAlignment="1" applyBorder="1" applyFont="1" applyNumberFormat="1">
      <alignment horizontal="left" vertical="top"/>
    </xf>
    <xf borderId="27" fillId="3" fontId="27" numFmtId="0" xfId="0" applyAlignment="1" applyBorder="1" applyFont="1">
      <alignment horizontal="left" vertical="top"/>
    </xf>
    <xf borderId="87" fillId="3" fontId="24" numFmtId="0" xfId="0" applyAlignment="1" applyBorder="1" applyFont="1">
      <alignment horizontal="left" shrinkToFit="0" vertical="top" wrapText="1"/>
    </xf>
    <xf borderId="87" fillId="9" fontId="4" numFmtId="0" xfId="0" applyAlignment="1" applyBorder="1" applyFont="1">
      <alignment horizontal="left" readingOrder="0" vertical="top"/>
    </xf>
    <xf borderId="89" fillId="9" fontId="15" numFmtId="0" xfId="0" applyAlignment="1" applyBorder="1" applyFont="1">
      <alignment horizontal="left" shrinkToFit="0" vertical="top" wrapText="1"/>
    </xf>
    <xf borderId="88" fillId="9" fontId="15" numFmtId="178" xfId="0" applyAlignment="1" applyBorder="1" applyFont="1" applyNumberFormat="1">
      <alignment horizontal="center" readingOrder="0" vertical="top"/>
    </xf>
    <xf borderId="26" fillId="0" fontId="26" numFmtId="0" xfId="0" applyAlignment="1" applyBorder="1" applyFont="1">
      <alignment horizontal="left" shrinkToFit="0" vertical="top" wrapText="1"/>
    </xf>
    <xf borderId="26" fillId="9" fontId="6" numFmtId="0" xfId="0" applyAlignment="1" applyBorder="1" applyFont="1">
      <alignment horizontal="left" shrinkToFit="0" vertical="top" wrapText="1"/>
    </xf>
    <xf borderId="88" fillId="9" fontId="6" numFmtId="0" xfId="0" applyAlignment="1" applyBorder="1" applyFont="1">
      <alignment horizontal="left" shrinkToFit="0" vertical="top" wrapText="1"/>
    </xf>
    <xf borderId="87" fillId="9" fontId="15" numFmtId="0" xfId="0" applyAlignment="1" applyBorder="1" applyFont="1">
      <alignment horizontal="left" readingOrder="0" shrinkToFit="0" vertical="top" wrapText="1"/>
    </xf>
    <xf borderId="89" fillId="9" fontId="15" numFmtId="0" xfId="0" applyAlignment="1" applyBorder="1" applyFont="1">
      <alignment horizontal="left" readingOrder="0" shrinkToFit="0" vertical="top" wrapText="1"/>
    </xf>
    <xf borderId="88" fillId="9" fontId="15" numFmtId="178" xfId="0" applyAlignment="1" applyBorder="1" applyFont="1" applyNumberFormat="1">
      <alignment horizontal="center" vertical="top"/>
    </xf>
    <xf borderId="26" fillId="0" fontId="4" numFmtId="0" xfId="0" applyAlignment="1" applyBorder="1" applyFont="1">
      <alignment horizontal="left" readingOrder="0" shrinkToFit="0" vertical="top" wrapText="1"/>
    </xf>
    <xf borderId="87" fillId="9" fontId="15" numFmtId="0" xfId="0" applyAlignment="1" applyBorder="1" applyFont="1">
      <alignment horizontal="left" shrinkToFit="0" vertical="top" wrapText="1"/>
    </xf>
    <xf borderId="87" fillId="9" fontId="15" numFmtId="0" xfId="0" applyAlignment="1" applyBorder="1" applyFont="1">
      <alignment horizontal="left" vertical="top"/>
    </xf>
    <xf borderId="30" fillId="7" fontId="17" numFmtId="0" xfId="0" applyAlignment="1" applyBorder="1" applyFont="1">
      <alignment horizontal="right" vertical="top"/>
    </xf>
    <xf borderId="0" fillId="0" fontId="15" numFmtId="0" xfId="0" applyAlignment="1" applyFont="1">
      <alignment vertical="center"/>
    </xf>
    <xf borderId="90" fillId="4" fontId="1" numFmtId="0" xfId="0" applyAlignment="1" applyBorder="1" applyFont="1">
      <alignment vertical="center"/>
    </xf>
    <xf borderId="50" fillId="5" fontId="1" numFmtId="10" xfId="0" applyAlignment="1" applyBorder="1" applyFont="1" applyNumberFormat="1">
      <alignment horizontal="center" vertical="center"/>
    </xf>
    <xf borderId="38" fillId="0" fontId="8" numFmtId="0" xfId="0" applyBorder="1" applyFont="1"/>
    <xf borderId="70" fillId="8" fontId="1" numFmtId="0" xfId="0" applyAlignment="1" applyBorder="1" applyFont="1">
      <alignment horizontal="center" vertical="top"/>
    </xf>
    <xf borderId="27" fillId="0" fontId="26" numFmtId="175" xfId="0" applyAlignment="1" applyBorder="1" applyFont="1" applyNumberFormat="1">
      <alignment horizontal="left" vertical="top"/>
    </xf>
    <xf borderId="27" fillId="0" fontId="26" numFmtId="0" xfId="0" applyAlignment="1" applyBorder="1" applyFont="1">
      <alignment horizontal="center" vertical="top"/>
    </xf>
    <xf borderId="27" fillId="0" fontId="26" numFmtId="175" xfId="0" applyAlignment="1" applyBorder="1" applyFont="1" applyNumberFormat="1">
      <alignment vertical="top"/>
    </xf>
    <xf borderId="25" fillId="0" fontId="4" numFmtId="176" xfId="0" applyAlignment="1" applyBorder="1" applyFont="1" applyNumberFormat="1">
      <alignment horizontal="left" vertical="top"/>
    </xf>
    <xf borderId="27" fillId="0" fontId="1" numFmtId="179" xfId="0" applyAlignment="1" applyBorder="1" applyFont="1" applyNumberFormat="1">
      <alignment horizontal="right" shrinkToFit="0" vertical="top" wrapText="1"/>
    </xf>
    <xf borderId="27" fillId="8" fontId="1" numFmtId="0" xfId="0" applyAlignment="1" applyBorder="1" applyFont="1">
      <alignment horizontal="center" readingOrder="0" vertical="top"/>
    </xf>
    <xf borderId="27" fillId="0" fontId="1" numFmtId="179" xfId="0" applyAlignment="1" applyBorder="1" applyFont="1" applyNumberFormat="1">
      <alignment horizontal="right" readingOrder="0" shrinkToFit="0" vertical="top" wrapText="1"/>
    </xf>
    <xf borderId="27" fillId="0" fontId="1" numFmtId="179" xfId="0" applyAlignment="1" applyBorder="1" applyFont="1" applyNumberFormat="1">
      <alignment horizontal="right" readingOrder="0" vertical="top"/>
    </xf>
    <xf borderId="27" fillId="0" fontId="1" numFmtId="173" xfId="0" applyAlignment="1" applyBorder="1" applyFont="1" applyNumberFormat="1">
      <alignment horizontal="right" readingOrder="0" vertical="top"/>
    </xf>
    <xf borderId="27" fillId="0" fontId="1" numFmtId="173" xfId="0" applyAlignment="1" applyBorder="1" applyFont="1" applyNumberFormat="1">
      <alignment horizontal="right" readingOrder="0" shrinkToFit="0" vertical="top" wrapText="1"/>
    </xf>
    <xf borderId="27" fillId="0" fontId="1" numFmtId="165" xfId="0" applyAlignment="1" applyBorder="1" applyFont="1" applyNumberFormat="1">
      <alignment horizontal="center" readingOrder="0" vertical="top"/>
    </xf>
    <xf borderId="27" fillId="0" fontId="26" numFmtId="175" xfId="0" applyAlignment="1" applyBorder="1" applyFont="1" applyNumberFormat="1">
      <alignment horizontal="left" readingOrder="0" vertical="top"/>
    </xf>
    <xf borderId="27" fillId="0" fontId="1" numFmtId="180" xfId="0" applyAlignment="1" applyBorder="1" applyFont="1" applyNumberFormat="1">
      <alignment horizontal="right" readingOrder="0" vertical="top"/>
    </xf>
    <xf borderId="27" fillId="0" fontId="1" numFmtId="173" xfId="0" applyAlignment="1" applyBorder="1" applyFont="1" applyNumberFormat="1">
      <alignment horizontal="left" readingOrder="0" shrinkToFit="0" vertical="top" wrapText="1"/>
    </xf>
    <xf borderId="27" fillId="9" fontId="1" numFmtId="170" xfId="0" applyAlignment="1" applyBorder="1" applyFont="1" applyNumberFormat="1">
      <alignment readingOrder="0" vertical="top"/>
    </xf>
    <xf borderId="27" fillId="0" fontId="1" numFmtId="173" xfId="0" applyAlignment="1" applyBorder="1" applyFont="1" applyNumberFormat="1">
      <alignment readingOrder="0" vertical="top"/>
    </xf>
    <xf borderId="27" fillId="0" fontId="1" numFmtId="168" xfId="0" applyAlignment="1" applyBorder="1" applyFont="1" applyNumberFormat="1">
      <alignment horizontal="left" readingOrder="0" vertical="top"/>
    </xf>
    <xf borderId="27" fillId="0" fontId="4" numFmtId="0" xfId="0" applyAlignment="1" applyBorder="1" applyFont="1">
      <alignment shrinkToFit="0" vertical="top" wrapText="1"/>
    </xf>
    <xf borderId="27" fillId="0" fontId="1" numFmtId="3" xfId="0" applyAlignment="1" applyBorder="1" applyFont="1" applyNumberFormat="1">
      <alignment vertical="top"/>
    </xf>
    <xf borderId="27" fillId="0" fontId="1" numFmtId="180" xfId="0" applyAlignment="1" applyBorder="1" applyFont="1" applyNumberFormat="1">
      <alignment readingOrder="0" vertical="top"/>
    </xf>
    <xf borderId="27" fillId="0" fontId="1" numFmtId="175" xfId="0" applyAlignment="1" applyBorder="1" applyFont="1" applyNumberFormat="1">
      <alignment horizontal="right" vertical="top"/>
    </xf>
    <xf borderId="25" fillId="0" fontId="1" numFmtId="0" xfId="0" applyAlignment="1" applyBorder="1" applyFont="1">
      <alignment readingOrder="0" vertical="top"/>
    </xf>
    <xf borderId="91" fillId="7" fontId="9" numFmtId="0" xfId="0" applyAlignment="1" applyBorder="1" applyFont="1">
      <alignment horizontal="center" vertical="top"/>
    </xf>
    <xf borderId="92" fillId="7" fontId="9" numFmtId="0" xfId="0" applyAlignment="1" applyBorder="1" applyFont="1">
      <alignment horizontal="center" vertical="top"/>
    </xf>
    <xf borderId="93" fillId="7" fontId="9" numFmtId="0" xfId="0" applyAlignment="1" applyBorder="1" applyFont="1">
      <alignment horizontal="center" vertical="top"/>
    </xf>
    <xf borderId="86" fillId="7" fontId="9" numFmtId="0" xfId="0" applyAlignment="1" applyBorder="1" applyFont="1">
      <alignment horizontal="left" vertical="top"/>
    </xf>
    <xf borderId="94" fillId="7" fontId="9" numFmtId="0" xfId="0" applyAlignment="1" applyBorder="1" applyFont="1">
      <alignment horizontal="left" vertical="top"/>
    </xf>
    <xf borderId="2" fillId="7" fontId="17" numFmtId="0" xfId="0" applyAlignment="1" applyBorder="1" applyFont="1">
      <alignment horizontal="right" vertical="top"/>
    </xf>
    <xf borderId="2" fillId="7" fontId="9" numFmtId="4" xfId="0" applyAlignment="1" applyBorder="1" applyFont="1" applyNumberFormat="1">
      <alignment vertical="top"/>
    </xf>
    <xf borderId="92" fillId="0" fontId="4" numFmtId="0" xfId="0" applyAlignment="1" applyBorder="1" applyFont="1">
      <alignment horizontal="left" vertical="top"/>
    </xf>
    <xf borderId="95" fillId="7" fontId="9" numFmtId="0" xfId="0" applyAlignment="1" applyBorder="1" applyFont="1">
      <alignment horizontal="center" vertical="top"/>
    </xf>
    <xf borderId="96" fillId="7" fontId="9" numFmtId="0" xfId="0" applyAlignment="1" applyBorder="1" applyFont="1">
      <alignment horizontal="center" vertical="top"/>
    </xf>
    <xf borderId="97" fillId="7" fontId="9" numFmtId="0" xfId="0" applyAlignment="1" applyBorder="1" applyFont="1">
      <alignment horizontal="center" vertical="top"/>
    </xf>
    <xf borderId="94" fillId="7" fontId="10" numFmtId="0" xfId="0" applyAlignment="1" applyBorder="1" applyFont="1">
      <alignment horizontal="left" vertical="top"/>
    </xf>
    <xf borderId="92" fillId="0" fontId="1" numFmtId="0" xfId="0" applyAlignment="1" applyBorder="1" applyFont="1">
      <alignment horizontal="left" vertical="top"/>
    </xf>
    <xf borderId="25" fillId="0" fontId="7" numFmtId="0" xfId="0" applyAlignment="1" applyBorder="1" applyFont="1">
      <alignment horizontal="left" readingOrder="0" shrinkToFit="0" vertical="top" wrapText="1"/>
    </xf>
    <xf borderId="67" fillId="7" fontId="9" numFmtId="0" xfId="0" applyAlignment="1" applyBorder="1" applyFont="1">
      <alignment horizontal="center" vertical="top"/>
    </xf>
    <xf borderId="98" fillId="7" fontId="9" numFmtId="0" xfId="0" applyAlignment="1" applyBorder="1" applyFont="1">
      <alignment horizontal="left" vertical="top"/>
    </xf>
    <xf borderId="99" fillId="7" fontId="9" numFmtId="0" xfId="0" applyAlignment="1" applyBorder="1" applyFont="1">
      <alignment horizontal="left" vertical="top"/>
    </xf>
    <xf borderId="100" fillId="7" fontId="10" numFmtId="0" xfId="0" applyAlignment="1" applyBorder="1" applyFont="1">
      <alignment horizontal="left" vertical="top"/>
    </xf>
    <xf borderId="67" fillId="7" fontId="9" numFmtId="0" xfId="0" applyAlignment="1" applyBorder="1" applyFont="1">
      <alignment horizontal="left" vertical="top"/>
    </xf>
    <xf borderId="100" fillId="7" fontId="9" numFmtId="0" xfId="0" applyAlignment="1" applyBorder="1" applyFont="1">
      <alignment horizontal="left" vertical="top"/>
    </xf>
    <xf borderId="27" fillId="0" fontId="7" numFmtId="0" xfId="0" applyAlignment="1" applyBorder="1" applyFont="1">
      <alignment horizontal="left" readingOrder="0" shrinkToFit="0" vertical="top" wrapText="1"/>
    </xf>
    <xf borderId="27" fillId="0" fontId="1" numFmtId="164" xfId="0" applyAlignment="1" applyBorder="1" applyFont="1" applyNumberFormat="1">
      <alignment horizontal="right" vertical="top"/>
    </xf>
    <xf borderId="0" fillId="0" fontId="1" numFmtId="0" xfId="0" applyAlignment="1" applyFont="1">
      <alignment horizontal="center" readingOrder="0" vertical="top"/>
    </xf>
    <xf borderId="28" fillId="0" fontId="1" numFmtId="175" xfId="0" applyAlignment="1" applyBorder="1" applyFont="1" applyNumberFormat="1">
      <alignment horizontal="center" readingOrder="0" vertical="top"/>
    </xf>
    <xf borderId="27" fillId="0" fontId="4" numFmtId="164" xfId="0" applyAlignment="1" applyBorder="1" applyFont="1" applyNumberFormat="1">
      <alignment horizontal="right" readingOrder="0" vertical="top"/>
    </xf>
    <xf borderId="27" fillId="0" fontId="6" numFmtId="2" xfId="0" applyAlignment="1" applyBorder="1" applyFont="1" applyNumberFormat="1">
      <alignment horizontal="center" readingOrder="0" vertical="top"/>
    </xf>
    <xf borderId="27" fillId="0" fontId="15" numFmtId="2" xfId="0" applyAlignment="1" applyBorder="1" applyFont="1" applyNumberFormat="1">
      <alignment horizontal="center" readingOrder="0" vertical="top"/>
    </xf>
    <xf borderId="27" fillId="0" fontId="1" numFmtId="172" xfId="0" applyAlignment="1" applyBorder="1" applyFont="1" applyNumberFormat="1">
      <alignment horizontal="right" readingOrder="0" vertical="top"/>
    </xf>
    <xf borderId="101" fillId="7" fontId="9" numFmtId="0" xfId="0" applyAlignment="1" applyBorder="1" applyFont="1">
      <alignment horizontal="left" vertical="top"/>
    </xf>
    <xf borderId="27" fillId="0" fontId="1" numFmtId="0" xfId="0" applyAlignment="1" applyBorder="1" applyFont="1">
      <alignment readingOrder="0" vertical="top"/>
    </xf>
    <xf borderId="27" fillId="9" fontId="1" numFmtId="0" xfId="0" applyAlignment="1" applyBorder="1" applyFont="1">
      <alignment readingOrder="0" shrinkToFit="0" vertical="top" wrapText="1"/>
    </xf>
    <xf borderId="27" fillId="0" fontId="4" numFmtId="0" xfId="0" applyAlignment="1" applyBorder="1" applyFont="1">
      <alignment readingOrder="0" vertical="top"/>
    </xf>
    <xf borderId="27" fillId="9" fontId="6" numFmtId="0" xfId="0" applyAlignment="1" applyBorder="1" applyFont="1">
      <alignment shrinkToFit="0" vertical="top" wrapText="1"/>
    </xf>
    <xf borderId="27" fillId="0" fontId="1" numFmtId="166" xfId="0" applyAlignment="1" applyBorder="1" applyFont="1" applyNumberFormat="1">
      <alignment vertical="top"/>
    </xf>
    <xf borderId="27" fillId="0" fontId="1" numFmtId="167" xfId="0" applyAlignment="1" applyBorder="1" applyFont="1" applyNumberFormat="1">
      <alignment vertical="top"/>
    </xf>
    <xf borderId="0" fillId="0" fontId="1" numFmtId="166" xfId="0" applyAlignment="1" applyFont="1" applyNumberFormat="1">
      <alignment vertical="top"/>
    </xf>
    <xf borderId="27" fillId="0" fontId="1" numFmtId="2" xfId="0" applyAlignment="1" applyBorder="1" applyFont="1" applyNumberFormat="1">
      <alignment readingOrder="0" vertical="top"/>
    </xf>
    <xf borderId="27" fillId="0" fontId="1" numFmtId="2" xfId="0" applyAlignment="1" applyBorder="1" applyFont="1" applyNumberFormat="1">
      <alignment vertical="top"/>
    </xf>
    <xf borderId="28" fillId="0" fontId="1" numFmtId="2" xfId="0" applyAlignment="1" applyBorder="1" applyFont="1" applyNumberFormat="1">
      <alignment vertical="top"/>
    </xf>
    <xf borderId="27" fillId="0" fontId="15" numFmtId="0" xfId="0" applyAlignment="1" applyBorder="1" applyFont="1">
      <alignment readingOrder="0" shrinkToFit="0" vertical="top" wrapText="1"/>
    </xf>
    <xf borderId="27" fillId="0" fontId="1" numFmtId="0" xfId="0" applyAlignment="1" applyBorder="1" applyFont="1">
      <alignment readingOrder="0" shrinkToFit="0" vertical="top" wrapText="1"/>
    </xf>
    <xf borderId="27" fillId="0" fontId="15" numFmtId="0" xfId="0" applyAlignment="1" applyBorder="1" applyFont="1">
      <alignment vertical="top"/>
    </xf>
    <xf borderId="25" fillId="0" fontId="1" numFmtId="0" xfId="0" applyAlignment="1" applyBorder="1" applyFont="1">
      <alignment vertical="top"/>
    </xf>
    <xf borderId="26" fillId="9" fontId="6" numFmtId="0" xfId="0" applyAlignment="1" applyBorder="1" applyFont="1">
      <alignment shrinkToFit="0" vertical="top" wrapText="1"/>
    </xf>
    <xf borderId="0" fillId="9" fontId="6" numFmtId="0" xfId="0" applyAlignment="1" applyFont="1">
      <alignment shrinkToFit="0" vertical="top" wrapText="1"/>
    </xf>
    <xf borderId="0" fillId="0" fontId="1" numFmtId="3" xfId="0" applyAlignment="1" applyFont="1" applyNumberFormat="1">
      <alignment vertical="top"/>
    </xf>
    <xf borderId="89" fillId="9" fontId="1" numFmtId="0" xfId="0" applyAlignment="1" applyBorder="1" applyFont="1">
      <alignment readingOrder="0" shrinkToFit="0" vertical="top" wrapText="1"/>
    </xf>
    <xf borderId="25" fillId="9" fontId="1" numFmtId="0" xfId="0" applyAlignment="1" applyBorder="1" applyFont="1">
      <alignment readingOrder="0" shrinkToFit="0" vertical="top" wrapText="1"/>
    </xf>
    <xf borderId="27" fillId="0" fontId="15" numFmtId="0" xfId="0" applyAlignment="1" applyBorder="1" applyFont="1">
      <alignment readingOrder="0" vertical="top"/>
    </xf>
    <xf borderId="27" fillId="0" fontId="1" numFmtId="178" xfId="0" applyAlignment="1" applyBorder="1" applyFont="1" applyNumberFormat="1">
      <alignment horizontal="center" readingOrder="0" vertical="top"/>
    </xf>
    <xf borderId="25" fillId="9" fontId="15" numFmtId="0" xfId="0" applyAlignment="1" applyBorder="1" applyFont="1">
      <alignment readingOrder="0" shrinkToFit="0" vertical="top" wrapText="1"/>
    </xf>
    <xf borderId="102" fillId="7" fontId="9" numFmtId="0" xfId="0" applyAlignment="1" applyBorder="1" applyFont="1">
      <alignment horizontal="center" vertical="top"/>
    </xf>
    <xf borderId="2" fillId="7" fontId="17" numFmtId="0" xfId="0" applyAlignment="1" applyBorder="1" applyFont="1">
      <alignment horizontal="right" readingOrder="0" vertical="top"/>
    </xf>
    <xf borderId="86" fillId="7" fontId="9" numFmtId="0" xfId="0" applyAlignment="1" applyBorder="1" applyFont="1">
      <alignment horizontal="center" vertical="top"/>
    </xf>
    <xf borderId="94" fillId="7" fontId="9" numFmtId="0" xfId="0" applyAlignment="1" applyBorder="1" applyFont="1">
      <alignment horizontal="center" vertical="top"/>
    </xf>
    <xf borderId="86" fillId="7" fontId="9" numFmtId="2" xfId="0" applyAlignment="1" applyBorder="1" applyFont="1" applyNumberFormat="1">
      <alignment vertical="top"/>
    </xf>
    <xf borderId="94" fillId="7" fontId="9" numFmtId="2" xfId="0" applyAlignment="1" applyBorder="1" applyFont="1" applyNumberFormat="1">
      <alignment vertical="top"/>
    </xf>
    <xf borderId="103" fillId="7" fontId="9" numFmtId="2" xfId="0" applyAlignment="1" applyBorder="1" applyFont="1" applyNumberFormat="1">
      <alignment vertical="top"/>
    </xf>
    <xf borderId="0" fillId="0" fontId="1" numFmtId="0" xfId="0" applyAlignment="1" applyFont="1">
      <alignment readingOrder="0" vertical="top"/>
    </xf>
    <xf borderId="25" fillId="9" fontId="1" numFmtId="0" xfId="0" applyAlignment="1" applyBorder="1" applyFont="1">
      <alignment shrinkToFit="0" vertical="top" wrapText="1"/>
    </xf>
    <xf borderId="88" fillId="9" fontId="6" numFmtId="0" xfId="0" applyAlignment="1" applyBorder="1" applyFont="1">
      <alignment shrinkToFit="0" vertical="top" wrapText="1"/>
    </xf>
    <xf borderId="27" fillId="0" fontId="1" numFmtId="0" xfId="0" applyAlignment="1" applyBorder="1" applyFont="1">
      <alignment shrinkToFit="0" vertical="top" wrapText="1"/>
    </xf>
    <xf borderId="26" fillId="0" fontId="6" numFmtId="0" xfId="0" applyAlignment="1" applyBorder="1" applyFont="1">
      <alignment vertical="top"/>
    </xf>
    <xf borderId="104" fillId="0" fontId="1" numFmtId="0" xfId="0" applyAlignment="1" applyBorder="1" applyFont="1">
      <alignment horizontal="center" vertical="top"/>
    </xf>
    <xf borderId="92" fillId="0" fontId="1" numFmtId="0" xfId="0" applyAlignment="1" applyBorder="1" applyFont="1">
      <alignment vertical="top"/>
    </xf>
    <xf borderId="26" fillId="0" fontId="4" numFmtId="0" xfId="0" applyAlignment="1" applyBorder="1" applyFont="1">
      <alignment shrinkToFit="0" vertical="top" wrapText="1"/>
    </xf>
    <xf borderId="26" fillId="0" fontId="1" numFmtId="0" xfId="0" applyAlignment="1" applyBorder="1" applyFont="1">
      <alignment shrinkToFit="0" vertical="top" wrapText="1"/>
    </xf>
    <xf borderId="0" fillId="0" fontId="1" numFmtId="167" xfId="0" applyAlignment="1" applyFont="1" applyNumberFormat="1">
      <alignment vertical="top"/>
    </xf>
    <xf borderId="26" fillId="0" fontId="15" numFmtId="0" xfId="0" applyAlignment="1" applyBorder="1" applyFont="1">
      <alignment vertical="top"/>
    </xf>
    <xf borderId="26" fillId="0" fontId="1" numFmtId="0" xfId="0" applyAlignment="1" applyBorder="1" applyFont="1">
      <alignment readingOrder="0" vertical="top"/>
    </xf>
    <xf borderId="3" fillId="4" fontId="28" numFmtId="0" xfId="0" applyAlignment="1" applyBorder="1" applyFont="1">
      <alignment vertical="center"/>
    </xf>
    <xf borderId="3" fillId="4" fontId="1" numFmtId="0" xfId="0" applyAlignment="1" applyBorder="1" applyFont="1">
      <alignment horizontal="left" vertical="center"/>
    </xf>
    <xf borderId="3" fillId="4" fontId="5" numFmtId="0" xfId="0" applyAlignment="1" applyBorder="1" applyFont="1">
      <alignment horizontal="left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left" vertical="center"/>
    </xf>
    <xf borderId="42" fillId="5" fontId="6" numFmtId="0" xfId="0" applyAlignment="1" applyBorder="1" applyFont="1">
      <alignment horizontal="left" vertical="center"/>
    </xf>
    <xf borderId="1" fillId="5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left" vertical="center"/>
    </xf>
    <xf borderId="1" fillId="5" fontId="6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center" vertical="center"/>
    </xf>
    <xf borderId="41" fillId="5" fontId="6" numFmtId="0" xfId="0" applyAlignment="1" applyBorder="1" applyFont="1">
      <alignment horizontal="center" vertical="center"/>
    </xf>
    <xf borderId="1" fillId="5" fontId="6" numFmtId="3" xfId="0" applyAlignment="1" applyBorder="1" applyFont="1" applyNumberFormat="1">
      <alignment horizontal="center" vertical="center"/>
    </xf>
    <xf borderId="79" fillId="0" fontId="8" numFmtId="0" xfId="0" applyBorder="1" applyFont="1"/>
    <xf borderId="1" fillId="5" fontId="1" numFmtId="0" xfId="0" applyAlignment="1" applyBorder="1" applyFont="1">
      <alignment vertical="center"/>
    </xf>
    <xf borderId="1" fillId="5" fontId="1" numFmtId="2" xfId="0" applyAlignment="1" applyBorder="1" applyFont="1" applyNumberFormat="1">
      <alignment vertical="center"/>
    </xf>
    <xf borderId="1" fillId="5" fontId="6" numFmtId="2" xfId="0" applyAlignment="1" applyBorder="1" applyFont="1" applyNumberFormat="1">
      <alignment horizontal="center" vertical="center"/>
    </xf>
    <xf borderId="41" fillId="5" fontId="6" numFmtId="2" xfId="0" applyAlignment="1" applyBorder="1" applyFont="1" applyNumberFormat="1">
      <alignment horizontal="center" vertical="top"/>
    </xf>
    <xf borderId="1" fillId="5" fontId="6" numFmtId="2" xfId="0" applyAlignment="1" applyBorder="1" applyFont="1" applyNumberFormat="1">
      <alignment horizontal="center" vertical="top"/>
    </xf>
    <xf borderId="41" fillId="5" fontId="6" numFmtId="2" xfId="0" applyAlignment="1" applyBorder="1" applyFont="1" applyNumberFormat="1">
      <alignment horizontal="center" vertical="center"/>
    </xf>
    <xf borderId="105" fillId="6" fontId="1" numFmtId="0" xfId="0" applyAlignment="1" applyBorder="1" applyFont="1">
      <alignment horizontal="center" vertical="top"/>
    </xf>
    <xf borderId="106" fillId="0" fontId="4" numFmtId="0" xfId="0" applyAlignment="1" applyBorder="1" applyFont="1">
      <alignment horizontal="left" readingOrder="0" vertical="top"/>
    </xf>
    <xf borderId="55" fillId="0" fontId="4" numFmtId="0" xfId="0" applyAlignment="1" applyBorder="1" applyFont="1">
      <alignment horizontal="left" vertical="top"/>
    </xf>
    <xf borderId="55" fillId="0" fontId="4" numFmtId="0" xfId="0" applyAlignment="1" applyBorder="1" applyFont="1">
      <alignment horizontal="left" shrinkToFit="0" vertical="top" wrapText="1"/>
    </xf>
    <xf borderId="56" fillId="0" fontId="4" numFmtId="0" xfId="0" applyAlignment="1" applyBorder="1" applyFont="1">
      <alignment horizontal="left" vertical="top"/>
    </xf>
    <xf borderId="78" fillId="0" fontId="4" numFmtId="0" xfId="0" applyAlignment="1" applyBorder="1" applyFont="1">
      <alignment horizontal="left" vertical="top"/>
    </xf>
    <xf borderId="55" fillId="0" fontId="7" numFmtId="0" xfId="0" applyAlignment="1" applyBorder="1" applyFont="1">
      <alignment horizontal="left" vertical="top"/>
    </xf>
    <xf borderId="55" fillId="0" fontId="1" numFmtId="178" xfId="0" applyAlignment="1" applyBorder="1" applyFont="1" applyNumberFormat="1">
      <alignment horizontal="center" vertical="top"/>
    </xf>
    <xf borderId="56" fillId="0" fontId="1" numFmtId="165" xfId="0" applyAlignment="1" applyBorder="1" applyFont="1" applyNumberFormat="1">
      <alignment horizontal="center" vertical="top"/>
    </xf>
    <xf borderId="78" fillId="0" fontId="7" numFmtId="0" xfId="0" applyAlignment="1" applyBorder="1" applyFont="1">
      <alignment horizontal="left" shrinkToFit="0" vertical="top" wrapText="1"/>
    </xf>
    <xf borderId="55" fillId="0" fontId="6" numFmtId="0" xfId="0" applyAlignment="1" applyBorder="1" applyFont="1">
      <alignment horizontal="left" shrinkToFit="0" vertical="top" wrapText="1"/>
    </xf>
    <xf borderId="55" fillId="0" fontId="1" numFmtId="0" xfId="0" applyAlignment="1" applyBorder="1" applyFont="1">
      <alignment horizontal="center" vertical="top"/>
    </xf>
    <xf borderId="55" fillId="0" fontId="1" numFmtId="0" xfId="0" applyAlignment="1" applyBorder="1" applyFont="1">
      <alignment horizontal="left" vertical="top"/>
    </xf>
    <xf borderId="56" fillId="0" fontId="1" numFmtId="166" xfId="0" applyAlignment="1" applyBorder="1" applyFont="1" applyNumberFormat="1">
      <alignment horizontal="center" vertical="top"/>
    </xf>
    <xf borderId="56" fillId="0" fontId="1" numFmtId="167" xfId="0" applyAlignment="1" applyBorder="1" applyFont="1" applyNumberFormat="1">
      <alignment horizontal="center" vertical="top"/>
    </xf>
    <xf borderId="56" fillId="0" fontId="1" numFmtId="3" xfId="0" applyAlignment="1" applyBorder="1" applyFont="1" applyNumberFormat="1">
      <alignment horizontal="left" vertical="top"/>
    </xf>
    <xf borderId="56" fillId="0" fontId="15" numFmtId="175" xfId="0" applyAlignment="1" applyBorder="1" applyFont="1" applyNumberFormat="1">
      <alignment horizontal="left" vertical="top"/>
    </xf>
    <xf borderId="56" fillId="0" fontId="1" numFmtId="170" xfId="0" applyAlignment="1" applyBorder="1" applyFont="1" applyNumberFormat="1">
      <alignment horizontal="center" vertical="top"/>
    </xf>
    <xf borderId="56" fillId="0" fontId="1" numFmtId="170" xfId="0" applyAlignment="1" applyBorder="1" applyFont="1" applyNumberFormat="1">
      <alignment horizontal="right" vertical="top"/>
    </xf>
    <xf borderId="56" fillId="0" fontId="1" numFmtId="170" xfId="0" applyAlignment="1" applyBorder="1" applyFont="1" applyNumberFormat="1">
      <alignment vertical="top"/>
    </xf>
    <xf borderId="56" fillId="0" fontId="1" numFmtId="171" xfId="0" applyAlignment="1" applyBorder="1" applyFont="1" applyNumberFormat="1">
      <alignment vertical="top"/>
    </xf>
    <xf borderId="56" fillId="0" fontId="1" numFmtId="2" xfId="0" applyAlignment="1" applyBorder="1" applyFont="1" applyNumberFormat="1">
      <alignment horizontal="left" vertical="top"/>
    </xf>
    <xf borderId="56" fillId="0" fontId="1" numFmtId="0" xfId="0" applyAlignment="1" applyBorder="1" applyFont="1">
      <alignment horizontal="left" shrinkToFit="0" vertical="top" wrapText="1"/>
    </xf>
    <xf borderId="107" fillId="0" fontId="1" numFmtId="2" xfId="0" applyAlignment="1" applyBorder="1" applyFont="1" applyNumberFormat="1">
      <alignment horizontal="left" vertical="top"/>
    </xf>
    <xf borderId="78" fillId="9" fontId="4" numFmtId="0" xfId="0" applyAlignment="1" applyBorder="1" applyFont="1">
      <alignment horizontal="center" readingOrder="0" vertical="top"/>
    </xf>
    <xf borderId="71" fillId="0" fontId="1" numFmtId="0" xfId="0" applyAlignment="1" applyBorder="1" applyFont="1">
      <alignment readingOrder="0" vertical="top"/>
    </xf>
    <xf borderId="71" fillId="0" fontId="1" numFmtId="0" xfId="0" applyAlignment="1" applyBorder="1" applyFont="1">
      <alignment vertical="top"/>
    </xf>
    <xf borderId="71" fillId="0" fontId="4" numFmtId="0" xfId="0" applyAlignment="1" applyBorder="1" applyFont="1">
      <alignment shrinkToFit="0" vertical="top" wrapText="1"/>
    </xf>
    <xf borderId="71" fillId="0" fontId="1" numFmtId="0" xfId="0" applyAlignment="1" applyBorder="1" applyFont="1">
      <alignment shrinkToFit="0" vertical="top" wrapText="1"/>
    </xf>
    <xf borderId="71" fillId="0" fontId="6" numFmtId="0" xfId="0" applyAlignment="1" applyBorder="1" applyFont="1">
      <alignment readingOrder="0" vertical="top"/>
    </xf>
    <xf borderId="71" fillId="0" fontId="1" numFmtId="178" xfId="0" applyAlignment="1" applyBorder="1" applyFont="1" applyNumberFormat="1">
      <alignment horizontal="center" vertical="top"/>
    </xf>
    <xf borderId="71" fillId="0" fontId="1" numFmtId="165" xfId="0" applyAlignment="1" applyBorder="1" applyFont="1" applyNumberFormat="1">
      <alignment horizontal="center" vertical="top"/>
    </xf>
    <xf borderId="71" fillId="9" fontId="6" numFmtId="0" xfId="0" applyAlignment="1" applyBorder="1" applyFont="1">
      <alignment shrinkToFit="0" vertical="top" wrapText="1"/>
    </xf>
    <xf borderId="71" fillId="0" fontId="7" numFmtId="0" xfId="0" applyAlignment="1" applyBorder="1" applyFont="1">
      <alignment horizontal="left" readingOrder="0" shrinkToFit="0" vertical="top" wrapText="1"/>
    </xf>
    <xf borderId="56" fillId="0" fontId="1" numFmtId="0" xfId="0" applyAlignment="1" applyBorder="1" applyFont="1">
      <alignment vertical="top"/>
    </xf>
    <xf borderId="78" fillId="0" fontId="1" numFmtId="0" xfId="0" applyAlignment="1" applyBorder="1" applyFont="1">
      <alignment vertical="top"/>
    </xf>
    <xf borderId="55" fillId="0" fontId="1" numFmtId="0" xfId="0" applyAlignment="1" applyBorder="1" applyFont="1">
      <alignment vertical="top"/>
    </xf>
    <xf borderId="71" fillId="0" fontId="1" numFmtId="166" xfId="0" applyAlignment="1" applyBorder="1" applyFont="1" applyNumberFormat="1">
      <alignment vertical="top"/>
    </xf>
    <xf borderId="71" fillId="0" fontId="1" numFmtId="167" xfId="0" applyAlignment="1" applyBorder="1" applyFont="1" applyNumberFormat="1">
      <alignment vertical="top"/>
    </xf>
    <xf borderId="71" fillId="0" fontId="1" numFmtId="3" xfId="0" applyAlignment="1" applyBorder="1" applyFont="1" applyNumberFormat="1">
      <alignment vertical="top"/>
    </xf>
    <xf borderId="56" fillId="0" fontId="1" numFmtId="175" xfId="0" applyAlignment="1" applyBorder="1" applyFont="1" applyNumberFormat="1">
      <alignment vertical="top"/>
    </xf>
    <xf borderId="71" fillId="0" fontId="1" numFmtId="175" xfId="0" applyAlignment="1" applyBorder="1" applyFont="1" applyNumberFormat="1">
      <alignment vertical="top"/>
    </xf>
    <xf borderId="71" fillId="0" fontId="1" numFmtId="170" xfId="0" applyAlignment="1" applyBorder="1" applyFont="1" applyNumberFormat="1">
      <alignment vertical="top"/>
    </xf>
    <xf borderId="71" fillId="0" fontId="1" numFmtId="171" xfId="0" applyAlignment="1" applyBorder="1" applyFont="1" applyNumberFormat="1">
      <alignment vertical="top"/>
    </xf>
    <xf borderId="56" fillId="0" fontId="1" numFmtId="166" xfId="0" applyAlignment="1" applyBorder="1" applyFont="1" applyNumberFormat="1">
      <alignment vertical="top"/>
    </xf>
    <xf borderId="56" fillId="0" fontId="1" numFmtId="2" xfId="0" applyAlignment="1" applyBorder="1" applyFont="1" applyNumberFormat="1">
      <alignment vertical="top"/>
    </xf>
    <xf borderId="71" fillId="0" fontId="1" numFmtId="2" xfId="0" applyAlignment="1" applyBorder="1" applyFont="1" applyNumberFormat="1">
      <alignment vertical="top"/>
    </xf>
    <xf borderId="60" fillId="0" fontId="1" numFmtId="2" xfId="0" applyAlignment="1" applyBorder="1" applyFont="1" applyNumberFormat="1">
      <alignment vertical="top"/>
    </xf>
    <xf borderId="108" fillId="5" fontId="6" numFmtId="0" xfId="0" applyAlignment="1" applyBorder="1" applyFont="1">
      <alignment horizontal="center" vertical="center"/>
    </xf>
    <xf borderId="109" fillId="5" fontId="6" numFmtId="0" xfId="0" applyAlignment="1" applyBorder="1" applyFont="1">
      <alignment horizontal="center" vertical="center"/>
    </xf>
    <xf borderId="110" fillId="5" fontId="6" numFmtId="0" xfId="0" applyAlignment="1" applyBorder="1" applyFont="1">
      <alignment horizontal="left" vertical="center"/>
    </xf>
    <xf borderId="111" fillId="5" fontId="6" numFmtId="0" xfId="0" applyAlignment="1" applyBorder="1" applyFont="1">
      <alignment horizontal="left" vertical="center"/>
    </xf>
    <xf borderId="111" fillId="5" fontId="6" numFmtId="0" xfId="0" applyAlignment="1" applyBorder="1" applyFont="1">
      <alignment horizontal="center" shrinkToFit="0" vertical="center" wrapText="1"/>
    </xf>
    <xf borderId="111" fillId="5" fontId="7" numFmtId="0" xfId="0" applyAlignment="1" applyBorder="1" applyFont="1">
      <alignment horizontal="left" vertical="center"/>
    </xf>
    <xf borderId="111" fillId="5" fontId="6" numFmtId="0" xfId="0" applyAlignment="1" applyBorder="1" applyFont="1">
      <alignment horizontal="left" shrinkToFit="0" vertical="center" wrapText="1"/>
    </xf>
    <xf borderId="111" fillId="5" fontId="6" numFmtId="0" xfId="0" applyAlignment="1" applyBorder="1" applyFont="1">
      <alignment horizontal="center" vertical="center"/>
    </xf>
    <xf borderId="111" fillId="5" fontId="7" numFmtId="0" xfId="0" applyAlignment="1" applyBorder="1" applyFont="1">
      <alignment horizontal="left" shrinkToFit="0" vertical="center" wrapText="1"/>
    </xf>
    <xf borderId="111" fillId="5" fontId="7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left" vertical="center"/>
    </xf>
    <xf borderId="2" fillId="5" fontId="6" numFmtId="0" xfId="0" applyAlignment="1" applyBorder="1" applyFont="1">
      <alignment horizontal="center" vertical="center"/>
    </xf>
    <xf borderId="86" fillId="5" fontId="6" numFmtId="0" xfId="0" applyAlignment="1" applyBorder="1" applyFont="1">
      <alignment horizontal="center" vertical="center"/>
    </xf>
    <xf borderId="97" fillId="0" fontId="8" numFmtId="0" xfId="0" applyBorder="1" applyFont="1"/>
    <xf borderId="2" fillId="5" fontId="6" numFmtId="3" xfId="0" applyAlignment="1" applyBorder="1" applyFont="1" applyNumberFormat="1">
      <alignment horizontal="center" vertical="center"/>
    </xf>
    <xf borderId="2" fillId="5" fontId="1" numFmtId="0" xfId="0" applyAlignment="1" applyBorder="1" applyFont="1">
      <alignment vertical="center"/>
    </xf>
    <xf borderId="2" fillId="5" fontId="1" numFmtId="2" xfId="0" applyAlignment="1" applyBorder="1" applyFont="1" applyNumberFormat="1">
      <alignment vertical="center"/>
    </xf>
    <xf borderId="2" fillId="5" fontId="6" numFmtId="2" xfId="0" applyAlignment="1" applyBorder="1" applyFont="1" applyNumberFormat="1">
      <alignment horizontal="center" vertical="center"/>
    </xf>
    <xf borderId="86" fillId="5" fontId="6" numFmtId="2" xfId="0" applyAlignment="1" applyBorder="1" applyFont="1" applyNumberFormat="1">
      <alignment horizontal="center" vertical="top"/>
    </xf>
    <xf borderId="2" fillId="5" fontId="6" numFmtId="2" xfId="0" applyAlignment="1" applyBorder="1" applyFont="1" applyNumberFormat="1">
      <alignment horizontal="center" vertical="top"/>
    </xf>
    <xf borderId="86" fillId="5" fontId="6" numFmtId="2" xfId="0" applyAlignment="1" applyBorder="1" applyFont="1" applyNumberFormat="1">
      <alignment horizontal="center" vertical="center"/>
    </xf>
    <xf borderId="106" fillId="0" fontId="4" numFmtId="0" xfId="0" applyAlignment="1" applyBorder="1" applyFont="1">
      <alignment horizontal="left" vertical="top"/>
    </xf>
    <xf borderId="55" fillId="0" fontId="19" numFmtId="0" xfId="0" applyAlignment="1" applyBorder="1" applyFont="1">
      <alignment horizontal="left" shrinkToFit="0" vertical="top" wrapText="1"/>
    </xf>
    <xf borderId="55" fillId="0" fontId="1" numFmtId="165" xfId="0" applyAlignment="1" applyBorder="1" applyFont="1" applyNumberFormat="1">
      <alignment horizontal="center" vertical="top"/>
    </xf>
    <xf borderId="55" fillId="0" fontId="7" numFmtId="0" xfId="0" applyAlignment="1" applyBorder="1" applyFont="1">
      <alignment horizontal="left" shrinkToFit="0" vertical="top" wrapText="1"/>
    </xf>
    <xf borderId="0" fillId="0" fontId="29" numFmtId="183" xfId="0" applyAlignment="1" applyFont="1" applyNumberFormat="1">
      <alignment horizontal="left" vertical="center"/>
    </xf>
    <xf borderId="112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29" fillId="0" fontId="1" numFmtId="0" xfId="0" applyAlignment="1" applyBorder="1" applyFont="1">
      <alignment horizontal="left" vertical="center"/>
    </xf>
    <xf borderId="29" fillId="0" fontId="1" numFmtId="3" xfId="0" applyAlignment="1" applyBorder="1" applyFont="1" applyNumberFormat="1">
      <alignment horizontal="right" vertical="center"/>
    </xf>
    <xf borderId="113" fillId="0" fontId="1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  <xf borderId="0" fillId="0" fontId="1" numFmtId="3" xfId="0" applyAlignment="1" applyFont="1" applyNumberFormat="1">
      <alignment horizontal="right" vertical="center"/>
    </xf>
    <xf borderId="46" fillId="0" fontId="30" numFmtId="0" xfId="0" applyAlignment="1" applyBorder="1" applyFont="1">
      <alignment vertical="center"/>
    </xf>
    <xf borderId="46" fillId="0" fontId="1" numFmtId="0" xfId="0" applyAlignment="1" applyBorder="1" applyFont="1">
      <alignment vertical="center"/>
    </xf>
    <xf borderId="71" fillId="0" fontId="1" numFmtId="0" xfId="0" applyAlignment="1" applyBorder="1" applyFont="1">
      <alignment vertical="center"/>
    </xf>
    <xf borderId="56" fillId="0" fontId="1" numFmtId="0" xfId="0" applyAlignment="1" applyBorder="1" applyFont="1">
      <alignment vertical="center"/>
    </xf>
    <xf borderId="56" fillId="0" fontId="1" numFmtId="0" xfId="0" applyAlignment="1" applyBorder="1" applyFont="1">
      <alignment horizontal="left" vertical="center"/>
    </xf>
    <xf borderId="56" fillId="0" fontId="1" numFmtId="0" xfId="0" applyAlignment="1" applyBorder="1" applyFont="1">
      <alignment horizontal="right" vertical="center"/>
    </xf>
    <xf borderId="107" fillId="0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6" fillId="5" fontId="6" numFmtId="0" xfId="0" applyAlignment="1" applyBorder="1" applyFont="1">
      <alignment horizontal="center" readingOrder="0" vertical="center"/>
    </xf>
    <xf borderId="6" fillId="5" fontId="6" numFmtId="3" xfId="0" applyAlignment="1" applyBorder="1" applyFont="1" applyNumberFormat="1">
      <alignment horizontal="center" readingOrder="0" vertical="center"/>
    </xf>
    <xf borderId="114" fillId="5" fontId="6" numFmtId="0" xfId="0" applyAlignment="1" applyBorder="1" applyFont="1">
      <alignment horizontal="center" readingOrder="0" shrinkToFit="0" vertical="center" wrapText="1"/>
    </xf>
    <xf borderId="15" fillId="5" fontId="1" numFmtId="0" xfId="0" applyAlignment="1" applyBorder="1" applyFont="1">
      <alignment horizontal="center" readingOrder="0" vertical="center"/>
    </xf>
    <xf borderId="68" fillId="0" fontId="8" numFmtId="0" xfId="0" applyBorder="1" applyFont="1"/>
    <xf borderId="77" fillId="0" fontId="8" numFmtId="0" xfId="0" applyBorder="1" applyFont="1"/>
    <xf borderId="114" fillId="5" fontId="1" numFmtId="0" xfId="0" applyAlignment="1" applyBorder="1" applyFont="1">
      <alignment horizontal="center" readingOrder="0" vertical="center"/>
    </xf>
    <xf borderId="33" fillId="0" fontId="8" numFmtId="0" xfId="0" applyBorder="1" applyFont="1"/>
    <xf borderId="12" fillId="5" fontId="6" numFmtId="2" xfId="0" applyAlignment="1" applyBorder="1" applyFont="1" applyNumberFormat="1">
      <alignment horizontal="center" readingOrder="0" shrinkToFit="0" vertical="center" wrapText="1"/>
    </xf>
    <xf borderId="12" fillId="5" fontId="1" numFmtId="2" xfId="0" applyAlignment="1" applyBorder="1" applyFont="1" applyNumberFormat="1">
      <alignment horizontal="center" shrinkToFit="0" vertical="center" wrapText="1"/>
    </xf>
    <xf borderId="115" fillId="5" fontId="6" numFmtId="2" xfId="0" applyAlignment="1" applyBorder="1" applyFont="1" applyNumberFormat="1">
      <alignment horizontal="center" readingOrder="0" shrinkToFit="0" vertical="top" wrapText="1"/>
    </xf>
    <xf borderId="64" fillId="5" fontId="6" numFmtId="2" xfId="0" applyAlignment="1" applyBorder="1" applyFont="1" applyNumberFormat="1">
      <alignment horizontal="center" vertical="center"/>
    </xf>
    <xf borderId="66" fillId="5" fontId="6" numFmtId="2" xfId="0" applyAlignment="1" applyBorder="1" applyFont="1" applyNumberFormat="1">
      <alignment horizontal="center" readingOrder="0" vertical="center"/>
    </xf>
    <xf borderId="35" fillId="5" fontId="6" numFmtId="2" xfId="0" applyAlignment="1" applyBorder="1" applyFont="1" applyNumberFormat="1">
      <alignment horizontal="center" vertical="center"/>
    </xf>
    <xf borderId="35" fillId="0" fontId="8" numFmtId="0" xfId="0" applyBorder="1" applyFont="1"/>
    <xf borderId="66" fillId="0" fontId="8" numFmtId="0" xfId="0" applyBorder="1" applyFont="1"/>
    <xf borderId="0" fillId="5" fontId="6" numFmtId="2" xfId="0" applyAlignment="1" applyFont="1" applyNumberFormat="1">
      <alignment horizontal="center" vertical="center"/>
    </xf>
    <xf borderId="116" fillId="5" fontId="1" numFmtId="10" xfId="0" applyAlignment="1" applyBorder="1" applyFont="1" applyNumberFormat="1">
      <alignment horizontal="center" vertical="center"/>
    </xf>
    <xf borderId="117" fillId="5" fontId="1" numFmtId="10" xfId="0" applyAlignment="1" applyBorder="1" applyFont="1" applyNumberFormat="1">
      <alignment horizontal="center" vertical="center"/>
    </xf>
    <xf borderId="16" fillId="5" fontId="6" numFmtId="0" xfId="0" applyAlignment="1" applyBorder="1" applyFont="1">
      <alignment horizontal="center" readingOrder="0" vertical="center"/>
    </xf>
    <xf borderId="16" fillId="5" fontId="6" numFmtId="0" xfId="0" applyAlignment="1" applyBorder="1" applyFont="1">
      <alignment horizontal="center" readingOrder="0" shrinkToFit="0" vertical="center" wrapText="1"/>
    </xf>
    <xf borderId="118" fillId="5" fontId="6" numFmtId="10" xfId="0" applyAlignment="1" applyBorder="1" applyFont="1" applyNumberFormat="1">
      <alignment horizontal="center" vertical="center"/>
    </xf>
    <xf borderId="16" fillId="5" fontId="1" numFmtId="0" xfId="0" applyAlignment="1" applyBorder="1" applyFont="1">
      <alignment horizontal="center" readingOrder="0" vertical="center"/>
    </xf>
    <xf borderId="19" fillId="5" fontId="1" numFmtId="0" xfId="0" applyAlignment="1" applyBorder="1" applyFont="1">
      <alignment horizontal="center" readingOrder="0" vertical="center"/>
    </xf>
    <xf borderId="16" fillId="5" fontId="1" numFmtId="0" xfId="0" applyAlignment="1" applyBorder="1" applyFont="1">
      <alignment readingOrder="0" vertical="center"/>
    </xf>
    <xf borderId="118" fillId="5" fontId="6" numFmtId="0" xfId="0" applyAlignment="1" applyBorder="1" applyFont="1">
      <alignment horizontal="center" vertical="center"/>
    </xf>
    <xf borderId="119" fillId="5" fontId="1" numFmtId="10" xfId="0" applyAlignment="1" applyBorder="1" applyFont="1" applyNumberFormat="1">
      <alignment vertical="center"/>
    </xf>
    <xf borderId="116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readingOrder="0" shrinkToFit="0" vertical="center" wrapText="1"/>
    </xf>
    <xf borderId="71" fillId="5" fontId="6" numFmtId="0" xfId="0" applyAlignment="1" applyBorder="1" applyFont="1">
      <alignment horizontal="center" vertical="top"/>
    </xf>
    <xf borderId="44" fillId="5" fontId="6" numFmtId="2" xfId="0" applyAlignment="1" applyBorder="1" applyFont="1" applyNumberFormat="1">
      <alignment horizontal="center" vertical="center"/>
    </xf>
    <xf borderId="69" fillId="5" fontId="6" numFmtId="2" xfId="0" applyAlignment="1" applyBorder="1" applyFont="1" applyNumberFormat="1">
      <alignment horizontal="center" vertical="center"/>
    </xf>
    <xf borderId="69" fillId="5" fontId="6" numFmtId="2" xfId="0" applyAlignment="1" applyBorder="1" applyFont="1" applyNumberFormat="1">
      <alignment horizontal="center" shrinkToFit="0" vertical="center" wrapText="1"/>
    </xf>
    <xf borderId="22" fillId="0" fontId="8" numFmtId="0" xfId="0" applyBorder="1" applyFont="1"/>
    <xf borderId="120" fillId="5" fontId="6" numFmtId="2" xfId="0" applyAlignment="1" applyBorder="1" applyFont="1" applyNumberFormat="1">
      <alignment horizontal="center" vertical="center"/>
    </xf>
    <xf borderId="121" fillId="5" fontId="6" numFmtId="2" xfId="0" applyAlignment="1" applyBorder="1" applyFont="1" applyNumberFormat="1">
      <alignment horizontal="center" vertical="center"/>
    </xf>
    <xf borderId="28" fillId="9" fontId="1" numFmtId="0" xfId="0" applyAlignment="1" applyBorder="1" applyFont="1">
      <alignment horizontal="center" vertical="top"/>
    </xf>
    <xf borderId="27" fillId="0" fontId="26" numFmtId="0" xfId="0" applyAlignment="1" applyBorder="1" applyFont="1">
      <alignment horizontal="left" readingOrder="0" shrinkToFit="0" vertical="top" wrapText="1"/>
    </xf>
    <xf borderId="27" fillId="0" fontId="15" numFmtId="0" xfId="0" applyAlignment="1" applyBorder="1" applyFont="1">
      <alignment horizontal="left" readingOrder="0" vertical="top"/>
    </xf>
    <xf borderId="27" fillId="0" fontId="15" numFmtId="164" xfId="0" applyAlignment="1" applyBorder="1" applyFont="1" applyNumberFormat="1">
      <alignment horizontal="right" readingOrder="0" vertical="top"/>
    </xf>
    <xf borderId="28" fillId="0" fontId="15" numFmtId="0" xfId="0" applyAlignment="1" applyBorder="1" applyFont="1">
      <alignment horizontal="left" readingOrder="0" shrinkToFit="0" vertical="top" wrapText="1"/>
    </xf>
    <xf borderId="28" fillId="0" fontId="1" numFmtId="0" xfId="0" applyAlignment="1" applyBorder="1" applyFont="1">
      <alignment horizontal="center" readingOrder="0" vertical="top"/>
    </xf>
    <xf borderId="46" fillId="0" fontId="1" numFmtId="0" xfId="0" applyAlignment="1" applyBorder="1" applyFont="1">
      <alignment horizontal="center" readingOrder="0" vertical="top"/>
    </xf>
    <xf borderId="28" fillId="9" fontId="4" numFmtId="3" xfId="0" applyAlignment="1" applyBorder="1" applyFont="1" applyNumberFormat="1">
      <alignment horizontal="center" readingOrder="0" vertical="top"/>
    </xf>
    <xf borderId="46" fillId="9" fontId="4" numFmtId="177" xfId="0" applyAlignment="1" applyBorder="1" applyFont="1" applyNumberFormat="1">
      <alignment horizontal="center" readingOrder="0" vertical="top"/>
    </xf>
    <xf borderId="46" fillId="9" fontId="4" numFmtId="184" xfId="0" applyAlignment="1" applyBorder="1" applyFont="1" applyNumberFormat="1">
      <alignment horizontal="center" readingOrder="0" vertical="top"/>
    </xf>
    <xf borderId="0" fillId="0" fontId="4" numFmtId="175" xfId="0" applyAlignment="1" applyFont="1" applyNumberFormat="1">
      <alignment horizontal="center" readingOrder="0" shrinkToFit="0" vertical="top" wrapText="0"/>
    </xf>
    <xf borderId="28" fillId="0" fontId="4" numFmtId="175" xfId="0" applyAlignment="1" applyBorder="1" applyFont="1" applyNumberFormat="1">
      <alignment horizontal="center" readingOrder="0" shrinkToFit="0" vertical="top" wrapText="0"/>
    </xf>
    <xf borderId="28" fillId="0" fontId="1" numFmtId="175" xfId="0" applyAlignment="1" applyBorder="1" applyFont="1" applyNumberFormat="1">
      <alignment horizontal="center" vertical="center"/>
    </xf>
    <xf borderId="122" fillId="0" fontId="31" numFmtId="185" xfId="0" applyAlignment="1" applyBorder="1" applyFont="1" applyNumberFormat="1">
      <alignment horizontal="center" readingOrder="0" vertical="center"/>
    </xf>
    <xf borderId="122" fillId="0" fontId="31" numFmtId="18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123" fillId="0" fontId="1" numFmtId="0" xfId="0" applyAlignment="1" applyBorder="1" applyFont="1">
      <alignment horizontal="center" readingOrder="0" vertical="center"/>
    </xf>
    <xf borderId="122" fillId="0" fontId="3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123" fillId="0" fontId="1" numFmtId="0" xfId="0" applyAlignment="1" applyBorder="1" applyFont="1">
      <alignment horizontal="center"/>
    </xf>
    <xf borderId="4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bottom"/>
    </xf>
    <xf borderId="123" fillId="0" fontId="1" numFmtId="0" xfId="0" applyAlignment="1" applyBorder="1" applyFont="1">
      <alignment horizontal="center" vertical="bottom"/>
    </xf>
    <xf borderId="46" fillId="0" fontId="1" numFmtId="0" xfId="0" applyAlignment="1" applyBorder="1" applyFont="1">
      <alignment horizontal="center" vertical="bottom"/>
    </xf>
    <xf borderId="26" fillId="0" fontId="1" numFmtId="185" xfId="0" applyAlignment="1" applyBorder="1" applyFont="1" applyNumberFormat="1">
      <alignment horizontal="center" readingOrder="0" vertical="top"/>
    </xf>
    <xf borderId="27" fillId="0" fontId="1" numFmtId="175" xfId="0" applyAlignment="1" applyBorder="1" applyFont="1" applyNumberFormat="1">
      <alignment readingOrder="0" vertical="top"/>
    </xf>
    <xf borderId="27" fillId="6" fontId="4" numFmtId="168" xfId="0" applyAlignment="1" applyBorder="1" applyFont="1" applyNumberFormat="1">
      <alignment horizontal="right" readingOrder="0" vertical="top"/>
    </xf>
    <xf borderId="0" fillId="0" fontId="32" numFmtId="16" xfId="0" applyAlignment="1" applyFont="1" applyNumberFormat="1">
      <alignment horizontal="center" readingOrder="0" vertical="center"/>
    </xf>
    <xf borderId="28" fillId="0" fontId="1" numFmtId="2" xfId="0" applyAlignment="1" applyBorder="1" applyFont="1" applyNumberFormat="1">
      <alignment horizontal="center" readingOrder="0" vertical="center"/>
    </xf>
    <xf borderId="0" fillId="0" fontId="1" numFmtId="2" xfId="0" applyAlignment="1" applyFont="1" applyNumberFormat="1">
      <alignment horizontal="center" readingOrder="0" vertical="center"/>
    </xf>
    <xf borderId="46" fillId="0" fontId="1" numFmtId="2" xfId="0" applyAlignment="1" applyBorder="1" applyFont="1" applyNumberFormat="1">
      <alignment horizontal="center" readingOrder="0" vertical="center"/>
    </xf>
    <xf borderId="27" fillId="0" fontId="1" numFmtId="0" xfId="0" applyAlignment="1" applyBorder="1" applyFont="1">
      <alignment horizontal="left" shrinkToFit="0" vertical="center" wrapText="1"/>
    </xf>
    <xf borderId="27" fillId="0" fontId="15" numFmtId="0" xfId="0" applyAlignment="1" applyBorder="1" applyFont="1">
      <alignment horizontal="left" readingOrder="0" shrinkToFit="0" vertical="top" wrapText="1"/>
    </xf>
    <xf borderId="27" fillId="0" fontId="15" numFmtId="3" xfId="0" applyAlignment="1" applyBorder="1" applyFont="1" applyNumberFormat="1">
      <alignment horizontal="center" vertical="top"/>
    </xf>
    <xf borderId="27" fillId="9" fontId="4" numFmtId="3" xfId="0" applyAlignment="1" applyBorder="1" applyFont="1" applyNumberFormat="1">
      <alignment horizontal="center" readingOrder="0" vertical="top"/>
    </xf>
    <xf borderId="28" fillId="9" fontId="4" numFmtId="177" xfId="0" applyAlignment="1" applyBorder="1" applyFont="1" applyNumberFormat="1">
      <alignment horizontal="center" readingOrder="0" vertical="top"/>
    </xf>
    <xf borderId="28" fillId="0" fontId="8" numFmtId="0" xfId="0" applyBorder="1" applyFont="1"/>
    <xf borderId="31" fillId="7" fontId="9" numFmtId="0" xfId="0" applyAlignment="1" applyBorder="1" applyFont="1">
      <alignment horizontal="center" vertical="top"/>
    </xf>
    <xf borderId="47" fillId="7" fontId="9" numFmtId="0" xfId="0" applyAlignment="1" applyBorder="1" applyFont="1">
      <alignment horizontal="center" vertical="top"/>
    </xf>
    <xf borderId="30" fillId="7" fontId="9" numFmtId="3" xfId="0" applyAlignment="1" applyBorder="1" applyFont="1" applyNumberFormat="1">
      <alignment horizontal="center" vertical="top"/>
    </xf>
    <xf borderId="62" fillId="7" fontId="9" numFmtId="2" xfId="0" applyAlignment="1" applyBorder="1" applyFont="1" applyNumberFormat="1">
      <alignment vertical="top"/>
    </xf>
    <xf borderId="0" fillId="7" fontId="9" numFmtId="2" xfId="0" applyAlignment="1" applyFont="1" applyNumberFormat="1">
      <alignment vertical="top"/>
    </xf>
    <xf borderId="89" fillId="9" fontId="4" numFmtId="0" xfId="0" applyAlignment="1" applyBorder="1" applyFont="1">
      <alignment horizontal="center" readingOrder="0" vertical="top"/>
    </xf>
    <xf borderId="87" fillId="9" fontId="4" numFmtId="178" xfId="0" applyAlignment="1" applyBorder="1" applyFont="1" applyNumberFormat="1">
      <alignment horizontal="center" readingOrder="0" vertical="top"/>
    </xf>
    <xf borderId="25" fillId="9" fontId="7" numFmtId="0" xfId="0" applyAlignment="1" applyBorder="1" applyFont="1">
      <alignment horizontal="left" shrinkToFit="0" vertical="top" wrapText="1"/>
    </xf>
    <xf borderId="28" fillId="0" fontId="4" numFmtId="0" xfId="0" applyAlignment="1" applyBorder="1" applyFont="1">
      <alignment horizontal="left" readingOrder="0" shrinkToFit="0" vertical="top" wrapText="1"/>
    </xf>
    <xf borderId="27" fillId="6" fontId="4" numFmtId="168" xfId="0" applyAlignment="1" applyBorder="1" applyFont="1" applyNumberFormat="1">
      <alignment horizontal="center" readingOrder="0" vertical="top"/>
    </xf>
    <xf borderId="27" fillId="6" fontId="1" numFmtId="0" xfId="0" applyAlignment="1" applyBorder="1" applyFont="1">
      <alignment horizontal="center" readingOrder="0" vertical="top"/>
    </xf>
    <xf borderId="87" fillId="9" fontId="4" numFmtId="166" xfId="0" applyAlignment="1" applyBorder="1" applyFont="1" applyNumberFormat="1">
      <alignment horizontal="center" readingOrder="0" vertical="top"/>
    </xf>
    <xf borderId="87" fillId="9" fontId="4" numFmtId="167" xfId="0" applyAlignment="1" applyBorder="1" applyFont="1" applyNumberFormat="1">
      <alignment horizontal="center" readingOrder="0" vertical="top"/>
    </xf>
    <xf borderId="87" fillId="9" fontId="4" numFmtId="167" xfId="0" applyAlignment="1" applyBorder="1" applyFont="1" applyNumberFormat="1">
      <alignment horizontal="center" vertical="top"/>
    </xf>
    <xf borderId="94" fillId="9" fontId="4" numFmtId="166" xfId="0" applyAlignment="1" applyBorder="1" applyFont="1" applyNumberFormat="1">
      <alignment horizontal="center" vertical="top"/>
    </xf>
    <xf borderId="94" fillId="9" fontId="4" numFmtId="3" xfId="0" applyAlignment="1" applyBorder="1" applyFont="1" applyNumberFormat="1">
      <alignment horizontal="left" readingOrder="0" vertical="top"/>
    </xf>
    <xf borderId="28" fillId="6" fontId="4" numFmtId="165" xfId="0" applyAlignment="1" applyBorder="1" applyFont="1" applyNumberFormat="1">
      <alignment horizontal="left" readingOrder="0" vertical="top"/>
    </xf>
    <xf borderId="93" fillId="9" fontId="4" numFmtId="0" xfId="0" applyAlignment="1" applyBorder="1" applyFont="1">
      <alignment horizontal="left" readingOrder="0" vertical="top"/>
    </xf>
    <xf borderId="28" fillId="6" fontId="1" numFmtId="0" xfId="0" applyAlignment="1" applyBorder="1" applyFont="1">
      <alignment horizontal="center" readingOrder="0" vertical="top"/>
    </xf>
    <xf borderId="27" fillId="0" fontId="1" numFmtId="175" xfId="0" applyAlignment="1" applyBorder="1" applyFont="1" applyNumberFormat="1">
      <alignment horizontal="center" readingOrder="0" vertical="top"/>
    </xf>
    <xf borderId="2" fillId="9" fontId="4" numFmtId="175" xfId="0" applyAlignment="1" applyBorder="1" applyFont="1" applyNumberFormat="1">
      <alignment horizontal="left" readingOrder="0" vertical="top"/>
    </xf>
    <xf borderId="94" fillId="9" fontId="4" numFmtId="0" xfId="0" applyAlignment="1" applyBorder="1" applyFont="1">
      <alignment horizontal="center" readingOrder="0" vertical="top"/>
    </xf>
    <xf borderId="27" fillId="0" fontId="1" numFmtId="177" xfId="0" applyAlignment="1" applyBorder="1" applyFont="1" applyNumberFormat="1">
      <alignment horizontal="center" readingOrder="0" vertical="top"/>
    </xf>
    <xf borderId="61" fillId="6" fontId="4" numFmtId="182" xfId="0" applyAlignment="1" applyBorder="1" applyFont="1" applyNumberFormat="1">
      <alignment horizontal="center" readingOrder="0" vertical="top"/>
    </xf>
    <xf borderId="74" fillId="9" fontId="4" numFmtId="0" xfId="0" applyAlignment="1" applyBorder="1" applyFont="1">
      <alignment horizontal="left" vertical="top"/>
    </xf>
    <xf borderId="27" fillId="0" fontId="1" numFmtId="172" xfId="0" applyAlignment="1" applyBorder="1" applyFont="1" applyNumberFormat="1">
      <alignment readingOrder="0" vertical="top"/>
    </xf>
    <xf borderId="27" fillId="0" fontId="1" numFmtId="186" xfId="0" applyAlignment="1" applyBorder="1" applyFont="1" applyNumberFormat="1">
      <alignment readingOrder="0" vertical="top"/>
    </xf>
    <xf borderId="28" fillId="0" fontId="1" numFmtId="0" xfId="0" applyAlignment="1" applyBorder="1" applyFont="1">
      <alignment readingOrder="0" vertical="top"/>
    </xf>
    <xf borderId="0" fillId="0" fontId="1" numFmtId="169" xfId="0" applyAlignment="1" applyFont="1" applyNumberFormat="1">
      <alignment vertical="top"/>
    </xf>
    <xf borderId="27" fillId="9" fontId="4" numFmtId="2" xfId="0" applyAlignment="1" applyBorder="1" applyFont="1" applyNumberFormat="1">
      <alignment horizontal="left" readingOrder="0" vertical="top"/>
    </xf>
    <xf borderId="31" fillId="7" fontId="17" numFmtId="2" xfId="0" applyAlignment="1" applyBorder="1" applyFont="1" applyNumberFormat="1">
      <alignment readingOrder="0" vertical="top"/>
    </xf>
    <xf borderId="2" fillId="9" fontId="4" numFmtId="175" xfId="0" applyAlignment="1" applyBorder="1" applyFont="1" applyNumberFormat="1">
      <alignment horizontal="center" readingOrder="0" vertical="top"/>
    </xf>
    <xf borderId="27" fillId="0" fontId="15" numFmtId="177" xfId="0" applyAlignment="1" applyBorder="1" applyFont="1" applyNumberFormat="1">
      <alignment horizontal="center" readingOrder="0" vertical="top"/>
    </xf>
    <xf borderId="124" fillId="10" fontId="7" numFmtId="0" xfId="0" applyAlignment="1" applyBorder="1" applyFill="1" applyFont="1">
      <alignment horizontal="left" readingOrder="0" vertical="top"/>
    </xf>
    <xf borderId="28" fillId="6" fontId="4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center" readingOrder="0" vertical="center"/>
    </xf>
    <xf borderId="123" fillId="0" fontId="4" numFmtId="0" xfId="0" applyAlignment="1" applyBorder="1" applyFont="1">
      <alignment horizontal="center" readingOrder="0" vertical="center"/>
    </xf>
    <xf borderId="25" fillId="0" fontId="4" numFmtId="0" xfId="0" applyAlignment="1" applyBorder="1" applyFont="1">
      <alignment horizontal="left" readingOrder="0" shrinkToFit="0" vertical="top" wrapText="1"/>
    </xf>
    <xf borderId="27" fillId="6" fontId="4" numFmtId="165" xfId="0" applyAlignment="1" applyBorder="1" applyFont="1" applyNumberFormat="1">
      <alignment horizontal="center" readingOrder="0" vertical="top"/>
    </xf>
    <xf borderId="27" fillId="6" fontId="4" numFmtId="0" xfId="0" applyAlignment="1" applyBorder="1" applyFont="1">
      <alignment horizontal="center" vertical="top"/>
    </xf>
    <xf borderId="87" fillId="9" fontId="4" numFmtId="166" xfId="0" applyAlignment="1" applyBorder="1" applyFont="1" applyNumberFormat="1">
      <alignment horizontal="center" vertical="top"/>
    </xf>
    <xf borderId="87" fillId="9" fontId="15" numFmtId="0" xfId="0" applyAlignment="1" applyBorder="1" applyFont="1">
      <alignment horizontal="left" readingOrder="0" vertical="top"/>
    </xf>
    <xf borderId="87" fillId="9" fontId="15" numFmtId="178" xfId="0" applyAlignment="1" applyBorder="1" applyFont="1" applyNumberFormat="1">
      <alignment horizontal="center" readingOrder="0" vertical="top"/>
    </xf>
    <xf borderId="27" fillId="0" fontId="15" numFmtId="165" xfId="0" applyAlignment="1" applyBorder="1" applyFont="1" applyNumberFormat="1">
      <alignment horizontal="center" vertical="top"/>
    </xf>
    <xf borderId="27" fillId="9" fontId="26" numFmtId="0" xfId="0" applyAlignment="1" applyBorder="1" applyFont="1">
      <alignment horizontal="left" shrinkToFit="0" vertical="top" wrapText="1"/>
    </xf>
    <xf borderId="27" fillId="6" fontId="15" numFmtId="165" xfId="0" applyAlignment="1" applyBorder="1" applyFont="1" applyNumberFormat="1">
      <alignment horizontal="center" readingOrder="0" vertical="top"/>
    </xf>
    <xf borderId="27" fillId="6" fontId="15" numFmtId="0" xfId="0" applyAlignment="1" applyBorder="1" applyFont="1">
      <alignment horizontal="center" vertical="top"/>
    </xf>
    <xf borderId="94" fillId="9" fontId="4" numFmtId="3" xfId="0" applyAlignment="1" applyBorder="1" applyFont="1" applyNumberFormat="1">
      <alignment horizontal="left" vertical="top"/>
    </xf>
    <xf borderId="27" fillId="9" fontId="7" numFmtId="0" xfId="0" applyAlignment="1" applyBorder="1" applyFont="1">
      <alignment horizontal="left" shrinkToFit="0" vertical="top" wrapText="1"/>
    </xf>
    <xf borderId="25" fillId="0" fontId="15" numFmtId="0" xfId="0" applyAlignment="1" applyBorder="1" applyFont="1">
      <alignment horizontal="left" readingOrder="0" shrinkToFit="0" vertical="top" wrapText="1"/>
    </xf>
    <xf borderId="27" fillId="7" fontId="9" numFmtId="2" xfId="0" applyAlignment="1" applyBorder="1" applyFont="1" applyNumberFormat="1">
      <alignment vertical="top"/>
    </xf>
    <xf borderId="99" fillId="9" fontId="33" numFmtId="0" xfId="0" applyAlignment="1" applyBorder="1" applyFont="1">
      <alignment vertical="center"/>
    </xf>
    <xf borderId="91" fillId="9" fontId="1" numFmtId="0" xfId="0" applyAlignment="1" applyBorder="1" applyFont="1">
      <alignment vertical="center"/>
    </xf>
    <xf borderId="99" fillId="9" fontId="1" numFmtId="0" xfId="0" applyAlignment="1" applyBorder="1" applyFont="1">
      <alignment vertical="center"/>
    </xf>
    <xf borderId="0" fillId="9" fontId="1" numFmtId="0" xfId="0" applyAlignment="1" applyFont="1">
      <alignment vertical="center"/>
    </xf>
    <xf borderId="99" fillId="9" fontId="1" numFmtId="0" xfId="0" applyAlignment="1" applyBorder="1" applyFont="1">
      <alignment horizontal="left" vertical="center"/>
    </xf>
    <xf borderId="0" fillId="9" fontId="1" numFmtId="0" xfId="0" applyAlignment="1" applyFont="1">
      <alignment horizontal="center" vertical="center"/>
    </xf>
    <xf borderId="0" fillId="9" fontId="5" numFmtId="0" xfId="0" applyAlignment="1" applyFont="1">
      <alignment horizontal="left" shrinkToFit="0" vertical="center" wrapText="1"/>
    </xf>
    <xf borderId="0" fillId="9" fontId="1" numFmtId="0" xfId="0" applyAlignment="1" applyFont="1">
      <alignment horizontal="left" vertical="center"/>
    </xf>
    <xf borderId="67" fillId="9" fontId="1" numFmtId="0" xfId="0" applyAlignment="1" applyBorder="1" applyFont="1">
      <alignment vertical="center"/>
    </xf>
    <xf borderId="101" fillId="9" fontId="1" numFmtId="0" xfId="0" applyAlignment="1" applyBorder="1" applyFont="1">
      <alignment vertical="center"/>
    </xf>
    <xf borderId="3" fillId="9" fontId="1" numFmtId="0" xfId="0" applyAlignment="1" applyBorder="1" applyFont="1">
      <alignment vertical="center"/>
    </xf>
    <xf borderId="67" fillId="9" fontId="1" numFmtId="0" xfId="0" applyAlignment="1" applyBorder="1" applyFont="1">
      <alignment horizontal="center" vertical="center"/>
    </xf>
    <xf borderId="101" fillId="9" fontId="1" numFmtId="0" xfId="0" applyAlignment="1" applyBorder="1" applyFont="1">
      <alignment vertical="top"/>
    </xf>
    <xf borderId="3" fillId="9" fontId="1" numFmtId="0" xfId="0" applyAlignment="1" applyBorder="1" applyFont="1">
      <alignment vertical="top"/>
    </xf>
    <xf borderId="67" fillId="9" fontId="1" numFmtId="0" xfId="0" applyAlignment="1" applyBorder="1" applyFont="1">
      <alignment vertical="top"/>
    </xf>
    <xf borderId="46" fillId="9" fontId="1" numFmtId="0" xfId="0" applyAlignment="1" applyBorder="1" applyFont="1">
      <alignment vertical="center"/>
    </xf>
    <xf borderId="125" fillId="5" fontId="6" numFmtId="0" xfId="0" applyAlignment="1" applyBorder="1" applyFont="1">
      <alignment horizontal="center" vertical="center"/>
    </xf>
    <xf borderId="126" fillId="5" fontId="6" numFmtId="0" xfId="0" applyAlignment="1" applyBorder="1" applyFont="1">
      <alignment horizontal="center" vertical="center"/>
    </xf>
    <xf borderId="125" fillId="5" fontId="6" numFmtId="0" xfId="0" applyAlignment="1" applyBorder="1" applyFont="1">
      <alignment vertical="center"/>
    </xf>
    <xf borderId="125" fillId="5" fontId="1" numFmtId="0" xfId="0" applyAlignment="1" applyBorder="1" applyFont="1">
      <alignment vertical="center"/>
    </xf>
    <xf borderId="126" fillId="5" fontId="1" numFmtId="0" xfId="0" applyAlignment="1" applyBorder="1" applyFont="1">
      <alignment vertical="center"/>
    </xf>
    <xf borderId="64" fillId="5" fontId="6" numFmtId="2" xfId="0" applyAlignment="1" applyBorder="1" applyFont="1" applyNumberFormat="1">
      <alignment horizontal="center" shrinkToFit="0" vertical="center" wrapText="1"/>
    </xf>
    <xf borderId="14" fillId="5" fontId="6" numFmtId="0" xfId="0" applyAlignment="1" applyBorder="1" applyFont="1">
      <alignment horizontal="center" shrinkToFit="0" vertical="center" wrapText="1"/>
    </xf>
    <xf borderId="87" fillId="9" fontId="26" numFmtId="0" xfId="0" applyAlignment="1" applyBorder="1" applyFont="1">
      <alignment horizontal="left" readingOrder="0" vertical="top"/>
    </xf>
    <xf borderId="27" fillId="0" fontId="4" numFmtId="0" xfId="0" applyAlignment="1" applyBorder="1" applyFont="1">
      <alignment readingOrder="0" shrinkToFit="0" vertical="top" wrapText="1"/>
    </xf>
    <xf borderId="28" fillId="0" fontId="15" numFmtId="0" xfId="0" applyAlignment="1" applyBorder="1" applyFont="1">
      <alignment readingOrder="0" vertical="top"/>
    </xf>
    <xf borderId="28" fillId="0" fontId="4" numFmtId="16" xfId="0" applyAlignment="1" applyBorder="1" applyFont="1" applyNumberFormat="1">
      <alignment horizontal="center" readingOrder="0" vertical="top"/>
    </xf>
    <xf borderId="46" fillId="0" fontId="1" numFmtId="166" xfId="0" applyAlignment="1" applyBorder="1" applyFont="1" applyNumberFormat="1">
      <alignment horizontal="center" vertical="top"/>
    </xf>
    <xf borderId="46" fillId="0" fontId="1" numFmtId="3" xfId="0" applyAlignment="1" applyBorder="1" applyFont="1" applyNumberFormat="1">
      <alignment vertical="top"/>
    </xf>
    <xf borderId="46" fillId="0" fontId="1" numFmtId="0" xfId="0" applyAlignment="1" applyBorder="1" applyFont="1">
      <alignment vertical="top"/>
    </xf>
    <xf borderId="46" fillId="0" fontId="1" numFmtId="175" xfId="0" applyAlignment="1" applyBorder="1" applyFont="1" applyNumberFormat="1">
      <alignment vertical="top"/>
    </xf>
    <xf borderId="28" fillId="0" fontId="1" numFmtId="175" xfId="0" applyAlignment="1" applyBorder="1" applyFont="1" applyNumberFormat="1">
      <alignment horizontal="right" vertical="top"/>
    </xf>
    <xf borderId="0" fillId="0" fontId="1" numFmtId="0" xfId="0" applyAlignment="1" applyFont="1">
      <alignment horizontal="center" vertical="center"/>
    </xf>
    <xf borderId="123" fillId="0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borderId="28" fillId="0" fontId="1" numFmtId="175" xfId="0" applyAlignment="1" applyBorder="1" applyFont="1" applyNumberFormat="1">
      <alignment vertical="top"/>
    </xf>
    <xf borderId="87" fillId="9" fontId="7" numFmtId="0" xfId="0" applyAlignment="1" applyBorder="1" applyFont="1">
      <alignment horizontal="left" readingOrder="0" vertical="top"/>
    </xf>
    <xf borderId="27" fillId="9" fontId="7" numFmtId="0" xfId="0" applyAlignment="1" applyBorder="1" applyFont="1">
      <alignment shrinkToFit="0" vertical="top" wrapText="1"/>
    </xf>
    <xf borderId="25" fillId="9" fontId="7" numFmtId="0" xfId="0" applyAlignment="1" applyBorder="1" applyFont="1">
      <alignment shrinkToFit="0" vertical="top" wrapText="1"/>
    </xf>
    <xf borderId="27" fillId="0" fontId="1" numFmtId="166" xfId="0" applyAlignment="1" applyBorder="1" applyFont="1" applyNumberFormat="1">
      <alignment readingOrder="0" vertical="top"/>
    </xf>
    <xf borderId="27" fillId="0" fontId="1" numFmtId="167" xfId="0" applyAlignment="1" applyBorder="1" applyFont="1" applyNumberFormat="1">
      <alignment readingOrder="0" vertical="top"/>
    </xf>
    <xf borderId="28" fillId="0" fontId="1" numFmtId="168" xfId="0" applyAlignment="1" applyBorder="1" applyFont="1" applyNumberFormat="1">
      <alignment horizontal="center" readingOrder="0" vertical="top"/>
    </xf>
    <xf borderId="28" fillId="0" fontId="1" numFmtId="3" xfId="0" applyAlignment="1" applyBorder="1" applyFont="1" applyNumberFormat="1">
      <alignment vertical="top"/>
    </xf>
    <xf borderId="27" fillId="6" fontId="4" numFmtId="0" xfId="0" applyAlignment="1" applyBorder="1" applyFont="1">
      <alignment horizontal="left" readingOrder="0" vertical="top"/>
    </xf>
    <xf borderId="28" fillId="0" fontId="1" numFmtId="0" xfId="0" applyAlignment="1" applyBorder="1" applyFont="1">
      <alignment vertical="top"/>
    </xf>
    <xf borderId="28" fillId="0" fontId="1" numFmtId="3" xfId="0" applyAlignment="1" applyBorder="1" applyFont="1" applyNumberFormat="1">
      <alignment horizontal="right" readingOrder="0" vertical="top"/>
    </xf>
    <xf borderId="28" fillId="6" fontId="4" numFmtId="182" xfId="0" applyAlignment="1" applyBorder="1" applyFont="1" applyNumberFormat="1">
      <alignment horizontal="center" readingOrder="0" vertical="top"/>
    </xf>
    <xf borderId="28" fillId="0" fontId="1" numFmtId="175" xfId="0" applyAlignment="1" applyBorder="1" applyFont="1" applyNumberFormat="1">
      <alignment readingOrder="0" vertical="top"/>
    </xf>
    <xf borderId="28" fillId="6" fontId="4" numFmtId="184" xfId="0" applyAlignment="1" applyBorder="1" applyFont="1" applyNumberFormat="1">
      <alignment horizontal="center" readingOrder="0" shrinkToFit="0" vertical="top" wrapText="1"/>
    </xf>
    <xf borderId="28" fillId="0" fontId="4" numFmtId="184" xfId="0" applyAlignment="1" applyBorder="1" applyFont="1" applyNumberFormat="1">
      <alignment horizontal="left" readingOrder="0" vertical="top"/>
    </xf>
    <xf borderId="28" fillId="0" fontId="4" numFmtId="175" xfId="0" applyAlignment="1" applyBorder="1" applyFont="1" applyNumberFormat="1">
      <alignment horizontal="center" readingOrder="0" vertical="top"/>
    </xf>
    <xf borderId="28" fillId="0" fontId="1" numFmtId="187" xfId="0" applyAlignment="1" applyBorder="1" applyFont="1" applyNumberFormat="1">
      <alignment readingOrder="0" vertical="top"/>
    </xf>
    <xf borderId="46" fillId="0" fontId="1" numFmtId="187" xfId="0" applyAlignment="1" applyBorder="1" applyFont="1" applyNumberFormat="1">
      <alignment readingOrder="0" vertical="top"/>
    </xf>
    <xf borderId="0" fillId="0" fontId="1" numFmtId="187" xfId="0" applyAlignment="1" applyFont="1" applyNumberFormat="1">
      <alignment horizontal="center" vertical="center"/>
    </xf>
    <xf borderId="46" fillId="0" fontId="1" numFmtId="187" xfId="0" applyAlignment="1" applyBorder="1" applyFont="1" applyNumberFormat="1">
      <alignment horizontal="center" vertical="center"/>
    </xf>
    <xf borderId="27" fillId="0" fontId="1" numFmtId="3" xfId="0" applyAlignment="1" applyBorder="1" applyFont="1" applyNumberFormat="1">
      <alignment horizontal="right" readingOrder="0" vertical="top"/>
    </xf>
    <xf borderId="27" fillId="6" fontId="4" numFmtId="184" xfId="0" applyAlignment="1" applyBorder="1" applyFont="1" applyNumberFormat="1">
      <alignment horizontal="center" readingOrder="0" shrinkToFit="0" vertical="top" wrapText="1"/>
    </xf>
    <xf borderId="27" fillId="0" fontId="4" numFmtId="184" xfId="0" applyAlignment="1" applyBorder="1" applyFont="1" applyNumberFormat="1">
      <alignment horizontal="left" readingOrder="0" vertical="top"/>
    </xf>
    <xf borderId="27" fillId="0" fontId="4" numFmtId="175" xfId="0" applyAlignment="1" applyBorder="1" applyFont="1" applyNumberFormat="1">
      <alignment horizontal="center" readingOrder="0" vertical="top"/>
    </xf>
    <xf borderId="27" fillId="0" fontId="1" numFmtId="187" xfId="0" applyAlignment="1" applyBorder="1" applyFont="1" applyNumberFormat="1">
      <alignment readingOrder="0" vertical="top"/>
    </xf>
    <xf borderId="0" fillId="0" fontId="1" numFmtId="187" xfId="0" applyAlignment="1" applyFont="1" applyNumberFormat="1">
      <alignment readingOrder="0" vertical="top"/>
    </xf>
    <xf borderId="27" fillId="9" fontId="6" numFmtId="0" xfId="0" applyAlignment="1" applyBorder="1" applyFont="1">
      <alignment readingOrder="0" shrinkToFit="0" vertical="top" wrapText="1"/>
    </xf>
    <xf borderId="25" fillId="9" fontId="6" numFmtId="0" xfId="0" applyAlignment="1" applyBorder="1" applyFont="1">
      <alignment shrinkToFit="0" vertical="top" wrapText="1"/>
    </xf>
    <xf borderId="28" fillId="0" fontId="1" numFmtId="3" xfId="0" applyAlignment="1" applyBorder="1" applyFont="1" applyNumberFormat="1">
      <alignment readingOrder="0" vertical="top"/>
    </xf>
    <xf borderId="27" fillId="0" fontId="1" numFmtId="168" xfId="0" applyAlignment="1" applyBorder="1" applyFont="1" applyNumberFormat="1">
      <alignment readingOrder="0" vertical="top"/>
    </xf>
    <xf borderId="124" fillId="9" fontId="4" numFmtId="0" xfId="0" applyAlignment="1" applyBorder="1" applyFont="1">
      <alignment horizontal="left" readingOrder="0" vertical="top"/>
    </xf>
    <xf borderId="28" fillId="0" fontId="1" numFmtId="166" xfId="0" applyAlignment="1" applyBorder="1" applyFont="1" applyNumberFormat="1">
      <alignment horizontal="center" vertical="top"/>
    </xf>
    <xf borderId="27" fillId="6" fontId="15" numFmtId="0" xfId="0" applyAlignment="1" applyBorder="1" applyFont="1">
      <alignment horizontal="left" readingOrder="0" vertical="top"/>
    </xf>
    <xf borderId="87" fillId="10" fontId="7" numFmtId="0" xfId="0" applyAlignment="1" applyBorder="1" applyFont="1">
      <alignment horizontal="left" readingOrder="0" vertical="top"/>
    </xf>
    <xf borderId="28" fillId="0" fontId="15" numFmtId="175" xfId="0" applyAlignment="1" applyBorder="1" applyFont="1" applyNumberFormat="1">
      <alignment readingOrder="0" vertical="top"/>
    </xf>
    <xf borderId="45" fillId="5" fontId="34" numFmtId="2" xfId="0" applyAlignment="1" applyBorder="1" applyFont="1" applyNumberFormat="1">
      <alignment horizontal="center" vertical="center"/>
    </xf>
    <xf borderId="41" fillId="5" fontId="35" numFmtId="2" xfId="0" applyAlignment="1" applyBorder="1" applyFont="1" applyNumberFormat="1">
      <alignment horizontal="center" readingOrder="0" vertical="center"/>
    </xf>
    <xf borderId="25" fillId="5" fontId="1" numFmtId="0" xfId="0" applyBorder="1" applyFont="1"/>
    <xf borderId="0" fillId="5" fontId="1" numFmtId="0" xfId="0" applyFont="1"/>
    <xf borderId="82" fillId="5" fontId="1" numFmtId="0" xfId="0" applyBorder="1" applyFont="1"/>
    <xf borderId="114" fillId="5" fontId="4" numFmtId="0" xfId="0" applyBorder="1" applyFont="1"/>
    <xf borderId="114" fillId="5" fontId="1" numFmtId="0" xfId="0" applyBorder="1" applyFont="1"/>
    <xf borderId="104" fillId="5" fontId="1" numFmtId="0" xfId="0" applyBorder="1" applyFont="1"/>
    <xf borderId="114" fillId="5" fontId="6" numFmtId="10" xfId="0" applyAlignment="1" applyBorder="1" applyFont="1" applyNumberFormat="1">
      <alignment horizontal="center" vertical="center"/>
    </xf>
    <xf borderId="114" fillId="5" fontId="1" numFmtId="0" xfId="0" applyAlignment="1" applyBorder="1" applyFont="1">
      <alignment shrinkToFit="0" wrapText="1"/>
    </xf>
    <xf borderId="114" fillId="5" fontId="5" numFmtId="0" xfId="0" applyBorder="1" applyFont="1"/>
    <xf borderId="91" fillId="5" fontId="1" numFmtId="10" xfId="0" applyAlignment="1" applyBorder="1" applyFont="1" applyNumberFormat="1">
      <alignment horizontal="left" vertical="center"/>
    </xf>
    <xf borderId="27" fillId="5" fontId="1" numFmtId="10" xfId="0" applyAlignment="1" applyBorder="1" applyFont="1" applyNumberFormat="1">
      <alignment horizontal="left" vertical="center"/>
    </xf>
    <xf borderId="25" fillId="5" fontId="1" numFmtId="10" xfId="0" applyAlignment="1" applyBorder="1" applyFont="1" applyNumberFormat="1">
      <alignment horizontal="center" vertical="center"/>
    </xf>
    <xf borderId="91" fillId="5" fontId="1" numFmtId="10" xfId="0" applyAlignment="1" applyBorder="1" applyFont="1" applyNumberFormat="1">
      <alignment horizontal="center" vertical="center"/>
    </xf>
    <xf borderId="26" fillId="5" fontId="1" numFmtId="10" xfId="0" applyAlignment="1" applyBorder="1" applyFont="1" applyNumberFormat="1">
      <alignment horizontal="center" vertical="center"/>
    </xf>
    <xf borderId="26" fillId="5" fontId="1" numFmtId="10" xfId="0" applyAlignment="1" applyBorder="1" applyFont="1" applyNumberFormat="1">
      <alignment vertical="center"/>
    </xf>
    <xf borderId="114" fillId="5" fontId="1" numFmtId="10" xfId="0" applyAlignment="1" applyBorder="1" applyFont="1" applyNumberFormat="1">
      <alignment vertical="center"/>
    </xf>
    <xf borderId="91" fillId="5" fontId="6" numFmtId="10" xfId="0" applyAlignment="1" applyBorder="1" applyFont="1" applyNumberFormat="1">
      <alignment horizontal="center" vertical="center"/>
    </xf>
    <xf borderId="27" fillId="5" fontId="6" numFmtId="0" xfId="0" applyAlignment="1" applyBorder="1" applyFont="1">
      <alignment horizontal="center" vertical="center"/>
    </xf>
    <xf borderId="27" fillId="5" fontId="6" numFmtId="10" xfId="0" applyAlignment="1" applyBorder="1" applyFont="1" applyNumberFormat="1">
      <alignment horizontal="center" vertical="center"/>
    </xf>
    <xf borderId="0" fillId="5" fontId="6" numFmtId="10" xfId="0" applyAlignment="1" applyFont="1" applyNumberFormat="1">
      <alignment horizontal="center" vertical="center"/>
    </xf>
    <xf borderId="26" fillId="5" fontId="6" numFmtId="0" xfId="0" applyAlignment="1" applyBorder="1" applyFont="1">
      <alignment horizontal="center" readingOrder="0" vertical="center"/>
    </xf>
    <xf borderId="114" fillId="5" fontId="6" numFmtId="0" xfId="0" applyAlignment="1" applyBorder="1" applyFont="1">
      <alignment horizontal="center" shrinkToFit="0" vertical="center" wrapText="1"/>
    </xf>
    <xf borderId="72" fillId="5" fontId="6" numFmtId="10" xfId="0" applyAlignment="1" applyBorder="1" applyFont="1" applyNumberFormat="1">
      <alignment horizontal="center" vertical="center"/>
    </xf>
    <xf borderId="68" fillId="5" fontId="1" numFmtId="0" xfId="0" applyAlignment="1" applyBorder="1" applyFont="1">
      <alignment horizontal="center" readingOrder="0" vertical="center"/>
    </xf>
    <xf borderId="114" fillId="5" fontId="1" numFmtId="0" xfId="0" applyAlignment="1" applyBorder="1" applyFont="1">
      <alignment readingOrder="0" vertical="center"/>
    </xf>
    <xf borderId="72" fillId="5" fontId="6" numFmtId="0" xfId="0" applyAlignment="1" applyBorder="1" applyFont="1">
      <alignment horizontal="center" vertical="center"/>
    </xf>
    <xf borderId="91" fillId="5" fontId="1" numFmtId="10" xfId="0" applyAlignment="1" applyBorder="1" applyFont="1" applyNumberFormat="1">
      <alignment vertical="center"/>
    </xf>
    <xf borderId="91" fillId="5" fontId="6" numFmtId="0" xfId="0" applyAlignment="1" applyBorder="1" applyFont="1">
      <alignment horizontal="center" shrinkToFit="0" vertical="center" wrapText="1"/>
    </xf>
    <xf borderId="27" fillId="5" fontId="6" numFmtId="0" xfId="0" applyAlignment="1" applyBorder="1" applyFont="1">
      <alignment horizontal="center" readingOrder="0" shrinkToFit="0" vertical="center" wrapText="1"/>
    </xf>
    <xf borderId="27" fillId="5" fontId="6" numFmtId="0" xfId="0" applyAlignment="1" applyBorder="1" applyFont="1">
      <alignment horizontal="center" vertical="top"/>
    </xf>
    <xf borderId="90" fillId="0" fontId="8" numFmtId="0" xfId="0" applyBorder="1" applyFont="1"/>
    <xf borderId="91" fillId="0" fontId="8" numFmtId="0" xfId="0" applyBorder="1" applyFont="1"/>
    <xf borderId="45" fillId="5" fontId="35" numFmtId="2" xfId="0" applyAlignment="1" applyBorder="1" applyFont="1" applyNumberFormat="1">
      <alignment horizontal="center" readingOrder="0" vertical="center"/>
    </xf>
    <xf borderId="60" fillId="0" fontId="8" numFmtId="0" xfId="0" applyBorder="1" applyFont="1"/>
    <xf borderId="28" fillId="8" fontId="1" numFmtId="0" xfId="0" applyAlignment="1" applyBorder="1" applyFont="1">
      <alignment horizontal="center" vertical="top"/>
    </xf>
    <xf borderId="27" fillId="0" fontId="6" numFmtId="0" xfId="0" applyAlignment="1" applyBorder="1" applyFont="1">
      <alignment horizontal="left" shrinkToFit="0" vertical="center" wrapText="1"/>
    </xf>
    <xf borderId="56" fillId="6" fontId="7" numFmtId="0" xfId="0" applyAlignment="1" applyBorder="1" applyFont="1">
      <alignment horizontal="left" shrinkToFit="0" vertical="top" wrapText="1"/>
    </xf>
    <xf borderId="57" fillId="6" fontId="4" numFmtId="0" xfId="0" applyAlignment="1" applyBorder="1" applyFont="1">
      <alignment horizontal="center" readingOrder="0" vertical="top"/>
    </xf>
    <xf borderId="57" fillId="6" fontId="4" numFmtId="0" xfId="0" applyAlignment="1" applyBorder="1" applyFont="1">
      <alignment horizontal="left" readingOrder="0" vertical="top"/>
    </xf>
    <xf borderId="57" fillId="6" fontId="4" numFmtId="175" xfId="0" applyAlignment="1" applyBorder="1" applyFont="1" applyNumberFormat="1">
      <alignment horizontal="center" readingOrder="0" vertical="top"/>
    </xf>
    <xf borderId="28" fillId="9" fontId="4" numFmtId="3" xfId="0" applyAlignment="1" applyBorder="1" applyFont="1" applyNumberFormat="1">
      <alignment horizontal="center" readingOrder="0" shrinkToFit="0" vertical="top" wrapText="1"/>
    </xf>
    <xf borderId="57" fillId="6" fontId="4" numFmtId="182" xfId="0" applyAlignment="1" applyBorder="1" applyFont="1" applyNumberFormat="1">
      <alignment horizontal="center" readingOrder="0" vertical="top"/>
    </xf>
    <xf borderId="57" fillId="6" fontId="4" numFmtId="185" xfId="0" applyAlignment="1" applyBorder="1" applyFont="1" applyNumberFormat="1">
      <alignment horizontal="center" readingOrder="0" vertical="top"/>
    </xf>
    <xf borderId="57" fillId="6" fontId="4" numFmtId="168" xfId="0" applyAlignment="1" applyBorder="1" applyFont="1" applyNumberFormat="1">
      <alignment horizontal="right" readingOrder="0" vertical="top"/>
    </xf>
    <xf borderId="0" fillId="7" fontId="9" numFmtId="2" xfId="0" applyAlignment="1" applyFont="1" applyNumberFormat="1">
      <alignment vertical="center"/>
    </xf>
    <xf borderId="71" fillId="6" fontId="7" numFmtId="0" xfId="0" applyAlignment="1" applyBorder="1" applyFont="1">
      <alignment horizontal="left" readingOrder="0" shrinkToFit="0" vertical="top" wrapText="1"/>
    </xf>
    <xf borderId="54" fillId="6" fontId="7" numFmtId="0" xfId="0" applyAlignment="1" applyBorder="1" applyFont="1">
      <alignment horizontal="left" vertical="top"/>
    </xf>
    <xf borderId="60" fillId="0" fontId="1" numFmtId="167" xfId="0" applyAlignment="1" applyBorder="1" applyFont="1" applyNumberFormat="1">
      <alignment horizontal="center" readingOrder="0" vertical="top"/>
    </xf>
    <xf borderId="28" fillId="0" fontId="1" numFmtId="0" xfId="0" applyAlignment="1" applyBorder="1" applyFont="1">
      <alignment horizontal="center" readingOrder="0" shrinkToFit="0" vertical="top" wrapText="1"/>
    </xf>
    <xf borderId="27" fillId="6" fontId="4" numFmtId="3" xfId="0" applyAlignment="1" applyBorder="1" applyFont="1" applyNumberFormat="1">
      <alignment horizontal="center" readingOrder="0" vertical="top"/>
    </xf>
    <xf borderId="27" fillId="6" fontId="4" numFmtId="182" xfId="0" applyAlignment="1" applyBorder="1" applyFont="1" applyNumberFormat="1">
      <alignment horizontal="center" readingOrder="0" vertical="top"/>
    </xf>
    <xf borderId="57" fillId="6" fontId="4" numFmtId="0" xfId="0" applyAlignment="1" applyBorder="1" applyFont="1">
      <alignment horizontal="center" readingOrder="0" shrinkToFit="0" vertical="center" wrapText="1"/>
    </xf>
    <xf borderId="27" fillId="0" fontId="4" numFmtId="188" xfId="0" applyAlignment="1" applyBorder="1" applyFont="1" applyNumberFormat="1">
      <alignment horizontal="center" readingOrder="0" shrinkToFit="0" vertical="center" wrapText="0"/>
    </xf>
    <xf borderId="27" fillId="0" fontId="6" numFmtId="0" xfId="0" applyAlignment="1" applyBorder="1" applyFont="1">
      <alignment horizontal="left" readingOrder="0" shrinkToFit="0" vertical="top" wrapText="1"/>
    </xf>
    <xf borderId="27" fillId="6" fontId="4" numFmtId="0" xfId="0" applyAlignment="1" applyBorder="1" applyFont="1">
      <alignment horizontal="center" readingOrder="0" vertical="top"/>
    </xf>
    <xf borderId="28" fillId="9" fontId="4" numFmtId="184" xfId="0" applyAlignment="1" applyBorder="1" applyFont="1" applyNumberFormat="1">
      <alignment horizontal="center" readingOrder="0" shrinkToFit="0" vertical="top" wrapText="1"/>
    </xf>
    <xf borderId="46" fillId="9" fontId="4" numFmtId="184" xfId="0" applyAlignment="1" applyBorder="1" applyFont="1" applyNumberFormat="1">
      <alignment horizontal="center" readingOrder="0" shrinkToFit="0" vertical="top" wrapText="1"/>
    </xf>
    <xf borderId="0" fillId="0" fontId="4" numFmtId="175" xfId="0" applyAlignment="1" applyFont="1" applyNumberFormat="1">
      <alignment horizontal="center" readingOrder="0" vertical="top"/>
    </xf>
    <xf borderId="27" fillId="0" fontId="1" numFmtId="185" xfId="0" applyAlignment="1" applyBorder="1" applyFont="1" applyNumberFormat="1">
      <alignment horizontal="center" readingOrder="0" vertical="top"/>
    </xf>
    <xf borderId="30" fillId="7" fontId="9" numFmtId="189" xfId="0" applyAlignment="1" applyBorder="1" applyFont="1" applyNumberFormat="1">
      <alignment horizontal="center" vertical="top"/>
    </xf>
    <xf borderId="122" fillId="0" fontId="36" numFmtId="0" xfId="0" applyAlignment="1" applyBorder="1" applyFont="1">
      <alignment horizontal="center" readingOrder="0" vertical="center"/>
    </xf>
    <xf borderId="28" fillId="0" fontId="1" numFmtId="0" xfId="0" applyAlignment="1" applyBorder="1" applyFont="1">
      <alignment horizontal="center" vertical="top"/>
    </xf>
    <xf borderId="46" fillId="6" fontId="4" numFmtId="182" xfId="0" applyAlignment="1" applyBorder="1" applyFont="1" applyNumberFormat="1">
      <alignment horizontal="center" readingOrder="0" vertical="top"/>
    </xf>
    <xf borderId="28" fillId="0" fontId="4" numFmtId="175" xfId="0" applyAlignment="1" applyBorder="1" applyFont="1" applyNumberFormat="1">
      <alignment horizontal="center" vertical="top"/>
    </xf>
    <xf borderId="0" fillId="0" fontId="1" numFmtId="185" xfId="0" applyAlignment="1" applyFont="1" applyNumberFormat="1">
      <alignment horizontal="center" vertical="center"/>
    </xf>
    <xf borderId="28" fillId="0" fontId="1" numFmtId="182" xfId="0" applyAlignment="1" applyBorder="1" applyFont="1" applyNumberFormat="1">
      <alignment horizontal="center" readingOrder="0" vertical="top"/>
    </xf>
    <xf borderId="57" fillId="7" fontId="9" numFmtId="2" xfId="0" applyAlignment="1" applyBorder="1" applyFont="1" applyNumberFormat="1">
      <alignment vertical="top"/>
    </xf>
    <xf borderId="61" fillId="6" fontId="4" numFmtId="177" xfId="0" applyAlignment="1" applyBorder="1" applyFont="1" applyNumberFormat="1">
      <alignment horizontal="center" readingOrder="0" vertical="top"/>
    </xf>
    <xf borderId="27" fillId="0" fontId="4" numFmtId="2" xfId="0" applyAlignment="1" applyBorder="1" applyFont="1" applyNumberFormat="1">
      <alignment horizontal="center" readingOrder="0" shrinkToFit="0" vertical="center" wrapText="0"/>
    </xf>
    <xf borderId="27" fillId="6" fontId="4" numFmtId="2" xfId="0" applyAlignment="1" applyBorder="1" applyFont="1" applyNumberFormat="1">
      <alignment horizontal="left" vertical="center"/>
    </xf>
    <xf borderId="30" fillId="7" fontId="9" numFmtId="0" xfId="0" applyAlignment="1" applyBorder="1" applyFont="1">
      <alignment vertical="center"/>
    </xf>
    <xf borderId="27" fillId="0" fontId="6" numFmtId="0" xfId="0" applyAlignment="1" applyBorder="1" applyFont="1">
      <alignment horizontal="left" readingOrder="0" vertical="top"/>
    </xf>
    <xf borderId="57" fillId="6" fontId="4" numFmtId="0" xfId="0" applyAlignment="1" applyBorder="1" applyFont="1">
      <alignment horizontal="center" readingOrder="0" vertical="center"/>
    </xf>
    <xf borderId="27" fillId="7" fontId="9" numFmtId="2" xfId="0" applyAlignment="1" applyBorder="1" applyFont="1" applyNumberFormat="1">
      <alignment vertical="center"/>
    </xf>
    <xf borderId="91" fillId="7" fontId="9" numFmtId="0" xfId="0" applyAlignment="1" applyBorder="1" applyFont="1">
      <alignment horizontal="left" vertical="top"/>
    </xf>
    <xf borderId="30" fillId="7" fontId="17" numFmtId="2" xfId="0" applyAlignment="1" applyBorder="1" applyFont="1" applyNumberFormat="1">
      <alignment readingOrder="0" vertical="top"/>
    </xf>
    <xf borderId="27" fillId="0" fontId="7" numFmtId="0" xfId="0" applyAlignment="1" applyBorder="1" applyFont="1">
      <alignment horizontal="left" readingOrder="0" vertical="top"/>
    </xf>
    <xf borderId="46" fillId="9" fontId="4" numFmtId="177" xfId="0" applyAlignment="1" applyBorder="1" applyFont="1" applyNumberFormat="1">
      <alignment horizontal="center" readingOrder="0" shrinkToFit="0" vertical="top" wrapText="1"/>
    </xf>
    <xf borderId="27" fillId="6" fontId="1" numFmtId="172" xfId="0" applyAlignment="1" applyBorder="1" applyFont="1" applyNumberFormat="1">
      <alignment horizontal="left" readingOrder="0" vertical="top"/>
    </xf>
    <xf borderId="27" fillId="6" fontId="1" numFmtId="173" xfId="0" applyAlignment="1" applyBorder="1" applyFont="1" applyNumberFormat="1">
      <alignment horizontal="left" readingOrder="0" vertical="top"/>
    </xf>
    <xf borderId="27" fillId="0" fontId="6" numFmtId="2" xfId="0" applyAlignment="1" applyBorder="1" applyFont="1" applyNumberFormat="1">
      <alignment horizontal="left" readingOrder="0" vertical="top"/>
    </xf>
    <xf borderId="27" fillId="6" fontId="1" numFmtId="0" xfId="0" applyAlignment="1" applyBorder="1" applyFont="1">
      <alignment horizontal="left" readingOrder="0" vertical="top"/>
    </xf>
    <xf borderId="27" fillId="6" fontId="1" numFmtId="172" xfId="0" applyAlignment="1" applyBorder="1" applyFont="1" applyNumberFormat="1">
      <alignment horizontal="left" vertical="top"/>
    </xf>
    <xf borderId="0" fillId="0" fontId="31" numFmtId="185" xfId="0" applyAlignment="1" applyFont="1" applyNumberFormat="1">
      <alignment horizontal="center" readingOrder="0" vertical="center"/>
    </xf>
    <xf borderId="27" fillId="0" fontId="1" numFmtId="187" xfId="0" applyAlignment="1" applyBorder="1" applyFont="1" applyNumberFormat="1">
      <alignment horizontal="center" readingOrder="0" vertical="top"/>
    </xf>
    <xf borderId="27" fillId="0" fontId="1" numFmtId="175" xfId="0" applyAlignment="1" applyBorder="1" applyFont="1" applyNumberFormat="1">
      <alignment horizontal="right" readingOrder="0" vertical="top"/>
    </xf>
    <xf borderId="1" fillId="9" fontId="37" numFmtId="173" xfId="0" applyAlignment="1" applyBorder="1" applyFont="1" applyNumberFormat="1">
      <alignment horizontal="center" readingOrder="0"/>
    </xf>
    <xf borderId="0" fillId="6" fontId="4" numFmtId="2" xfId="0" applyAlignment="1" applyFont="1" applyNumberFormat="1">
      <alignment horizontal="left" vertical="top"/>
    </xf>
    <xf borderId="87" fillId="9" fontId="1" numFmtId="166" xfId="0" applyAlignment="1" applyBorder="1" applyFont="1" applyNumberFormat="1">
      <alignment horizontal="center" vertical="top"/>
    </xf>
    <xf borderId="87" fillId="9" fontId="1" numFmtId="167" xfId="0" applyAlignment="1" applyBorder="1" applyFont="1" applyNumberFormat="1">
      <alignment horizontal="center" vertical="top"/>
    </xf>
    <xf borderId="94" fillId="9" fontId="1" numFmtId="166" xfId="0" applyAlignment="1" applyBorder="1" applyFont="1" applyNumberFormat="1">
      <alignment horizontal="center" vertical="top"/>
    </xf>
    <xf borderId="86" fillId="9" fontId="1" numFmtId="3" xfId="0" applyAlignment="1" applyBorder="1" applyFont="1" applyNumberFormat="1">
      <alignment horizontal="left" vertical="top"/>
    </xf>
    <xf borderId="94" fillId="9" fontId="1" numFmtId="3" xfId="0" applyAlignment="1" applyBorder="1" applyFont="1" applyNumberFormat="1">
      <alignment horizontal="left" vertical="top"/>
    </xf>
    <xf borderId="85" fillId="8" fontId="1" numFmtId="0" xfId="0" applyAlignment="1" applyBorder="1" applyFont="1">
      <alignment horizontal="center" readingOrder="0" vertical="top"/>
    </xf>
    <xf borderId="0" fillId="0" fontId="7" numFmtId="0" xfId="0" applyAlignment="1" applyFont="1">
      <alignment horizontal="left" shrinkToFit="0" vertical="top" wrapText="1"/>
    </xf>
    <xf borderId="87" fillId="9" fontId="1" numFmtId="0" xfId="0" applyAlignment="1" applyBorder="1" applyFont="1">
      <alignment horizontal="left" shrinkToFit="0" vertical="top" wrapText="1"/>
    </xf>
    <xf borderId="89" fillId="9" fontId="1" numFmtId="0" xfId="0" applyAlignment="1" applyBorder="1" applyFont="1">
      <alignment horizontal="left" vertical="top"/>
    </xf>
    <xf borderId="86" fillId="9" fontId="4" numFmtId="0" xfId="0" applyAlignment="1" applyBorder="1" applyFont="1">
      <alignment horizontal="left" vertical="top"/>
    </xf>
    <xf borderId="94" fillId="9" fontId="1" numFmtId="175" xfId="0" applyAlignment="1" applyBorder="1" applyFont="1" applyNumberFormat="1">
      <alignment horizontal="left" vertical="top"/>
    </xf>
    <xf borderId="94" fillId="9" fontId="1" numFmtId="0" xfId="0" applyAlignment="1" applyBorder="1" applyFont="1">
      <alignment horizontal="left" vertical="top"/>
    </xf>
    <xf borderId="2" fillId="9" fontId="1" numFmtId="0" xfId="0" applyAlignment="1" applyBorder="1" applyFont="1">
      <alignment horizontal="center" readingOrder="0" shrinkToFit="0" vertical="center" wrapText="1"/>
    </xf>
    <xf borderId="86" fillId="9" fontId="1" numFmtId="175" xfId="0" applyAlignment="1" applyBorder="1" applyFont="1" applyNumberFormat="1">
      <alignment horizontal="left" vertical="top"/>
    </xf>
    <xf borderId="94" fillId="9" fontId="1" numFmtId="186" xfId="0" applyAlignment="1" applyBorder="1" applyFont="1" applyNumberFormat="1">
      <alignment horizontal="right" readingOrder="0" vertical="top"/>
    </xf>
    <xf borderId="93" fillId="9" fontId="1" numFmtId="170" xfId="0" applyAlignment="1" applyBorder="1" applyFont="1" applyNumberFormat="1">
      <alignment horizontal="right" vertical="top"/>
    </xf>
    <xf borderId="0" fillId="9" fontId="6" numFmtId="0" xfId="0" applyAlignment="1" applyFont="1">
      <alignment horizontal="left" shrinkToFit="0" vertical="top" wrapText="1"/>
    </xf>
    <xf borderId="87" fillId="9" fontId="1" numFmtId="0" xfId="0" applyAlignment="1" applyBorder="1" applyFont="1">
      <alignment horizontal="center" readingOrder="0" vertical="top"/>
    </xf>
    <xf borderId="87" fillId="9" fontId="1" numFmtId="0" xfId="0" applyAlignment="1" applyBorder="1" applyFont="1">
      <alignment horizontal="left" vertical="top"/>
    </xf>
    <xf borderId="86" fillId="9" fontId="1" numFmtId="0" xfId="0" applyAlignment="1" applyBorder="1" applyFont="1">
      <alignment horizontal="left" vertical="top"/>
    </xf>
    <xf borderId="87" fillId="9" fontId="1" numFmtId="175" xfId="0" applyAlignment="1" applyBorder="1" applyFont="1" applyNumberFormat="1">
      <alignment horizontal="right" readingOrder="0" vertical="top"/>
    </xf>
    <xf borderId="87" fillId="9" fontId="1" numFmtId="186" xfId="0" applyAlignment="1" applyBorder="1" applyFont="1" applyNumberFormat="1">
      <alignment horizontal="right" readingOrder="0" vertical="top"/>
    </xf>
    <xf borderId="87" fillId="9" fontId="1" numFmtId="170" xfId="0" applyAlignment="1" applyBorder="1" applyFont="1" applyNumberFormat="1">
      <alignment horizontal="right" readingOrder="0" vertical="top"/>
    </xf>
    <xf borderId="87" fillId="9" fontId="1" numFmtId="170" xfId="0" applyAlignment="1" applyBorder="1" applyFont="1" applyNumberFormat="1">
      <alignment readingOrder="0" vertical="top"/>
    </xf>
    <xf borderId="87" fillId="9" fontId="1" numFmtId="175" xfId="0" applyAlignment="1" applyBorder="1" applyFont="1" applyNumberFormat="1">
      <alignment horizontal="left" vertical="top"/>
    </xf>
    <xf borderId="87" fillId="9" fontId="1" numFmtId="170" xfId="0" applyAlignment="1" applyBorder="1" applyFont="1" applyNumberFormat="1">
      <alignment horizontal="right" vertical="top"/>
    </xf>
    <xf borderId="0" fillId="0" fontId="1" numFmtId="185" xfId="0" applyAlignment="1" applyFont="1" applyNumberFormat="1">
      <alignment horizontal="center" readingOrder="0" vertical="center"/>
    </xf>
    <xf borderId="50" fillId="7" fontId="9" numFmtId="3" xfId="0" applyAlignment="1" applyBorder="1" applyFont="1" applyNumberFormat="1">
      <alignment vertical="top"/>
    </xf>
    <xf borderId="25" fillId="8" fontId="4" numFmtId="0" xfId="0" applyAlignment="1" applyBorder="1" applyFont="1">
      <alignment horizontal="center" vertical="top"/>
    </xf>
    <xf borderId="112" fillId="6" fontId="4" numFmtId="0" xfId="0" applyAlignment="1" applyBorder="1" applyFont="1">
      <alignment horizontal="center" readingOrder="0" vertical="top"/>
    </xf>
    <xf borderId="122" fillId="0" fontId="38" numFmtId="188" xfId="0" applyAlignment="1" applyBorder="1" applyFont="1" applyNumberFormat="1">
      <alignment horizontal="center" readingOrder="0" shrinkToFit="0" vertical="center" wrapText="0"/>
    </xf>
    <xf borderId="27" fillId="8" fontId="4" numFmtId="0" xfId="0" applyAlignment="1" applyBorder="1" applyFont="1">
      <alignment horizontal="center" vertical="top"/>
    </xf>
    <xf borderId="27" fillId="0" fontId="4" numFmtId="0" xfId="0" applyAlignment="1" applyBorder="1" applyFont="1">
      <alignment horizontal="center" readingOrder="0" vertical="top"/>
    </xf>
    <xf borderId="25" fillId="8" fontId="4" numFmtId="0" xfId="0" applyAlignment="1" applyBorder="1" applyFont="1">
      <alignment horizontal="center" readingOrder="0" vertical="top"/>
    </xf>
    <xf borderId="87" fillId="9" fontId="7" numFmtId="0" xfId="0" applyAlignment="1" applyBorder="1" applyFont="1">
      <alignment horizontal="left" readingOrder="0" shrinkToFit="0" vertical="top" wrapText="1"/>
    </xf>
    <xf borderId="93" fillId="9" fontId="1" numFmtId="166" xfId="0" applyAlignment="1" applyBorder="1" applyFont="1" applyNumberFormat="1">
      <alignment horizontal="center" vertical="top"/>
    </xf>
    <xf borderId="60" fillId="6" fontId="4" numFmtId="175" xfId="0" applyAlignment="1" applyBorder="1" applyFont="1" applyNumberFormat="1">
      <alignment horizontal="center" readingOrder="0" vertical="top"/>
    </xf>
    <xf borderId="1" fillId="6" fontId="4" numFmtId="175" xfId="0" applyAlignment="1" applyBorder="1" applyFont="1" applyNumberFormat="1">
      <alignment horizontal="center" readingOrder="0" vertical="top"/>
    </xf>
    <xf borderId="93" fillId="9" fontId="1" numFmtId="0" xfId="0" applyAlignment="1" applyBorder="1" applyFont="1">
      <alignment horizontal="left" vertical="top"/>
    </xf>
    <xf borderId="2" fillId="9" fontId="1" numFmtId="0" xfId="0" applyAlignment="1" applyBorder="1" applyFont="1">
      <alignment horizontal="left" readingOrder="0" shrinkToFit="0" vertical="top" wrapText="1"/>
    </xf>
    <xf borderId="94" fillId="9" fontId="1" numFmtId="170" xfId="0" applyAlignment="1" applyBorder="1" applyFont="1" applyNumberFormat="1">
      <alignment horizontal="right" vertical="top"/>
    </xf>
    <xf borderId="100" fillId="7" fontId="9" numFmtId="2" xfId="0" applyAlignment="1" applyBorder="1" applyFont="1" applyNumberFormat="1">
      <alignment vertical="top"/>
    </xf>
    <xf borderId="85" fillId="8" fontId="4" numFmtId="0" xfId="0" applyAlignment="1" applyBorder="1" applyFont="1">
      <alignment horizontal="center" readingOrder="0" vertical="top"/>
    </xf>
    <xf borderId="26" fillId="9" fontId="7" numFmtId="0" xfId="0" applyAlignment="1" applyBorder="1" applyFont="1">
      <alignment horizontal="left" shrinkToFit="0" vertical="top" wrapText="1"/>
    </xf>
    <xf borderId="0" fillId="9" fontId="7" numFmtId="0" xfId="0" applyAlignment="1" applyFont="1">
      <alignment horizontal="left" shrinkToFit="0" vertical="top" wrapText="1"/>
    </xf>
    <xf borderId="86" fillId="9" fontId="4" numFmtId="0" xfId="0" applyAlignment="1" applyBorder="1" applyFont="1">
      <alignment horizontal="left" shrinkToFit="0" vertical="top" wrapText="1"/>
    </xf>
    <xf borderId="86" fillId="9" fontId="4" numFmtId="0" xfId="0" applyAlignment="1" applyBorder="1" applyFont="1">
      <alignment horizontal="center" readingOrder="0" vertical="top"/>
    </xf>
    <xf borderId="0" fillId="9" fontId="4" numFmtId="184" xfId="0" applyAlignment="1" applyFont="1" applyNumberFormat="1">
      <alignment horizontal="center" readingOrder="0" shrinkToFit="0" vertical="top" wrapText="1"/>
    </xf>
    <xf borderId="103" fillId="6" fontId="4" numFmtId="177" xfId="0" applyAlignment="1" applyBorder="1" applyFont="1" applyNumberFormat="1">
      <alignment horizontal="center" readingOrder="0" vertical="top"/>
    </xf>
    <xf borderId="27" fillId="0" fontId="1" numFmtId="169" xfId="0" applyAlignment="1" applyBorder="1" applyFont="1" applyNumberFormat="1">
      <alignment horizontal="right" readingOrder="0" vertical="top"/>
    </xf>
    <xf borderId="87" fillId="9" fontId="4" numFmtId="168" xfId="0" applyAlignment="1" applyBorder="1" applyFont="1" applyNumberFormat="1">
      <alignment horizontal="center" readingOrder="0" vertical="top"/>
    </xf>
    <xf borderId="127" fillId="0" fontId="31" numFmtId="185" xfId="0" applyAlignment="1" applyBorder="1" applyFont="1" applyNumberFormat="1">
      <alignment horizontal="center" readingOrder="0" vertical="center"/>
    </xf>
    <xf borderId="31" fillId="7" fontId="9" numFmtId="2" xfId="0" applyAlignment="1" applyBorder="1" applyFont="1" applyNumberFormat="1">
      <alignment horizontal="right" vertical="top"/>
    </xf>
    <xf borderId="30" fillId="7" fontId="9" numFmtId="2" xfId="0" applyAlignment="1" applyBorder="1" applyFont="1" applyNumberFormat="1">
      <alignment horizontal="right" vertical="top"/>
    </xf>
    <xf borderId="87" fillId="9" fontId="1" numFmtId="166" xfId="0" applyAlignment="1" applyBorder="1" applyFont="1" applyNumberFormat="1">
      <alignment horizontal="center" readingOrder="0" vertical="top"/>
    </xf>
    <xf borderId="87" fillId="9" fontId="1" numFmtId="167" xfId="0" applyAlignment="1" applyBorder="1" applyFont="1" applyNumberFormat="1">
      <alignment horizontal="center" readingOrder="0" vertical="top"/>
    </xf>
    <xf borderId="87" fillId="9" fontId="1" numFmtId="168" xfId="0" applyAlignment="1" applyBorder="1" applyFont="1" applyNumberFormat="1">
      <alignment horizontal="center" readingOrder="0" vertical="top"/>
    </xf>
    <xf borderId="27" fillId="0" fontId="4" numFmtId="165" xfId="0" applyAlignment="1" applyBorder="1" applyFont="1" applyNumberFormat="1">
      <alignment horizontal="left" readingOrder="0" vertical="top"/>
    </xf>
    <xf borderId="0" fillId="0" fontId="1" numFmtId="175" xfId="0" applyAlignment="1" applyFont="1" applyNumberFormat="1">
      <alignment horizontal="center" readingOrder="0" vertical="center"/>
    </xf>
    <xf borderId="123" fillId="0" fontId="1" numFmtId="175" xfId="0" applyAlignment="1" applyBorder="1" applyFont="1" applyNumberFormat="1">
      <alignment horizontal="center" readingOrder="0" vertical="center"/>
    </xf>
    <xf borderId="27" fillId="0" fontId="4" numFmtId="185" xfId="0" applyAlignment="1" applyBorder="1" applyFont="1" applyNumberFormat="1">
      <alignment horizontal="center" readingOrder="0" vertical="top"/>
    </xf>
    <xf borderId="0" fillId="0" fontId="4" numFmtId="185" xfId="0" applyAlignment="1" applyFont="1" applyNumberFormat="1">
      <alignment horizontal="center" readingOrder="0" vertical="top"/>
    </xf>
    <xf borderId="87" fillId="9" fontId="1" numFmtId="175" xfId="0" applyAlignment="1" applyBorder="1" applyFont="1" applyNumberFormat="1">
      <alignment horizontal="left" readingOrder="0" vertical="top"/>
    </xf>
    <xf borderId="0" fillId="0" fontId="1" numFmtId="2" xfId="0" applyAlignment="1" applyFont="1" applyNumberFormat="1">
      <alignment horizontal="left" readingOrder="0" vertical="top"/>
    </xf>
    <xf borderId="94" fillId="9" fontId="4" numFmtId="0" xfId="0" applyAlignment="1" applyBorder="1" applyFont="1">
      <alignment horizontal="left" vertical="top"/>
    </xf>
    <xf borderId="0" fillId="0" fontId="1" numFmtId="175" xfId="0" applyAlignment="1" applyFont="1" applyNumberFormat="1">
      <alignment horizontal="center" vertical="top"/>
    </xf>
    <xf borderId="27" fillId="0" fontId="1" numFmtId="173" xfId="0" applyAlignment="1" applyBorder="1" applyFont="1" applyNumberFormat="1">
      <alignment vertical="top"/>
    </xf>
    <xf borderId="27" fillId="0" fontId="1" numFmtId="171" xfId="0" applyAlignment="1" applyBorder="1" applyFont="1" applyNumberFormat="1">
      <alignment horizontal="right" vertical="top"/>
    </xf>
    <xf borderId="46" fillId="0" fontId="1" numFmtId="2" xfId="0" applyAlignment="1" applyBorder="1" applyFont="1" applyNumberFormat="1">
      <alignment vertical="top"/>
    </xf>
    <xf borderId="46" fillId="0" fontId="1" numFmtId="168" xfId="0" applyAlignment="1" applyBorder="1" applyFont="1" applyNumberFormat="1">
      <alignment vertical="top"/>
    </xf>
    <xf borderId="86" fillId="9" fontId="1" numFmtId="0" xfId="0" applyAlignment="1" applyBorder="1" applyFont="1">
      <alignment horizontal="left" shrinkToFit="0" vertical="top" wrapText="1"/>
    </xf>
    <xf borderId="128" fillId="9" fontId="1" numFmtId="0" xfId="0" applyAlignment="1" applyBorder="1" applyFont="1">
      <alignment horizontal="center" readingOrder="0" vertical="top"/>
    </xf>
    <xf borderId="60" fillId="0" fontId="4" numFmtId="175" xfId="0" applyAlignment="1" applyBorder="1" applyFont="1" applyNumberFormat="1">
      <alignment horizontal="center" vertical="top"/>
    </xf>
    <xf borderId="1" fillId="0" fontId="4" numFmtId="175" xfId="0" applyAlignment="1" applyBorder="1" applyFont="1" applyNumberFormat="1">
      <alignment horizontal="center" vertical="top"/>
    </xf>
    <xf borderId="93" fillId="9" fontId="1" numFmtId="0" xfId="0" applyAlignment="1" applyBorder="1" applyFont="1">
      <alignment horizontal="center" readingOrder="0" vertical="top"/>
    </xf>
    <xf borderId="2" fillId="9" fontId="1" numFmtId="175" xfId="0" applyAlignment="1" applyBorder="1" applyFont="1" applyNumberFormat="1">
      <alignment horizontal="center" readingOrder="0" vertical="top"/>
    </xf>
    <xf borderId="86" fillId="9" fontId="1" numFmtId="170" xfId="0" applyAlignment="1" applyBorder="1" applyFont="1" applyNumberFormat="1">
      <alignment horizontal="center" vertical="top"/>
    </xf>
    <xf borderId="93" fillId="9" fontId="1" numFmtId="2" xfId="0" applyAlignment="1" applyBorder="1" applyFont="1" applyNumberFormat="1">
      <alignment horizontal="left" vertical="top"/>
    </xf>
    <xf borderId="87" fillId="9" fontId="1" numFmtId="3" xfId="0" applyAlignment="1" applyBorder="1" applyFont="1" applyNumberFormat="1">
      <alignment horizontal="left" vertical="top"/>
    </xf>
    <xf borderId="94" fillId="9" fontId="1" numFmtId="175" xfId="0" applyAlignment="1" applyBorder="1" applyFont="1" applyNumberFormat="1">
      <alignment horizontal="center" readingOrder="0" vertical="top"/>
    </xf>
    <xf borderId="87" fillId="9" fontId="1" numFmtId="185" xfId="0" applyAlignment="1" applyBorder="1" applyFont="1" applyNumberFormat="1">
      <alignment horizontal="left" readingOrder="0" vertical="top"/>
    </xf>
    <xf borderId="87" fillId="9" fontId="1" numFmtId="170" xfId="0" applyAlignment="1" applyBorder="1" applyFont="1" applyNumberFormat="1">
      <alignment horizontal="center" vertical="top"/>
    </xf>
    <xf borderId="87" fillId="9" fontId="1" numFmtId="168" xfId="0" applyAlignment="1" applyBorder="1" applyFont="1" applyNumberFormat="1">
      <alignment horizontal="right" readingOrder="0" vertical="top"/>
    </xf>
    <xf borderId="87" fillId="9" fontId="1" numFmtId="171" xfId="0" applyAlignment="1" applyBorder="1" applyFont="1" applyNumberFormat="1">
      <alignment vertical="top"/>
    </xf>
    <xf borderId="27" fillId="9" fontId="4" numFmtId="184" xfId="0" applyAlignment="1" applyBorder="1" applyFont="1" applyNumberFormat="1">
      <alignment horizontal="center" readingOrder="0" shrinkToFit="0" vertical="top" wrapText="1"/>
    </xf>
    <xf borderId="29" fillId="6" fontId="1" numFmtId="0" xfId="0" applyAlignment="1" applyBorder="1" applyFont="1">
      <alignment horizontal="center" readingOrder="0" vertical="top"/>
    </xf>
    <xf borderId="27" fillId="6" fontId="1" numFmtId="0" xfId="0" applyAlignment="1" applyBorder="1" applyFont="1">
      <alignment horizontal="left" vertical="top"/>
    </xf>
    <xf borderId="27" fillId="6" fontId="7" numFmtId="0" xfId="0" applyAlignment="1" applyBorder="1" applyFont="1">
      <alignment horizontal="left" readingOrder="0" shrinkToFit="0" vertical="top" wrapText="1"/>
    </xf>
    <xf borderId="27" fillId="6" fontId="4" numFmtId="0" xfId="0" applyAlignment="1" applyBorder="1" applyFont="1">
      <alignment horizontal="left" vertical="top"/>
    </xf>
    <xf borderId="27" fillId="6" fontId="4" numFmtId="0" xfId="0" applyAlignment="1" applyBorder="1" applyFont="1">
      <alignment horizontal="left" readingOrder="0" shrinkToFit="0" vertical="top" wrapText="1"/>
    </xf>
    <xf borderId="27" fillId="6" fontId="4" numFmtId="0" xfId="0" applyAlignment="1" applyBorder="1" applyFont="1">
      <alignment horizontal="left" shrinkToFit="0" vertical="top" wrapText="1"/>
    </xf>
    <xf borderId="0" fillId="6" fontId="4" numFmtId="0" xfId="0" applyAlignment="1" applyFont="1">
      <alignment horizontal="left" shrinkToFit="0" vertical="top" wrapText="1"/>
    </xf>
    <xf borderId="27" fillId="6" fontId="1" numFmtId="0" xfId="0" applyAlignment="1" applyBorder="1" applyFont="1">
      <alignment horizontal="center" vertical="top"/>
    </xf>
    <xf borderId="28" fillId="0" fontId="4" numFmtId="0" xfId="0" applyAlignment="1" applyBorder="1" applyFont="1">
      <alignment horizontal="center" readingOrder="0" vertical="top"/>
    </xf>
    <xf borderId="27" fillId="6" fontId="1" numFmtId="166" xfId="0" applyAlignment="1" applyBorder="1" applyFont="1" applyNumberFormat="1">
      <alignment horizontal="center" readingOrder="0" vertical="top"/>
    </xf>
    <xf borderId="27" fillId="6" fontId="1" numFmtId="167" xfId="0" applyAlignment="1" applyBorder="1" applyFont="1" applyNumberFormat="1">
      <alignment horizontal="center" readingOrder="0" vertical="top"/>
    </xf>
    <xf borderId="27" fillId="6" fontId="1" numFmtId="168" xfId="0" applyAlignment="1" applyBorder="1" applyFont="1" applyNumberFormat="1">
      <alignment horizontal="center" readingOrder="0" vertical="top"/>
    </xf>
    <xf borderId="27" fillId="6" fontId="1" numFmtId="165" xfId="0" applyAlignment="1" applyBorder="1" applyFont="1" applyNumberFormat="1">
      <alignment vertical="top"/>
    </xf>
    <xf borderId="27" fillId="6" fontId="4" numFmtId="165" xfId="0" applyAlignment="1" applyBorder="1" applyFont="1" applyNumberFormat="1">
      <alignment horizontal="center" vertical="top"/>
    </xf>
    <xf borderId="27" fillId="6" fontId="1" numFmtId="175" xfId="0" applyAlignment="1" applyBorder="1" applyFont="1" applyNumberFormat="1">
      <alignment horizontal="center" vertical="top"/>
    </xf>
    <xf borderId="46" fillId="6" fontId="1" numFmtId="0" xfId="0" applyAlignment="1" applyBorder="1" applyFont="1">
      <alignment horizontal="center" vertical="top"/>
    </xf>
    <xf borderId="27" fillId="6" fontId="4" numFmtId="175" xfId="0" applyAlignment="1" applyBorder="1" applyFont="1" applyNumberFormat="1">
      <alignment horizontal="center" readingOrder="0" vertical="top"/>
    </xf>
    <xf borderId="45" fillId="0" fontId="4" numFmtId="175" xfId="0" applyAlignment="1" applyBorder="1" applyFont="1" applyNumberFormat="1">
      <alignment horizontal="center" vertical="top"/>
    </xf>
    <xf borderId="28" fillId="6" fontId="1" numFmtId="175" xfId="0" applyAlignment="1" applyBorder="1" applyFont="1" applyNumberFormat="1">
      <alignment horizontal="center" readingOrder="0" vertical="top"/>
    </xf>
    <xf borderId="0" fillId="6" fontId="1" numFmtId="0" xfId="0" applyAlignment="1" applyFont="1">
      <alignment horizontal="center" vertical="top"/>
    </xf>
    <xf borderId="122" fillId="0" fontId="38" numFmtId="16" xfId="0" applyAlignment="1" applyBorder="1" applyFont="1" applyNumberFormat="1">
      <alignment horizontal="center" readingOrder="0" vertical="center"/>
    </xf>
    <xf borderId="0" fillId="0" fontId="1" numFmtId="16" xfId="0" applyAlignment="1" applyFont="1" applyNumberFormat="1">
      <alignment horizontal="center" readingOrder="0" vertical="center"/>
    </xf>
    <xf borderId="27" fillId="6" fontId="1" numFmtId="185" xfId="0" applyAlignment="1" applyBorder="1" applyFont="1" applyNumberFormat="1">
      <alignment horizontal="center" readingOrder="0" vertical="top"/>
    </xf>
    <xf borderId="28" fillId="6" fontId="1" numFmtId="185" xfId="0" applyAlignment="1" applyBorder="1" applyFont="1" applyNumberFormat="1">
      <alignment horizontal="center" readingOrder="0" vertical="top"/>
    </xf>
    <xf borderId="0" fillId="6" fontId="1" numFmtId="185" xfId="0" applyAlignment="1" applyFont="1" applyNumberFormat="1">
      <alignment horizontal="center" readingOrder="0" vertical="top"/>
    </xf>
    <xf borderId="0" fillId="6" fontId="1" numFmtId="0" xfId="0" applyAlignment="1" applyFont="1">
      <alignment horizontal="left" vertical="top"/>
    </xf>
    <xf borderId="27" fillId="6" fontId="1" numFmtId="175" xfId="0" applyAlignment="1" applyBorder="1" applyFont="1" applyNumberFormat="1">
      <alignment horizontal="left" readingOrder="0" vertical="top"/>
    </xf>
    <xf borderId="27" fillId="6" fontId="1" numFmtId="175" xfId="0" applyAlignment="1" applyBorder="1" applyFont="1" applyNumberFormat="1">
      <alignment vertical="top"/>
    </xf>
    <xf borderId="27" fillId="6" fontId="1" numFmtId="168" xfId="0" applyAlignment="1" applyBorder="1" applyFont="1" applyNumberFormat="1">
      <alignment readingOrder="0" vertical="top"/>
    </xf>
    <xf borderId="27" fillId="6" fontId="1" numFmtId="169" xfId="0" applyAlignment="1" applyBorder="1" applyFont="1" applyNumberFormat="1">
      <alignment readingOrder="0" vertical="top"/>
    </xf>
    <xf borderId="27" fillId="6" fontId="1" numFmtId="171" xfId="0" applyAlignment="1" applyBorder="1" applyFont="1" applyNumberFormat="1">
      <alignment vertical="top"/>
    </xf>
    <xf borderId="27" fillId="6" fontId="1" numFmtId="166" xfId="0" applyAlignment="1" applyBorder="1" applyFont="1" applyNumberFormat="1">
      <alignment horizontal="center" vertical="top"/>
    </xf>
    <xf borderId="27" fillId="6" fontId="1" numFmtId="170" xfId="0" applyAlignment="1" applyBorder="1" applyFont="1" applyNumberFormat="1">
      <alignment horizontal="right" readingOrder="0" vertical="top"/>
    </xf>
    <xf borderId="27" fillId="6" fontId="1" numFmtId="173" xfId="0" applyAlignment="1" applyBorder="1" applyFont="1" applyNumberFormat="1">
      <alignment horizontal="right" vertical="top"/>
    </xf>
    <xf borderId="27" fillId="6" fontId="1" numFmtId="2" xfId="0" applyAlignment="1" applyBorder="1" applyFont="1" applyNumberFormat="1">
      <alignment horizontal="left" vertical="top"/>
    </xf>
    <xf borderId="46" fillId="6" fontId="1" numFmtId="2" xfId="0" applyAlignment="1" applyBorder="1" applyFont="1" applyNumberFormat="1">
      <alignment horizontal="left" vertical="top"/>
    </xf>
    <xf borderId="46" fillId="6" fontId="1" numFmtId="168" xfId="0" applyAlignment="1" applyBorder="1" applyFont="1" applyNumberFormat="1">
      <alignment horizontal="left" vertical="top"/>
    </xf>
    <xf borderId="0" fillId="6" fontId="1" numFmtId="2" xfId="0" applyAlignment="1" applyFont="1" applyNumberFormat="1">
      <alignment horizontal="left" vertical="top"/>
    </xf>
    <xf borderId="27" fillId="9" fontId="1" numFmtId="0" xfId="0" applyAlignment="1" applyBorder="1" applyFont="1">
      <alignment horizontal="left" vertical="top"/>
    </xf>
    <xf borderId="27" fillId="9" fontId="4" numFmtId="0" xfId="0" applyAlignment="1" applyBorder="1" applyFont="1">
      <alignment horizontal="left" vertical="top"/>
    </xf>
    <xf borderId="28" fillId="9" fontId="1" numFmtId="185" xfId="0" applyAlignment="1" applyBorder="1" applyFont="1" applyNumberFormat="1">
      <alignment horizontal="center" readingOrder="0" vertical="top"/>
    </xf>
    <xf borderId="27" fillId="6" fontId="1" numFmtId="175" xfId="0" applyAlignment="1" applyBorder="1" applyFont="1" applyNumberFormat="1">
      <alignment horizontal="left" vertical="top"/>
    </xf>
    <xf borderId="27" fillId="6" fontId="1" numFmtId="169" xfId="0" applyAlignment="1" applyBorder="1" applyFont="1" applyNumberFormat="1">
      <alignment vertical="top"/>
    </xf>
    <xf borderId="27" fillId="9" fontId="7" numFmtId="0" xfId="0" applyAlignment="1" applyBorder="1" applyFont="1">
      <alignment horizontal="left" readingOrder="0" vertical="top"/>
    </xf>
    <xf borderId="122" fillId="0" fontId="38" numFmtId="0" xfId="0" applyAlignment="1" applyBorder="1" applyFont="1">
      <alignment horizontal="center" readingOrder="0" vertical="center"/>
    </xf>
    <xf borderId="27" fillId="6" fontId="1" numFmtId="173" xfId="0" applyAlignment="1" applyBorder="1" applyFont="1" applyNumberFormat="1">
      <alignment horizontal="right" readingOrder="0" vertical="top"/>
    </xf>
    <xf borderId="27" fillId="9" fontId="1" numFmtId="167" xfId="0" applyAlignment="1" applyBorder="1" applyFont="1" applyNumberFormat="1">
      <alignment horizontal="center" readingOrder="0" vertical="top"/>
    </xf>
    <xf borderId="27" fillId="9" fontId="1" numFmtId="0" xfId="0" applyAlignment="1" applyBorder="1" applyFont="1">
      <alignment horizontal="left" readingOrder="0" vertical="top"/>
    </xf>
    <xf borderId="27" fillId="9" fontId="7" numFmtId="0" xfId="0" applyAlignment="1" applyBorder="1" applyFont="1">
      <alignment horizontal="left" readingOrder="0" shrinkToFit="0" vertical="top" wrapText="1"/>
    </xf>
    <xf borderId="27" fillId="9" fontId="4" numFmtId="165" xfId="0" applyAlignment="1" applyBorder="1" applyFont="1" applyNumberFormat="1">
      <alignment horizontal="center" readingOrder="0" vertical="top"/>
    </xf>
    <xf borderId="27" fillId="9" fontId="4" numFmtId="0" xfId="0" applyAlignment="1" applyBorder="1" applyFont="1">
      <alignment horizontal="left" shrinkToFit="0" vertical="top" wrapText="1"/>
    </xf>
    <xf borderId="0" fillId="9" fontId="4" numFmtId="0" xfId="0" applyAlignment="1" applyFont="1">
      <alignment horizontal="left" shrinkToFit="0" vertical="top" wrapText="1"/>
    </xf>
    <xf borderId="27" fillId="9" fontId="1" numFmtId="0" xfId="0" applyAlignment="1" applyBorder="1" applyFont="1">
      <alignment horizontal="center" vertical="top"/>
    </xf>
    <xf borderId="27" fillId="9" fontId="1" numFmtId="166" xfId="0" applyAlignment="1" applyBorder="1" applyFont="1" applyNumberFormat="1">
      <alignment horizontal="center" readingOrder="0" vertical="top"/>
    </xf>
    <xf borderId="27" fillId="9" fontId="1" numFmtId="168" xfId="0" applyAlignment="1" applyBorder="1" applyFont="1" applyNumberFormat="1">
      <alignment horizontal="center" readingOrder="0" vertical="top"/>
    </xf>
    <xf borderId="27" fillId="9" fontId="1" numFmtId="165" xfId="0" applyAlignment="1" applyBorder="1" applyFont="1" applyNumberFormat="1">
      <alignment vertical="top"/>
    </xf>
    <xf borderId="27" fillId="9" fontId="4" numFmtId="165" xfId="0" applyAlignment="1" applyBorder="1" applyFont="1" applyNumberFormat="1">
      <alignment horizontal="center" vertical="top"/>
    </xf>
    <xf borderId="27" fillId="9" fontId="1" numFmtId="175" xfId="0" applyAlignment="1" applyBorder="1" applyFont="1" applyNumberFormat="1">
      <alignment horizontal="center" vertical="top"/>
    </xf>
    <xf borderId="46" fillId="9" fontId="1" numFmtId="0" xfId="0" applyAlignment="1" applyBorder="1" applyFont="1">
      <alignment horizontal="center" vertical="top"/>
    </xf>
    <xf borderId="27" fillId="9" fontId="4" numFmtId="175" xfId="0" applyAlignment="1" applyBorder="1" applyFont="1" applyNumberFormat="1">
      <alignment horizontal="center" readingOrder="0" vertical="top"/>
    </xf>
    <xf borderId="28" fillId="9" fontId="1" numFmtId="0" xfId="0" applyAlignment="1" applyBorder="1" applyFont="1">
      <alignment horizontal="center" readingOrder="0" vertical="top"/>
    </xf>
    <xf borderId="28" fillId="9" fontId="1" numFmtId="175" xfId="0" applyAlignment="1" applyBorder="1" applyFont="1" applyNumberFormat="1">
      <alignment horizontal="center" readingOrder="0" vertical="top"/>
    </xf>
    <xf borderId="0" fillId="9" fontId="1" numFmtId="0" xfId="0" applyAlignment="1" applyFont="1">
      <alignment horizontal="center" vertical="top"/>
    </xf>
    <xf borderId="27" fillId="9" fontId="1" numFmtId="185" xfId="0" applyAlignment="1" applyBorder="1" applyFont="1" applyNumberFormat="1">
      <alignment horizontal="center" readingOrder="0" vertical="top"/>
    </xf>
    <xf borderId="0" fillId="9" fontId="1" numFmtId="0" xfId="0" applyAlignment="1" applyFont="1">
      <alignment horizontal="left" vertical="top"/>
    </xf>
    <xf borderId="27" fillId="9" fontId="1" numFmtId="175" xfId="0" applyAlignment="1" applyBorder="1" applyFont="1" applyNumberFormat="1">
      <alignment horizontal="left" vertical="top"/>
    </xf>
    <xf borderId="27" fillId="9" fontId="1" numFmtId="169" xfId="0" applyAlignment="1" applyBorder="1" applyFont="1" applyNumberFormat="1">
      <alignment vertical="top"/>
    </xf>
    <xf borderId="27" fillId="9" fontId="1" numFmtId="169" xfId="0" applyAlignment="1" applyBorder="1" applyFont="1" applyNumberFormat="1">
      <alignment readingOrder="0" vertical="top"/>
    </xf>
    <xf borderId="27" fillId="9" fontId="1" numFmtId="170" xfId="0" applyAlignment="1" applyBorder="1" applyFont="1" applyNumberFormat="1">
      <alignment horizontal="right" readingOrder="0" vertical="top"/>
    </xf>
    <xf borderId="27" fillId="9" fontId="1" numFmtId="173" xfId="0" applyAlignment="1" applyBorder="1" applyFont="1" applyNumberFormat="1">
      <alignment horizontal="right" vertical="top"/>
    </xf>
    <xf borderId="27" fillId="9" fontId="1" numFmtId="171" xfId="0" applyAlignment="1" applyBorder="1" applyFont="1" applyNumberFormat="1">
      <alignment vertical="top"/>
    </xf>
    <xf borderId="27" fillId="9" fontId="1" numFmtId="166" xfId="0" applyAlignment="1" applyBorder="1" applyFont="1" applyNumberFormat="1">
      <alignment horizontal="center" vertical="top"/>
    </xf>
    <xf borderId="46" fillId="9" fontId="1" numFmtId="2" xfId="0" applyAlignment="1" applyBorder="1" applyFont="1" applyNumberFormat="1">
      <alignment horizontal="left" vertical="top"/>
    </xf>
    <xf borderId="46" fillId="9" fontId="1" numFmtId="168" xfId="0" applyAlignment="1" applyBorder="1" applyFont="1" applyNumberFormat="1">
      <alignment horizontal="left" vertical="top"/>
    </xf>
    <xf borderId="27" fillId="9" fontId="4" numFmtId="16" xfId="0" applyAlignment="1" applyBorder="1" applyFont="1" applyNumberFormat="1">
      <alignment horizontal="center" readingOrder="0" vertical="top"/>
    </xf>
    <xf borderId="3" fillId="7" fontId="17" numFmtId="0" xfId="0" applyAlignment="1" applyBorder="1" applyFont="1">
      <alignment horizontal="right" readingOrder="0" vertical="top"/>
    </xf>
    <xf borderId="27" fillId="9" fontId="1" numFmtId="165" xfId="0" applyAlignment="1" applyBorder="1" applyFont="1" applyNumberFormat="1">
      <alignment horizontal="center" readingOrder="0" vertical="top"/>
    </xf>
    <xf borderId="27" fillId="0" fontId="1" numFmtId="16" xfId="0" applyAlignment="1" applyBorder="1" applyFont="1" applyNumberFormat="1">
      <alignment horizontal="center" readingOrder="0" vertical="center"/>
    </xf>
    <xf borderId="122" fillId="0" fontId="1" numFmtId="16" xfId="0" applyAlignment="1" applyBorder="1" applyFont="1" applyNumberFormat="1">
      <alignment horizontal="center" readingOrder="0" vertical="center"/>
    </xf>
    <xf borderId="129" fillId="9" fontId="7" numFmtId="0" xfId="0" applyAlignment="1" applyBorder="1" applyFont="1">
      <alignment horizontal="left" readingOrder="0" shrinkToFit="0" vertical="top" wrapText="1"/>
    </xf>
    <xf borderId="124" fillId="0" fontId="8" numFmtId="0" xfId="0" applyBorder="1" applyFont="1"/>
    <xf borderId="27" fillId="9" fontId="1" numFmtId="0" xfId="0" applyAlignment="1" applyBorder="1" applyFont="1">
      <alignment vertical="top"/>
    </xf>
    <xf borderId="27" fillId="9" fontId="4" numFmtId="175" xfId="0" applyAlignment="1" applyBorder="1" applyFont="1" applyNumberFormat="1">
      <alignment horizontal="center" vertical="top"/>
    </xf>
    <xf borderId="122" fillId="0" fontId="39" numFmtId="16" xfId="0" applyAlignment="1" applyBorder="1" applyFont="1" applyNumberFormat="1">
      <alignment horizontal="center" readingOrder="0" vertical="center"/>
    </xf>
    <xf borderId="122" fillId="0" fontId="39" numFmtId="16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readingOrder="0" vertical="center"/>
    </xf>
    <xf borderId="27" fillId="6" fontId="7" numFmtId="0" xfId="0" applyAlignment="1" applyBorder="1" applyFont="1">
      <alignment horizontal="left" readingOrder="0" vertical="top"/>
    </xf>
    <xf borderId="46" fillId="6" fontId="1" numFmtId="0" xfId="0" applyAlignment="1" applyBorder="1" applyFont="1">
      <alignment horizontal="center" readingOrder="0" vertical="top"/>
    </xf>
    <xf borderId="122" fillId="0" fontId="1" numFmtId="0" xfId="0" applyAlignment="1" applyBorder="1" applyFont="1">
      <alignment horizontal="center" readingOrder="0" vertical="center"/>
    </xf>
    <xf borderId="46" fillId="0" fontId="1" numFmtId="0" xfId="0" applyAlignment="1" applyBorder="1" applyFont="1">
      <alignment horizontal="center" readingOrder="0" vertical="center"/>
    </xf>
    <xf borderId="122" fillId="0" fontId="39" numFmtId="0" xfId="0" applyAlignment="1" applyBorder="1" applyFont="1">
      <alignment horizontal="center" readingOrder="0" vertical="center"/>
    </xf>
    <xf borderId="27" fillId="6" fontId="1" numFmtId="172" xfId="0" applyAlignment="1" applyBorder="1" applyFont="1" applyNumberFormat="1">
      <alignment readingOrder="0" vertical="top"/>
    </xf>
    <xf borderId="27" fillId="6" fontId="1" numFmtId="167" xfId="0" applyAlignment="1" applyBorder="1" applyFont="1" applyNumberFormat="1">
      <alignment horizontal="center" vertical="top"/>
    </xf>
    <xf borderId="27" fillId="6" fontId="1" numFmtId="168" xfId="0" applyAlignment="1" applyBorder="1" applyFont="1" applyNumberFormat="1">
      <alignment horizontal="center" vertical="top"/>
    </xf>
    <xf borderId="128" fillId="9" fontId="1" numFmtId="167" xfId="0" applyAlignment="1" applyBorder="1" applyFont="1" applyNumberFormat="1">
      <alignment horizontal="center" vertical="top"/>
    </xf>
    <xf borderId="93" fillId="9" fontId="1" numFmtId="167" xfId="0" applyAlignment="1" applyBorder="1" applyFont="1" applyNumberFormat="1">
      <alignment horizontal="center" vertical="top"/>
    </xf>
    <xf borderId="2" fillId="9" fontId="1" numFmtId="0" xfId="0" applyAlignment="1" applyBorder="1" applyFont="1">
      <alignment horizontal="center" readingOrder="0" vertical="top"/>
    </xf>
    <xf borderId="94" fillId="9" fontId="1" numFmtId="168" xfId="0" applyAlignment="1" applyBorder="1" applyFont="1" applyNumberFormat="1">
      <alignment horizontal="right" readingOrder="0" vertical="top"/>
    </xf>
    <xf borderId="28" fillId="6" fontId="1" numFmtId="166" xfId="0" applyAlignment="1" applyBorder="1" applyFont="1" applyNumberFormat="1">
      <alignment horizontal="center" vertical="top"/>
    </xf>
    <xf borderId="27" fillId="6" fontId="4" numFmtId="176" xfId="0" applyAlignment="1" applyBorder="1" applyFont="1" applyNumberFormat="1">
      <alignment horizontal="center" readingOrder="0" vertical="top"/>
    </xf>
    <xf borderId="28" fillId="6" fontId="1" numFmtId="0" xfId="0" applyAlignment="1" applyBorder="1" applyFont="1">
      <alignment horizontal="center" vertical="top"/>
    </xf>
    <xf borderId="28" fillId="6" fontId="1" numFmtId="175" xfId="0" applyAlignment="1" applyBorder="1" applyFont="1" applyNumberFormat="1">
      <alignment horizontal="center" vertical="top"/>
    </xf>
    <xf borderId="27" fillId="6" fontId="1" numFmtId="175" xfId="0" applyAlignment="1" applyBorder="1" applyFont="1" applyNumberFormat="1">
      <alignment horizontal="right" readingOrder="0" vertical="top"/>
    </xf>
    <xf borderId="27" fillId="6" fontId="6" numFmtId="2" xfId="0" applyAlignment="1" applyBorder="1" applyFont="1" applyNumberFormat="1">
      <alignment horizontal="center" vertical="top"/>
    </xf>
    <xf borderId="46" fillId="0" fontId="4" numFmtId="175" xfId="0" applyAlignment="1" applyBorder="1" applyFont="1" applyNumberFormat="1">
      <alignment horizontal="center" readingOrder="0" vertical="top"/>
    </xf>
    <xf borderId="27" fillId="6" fontId="1" numFmtId="170" xfId="0" applyAlignment="1" applyBorder="1" applyFont="1" applyNumberFormat="1">
      <alignment horizontal="right" vertical="top"/>
    </xf>
    <xf borderId="27" fillId="6" fontId="4" numFmtId="175" xfId="0" applyAlignment="1" applyBorder="1" applyFont="1" applyNumberFormat="1">
      <alignment horizontal="center" vertical="top"/>
    </xf>
    <xf borderId="27" fillId="9" fontId="15" numFmtId="0" xfId="0" applyAlignment="1" applyBorder="1" applyFont="1">
      <alignment horizontal="left" readingOrder="0" vertical="top"/>
    </xf>
    <xf borderId="27" fillId="6" fontId="40" numFmtId="165" xfId="0" applyAlignment="1" applyBorder="1" applyFont="1" applyNumberFormat="1">
      <alignment horizontal="center" readingOrder="0" vertical="top"/>
    </xf>
    <xf borderId="46" fillId="6" fontId="4" numFmtId="184" xfId="0" applyAlignment="1" applyBorder="1" applyFont="1" applyNumberFormat="1">
      <alignment horizontal="center" readingOrder="0" shrinkToFit="0" vertical="top" wrapText="1"/>
    </xf>
    <xf borderId="25" fillId="9" fontId="6" numFmtId="0" xfId="0" applyAlignment="1" applyBorder="1" applyFont="1">
      <alignment horizontal="left" shrinkToFit="0" vertical="top" wrapText="1"/>
    </xf>
    <xf borderId="87" fillId="9" fontId="1" numFmtId="4" xfId="0" applyAlignment="1" applyBorder="1" applyFont="1" applyNumberFormat="1">
      <alignment horizontal="center" vertical="top"/>
    </xf>
    <xf borderId="45" fillId="0" fontId="4" numFmtId="175" xfId="0" applyAlignment="1" applyBorder="1" applyFont="1" applyNumberFormat="1">
      <alignment horizontal="center" readingOrder="0" vertical="top"/>
    </xf>
    <xf borderId="25" fillId="0" fontId="7" numFmtId="0" xfId="0" applyAlignment="1" applyBorder="1" applyFont="1">
      <alignment horizontal="left" shrinkToFit="0" vertical="top" wrapText="1"/>
    </xf>
    <xf borderId="60" fillId="0" fontId="4" numFmtId="175" xfId="0" applyAlignment="1" applyBorder="1" applyFont="1" applyNumberFormat="1">
      <alignment horizontal="center" readingOrder="0" vertical="top"/>
    </xf>
    <xf borderId="130" fillId="8" fontId="1" numFmtId="0" xfId="0" applyAlignment="1" applyBorder="1" applyFont="1">
      <alignment horizontal="center" readingOrder="0" vertical="top"/>
    </xf>
    <xf borderId="99" fillId="9" fontId="1" numFmtId="0" xfId="0" applyAlignment="1" applyBorder="1" applyFont="1">
      <alignment horizontal="center" vertical="top"/>
    </xf>
    <xf borderId="128" fillId="9" fontId="7" numFmtId="0" xfId="0" applyAlignment="1" applyBorder="1" applyFont="1">
      <alignment horizontal="left" readingOrder="0" shrinkToFit="0" vertical="top" wrapText="1"/>
    </xf>
    <xf borderId="128" fillId="9" fontId="4" numFmtId="0" xfId="0" applyAlignment="1" applyBorder="1" applyFont="1">
      <alignment horizontal="left" readingOrder="0" vertical="top"/>
    </xf>
    <xf borderId="128" fillId="9" fontId="4" numFmtId="0" xfId="0" applyAlignment="1" applyBorder="1" applyFont="1">
      <alignment horizontal="left" vertical="top"/>
    </xf>
    <xf borderId="128" fillId="9" fontId="4" numFmtId="0" xfId="0" applyAlignment="1" applyBorder="1" applyFont="1">
      <alignment horizontal="left" readingOrder="0" shrinkToFit="0" vertical="top" wrapText="1"/>
    </xf>
    <xf borderId="46" fillId="0" fontId="4" numFmtId="0" xfId="0" applyAlignment="1" applyBorder="1" applyFont="1">
      <alignment horizontal="left" readingOrder="0" vertical="top"/>
    </xf>
    <xf borderId="128" fillId="9" fontId="4" numFmtId="178" xfId="0" applyAlignment="1" applyBorder="1" applyFont="1" applyNumberFormat="1">
      <alignment horizontal="center" readingOrder="0" vertical="top"/>
    </xf>
    <xf borderId="46" fillId="0" fontId="4" numFmtId="165" xfId="0" applyAlignment="1" applyBorder="1" applyFont="1" applyNumberFormat="1">
      <alignment horizontal="center" readingOrder="0" vertical="top"/>
    </xf>
    <xf borderId="0" fillId="0" fontId="6" numFmtId="0" xfId="0" applyAlignment="1" applyFont="1">
      <alignment horizontal="left" shrinkToFit="0" vertical="top" wrapText="1"/>
    </xf>
    <xf borderId="97" fillId="9" fontId="1" numFmtId="0" xfId="0" applyAlignment="1" applyBorder="1" applyFont="1">
      <alignment horizontal="left" shrinkToFit="0" vertical="top" wrapText="1"/>
    </xf>
    <xf borderId="100" fillId="9" fontId="1" numFmtId="166" xfId="0" applyAlignment="1" applyBorder="1" applyFont="1" applyNumberFormat="1">
      <alignment horizontal="center" vertical="top"/>
    </xf>
    <xf borderId="3" fillId="9" fontId="1" numFmtId="167" xfId="0" applyAlignment="1" applyBorder="1" applyFont="1" applyNumberFormat="1">
      <alignment horizontal="center" vertical="top"/>
    </xf>
    <xf borderId="3" fillId="9" fontId="1" numFmtId="0" xfId="0" applyAlignment="1" applyBorder="1" applyFont="1">
      <alignment horizontal="left" vertical="top"/>
    </xf>
    <xf borderId="3" fillId="9" fontId="1" numFmtId="3" xfId="0" applyAlignment="1" applyBorder="1" applyFont="1" applyNumberFormat="1">
      <alignment horizontal="left" vertical="top"/>
    </xf>
    <xf borderId="28" fillId="9" fontId="15" numFmtId="182" xfId="0" applyAlignment="1" applyBorder="1" applyFont="1" applyNumberFormat="1">
      <alignment horizontal="left" vertical="top"/>
    </xf>
    <xf borderId="93" fillId="9" fontId="15" numFmtId="175" xfId="0" applyAlignment="1" applyBorder="1" applyFont="1" applyNumberFormat="1">
      <alignment horizontal="left" vertical="top"/>
    </xf>
    <xf borderId="94" fillId="9" fontId="15" numFmtId="175" xfId="0" applyAlignment="1" applyBorder="1" applyFont="1" applyNumberFormat="1">
      <alignment horizontal="left" vertical="top"/>
    </xf>
    <xf borderId="103" fillId="9" fontId="15" numFmtId="0" xfId="0" applyAlignment="1" applyBorder="1" applyFont="1">
      <alignment horizontal="left" vertical="top"/>
    </xf>
    <xf borderId="46" fillId="0" fontId="15" numFmtId="0" xfId="0" applyAlignment="1" applyBorder="1" applyFont="1">
      <alignment horizontal="left" readingOrder="0" vertical="top"/>
    </xf>
    <xf borderId="28" fillId="6" fontId="7" numFmtId="0" xfId="0" applyAlignment="1" applyBorder="1" applyFont="1">
      <alignment horizontal="left" readingOrder="0" shrinkToFit="0" vertical="top" wrapText="1"/>
    </xf>
    <xf borderId="130" fillId="9" fontId="4" numFmtId="178" xfId="0" applyAlignment="1" applyBorder="1" applyFont="1" applyNumberFormat="1">
      <alignment horizontal="center" readingOrder="0" vertical="top"/>
    </xf>
    <xf borderId="103" fillId="9" fontId="15" numFmtId="0" xfId="0" applyAlignment="1" applyBorder="1" applyFont="1">
      <alignment horizontal="left" readingOrder="0" shrinkToFit="0" vertical="top" wrapText="1"/>
    </xf>
    <xf borderId="28" fillId="9" fontId="15" numFmtId="175" xfId="0" applyAlignment="1" applyBorder="1" applyFont="1" applyNumberFormat="1">
      <alignment horizontal="left" vertical="top"/>
    </xf>
    <xf borderId="27" fillId="0" fontId="4" numFmtId="164" xfId="0" applyAlignment="1" applyBorder="1" applyFont="1" applyNumberFormat="1">
      <alignment horizontal="center" readingOrder="0" vertical="top"/>
    </xf>
    <xf borderId="25" fillId="0" fontId="1" numFmtId="0" xfId="0" applyAlignment="1" applyBorder="1" applyFont="1">
      <alignment horizontal="left" readingOrder="0" shrinkToFit="0" vertical="top" wrapText="1"/>
    </xf>
    <xf borderId="87" fillId="9" fontId="1" numFmtId="0" xfId="0" applyAlignment="1" applyBorder="1" applyFont="1">
      <alignment horizontal="center" vertical="top"/>
    </xf>
    <xf borderId="28" fillId="6" fontId="15" numFmtId="165" xfId="0" applyAlignment="1" applyBorder="1" applyFont="1" applyNumberFormat="1">
      <alignment horizontal="left" readingOrder="0" vertical="top"/>
    </xf>
    <xf borderId="87" fillId="9" fontId="15" numFmtId="178" xfId="0" applyAlignment="1" applyBorder="1" applyFont="1" applyNumberFormat="1">
      <alignment horizontal="center" vertical="top"/>
    </xf>
    <xf borderId="25" fillId="0" fontId="15" numFmtId="0" xfId="0" applyAlignment="1" applyBorder="1" applyFont="1">
      <alignment horizontal="left" shrinkToFit="0" vertical="top" wrapText="1"/>
    </xf>
    <xf borderId="87" fillId="9" fontId="4" numFmtId="0" xfId="0" applyAlignment="1" applyBorder="1" applyFont="1">
      <alignment horizontal="center" vertical="top"/>
    </xf>
    <xf borderId="93" fillId="9" fontId="4" numFmtId="0" xfId="0" applyAlignment="1" applyBorder="1" applyFont="1">
      <alignment horizontal="left" vertical="top"/>
    </xf>
    <xf borderId="26" fillId="9" fontId="26" numFmtId="0" xfId="0" applyAlignment="1" applyBorder="1" applyFont="1">
      <alignment horizontal="left" shrinkToFit="0" vertical="top" wrapText="1"/>
    </xf>
    <xf borderId="0" fillId="9" fontId="26" numFmtId="0" xfId="0" applyAlignment="1" applyFont="1">
      <alignment horizontal="left" shrinkToFit="0" vertical="top" wrapText="1"/>
    </xf>
    <xf borderId="86" fillId="9" fontId="15" numFmtId="0" xfId="0" applyAlignment="1" applyBorder="1" applyFont="1">
      <alignment horizontal="left" shrinkToFit="0" vertical="top" wrapText="1"/>
    </xf>
    <xf borderId="86" fillId="9" fontId="15" numFmtId="0" xfId="0" applyAlignment="1" applyBorder="1" applyFont="1">
      <alignment horizontal="left" vertical="top"/>
    </xf>
    <xf borderId="85" fillId="9" fontId="15" numFmtId="0" xfId="0" applyAlignment="1" applyBorder="1" applyFont="1">
      <alignment horizontal="center" readingOrder="0" vertical="top"/>
    </xf>
    <xf borderId="86" fillId="9" fontId="15" numFmtId="0" xfId="0" applyAlignment="1" applyBorder="1" applyFont="1">
      <alignment horizontal="center" vertical="top"/>
    </xf>
    <xf borderId="87" fillId="9" fontId="15" numFmtId="0" xfId="0" applyAlignment="1" applyBorder="1" applyFont="1">
      <alignment horizontal="center" vertical="top"/>
    </xf>
    <xf borderId="94" fillId="9" fontId="15" numFmtId="166" xfId="0" applyAlignment="1" applyBorder="1" applyFont="1" applyNumberFormat="1">
      <alignment horizontal="center" vertical="top"/>
    </xf>
    <xf borderId="2" fillId="9" fontId="15" numFmtId="167" xfId="0" applyAlignment="1" applyBorder="1" applyFont="1" applyNumberFormat="1">
      <alignment horizontal="center" vertical="top"/>
    </xf>
    <xf borderId="2" fillId="9" fontId="15" numFmtId="166" xfId="0" applyAlignment="1" applyBorder="1" applyFont="1" applyNumberFormat="1">
      <alignment horizontal="center" vertical="top"/>
    </xf>
    <xf borderId="2" fillId="9" fontId="15" numFmtId="0" xfId="0" applyAlignment="1" applyBorder="1" applyFont="1">
      <alignment horizontal="left" vertical="top"/>
    </xf>
    <xf borderId="2" fillId="9" fontId="15" numFmtId="3" xfId="0" applyAlignment="1" applyBorder="1" applyFont="1" applyNumberFormat="1">
      <alignment horizontal="left" vertical="top"/>
    </xf>
    <xf borderId="2" fillId="9" fontId="15" numFmtId="170" xfId="0" applyAlignment="1" applyBorder="1" applyFont="1" applyNumberFormat="1">
      <alignment horizontal="center" vertical="top"/>
    </xf>
    <xf borderId="2" fillId="9" fontId="15" numFmtId="170" xfId="0" applyAlignment="1" applyBorder="1" applyFont="1" applyNumberFormat="1">
      <alignment horizontal="right" vertical="top"/>
    </xf>
    <xf borderId="2" fillId="9" fontId="15" numFmtId="170" xfId="0" applyAlignment="1" applyBorder="1" applyFont="1" applyNumberFormat="1">
      <alignment vertical="top"/>
    </xf>
    <xf borderId="2" fillId="9" fontId="15" numFmtId="171" xfId="0" applyAlignment="1" applyBorder="1" applyFont="1" applyNumberFormat="1">
      <alignment vertical="top"/>
    </xf>
    <xf borderId="2" fillId="9" fontId="15" numFmtId="2" xfId="0" applyAlignment="1" applyBorder="1" applyFont="1" applyNumberFormat="1">
      <alignment horizontal="left" vertical="top"/>
    </xf>
    <xf borderId="86" fillId="9" fontId="15" numFmtId="2" xfId="0" applyAlignment="1" applyBorder="1" applyFont="1" applyNumberFormat="1">
      <alignment horizontal="left" vertical="top"/>
    </xf>
    <xf borderId="87" fillId="9" fontId="15" numFmtId="2" xfId="0" applyAlignment="1" applyBorder="1" applyFont="1" applyNumberFormat="1">
      <alignment horizontal="left" vertical="top"/>
    </xf>
    <xf borderId="27" fillId="9" fontId="15" numFmtId="2" xfId="0" applyAlignment="1" applyBorder="1" applyFont="1" applyNumberFormat="1">
      <alignment horizontal="left" vertical="top"/>
    </xf>
    <xf borderId="0" fillId="9" fontId="15" numFmtId="2" xfId="0" applyAlignment="1" applyFont="1" applyNumberFormat="1">
      <alignment horizontal="left" vertical="top"/>
    </xf>
    <xf borderId="28" fillId="9" fontId="15" numFmtId="2" xfId="0" applyAlignment="1" applyBorder="1" applyFont="1" applyNumberFormat="1">
      <alignment horizontal="left" vertical="top"/>
    </xf>
    <xf borderId="85" fillId="3" fontId="1" numFmtId="0" xfId="0" applyAlignment="1" applyBorder="1" applyFont="1">
      <alignment horizontal="center" readingOrder="0" vertical="top"/>
    </xf>
    <xf borderId="87" fillId="9" fontId="1" numFmtId="178" xfId="0" applyAlignment="1" applyBorder="1" applyFont="1" applyNumberFormat="1">
      <alignment horizontal="center" vertical="top"/>
    </xf>
    <xf borderId="97" fillId="9" fontId="1" numFmtId="0" xfId="0" applyAlignment="1" applyBorder="1" applyFont="1">
      <alignment horizontal="center" vertical="top"/>
    </xf>
    <xf borderId="89" fillId="9" fontId="6" numFmtId="0" xfId="0" applyAlignment="1" applyBorder="1" applyFont="1">
      <alignment horizontal="left" shrinkToFit="0" vertical="top" wrapText="1"/>
    </xf>
    <xf borderId="89" fillId="9" fontId="4" numFmtId="0" xfId="0" applyAlignment="1" applyBorder="1" applyFont="1">
      <alignment horizontal="left" vertical="top"/>
    </xf>
    <xf borderId="35" fillId="5" fontId="6" numFmtId="2" xfId="0" applyAlignment="1" applyBorder="1" applyFont="1" applyNumberFormat="1">
      <alignment horizontal="center" vertical="top"/>
    </xf>
    <xf borderId="131" fillId="5" fontId="6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horizontal="center" vertical="top"/>
    </xf>
    <xf borderId="27" fillId="8" fontId="7" numFmtId="0" xfId="0" applyAlignment="1" applyBorder="1" applyFont="1">
      <alignment horizontal="left" shrinkToFit="0" vertical="top" wrapText="1"/>
    </xf>
    <xf borderId="45" fillId="9" fontId="4" numFmtId="184" xfId="0" applyAlignment="1" applyBorder="1" applyFont="1" applyNumberFormat="1">
      <alignment horizontal="center" readingOrder="0" shrinkToFit="0" vertical="top" wrapText="1"/>
    </xf>
    <xf borderId="46" fillId="0" fontId="1" numFmtId="168" xfId="0" applyAlignment="1" applyBorder="1" applyFont="1" applyNumberFormat="1">
      <alignment horizontal="center" vertical="center"/>
    </xf>
    <xf borderId="28" fillId="0" fontId="1" numFmtId="3" xfId="0" applyAlignment="1" applyBorder="1" applyFont="1" applyNumberFormat="1">
      <alignment horizontal="center" readingOrder="0" vertical="top"/>
    </xf>
    <xf borderId="27" fillId="0" fontId="4" numFmtId="184" xfId="0" applyAlignment="1" applyBorder="1" applyFont="1" applyNumberFormat="1">
      <alignment horizontal="center" readingOrder="0" vertical="top"/>
    </xf>
    <xf borderId="0" fillId="9" fontId="4" numFmtId="184" xfId="0" applyAlignment="1" applyFont="1" applyNumberFormat="1">
      <alignment readingOrder="0" vertical="top"/>
    </xf>
    <xf borderId="27" fillId="8" fontId="7" numFmtId="0" xfId="0" applyAlignment="1" applyBorder="1" applyFont="1">
      <alignment horizontal="left" readingOrder="0" shrinkToFit="0" vertical="top" wrapText="1"/>
    </xf>
    <xf borderId="46" fillId="0" fontId="1" numFmtId="175" xfId="0" applyAlignment="1" applyBorder="1" applyFont="1" applyNumberFormat="1">
      <alignment readingOrder="0" vertical="top"/>
    </xf>
    <xf borderId="0" fillId="0" fontId="1" numFmtId="185" xfId="0" applyAlignment="1" applyFont="1" applyNumberFormat="1">
      <alignment horizontal="center" readingOrder="0" vertical="top"/>
    </xf>
    <xf borderId="27" fillId="0" fontId="6" numFmtId="4" xfId="0" applyAlignment="1" applyBorder="1" applyFont="1" applyNumberFormat="1">
      <alignment horizontal="center" vertical="top"/>
    </xf>
    <xf borderId="27" fillId="0" fontId="6" numFmtId="4" xfId="0" applyAlignment="1" applyBorder="1" applyFont="1" applyNumberFormat="1">
      <alignment horizontal="center" readingOrder="0" vertical="top"/>
    </xf>
    <xf borderId="27" fillId="8" fontId="6" numFmtId="0" xfId="0" applyAlignment="1" applyBorder="1" applyFont="1">
      <alignment readingOrder="0" vertical="top"/>
    </xf>
    <xf borderId="27" fillId="0" fontId="1" numFmtId="21" xfId="0" applyAlignment="1" applyBorder="1" applyFont="1" applyNumberFormat="1">
      <alignment horizontal="center" readingOrder="0" vertical="top"/>
    </xf>
    <xf borderId="28" fillId="0" fontId="15" numFmtId="175" xfId="0" applyAlignment="1" applyBorder="1" applyFont="1" applyNumberFormat="1">
      <alignment horizontal="left" vertical="top"/>
    </xf>
    <xf quotePrefix="1" borderId="27" fillId="0" fontId="1" numFmtId="0" xfId="0" applyAlignment="1" applyBorder="1" applyFont="1">
      <alignment horizontal="center" readingOrder="0" vertical="top"/>
    </xf>
    <xf quotePrefix="1" borderId="27" fillId="0" fontId="1" numFmtId="0" xfId="0" applyAlignment="1" applyBorder="1" applyFont="1">
      <alignment readingOrder="0" vertical="top"/>
    </xf>
    <xf borderId="0" fillId="0" fontId="4" numFmtId="184" xfId="0" applyAlignment="1" applyFont="1" applyNumberFormat="1">
      <alignment horizontal="left" readingOrder="0" vertical="top"/>
    </xf>
    <xf borderId="28" fillId="0" fontId="4" numFmtId="184" xfId="0" applyAlignment="1" applyBorder="1" applyFont="1" applyNumberFormat="1">
      <alignment horizontal="center" readingOrder="0" vertical="top"/>
    </xf>
    <xf borderId="46" fillId="0" fontId="4" numFmtId="184" xfId="0" applyAlignment="1" applyBorder="1" applyFont="1" applyNumberFormat="1">
      <alignment horizontal="left" readingOrder="0" vertical="top"/>
    </xf>
    <xf borderId="27" fillId="8" fontId="6" numFmtId="0" xfId="0" applyAlignment="1" applyBorder="1" applyFont="1">
      <alignment vertical="top"/>
    </xf>
    <xf borderId="27" fillId="0" fontId="1" numFmtId="186" xfId="0" applyAlignment="1" applyBorder="1" applyFont="1" applyNumberFormat="1">
      <alignment horizontal="center" readingOrder="0" vertical="top"/>
    </xf>
    <xf borderId="46" fillId="0" fontId="1" numFmtId="186" xfId="0" applyAlignment="1" applyBorder="1" applyFont="1" applyNumberFormat="1">
      <alignment horizontal="center" vertical="center"/>
    </xf>
    <xf borderId="0" fillId="0" fontId="1" numFmtId="187" xfId="0" applyAlignment="1" applyFont="1" applyNumberFormat="1">
      <alignment horizontal="center" readingOrder="0" vertical="top"/>
    </xf>
    <xf borderId="27" fillId="6" fontId="6" numFmtId="0" xfId="0" applyAlignment="1" applyBorder="1" applyFont="1">
      <alignment horizontal="left" readingOrder="0" vertical="top"/>
    </xf>
    <xf borderId="29" fillId="6" fontId="1" numFmtId="0" xfId="0" applyAlignment="1" applyBorder="1" applyFont="1">
      <alignment horizontal="center" vertical="top"/>
    </xf>
    <xf borderId="27" fillId="6" fontId="1" numFmtId="164" xfId="0" applyAlignment="1" applyBorder="1" applyFont="1" applyNumberFormat="1">
      <alignment horizontal="right" readingOrder="0" vertical="top"/>
    </xf>
    <xf borderId="27" fillId="0" fontId="4" numFmtId="168" xfId="0" applyAlignment="1" applyBorder="1" applyFont="1" applyNumberFormat="1">
      <alignment horizontal="center" readingOrder="0" vertical="top"/>
    </xf>
    <xf borderId="104" fillId="8" fontId="1" numFmtId="0" xfId="0" applyAlignment="1" applyBorder="1" applyFont="1">
      <alignment horizontal="center" readingOrder="0" vertical="top"/>
    </xf>
    <xf borderId="27" fillId="8" fontId="6" numFmtId="0" xfId="0" applyAlignment="1" applyBorder="1" applyFont="1">
      <alignment readingOrder="0" shrinkToFit="0" vertical="top" wrapText="1"/>
    </xf>
    <xf borderId="28" fillId="0" fontId="1" numFmtId="190" xfId="0" applyAlignment="1" applyBorder="1" applyFont="1" applyNumberFormat="1">
      <alignment horizontal="center" readingOrder="0" vertical="top"/>
    </xf>
    <xf borderId="46" fillId="0" fontId="1" numFmtId="21" xfId="0" applyAlignment="1" applyBorder="1" applyFont="1" applyNumberFormat="1">
      <alignment horizontal="center" readingOrder="0" vertical="top"/>
    </xf>
    <xf borderId="27" fillId="6" fontId="15" numFmtId="0" xfId="0" applyAlignment="1" applyBorder="1" applyFont="1">
      <alignment horizontal="left" vertical="top"/>
    </xf>
    <xf borderId="46" fillId="0" fontId="1" numFmtId="0" xfId="0" applyAlignment="1" applyBorder="1" applyFont="1">
      <alignment readingOrder="0" vertical="top"/>
    </xf>
    <xf borderId="46" fillId="0" fontId="1" numFmtId="168" xfId="0" applyAlignment="1" applyBorder="1" applyFont="1" applyNumberFormat="1">
      <alignment readingOrder="0" vertical="top"/>
    </xf>
    <xf borderId="46" fillId="0" fontId="1" numFmtId="185" xfId="0" applyAlignment="1" applyBorder="1" applyFont="1" applyNumberFormat="1">
      <alignment readingOrder="0" vertical="top"/>
    </xf>
    <xf borderId="28" fillId="0" fontId="1" numFmtId="175" xfId="0" applyAlignment="1" applyBorder="1" applyFont="1" applyNumberFormat="1">
      <alignment horizontal="left" readingOrder="0" vertical="top"/>
    </xf>
    <xf borderId="27" fillId="0" fontId="1" numFmtId="191" xfId="0" applyAlignment="1" applyBorder="1" applyFont="1" applyNumberFormat="1">
      <alignment readingOrder="0" vertical="top"/>
    </xf>
    <xf borderId="0" fillId="0" fontId="1" numFmtId="2" xfId="0" applyAlignment="1" applyFont="1" applyNumberFormat="1">
      <alignment readingOrder="0" vertical="top"/>
    </xf>
    <xf borderId="46" fillId="0" fontId="1" numFmtId="185" xfId="0" applyAlignment="1" applyBorder="1" applyFont="1" applyNumberFormat="1">
      <alignment horizontal="center" vertical="center"/>
    </xf>
    <xf borderId="123" fillId="0" fontId="1" numFmtId="168" xfId="0" applyAlignment="1" applyBorder="1" applyFont="1" applyNumberFormat="1">
      <alignment horizontal="center" vertical="center"/>
    </xf>
    <xf borderId="46" fillId="0" fontId="1" numFmtId="186" xfId="0" applyAlignment="1" applyBorder="1" applyFont="1" applyNumberFormat="1">
      <alignment readingOrder="0" vertical="top"/>
    </xf>
    <xf borderId="46" fillId="0" fontId="1" numFmtId="192" xfId="0" applyAlignment="1" applyBorder="1" applyFont="1" applyNumberFormat="1">
      <alignment horizontal="center" readingOrder="0" vertical="top"/>
    </xf>
    <xf quotePrefix="1" borderId="28" fillId="0" fontId="1" numFmtId="0" xfId="0" applyAlignment="1" applyBorder="1" applyFont="1">
      <alignment horizontal="center" readingOrder="0" vertical="top"/>
    </xf>
    <xf borderId="28" fillId="0" fontId="4" numFmtId="184" xfId="0" applyAlignment="1" applyBorder="1" applyFont="1" applyNumberFormat="1">
      <alignment horizontal="right" readingOrder="0" vertical="top"/>
    </xf>
    <xf borderId="27" fillId="3" fontId="1" numFmtId="0" xfId="0" applyAlignment="1" applyBorder="1" applyFont="1">
      <alignment readingOrder="0" vertical="top"/>
    </xf>
    <xf borderId="27" fillId="0" fontId="7" numFmtId="0" xfId="0" applyAlignment="1" applyBorder="1" applyFont="1">
      <alignment readingOrder="0" vertical="top"/>
    </xf>
    <xf borderId="28" fillId="0" fontId="1" numFmtId="3" xfId="0" applyAlignment="1" applyBorder="1" applyFont="1" applyNumberFormat="1">
      <alignment horizontal="center" vertical="top"/>
    </xf>
    <xf borderId="46" fillId="0" fontId="1" numFmtId="0" xfId="0" applyAlignment="1" applyBorder="1" applyFont="1">
      <alignment horizontal="left" vertical="top"/>
    </xf>
    <xf borderId="46" fillId="0" fontId="1" numFmtId="175" xfId="0" applyAlignment="1" applyBorder="1" applyFont="1" applyNumberFormat="1">
      <alignment horizontal="left" vertical="top"/>
    </xf>
    <xf borderId="0" fillId="0" fontId="1" numFmtId="168" xfId="0" applyAlignment="1" applyFont="1" applyNumberFormat="1">
      <alignment horizontal="center" vertical="center"/>
    </xf>
    <xf borderId="0" fillId="8" fontId="1" numFmtId="0" xfId="0" applyAlignment="1" applyFont="1">
      <alignment horizontal="center" readingOrder="0" vertical="top"/>
    </xf>
    <xf borderId="28" fillId="9" fontId="6" numFmtId="0" xfId="0" applyAlignment="1" applyBorder="1" applyFont="1">
      <alignment shrinkToFit="0" vertical="top" wrapText="1"/>
    </xf>
    <xf borderId="46" fillId="9" fontId="6" numFmtId="0" xfId="0" applyAlignment="1" applyBorder="1" applyFont="1">
      <alignment shrinkToFit="0" vertical="top" wrapText="1"/>
    </xf>
    <xf borderId="0" fillId="0" fontId="1" numFmtId="175" xfId="0" applyAlignment="1" applyFont="1" applyNumberFormat="1">
      <alignment horizontal="left" readingOrder="0" vertical="top"/>
    </xf>
    <xf borderId="28" fillId="0" fontId="4" numFmtId="176" xfId="0" applyAlignment="1" applyBorder="1" applyFont="1" applyNumberFormat="1">
      <alignment horizontal="center" readingOrder="0" vertical="top"/>
    </xf>
    <xf borderId="104" fillId="0" fontId="1" numFmtId="0" xfId="0" applyAlignment="1" applyBorder="1" applyFont="1">
      <alignment horizontal="center" readingOrder="0" vertical="top"/>
    </xf>
    <xf borderId="28" fillId="0" fontId="4" numFmtId="0" xfId="0" applyAlignment="1" applyBorder="1" applyFont="1">
      <alignment readingOrder="0" vertical="top"/>
    </xf>
    <xf borderId="46" fillId="0" fontId="15" numFmtId="175" xfId="0" applyAlignment="1" applyBorder="1" applyFont="1" applyNumberFormat="1">
      <alignment readingOrder="0" vertical="top"/>
    </xf>
    <xf quotePrefix="1" borderId="46" fillId="0" fontId="1" numFmtId="0" xfId="0" applyAlignment="1" applyBorder="1" applyFont="1">
      <alignment horizontal="center" readingOrder="0" vertical="top"/>
    </xf>
    <xf quotePrefix="1" borderId="46" fillId="0" fontId="1" numFmtId="0" xfId="0" applyAlignment="1" applyBorder="1" applyFont="1">
      <alignment horizontal="right" readingOrder="0" vertical="top"/>
    </xf>
    <xf borderId="26" fillId="9" fontId="7" numFmtId="0" xfId="0" applyAlignment="1" applyBorder="1" applyFont="1">
      <alignment shrinkToFit="0" vertical="top" wrapText="1"/>
    </xf>
    <xf borderId="0" fillId="9" fontId="7" numFmtId="0" xfId="0" applyAlignment="1" applyFont="1">
      <alignment shrinkToFit="0" vertical="top" wrapText="1"/>
    </xf>
    <xf borderId="105" fillId="0" fontId="1" numFmtId="0" xfId="0" applyAlignment="1" applyBorder="1" applyFont="1">
      <alignment horizontal="center" readingOrder="0" vertical="top"/>
    </xf>
    <xf borderId="57" fillId="9" fontId="7" numFmtId="0" xfId="0" applyAlignment="1" applyBorder="1" applyFont="1">
      <alignment horizontal="left" readingOrder="0" vertical="top"/>
    </xf>
    <xf borderId="71" fillId="0" fontId="4" numFmtId="0" xfId="0" applyAlignment="1" applyBorder="1" applyFont="1">
      <alignment readingOrder="0" shrinkToFit="0" vertical="top" wrapText="1"/>
    </xf>
    <xf borderId="71" fillId="0" fontId="4" numFmtId="0" xfId="0" applyAlignment="1" applyBorder="1" applyFont="1">
      <alignment readingOrder="0" vertical="top"/>
    </xf>
    <xf borderId="71" fillId="0" fontId="4" numFmtId="0" xfId="0" applyAlignment="1" applyBorder="1" applyFont="1">
      <alignment horizontal="left" readingOrder="0" vertical="top"/>
    </xf>
    <xf borderId="71" fillId="0" fontId="1" numFmtId="165" xfId="0" applyAlignment="1" applyBorder="1" applyFont="1" applyNumberFormat="1">
      <alignment horizontal="center" readingOrder="0" vertical="top"/>
    </xf>
    <xf borderId="60" fillId="0" fontId="4" numFmtId="0" xfId="0" applyAlignment="1" applyBorder="1" applyFont="1">
      <alignment horizontal="left" readingOrder="0" shrinkToFit="0" vertical="top" wrapText="1"/>
    </xf>
    <xf borderId="55" fillId="9" fontId="7" numFmtId="0" xfId="0" applyAlignment="1" applyBorder="1" applyFont="1">
      <alignment shrinkToFit="0" vertical="top" wrapText="1"/>
    </xf>
    <xf borderId="56" fillId="9" fontId="7" numFmtId="0" xfId="0" applyAlignment="1" applyBorder="1" applyFont="1">
      <alignment shrinkToFit="0" vertical="top" wrapText="1"/>
    </xf>
    <xf borderId="107" fillId="0" fontId="1" numFmtId="166" xfId="0" applyAlignment="1" applyBorder="1" applyFont="1" applyNumberFormat="1">
      <alignment horizontal="center" vertical="top"/>
    </xf>
    <xf borderId="56" fillId="0" fontId="1" numFmtId="3" xfId="0" applyAlignment="1" applyBorder="1" applyFont="1" applyNumberFormat="1">
      <alignment vertical="top"/>
    </xf>
    <xf borderId="107" fillId="0" fontId="1" numFmtId="3" xfId="0" applyAlignment="1" applyBorder="1" applyFont="1" applyNumberFormat="1">
      <alignment vertical="top"/>
    </xf>
    <xf borderId="71" fillId="6" fontId="15" numFmtId="0" xfId="0" applyAlignment="1" applyBorder="1" applyFont="1">
      <alignment horizontal="left" readingOrder="0" vertical="top"/>
    </xf>
    <xf borderId="60" fillId="0" fontId="1" numFmtId="0" xfId="0" applyAlignment="1" applyBorder="1" applyFont="1">
      <alignment horizontal="center" readingOrder="0" vertical="top"/>
    </xf>
    <xf borderId="107" fillId="0" fontId="1" numFmtId="0" xfId="0" applyAlignment="1" applyBorder="1" applyFont="1">
      <alignment vertical="top"/>
    </xf>
    <xf borderId="107" fillId="0" fontId="1" numFmtId="175" xfId="0" applyAlignment="1" applyBorder="1" applyFont="1" applyNumberFormat="1">
      <alignment vertical="top"/>
    </xf>
    <xf borderId="60" fillId="0" fontId="1" numFmtId="3" xfId="0" applyAlignment="1" applyBorder="1" applyFont="1" applyNumberFormat="1">
      <alignment horizontal="right" readingOrder="0" vertical="top"/>
    </xf>
    <xf borderId="107" fillId="6" fontId="4" numFmtId="182" xfId="0" applyAlignment="1" applyBorder="1" applyFont="1" applyNumberFormat="1">
      <alignment horizontal="center" readingOrder="0" vertical="top"/>
    </xf>
    <xf borderId="107" fillId="0" fontId="1" numFmtId="175" xfId="0" applyAlignment="1" applyBorder="1" applyFont="1" applyNumberFormat="1">
      <alignment readingOrder="0" vertical="top"/>
    </xf>
    <xf borderId="107" fillId="6" fontId="4" numFmtId="184" xfId="0" applyAlignment="1" applyBorder="1" applyFont="1" applyNumberFormat="1">
      <alignment horizontal="center" readingOrder="0" shrinkToFit="0" vertical="top" wrapText="1"/>
    </xf>
    <xf borderId="60" fillId="0" fontId="4" numFmtId="184" xfId="0" applyAlignment="1" applyBorder="1" applyFont="1" applyNumberFormat="1">
      <alignment horizontal="left" readingOrder="0" vertical="top"/>
    </xf>
    <xf borderId="107" fillId="0" fontId="4" numFmtId="175" xfId="0" applyAlignment="1" applyBorder="1" applyFont="1" applyNumberFormat="1">
      <alignment horizontal="center" readingOrder="0" vertical="top"/>
    </xf>
    <xf borderId="107" fillId="0" fontId="1" numFmtId="187" xfId="0" applyAlignment="1" applyBorder="1" applyFont="1" applyNumberFormat="1">
      <alignment readingOrder="0" vertical="top"/>
    </xf>
    <xf borderId="56" fillId="0" fontId="1" numFmtId="187" xfId="0" applyAlignment="1" applyBorder="1" applyFont="1" applyNumberFormat="1">
      <alignment horizontal="center" vertical="center"/>
    </xf>
    <xf borderId="132" fillId="0" fontId="1" numFmtId="0" xfId="0" applyAlignment="1" applyBorder="1" applyFont="1">
      <alignment horizontal="center" vertical="center"/>
    </xf>
    <xf borderId="107" fillId="0" fontId="1" numFmtId="187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107" fillId="0" fontId="1" numFmtId="0" xfId="0" applyAlignment="1" applyBorder="1" applyFont="1">
      <alignment horizontal="center" vertical="center"/>
    </xf>
    <xf borderId="60" fillId="0" fontId="1" numFmtId="175" xfId="0" applyAlignment="1" applyBorder="1" applyFont="1" applyNumberFormat="1">
      <alignment vertical="top"/>
    </xf>
    <xf borderId="0" fillId="9" fontId="7" numFmtId="0" xfId="0" applyAlignment="1" applyFont="1">
      <alignment horizontal="left" readingOrder="0" vertical="top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vertical="top"/>
    </xf>
    <xf borderId="0" fillId="0" fontId="15" numFmtId="0" xfId="0" applyAlignment="1" applyFont="1">
      <alignment readingOrder="0" vertical="top"/>
    </xf>
    <xf borderId="0" fillId="0" fontId="1" numFmtId="178" xfId="0" applyAlignment="1" applyFont="1" applyNumberFormat="1">
      <alignment horizontal="center" readingOrder="0" vertical="top"/>
    </xf>
    <xf borderId="0" fillId="0" fontId="15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vertical="top"/>
    </xf>
    <xf borderId="0" fillId="0" fontId="4" numFmtId="16" xfId="0" applyAlignment="1" applyFont="1" applyNumberFormat="1">
      <alignment horizontal="center" readingOrder="0" vertical="top"/>
    </xf>
    <xf borderId="2" fillId="4" fontId="1" numFmtId="0" xfId="0" applyBorder="1" applyFont="1"/>
    <xf borderId="34" fillId="5" fontId="6" numFmtId="0" xfId="0" applyAlignment="1" applyBorder="1" applyFont="1">
      <alignment horizontal="left" vertical="center"/>
    </xf>
    <xf borderId="133" fillId="0" fontId="1" numFmtId="0" xfId="0" applyBorder="1" applyFont="1"/>
    <xf borderId="34" fillId="5" fontId="1" numFmtId="2" xfId="0" applyAlignment="1" applyBorder="1" applyFont="1" applyNumberFormat="1">
      <alignment shrinkToFit="0" vertical="center" wrapText="1"/>
    </xf>
    <xf borderId="34" fillId="5" fontId="6" numFmtId="2" xfId="0" applyAlignment="1" applyBorder="1" applyFont="1" applyNumberFormat="1">
      <alignment horizontal="center" shrinkToFit="0" vertical="center" wrapText="1"/>
    </xf>
    <xf borderId="134" fillId="5" fontId="6" numFmtId="2" xfId="0" applyAlignment="1" applyBorder="1" applyFont="1" applyNumberFormat="1">
      <alignment horizontal="center" shrinkToFit="0" vertical="top" wrapText="1"/>
    </xf>
    <xf borderId="34" fillId="5" fontId="6" numFmtId="2" xfId="0" applyAlignment="1" applyBorder="1" applyFont="1" applyNumberFormat="1">
      <alignment vertical="top"/>
    </xf>
    <xf borderId="34" fillId="5" fontId="6" numFmtId="2" xfId="0" applyAlignment="1" applyBorder="1" applyFont="1" applyNumberFormat="1">
      <alignment horizontal="center" vertical="top"/>
    </xf>
    <xf borderId="34" fillId="5" fontId="6" numFmtId="2" xfId="0" applyAlignment="1" applyBorder="1" applyFont="1" applyNumberFormat="1">
      <alignment vertical="center"/>
    </xf>
    <xf borderId="134" fillId="5" fontId="6" numFmtId="2" xfId="0" applyAlignment="1" applyBorder="1" applyFont="1" applyNumberFormat="1">
      <alignment horizontal="center" vertical="center"/>
    </xf>
    <xf borderId="134" fillId="5" fontId="6" numFmtId="2" xfId="0" applyAlignment="1" applyBorder="1" applyFont="1" applyNumberFormat="1">
      <alignment vertical="center"/>
    </xf>
    <xf borderId="2" fillId="5" fontId="1" numFmtId="0" xfId="0" applyBorder="1" applyFont="1"/>
    <xf borderId="40" fillId="5" fontId="1" numFmtId="10" xfId="0" applyAlignment="1" applyBorder="1" applyFont="1" applyNumberFormat="1">
      <alignment horizontal="center" vertical="center"/>
    </xf>
    <xf borderId="40" fillId="5" fontId="1" numFmtId="10" xfId="0" applyAlignment="1" applyBorder="1" applyFont="1" applyNumberFormat="1">
      <alignment horizontal="left" vertical="center"/>
    </xf>
    <xf borderId="16" fillId="5" fontId="4" numFmtId="10" xfId="0" applyAlignment="1" applyBorder="1" applyFont="1" applyNumberFormat="1">
      <alignment horizontal="left" vertical="center"/>
    </xf>
    <xf borderId="16" fillId="5" fontId="1" numFmtId="10" xfId="0" applyAlignment="1" applyBorder="1" applyFont="1" applyNumberFormat="1">
      <alignment horizontal="center" vertical="center"/>
    </xf>
    <xf borderId="16" fillId="5" fontId="6" numFmtId="0" xfId="0" applyAlignment="1" applyBorder="1" applyFont="1">
      <alignment horizontal="center" vertical="center"/>
    </xf>
    <xf borderId="40" fillId="5" fontId="6" numFmtId="0" xfId="0" applyAlignment="1" applyBorder="1" applyFont="1">
      <alignment horizontal="center" shrinkToFit="0" vertical="center" wrapText="1"/>
    </xf>
    <xf borderId="76" fillId="5" fontId="6" numFmtId="0" xfId="0" applyAlignment="1" applyBorder="1" applyFont="1">
      <alignment horizontal="center" vertical="top"/>
    </xf>
    <xf borderId="40" fillId="5" fontId="6" numFmtId="0" xfId="0" applyAlignment="1" applyBorder="1" applyFont="1">
      <alignment horizontal="center" vertical="top"/>
    </xf>
    <xf borderId="40" fillId="5" fontId="6" numFmtId="0" xfId="0" applyAlignment="1" applyBorder="1" applyFont="1">
      <alignment vertical="top"/>
    </xf>
    <xf borderId="21" fillId="0" fontId="1" numFmtId="0" xfId="0" applyBorder="1" applyFont="1"/>
    <xf borderId="76" fillId="5" fontId="6" numFmtId="0" xfId="0" applyAlignment="1" applyBorder="1" applyFont="1">
      <alignment horizontal="center" vertical="center"/>
    </xf>
    <xf borderId="69" fillId="0" fontId="1" numFmtId="0" xfId="0" applyBorder="1" applyFont="1"/>
    <xf borderId="25" fillId="0" fontId="1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left" vertical="center"/>
    </xf>
    <xf borderId="26" fillId="0" fontId="1" numFmtId="0" xfId="0" applyAlignment="1" applyBorder="1" applyFont="1">
      <alignment vertical="center"/>
    </xf>
    <xf borderId="26" fillId="0" fontId="1" numFmtId="164" xfId="0" applyAlignment="1" applyBorder="1" applyFont="1" applyNumberFormat="1">
      <alignment vertical="center"/>
    </xf>
    <xf borderId="26" fillId="0" fontId="4" numFmtId="165" xfId="0" applyAlignment="1" applyBorder="1" applyFont="1" applyNumberFormat="1">
      <alignment horizontal="center" vertical="center"/>
    </xf>
    <xf borderId="26" fillId="0" fontId="1" numFmtId="166" xfId="0" applyAlignment="1" applyBorder="1" applyFont="1" applyNumberFormat="1">
      <alignment horizontal="left" vertical="top"/>
    </xf>
    <xf borderId="26" fillId="0" fontId="4" numFmtId="193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0" fillId="0" fontId="1" numFmtId="166" xfId="0" applyAlignment="1" applyFont="1" applyNumberFormat="1">
      <alignment horizontal="center" vertical="center"/>
    </xf>
    <xf borderId="26" fillId="0" fontId="1" numFmtId="167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26" fillId="0" fontId="1" numFmtId="166" xfId="0" applyAlignment="1" applyBorder="1" applyFont="1" applyNumberFormat="1">
      <alignment horizontal="center" vertical="center"/>
    </xf>
    <xf borderId="26" fillId="0" fontId="1" numFmtId="165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6" fillId="0" fontId="1" numFmtId="175" xfId="0" applyAlignment="1" applyBorder="1" applyFont="1" applyNumberFormat="1">
      <alignment horizontal="center" vertical="center"/>
    </xf>
    <xf borderId="0" fillId="0" fontId="4" numFmtId="175" xfId="0" applyAlignment="1" applyFont="1" applyNumberFormat="1">
      <alignment horizontal="center" vertical="center"/>
    </xf>
    <xf borderId="0" fillId="0" fontId="1" numFmtId="175" xfId="0" applyAlignment="1" applyFont="1" applyNumberFormat="1">
      <alignment vertical="center"/>
    </xf>
    <xf borderId="46" fillId="0" fontId="1" numFmtId="169" xfId="0" applyAlignment="1" applyBorder="1" applyFont="1" applyNumberFormat="1">
      <alignment vertical="center"/>
    </xf>
    <xf borderId="74" fillId="6" fontId="1" numFmtId="0" xfId="0" applyAlignment="1" applyBorder="1" applyFont="1">
      <alignment horizontal="left" vertical="center"/>
    </xf>
    <xf borderId="26" fillId="0" fontId="41" numFmtId="193" xfId="0" applyAlignment="1" applyBorder="1" applyFont="1" applyNumberFormat="1">
      <alignment horizontal="left" vertical="center"/>
    </xf>
    <xf borderId="26" fillId="0" fontId="41" numFmtId="0" xfId="0" applyAlignment="1" applyBorder="1" applyFont="1">
      <alignment horizontal="left" vertical="center"/>
    </xf>
    <xf borderId="0" fillId="0" fontId="1" numFmtId="175" xfId="0" applyAlignment="1" applyFont="1" applyNumberFormat="1">
      <alignment horizontal="center" vertical="center"/>
    </xf>
    <xf borderId="74" fillId="8" fontId="1" numFmtId="0" xfId="0" applyAlignment="1" applyBorder="1" applyFont="1">
      <alignment vertical="center"/>
    </xf>
    <xf borderId="26" fillId="0" fontId="4" numFmtId="0" xfId="0" applyAlignment="1" applyBorder="1" applyFont="1">
      <alignment horizontal="center" vertical="center"/>
    </xf>
    <xf borderId="26" fillId="0" fontId="1" numFmtId="193" xfId="0" applyAlignment="1" applyBorder="1" applyFont="1" applyNumberFormat="1">
      <alignment horizontal="left" vertical="center"/>
    </xf>
    <xf borderId="0" fillId="0" fontId="4" numFmtId="166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6" fillId="0" fontId="4" numFmtId="175" xfId="0" applyAlignment="1" applyBorder="1" applyFont="1" applyNumberFormat="1">
      <alignment horizontal="center" vertical="center"/>
    </xf>
    <xf borderId="26" fillId="0" fontId="4" numFmtId="0" xfId="0" applyAlignment="1" applyBorder="1" applyFont="1">
      <alignment vertical="center"/>
    </xf>
    <xf borderId="0" fillId="0" fontId="4" numFmtId="169" xfId="0" applyAlignment="1" applyFont="1" applyNumberFormat="1">
      <alignment vertical="top"/>
    </xf>
    <xf borderId="0" fillId="0" fontId="4" numFmtId="194" xfId="0" applyAlignment="1" applyFont="1" applyNumberFormat="1">
      <alignment vertical="top"/>
    </xf>
    <xf borderId="46" fillId="0" fontId="4" numFmtId="194" xfId="0" applyAlignment="1" applyBorder="1" applyFont="1" applyNumberFormat="1">
      <alignment vertical="center"/>
    </xf>
    <xf borderId="74" fillId="6" fontId="4" numFmtId="0" xfId="0" applyAlignment="1" applyBorder="1" applyFont="1">
      <alignment horizontal="left" vertical="center"/>
    </xf>
    <xf borderId="0" fillId="0" fontId="1" numFmtId="194" xfId="0" applyAlignment="1" applyFont="1" applyNumberFormat="1">
      <alignment vertical="top"/>
    </xf>
    <xf borderId="46" fillId="0" fontId="1" numFmtId="194" xfId="0" applyAlignment="1" applyBorder="1" applyFont="1" applyNumberFormat="1">
      <alignment vertical="center"/>
    </xf>
    <xf borderId="25" fillId="0" fontId="4" numFmtId="0" xfId="0" applyAlignment="1" applyBorder="1" applyFont="1">
      <alignment horizontal="center" vertical="center"/>
    </xf>
    <xf borderId="74" fillId="8" fontId="4" numFmtId="0" xfId="0" applyAlignment="1" applyBorder="1" applyFont="1">
      <alignment vertical="center"/>
    </xf>
    <xf borderId="89" fillId="7" fontId="9" numFmtId="0" xfId="0" applyAlignment="1" applyBorder="1" applyFont="1">
      <alignment horizontal="center" vertical="center"/>
    </xf>
    <xf borderId="2" fillId="7" fontId="9" numFmtId="0" xfId="0" applyAlignment="1" applyBorder="1" applyFont="1">
      <alignment horizontal="center" vertical="center"/>
    </xf>
    <xf borderId="88" fillId="7" fontId="9" numFmtId="0" xfId="0" applyAlignment="1" applyBorder="1" applyFont="1">
      <alignment horizontal="center" vertical="center"/>
    </xf>
    <xf borderId="88" fillId="7" fontId="7" numFmtId="0" xfId="0" applyAlignment="1" applyBorder="1" applyFont="1">
      <alignment horizontal="left" vertical="center"/>
    </xf>
    <xf borderId="88" fillId="7" fontId="9" numFmtId="0" xfId="0" applyAlignment="1" applyBorder="1" applyFont="1">
      <alignment horizontal="left" vertical="center"/>
    </xf>
    <xf borderId="88" fillId="7" fontId="9" numFmtId="0" xfId="0" applyAlignment="1" applyBorder="1" applyFont="1">
      <alignment horizontal="right" vertical="center"/>
    </xf>
    <xf borderId="88" fillId="7" fontId="9" numFmtId="3" xfId="0" applyAlignment="1" applyBorder="1" applyFont="1" applyNumberFormat="1">
      <alignment vertical="center"/>
    </xf>
    <xf borderId="88" fillId="7" fontId="9" numFmtId="165" xfId="0" applyAlignment="1" applyBorder="1" applyFont="1" applyNumberFormat="1">
      <alignment horizontal="center" vertical="center"/>
    </xf>
    <xf borderId="88" fillId="7" fontId="9" numFmtId="0" xfId="0" applyAlignment="1" applyBorder="1" applyFont="1">
      <alignment horizontal="left" shrinkToFit="0" vertical="center" wrapText="1"/>
    </xf>
    <xf borderId="2" fillId="7" fontId="9" numFmtId="0" xfId="0" applyAlignment="1" applyBorder="1" applyFont="1">
      <alignment horizontal="left" vertical="center"/>
    </xf>
    <xf borderId="2" fillId="7" fontId="9" numFmtId="174" xfId="0" applyAlignment="1" applyBorder="1" applyFont="1" applyNumberFormat="1">
      <alignment vertical="center"/>
    </xf>
    <xf borderId="88" fillId="7" fontId="9" numFmtId="174" xfId="0" applyAlignment="1" applyBorder="1" applyFont="1" applyNumberFormat="1">
      <alignment vertical="center"/>
    </xf>
    <xf borderId="88" fillId="7" fontId="17" numFmtId="3" xfId="0" applyAlignment="1" applyBorder="1" applyFont="1" applyNumberFormat="1">
      <alignment vertical="center"/>
    </xf>
    <xf borderId="88" fillId="7" fontId="9" numFmtId="0" xfId="0" applyAlignment="1" applyBorder="1" applyFont="1">
      <alignment vertical="center"/>
    </xf>
    <xf borderId="2" fillId="7" fontId="9" numFmtId="0" xfId="0" applyAlignment="1" applyBorder="1" applyFont="1">
      <alignment vertical="center"/>
    </xf>
    <xf borderId="2" fillId="7" fontId="9" numFmtId="2" xfId="0" applyAlignment="1" applyBorder="1" applyFont="1" applyNumberFormat="1">
      <alignment vertical="center"/>
    </xf>
    <xf borderId="2" fillId="7" fontId="9" numFmtId="2" xfId="0" applyAlignment="1" applyBorder="1" applyFont="1" applyNumberFormat="1">
      <alignment horizontal="center" vertical="center"/>
    </xf>
    <xf borderId="74" fillId="7" fontId="9" numFmtId="2" xfId="0" applyAlignment="1" applyBorder="1" applyFont="1" applyNumberFormat="1">
      <alignment vertical="center"/>
    </xf>
    <xf borderId="26" fillId="0" fontId="1" numFmtId="164" xfId="0" applyAlignment="1" applyBorder="1" applyFont="1" applyNumberFormat="1">
      <alignment vertical="top"/>
    </xf>
    <xf borderId="26" fillId="0" fontId="1" numFmtId="167" xfId="0" applyAlignment="1" applyBorder="1" applyFont="1" applyNumberFormat="1">
      <alignment horizontal="center" vertical="top"/>
    </xf>
    <xf borderId="26" fillId="0" fontId="1" numFmtId="166" xfId="0" applyAlignment="1" applyBorder="1" applyFont="1" applyNumberFormat="1">
      <alignment horizontal="center" vertical="top"/>
    </xf>
    <xf borderId="26" fillId="0" fontId="1" numFmtId="3" xfId="0" applyAlignment="1" applyBorder="1" applyFont="1" applyNumberFormat="1">
      <alignment horizontal="center" vertical="top"/>
    </xf>
    <xf borderId="0" fillId="0" fontId="4" numFmtId="0" xfId="0" applyAlignment="1" applyFont="1">
      <alignment vertical="top"/>
    </xf>
    <xf borderId="26" fillId="0" fontId="1" numFmtId="175" xfId="0" applyAlignment="1" applyBorder="1" applyFont="1" applyNumberFormat="1">
      <alignment horizontal="center" vertical="top"/>
    </xf>
    <xf borderId="0" fillId="0" fontId="1" numFmtId="169" xfId="0" applyAlignment="1" applyFont="1" applyNumberFormat="1">
      <alignment horizontal="center" vertical="top"/>
    </xf>
    <xf borderId="89" fillId="7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88" fillId="7" fontId="1" numFmtId="0" xfId="0" applyAlignment="1" applyBorder="1" applyFont="1">
      <alignment horizontal="center" vertical="center"/>
    </xf>
    <xf borderId="88" fillId="7" fontId="4" numFmtId="0" xfId="0" applyAlignment="1" applyBorder="1" applyFont="1">
      <alignment horizontal="left" vertical="center"/>
    </xf>
    <xf borderId="88" fillId="7" fontId="1" numFmtId="0" xfId="0" applyAlignment="1" applyBorder="1" applyFont="1">
      <alignment horizontal="left" vertical="center"/>
    </xf>
    <xf borderId="88" fillId="11" fontId="10" numFmtId="0" xfId="0" applyAlignment="1" applyBorder="1" applyFill="1" applyFont="1">
      <alignment horizontal="right" vertical="center"/>
    </xf>
    <xf borderId="88" fillId="7" fontId="24" numFmtId="3" xfId="0" applyAlignment="1" applyBorder="1" applyFont="1" applyNumberFormat="1">
      <alignment vertical="center"/>
    </xf>
    <xf borderId="88" fillId="7" fontId="24" numFmtId="165" xfId="0" applyAlignment="1" applyBorder="1" applyFont="1" applyNumberFormat="1">
      <alignment horizontal="center" vertical="center"/>
    </xf>
    <xf borderId="88" fillId="7" fontId="4" numFmtId="0" xfId="0" applyAlignment="1" applyBorder="1" applyFont="1">
      <alignment horizontal="left" shrinkToFit="0" vertical="center" wrapText="1"/>
    </xf>
    <xf borderId="2" fillId="7" fontId="1" numFmtId="0" xfId="0" applyAlignment="1" applyBorder="1" applyFont="1">
      <alignment horizontal="left" vertical="center"/>
    </xf>
    <xf borderId="2" fillId="7" fontId="15" numFmtId="174" xfId="0" applyAlignment="1" applyBorder="1" applyFont="1" applyNumberFormat="1">
      <alignment vertical="center"/>
    </xf>
    <xf borderId="88" fillId="7" fontId="15" numFmtId="174" xfId="0" applyAlignment="1" applyBorder="1" applyFont="1" applyNumberFormat="1">
      <alignment vertical="center"/>
    </xf>
    <xf borderId="88" fillId="7" fontId="15" numFmtId="3" xfId="0" applyAlignment="1" applyBorder="1" applyFont="1" applyNumberFormat="1">
      <alignment vertical="center"/>
    </xf>
    <xf borderId="88" fillId="7" fontId="1" numFmtId="3" xfId="0" applyAlignment="1" applyBorder="1" applyFont="1" applyNumberFormat="1">
      <alignment vertical="center"/>
    </xf>
    <xf borderId="88" fillId="7" fontId="1" numFmtId="0" xfId="0" applyAlignment="1" applyBorder="1" applyFont="1">
      <alignment vertical="center"/>
    </xf>
    <xf borderId="2" fillId="7" fontId="1" numFmtId="0" xfId="0" applyAlignment="1" applyBorder="1" applyFont="1">
      <alignment vertical="center"/>
    </xf>
    <xf borderId="2" fillId="7" fontId="1" numFmtId="2" xfId="0" applyAlignment="1" applyBorder="1" applyFont="1" applyNumberFormat="1">
      <alignment vertical="center"/>
    </xf>
    <xf borderId="2" fillId="7" fontId="1" numFmtId="2" xfId="0" applyAlignment="1" applyBorder="1" applyFont="1" applyNumberFormat="1">
      <alignment horizontal="center" vertical="center"/>
    </xf>
    <xf borderId="2" fillId="7" fontId="1" numFmtId="2" xfId="0" applyAlignment="1" applyBorder="1" applyFont="1" applyNumberFormat="1">
      <alignment vertical="top"/>
    </xf>
    <xf borderId="74" fillId="7" fontId="1" numFmtId="2" xfId="0" applyAlignment="1" applyBorder="1" applyFont="1" applyNumberFormat="1">
      <alignment vertical="center"/>
    </xf>
    <xf borderId="0" fillId="0" fontId="1" numFmtId="0" xfId="0" applyAlignment="1" applyFont="1">
      <alignment horizontal="center" shrinkToFit="0" vertical="top" wrapText="1"/>
    </xf>
    <xf borderId="26" fillId="0" fontId="15" numFmtId="175" xfId="0" applyAlignment="1" applyBorder="1" applyFont="1" applyNumberFormat="1">
      <alignment horizontal="center" vertical="center"/>
    </xf>
    <xf borderId="0" fillId="0" fontId="1" numFmtId="195" xfId="0" applyAlignment="1" applyFont="1" applyNumberFormat="1">
      <alignment vertical="top"/>
    </xf>
    <xf borderId="74" fillId="6" fontId="1" numFmtId="0" xfId="0" applyAlignment="1" applyBorder="1" applyFont="1">
      <alignment vertical="center"/>
    </xf>
    <xf borderId="0" fillId="0" fontId="1" numFmtId="170" xfId="0" applyAlignment="1" applyFont="1" applyNumberFormat="1">
      <alignment horizontal="center" vertical="center"/>
    </xf>
    <xf borderId="26" fillId="0" fontId="1" numFmtId="0" xfId="0" applyAlignment="1" applyBorder="1" applyFont="1">
      <alignment horizontal="center" shrinkToFit="0" vertical="center" wrapText="1"/>
    </xf>
    <xf borderId="46" fillId="0" fontId="1" numFmtId="170" xfId="0" applyAlignment="1" applyBorder="1" applyFont="1" applyNumberFormat="1">
      <alignment vertical="center"/>
    </xf>
    <xf borderId="74" fillId="6" fontId="1" numFmtId="2" xfId="0" applyAlignment="1" applyBorder="1" applyFont="1" applyNumberFormat="1">
      <alignment vertical="center"/>
    </xf>
    <xf borderId="26" fillId="0" fontId="1" numFmtId="193" xfId="0" applyAlignment="1" applyBorder="1" applyFont="1" applyNumberFormat="1">
      <alignment horizontal="center" vertical="center"/>
    </xf>
    <xf borderId="0" fillId="0" fontId="15" numFmtId="0" xfId="0" applyAlignment="1" applyFont="1">
      <alignment horizontal="left" vertical="center"/>
    </xf>
    <xf borderId="26" fillId="0" fontId="1" numFmtId="196" xfId="0" applyAlignment="1" applyBorder="1" applyFont="1" applyNumberFormat="1">
      <alignment horizontal="left" vertical="center"/>
    </xf>
    <xf borderId="26" fillId="0" fontId="1" numFmtId="197" xfId="0" applyAlignment="1" applyBorder="1" applyFont="1" applyNumberFormat="1">
      <alignment horizontal="left" vertical="center"/>
    </xf>
    <xf borderId="26" fillId="0" fontId="4" numFmtId="0" xfId="0" applyAlignment="1" applyBorder="1" applyFont="1">
      <alignment vertical="top"/>
    </xf>
    <xf borderId="26" fillId="0" fontId="4" numFmtId="198" xfId="0" applyAlignment="1" applyBorder="1" applyFont="1" applyNumberFormat="1">
      <alignment horizontal="left" vertical="top"/>
    </xf>
    <xf borderId="0" fillId="0" fontId="1" numFmtId="198" xfId="0" applyAlignment="1" applyFont="1" applyNumberFormat="1">
      <alignment horizontal="center" vertical="top"/>
    </xf>
    <xf borderId="26" fillId="0" fontId="4" numFmtId="0" xfId="0" applyAlignment="1" applyBorder="1" applyFont="1">
      <alignment horizontal="center" vertical="top"/>
    </xf>
    <xf borderId="26" fillId="0" fontId="1" numFmtId="199" xfId="0" applyAlignment="1" applyBorder="1" applyFont="1" applyNumberFormat="1">
      <alignment horizontal="left" vertical="top"/>
    </xf>
    <xf borderId="74" fillId="8" fontId="1" numFmtId="0" xfId="0" applyAlignment="1" applyBorder="1" applyFont="1">
      <alignment vertical="top"/>
    </xf>
    <xf borderId="26" fillId="0" fontId="4" numFmtId="197" xfId="0" applyAlignment="1" applyBorder="1" applyFont="1" applyNumberFormat="1">
      <alignment horizontal="left" vertical="top"/>
    </xf>
    <xf borderId="26" fillId="0" fontId="1" numFmtId="170" xfId="0" applyAlignment="1" applyBorder="1" applyFont="1" applyNumberFormat="1">
      <alignment horizontal="center" vertical="top"/>
    </xf>
    <xf borderId="26" fillId="0" fontId="1" numFmtId="200" xfId="0" applyAlignment="1" applyBorder="1" applyFont="1" applyNumberFormat="1">
      <alignment horizontal="left" vertical="top"/>
    </xf>
    <xf borderId="0" fillId="0" fontId="42" numFmtId="2" xfId="0" applyAlignment="1" applyFont="1" applyNumberFormat="1">
      <alignment vertical="top"/>
    </xf>
    <xf borderId="89" fillId="7" fontId="1" numFmtId="0" xfId="0" applyAlignment="1" applyBorder="1" applyFont="1">
      <alignment vertical="center"/>
    </xf>
    <xf borderId="88" fillId="7" fontId="24" numFmtId="3" xfId="0" applyAlignment="1" applyBorder="1" applyFont="1" applyNumberFormat="1">
      <alignment horizontal="right" vertical="center"/>
    </xf>
    <xf borderId="88" fillId="7" fontId="1" numFmtId="0" xfId="0" applyAlignment="1" applyBorder="1" applyFont="1">
      <alignment horizontal="left" shrinkToFit="0" vertical="center" wrapText="1"/>
    </xf>
    <xf borderId="2" fillId="7" fontId="1" numFmtId="174" xfId="0" applyAlignment="1" applyBorder="1" applyFont="1" applyNumberFormat="1">
      <alignment vertical="center"/>
    </xf>
    <xf borderId="88" fillId="7" fontId="1" numFmtId="174" xfId="0" applyAlignment="1" applyBorder="1" applyFont="1" applyNumberFormat="1">
      <alignment vertical="center"/>
    </xf>
    <xf borderId="88" fillId="7" fontId="15" numFmtId="3" xfId="0" applyAlignment="1" applyBorder="1" applyFont="1" applyNumberFormat="1">
      <alignment horizontal="right" vertical="center"/>
    </xf>
    <xf borderId="2" fillId="7" fontId="4" numFmtId="2" xfId="0" applyAlignment="1" applyBorder="1" applyFont="1" applyNumberFormat="1">
      <alignment vertical="center"/>
    </xf>
    <xf borderId="2" fillId="7" fontId="4" numFmtId="2" xfId="0" applyAlignment="1" applyBorder="1" applyFont="1" applyNumberFormat="1">
      <alignment horizontal="center" vertical="center"/>
    </xf>
    <xf borderId="2" fillId="7" fontId="4" numFmtId="2" xfId="0" applyAlignment="1" applyBorder="1" applyFont="1" applyNumberFormat="1">
      <alignment vertical="top"/>
    </xf>
    <xf borderId="74" fillId="7" fontId="4" numFmtId="2" xfId="0" applyAlignment="1" applyBorder="1" applyFont="1" applyNumberFormat="1">
      <alignment vertical="center"/>
    </xf>
    <xf borderId="74" fillId="8" fontId="1" numFmtId="2" xfId="0" applyAlignment="1" applyBorder="1" applyFont="1" applyNumberFormat="1">
      <alignment vertical="top"/>
    </xf>
    <xf borderId="26" fillId="0" fontId="43" numFmtId="0" xfId="0" applyAlignment="1" applyBorder="1" applyFont="1">
      <alignment vertical="top"/>
    </xf>
    <xf borderId="0" fillId="0" fontId="1" numFmtId="193" xfId="0" applyAlignment="1" applyFont="1" applyNumberFormat="1">
      <alignment horizontal="center" vertical="top"/>
    </xf>
    <xf borderId="88" fillId="7" fontId="9" numFmtId="0" xfId="0" applyAlignment="1" applyBorder="1" applyFont="1">
      <alignment horizontal="center" vertical="top"/>
    </xf>
    <xf borderId="46" fillId="0" fontId="4" numFmtId="0" xfId="0" applyAlignment="1" applyBorder="1" applyFont="1">
      <alignment horizontal="center" vertical="top"/>
    </xf>
    <xf borderId="89" fillId="7" fontId="9" numFmtId="0" xfId="0" applyAlignment="1" applyBorder="1" applyFont="1">
      <alignment horizontal="center" vertical="top"/>
    </xf>
    <xf borderId="88" fillId="7" fontId="9" numFmtId="0" xfId="0" applyAlignment="1" applyBorder="1" applyFont="1">
      <alignment horizontal="left" vertical="top"/>
    </xf>
    <xf borderId="88" fillId="7" fontId="7" numFmtId="0" xfId="0" applyAlignment="1" applyBorder="1" applyFont="1">
      <alignment horizontal="left" vertical="top"/>
    </xf>
    <xf borderId="88" fillId="7" fontId="9" numFmtId="0" xfId="0" applyAlignment="1" applyBorder="1" applyFont="1">
      <alignment horizontal="right" vertical="top"/>
    </xf>
    <xf borderId="88" fillId="7" fontId="9" numFmtId="3" xfId="0" applyAlignment="1" applyBorder="1" applyFont="1" applyNumberFormat="1">
      <alignment vertical="top"/>
    </xf>
    <xf borderId="88" fillId="7" fontId="9" numFmtId="165" xfId="0" applyAlignment="1" applyBorder="1" applyFont="1" applyNumberFormat="1">
      <alignment horizontal="center" vertical="top"/>
    </xf>
    <xf borderId="88" fillId="7" fontId="9" numFmtId="0" xfId="0" applyAlignment="1" applyBorder="1" applyFont="1">
      <alignment horizontal="left" shrinkToFit="0" vertical="top" wrapText="1"/>
    </xf>
    <xf borderId="88" fillId="7" fontId="9" numFmtId="174" xfId="0" applyAlignment="1" applyBorder="1" applyFont="1" applyNumberFormat="1">
      <alignment vertical="top"/>
    </xf>
    <xf borderId="88" fillId="7" fontId="9" numFmtId="0" xfId="0" applyAlignment="1" applyBorder="1" applyFont="1">
      <alignment vertical="top"/>
    </xf>
    <xf borderId="74" fillId="8" fontId="1" numFmtId="2" xfId="0" applyAlignment="1" applyBorder="1" applyFont="1" applyNumberFormat="1">
      <alignment vertical="center"/>
    </xf>
    <xf borderId="55" fillId="0" fontId="4" numFmtId="165" xfId="0" applyAlignment="1" applyBorder="1" applyFont="1" applyNumberFormat="1">
      <alignment horizontal="center" vertical="top"/>
    </xf>
    <xf borderId="55" fillId="0" fontId="1" numFmtId="166" xfId="0" applyAlignment="1" applyBorder="1" applyFont="1" applyNumberFormat="1">
      <alignment horizontal="left" vertical="top"/>
    </xf>
    <xf borderId="55" fillId="0" fontId="4" numFmtId="16" xfId="0" applyAlignment="1" applyBorder="1" applyFont="1" applyNumberFormat="1">
      <alignment horizontal="center" vertical="top"/>
    </xf>
    <xf borderId="56" fillId="0" fontId="1" numFmtId="193" xfId="0" applyAlignment="1" applyBorder="1" applyFont="1" applyNumberFormat="1">
      <alignment horizontal="center" vertical="top"/>
    </xf>
    <xf borderId="55" fillId="0" fontId="1" numFmtId="167" xfId="0" applyAlignment="1" applyBorder="1" applyFont="1" applyNumberFormat="1">
      <alignment horizontal="center" vertical="top"/>
    </xf>
    <xf borderId="55" fillId="0" fontId="1" numFmtId="166" xfId="0" applyAlignment="1" applyBorder="1" applyFont="1" applyNumberFormat="1">
      <alignment horizontal="center" vertical="top"/>
    </xf>
    <xf borderId="56" fillId="0" fontId="1" numFmtId="169" xfId="0" applyAlignment="1" applyBorder="1" applyFont="1" applyNumberFormat="1">
      <alignment vertical="top"/>
    </xf>
    <xf borderId="56" fillId="0" fontId="1" numFmtId="194" xfId="0" applyAlignment="1" applyBorder="1" applyFont="1" applyNumberFormat="1">
      <alignment vertical="top"/>
    </xf>
    <xf borderId="88" fillId="7" fontId="4" numFmtId="0" xfId="0" applyAlignment="1" applyBorder="1" applyFont="1">
      <alignment horizontal="left" vertical="top"/>
    </xf>
    <xf borderId="25" fillId="0" fontId="1" numFmtId="167" xfId="0" applyAlignment="1" applyBorder="1" applyFont="1" applyNumberFormat="1">
      <alignment horizontal="center" vertical="top"/>
    </xf>
    <xf borderId="46" fillId="0" fontId="4" numFmtId="0" xfId="0" applyAlignment="1" applyBorder="1" applyFont="1">
      <alignment horizontal="center" vertical="center"/>
    </xf>
    <xf borderId="0" fillId="0" fontId="1" numFmtId="175" xfId="0" applyAlignment="1" applyFont="1" applyNumberFormat="1">
      <alignment horizontal="left" vertical="center"/>
    </xf>
    <xf borderId="45" fillId="0" fontId="1" numFmtId="193" xfId="0" applyAlignment="1" applyBorder="1" applyFont="1" applyNumberFormat="1">
      <alignment vertical="top"/>
    </xf>
    <xf borderId="112" fillId="0" fontId="1" numFmtId="193" xfId="0" applyAlignment="1" applyBorder="1" applyFont="1" applyNumberFormat="1">
      <alignment horizontal="center" vertical="top"/>
    </xf>
    <xf borderId="113" fillId="0" fontId="1" numFmtId="167" xfId="0" applyAlignment="1" applyBorder="1" applyFont="1" applyNumberFormat="1">
      <alignment horizontal="center" vertical="top"/>
    </xf>
    <xf borderId="45" fillId="0" fontId="1" numFmtId="0" xfId="0" applyAlignment="1" applyBorder="1" applyFont="1">
      <alignment vertical="top"/>
    </xf>
    <xf borderId="112" fillId="0" fontId="1" numFmtId="175" xfId="0" applyAlignment="1" applyBorder="1" applyFont="1" applyNumberFormat="1">
      <alignment vertical="top"/>
    </xf>
    <xf borderId="113" fillId="0" fontId="1" numFmtId="175" xfId="0" applyAlignment="1" applyBorder="1" applyFont="1" applyNumberFormat="1">
      <alignment vertical="top"/>
    </xf>
    <xf borderId="45" fillId="0" fontId="1" numFmtId="175" xfId="0" applyAlignment="1" applyBorder="1" applyFont="1" applyNumberFormat="1">
      <alignment vertical="top"/>
    </xf>
    <xf borderId="0" fillId="0" fontId="1" numFmtId="171" xfId="0" applyAlignment="1" applyFont="1" applyNumberFormat="1">
      <alignment horizontal="right" vertical="top"/>
    </xf>
    <xf borderId="28" fillId="0" fontId="1" numFmtId="193" xfId="0" applyAlignment="1" applyBorder="1" applyFont="1" applyNumberFormat="1">
      <alignment vertical="top"/>
    </xf>
    <xf borderId="46" fillId="0" fontId="1" numFmtId="167" xfId="0" applyAlignment="1" applyBorder="1" applyFont="1" applyNumberFormat="1">
      <alignment horizontal="center" vertical="top"/>
    </xf>
    <xf borderId="27" fillId="0" fontId="1" numFmtId="193" xfId="0" applyAlignment="1" applyBorder="1" applyFont="1" applyNumberFormat="1">
      <alignment vertical="top"/>
    </xf>
    <xf borderId="71" fillId="0" fontId="1" numFmtId="166" xfId="0" applyAlignment="1" applyBorder="1" applyFont="1" applyNumberFormat="1">
      <alignment horizontal="center" vertical="top"/>
    </xf>
    <xf borderId="107" fillId="0" fontId="1" numFmtId="167" xfId="0" applyAlignment="1" applyBorder="1" applyFont="1" applyNumberFormat="1">
      <alignment horizontal="center" vertical="top"/>
    </xf>
    <xf borderId="60" fillId="0" fontId="1" numFmtId="175" xfId="0" applyAlignment="1" applyBorder="1" applyFont="1" applyNumberFormat="1">
      <alignment horizontal="left" vertical="top"/>
    </xf>
    <xf borderId="135" fillId="0" fontId="1" numFmtId="0" xfId="0" applyAlignment="1" applyBorder="1" applyFont="1">
      <alignment horizontal="center" vertical="top"/>
    </xf>
    <xf borderId="0" fillId="0" fontId="4" numFmtId="0" xfId="0" applyAlignment="1" applyFont="1">
      <alignment horizontal="center" vertical="top"/>
    </xf>
    <xf borderId="88" fillId="6" fontId="1" numFmtId="0" xfId="0" applyAlignment="1" applyBorder="1" applyFont="1">
      <alignment horizontal="left" vertical="top"/>
    </xf>
    <xf borderId="88" fillId="6" fontId="1" numFmtId="164" xfId="0" applyAlignment="1" applyBorder="1" applyFont="1" applyNumberFormat="1">
      <alignment vertical="top"/>
    </xf>
    <xf borderId="88" fillId="6" fontId="1" numFmtId="165" xfId="0" applyAlignment="1" applyBorder="1" applyFont="1" applyNumberFormat="1">
      <alignment horizontal="center" vertical="top"/>
    </xf>
    <xf borderId="88" fillId="6" fontId="1" numFmtId="0" xfId="0" applyAlignment="1" applyBorder="1" applyFont="1">
      <alignment horizontal="left" shrinkToFit="0" vertical="top" wrapText="1"/>
    </xf>
    <xf borderId="88" fillId="6" fontId="4" numFmtId="16" xfId="0" applyAlignment="1" applyBorder="1" applyFont="1" applyNumberFormat="1">
      <alignment horizontal="center" vertical="top"/>
    </xf>
    <xf borderId="88" fillId="6" fontId="4" numFmtId="0" xfId="0" applyAlignment="1" applyBorder="1" applyFont="1">
      <alignment horizontal="center" vertical="top"/>
    </xf>
    <xf borderId="88" fillId="7" fontId="17" numFmtId="0" xfId="0" applyAlignment="1" applyBorder="1" applyFont="1">
      <alignment horizontal="left" shrinkToFit="0" vertical="top" wrapText="1"/>
    </xf>
    <xf borderId="88" fillId="7" fontId="17" numFmtId="0" xfId="0" applyAlignment="1" applyBorder="1" applyFont="1">
      <alignment horizontal="left" vertical="top"/>
    </xf>
    <xf borderId="2" fillId="7" fontId="17" numFmtId="0" xfId="0" applyAlignment="1" applyBorder="1" applyFont="1">
      <alignment horizontal="left" vertical="top"/>
    </xf>
    <xf borderId="88" fillId="7" fontId="17" numFmtId="3" xfId="0" applyAlignment="1" applyBorder="1" applyFont="1" applyNumberFormat="1">
      <alignment vertical="top"/>
    </xf>
    <xf borderId="26" fillId="0" fontId="26" numFmtId="0" xfId="0" applyAlignment="1" applyBorder="1" applyFont="1">
      <alignment horizontal="left" vertical="top"/>
    </xf>
    <xf borderId="26" fillId="0" fontId="4" numFmtId="164" xfId="0" applyAlignment="1" applyBorder="1" applyFont="1" applyNumberFormat="1">
      <alignment vertical="top"/>
    </xf>
    <xf borderId="46" fillId="0" fontId="4" numFmtId="0" xfId="0" applyAlignment="1" applyBorder="1" applyFont="1">
      <alignment horizontal="left" vertical="top"/>
    </xf>
    <xf borderId="26" fillId="0" fontId="7" numFmtId="0" xfId="0" applyAlignment="1" applyBorder="1" applyFont="1">
      <alignment shrinkToFit="0" vertical="top" wrapText="1"/>
    </xf>
    <xf borderId="136" fillId="0" fontId="1" numFmtId="0" xfId="0" applyAlignment="1" applyBorder="1" applyFont="1">
      <alignment horizontal="center" vertical="top"/>
    </xf>
    <xf borderId="88" fillId="7" fontId="17" numFmtId="0" xfId="0" applyAlignment="1" applyBorder="1" applyFont="1">
      <alignment horizontal="right" vertical="top"/>
    </xf>
    <xf borderId="26" fillId="0" fontId="4" numFmtId="193" xfId="0" applyAlignment="1" applyBorder="1" applyFont="1" applyNumberFormat="1">
      <alignment horizontal="left" vertical="top"/>
    </xf>
    <xf borderId="135" fillId="0" fontId="1" numFmtId="0" xfId="0" applyAlignment="1" applyBorder="1" applyFont="1">
      <alignment horizontal="left" vertical="top"/>
    </xf>
    <xf borderId="135" fillId="0" fontId="1" numFmtId="175" xfId="0" applyAlignment="1" applyBorder="1" applyFont="1" applyNumberFormat="1">
      <alignment horizontal="left" vertical="top"/>
    </xf>
    <xf borderId="46" fillId="0" fontId="15" numFmtId="175" xfId="0" applyAlignment="1" applyBorder="1" applyFont="1" applyNumberFormat="1">
      <alignment horizontal="left" vertical="top"/>
    </xf>
    <xf borderId="2" fillId="9" fontId="4" numFmtId="175" xfId="0" applyAlignment="1" applyBorder="1" applyFont="1" applyNumberFormat="1">
      <alignment horizontal="center" vertical="center"/>
    </xf>
    <xf borderId="137" fillId="0" fontId="1" numFmtId="0" xfId="0" applyAlignment="1" applyBorder="1" applyFont="1">
      <alignment horizontal="center" vertical="top"/>
    </xf>
    <xf borderId="138" fillId="0" fontId="1" numFmtId="0" xfId="0" applyAlignment="1" applyBorder="1" applyFont="1">
      <alignment horizontal="center" vertical="top"/>
    </xf>
    <xf borderId="139" fillId="0" fontId="1" numFmtId="0" xfId="0" applyAlignment="1" applyBorder="1" applyFont="1">
      <alignment vertical="top"/>
    </xf>
    <xf borderId="139" fillId="0" fontId="4" numFmtId="0" xfId="0" applyAlignment="1" applyBorder="1" applyFont="1">
      <alignment horizontal="left" vertical="top"/>
    </xf>
    <xf borderId="139" fillId="0" fontId="1" numFmtId="0" xfId="0" applyAlignment="1" applyBorder="1" applyFont="1">
      <alignment horizontal="left" vertical="top"/>
    </xf>
    <xf borderId="139" fillId="0" fontId="1" numFmtId="178" xfId="0" applyAlignment="1" applyBorder="1" applyFont="1" applyNumberFormat="1">
      <alignment horizontal="center" vertical="top"/>
    </xf>
    <xf borderId="139" fillId="0" fontId="1" numFmtId="165" xfId="0" applyAlignment="1" applyBorder="1" applyFont="1" applyNumberFormat="1">
      <alignment horizontal="center" vertical="top"/>
    </xf>
    <xf borderId="139" fillId="0" fontId="7" numFmtId="0" xfId="0" applyAlignment="1" applyBorder="1" applyFont="1">
      <alignment horizontal="left" shrinkToFit="0" vertical="top" wrapText="1"/>
    </xf>
    <xf borderId="138" fillId="0" fontId="1" numFmtId="0" xfId="0" applyAlignment="1" applyBorder="1" applyFont="1">
      <alignment horizontal="left" vertical="top"/>
    </xf>
    <xf borderId="139" fillId="0" fontId="1" numFmtId="0" xfId="0" applyAlignment="1" applyBorder="1" applyFont="1">
      <alignment horizontal="center" vertical="top"/>
    </xf>
    <xf borderId="138" fillId="0" fontId="1" numFmtId="166" xfId="0" applyAlignment="1" applyBorder="1" applyFont="1" applyNumberFormat="1">
      <alignment horizontal="center" vertical="top"/>
    </xf>
    <xf borderId="138" fillId="0" fontId="1" numFmtId="167" xfId="0" applyAlignment="1" applyBorder="1" applyFont="1" applyNumberFormat="1">
      <alignment horizontal="center" vertical="top"/>
    </xf>
    <xf borderId="138" fillId="0" fontId="1" numFmtId="3" xfId="0" applyAlignment="1" applyBorder="1" applyFont="1" applyNumberFormat="1">
      <alignment horizontal="left" vertical="top"/>
    </xf>
    <xf borderId="138" fillId="0" fontId="1" numFmtId="175" xfId="0" applyAlignment="1" applyBorder="1" applyFont="1" applyNumberFormat="1">
      <alignment horizontal="left" vertical="top"/>
    </xf>
    <xf borderId="138" fillId="0" fontId="1" numFmtId="170" xfId="0" applyAlignment="1" applyBorder="1" applyFont="1" applyNumberFormat="1">
      <alignment horizontal="center" vertical="top"/>
    </xf>
    <xf borderId="138" fillId="0" fontId="1" numFmtId="170" xfId="0" applyAlignment="1" applyBorder="1" applyFont="1" applyNumberFormat="1">
      <alignment horizontal="right" vertical="top"/>
    </xf>
    <xf borderId="138" fillId="0" fontId="1" numFmtId="170" xfId="0" applyAlignment="1" applyBorder="1" applyFont="1" applyNumberFormat="1">
      <alignment vertical="top"/>
    </xf>
    <xf borderId="138" fillId="0" fontId="1" numFmtId="171" xfId="0" applyAlignment="1" applyBorder="1" applyFont="1" applyNumberFormat="1">
      <alignment vertical="top"/>
    </xf>
    <xf borderId="138" fillId="0" fontId="1" numFmtId="2" xfId="0" applyAlignment="1" applyBorder="1" applyFont="1" applyNumberFormat="1">
      <alignment horizontal="left" vertical="top"/>
    </xf>
    <xf borderId="140" fillId="0" fontId="1" numFmtId="2" xfId="0" applyAlignment="1" applyBorder="1" applyFont="1" applyNumberFormat="1">
      <alignment horizontal="left" vertical="top"/>
    </xf>
    <xf borderId="138" fillId="0" fontId="1" numFmtId="0" xfId="0" applyBorder="1" applyFont="1"/>
    <xf borderId="0" fillId="0" fontId="1" numFmtId="0" xfId="0" applyFont="1"/>
    <xf borderId="70" fillId="0" fontId="1" numFmtId="0" xfId="0" applyAlignment="1" applyBorder="1" applyFont="1">
      <alignment horizontal="left" shrinkToFit="0" vertical="top" wrapText="1"/>
    </xf>
    <xf borderId="25" fillId="0" fontId="4" numFmtId="0" xfId="0" applyAlignment="1" applyBorder="1" applyFont="1">
      <alignment horizontal="left" shrinkToFit="0" vertical="center" wrapText="1"/>
    </xf>
    <xf borderId="46" fillId="0" fontId="1" numFmtId="193" xfId="0" applyAlignment="1" applyBorder="1" applyFont="1" applyNumberFormat="1">
      <alignment vertical="top"/>
    </xf>
    <xf borderId="28" fillId="0" fontId="1" numFmtId="169" xfId="0" applyAlignment="1" applyBorder="1" applyFont="1" applyNumberFormat="1">
      <alignment vertical="top"/>
    </xf>
    <xf borderId="25" fillId="0" fontId="1" numFmtId="0" xfId="0" applyBorder="1" applyFont="1"/>
    <xf borderId="28" fillId="0" fontId="15" numFmtId="169" xfId="0" applyAlignment="1" applyBorder="1" applyFont="1" applyNumberFormat="1">
      <alignment vertical="top"/>
    </xf>
    <xf borderId="46" fillId="0" fontId="1" numFmtId="196" xfId="0" applyAlignment="1" applyBorder="1" applyFont="1" applyNumberFormat="1">
      <alignment vertical="top"/>
    </xf>
    <xf borderId="2" fillId="7" fontId="9" numFmtId="0" xfId="0" applyAlignment="1" applyBorder="1" applyFont="1">
      <alignment horizontal="left" shrinkToFit="0" vertical="top" wrapText="1"/>
    </xf>
    <xf borderId="89" fillId="7" fontId="9" numFmtId="0" xfId="0" applyAlignment="1" applyBorder="1" applyFont="1">
      <alignment horizontal="left" vertical="top"/>
    </xf>
    <xf borderId="26" fillId="0" fontId="4" numFmtId="16" xfId="0" applyAlignment="1" applyBorder="1" applyFont="1" applyNumberFormat="1">
      <alignment horizontal="center" vertical="center"/>
    </xf>
    <xf borderId="0" fillId="0" fontId="4" numFmtId="177" xfId="0" applyAlignment="1" applyFont="1" applyNumberFormat="1">
      <alignment horizontal="center" vertical="top"/>
    </xf>
    <xf borderId="88" fillId="7" fontId="9" numFmtId="177" xfId="0" applyAlignment="1" applyBorder="1" applyFont="1" applyNumberFormat="1">
      <alignment horizontal="center" vertical="top"/>
    </xf>
    <xf borderId="141" fillId="0" fontId="1" numFmtId="0" xfId="0" applyAlignment="1" applyBorder="1" applyFont="1">
      <alignment horizontal="left" vertical="center"/>
    </xf>
    <xf borderId="113" fillId="0" fontId="1" numFmtId="0" xfId="0" applyAlignment="1" applyBorder="1" applyFont="1">
      <alignment horizontal="left" vertical="top"/>
    </xf>
    <xf borderId="113" fillId="0" fontId="4" numFmtId="0" xfId="0" applyAlignment="1" applyBorder="1" applyFont="1">
      <alignment horizontal="left" vertical="top"/>
    </xf>
    <xf borderId="141" fillId="0" fontId="4" numFmtId="0" xfId="0" applyAlignment="1" applyBorder="1" applyFont="1">
      <alignment horizontal="left" vertical="top"/>
    </xf>
    <xf borderId="113" fillId="0" fontId="1" numFmtId="0" xfId="0" applyAlignment="1" applyBorder="1" applyFont="1">
      <alignment horizontal="center" vertical="top"/>
    </xf>
    <xf borderId="29" fillId="0" fontId="1" numFmtId="166" xfId="0" applyAlignment="1" applyBorder="1" applyFont="1" applyNumberFormat="1">
      <alignment horizontal="center" vertical="top"/>
    </xf>
    <xf borderId="26" fillId="0" fontId="1" numFmtId="165" xfId="0" applyAlignment="1" applyBorder="1" applyFont="1" applyNumberFormat="1">
      <alignment vertical="top"/>
    </xf>
    <xf borderId="74" fillId="4" fontId="1" numFmtId="0" xfId="0" applyAlignment="1" applyBorder="1" applyFont="1">
      <alignment vertical="center"/>
    </xf>
    <xf borderId="141" fillId="0" fontId="1" numFmtId="0" xfId="0" applyAlignment="1" applyBorder="1" applyFont="1">
      <alignment horizontal="center" vertical="center"/>
    </xf>
    <xf borderId="141" fillId="0" fontId="4" numFmtId="0" xfId="0" applyAlignment="1" applyBorder="1" applyFont="1">
      <alignment horizontal="left" vertical="center"/>
    </xf>
    <xf borderId="141" fillId="0" fontId="1" numFmtId="178" xfId="0" applyAlignment="1" applyBorder="1" applyFont="1" applyNumberFormat="1">
      <alignment horizontal="center" vertical="center"/>
    </xf>
    <xf borderId="141" fillId="0" fontId="1" numFmtId="165" xfId="0" applyAlignment="1" applyBorder="1" applyFont="1" applyNumberFormat="1">
      <alignment horizontal="center" vertical="center"/>
    </xf>
    <xf borderId="141" fillId="0" fontId="44" numFmtId="0" xfId="0" applyAlignment="1" applyBorder="1" applyFont="1">
      <alignment horizontal="left" shrinkToFit="0" vertical="center" wrapText="1"/>
    </xf>
    <xf borderId="141" fillId="0" fontId="4" numFmtId="0" xfId="0" applyAlignment="1" applyBorder="1" applyFont="1">
      <alignment horizontal="center" vertical="center"/>
    </xf>
    <xf borderId="0" fillId="0" fontId="1" numFmtId="3" xfId="0" applyAlignment="1" applyFont="1" applyNumberFormat="1">
      <alignment horizontal="left" vertical="center"/>
    </xf>
    <xf borderId="0" fillId="0" fontId="1" numFmtId="170" xfId="0" applyAlignment="1" applyFont="1" applyNumberFormat="1">
      <alignment horizontal="right" vertical="center"/>
    </xf>
    <xf borderId="0" fillId="0" fontId="1" numFmtId="170" xfId="0" applyAlignment="1" applyFont="1" applyNumberFormat="1">
      <alignment vertical="center"/>
    </xf>
    <xf borderId="0" fillId="0" fontId="1" numFmtId="171" xfId="0" applyAlignment="1" applyFont="1" applyNumberFormat="1">
      <alignment vertical="center"/>
    </xf>
    <xf borderId="0" fillId="0" fontId="1" numFmtId="2" xfId="0" applyAlignment="1" applyFont="1" applyNumberFormat="1">
      <alignment horizontal="left" vertical="center"/>
    </xf>
    <xf borderId="46" fillId="0" fontId="1" numFmtId="2" xfId="0" applyAlignment="1" applyBorder="1" applyFont="1" applyNumberFormat="1">
      <alignment horizontal="left" vertical="center"/>
    </xf>
    <xf borderId="0" fillId="0" fontId="1" numFmtId="201" xfId="0" applyAlignment="1" applyFont="1" applyNumberFormat="1">
      <alignment horizontal="center" vertical="center"/>
    </xf>
    <xf borderId="0" fillId="0" fontId="4" numFmtId="16" xfId="0" applyAlignment="1" applyFont="1" applyNumberFormat="1">
      <alignment horizontal="center" vertical="center"/>
    </xf>
    <xf borderId="0" fillId="0" fontId="1" numFmtId="170" xfId="0" applyAlignment="1" applyFont="1" applyNumberFormat="1">
      <alignment horizontal="left" vertical="center"/>
    </xf>
    <xf borderId="0" fillId="0" fontId="1" numFmtId="169" xfId="0" applyAlignment="1" applyFont="1" applyNumberFormat="1">
      <alignment horizontal="center" vertical="center"/>
    </xf>
    <xf borderId="0" fillId="0" fontId="1" numFmtId="169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2" xfId="0" applyAlignment="1" applyFont="1" applyNumberFormat="1">
      <alignment horizontal="right" vertical="center"/>
    </xf>
    <xf borderId="0" fillId="0" fontId="1" numFmtId="169" xfId="0" applyAlignment="1" applyFont="1" applyNumberFormat="1">
      <alignment horizontal="right" vertical="center"/>
    </xf>
    <xf borderId="141" fillId="0" fontId="5" numFmtId="0" xfId="0" applyAlignment="1" applyBorder="1" applyFont="1">
      <alignment horizontal="left" shrinkToFit="0" vertical="center" wrapText="1"/>
    </xf>
    <xf borderId="141" fillId="0" fontId="4" numFmtId="178" xfId="0" applyAlignment="1" applyBorder="1" applyFont="1" applyNumberFormat="1">
      <alignment horizontal="center" vertical="center"/>
    </xf>
    <xf borderId="141" fillId="0" fontId="4" numFmtId="165" xfId="0" applyAlignment="1" applyBorder="1" applyFont="1" applyNumberFormat="1">
      <alignment horizontal="center" vertical="center"/>
    </xf>
    <xf borderId="141" fillId="0" fontId="1" numFmtId="0" xfId="0" applyAlignment="1" applyBorder="1" applyFont="1">
      <alignment horizontal="left" shrinkToFit="0" vertical="center" wrapText="1"/>
    </xf>
    <xf borderId="104" fillId="0" fontId="1" numFmtId="0" xfId="0" applyAlignment="1" applyBorder="1" applyFont="1">
      <alignment horizontal="center" vertical="center"/>
    </xf>
    <xf borderId="82" fillId="0" fontId="4" numFmtId="0" xfId="0" applyAlignment="1" applyBorder="1" applyFont="1">
      <alignment horizontal="left" vertical="center"/>
    </xf>
    <xf borderId="104" fillId="0" fontId="4" numFmtId="0" xfId="0" applyAlignment="1" applyBorder="1" applyFont="1">
      <alignment horizontal="left" vertical="center"/>
    </xf>
    <xf borderId="26" fillId="0" fontId="1" numFmtId="178" xfId="0" applyAlignment="1" applyBorder="1" applyFont="1" applyNumberFormat="1">
      <alignment horizontal="center" vertical="center"/>
    </xf>
    <xf borderId="26" fillId="0" fontId="1" numFmtId="165" xfId="0" applyAlignment="1" applyBorder="1" applyFont="1" applyNumberFormat="1">
      <alignment horizontal="center" vertical="center"/>
    </xf>
    <xf borderId="26" fillId="0" fontId="1" numFmtId="0" xfId="0" applyAlignment="1" applyBorder="1" applyFont="1">
      <alignment horizontal="left" shrinkToFit="0" vertical="center" wrapText="1"/>
    </xf>
    <xf borderId="141" fillId="0" fontId="4" numFmtId="0" xfId="0" applyAlignment="1" applyBorder="1" applyFont="1">
      <alignment horizontal="center" vertical="top"/>
    </xf>
    <xf borderId="26" fillId="0" fontId="1" numFmtId="178" xfId="0" applyAlignment="1" applyBorder="1" applyFont="1" applyNumberFormat="1">
      <alignment horizontal="left" vertical="top"/>
    </xf>
    <xf borderId="26" fillId="0" fontId="1" numFmtId="165" xfId="0" applyAlignment="1" applyBorder="1" applyFont="1" applyNumberFormat="1">
      <alignment horizontal="left" vertical="top"/>
    </xf>
    <xf borderId="0" fillId="0" fontId="1" numFmtId="166" xfId="0" applyAlignment="1" applyFont="1" applyNumberFormat="1">
      <alignment horizontal="left" vertical="top"/>
    </xf>
    <xf borderId="0" fillId="0" fontId="1" numFmtId="167" xfId="0" applyAlignment="1" applyFont="1" applyNumberFormat="1">
      <alignment horizontal="left" vertical="top"/>
    </xf>
    <xf borderId="0" fillId="0" fontId="1" numFmtId="170" xfId="0" applyAlignment="1" applyFont="1" applyNumberFormat="1">
      <alignment horizontal="left" vertical="top"/>
    </xf>
    <xf borderId="0" fillId="0" fontId="1" numFmtId="171" xfId="0" applyAlignment="1" applyFont="1" applyNumberFormat="1">
      <alignment horizontal="left" vertical="top"/>
    </xf>
    <xf borderId="142" fillId="0" fontId="1" numFmtId="0" xfId="0" applyAlignment="1" applyBorder="1" applyFont="1">
      <alignment horizontal="center" vertical="top"/>
    </xf>
    <xf borderId="143" fillId="0" fontId="4" numFmtId="0" xfId="0" applyAlignment="1" applyBorder="1" applyFont="1">
      <alignment horizontal="left" vertical="top"/>
    </xf>
    <xf borderId="142" fillId="0" fontId="4" numFmtId="0" xfId="0" applyAlignment="1" applyBorder="1" applyFont="1">
      <alignment horizontal="left" vertical="top"/>
    </xf>
    <xf borderId="26" fillId="0" fontId="4" numFmtId="0" xfId="0" applyAlignment="1" applyBorder="1" applyFont="1">
      <alignment horizontal="left" shrinkToFit="0" vertical="center" wrapText="1"/>
    </xf>
    <xf borderId="26" fillId="0" fontId="1" numFmtId="166" xfId="0" applyAlignment="1" applyBorder="1" applyFont="1" applyNumberFormat="1">
      <alignment horizontal="left" vertical="center"/>
    </xf>
    <xf borderId="88" fillId="7" fontId="10" numFmtId="3" xfId="0" applyAlignment="1" applyBorder="1" applyFont="1" applyNumberFormat="1">
      <alignment vertical="center"/>
    </xf>
    <xf borderId="88" fillId="7" fontId="10" numFmtId="165" xfId="0" applyAlignment="1" applyBorder="1" applyFont="1" applyNumberFormat="1">
      <alignment horizontal="center" vertical="center"/>
    </xf>
    <xf borderId="26" fillId="0" fontId="1" numFmtId="164" xfId="0" applyAlignment="1" applyBorder="1" applyFont="1" applyNumberFormat="1">
      <alignment horizontal="right" vertical="center"/>
    </xf>
    <xf borderId="26" fillId="0" fontId="4" numFmtId="197" xfId="0" applyAlignment="1" applyBorder="1" applyFont="1" applyNumberFormat="1">
      <alignment horizontal="left" vertical="center"/>
    </xf>
    <xf borderId="26" fillId="0" fontId="1" numFmtId="175" xfId="0" applyAlignment="1" applyBorder="1" applyFont="1" applyNumberFormat="1">
      <alignment vertical="center"/>
    </xf>
    <xf borderId="26" fillId="0" fontId="1" numFmtId="166" xfId="0" applyAlignment="1" applyBorder="1" applyFont="1" applyNumberFormat="1">
      <alignment vertical="center"/>
    </xf>
    <xf borderId="0" fillId="0" fontId="1" numFmtId="193" xfId="0" applyAlignment="1" applyFont="1" applyNumberFormat="1">
      <alignment horizontal="center" vertical="center"/>
    </xf>
    <xf borderId="26" fillId="0" fontId="4" numFmtId="198" xfId="0" applyAlignment="1" applyBorder="1" applyFont="1" applyNumberFormat="1">
      <alignment horizontal="left" vertical="center"/>
    </xf>
    <xf borderId="0" fillId="0" fontId="1" numFmtId="166" xfId="0" applyAlignment="1" applyFont="1" applyNumberFormat="1">
      <alignment vertical="center"/>
    </xf>
    <xf borderId="26" fillId="0" fontId="15" numFmtId="175" xfId="0" applyAlignment="1" applyBorder="1" applyFont="1" applyNumberFormat="1">
      <alignment vertical="center"/>
    </xf>
    <xf borderId="0" fillId="0" fontId="15" numFmtId="0" xfId="0" applyAlignment="1" applyFont="1">
      <alignment horizontal="center" vertical="center"/>
    </xf>
    <xf borderId="26" fillId="0" fontId="15" numFmtId="0" xfId="0" applyAlignment="1" applyBorder="1" applyFont="1">
      <alignment horizontal="center" vertical="center"/>
    </xf>
    <xf borderId="26" fillId="0" fontId="15" numFmtId="0" xfId="0" applyAlignment="1" applyBorder="1" applyFont="1">
      <alignment horizontal="left" vertical="center"/>
    </xf>
    <xf borderId="26" fillId="0" fontId="7" numFmtId="0" xfId="0" applyAlignment="1" applyBorder="1" applyFont="1">
      <alignment vertical="center"/>
    </xf>
    <xf borderId="26" fillId="0" fontId="15" numFmtId="166" xfId="0" applyAlignment="1" applyBorder="1" applyFont="1" applyNumberFormat="1">
      <alignment vertical="center"/>
    </xf>
    <xf borderId="0" fillId="0" fontId="15" numFmtId="166" xfId="0" applyAlignment="1" applyFont="1" applyNumberFormat="1">
      <alignment vertical="center"/>
    </xf>
    <xf borderId="26" fillId="0" fontId="15" numFmtId="0" xfId="0" applyAlignment="1" applyBorder="1" applyFont="1">
      <alignment vertical="center"/>
    </xf>
    <xf borderId="26" fillId="0" fontId="15" numFmtId="3" xfId="0" applyAlignment="1" applyBorder="1" applyFont="1" applyNumberFormat="1">
      <alignment vertical="center"/>
    </xf>
    <xf borderId="0" fillId="0" fontId="15" numFmtId="175" xfId="0" applyAlignment="1" applyFont="1" applyNumberFormat="1">
      <alignment vertical="center"/>
    </xf>
    <xf borderId="0" fillId="0" fontId="15" numFmtId="2" xfId="0" applyAlignment="1" applyFont="1" applyNumberFormat="1">
      <alignment vertical="center"/>
    </xf>
    <xf borderId="0" fillId="0" fontId="15" numFmtId="2" xfId="0" applyAlignment="1" applyFont="1" applyNumberFormat="1">
      <alignment horizontal="center" vertical="center"/>
    </xf>
    <xf borderId="0" fillId="0" fontId="15" numFmtId="2" xfId="0" applyAlignment="1" applyFont="1" applyNumberFormat="1">
      <alignment vertical="top"/>
    </xf>
    <xf borderId="46" fillId="0" fontId="15" numFmtId="2" xfId="0" applyAlignment="1" applyBorder="1" applyFont="1" applyNumberFormat="1">
      <alignment vertical="center"/>
    </xf>
    <xf borderId="27" fillId="0" fontId="1" numFmtId="175" xfId="0" applyAlignment="1" applyBorder="1" applyFont="1" applyNumberFormat="1">
      <alignment horizontal="center" vertical="center"/>
    </xf>
    <xf borderId="46" fillId="0" fontId="1" numFmtId="0" xfId="0" applyAlignment="1" applyBorder="1" applyFont="1">
      <alignment horizontal="center" vertical="center"/>
    </xf>
    <xf borderId="26" fillId="0" fontId="1" numFmtId="0" xfId="0" applyBorder="1" applyFont="1"/>
    <xf borderId="26" fillId="0" fontId="26" numFmtId="0" xfId="0" applyAlignment="1" applyBorder="1" applyFont="1">
      <alignment horizontal="left" vertical="center"/>
    </xf>
    <xf borderId="107" fillId="0" fontId="1" numFmtId="0" xfId="0" applyAlignment="1" applyBorder="1" applyFont="1">
      <alignment horizontal="left" vertical="top"/>
    </xf>
    <xf borderId="107" fillId="0" fontId="1" numFmtId="0" xfId="0" applyAlignment="1" applyBorder="1" applyFont="1">
      <alignment horizontal="center" vertical="top"/>
    </xf>
    <xf borderId="26" fillId="0" fontId="6" numFmtId="0" xfId="0" applyAlignment="1" applyBorder="1" applyFont="1">
      <alignment horizontal="left" vertical="top"/>
    </xf>
    <xf borderId="144" fillId="4" fontId="45" numFmtId="0" xfId="0" applyAlignment="1" applyBorder="1" applyFont="1">
      <alignment vertical="center"/>
    </xf>
    <xf borderId="144" fillId="4" fontId="1" numFmtId="0" xfId="0" applyAlignment="1" applyBorder="1" applyFont="1">
      <alignment vertical="center"/>
    </xf>
    <xf borderId="144" fillId="4" fontId="1" numFmtId="0" xfId="0" applyAlignment="1" applyBorder="1" applyFont="1">
      <alignment horizontal="left" vertical="center"/>
    </xf>
    <xf borderId="144" fillId="4" fontId="1" numFmtId="0" xfId="0" applyAlignment="1" applyBorder="1" applyFont="1">
      <alignment horizontal="center" vertical="center"/>
    </xf>
    <xf borderId="144" fillId="4" fontId="5" numFmtId="0" xfId="0" applyAlignment="1" applyBorder="1" applyFont="1">
      <alignment horizontal="left" shrinkToFit="0" vertical="center" wrapText="1"/>
    </xf>
    <xf borderId="144" fillId="4" fontId="1" numFmtId="0" xfId="0" applyAlignment="1" applyBorder="1" applyFont="1">
      <alignment vertical="top"/>
    </xf>
    <xf borderId="145" fillId="4" fontId="1" numFmtId="0" xfId="0" applyAlignment="1" applyBorder="1" applyFont="1">
      <alignment vertical="center"/>
    </xf>
    <xf borderId="144" fillId="4" fontId="1" numFmtId="0" xfId="0" applyBorder="1" applyFont="1"/>
    <xf borderId="2" fillId="5" fontId="7" numFmtId="0" xfId="0" applyAlignment="1" applyBorder="1" applyFont="1">
      <alignment horizontal="left" vertical="center"/>
    </xf>
    <xf borderId="74" fillId="5" fontId="6" numFmtId="2" xfId="0" applyAlignment="1" applyBorder="1" applyFont="1" applyNumberFormat="1">
      <alignment horizontal="center" vertical="center"/>
    </xf>
    <xf borderId="104" fillId="0" fontId="1" numFmtId="0" xfId="0" applyBorder="1" applyFont="1"/>
    <xf borderId="2" fillId="5" fontId="1" numFmtId="10" xfId="0" applyAlignment="1" applyBorder="1" applyFont="1" applyNumberFormat="1">
      <alignment horizontal="center" vertical="center"/>
    </xf>
    <xf borderId="88" fillId="5" fontId="6" numFmtId="10" xfId="0" applyAlignment="1" applyBorder="1" applyFont="1" applyNumberFormat="1">
      <alignment horizontal="center" vertical="center"/>
    </xf>
    <xf borderId="26" fillId="0" fontId="1" numFmtId="0" xfId="0" applyAlignment="1" applyBorder="1" applyFont="1">
      <alignment shrinkToFit="0" wrapText="1"/>
    </xf>
    <xf borderId="88" fillId="5" fontId="1" numFmtId="10" xfId="0" applyAlignment="1" applyBorder="1" applyFont="1" applyNumberFormat="1">
      <alignment horizontal="left" vertical="center"/>
    </xf>
    <xf borderId="2" fillId="5" fontId="1" numFmtId="10" xfId="0" applyAlignment="1" applyBorder="1" applyFont="1" applyNumberFormat="1">
      <alignment horizontal="left" vertical="center"/>
    </xf>
    <xf borderId="2" fillId="5" fontId="4" numFmtId="10" xfId="0" applyAlignment="1" applyBorder="1" applyFont="1" applyNumberFormat="1">
      <alignment horizontal="left" vertical="center"/>
    </xf>
    <xf borderId="2" fillId="5" fontId="1" numFmtId="10" xfId="0" applyAlignment="1" applyBorder="1" applyFont="1" applyNumberFormat="1">
      <alignment vertical="center"/>
    </xf>
    <xf borderId="2" fillId="5" fontId="6" numFmtId="10" xfId="0" applyAlignment="1" applyBorder="1" applyFont="1" applyNumberFormat="1">
      <alignment horizontal="center" vertical="center"/>
    </xf>
    <xf borderId="2" fillId="5" fontId="6" numFmtId="0" xfId="0" applyAlignment="1" applyBorder="1" applyFont="1">
      <alignment horizontal="center" vertical="top"/>
    </xf>
    <xf borderId="86" fillId="5" fontId="6" numFmtId="0" xfId="0" applyAlignment="1" applyBorder="1" applyFont="1">
      <alignment horizontal="center" vertical="top"/>
    </xf>
    <xf borderId="74" fillId="5" fontId="6" numFmtId="0" xfId="0" applyAlignment="1" applyBorder="1" applyFont="1">
      <alignment horizontal="center" vertical="center"/>
    </xf>
    <xf borderId="146" fillId="0" fontId="1" numFmtId="0" xfId="0" applyAlignment="1" applyBorder="1" applyFont="1">
      <alignment horizontal="center" vertical="top"/>
    </xf>
    <xf borderId="147" fillId="0" fontId="1" numFmtId="0" xfId="0" applyAlignment="1" applyBorder="1" applyFont="1">
      <alignment horizontal="center" vertical="top"/>
    </xf>
    <xf borderId="148" fillId="0" fontId="4" numFmtId="0" xfId="0" applyAlignment="1" applyBorder="1" applyFont="1">
      <alignment horizontal="left" vertical="top"/>
    </xf>
    <xf borderId="148" fillId="0" fontId="19" numFmtId="0" xfId="0" applyAlignment="1" applyBorder="1" applyFont="1">
      <alignment horizontal="left" shrinkToFit="0" vertical="top" wrapText="1"/>
    </xf>
    <xf borderId="148" fillId="0" fontId="1" numFmtId="0" xfId="0" applyAlignment="1" applyBorder="1" applyFont="1">
      <alignment horizontal="left" vertical="top"/>
    </xf>
    <xf borderId="148" fillId="0" fontId="15" numFmtId="0" xfId="0" applyAlignment="1" applyBorder="1" applyFont="1">
      <alignment horizontal="left" vertical="top"/>
    </xf>
    <xf borderId="148" fillId="0" fontId="1" numFmtId="178" xfId="0" applyAlignment="1" applyBorder="1" applyFont="1" applyNumberFormat="1">
      <alignment horizontal="center" vertical="top"/>
    </xf>
    <xf borderId="148" fillId="0" fontId="1" numFmtId="165" xfId="0" applyAlignment="1" applyBorder="1" applyFont="1" applyNumberFormat="1">
      <alignment horizontal="center" vertical="top"/>
    </xf>
    <xf borderId="148" fillId="0" fontId="15" numFmtId="0" xfId="0" applyAlignment="1" applyBorder="1" applyFont="1">
      <alignment horizontal="left" shrinkToFit="0" vertical="top" wrapText="1"/>
    </xf>
    <xf borderId="148" fillId="0" fontId="1" numFmtId="0" xfId="0" applyAlignment="1" applyBorder="1" applyFont="1">
      <alignment horizontal="center" vertical="top"/>
    </xf>
    <xf borderId="148" fillId="0" fontId="4" numFmtId="16" xfId="0" applyAlignment="1" applyBorder="1" applyFont="1" applyNumberFormat="1">
      <alignment horizontal="center" vertical="top"/>
    </xf>
    <xf borderId="26" fillId="0" fontId="19" numFmtId="0" xfId="0" applyAlignment="1" applyBorder="1" applyFont="1">
      <alignment horizontal="left" vertical="top"/>
    </xf>
    <xf borderId="88" fillId="9" fontId="46" numFmtId="0" xfId="0" applyAlignment="1" applyBorder="1" applyFont="1">
      <alignment horizontal="left" vertical="top"/>
    </xf>
    <xf borderId="88" fillId="9" fontId="7" numFmtId="0" xfId="0" applyAlignment="1" applyBorder="1" applyFont="1">
      <alignment horizontal="left" shrinkToFit="0" vertical="top" wrapText="1"/>
    </xf>
    <xf borderId="88" fillId="9" fontId="26" numFmtId="0" xfId="0" applyAlignment="1" applyBorder="1" applyFont="1">
      <alignment horizontal="left" shrinkToFit="0" vertical="top" wrapText="1"/>
    </xf>
    <xf borderId="74" fillId="9" fontId="1" numFmtId="2" xfId="0" applyAlignment="1" applyBorder="1" applyFont="1" applyNumberFormat="1">
      <alignment horizontal="left" vertical="top"/>
    </xf>
    <xf borderId="2" fillId="9" fontId="1" numFmtId="0" xfId="0" applyAlignment="1" applyBorder="1" applyFont="1">
      <alignment vertical="top"/>
    </xf>
    <xf borderId="2" fillId="7" fontId="47" numFmtId="0" xfId="0" applyAlignment="1" applyBorder="1" applyFont="1">
      <alignment horizontal="right" vertical="top"/>
    </xf>
    <xf borderId="2" fillId="7" fontId="47" numFmtId="164" xfId="0" applyAlignment="1" applyBorder="1" applyFont="1" applyNumberFormat="1">
      <alignment horizontal="center" vertical="top"/>
    </xf>
    <xf borderId="2" fillId="7" fontId="9" numFmtId="164" xfId="0" applyAlignment="1" applyBorder="1" applyFont="1" applyNumberFormat="1">
      <alignment horizontal="center" vertical="top"/>
    </xf>
    <xf quotePrefix="1" borderId="26" fillId="0" fontId="4" numFmtId="0" xfId="0" applyAlignment="1" applyBorder="1" applyFont="1">
      <alignment horizontal="left" vertical="top"/>
    </xf>
    <xf quotePrefix="1" borderId="26" fillId="0" fontId="1" numFmtId="0" xfId="0" applyAlignment="1" applyBorder="1" applyFont="1">
      <alignment horizontal="left" vertical="top"/>
    </xf>
    <xf quotePrefix="1" borderId="88" fillId="9" fontId="4" numFmtId="0" xfId="0" applyAlignment="1" applyBorder="1" applyFont="1">
      <alignment horizontal="left" vertical="top"/>
    </xf>
    <xf quotePrefix="1" borderId="88" fillId="9" fontId="1" numFmtId="0" xfId="0" applyAlignment="1" applyBorder="1" applyFont="1">
      <alignment horizontal="left" vertical="top"/>
    </xf>
    <xf borderId="88" fillId="9" fontId="1" numFmtId="165" xfId="0" applyAlignment="1" applyBorder="1" applyFont="1" applyNumberFormat="1">
      <alignment horizontal="center" vertical="top"/>
    </xf>
    <xf borderId="88" fillId="9" fontId="26" numFmtId="0" xfId="0" applyAlignment="1" applyBorder="1" applyFont="1">
      <alignment horizontal="left" vertical="top"/>
    </xf>
    <xf borderId="88" fillId="9" fontId="1" numFmtId="0" xfId="0" applyAlignment="1" applyBorder="1" applyFont="1">
      <alignment horizontal="center" vertical="top"/>
    </xf>
    <xf borderId="2" fillId="5" fontId="6" numFmtId="0" xfId="0" applyAlignment="1" applyBorder="1" applyFont="1">
      <alignment horizontal="center" shrinkToFit="0" vertical="center" wrapText="1"/>
    </xf>
    <xf borderId="2" fillId="5" fontId="6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26" numFmtId="0" xfId="0" applyAlignment="1" applyFont="1">
      <alignment horizontal="left" vertical="top"/>
    </xf>
    <xf quotePrefix="1" borderId="0" fillId="0" fontId="4" numFmtId="0" xfId="0" applyAlignment="1" applyFont="1">
      <alignment horizontal="left" vertical="top"/>
    </xf>
    <xf quotePrefix="1" borderId="0" fillId="0" fontId="1" numFmtId="0" xfId="0" applyAlignment="1" applyFont="1">
      <alignment horizontal="left" vertical="top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2" fillId="12" fontId="6" numFmtId="0" xfId="0" applyAlignment="1" applyBorder="1" applyFill="1" applyFont="1">
      <alignment horizontal="center" vertical="center"/>
    </xf>
    <xf borderId="2" fillId="12" fontId="6" numFmtId="0" xfId="0" applyAlignment="1" applyBorder="1" applyFont="1">
      <alignment vertical="center"/>
    </xf>
    <xf borderId="2" fillId="12" fontId="6" numFmtId="0" xfId="0" applyAlignment="1" applyBorder="1" applyFont="1">
      <alignment horizontal="left" vertical="center"/>
    </xf>
    <xf borderId="2" fillId="12" fontId="7" numFmtId="0" xfId="0" applyAlignment="1" applyBorder="1" applyFont="1">
      <alignment horizontal="left" vertical="center"/>
    </xf>
    <xf borderId="86" fillId="13" fontId="6" numFmtId="0" xfId="0" applyAlignment="1" applyBorder="1" applyFill="1" applyFont="1">
      <alignment horizontal="center" vertical="center"/>
    </xf>
    <xf borderId="86" fillId="14" fontId="7" numFmtId="0" xfId="0" applyAlignment="1" applyBorder="1" applyFill="1" applyFont="1">
      <alignment horizontal="center" vertical="center"/>
    </xf>
    <xf borderId="2" fillId="14" fontId="6" numFmtId="3" xfId="0" applyAlignment="1" applyBorder="1" applyFont="1" applyNumberFormat="1">
      <alignment horizontal="center" vertical="center"/>
    </xf>
    <xf borderId="2" fillId="14" fontId="6" numFmtId="0" xfId="0" applyAlignment="1" applyBorder="1" applyFont="1">
      <alignment horizontal="center" vertical="center"/>
    </xf>
    <xf borderId="2" fillId="14" fontId="6" numFmtId="2" xfId="0" applyAlignment="1" applyBorder="1" applyFont="1" applyNumberFormat="1">
      <alignment vertical="center"/>
    </xf>
    <xf borderId="86" fillId="15" fontId="6" numFmtId="2" xfId="0" applyAlignment="1" applyBorder="1" applyFill="1" applyFont="1" applyNumberFormat="1">
      <alignment horizontal="center" vertical="top"/>
    </xf>
    <xf borderId="86" fillId="14" fontId="6" numFmtId="2" xfId="0" applyAlignment="1" applyBorder="1" applyFont="1" applyNumberFormat="1">
      <alignment horizontal="center" vertical="center"/>
    </xf>
    <xf borderId="86" fillId="12" fontId="6" numFmtId="0" xfId="0" applyAlignment="1" applyBorder="1" applyFont="1">
      <alignment horizontal="center" vertical="center"/>
    </xf>
    <xf borderId="86" fillId="12" fontId="6" numFmtId="0" xfId="0" applyAlignment="1" applyBorder="1" applyFont="1">
      <alignment horizontal="center"/>
    </xf>
    <xf borderId="2" fillId="12" fontId="6" numFmtId="0" xfId="0" applyBorder="1" applyFont="1"/>
    <xf borderId="2" fillId="12" fontId="7" numFmtId="0" xfId="0" applyAlignment="1" applyBorder="1" applyFont="1">
      <alignment horizontal="center" vertical="center"/>
    </xf>
    <xf borderId="2" fillId="13" fontId="6" numFmtId="0" xfId="0" applyAlignment="1" applyBorder="1" applyFont="1">
      <alignment horizontal="center" vertical="center"/>
    </xf>
    <xf borderId="86" fillId="13" fontId="6" numFmtId="0" xfId="0" applyAlignment="1" applyBorder="1" applyFont="1">
      <alignment horizontal="center"/>
    </xf>
    <xf borderId="2" fillId="14" fontId="7" numFmtId="0" xfId="0" applyAlignment="1" applyBorder="1" applyFont="1">
      <alignment horizontal="center" vertical="center"/>
    </xf>
    <xf borderId="2" fillId="15" fontId="6" numFmtId="2" xfId="0" applyAlignment="1" applyBorder="1" applyFont="1" applyNumberFormat="1">
      <alignment horizontal="left" vertical="center"/>
    </xf>
    <xf borderId="2" fillId="15" fontId="48" numFmtId="2" xfId="0" applyAlignment="1" applyBorder="1" applyFont="1" applyNumberFormat="1">
      <alignment horizontal="center" vertical="top"/>
    </xf>
    <xf borderId="2" fillId="15" fontId="48" numFmtId="0" xfId="0" applyAlignment="1" applyBorder="1" applyFont="1">
      <alignment horizontal="center" vertical="top"/>
    </xf>
    <xf borderId="2" fillId="15" fontId="48" numFmtId="0" xfId="0" applyAlignment="1" applyBorder="1" applyFont="1">
      <alignment horizontal="center"/>
    </xf>
    <xf borderId="86" fillId="15" fontId="48" numFmtId="0" xfId="0" applyAlignment="1" applyBorder="1" applyFont="1">
      <alignment horizontal="center"/>
    </xf>
    <xf borderId="2" fillId="15" fontId="49" numFmtId="0" xfId="0" applyAlignment="1" applyBorder="1" applyFont="1">
      <alignment horizontal="center"/>
    </xf>
    <xf borderId="86" fillId="15" fontId="49" numFmtId="2" xfId="0" applyAlignment="1" applyBorder="1" applyFont="1" applyNumberFormat="1">
      <alignment horizontal="center" vertical="top"/>
    </xf>
    <xf borderId="2" fillId="14" fontId="6" numFmtId="2" xfId="0" applyAlignment="1" applyBorder="1" applyFont="1" applyNumberFormat="1">
      <alignment horizontal="center" vertical="center"/>
    </xf>
    <xf borderId="2" fillId="12" fontId="6" numFmtId="0" xfId="0" applyAlignment="1" applyBorder="1" applyFont="1">
      <alignment horizontal="center"/>
    </xf>
    <xf borderId="2" fillId="12" fontId="6" numFmtId="10" xfId="0" applyAlignment="1" applyBorder="1" applyFont="1" applyNumberFormat="1">
      <alignment horizontal="center" vertical="center"/>
    </xf>
    <xf borderId="2" fillId="13" fontId="6" numFmtId="10" xfId="0" applyAlignment="1" applyBorder="1" applyFont="1" applyNumberFormat="1">
      <alignment horizontal="center" vertical="center"/>
    </xf>
    <xf borderId="2" fillId="14" fontId="7" numFmtId="10" xfId="0" applyAlignment="1" applyBorder="1" applyFont="1" applyNumberFormat="1">
      <alignment horizontal="center" vertical="center"/>
    </xf>
    <xf borderId="2" fillId="14" fontId="6" numFmtId="10" xfId="0" applyAlignment="1" applyBorder="1" applyFont="1" applyNumberFormat="1">
      <alignment horizontal="center" vertical="center"/>
    </xf>
    <xf borderId="2" fillId="15" fontId="6" numFmtId="0" xfId="0" applyAlignment="1" applyBorder="1" applyFont="1">
      <alignment horizontal="left" vertical="center"/>
    </xf>
    <xf borderId="2" fillId="15" fontId="49" numFmtId="0" xfId="0" applyAlignment="1" applyBorder="1" applyFont="1">
      <alignment horizontal="center" vertical="top"/>
    </xf>
    <xf borderId="0" fillId="0" fontId="1" numFmtId="164" xfId="0" applyAlignment="1" applyFont="1" applyNumberFormat="1">
      <alignment vertical="top"/>
    </xf>
    <xf borderId="0" fillId="0" fontId="4" numFmtId="165" xfId="0" applyAlignment="1" applyFont="1" applyNumberFormat="1">
      <alignment horizontal="center" vertical="top"/>
    </xf>
    <xf borderId="0" fillId="0" fontId="4" numFmtId="193" xfId="0" applyAlignment="1" applyFont="1" applyNumberFormat="1">
      <alignment horizontal="left" vertical="top"/>
    </xf>
    <xf borderId="0" fillId="0" fontId="1" numFmtId="9" xfId="0" applyAlignment="1" applyFont="1" applyNumberFormat="1">
      <alignment horizontal="center" vertical="top"/>
    </xf>
    <xf borderId="2" fillId="9" fontId="4" numFmtId="3" xfId="0" applyAlignment="1" applyBorder="1" applyFont="1" applyNumberFormat="1">
      <alignment horizontal="center" vertical="top"/>
    </xf>
    <xf borderId="2" fillId="9" fontId="4" numFmtId="175" xfId="0" applyAlignment="1" applyBorder="1" applyFont="1" applyNumberFormat="1">
      <alignment vertical="top"/>
    </xf>
    <xf borderId="0" fillId="0" fontId="1" numFmtId="165" xfId="0" applyAlignment="1" applyFont="1" applyNumberFormat="1">
      <alignment vertical="top"/>
    </xf>
    <xf borderId="0" fillId="0" fontId="1" numFmtId="169" xfId="0" applyAlignment="1" applyFont="1" applyNumberFormat="1">
      <alignment horizontal="left" vertical="top"/>
    </xf>
    <xf borderId="0" fillId="0" fontId="4" numFmtId="175" xfId="0" applyAlignment="1" applyFont="1" applyNumberFormat="1">
      <alignment horizontal="left" vertical="top"/>
    </xf>
    <xf borderId="0" fillId="0" fontId="41" numFmtId="193" xfId="0" applyAlignment="1" applyFont="1" applyNumberFormat="1">
      <alignment horizontal="left" vertical="top"/>
    </xf>
    <xf borderId="0" fillId="0" fontId="4" numFmtId="9" xfId="0" applyAlignment="1" applyFont="1" applyNumberFormat="1">
      <alignment horizontal="center" vertical="top"/>
    </xf>
    <xf borderId="0" fillId="0" fontId="1" numFmtId="1" xfId="0" applyAlignment="1" applyFont="1" applyNumberFormat="1">
      <alignment horizontal="left" vertical="top"/>
    </xf>
    <xf borderId="2" fillId="8" fontId="1" numFmtId="0" xfId="0" applyAlignment="1" applyBorder="1" applyFont="1">
      <alignment horizontal="left" vertical="top"/>
    </xf>
    <xf borderId="0" fillId="0" fontId="4" numFmtId="194" xfId="0" applyAlignment="1" applyFont="1" applyNumberFormat="1">
      <alignment horizontal="left" vertical="top"/>
    </xf>
    <xf borderId="0" fillId="0" fontId="1" numFmtId="193" xfId="0" applyAlignment="1" applyFont="1" applyNumberFormat="1">
      <alignment horizontal="left" vertical="top"/>
    </xf>
    <xf borderId="0" fillId="0" fontId="4" numFmtId="169" xfId="0" applyAlignment="1" applyFont="1" applyNumberFormat="1">
      <alignment horizontal="left" vertical="top"/>
    </xf>
    <xf borderId="0" fillId="0" fontId="1" numFmtId="194" xfId="0" applyAlignment="1" applyFont="1" applyNumberFormat="1">
      <alignment horizontal="left" vertical="top"/>
    </xf>
    <xf borderId="2" fillId="8" fontId="4" numFmtId="0" xfId="0" applyAlignment="1" applyBorder="1" applyFont="1">
      <alignment horizontal="left" vertical="top"/>
    </xf>
    <xf borderId="2" fillId="7" fontId="17" numFmtId="3" xfId="0" applyAlignment="1" applyBorder="1" applyFont="1" applyNumberFormat="1">
      <alignment vertical="top"/>
    </xf>
    <xf borderId="2" fillId="7" fontId="9" numFmtId="2" xfId="0" applyAlignment="1" applyBorder="1" applyFont="1" applyNumberFormat="1">
      <alignment horizontal="left" vertical="top"/>
    </xf>
    <xf borderId="0" fillId="0" fontId="1" numFmtId="202" xfId="0" applyAlignment="1" applyFont="1" applyNumberFormat="1">
      <alignment horizontal="center" vertical="top"/>
    </xf>
    <xf borderId="0" fillId="0" fontId="1" numFmtId="3" xfId="0" applyAlignment="1" applyFont="1" applyNumberFormat="1">
      <alignment horizontal="center" vertical="top"/>
    </xf>
    <xf borderId="0" fillId="0" fontId="1" numFmtId="165" xfId="0" applyAlignment="1" applyFont="1" applyNumberFormat="1">
      <alignment vertical="center"/>
    </xf>
    <xf borderId="2" fillId="8" fontId="1" numFmtId="0" xfId="0" applyAlignment="1" applyBorder="1" applyFont="1">
      <alignment horizontal="left" vertical="center"/>
    </xf>
    <xf borderId="2" fillId="11" fontId="10" numFmtId="0" xfId="0" applyAlignment="1" applyBorder="1" applyFont="1">
      <alignment horizontal="right" vertical="center"/>
    </xf>
    <xf borderId="2" fillId="7" fontId="24" numFmtId="3" xfId="0" applyAlignment="1" applyBorder="1" applyFont="1" applyNumberFormat="1">
      <alignment vertical="center"/>
    </xf>
    <xf borderId="2" fillId="7" fontId="24" numFmtId="165" xfId="0" applyAlignment="1" applyBorder="1" applyFont="1" applyNumberFormat="1">
      <alignment horizontal="center" vertical="center"/>
    </xf>
    <xf borderId="2" fillId="7" fontId="4" numFmtId="0" xfId="0" applyAlignment="1" applyBorder="1" applyFont="1">
      <alignment horizontal="left" vertical="center"/>
    </xf>
    <xf borderId="2" fillId="7" fontId="1" numFmtId="0" xfId="0" applyAlignment="1" applyBorder="1" applyFont="1">
      <alignment horizontal="center" vertical="top"/>
    </xf>
    <xf borderId="2" fillId="7" fontId="15" numFmtId="3" xfId="0" applyAlignment="1" applyBorder="1" applyFont="1" applyNumberFormat="1">
      <alignment vertical="center"/>
    </xf>
    <xf borderId="2" fillId="7" fontId="1" numFmtId="2" xfId="0" applyAlignment="1" applyBorder="1" applyFont="1" applyNumberFormat="1">
      <alignment horizontal="center" vertical="top"/>
    </xf>
    <xf borderId="2" fillId="7" fontId="1" numFmtId="2" xfId="0" applyAlignment="1" applyBorder="1" applyFont="1" applyNumberFormat="1">
      <alignment horizontal="left" vertical="top"/>
    </xf>
    <xf borderId="0" fillId="0" fontId="1" numFmtId="164" xfId="0" applyAlignment="1" applyFont="1" applyNumberFormat="1">
      <alignment horizontal="right" vertical="top"/>
    </xf>
    <xf borderId="2" fillId="9" fontId="1" numFmtId="3" xfId="0" applyAlignment="1" applyBorder="1" applyFont="1" applyNumberFormat="1">
      <alignment horizontal="center" vertical="top"/>
    </xf>
    <xf borderId="2" fillId="9" fontId="1" numFmtId="175" xfId="0" applyAlignment="1" applyBorder="1" applyFont="1" applyNumberFormat="1">
      <alignment vertical="top"/>
    </xf>
    <xf borderId="0" fillId="0" fontId="1" numFmtId="2" xfId="0" applyAlignment="1" applyFont="1" applyNumberFormat="1">
      <alignment horizontal="center" vertical="top"/>
    </xf>
    <xf borderId="0" fillId="0" fontId="1" numFmtId="175" xfId="0" applyAlignment="1" applyFont="1" applyNumberFormat="1">
      <alignment horizontal="right" vertical="top"/>
    </xf>
    <xf borderId="0" fillId="0" fontId="1" numFmtId="165" xfId="0" applyFont="1" applyNumberFormat="1"/>
    <xf borderId="0" fillId="0" fontId="1" numFmtId="175" xfId="0" applyFont="1" applyNumberFormat="1"/>
    <xf borderId="2" fillId="8" fontId="1" numFmtId="2" xfId="0" applyBorder="1" applyFont="1" applyNumberFormat="1"/>
    <xf borderId="0" fillId="0" fontId="1" numFmtId="2" xfId="0" applyFont="1" applyNumberFormat="1"/>
    <xf borderId="0" fillId="0" fontId="1" numFmtId="195" xfId="0" applyAlignment="1" applyFont="1" applyNumberFormat="1">
      <alignment horizontal="left" vertical="top"/>
    </xf>
    <xf borderId="0" fillId="0" fontId="4" numFmtId="166" xfId="0" applyAlignment="1" applyFont="1" applyNumberFormat="1">
      <alignment horizontal="center" vertical="top"/>
    </xf>
    <xf borderId="0" fillId="0" fontId="4" numFmtId="193" xfId="0" applyAlignment="1" applyFont="1" applyNumberFormat="1">
      <alignment horizontal="center" vertical="top"/>
    </xf>
    <xf borderId="0" fillId="0" fontId="4" numFmtId="202" xfId="0" applyAlignment="1" applyFont="1" applyNumberFormat="1">
      <alignment horizontal="center" vertical="top"/>
    </xf>
    <xf borderId="0" fillId="0" fontId="1" numFmtId="164" xfId="0" applyAlignment="1" applyFont="1" applyNumberFormat="1">
      <alignment vertical="center"/>
    </xf>
    <xf borderId="0" fillId="0" fontId="4" numFmtId="165" xfId="0" applyAlignment="1" applyFont="1" applyNumberFormat="1">
      <alignment horizontal="center" vertical="center"/>
    </xf>
    <xf borderId="0" fillId="0" fontId="1" numFmtId="193" xfId="0" applyAlignment="1" applyFont="1" applyNumberFormat="1">
      <alignment horizontal="left" vertical="center"/>
    </xf>
    <xf borderId="0" fillId="0" fontId="4" numFmtId="175" xfId="0" applyAlignment="1" applyFont="1" applyNumberFormat="1">
      <alignment horizontal="left" vertical="center"/>
    </xf>
    <xf borderId="0" fillId="0" fontId="1" numFmtId="196" xfId="0" applyAlignment="1" applyFont="1" applyNumberFormat="1">
      <alignment horizontal="left" vertical="center"/>
    </xf>
    <xf borderId="0" fillId="0" fontId="1" numFmtId="196" xfId="0" applyAlignment="1" applyFont="1" applyNumberFormat="1">
      <alignment horizontal="center" vertical="top"/>
    </xf>
    <xf borderId="0" fillId="0" fontId="1" numFmtId="197" xfId="0" applyAlignment="1" applyFont="1" applyNumberFormat="1">
      <alignment horizontal="left" vertical="center"/>
    </xf>
    <xf borderId="0" fillId="0" fontId="1" numFmtId="197" xfId="0" applyAlignment="1" applyFont="1" applyNumberFormat="1">
      <alignment horizontal="center" vertical="top"/>
    </xf>
    <xf borderId="2" fillId="7" fontId="24" numFmtId="181" xfId="0" applyAlignment="1" applyBorder="1" applyFont="1" applyNumberFormat="1">
      <alignment vertical="center"/>
    </xf>
    <xf borderId="0" fillId="0" fontId="4" numFmtId="198" xfId="0" applyAlignment="1" applyFont="1" applyNumberFormat="1">
      <alignment horizontal="left" vertical="top"/>
    </xf>
    <xf borderId="2" fillId="9" fontId="4" numFmtId="202" xfId="0" applyAlignment="1" applyBorder="1" applyFont="1" applyNumberFormat="1">
      <alignment horizontal="center" vertical="top"/>
    </xf>
    <xf borderId="2" fillId="9" fontId="1" numFmtId="202" xfId="0" applyAlignment="1" applyBorder="1" applyFont="1" applyNumberFormat="1">
      <alignment horizontal="center" vertical="top"/>
    </xf>
    <xf borderId="0" fillId="0" fontId="4" numFmtId="198" xfId="0" applyAlignment="1" applyFont="1" applyNumberFormat="1">
      <alignment horizontal="center" vertical="top"/>
    </xf>
    <xf borderId="0" fillId="0" fontId="4" numFmtId="197" xfId="0" applyAlignment="1" applyFont="1" applyNumberFormat="1">
      <alignment horizontal="left" vertical="top"/>
    </xf>
    <xf borderId="0" fillId="0" fontId="4" numFmtId="197" xfId="0" applyAlignment="1" applyFont="1" applyNumberFormat="1">
      <alignment horizontal="center" vertical="top"/>
    </xf>
    <xf borderId="0" fillId="0" fontId="42" numFmtId="2" xfId="0" applyAlignment="1" applyFont="1" applyNumberFormat="1">
      <alignment horizontal="left" vertical="top"/>
    </xf>
    <xf borderId="2" fillId="7" fontId="24" numFmtId="3" xfId="0" applyAlignment="1" applyBorder="1" applyFont="1" applyNumberFormat="1">
      <alignment horizontal="right" vertical="center"/>
    </xf>
    <xf borderId="2" fillId="7" fontId="15" numFmtId="3" xfId="0" applyAlignment="1" applyBorder="1" applyFont="1" applyNumberFormat="1">
      <alignment horizontal="right" vertical="center"/>
    </xf>
    <xf borderId="2" fillId="7" fontId="4" numFmtId="2" xfId="0" applyAlignment="1" applyBorder="1" applyFont="1" applyNumberFormat="1">
      <alignment horizontal="center" vertical="top"/>
    </xf>
    <xf borderId="2" fillId="7" fontId="4" numFmtId="2" xfId="0" applyAlignment="1" applyBorder="1" applyFont="1" applyNumberFormat="1">
      <alignment horizontal="left" vertical="top"/>
    </xf>
    <xf borderId="2" fillId="8" fontId="1" numFmtId="2" xfId="0" applyAlignment="1" applyBorder="1" applyFont="1" applyNumberFormat="1">
      <alignment horizontal="left" vertical="top"/>
    </xf>
    <xf borderId="0" fillId="0" fontId="43" numFmtId="0" xfId="0" applyAlignment="1" applyFont="1">
      <alignment vertical="top"/>
    </xf>
    <xf borderId="2" fillId="7" fontId="10" numFmtId="0" xfId="0" applyAlignment="1" applyBorder="1" applyFont="1">
      <alignment horizontal="left" vertical="center"/>
    </xf>
    <xf borderId="2" fillId="7" fontId="9" numFmtId="0" xfId="0" applyAlignment="1" applyBorder="1" applyFont="1">
      <alignment horizontal="right" vertical="center"/>
    </xf>
    <xf borderId="2" fillId="7" fontId="9" numFmtId="3" xfId="0" applyAlignment="1" applyBorder="1" applyFont="1" applyNumberFormat="1">
      <alignment vertical="center"/>
    </xf>
    <xf borderId="2" fillId="7" fontId="9" numFmtId="165" xfId="0" applyAlignment="1" applyBorder="1" applyFont="1" applyNumberFormat="1">
      <alignment horizontal="center" vertical="center"/>
    </xf>
    <xf borderId="0" fillId="0" fontId="50" numFmtId="0" xfId="0" applyFont="1"/>
    <xf borderId="0" fillId="0" fontId="1" numFmtId="178" xfId="0" applyAlignment="1" applyFont="1" applyNumberFormat="1">
      <alignment horizontal="center" vertical="center"/>
    </xf>
    <xf borderId="0" fillId="0" fontId="50" numFmtId="165" xfId="0" applyAlignment="1" applyFont="1" applyNumberFormat="1">
      <alignment horizontal="right"/>
    </xf>
    <xf borderId="0" fillId="0" fontId="4" numFmtId="16" xfId="0" applyAlignment="1" applyFont="1" applyNumberFormat="1">
      <alignment horizontal="left" vertical="center"/>
    </xf>
    <xf borderId="2" fillId="9" fontId="1" numFmtId="193" xfId="0" applyAlignment="1" applyBorder="1" applyFont="1" applyNumberFormat="1">
      <alignment horizontal="center" vertical="top"/>
    </xf>
    <xf borderId="0" fillId="0" fontId="15" numFmtId="175" xfId="0" applyAlignment="1" applyFont="1" applyNumberFormat="1">
      <alignment horizontal="center"/>
    </xf>
    <xf borderId="0" fillId="0" fontId="1" numFmtId="171" xfId="0" applyAlignment="1" applyFont="1" applyNumberFormat="1">
      <alignment horizontal="left" vertical="center"/>
    </xf>
    <xf borderId="0" fillId="0" fontId="4" numFmtId="16" xfId="0" applyAlignment="1" applyFont="1" applyNumberFormat="1">
      <alignment horizontal="left" vertical="top"/>
    </xf>
    <xf borderId="2" fillId="8" fontId="1" numFmtId="2" xfId="0" applyAlignment="1" applyBorder="1" applyFont="1" applyNumberFormat="1">
      <alignment horizontal="left" vertical="center"/>
    </xf>
    <xf borderId="2" fillId="7" fontId="9" numFmtId="202" xfId="0" applyAlignment="1" applyBorder="1" applyFont="1" applyNumberFormat="1">
      <alignment horizontal="center" vertical="top"/>
    </xf>
    <xf borderId="0" fillId="0" fontId="38" numFmtId="203" xfId="0" applyAlignment="1" applyFont="1" applyNumberFormat="1">
      <alignment horizontal="center" vertical="top"/>
    </xf>
    <xf borderId="2" fillId="6" fontId="1" numFmtId="0" xfId="0" applyAlignment="1" applyBorder="1" applyFont="1">
      <alignment horizontal="left" vertical="top"/>
    </xf>
    <xf borderId="2" fillId="6" fontId="1" numFmtId="164" xfId="0" applyAlignment="1" applyBorder="1" applyFont="1" applyNumberFormat="1">
      <alignment vertical="top"/>
    </xf>
    <xf borderId="2" fillId="6" fontId="1" numFmtId="165" xfId="0" applyAlignment="1" applyBorder="1" applyFont="1" applyNumberFormat="1">
      <alignment horizontal="center" vertical="top"/>
    </xf>
    <xf borderId="2" fillId="6" fontId="4" numFmtId="16" xfId="0" applyAlignment="1" applyBorder="1" applyFont="1" applyNumberFormat="1">
      <alignment horizontal="left" vertical="top"/>
    </xf>
    <xf borderId="2" fillId="6" fontId="4" numFmtId="202" xfId="0" applyAlignment="1" applyBorder="1" applyFont="1" applyNumberFormat="1">
      <alignment horizontal="center" vertical="top"/>
    </xf>
    <xf borderId="2" fillId="6" fontId="4" numFmtId="0" xfId="0" applyAlignment="1" applyBorder="1" applyFont="1">
      <alignment horizontal="left" vertical="top"/>
    </xf>
    <xf borderId="0" fillId="0" fontId="1" numFmtId="16" xfId="0" applyAlignment="1" applyFont="1" applyNumberFormat="1">
      <alignment horizontal="center" vertical="top"/>
    </xf>
    <xf borderId="0" fillId="0" fontId="4" numFmtId="164" xfId="0" applyAlignment="1" applyFont="1" applyNumberFormat="1">
      <alignment vertical="top"/>
    </xf>
    <xf borderId="0" fillId="0" fontId="39" numFmtId="203" xfId="0" applyAlignment="1" applyFont="1" applyNumberFormat="1">
      <alignment horizontal="center" vertical="top"/>
    </xf>
    <xf borderId="0" fillId="0" fontId="7" numFmtId="0" xfId="0" applyAlignment="1" applyFont="1">
      <alignment horizontal="left" vertical="top"/>
    </xf>
    <xf borderId="2" fillId="9" fontId="4" numFmtId="175" xfId="0" applyAlignment="1" applyBorder="1" applyFont="1" applyNumberFormat="1">
      <alignment horizontal="center" vertical="top"/>
    </xf>
    <xf borderId="0" fillId="0" fontId="4" numFmtId="9" xfId="0" applyAlignment="1" applyFont="1" applyNumberFormat="1">
      <alignment horizontal="center" vertical="center"/>
    </xf>
    <xf borderId="2" fillId="9" fontId="1" numFmtId="175" xfId="0" applyAlignment="1" applyBorder="1" applyFont="1" applyNumberFormat="1">
      <alignment horizontal="center" vertical="top"/>
    </xf>
    <xf borderId="0" fillId="0" fontId="44" numFmtId="0" xfId="0" applyAlignment="1" applyFont="1">
      <alignment horizontal="left" vertical="center"/>
    </xf>
    <xf borderId="2" fillId="9" fontId="1" numFmtId="175" xfId="0" applyAlignment="1" applyBorder="1" applyFont="1" applyNumberFormat="1">
      <alignment horizontal="center"/>
    </xf>
    <xf borderId="2" fillId="9" fontId="1" numFmtId="0" xfId="0" applyAlignment="1" applyBorder="1" applyFont="1">
      <alignment horizontal="left"/>
    </xf>
    <xf borderId="0" fillId="0" fontId="1" numFmtId="0" xfId="0" applyAlignment="1" applyFon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78" xfId="0" applyAlignment="1" applyFont="1" applyNumberFormat="1">
      <alignment horizontal="center" vertical="center"/>
    </xf>
    <xf borderId="0" fillId="0" fontId="15" numFmtId="175" xfId="0" applyAlignment="1" applyFont="1" applyNumberFormat="1">
      <alignment horizontal="center" vertical="center"/>
    </xf>
    <xf borderId="0" fillId="0" fontId="15" numFmtId="165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2" fillId="9" fontId="15" numFmtId="193" xfId="0" applyAlignment="1" applyBorder="1" applyFont="1" applyNumberFormat="1">
      <alignment horizontal="center" vertical="top"/>
    </xf>
    <xf borderId="2" fillId="7" fontId="18" numFmtId="0" xfId="0" applyAlignment="1" applyBorder="1" applyFont="1">
      <alignment horizontal="left" vertical="top"/>
    </xf>
    <xf borderId="2" fillId="7" fontId="10" numFmtId="3" xfId="0" applyAlignment="1" applyBorder="1" applyFont="1" applyNumberFormat="1">
      <alignment vertical="center"/>
    </xf>
    <xf borderId="2" fillId="7" fontId="10" numFmtId="165" xfId="0" applyAlignment="1" applyBorder="1" applyFont="1" applyNumberFormat="1">
      <alignment horizontal="center" vertical="center"/>
    </xf>
    <xf borderId="0" fillId="0" fontId="15" numFmtId="175" xfId="0" applyAlignment="1" applyFont="1" applyNumberFormat="1">
      <alignment horizontal="center" vertical="top"/>
    </xf>
    <xf borderId="0" fillId="0" fontId="1" numFmtId="164" xfId="0" applyAlignment="1" applyFont="1" applyNumberFormat="1">
      <alignment horizontal="right" vertical="center"/>
    </xf>
    <xf borderId="0" fillId="0" fontId="4" numFmtId="198" xfId="0" applyAlignment="1" applyFont="1" applyNumberFormat="1">
      <alignment horizontal="left" vertical="center"/>
    </xf>
    <xf borderId="0" fillId="0" fontId="4" numFmtId="197" xfId="0" applyAlignment="1" applyFont="1" applyNumberFormat="1">
      <alignment horizontal="left" vertical="center"/>
    </xf>
    <xf borderId="0" fillId="0" fontId="7" numFmtId="0" xfId="0" applyAlignment="1" applyFont="1">
      <alignment vertical="center"/>
    </xf>
    <xf borderId="2" fillId="9" fontId="15" numFmtId="175" xfId="0" applyAlignment="1" applyBorder="1" applyFont="1" applyNumberFormat="1">
      <alignment horizontal="center" vertical="top"/>
    </xf>
    <xf borderId="0" fillId="0" fontId="15" numFmtId="3" xfId="0" applyAlignment="1" applyFont="1" applyNumberFormat="1">
      <alignment vertical="center"/>
    </xf>
    <xf borderId="0" fillId="0" fontId="15" numFmtId="2" xfId="0" applyAlignment="1" applyFont="1" applyNumberFormat="1">
      <alignment horizontal="left" vertical="center"/>
    </xf>
    <xf borderId="0" fillId="0" fontId="15" numFmtId="2" xfId="0" applyAlignment="1" applyFont="1" applyNumberFormat="1">
      <alignment horizontal="left" vertical="top"/>
    </xf>
    <xf borderId="0" fillId="0" fontId="15" numFmtId="175" xfId="0" applyAlignment="1" applyFont="1" applyNumberFormat="1">
      <alignment horizontal="left" vertical="center"/>
    </xf>
    <xf borderId="0" fillId="0" fontId="39" numFmtId="202" xfId="0" applyAlignment="1" applyFont="1" applyNumberFormat="1">
      <alignment horizontal="center" vertical="top"/>
    </xf>
    <xf borderId="0" fillId="0" fontId="15" numFmtId="202" xfId="0" applyAlignment="1" applyFont="1" applyNumberFormat="1">
      <alignment horizontal="center" vertical="top"/>
    </xf>
    <xf borderId="0" fillId="0" fontId="2" numFmtId="0" xfId="0" applyFont="1"/>
    <xf borderId="0" fillId="0" fontId="2" numFmtId="204" xfId="0" applyFont="1" applyNumberFormat="1"/>
    <xf borderId="0" fillId="0" fontId="1" numFmtId="3" xfId="0" applyFont="1" applyNumberFormat="1"/>
    <xf borderId="0" fillId="0" fontId="1" numFmtId="204" xfId="0" applyFont="1" applyNumberFormat="1"/>
    <xf borderId="0" fillId="0" fontId="1" numFmtId="205" xfId="0" applyAlignment="1" applyFont="1" applyNumberFormat="1">
      <alignment horizontal="center" vertical="center"/>
    </xf>
    <xf borderId="0" fillId="0" fontId="1" numFmtId="205" xfId="0" applyFont="1" applyNumberFormat="1"/>
    <xf borderId="0" fillId="0" fontId="15" numFmtId="166" xfId="0" applyAlignment="1" applyFont="1" applyNumberFormat="1">
      <alignment horizontal="center" vertical="center"/>
    </xf>
    <xf borderId="2" fillId="9" fontId="51" numFmtId="0" xfId="0" applyAlignment="1" applyBorder="1" applyFont="1">
      <alignment horizontal="left"/>
    </xf>
    <xf borderId="2" fillId="9" fontId="51" numFmtId="0" xfId="0" applyAlignment="1" applyBorder="1" applyFont="1">
      <alignment horizontal="center"/>
    </xf>
    <xf borderId="2" fillId="9" fontId="52" numFmtId="0" xfId="0" applyAlignment="1" applyBorder="1" applyFont="1">
      <alignment horizontal="center"/>
    </xf>
    <xf borderId="149" fillId="16" fontId="51" numFmtId="0" xfId="0" applyAlignment="1" applyBorder="1" applyFill="1" applyFont="1">
      <alignment horizontal="left"/>
    </xf>
    <xf borderId="86" fillId="16" fontId="51" numFmtId="0" xfId="0" applyAlignment="1" applyBorder="1" applyFont="1">
      <alignment horizontal="center"/>
    </xf>
    <xf borderId="150" fillId="0" fontId="8" numFmtId="0" xfId="0" applyBorder="1" applyFont="1"/>
    <xf borderId="86" fillId="16" fontId="51" numFmtId="0" xfId="0" applyAlignment="1" applyBorder="1" applyFont="1">
      <alignment horizontal="left"/>
    </xf>
    <xf borderId="2" fillId="16" fontId="52" numFmtId="0" xfId="0" applyAlignment="1" applyBorder="1" applyFont="1">
      <alignment horizontal="left"/>
    </xf>
    <xf borderId="151" fillId="16" fontId="51" numFmtId="0" xfId="0" applyAlignment="1" applyBorder="1" applyFont="1">
      <alignment horizontal="left"/>
    </xf>
    <xf borderId="152" fillId="16" fontId="51" numFmtId="0" xfId="0" applyAlignment="1" applyBorder="1" applyFont="1">
      <alignment horizontal="left"/>
    </xf>
    <xf borderId="151" fillId="16" fontId="52" numFmtId="0" xfId="0" applyAlignment="1" applyBorder="1" applyFont="1">
      <alignment horizontal="left"/>
    </xf>
    <xf borderId="152" fillId="16" fontId="52" numFmtId="0" xfId="0" applyAlignment="1" applyBorder="1" applyFont="1">
      <alignment horizontal="left"/>
    </xf>
    <xf borderId="153" fillId="0" fontId="52" numFmtId="0" xfId="0" applyAlignment="1" applyBorder="1" applyFont="1">
      <alignment horizontal="left" vertical="center"/>
    </xf>
    <xf borderId="152" fillId="17" fontId="53" numFmtId="0" xfId="0" applyAlignment="1" applyBorder="1" applyFill="1" applyFont="1">
      <alignment horizontal="left" vertical="center"/>
    </xf>
    <xf borderId="152" fillId="17" fontId="54" numFmtId="0" xfId="0" applyAlignment="1" applyBorder="1" applyFont="1">
      <alignment horizontal="left" vertical="center"/>
    </xf>
    <xf borderId="153" fillId="0" fontId="52" numFmtId="3" xfId="0" applyAlignment="1" applyBorder="1" applyFont="1" applyNumberFormat="1">
      <alignment horizontal="left" vertical="center"/>
    </xf>
    <xf quotePrefix="1" borderId="153" fillId="0" fontId="52" numFmtId="0" xfId="0" applyAlignment="1" applyBorder="1" applyFont="1">
      <alignment horizontal="left" vertical="center"/>
    </xf>
    <xf borderId="153" fillId="0" fontId="51" numFmtId="0" xfId="0" applyAlignment="1" applyBorder="1" applyFont="1">
      <alignment horizontal="left" vertical="center"/>
    </xf>
    <xf borderId="152" fillId="17" fontId="52" numFmtId="0" xfId="0" applyAlignment="1" applyBorder="1" applyFont="1">
      <alignment horizontal="left" vertical="center"/>
    </xf>
    <xf borderId="0" fillId="0" fontId="52" numFmtId="0" xfId="0" applyFont="1"/>
    <xf borderId="136" fillId="0" fontId="52" numFmtId="0" xfId="0" applyBorder="1" applyFont="1"/>
    <xf borderId="45" fillId="18" fontId="6" numFmtId="0" xfId="0" applyAlignment="1" applyBorder="1" applyFill="1" applyFont="1">
      <alignment horizontal="center" vertical="center"/>
    </xf>
    <xf borderId="1" fillId="18" fontId="6" numFmtId="0" xfId="0" applyAlignment="1" applyBorder="1" applyFont="1">
      <alignment horizontal="center" vertical="top"/>
    </xf>
    <xf borderId="1" fillId="18" fontId="6" numFmtId="0" xfId="0" applyAlignment="1" applyBorder="1" applyFont="1">
      <alignment horizontal="center" vertical="center"/>
    </xf>
    <xf borderId="1" fillId="18" fontId="7" numFmtId="0" xfId="0" applyAlignment="1" applyBorder="1" applyFont="1">
      <alignment horizontal="center" vertical="center"/>
    </xf>
    <xf borderId="1" fillId="19" fontId="6" numFmtId="0" xfId="0" applyAlignment="1" applyBorder="1" applyFill="1" applyFont="1">
      <alignment horizontal="center" vertical="center"/>
    </xf>
    <xf borderId="45" fillId="20" fontId="6" numFmtId="0" xfId="0" applyAlignment="1" applyBorder="1" applyFill="1" applyFont="1">
      <alignment horizontal="center" vertical="center"/>
    </xf>
    <xf borderId="1" fillId="20" fontId="6" numFmtId="0" xfId="0" applyAlignment="1" applyBorder="1" applyFont="1">
      <alignment horizontal="center"/>
    </xf>
    <xf borderId="1" fillId="18" fontId="6" numFmtId="0" xfId="0" applyAlignment="1" applyBorder="1" applyFont="1">
      <alignment horizontal="center"/>
    </xf>
    <xf borderId="1" fillId="18" fontId="6" numFmtId="0" xfId="0" applyAlignment="1" applyBorder="1" applyFont="1">
      <alignment horizontal="center" shrinkToFit="0" vertical="center" wrapText="1"/>
    </xf>
    <xf borderId="1" fillId="18" fontId="6" numFmtId="3" xfId="0" applyAlignment="1" applyBorder="1" applyFont="1" applyNumberFormat="1">
      <alignment horizontal="center" vertical="center"/>
    </xf>
    <xf borderId="1" fillId="18" fontId="6" numFmtId="3" xfId="0" applyAlignment="1" applyBorder="1" applyFont="1" applyNumberFormat="1">
      <alignment horizontal="center" shrinkToFit="0" vertical="center" wrapText="1"/>
    </xf>
    <xf borderId="41" fillId="18" fontId="6" numFmtId="0" xfId="0" applyAlignment="1" applyBorder="1" applyFont="1">
      <alignment horizontal="center" vertical="center"/>
    </xf>
    <xf borderId="41" fillId="9" fontId="6" numFmtId="0" xfId="0" applyAlignment="1" applyBorder="1" applyFont="1">
      <alignment horizontal="center" vertical="center"/>
    </xf>
    <xf borderId="1" fillId="9" fontId="6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vertical="center"/>
    </xf>
    <xf borderId="1" fillId="18" fontId="1" numFmtId="10" xfId="0" applyAlignment="1" applyBorder="1" applyFont="1" applyNumberFormat="1">
      <alignment horizontal="center" vertical="top"/>
    </xf>
    <xf borderId="1" fillId="18" fontId="1" numFmtId="10" xfId="0" applyBorder="1" applyFont="1" applyNumberFormat="1"/>
    <xf borderId="1" fillId="18" fontId="1" numFmtId="10" xfId="0" applyAlignment="1" applyBorder="1" applyFont="1" applyNumberFormat="1">
      <alignment horizontal="center"/>
    </xf>
    <xf borderId="1" fillId="18" fontId="4" numFmtId="10" xfId="0" applyAlignment="1" applyBorder="1" applyFont="1" applyNumberFormat="1">
      <alignment horizontal="center"/>
    </xf>
    <xf borderId="1" fillId="18" fontId="7" numFmtId="10" xfId="0" applyAlignment="1" applyBorder="1" applyFont="1" applyNumberFormat="1">
      <alignment horizontal="center"/>
    </xf>
    <xf borderId="1" fillId="19" fontId="6" numFmtId="10" xfId="0" applyAlignment="1" applyBorder="1" applyFont="1" applyNumberFormat="1">
      <alignment horizontal="center"/>
    </xf>
    <xf borderId="1" fillId="18" fontId="4" numFmtId="10" xfId="0" applyBorder="1" applyFont="1" applyNumberFormat="1"/>
    <xf borderId="1" fillId="20" fontId="1" numFmtId="10" xfId="0" applyAlignment="1" applyBorder="1" applyFont="1" applyNumberFormat="1">
      <alignment horizontal="center"/>
    </xf>
    <xf borderId="1" fillId="18" fontId="1" numFmtId="10" xfId="0" applyAlignment="1" applyBorder="1" applyFont="1" applyNumberFormat="1">
      <alignment shrinkToFit="0" wrapText="1"/>
    </xf>
    <xf borderId="1" fillId="18" fontId="6" numFmtId="10" xfId="0" applyAlignment="1" applyBorder="1" applyFont="1" applyNumberFormat="1">
      <alignment horizontal="center" vertical="center"/>
    </xf>
    <xf borderId="1" fillId="21" fontId="6" numFmtId="10" xfId="0" applyAlignment="1" applyBorder="1" applyFill="1" applyFont="1" applyNumberFormat="1">
      <alignment horizontal="center" vertical="center"/>
    </xf>
    <xf borderId="1" fillId="22" fontId="6" numFmtId="10" xfId="0" applyAlignment="1" applyBorder="1" applyFill="1" applyFont="1" applyNumberFormat="1">
      <alignment horizontal="center" vertical="center"/>
    </xf>
    <xf borderId="1" fillId="23" fontId="6" numFmtId="10" xfId="0" applyAlignment="1" applyBorder="1" applyFill="1" applyFont="1" applyNumberFormat="1">
      <alignment horizontal="center" vertical="center"/>
    </xf>
    <xf borderId="1" fillId="0" fontId="6" numFmtId="10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45" fillId="0" fontId="1" numFmtId="0" xfId="0" applyAlignment="1" applyBorder="1" applyFont="1">
      <alignment horizontal="center" vertical="center"/>
    </xf>
    <xf borderId="1" fillId="0" fontId="15" numFmtId="164" xfId="0" applyBorder="1" applyFont="1" applyNumberFormat="1"/>
    <xf borderId="1" fillId="0" fontId="4" numFmtId="181" xfId="0" applyAlignment="1" applyBorder="1" applyFont="1" applyNumberFormat="1">
      <alignment horizontal="right"/>
    </xf>
    <xf borderId="1" fillId="0" fontId="4" numFmtId="0" xfId="0" applyAlignment="1" applyBorder="1" applyFont="1">
      <alignment horizontal="center"/>
    </xf>
    <xf borderId="1" fillId="0" fontId="1" numFmtId="166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1" numFmtId="17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1" fillId="0" fontId="4" numFmtId="0" xfId="0" applyBorder="1" applyFont="1"/>
    <xf borderId="1" fillId="0" fontId="6" numFmtId="0" xfId="0" applyAlignment="1" applyBorder="1" applyFont="1">
      <alignment horizontal="center"/>
    </xf>
    <xf borderId="1" fillId="0" fontId="15" numFmtId="175" xfId="0" applyAlignment="1" applyBorder="1" applyFont="1" applyNumberFormat="1">
      <alignment horizontal="center"/>
    </xf>
    <xf borderId="1" fillId="24" fontId="1" numFmtId="0" xfId="0" applyAlignment="1" applyBorder="1" applyFill="1" applyFont="1">
      <alignment horizontal="center"/>
    </xf>
    <xf borderId="61" fillId="24" fontId="1" numFmtId="0" xfId="0" applyAlignment="1" applyBorder="1" applyFont="1">
      <alignment horizontal="center" vertical="center"/>
    </xf>
    <xf borderId="1" fillId="24" fontId="1" numFmtId="0" xfId="0" applyAlignment="1" applyBorder="1" applyFont="1">
      <alignment horizontal="center" vertical="center"/>
    </xf>
    <xf borderId="1" fillId="24" fontId="1" numFmtId="0" xfId="0" applyBorder="1" applyFont="1"/>
    <xf borderId="1" fillId="24" fontId="1" numFmtId="0" xfId="0" applyAlignment="1" applyBorder="1" applyFont="1">
      <alignment shrinkToFit="0" wrapText="1"/>
    </xf>
    <xf borderId="1" fillId="24" fontId="4" numFmtId="181" xfId="0" applyBorder="1" applyFont="1" applyNumberFormat="1"/>
    <xf borderId="1" fillId="24" fontId="4" numFmtId="181" xfId="0" applyAlignment="1" applyBorder="1" applyFont="1" applyNumberFormat="1">
      <alignment horizontal="right"/>
    </xf>
    <xf borderId="1" fillId="24" fontId="4" numFmtId="0" xfId="0" applyAlignment="1" applyBorder="1" applyFont="1">
      <alignment shrinkToFit="0" wrapText="1"/>
    </xf>
    <xf borderId="1" fillId="24" fontId="1" numFmtId="174" xfId="0" applyBorder="1" applyFont="1" applyNumberFormat="1"/>
    <xf borderId="1" fillId="24" fontId="1" numFmtId="3" xfId="0" applyBorder="1" applyFont="1" applyNumberFormat="1"/>
    <xf borderId="45" fillId="0" fontId="1" numFmtId="0" xfId="0" applyAlignment="1" applyBorder="1" applyFont="1">
      <alignment horizontal="center" shrinkToFit="0" vertical="center" wrapText="1"/>
    </xf>
    <xf borderId="1" fillId="0" fontId="4" numFmtId="164" xfId="0" applyBorder="1" applyFont="1" applyNumberFormat="1"/>
    <xf borderId="1" fillId="0" fontId="1" numFmtId="164" xfId="0" applyBorder="1" applyFont="1" applyNumberFormat="1"/>
    <xf borderId="1" fillId="0" fontId="4" numFmtId="0" xfId="0" applyAlignment="1" applyBorder="1" applyFont="1">
      <alignment horizontal="left"/>
    </xf>
    <xf borderId="1" fillId="24" fontId="1" numFmtId="0" xfId="0" applyAlignment="1" applyBorder="1" applyFont="1">
      <alignment horizontal="left"/>
    </xf>
    <xf borderId="1" fillId="24" fontId="4" numFmtId="3" xfId="0" applyBorder="1" applyFont="1" applyNumberFormat="1"/>
    <xf borderId="1" fillId="0" fontId="4" numFmtId="0" xfId="0" applyAlignment="1" applyBorder="1" applyFont="1">
      <alignment horizontal="left" shrinkToFit="0" vertical="center" wrapText="1"/>
    </xf>
    <xf borderId="1" fillId="0" fontId="4" numFmtId="181" xfId="0" applyAlignment="1" applyBorder="1" applyFont="1" applyNumberFormat="1">
      <alignment horizontal="right" shrinkToFit="0" vertical="center" wrapText="1"/>
    </xf>
    <xf borderId="1" fillId="0" fontId="1" numFmtId="177" xfId="0" applyAlignment="1" applyBorder="1" applyFont="1" applyNumberFormat="1">
      <alignment horizontal="center"/>
    </xf>
    <xf borderId="1" fillId="24" fontId="4" numFmtId="0" xfId="0" applyBorder="1" applyFont="1"/>
    <xf borderId="1" fillId="24" fontId="1" numFmtId="0" xfId="0" applyAlignment="1" applyBorder="1" applyFont="1">
      <alignment horizontal="center" shrinkToFit="0" wrapText="1"/>
    </xf>
    <xf borderId="1" fillId="24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left"/>
    </xf>
    <xf borderId="1" fillId="0" fontId="4" numFmtId="3" xfId="0" applyAlignment="1" applyBorder="1" applyFont="1" applyNumberFormat="1">
      <alignment horizontal="center"/>
    </xf>
    <xf borderId="1" fillId="0" fontId="4" numFmtId="175" xfId="0" applyAlignment="1" applyBorder="1" applyFont="1" applyNumberFormat="1">
      <alignment horizontal="center"/>
    </xf>
    <xf borderId="1" fillId="0" fontId="4" numFmtId="166" xfId="0" applyAlignment="1" applyBorder="1" applyFont="1" applyNumberFormat="1">
      <alignment horizontal="center"/>
    </xf>
    <xf borderId="1" fillId="24" fontId="15" numFmtId="174" xfId="0" applyAlignment="1" applyBorder="1" applyFont="1" applyNumberFormat="1">
      <alignment vertical="center"/>
    </xf>
    <xf borderId="1" fillId="24" fontId="15" numFmtId="3" xfId="0" applyBorder="1" applyFont="1" applyNumberFormat="1"/>
    <xf borderId="1" fillId="0" fontId="1" numFmtId="197" xfId="0" applyAlignment="1" applyBorder="1" applyFont="1" applyNumberFormat="1">
      <alignment horizontal="center"/>
    </xf>
    <xf borderId="1" fillId="0" fontId="4" numFmtId="197" xfId="0" applyAlignment="1" applyBorder="1" applyFont="1" applyNumberFormat="1">
      <alignment horizontal="center"/>
    </xf>
    <xf borderId="1" fillId="9" fontId="4" numFmtId="0" xfId="0" applyAlignment="1" applyBorder="1" applyFont="1">
      <alignment horizontal="center"/>
    </xf>
    <xf borderId="1" fillId="0" fontId="1" numFmtId="193" xfId="0" applyBorder="1" applyFont="1" applyNumberFormat="1"/>
    <xf borderId="1" fillId="0" fontId="4" numFmtId="164" xfId="0" applyAlignment="1" applyBorder="1" applyFont="1" applyNumberFormat="1">
      <alignment horizontal="left"/>
    </xf>
    <xf borderId="1" fillId="0" fontId="4" numFmtId="193" xfId="0" applyAlignment="1" applyBorder="1" applyFont="1" applyNumberFormat="1">
      <alignment horizontal="center"/>
    </xf>
    <xf borderId="1" fillId="0" fontId="4" numFmtId="193" xfId="0" applyBorder="1" applyFont="1" applyNumberFormat="1"/>
    <xf borderId="42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/>
    </xf>
    <xf borderId="42" fillId="0" fontId="1" numFmtId="0" xfId="0" applyBorder="1" applyFont="1"/>
    <xf borderId="42" fillId="0" fontId="1" numFmtId="0" xfId="0" applyAlignment="1" applyBorder="1" applyFont="1">
      <alignment horizontal="right"/>
    </xf>
    <xf borderId="42" fillId="0" fontId="1" numFmtId="197" xfId="0" applyAlignment="1" applyBorder="1" applyFont="1" applyNumberFormat="1">
      <alignment horizontal="right"/>
    </xf>
    <xf borderId="42" fillId="0" fontId="4" numFmtId="0" xfId="0" applyBorder="1" applyFont="1"/>
    <xf borderId="42" fillId="0" fontId="4" numFmtId="0" xfId="0" applyAlignment="1" applyBorder="1" applyFont="1">
      <alignment horizontal="left"/>
    </xf>
    <xf borderId="42" fillId="0" fontId="15" numFmtId="164" xfId="0" applyAlignment="1" applyBorder="1" applyFont="1" applyNumberFormat="1">
      <alignment horizontal="right"/>
    </xf>
    <xf borderId="42" fillId="0" fontId="1" numFmtId="3" xfId="0" applyBorder="1" applyFont="1" applyNumberFormat="1"/>
    <xf borderId="42" fillId="0" fontId="1" numFmtId="175" xfId="0" applyBorder="1" applyFont="1" applyNumberFormat="1"/>
    <xf borderId="1" fillId="0" fontId="1" numFmtId="197" xfId="0" applyBorder="1" applyFont="1" applyNumberFormat="1"/>
    <xf borderId="42" fillId="0" fontId="4" numFmtId="164" xfId="0" applyAlignment="1" applyBorder="1" applyFont="1" applyNumberFormat="1">
      <alignment horizontal="left"/>
    </xf>
    <xf borderId="1" fillId="0" fontId="4" numFmtId="197" xfId="0" applyBorder="1" applyFont="1" applyNumberFormat="1"/>
    <xf borderId="1" fillId="24" fontId="1" numFmtId="1" xfId="0" applyBorder="1" applyFont="1" applyNumberFormat="1"/>
    <xf borderId="1" fillId="24" fontId="4" numFmtId="0" xfId="0" applyAlignment="1" applyBorder="1" applyFont="1">
      <alignment horizontal="left"/>
    </xf>
    <xf borderId="1" fillId="9" fontId="4" numFmtId="0" xfId="0" applyAlignment="1" applyBorder="1" applyFont="1">
      <alignment horizontal="left"/>
    </xf>
    <xf borderId="1" fillId="0" fontId="1" numFmtId="181" xfId="0" applyAlignment="1" applyBorder="1" applyFont="1" applyNumberFormat="1">
      <alignment horizontal="right"/>
    </xf>
    <xf borderId="0" fillId="0" fontId="1" numFmtId="181" xfId="0" applyAlignment="1" applyFont="1" applyNumberFormat="1">
      <alignment horizontal="right"/>
    </xf>
    <xf borderId="0" fillId="0" fontId="4" numFmtId="0" xfId="0" applyFont="1"/>
    <xf borderId="1" fillId="0" fontId="15" numFmtId="0" xfId="0" applyBorder="1" applyFont="1"/>
    <xf borderId="1" fillId="24" fontId="1" numFmtId="165" xfId="0" applyBorder="1" applyFont="1" applyNumberFormat="1"/>
    <xf borderId="42" fillId="0" fontId="1" numFmtId="197" xfId="0" applyAlignment="1" applyBorder="1" applyFont="1" applyNumberFormat="1">
      <alignment horizontal="center"/>
    </xf>
    <xf borderId="42" fillId="0" fontId="15" numFmtId="164" xfId="0" applyAlignment="1" applyBorder="1" applyFont="1" applyNumberFormat="1">
      <alignment horizontal="center"/>
    </xf>
    <xf borderId="42" fillId="0" fontId="1" numFmtId="3" xfId="0" applyAlignment="1" applyBorder="1" applyFont="1" applyNumberFormat="1">
      <alignment horizontal="center"/>
    </xf>
    <xf borderId="42" fillId="0" fontId="1" numFmtId="175" xfId="0" applyAlignment="1" applyBorder="1" applyFont="1" applyNumberFormat="1">
      <alignment horizontal="center"/>
    </xf>
    <xf borderId="42" fillId="0" fontId="15" numFmtId="0" xfId="0" applyAlignment="1" applyBorder="1" applyFont="1">
      <alignment horizontal="center"/>
    </xf>
    <xf borderId="42" fillId="0" fontId="15" numFmtId="197" xfId="0" applyAlignment="1" applyBorder="1" applyFont="1" applyNumberFormat="1">
      <alignment horizontal="center"/>
    </xf>
    <xf borderId="42" fillId="0" fontId="4" numFmtId="197" xfId="0" applyAlignment="1" applyBorder="1" applyFont="1" applyNumberFormat="1">
      <alignment horizontal="center"/>
    </xf>
    <xf borderId="42" fillId="0" fontId="1" numFmtId="0" xfId="0" applyAlignment="1" applyBorder="1" applyFont="1">
      <alignment horizontal="left"/>
    </xf>
    <xf borderId="1" fillId="24" fontId="4" numFmtId="4" xfId="0" applyBorder="1" applyFont="1" applyNumberFormat="1"/>
    <xf borderId="61" fillId="9" fontId="4" numFmtId="0" xfId="0" applyAlignment="1" applyBorder="1" applyFont="1">
      <alignment shrinkToFit="0" wrapText="1"/>
    </xf>
    <xf borderId="1" fillId="0" fontId="15" numFmtId="0" xfId="0" applyAlignment="1" applyBorder="1" applyFont="1">
      <alignment horizontal="center"/>
    </xf>
    <xf borderId="42" fillId="0" fontId="4" numFmtId="0" xfId="0" applyAlignment="1" applyBorder="1" applyFont="1">
      <alignment horizontal="center"/>
    </xf>
    <xf borderId="154" fillId="24" fontId="1" numFmtId="0" xfId="0" applyAlignment="1" applyBorder="1" applyFont="1">
      <alignment horizontal="center"/>
    </xf>
    <xf borderId="128" fillId="24" fontId="1" numFmtId="0" xfId="0" applyAlignment="1" applyBorder="1" applyFont="1">
      <alignment horizontal="center" vertical="center"/>
    </xf>
    <xf borderId="154" fillId="24" fontId="1" numFmtId="0" xfId="0" applyAlignment="1" applyBorder="1" applyFont="1">
      <alignment horizontal="center" vertical="center"/>
    </xf>
    <xf borderId="154" fillId="24" fontId="1" numFmtId="0" xfId="0" applyBorder="1" applyFont="1"/>
    <xf borderId="154" fillId="24" fontId="1" numFmtId="0" xfId="0" applyAlignment="1" applyBorder="1" applyFont="1">
      <alignment shrinkToFit="0" wrapText="1"/>
    </xf>
    <xf borderId="154" fillId="24" fontId="1" numFmtId="1" xfId="0" applyBorder="1" applyFont="1" applyNumberFormat="1"/>
    <xf borderId="154" fillId="24" fontId="4" numFmtId="0" xfId="0" applyAlignment="1" applyBorder="1" applyFont="1">
      <alignment horizontal="left"/>
    </xf>
    <xf borderId="154" fillId="24" fontId="4" numFmtId="181" xfId="0" applyBorder="1" applyFont="1" applyNumberFormat="1"/>
    <xf borderId="154" fillId="24" fontId="4" numFmtId="4" xfId="0" applyBorder="1" applyFont="1" applyNumberFormat="1"/>
    <xf borderId="154" fillId="24" fontId="4" numFmtId="0" xfId="0" applyAlignment="1" applyBorder="1" applyFont="1">
      <alignment shrinkToFit="0" wrapText="1"/>
    </xf>
    <xf borderId="154" fillId="24" fontId="15" numFmtId="174" xfId="0" applyAlignment="1" applyBorder="1" applyFont="1" applyNumberFormat="1">
      <alignment vertical="center"/>
    </xf>
    <xf borderId="154" fillId="24" fontId="4" numFmtId="3" xfId="0" applyBorder="1" applyFont="1" applyNumberFormat="1"/>
    <xf borderId="154" fillId="24" fontId="15" numFmtId="3" xfId="0" applyBorder="1" applyFont="1" applyNumberFormat="1"/>
    <xf borderId="154" fillId="24" fontId="1" numFmtId="3" xfId="0" applyBorder="1" applyFont="1" applyNumberFormat="1"/>
    <xf borderId="1" fillId="0" fontId="1" numFmtId="4" xfId="0" applyBorder="1" applyFont="1" applyNumberFormat="1"/>
    <xf borderId="1" fillId="0" fontId="41" numFmtId="166" xfId="0" applyAlignment="1" applyBorder="1" applyFont="1" applyNumberFormat="1">
      <alignment horizontal="center"/>
    </xf>
    <xf borderId="1" fillId="0" fontId="4" numFmtId="4" xfId="0" applyBorder="1" applyFont="1" applyNumberFormat="1"/>
    <xf borderId="2" fillId="24" fontId="1" numFmtId="0" xfId="0" applyBorder="1" applyFont="1"/>
    <xf borderId="2" fillId="24" fontId="1" numFmtId="0" xfId="0" applyAlignment="1" applyBorder="1" applyFont="1">
      <alignment horizontal="center"/>
    </xf>
    <xf borderId="2" fillId="24" fontId="1" numFmtId="4" xfId="0" applyBorder="1" applyFont="1" applyNumberFormat="1"/>
    <xf borderId="2" fillId="24" fontId="1" numFmtId="181" xfId="0" applyAlignment="1" applyBorder="1" applyFont="1" applyNumberFormat="1">
      <alignment horizontal="right"/>
    </xf>
    <xf borderId="2" fillId="24" fontId="4" numFmtId="4" xfId="0" applyBorder="1" applyFont="1" applyNumberFormat="1"/>
    <xf borderId="2" fillId="24" fontId="4" numFmtId="0" xfId="0" applyBorder="1" applyFont="1"/>
    <xf borderId="1" fillId="0" fontId="15" numFmtId="181" xfId="0" applyAlignment="1" applyBorder="1" applyFont="1" applyNumberFormat="1">
      <alignment horizontal="right"/>
    </xf>
    <xf borderId="2" fillId="9" fontId="4" numFmtId="0" xfId="0" applyAlignment="1" applyBorder="1" applyFont="1">
      <alignment horizontal="left"/>
    </xf>
    <xf borderId="2" fillId="9" fontId="4" numFmtId="0" xfId="0" applyAlignment="1" applyBorder="1" applyFont="1">
      <alignment horizontal="center"/>
    </xf>
    <xf borderId="1" fillId="24" fontId="1" numFmtId="181" xfId="0" applyAlignment="1" applyBorder="1" applyFont="1" applyNumberFormat="1">
      <alignment horizontal="right"/>
    </xf>
    <xf borderId="1" fillId="24" fontId="15" numFmtId="4" xfId="0" applyBorder="1" applyFont="1" applyNumberFormat="1"/>
    <xf borderId="1" fillId="24" fontId="1" numFmtId="4" xfId="0" applyBorder="1" applyFont="1" applyNumberFormat="1"/>
    <xf borderId="1" fillId="9" fontId="1" numFmtId="0" xfId="0" applyAlignment="1" applyBorder="1" applyFont="1">
      <alignment shrinkToFit="0" wrapText="1"/>
    </xf>
    <xf borderId="61" fillId="9" fontId="1" numFmtId="0" xfId="0" applyAlignment="1" applyBorder="1" applyFont="1">
      <alignment shrinkToFit="0" wrapText="1"/>
    </xf>
    <xf borderId="42" fillId="0" fontId="15" numFmtId="0" xfId="0" applyBorder="1" applyFont="1"/>
    <xf borderId="61" fillId="9" fontId="1" numFmtId="0" xfId="0" applyBorder="1" applyFont="1"/>
    <xf borderId="1" fillId="9" fontId="1" numFmtId="164" xfId="0" applyAlignment="1" applyBorder="1" applyFont="1" applyNumberFormat="1">
      <alignment shrinkToFit="0" wrapText="1"/>
    </xf>
    <xf borderId="61" fillId="9" fontId="15" numFmtId="178" xfId="0" applyBorder="1" applyFont="1" applyNumberFormat="1"/>
    <xf borderId="1" fillId="9" fontId="4" numFmtId="206" xfId="0" applyAlignment="1" applyBorder="1" applyFont="1" applyNumberFormat="1">
      <alignment horizontal="center"/>
    </xf>
    <xf borderId="42" fillId="0" fontId="1" numFmtId="166" xfId="0" applyAlignment="1" applyBorder="1" applyFont="1" applyNumberFormat="1">
      <alignment horizontal="center"/>
    </xf>
    <xf borderId="60" fillId="0" fontId="1" numFmtId="0" xfId="0" applyAlignment="1" applyBorder="1" applyFont="1">
      <alignment horizontal="center"/>
    </xf>
    <xf borderId="107" fillId="0" fontId="15" numFmtId="0" xfId="0" applyAlignment="1" applyBorder="1" applyFont="1">
      <alignment horizontal="center"/>
    </xf>
    <xf borderId="107" fillId="0" fontId="15" numFmtId="0" xfId="0" applyBorder="1" applyFont="1"/>
    <xf borderId="107" fillId="0" fontId="1" numFmtId="164" xfId="0" applyBorder="1" applyFont="1" applyNumberFormat="1"/>
    <xf borderId="1" fillId="9" fontId="1" numFmtId="206" xfId="0" applyBorder="1" applyFont="1" applyNumberFormat="1"/>
    <xf borderId="107" fillId="0" fontId="1" numFmtId="0" xfId="0" applyAlignment="1" applyBorder="1" applyFont="1">
      <alignment horizontal="center"/>
    </xf>
    <xf borderId="107" fillId="0" fontId="1" numFmtId="0" xfId="0" applyBorder="1" applyFont="1"/>
    <xf borderId="107" fillId="0" fontId="1" numFmtId="166" xfId="0" applyAlignment="1" applyBorder="1" applyFont="1" applyNumberFormat="1">
      <alignment horizontal="center"/>
    </xf>
    <xf borderId="107" fillId="0" fontId="1" numFmtId="3" xfId="0" applyBorder="1" applyFont="1" applyNumberFormat="1"/>
    <xf borderId="107" fillId="0" fontId="1" numFmtId="175" xfId="0" applyAlignment="1" applyBorder="1" applyFont="1" applyNumberFormat="1">
      <alignment horizontal="center"/>
    </xf>
    <xf borderId="107" fillId="0" fontId="1" numFmtId="175" xfId="0" applyBorder="1" applyFont="1" applyNumberFormat="1"/>
    <xf borderId="1" fillId="9" fontId="1" numFmtId="0" xfId="0" applyBorder="1" applyFont="1"/>
    <xf borderId="51" fillId="9" fontId="1" numFmtId="0" xfId="0" applyBorder="1" applyFont="1"/>
    <xf borderId="2" fillId="9" fontId="4" numFmtId="206" xfId="0" applyAlignment="1" applyBorder="1" applyFont="1" applyNumberFormat="1">
      <alignment horizontal="center"/>
    </xf>
    <xf borderId="1" fillId="9" fontId="4" numFmtId="164" xfId="0" applyAlignment="1" applyBorder="1" applyFont="1" applyNumberFormat="1">
      <alignment horizontal="center"/>
    </xf>
    <xf borderId="61" fillId="24" fontId="1" numFmtId="0" xfId="0" applyBorder="1" applyFont="1"/>
    <xf borderId="51" fillId="24" fontId="1" numFmtId="0" xfId="0" applyBorder="1" applyFont="1"/>
    <xf borderId="51" fillId="24" fontId="4" numFmtId="0" xfId="0" applyBorder="1" applyFont="1"/>
    <xf borderId="51" fillId="24" fontId="1" numFmtId="1" xfId="0" applyAlignment="1" applyBorder="1" applyFont="1" applyNumberFormat="1">
      <alignment horizontal="center"/>
    </xf>
    <xf borderId="51" fillId="24" fontId="1" numFmtId="181" xfId="0" applyAlignment="1" applyBorder="1" applyFont="1" applyNumberFormat="1">
      <alignment horizontal="right"/>
    </xf>
    <xf borderId="51" fillId="24" fontId="1" numFmtId="3" xfId="0" applyAlignment="1" applyBorder="1" applyFont="1" applyNumberFormat="1">
      <alignment horizontal="right"/>
    </xf>
    <xf borderId="51" fillId="24" fontId="1" numFmtId="0" xfId="0" applyAlignment="1" applyBorder="1" applyFont="1">
      <alignment horizontal="center"/>
    </xf>
    <xf borderId="51" fillId="24" fontId="15" numFmtId="174" xfId="0" applyAlignment="1" applyBorder="1" applyFont="1" applyNumberFormat="1">
      <alignment horizontal="right"/>
    </xf>
    <xf borderId="51" fillId="24" fontId="15" numFmtId="3" xfId="0" applyAlignment="1" applyBorder="1" applyFont="1" applyNumberFormat="1">
      <alignment horizontal="right"/>
    </xf>
    <xf borderId="51" fillId="24" fontId="1" numFmtId="3" xfId="0" applyBorder="1" applyFont="1" applyNumberFormat="1"/>
    <xf borderId="61" fillId="9" fontId="1" numFmtId="206" xfId="0" applyBorder="1" applyFont="1" applyNumberFormat="1"/>
    <xf borderId="1" fillId="25" fontId="4" numFmtId="181" xfId="0" applyAlignment="1" applyBorder="1" applyFill="1" applyFont="1" applyNumberFormat="1">
      <alignment horizontal="right"/>
    </xf>
    <xf borderId="1" fillId="0" fontId="1" numFmtId="0" xfId="0" applyAlignment="1" applyBorder="1" applyFont="1">
      <alignment shrinkToFit="0" wrapText="1"/>
    </xf>
    <xf borderId="1" fillId="0" fontId="1" numFmtId="206" xfId="0" applyAlignment="1" applyBorder="1" applyFont="1" applyNumberFormat="1">
      <alignment horizontal="center" shrinkToFit="0" wrapText="1"/>
    </xf>
    <xf borderId="155" fillId="26" fontId="1" numFmtId="0" xfId="0" applyAlignment="1" applyBorder="1" applyFill="1" applyFont="1">
      <alignment horizontal="center"/>
    </xf>
    <xf borderId="60" fillId="0" fontId="1" numFmtId="206" xfId="0" applyAlignment="1" applyBorder="1" applyFont="1" applyNumberFormat="1">
      <alignment horizontal="center" shrinkToFit="0" wrapText="1"/>
    </xf>
    <xf borderId="61" fillId="9" fontId="15" numFmtId="0" xfId="0" applyAlignment="1" applyBorder="1" applyFont="1">
      <alignment shrinkToFit="0" wrapText="1"/>
    </xf>
    <xf borderId="1" fillId="9" fontId="15" numFmtId="0" xfId="0" applyAlignment="1" applyBorder="1" applyFont="1">
      <alignment shrinkToFit="0" wrapText="1"/>
    </xf>
    <xf borderId="1" fillId="9" fontId="1" numFmtId="164" xfId="0" applyAlignment="1" applyBorder="1" applyFont="1" applyNumberFormat="1">
      <alignment horizontal="left" shrinkToFit="0" wrapText="1"/>
    </xf>
    <xf borderId="1" fillId="9" fontId="15" numFmtId="178" xfId="0" applyBorder="1" applyFont="1" applyNumberFormat="1"/>
    <xf borderId="30" fillId="9" fontId="1" numFmtId="0" xfId="0" applyAlignment="1" applyBorder="1" applyFont="1">
      <alignment horizontal="left" shrinkToFit="0" vertical="center" wrapText="1"/>
    </xf>
    <xf borderId="1" fillId="0" fontId="1" numFmtId="206" xfId="0" applyAlignment="1" applyBorder="1" applyFont="1" applyNumberFormat="1">
      <alignment horizontal="center" shrinkToFit="0" vertical="center" wrapText="1"/>
    </xf>
    <xf borderId="30" fillId="9" fontId="4" numFmtId="0" xfId="0" applyAlignment="1" applyBorder="1" applyFont="1">
      <alignment horizontal="left" shrinkToFit="0" vertical="center" wrapText="1"/>
    </xf>
    <xf borderId="60" fillId="0" fontId="1" numFmtId="0" xfId="0" applyAlignment="1" applyBorder="1" applyFont="1">
      <alignment shrinkToFit="0" wrapText="1"/>
    </xf>
    <xf borderId="1" fillId="9" fontId="1" numFmtId="206" xfId="0" applyAlignment="1" applyBorder="1" applyFont="1" applyNumberFormat="1">
      <alignment horizontal="right"/>
    </xf>
    <xf borderId="60" fillId="0" fontId="4" numFmtId="0" xfId="0" applyAlignment="1" applyBorder="1" applyFont="1">
      <alignment horizontal="center"/>
    </xf>
    <xf borderId="1" fillId="9" fontId="4" numFmtId="0" xfId="0" applyBorder="1" applyFont="1"/>
    <xf borderId="51" fillId="9" fontId="15" numFmtId="0" xfId="0" applyBorder="1" applyFont="1"/>
    <xf borderId="1" fillId="9" fontId="4" numFmtId="0" xfId="0" applyAlignment="1" applyBorder="1" applyFont="1">
      <alignment shrinkToFit="0" wrapText="1"/>
    </xf>
    <xf borderId="107" fillId="0" fontId="4" numFmtId="0" xfId="0" applyAlignment="1" applyBorder="1" applyFont="1">
      <alignment horizontal="center"/>
    </xf>
    <xf borderId="107" fillId="0" fontId="4" numFmtId="0" xfId="0" applyBorder="1" applyFont="1"/>
    <xf borderId="61" fillId="9" fontId="4" numFmtId="0" xfId="0" applyBorder="1" applyFont="1"/>
    <xf borderId="51" fillId="9" fontId="4" numFmtId="0" xfId="0" applyBorder="1" applyFont="1"/>
    <xf borderId="61" fillId="9" fontId="4" numFmtId="178" xfId="0" applyBorder="1" applyFont="1" applyNumberFormat="1"/>
    <xf borderId="1" fillId="9" fontId="4" numFmtId="206" xfId="0" applyBorder="1" applyFont="1" applyNumberFormat="1"/>
    <xf borderId="107" fillId="0" fontId="4" numFmtId="3" xfId="0" applyBorder="1" applyFont="1" applyNumberFormat="1"/>
    <xf borderId="107" fillId="0" fontId="4" numFmtId="175" xfId="0" applyBorder="1" applyFont="1" applyNumberFormat="1"/>
    <xf borderId="2" fillId="27" fontId="1" numFmtId="0" xfId="0" applyBorder="1" applyFill="1" applyFont="1"/>
    <xf borderId="1" fillId="0" fontId="1" numFmtId="0" xfId="0" applyAlignment="1" applyBorder="1" applyFont="1">
      <alignment vertical="center"/>
    </xf>
    <xf borderId="0" fillId="0" fontId="1" numFmtId="181" xfId="0" applyAlignment="1" applyFont="1" applyNumberFormat="1">
      <alignment horizontal="right" vertical="center"/>
    </xf>
    <xf borderId="1" fillId="18" fontId="20" numFmtId="0" xfId="0" applyAlignment="1" applyBorder="1" applyFont="1">
      <alignment horizontal="center" vertical="center"/>
    </xf>
    <xf borderId="1" fillId="18" fontId="20" numFmtId="0" xfId="0" applyAlignment="1" applyBorder="1" applyFont="1">
      <alignment horizontal="center" vertical="top"/>
    </xf>
    <xf borderId="1" fillId="18" fontId="55" numFmtId="0" xfId="0" applyAlignment="1" applyBorder="1" applyFont="1">
      <alignment horizontal="center" vertical="center"/>
    </xf>
    <xf borderId="1" fillId="19" fontId="20" numFmtId="0" xfId="0" applyAlignment="1" applyBorder="1" applyFont="1">
      <alignment horizontal="center" vertical="center"/>
    </xf>
    <xf borderId="1" fillId="18" fontId="20" numFmtId="3" xfId="0" applyAlignment="1" applyBorder="1" applyFont="1" applyNumberFormat="1">
      <alignment horizontal="center" vertical="center"/>
    </xf>
    <xf borderId="1" fillId="18" fontId="20" numFmtId="0" xfId="0" applyAlignment="1" applyBorder="1" applyFont="1">
      <alignment horizontal="center" shrinkToFit="0" vertical="center" wrapText="1"/>
    </xf>
    <xf borderId="1" fillId="18" fontId="20" numFmtId="3" xfId="0" applyAlignment="1" applyBorder="1" applyFont="1" applyNumberFormat="1">
      <alignment horizontal="center" shrinkToFit="0" vertical="center" wrapText="1"/>
    </xf>
    <xf borderId="1" fillId="18" fontId="5" numFmtId="0" xfId="0" applyAlignment="1" applyBorder="1" applyFont="1">
      <alignment horizontal="center" vertical="top"/>
    </xf>
    <xf borderId="1" fillId="18" fontId="5" numFmtId="0" xfId="0" applyBorder="1" applyFont="1"/>
    <xf borderId="1" fillId="18" fontId="5" numFmtId="0" xfId="0" applyAlignment="1" applyBorder="1" applyFont="1">
      <alignment horizontal="center"/>
    </xf>
    <xf borderId="1" fillId="18" fontId="44" numFmtId="0" xfId="0" applyAlignment="1" applyBorder="1" applyFont="1">
      <alignment horizontal="center"/>
    </xf>
    <xf borderId="1" fillId="18" fontId="55" numFmtId="0" xfId="0" applyAlignment="1" applyBorder="1" applyFont="1">
      <alignment horizontal="center"/>
    </xf>
    <xf borderId="1" fillId="19" fontId="20" numFmtId="0" xfId="0" applyAlignment="1" applyBorder="1" applyFont="1">
      <alignment horizontal="center"/>
    </xf>
    <xf borderId="1" fillId="18" fontId="20" numFmtId="0" xfId="0" applyAlignment="1" applyBorder="1" applyFont="1">
      <alignment horizontal="center"/>
    </xf>
    <xf borderId="1" fillId="18" fontId="1" numFmtId="0" xfId="0" applyAlignment="1" applyBorder="1" applyFont="1">
      <alignment horizontal="center"/>
    </xf>
    <xf borderId="1" fillId="18" fontId="5" numFmtId="0" xfId="0" applyAlignment="1" applyBorder="1" applyFont="1">
      <alignment shrinkToFit="0" wrapText="1"/>
    </xf>
    <xf borderId="1" fillId="18" fontId="6" numFmtId="0" xfId="0" applyAlignment="1" applyBorder="1" applyFont="1">
      <alignment vertical="center"/>
    </xf>
    <xf borderId="1" fillId="21" fontId="6" numFmtId="0" xfId="0" applyAlignment="1" applyBorder="1" applyFont="1">
      <alignment horizontal="center" vertical="center"/>
    </xf>
    <xf borderId="1" fillId="22" fontId="6" numFmtId="0" xfId="0" applyAlignment="1" applyBorder="1" applyFont="1">
      <alignment horizontal="center" vertical="center"/>
    </xf>
    <xf borderId="1" fillId="23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1" numFmtId="165" xfId="0" applyBorder="1" applyFont="1" applyNumberFormat="1"/>
    <xf borderId="1" fillId="0" fontId="15" numFmtId="165" xfId="0" applyBorder="1" applyFont="1" applyNumberFormat="1"/>
    <xf borderId="1" fillId="0" fontId="4" numFmtId="165" xfId="0" applyBorder="1" applyFont="1" applyNumberFormat="1"/>
    <xf borderId="1" fillId="24" fontId="5" numFmtId="0" xfId="0" applyAlignment="1" applyBorder="1" applyFont="1">
      <alignment horizontal="center"/>
    </xf>
    <xf borderId="61" fillId="24" fontId="5" numFmtId="0" xfId="0" applyAlignment="1" applyBorder="1" applyFont="1">
      <alignment horizontal="center" vertical="center"/>
    </xf>
    <xf borderId="1" fillId="24" fontId="5" numFmtId="0" xfId="0" applyAlignment="1" applyBorder="1" applyFont="1">
      <alignment horizontal="center" vertical="center"/>
    </xf>
    <xf borderId="1" fillId="24" fontId="5" numFmtId="0" xfId="0" applyBorder="1" applyFont="1"/>
    <xf borderId="1" fillId="24" fontId="5" numFmtId="0" xfId="0" applyAlignment="1" applyBorder="1" applyFont="1">
      <alignment shrinkToFit="0" wrapText="1"/>
    </xf>
    <xf borderId="1" fillId="24" fontId="44" numFmtId="181" xfId="0" applyBorder="1" applyFont="1" applyNumberFormat="1"/>
    <xf borderId="1" fillId="24" fontId="5" numFmtId="174" xfId="0" applyBorder="1" applyFont="1" applyNumberFormat="1"/>
    <xf borderId="1" fillId="24" fontId="5" numFmtId="3" xfId="0" applyBorder="1" applyFont="1" applyNumberFormat="1"/>
    <xf borderId="1" fillId="0" fontId="1" numFmtId="196" xfId="0" applyAlignment="1" applyBorder="1" applyFont="1" applyNumberFormat="1">
      <alignment horizontal="center"/>
    </xf>
    <xf borderId="1" fillId="0" fontId="6" numFmtId="165" xfId="0" applyBorder="1" applyFont="1" applyNumberFormat="1"/>
    <xf borderId="1" fillId="0" fontId="1" numFmtId="193" xfId="0" applyAlignment="1" applyBorder="1" applyFont="1" applyNumberFormat="1">
      <alignment horizontal="center"/>
    </xf>
    <xf borderId="0" fillId="0" fontId="1" numFmtId="193" xfId="0" applyAlignment="1" applyFont="1" applyNumberFormat="1">
      <alignment horizontal="center"/>
    </xf>
    <xf borderId="1" fillId="0" fontId="56" numFmtId="0" xfId="0" applyBorder="1" applyFont="1"/>
    <xf borderId="1" fillId="0" fontId="57" numFmtId="0" xfId="0" applyBorder="1" applyFont="1"/>
    <xf borderId="1" fillId="6" fontId="39" numFmtId="16" xfId="0" applyAlignment="1" applyBorder="1" applyFont="1" applyNumberFormat="1">
      <alignment horizontal="center"/>
    </xf>
    <xf borderId="0" fillId="0" fontId="38" numFmtId="0" xfId="0" applyFont="1"/>
    <xf borderId="1" fillId="0" fontId="39" numFmtId="0" xfId="0" applyBorder="1" applyFont="1"/>
    <xf borderId="60" fillId="0" fontId="1" numFmtId="0" xfId="0" applyAlignment="1" applyBorder="1" applyFont="1">
      <alignment horizontal="center" vertical="center"/>
    </xf>
    <xf borderId="1" fillId="19" fontId="1" numFmtId="0" xfId="0" applyBorder="1" applyFont="1"/>
    <xf borderId="1" fillId="19" fontId="1" numFmtId="0" xfId="0" applyAlignment="1" applyBorder="1" applyFont="1">
      <alignment horizontal="center"/>
    </xf>
    <xf borderId="1" fillId="19" fontId="1" numFmtId="0" xfId="0" applyAlignment="1" applyBorder="1" applyFont="1">
      <alignment horizontal="center" vertical="top"/>
    </xf>
    <xf borderId="1" fillId="19" fontId="1" numFmtId="3" xfId="0" applyAlignment="1" applyBorder="1" applyFont="1" applyNumberFormat="1">
      <alignment horizontal="center"/>
    </xf>
    <xf borderId="2" fillId="19" fontId="1" numFmtId="0" xfId="0" applyBorder="1" applyFont="1"/>
    <xf borderId="45" fillId="0" fontId="31" numFmtId="0" xfId="0" applyAlignment="1" applyBorder="1" applyFont="1">
      <alignment horizontal="center" vertical="center"/>
    </xf>
    <xf borderId="1" fillId="8" fontId="1" numFmtId="0" xfId="0" applyBorder="1" applyFont="1"/>
    <xf borderId="1" fillId="8" fontId="1" numFmtId="165" xfId="0" applyBorder="1" applyFont="1" applyNumberFormat="1"/>
    <xf borderId="1" fillId="8" fontId="1" numFmtId="0" xfId="0" applyAlignment="1" applyBorder="1" applyFont="1">
      <alignment horizontal="center"/>
    </xf>
    <xf borderId="1" fillId="6" fontId="1" numFmtId="207" xfId="0" applyAlignment="1" applyBorder="1" applyFont="1" applyNumberFormat="1">
      <alignment horizontal="right"/>
    </xf>
    <xf borderId="1" fillId="19" fontId="1" numFmtId="165" xfId="0" applyBorder="1" applyFont="1" applyNumberFormat="1"/>
    <xf borderId="1" fillId="0" fontId="15" numFmtId="3" xfId="0" applyAlignment="1" applyBorder="1" applyFont="1" applyNumberFormat="1">
      <alignment horizontal="center"/>
    </xf>
    <xf borderId="1" fillId="6" fontId="1" numFmtId="0" xfId="0" applyBorder="1" applyFont="1"/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 vertical="top"/>
    </xf>
    <xf borderId="1" fillId="6" fontId="15" numFmtId="3" xfId="0" applyAlignment="1" applyBorder="1" applyFont="1" applyNumberFormat="1">
      <alignment horizontal="center"/>
    </xf>
    <xf borderId="1" fillId="6" fontId="1" numFmtId="165" xfId="0" applyBorder="1" applyFont="1" applyNumberFormat="1"/>
    <xf borderId="1" fillId="6" fontId="1" numFmtId="197" xfId="0" applyAlignment="1" applyBorder="1" applyFont="1" applyNumberFormat="1">
      <alignment horizontal="center"/>
    </xf>
    <xf borderId="2" fillId="6" fontId="1" numFmtId="0" xfId="0" applyBorder="1" applyFont="1"/>
    <xf borderId="154" fillId="19" fontId="1" numFmtId="0" xfId="0" applyAlignment="1" applyBorder="1" applyFont="1">
      <alignment horizontal="center" vertical="top"/>
    </xf>
    <xf borderId="103" fillId="6" fontId="1" numFmtId="0" xfId="0" applyAlignment="1" applyBorder="1" applyFont="1">
      <alignment horizontal="center" vertical="center"/>
    </xf>
    <xf borderId="1" fillId="19" fontId="1" numFmtId="3" xfId="0" applyBorder="1" applyFont="1" applyNumberFormat="1"/>
    <xf borderId="1" fillId="19" fontId="1" numFmtId="4" xfId="0" applyBorder="1" applyFont="1" applyNumberFormat="1"/>
    <xf borderId="1" fillId="9" fontId="1" numFmtId="197" xfId="0" applyAlignment="1" applyBorder="1" applyFont="1" applyNumberFormat="1">
      <alignment horizontal="center"/>
    </xf>
    <xf borderId="1" fillId="3" fontId="1" numFmtId="0" xfId="0" applyBorder="1" applyFont="1"/>
    <xf borderId="1" fillId="0" fontId="15" numFmtId="1" xfId="0" applyAlignment="1" applyBorder="1" applyFont="1" applyNumberFormat="1">
      <alignment horizontal="center"/>
    </xf>
    <xf borderId="1" fillId="0" fontId="6" numFmtId="0" xfId="0" applyBorder="1" applyFont="1"/>
    <xf borderId="1" fillId="0" fontId="31" numFmtId="0" xfId="0" applyAlignment="1" applyBorder="1" applyFont="1">
      <alignment horizontal="center"/>
    </xf>
    <xf borderId="1" fillId="0" fontId="56" numFmtId="0" xfId="0" applyAlignment="1" applyBorder="1" applyFont="1">
      <alignment vertical="center"/>
    </xf>
    <xf borderId="1" fillId="19" fontId="1" numFmtId="1" xfId="0" applyAlignment="1" applyBorder="1" applyFont="1" applyNumberFormat="1">
      <alignment horizontal="center"/>
    </xf>
    <xf borderId="1" fillId="0" fontId="38" numFmtId="0" xfId="0" applyBorder="1" applyFont="1"/>
    <xf borderId="1" fillId="0" fontId="58" numFmtId="0" xfId="0" applyBorder="1" applyFont="1"/>
    <xf borderId="1" fillId="0" fontId="38" numFmtId="0" xfId="0" applyAlignment="1" applyBorder="1" applyFont="1">
      <alignment horizontal="left"/>
    </xf>
    <xf borderId="1" fillId="0" fontId="59" numFmtId="0" xfId="0" applyAlignment="1" applyBorder="1" applyFont="1">
      <alignment horizontal="center"/>
    </xf>
    <xf borderId="1" fillId="0" fontId="58" numFmtId="4" xfId="0" applyAlignment="1" applyBorder="1" applyFont="1" applyNumberFormat="1">
      <alignment horizontal="right"/>
    </xf>
    <xf borderId="1" fillId="0" fontId="58" numFmtId="0" xfId="0" applyAlignment="1" applyBorder="1" applyFont="1">
      <alignment horizontal="right"/>
    </xf>
    <xf borderId="1" fillId="0" fontId="38" numFmtId="0" xfId="0" applyAlignment="1" applyBorder="1" applyFont="1">
      <alignment horizontal="center"/>
    </xf>
    <xf borderId="1" fillId="0" fontId="36" numFmtId="0" xfId="0" applyBorder="1" applyFont="1"/>
    <xf borderId="1" fillId="0" fontId="59" numFmtId="4" xfId="0" applyAlignment="1" applyBorder="1" applyFont="1" applyNumberFormat="1">
      <alignment horizontal="right"/>
    </xf>
    <xf borderId="1" fillId="19" fontId="56" numFmtId="0" xfId="0" applyAlignment="1" applyBorder="1" applyFont="1">
      <alignment horizontal="center"/>
    </xf>
    <xf borderId="1" fillId="0" fontId="60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5" numFmtId="1" xfId="0" applyAlignment="1" applyBorder="1" applyFont="1" applyNumberFormat="1">
      <alignment horizontal="center" vertical="center"/>
    </xf>
    <xf borderId="107" fillId="0" fontId="15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right"/>
    </xf>
    <xf borderId="107" fillId="0" fontId="1" numFmtId="193" xfId="0" applyAlignment="1" applyBorder="1" applyFont="1" applyNumberFormat="1">
      <alignment horizontal="center"/>
    </xf>
    <xf borderId="1" fillId="0" fontId="61" numFmtId="0" xfId="0" applyAlignment="1" applyBorder="1" applyFont="1">
      <alignment horizontal="left"/>
    </xf>
    <xf borderId="107" fillId="0" fontId="6" numFmtId="0" xfId="0" applyBorder="1" applyFont="1"/>
    <xf borderId="42" fillId="0" fontId="1" numFmtId="0" xfId="0" applyAlignment="1" applyBorder="1" applyFont="1">
      <alignment horizontal="center" vertical="top"/>
    </xf>
    <xf borderId="42" fillId="0" fontId="15" numFmtId="1" xfId="0" applyAlignment="1" applyBorder="1" applyFont="1" applyNumberFormat="1">
      <alignment horizontal="center"/>
    </xf>
    <xf borderId="42" fillId="0" fontId="1" numFmtId="193" xfId="0" applyAlignment="1" applyBorder="1" applyFont="1" applyNumberFormat="1">
      <alignment horizontal="center"/>
    </xf>
    <xf borderId="60" fillId="0" fontId="1" numFmtId="0" xfId="0" applyBorder="1" applyFont="1"/>
    <xf borderId="107" fillId="0" fontId="1" numFmtId="0" xfId="0" applyAlignment="1" applyBorder="1" applyFont="1">
      <alignment horizontal="right"/>
    </xf>
    <xf borderId="56" fillId="0" fontId="1" numFmtId="0" xfId="0" applyBorder="1" applyFont="1"/>
    <xf borderId="107" fillId="0" fontId="38" numFmtId="0" xfId="0" applyBorder="1" applyFont="1"/>
    <xf borderId="61" fillId="19" fontId="1" numFmtId="0" xfId="0" applyBorder="1" applyFont="1"/>
    <xf borderId="51" fillId="19" fontId="1" numFmtId="0" xfId="0" applyBorder="1" applyFont="1"/>
    <xf borderId="51" fillId="19" fontId="1" numFmtId="0" xfId="0" applyAlignment="1" applyBorder="1" applyFont="1">
      <alignment vertical="top"/>
    </xf>
    <xf borderId="51" fillId="19" fontId="1" numFmtId="1" xfId="0" applyBorder="1" applyFont="1" applyNumberFormat="1"/>
    <xf borderId="51" fillId="19" fontId="1" numFmtId="0" xfId="0" applyAlignment="1" applyBorder="1" applyFont="1">
      <alignment horizontal="right"/>
    </xf>
    <xf borderId="107" fillId="0" fontId="38" numFmtId="0" xfId="0" applyAlignment="1" applyBorder="1" applyFont="1">
      <alignment horizontal="left"/>
    </xf>
    <xf borderId="51" fillId="19" fontId="1" numFmtId="0" xfId="0" applyAlignment="1" applyBorder="1" applyFont="1">
      <alignment horizontal="center"/>
    </xf>
    <xf borderId="42" fillId="0" fontId="39" numFmtId="0" xfId="0" applyBorder="1" applyFont="1"/>
    <xf borderId="107" fillId="0" fontId="39" numFmtId="0" xfId="0" applyBorder="1" applyFont="1"/>
    <xf borderId="107" fillId="0" fontId="1" numFmtId="175" xfId="0" applyAlignment="1" applyBorder="1" applyFont="1" applyNumberFormat="1">
      <alignment horizontal="right"/>
    </xf>
    <xf borderId="60" fillId="0" fontId="56" numFmtId="0" xfId="0" applyBorder="1" applyFont="1"/>
    <xf borderId="51" fillId="19" fontId="15" numFmtId="0" xfId="0" applyBorder="1" applyFont="1"/>
    <xf borderId="113" fillId="0" fontId="1" numFmtId="0" xfId="0" applyAlignment="1" applyBorder="1" applyFont="1">
      <alignment horizontal="center" vertical="center"/>
    </xf>
    <xf borderId="46" fillId="0" fontId="8" numFmtId="0" xfId="0" applyBorder="1" applyFont="1"/>
    <xf borderId="1" fillId="0" fontId="1" numFmtId="175" xfId="0" applyBorder="1" applyFont="1" applyNumberFormat="1"/>
    <xf borderId="1" fillId="0" fontId="1" numFmtId="175" xfId="0" applyAlignment="1" applyBorder="1" applyFont="1" applyNumberFormat="1">
      <alignment horizontal="right"/>
    </xf>
    <xf borderId="107" fillId="0" fontId="7" numFmtId="0" xfId="0" applyBorder="1" applyFont="1"/>
    <xf borderId="1" fillId="18" fontId="20" numFmtId="0" xfId="0" applyAlignment="1" applyBorder="1" applyFont="1">
      <alignment horizontal="center" shrinkToFit="0" vertical="top" wrapText="1"/>
    </xf>
    <xf borderId="41" fillId="18" fontId="6" numFmtId="0" xfId="0" applyAlignment="1" applyBorder="1" applyFont="1">
      <alignment horizontal="center" shrinkToFit="0" vertical="center" wrapText="1"/>
    </xf>
    <xf borderId="1" fillId="18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vertical="center"/>
    </xf>
    <xf borderId="45" fillId="9" fontId="44" numFmtId="0" xfId="0" applyAlignment="1" applyBorder="1" applyFont="1">
      <alignment horizontal="center" shrinkToFit="0" vertical="top" wrapText="1"/>
    </xf>
    <xf borderId="45" fillId="9" fontId="44" numFmtId="0" xfId="0" applyAlignment="1" applyBorder="1" applyFont="1">
      <alignment horizontal="center" vertical="top"/>
    </xf>
    <xf borderId="1" fillId="0" fontId="5" numFmtId="208" xfId="0" applyAlignment="1" applyBorder="1" applyFont="1" applyNumberFormat="1">
      <alignment horizontal="center" shrinkToFit="0" vertical="center" wrapText="1"/>
    </xf>
    <xf borderId="1" fillId="9" fontId="44" numFmtId="0" xfId="0" applyBorder="1" applyFont="1"/>
    <xf borderId="1" fillId="0" fontId="5" numFmtId="3" xfId="0" applyAlignment="1" applyBorder="1" applyFont="1" applyNumberFormat="1">
      <alignment horizont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vertical="center"/>
    </xf>
    <xf borderId="1" fillId="0" fontId="44" numFmtId="0" xfId="0" applyBorder="1" applyFont="1"/>
    <xf borderId="1" fillId="0" fontId="44" numFmtId="0" xfId="0" applyAlignment="1" applyBorder="1" applyFont="1">
      <alignment vertical="center"/>
    </xf>
    <xf borderId="1" fillId="0" fontId="44" numFmtId="165" xfId="0" applyAlignment="1" applyBorder="1" applyFont="1" applyNumberFormat="1">
      <alignment horizontal="center" vertical="center"/>
    </xf>
    <xf borderId="1" fillId="19" fontId="5" numFmtId="165" xfId="0" applyAlignment="1" applyBorder="1" applyFont="1" applyNumberFormat="1">
      <alignment horizontal="center" vertical="center"/>
    </xf>
    <xf borderId="1" fillId="20" fontId="1" numFmtId="9" xfId="0" applyAlignment="1" applyBorder="1" applyFont="1" applyNumberFormat="1">
      <alignment horizontal="center" vertical="center"/>
    </xf>
    <xf borderId="1" fillId="28" fontId="1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1" numFmtId="208" xfId="0" applyAlignment="1" applyBorder="1" applyFont="1" applyNumberFormat="1">
      <alignment horizontal="center" shrinkToFit="0" vertical="center" wrapText="1"/>
    </xf>
    <xf borderId="1" fillId="0" fontId="1" numFmtId="208" xfId="0" applyAlignment="1" applyBorder="1" applyFont="1" applyNumberFormat="1">
      <alignment horizontal="center" vertical="center"/>
    </xf>
    <xf borderId="1" fillId="0" fontId="1" numFmtId="16" xfId="0" applyAlignment="1" applyBorder="1" applyFont="1" applyNumberFormat="1">
      <alignment horizontal="center" vertical="top"/>
    </xf>
    <xf borderId="1" fillId="20" fontId="1" numFmtId="9" xfId="0" applyAlignment="1" applyBorder="1" applyFont="1" applyNumberFormat="1">
      <alignment horizontal="center"/>
    </xf>
    <xf borderId="1" fillId="6" fontId="44" numFmtId="0" xfId="0" applyAlignment="1" applyBorder="1" applyFont="1">
      <alignment vertical="center"/>
    </xf>
    <xf borderId="1" fillId="6" fontId="44" numFmtId="165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vertical="center"/>
    </xf>
    <xf borderId="1" fillId="6" fontId="1" numFmtId="16" xfId="0" applyAlignment="1" applyBorder="1" applyFont="1" applyNumberFormat="1">
      <alignment horizontal="center" vertical="top"/>
    </xf>
    <xf borderId="1" fillId="0" fontId="5" numFmtId="0" xfId="0" applyAlignment="1" applyBorder="1" applyFont="1">
      <alignment shrinkToFit="0" wrapText="1"/>
    </xf>
    <xf borderId="1" fillId="20" fontId="1" numFmtId="0" xfId="0" applyAlignment="1" applyBorder="1" applyFont="1">
      <alignment horizontal="center" vertical="center"/>
    </xf>
    <xf borderId="1" fillId="24" fontId="20" numFmtId="0" xfId="0" applyAlignment="1" applyBorder="1" applyFont="1">
      <alignment horizontal="center" shrinkToFit="0" vertical="top" wrapText="1"/>
    </xf>
    <xf borderId="1" fillId="24" fontId="5" numFmtId="0" xfId="0" applyAlignment="1" applyBorder="1" applyFont="1">
      <alignment horizontal="center" vertical="top"/>
    </xf>
    <xf borderId="1" fillId="24" fontId="5" numFmtId="16" xfId="0" applyAlignment="1" applyBorder="1" applyFont="1" applyNumberFormat="1">
      <alignment shrinkToFit="0" vertical="center" wrapText="1"/>
    </xf>
    <xf borderId="1" fillId="24" fontId="5" numFmtId="3" xfId="0" applyAlignment="1" applyBorder="1" applyFont="1" applyNumberFormat="1">
      <alignment horizontal="center" vertical="center"/>
    </xf>
    <xf borderId="1" fillId="24" fontId="5" numFmtId="165" xfId="0" applyAlignment="1" applyBorder="1" applyFont="1" applyNumberFormat="1">
      <alignment vertical="center"/>
    </xf>
    <xf borderId="1" fillId="24" fontId="5" numFmtId="3" xfId="0" applyAlignment="1" applyBorder="1" applyFont="1" applyNumberFormat="1">
      <alignment horizontal="center"/>
    </xf>
    <xf borderId="1" fillId="24" fontId="5" numFmtId="0" xfId="0" applyAlignment="1" applyBorder="1" applyFont="1">
      <alignment vertical="center"/>
    </xf>
    <xf borderId="1" fillId="24" fontId="44" numFmtId="0" xfId="0" applyBorder="1" applyFont="1"/>
    <xf borderId="1" fillId="24" fontId="55" numFmtId="165" xfId="0" applyAlignment="1" applyBorder="1" applyFont="1" applyNumberFormat="1">
      <alignment vertical="center"/>
    </xf>
    <xf borderId="1" fillId="19" fontId="20" numFmtId="165" xfId="0" applyAlignment="1" applyBorder="1" applyFont="1" applyNumberFormat="1">
      <alignment vertical="center"/>
    </xf>
    <xf borderId="1" fillId="24" fontId="30" numFmtId="0" xfId="0" applyAlignment="1" applyBorder="1" applyFont="1">
      <alignment horizontal="left" shrinkToFit="0" vertical="top" wrapText="1"/>
    </xf>
    <xf borderId="1" fillId="24" fontId="62" numFmtId="0" xfId="0" applyAlignment="1" applyBorder="1" applyFont="1">
      <alignment vertical="center"/>
    </xf>
    <xf borderId="1" fillId="24" fontId="30" numFmtId="0" xfId="0" applyAlignment="1" applyBorder="1" applyFont="1">
      <alignment shrinkToFit="0" vertical="top" wrapText="1"/>
    </xf>
    <xf borderId="45" fillId="0" fontId="5" numFmtId="0" xfId="0" applyAlignment="1" applyBorder="1" applyFont="1">
      <alignment horizontal="center" shrinkToFit="0" vertical="top" wrapText="1"/>
    </xf>
    <xf borderId="45" fillId="0" fontId="5" numFmtId="0" xfId="0" applyAlignment="1" applyBorder="1" applyFont="1">
      <alignment horizontal="center" vertical="top"/>
    </xf>
    <xf borderId="1" fillId="0" fontId="5" numFmtId="16" xfId="0" applyAlignment="1" applyBorder="1" applyFont="1" applyNumberFormat="1">
      <alignment shrinkToFit="0" wrapText="1"/>
    </xf>
    <xf borderId="1" fillId="28" fontId="1" numFmtId="0" xfId="0" applyAlignment="1" applyBorder="1" applyFont="1">
      <alignment vertical="center"/>
    </xf>
    <xf borderId="1" fillId="28" fontId="4" numFmtId="0" xfId="0" applyAlignment="1" applyBorder="1" applyFont="1">
      <alignment horizontal="center" vertical="center"/>
    </xf>
    <xf borderId="1" fillId="29" fontId="1" numFmtId="9" xfId="0" applyAlignment="1" applyBorder="1" applyFill="1" applyFont="1" applyNumberForma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28" fontId="1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8" fontId="1" numFmtId="0" xfId="0" applyAlignment="1" applyBorder="1" applyFont="1">
      <alignment shrinkToFit="0" vertical="center" wrapText="1"/>
    </xf>
    <xf borderId="1" fillId="19" fontId="44" numFmtId="165" xfId="0" applyAlignment="1" applyBorder="1" applyFont="1" applyNumberFormat="1">
      <alignment horizontal="center" vertical="center"/>
    </xf>
    <xf borderId="1" fillId="30" fontId="1" numFmtId="0" xfId="0" applyAlignment="1" applyBorder="1" applyFill="1" applyFont="1">
      <alignment vertical="center"/>
    </xf>
    <xf borderId="1" fillId="0" fontId="15" numFmtId="0" xfId="0" applyAlignment="1" applyBorder="1" applyFont="1">
      <alignment horizontal="center" vertical="center"/>
    </xf>
    <xf borderId="1" fillId="24" fontId="44" numFmtId="0" xfId="0" applyAlignment="1" applyBorder="1" applyFont="1">
      <alignment vertical="center"/>
    </xf>
    <xf borderId="1" fillId="19" fontId="55" numFmtId="165" xfId="0" applyAlignment="1" applyBorder="1" applyFont="1" applyNumberFormat="1">
      <alignment vertical="center"/>
    </xf>
    <xf borderId="1" fillId="24" fontId="1" numFmtId="0" xfId="0" applyAlignment="1" applyBorder="1" applyFont="1">
      <alignment vertical="center"/>
    </xf>
    <xf borderId="1" fillId="24" fontId="4" numFmtId="0" xfId="0" applyAlignment="1" applyBorder="1" applyFont="1">
      <alignment horizontal="center" vertical="center"/>
    </xf>
    <xf borderId="1" fillId="24" fontId="6" numFmtId="208" xfId="0" applyAlignment="1" applyBorder="1" applyFont="1" applyNumberFormat="1">
      <alignment horizontal="center" shrinkToFit="0" vertical="center" wrapText="1"/>
    </xf>
    <xf borderId="1" fillId="24" fontId="6" numFmtId="208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center" vertical="center"/>
    </xf>
    <xf borderId="1" fillId="0" fontId="1" numFmtId="193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1" fillId="0" fontId="1" numFmtId="208" xfId="0" applyAlignment="1" applyBorder="1" applyFont="1" applyNumberFormat="1">
      <alignment shrinkToFit="0" vertical="center" wrapText="1"/>
    </xf>
    <xf borderId="1" fillId="0" fontId="1" numFmtId="208" xfId="0" applyAlignment="1" applyBorder="1" applyFont="1" applyNumberFormat="1">
      <alignment vertical="center"/>
    </xf>
    <xf quotePrefix="1" borderId="1" fillId="0" fontId="1" numFmtId="0" xfId="0" applyAlignment="1" applyBorder="1" applyFont="1">
      <alignment vertical="center"/>
    </xf>
    <xf borderId="1" fillId="6" fontId="1" numFmtId="0" xfId="0" applyAlignment="1" applyBorder="1" applyFont="1">
      <alignment horizontal="center" vertical="center"/>
    </xf>
    <xf borderId="1" fillId="30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30" fontId="1" numFmtId="9" xfId="0" applyAlignment="1" applyBorder="1" applyFont="1" applyNumberFormat="1">
      <alignment horizontal="center" vertical="center"/>
    </xf>
    <xf borderId="1" fillId="24" fontId="5" numFmtId="0" xfId="0" applyAlignment="1" applyBorder="1" applyFont="1">
      <alignment horizontal="center" shrinkToFit="0" vertical="top" wrapText="1"/>
    </xf>
    <xf borderId="1" fillId="24" fontId="5" numFmtId="209" xfId="0" applyBorder="1" applyFont="1" applyNumberFormat="1"/>
    <xf borderId="1" fillId="24" fontId="20" numFmtId="0" xfId="0" applyAlignment="1" applyBorder="1" applyFont="1">
      <alignment vertical="center"/>
    </xf>
    <xf borderId="1" fillId="24" fontId="20" numFmtId="165" xfId="0" applyAlignment="1" applyBorder="1" applyFont="1" applyNumberFormat="1">
      <alignment vertical="center"/>
    </xf>
    <xf borderId="1" fillId="20" fontId="1" numFmtId="0" xfId="0" applyAlignment="1" applyBorder="1" applyFont="1">
      <alignment vertical="center"/>
    </xf>
    <xf borderId="1" fillId="24" fontId="4" numFmtId="0" xfId="0" applyAlignment="1" applyBorder="1" applyFont="1">
      <alignment horizontal="center" shrinkToFit="0" vertical="center" wrapText="1"/>
    </xf>
    <xf borderId="112" fillId="20" fontId="1" numFmtId="0" xfId="0" applyAlignment="1" applyBorder="1" applyFont="1">
      <alignment horizontal="center" vertical="center"/>
    </xf>
    <xf borderId="29" fillId="0" fontId="8" numFmtId="0" xfId="0" applyBorder="1" applyFont="1"/>
    <xf borderId="113" fillId="0" fontId="8" numFmtId="0" xfId="0" applyBorder="1" applyFont="1"/>
    <xf borderId="27" fillId="0" fontId="8" numFmtId="0" xfId="0" applyBorder="1" applyFont="1"/>
    <xf borderId="71" fillId="0" fontId="8" numFmtId="0" xfId="0" applyBorder="1" applyFont="1"/>
    <xf borderId="56" fillId="0" fontId="8" numFmtId="0" xfId="0" applyBorder="1" applyFont="1"/>
    <xf borderId="107" fillId="0" fontId="8" numFmtId="0" xfId="0" applyBorder="1" applyFont="1"/>
    <xf borderId="1" fillId="24" fontId="5" numFmtId="16" xfId="0" applyAlignment="1" applyBorder="1" applyFont="1" applyNumberFormat="1">
      <alignment shrinkToFit="0" wrapText="1"/>
    </xf>
    <xf borderId="1" fillId="24" fontId="1" numFmtId="0" xfId="0" applyAlignment="1" applyBorder="1" applyFont="1">
      <alignment shrinkToFit="0" vertical="center" wrapText="1"/>
    </xf>
    <xf borderId="1" fillId="0" fontId="5" numFmtId="164" xfId="0" applyAlignment="1" applyBorder="1" applyFont="1" applyNumberFormat="1">
      <alignment horizontal="center"/>
    </xf>
    <xf borderId="1" fillId="9" fontId="4" numFmtId="193" xfId="0" applyAlignment="1" applyBorder="1" applyFont="1" applyNumberFormat="1">
      <alignment horizontal="center"/>
    </xf>
    <xf borderId="1" fillId="0" fontId="5" numFmtId="174" xfId="0" applyAlignment="1" applyBorder="1" applyFont="1" applyNumberFormat="1">
      <alignment horizontal="center"/>
    </xf>
    <xf borderId="154" fillId="9" fontId="4" numFmtId="193" xfId="0" applyAlignment="1" applyBorder="1" applyFont="1" applyNumberFormat="1">
      <alignment horizontal="center"/>
    </xf>
    <xf borderId="154" fillId="9" fontId="4" numFmtId="0" xfId="0" applyAlignment="1" applyBorder="1" applyFont="1">
      <alignment horizontal="left"/>
    </xf>
    <xf borderId="1" fillId="0" fontId="1" numFmtId="165" xfId="0" applyAlignment="1" applyBorder="1" applyFont="1" applyNumberFormat="1">
      <alignment shrinkToFit="0" wrapText="1"/>
    </xf>
    <xf borderId="1" fillId="20" fontId="1" numFmtId="0" xfId="0" applyAlignment="1" applyBorder="1" applyFont="1">
      <alignment horizontal="center"/>
    </xf>
    <xf borderId="1" fillId="0" fontId="63" numFmtId="0" xfId="0" applyBorder="1" applyFont="1"/>
    <xf borderId="1" fillId="28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16" xfId="0" applyAlignment="1" applyBorder="1" applyFont="1" applyNumberFormat="1">
      <alignment horizontal="center" shrinkToFit="0" vertical="center" wrapText="1"/>
    </xf>
    <xf borderId="1" fillId="0" fontId="44" numFmtId="165" xfId="0" applyBorder="1" applyFont="1" applyNumberFormat="1"/>
    <xf borderId="1" fillId="19" fontId="44" numFmtId="165" xfId="0" applyBorder="1" applyFont="1" applyNumberFormat="1"/>
    <xf borderId="1" fillId="0" fontId="1" numFmtId="16" xfId="0" applyAlignment="1" applyBorder="1" applyFont="1" applyNumberFormat="1">
      <alignment horizontal="center" shrinkToFit="0" vertical="center" wrapText="1"/>
    </xf>
    <xf borderId="1" fillId="0" fontId="1" numFmtId="16" xfId="0" applyAlignment="1" applyBorder="1" applyFont="1" applyNumberFormat="1">
      <alignment horizontal="center" vertical="center"/>
    </xf>
    <xf borderId="1" fillId="0" fontId="5" numFmtId="9" xfId="0" applyBorder="1" applyFont="1" applyNumberFormat="1"/>
    <xf borderId="155" fillId="20" fontId="1" numFmtId="9" xfId="0" applyAlignment="1" applyBorder="1" applyFont="1" applyNumberFormat="1">
      <alignment horizontal="center"/>
    </xf>
    <xf borderId="1" fillId="0" fontId="5" numFmtId="209" xfId="0" applyBorder="1" applyFont="1" applyNumberFormat="1"/>
    <xf borderId="1" fillId="0" fontId="5" numFmtId="165" xfId="0" applyBorder="1" applyFont="1" applyNumberFormat="1"/>
    <xf borderId="1" fillId="19" fontId="5" numFmtId="165" xfId="0" applyBorder="1" applyFont="1" applyNumberFormat="1"/>
    <xf borderId="45" fillId="0" fontId="4" numFmtId="0" xfId="0" applyAlignment="1" applyBorder="1" applyFont="1">
      <alignment horizontal="left"/>
    </xf>
    <xf borderId="1" fillId="24" fontId="5" numFmtId="16" xfId="0" applyBorder="1" applyFont="1" applyNumberFormat="1"/>
    <xf borderId="1" fillId="0" fontId="1" numFmtId="0" xfId="0" applyAlignment="1" applyBorder="1" applyFont="1">
      <alignment vertical="top"/>
    </xf>
    <xf borderId="1" fillId="0" fontId="5" numFmtId="0" xfId="0" applyAlignment="1" applyBorder="1" applyFont="1">
      <alignment horizontal="center" vertical="top"/>
    </xf>
    <xf borderId="1" fillId="0" fontId="5" numFmtId="16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vertical="top"/>
    </xf>
    <xf borderId="1" fillId="0" fontId="5" numFmtId="3" xfId="0" applyAlignment="1" applyBorder="1" applyFont="1" applyNumberFormat="1">
      <alignment horizontal="center" vertical="top"/>
    </xf>
    <xf borderId="1" fillId="0" fontId="5" numFmtId="3" xfId="0" applyAlignment="1" applyBorder="1" applyFont="1" applyNumberFormat="1">
      <alignment vertical="top"/>
    </xf>
    <xf borderId="1" fillId="0" fontId="44" numFmtId="0" xfId="0" applyAlignment="1" applyBorder="1" applyFont="1">
      <alignment vertical="top"/>
    </xf>
    <xf borderId="1" fillId="0" fontId="44" numFmtId="165" xfId="0" applyAlignment="1" applyBorder="1" applyFont="1" applyNumberFormat="1">
      <alignment vertical="top"/>
    </xf>
    <xf borderId="1" fillId="19" fontId="44" numFmtId="165" xfId="0" applyAlignment="1" applyBorder="1" applyFont="1" applyNumberFormat="1">
      <alignment vertical="top"/>
    </xf>
    <xf borderId="1" fillId="0" fontId="4" numFmtId="0" xfId="0" applyAlignment="1" applyBorder="1" applyFont="1">
      <alignment vertical="top"/>
    </xf>
    <xf borderId="1" fillId="20" fontId="1" numFmtId="9" xfId="0" applyAlignment="1" applyBorder="1" applyFont="1" applyNumberFormat="1">
      <alignment horizontal="center" vertical="top"/>
    </xf>
    <xf borderId="1" fillId="3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28" fontId="1" numFmtId="0" xfId="0" applyAlignment="1" applyBorder="1" applyFont="1">
      <alignment horizontal="center" vertical="top"/>
    </xf>
    <xf borderId="1" fillId="28" fontId="1" numFmtId="0" xfId="0" applyAlignment="1" applyBorder="1" applyFont="1">
      <alignment vertical="top"/>
    </xf>
    <xf borderId="1" fillId="19" fontId="5" numFmtId="0" xfId="0" applyBorder="1" applyFont="1"/>
    <xf borderId="1" fillId="0" fontId="1" numFmtId="16" xfId="0" applyAlignment="1" applyBorder="1" applyFont="1" applyNumberFormat="1">
      <alignment horizontal="center"/>
    </xf>
    <xf borderId="1" fillId="0" fontId="44" numFmtId="210" xfId="0" applyBorder="1" applyFont="1" applyNumberFormat="1"/>
    <xf borderId="1" fillId="19" fontId="44" numFmtId="210" xfId="0" applyBorder="1" applyFont="1" applyNumberFormat="1"/>
    <xf borderId="1" fillId="0" fontId="5" numFmtId="210" xfId="0" applyBorder="1" applyFont="1" applyNumberFormat="1"/>
    <xf borderId="1" fillId="19" fontId="5" numFmtId="210" xfId="0" applyBorder="1" applyFont="1" applyNumberFormat="1"/>
    <xf borderId="1" fillId="9" fontId="1" numFmtId="0" xfId="0" applyAlignment="1" applyBorder="1" applyFont="1">
      <alignment horizontal="left"/>
    </xf>
    <xf borderId="1" fillId="0" fontId="44" numFmtId="165" xfId="0" applyAlignment="1" applyBorder="1" applyFont="1" applyNumberFormat="1">
      <alignment horizontal="center" vertical="top"/>
    </xf>
    <xf borderId="1" fillId="19" fontId="44" numFmtId="165" xfId="0" applyAlignment="1" applyBorder="1" applyFont="1" applyNumberFormat="1">
      <alignment horizontal="center" vertical="top"/>
    </xf>
    <xf borderId="1" fillId="29" fontId="1" numFmtId="9" xfId="0" applyAlignment="1" applyBorder="1" applyFont="1" applyNumberFormat="1">
      <alignment horizontal="center"/>
    </xf>
    <xf borderId="1" fillId="28" fontId="4" numFmtId="0" xfId="0" applyBorder="1" applyFont="1"/>
    <xf borderId="1" fillId="0" fontId="5" numFmtId="165" xfId="0" applyAlignment="1" applyBorder="1" applyFont="1" applyNumberFormat="1">
      <alignment horizontal="center"/>
    </xf>
    <xf borderId="1" fillId="19" fontId="5" numFmtId="165" xfId="0" applyAlignment="1" applyBorder="1" applyFont="1" applyNumberFormat="1">
      <alignment horizontal="center"/>
    </xf>
    <xf borderId="1" fillId="0" fontId="44" numFmtId="165" xfId="0" applyAlignment="1" applyBorder="1" applyFont="1" applyNumberFormat="1">
      <alignment horizontal="center"/>
    </xf>
    <xf borderId="1" fillId="19" fontId="44" numFmtId="165" xfId="0" applyAlignment="1" applyBorder="1" applyFont="1" applyNumberFormat="1">
      <alignment horizontal="center"/>
    </xf>
    <xf borderId="1" fillId="6" fontId="44" numFmtId="165" xfId="0" applyAlignment="1" applyBorder="1" applyFont="1" applyNumberFormat="1">
      <alignment horizontal="center"/>
    </xf>
    <xf borderId="1" fillId="24" fontId="20" numFmtId="0" xfId="0" applyBorder="1" applyFont="1"/>
    <xf borderId="1" fillId="24" fontId="55" numFmtId="165" xfId="0" applyAlignment="1" applyBorder="1" applyFont="1" applyNumberFormat="1">
      <alignment horizontal="center"/>
    </xf>
    <xf borderId="45" fillId="0" fontId="6" numFmtId="0" xfId="0" applyAlignment="1" applyBorder="1" applyFont="1">
      <alignment horizontal="center"/>
    </xf>
    <xf borderId="45" fillId="0" fontId="1" numFmtId="0" xfId="0" applyAlignment="1" applyBorder="1" applyFont="1">
      <alignment horizontal="center"/>
    </xf>
    <xf borderId="112" fillId="29" fontId="1" numFmtId="9" xfId="0" applyAlignment="1" applyBorder="1" applyFont="1" applyNumberFormat="1">
      <alignment horizontal="center" vertical="center"/>
    </xf>
    <xf borderId="1" fillId="0" fontId="44" numFmtId="181" xfId="0" applyBorder="1" applyFont="1" applyNumberFormat="1"/>
    <xf borderId="1" fillId="19" fontId="44" numFmtId="181" xfId="0" applyBorder="1" applyFont="1" applyNumberFormat="1"/>
    <xf borderId="1" fillId="24" fontId="44" numFmtId="165" xfId="0" applyBorder="1" applyFont="1" applyNumberFormat="1"/>
    <xf borderId="1" fillId="0" fontId="5" numFmtId="3" xfId="0" applyBorder="1" applyFont="1" applyNumberFormat="1"/>
    <xf borderId="1" fillId="13" fontId="5" numFmtId="181" xfId="0" applyBorder="1" applyFont="1" applyNumberFormat="1"/>
    <xf borderId="1" fillId="30" fontId="1" numFmtId="0" xfId="0" applyBorder="1" applyFont="1"/>
    <xf borderId="1" fillId="0" fontId="44" numFmtId="3" xfId="0" applyBorder="1" applyFont="1" applyNumberFormat="1"/>
    <xf borderId="1" fillId="13" fontId="44" numFmtId="181" xfId="0" applyBorder="1" applyFont="1" applyNumberFormat="1"/>
    <xf quotePrefix="1" borderId="1" fillId="0" fontId="1" numFmtId="0" xfId="0" applyAlignment="1" applyBorder="1" applyFont="1">
      <alignment horizontal="center"/>
    </xf>
    <xf borderId="1" fillId="29" fontId="1" numFmtId="0" xfId="0" applyAlignment="1" applyBorder="1" applyFont="1">
      <alignment horizontal="center"/>
    </xf>
    <xf borderId="1" fillId="9" fontId="1" numFmtId="9" xfId="0" applyAlignment="1" applyBorder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1" fillId="24" fontId="44" numFmtId="3" xfId="0" applyBorder="1" applyFont="1" applyNumberFormat="1"/>
    <xf borderId="28" fillId="0" fontId="5" numFmtId="0" xfId="0" applyAlignment="1" applyBorder="1" applyFont="1">
      <alignment horizontal="center" shrinkToFit="0" vertical="top" wrapText="1"/>
    </xf>
    <xf borderId="60" fillId="0" fontId="44" numFmtId="0" xfId="0" applyBorder="1" applyFont="1"/>
    <xf borderId="60" fillId="0" fontId="5" numFmtId="0" xfId="0" applyAlignment="1" applyBorder="1" applyFont="1">
      <alignment horizontal="left"/>
    </xf>
    <xf borderId="1" fillId="0" fontId="5" numFmtId="181" xfId="0" applyBorder="1" applyFont="1" applyNumberFormat="1"/>
    <xf borderId="1" fillId="9" fontId="5" numFmtId="0" xfId="0" applyBorder="1" applyFont="1"/>
    <xf borderId="1" fillId="6" fontId="1" numFmtId="193" xfId="0" applyAlignment="1" applyBorder="1" applyFont="1" applyNumberFormat="1">
      <alignment horizontal="center"/>
    </xf>
    <xf borderId="1" fillId="6" fontId="1" numFmtId="196" xfId="0" applyAlignment="1" applyBorder="1" applyFont="1" applyNumberFormat="1">
      <alignment horizontal="center"/>
    </xf>
    <xf borderId="41" fillId="20" fontId="1" numFmtId="0" xfId="0" applyAlignment="1" applyBorder="1" applyFont="1">
      <alignment horizontal="center"/>
    </xf>
    <xf borderId="154" fillId="24" fontId="5" numFmtId="0" xfId="0" applyAlignment="1" applyBorder="1" applyFont="1">
      <alignment horizontal="center" shrinkToFit="0" vertical="top" wrapText="1"/>
    </xf>
    <xf borderId="41" fillId="0" fontId="5" numFmtId="0" xfId="0" applyAlignment="1" applyBorder="1" applyFont="1">
      <alignment horizontal="center"/>
    </xf>
    <xf borderId="45" fillId="0" fontId="5" numFmtId="0" xfId="0" applyAlignment="1" applyBorder="1" applyFont="1">
      <alignment horizontal="center" shrinkToFit="0" vertical="center" wrapText="1"/>
    </xf>
    <xf borderId="113" fillId="0" fontId="5" numFmtId="0" xfId="0" applyAlignment="1" applyBorder="1" applyFont="1">
      <alignment horizontal="center" vertical="center"/>
    </xf>
    <xf borderId="61" fillId="24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top" wrapText="1"/>
    </xf>
    <xf quotePrefix="1" borderId="1" fillId="0" fontId="1" numFmtId="0" xfId="0" applyBorder="1" applyFont="1"/>
    <xf borderId="1" fillId="20" fontId="1" numFmtId="16" xfId="0" applyBorder="1" applyFont="1" applyNumberFormat="1"/>
    <xf borderId="1" fillId="0" fontId="1" numFmtId="16" xfId="0" applyBorder="1" applyFont="1" applyNumberFormat="1"/>
    <xf borderId="1" fillId="14" fontId="1" numFmtId="0" xfId="0" applyBorder="1" applyFont="1"/>
    <xf borderId="1" fillId="31" fontId="1" numFmtId="0" xfId="0" applyBorder="1" applyFill="1" applyFont="1"/>
    <xf borderId="1" fillId="20" fontId="1" numFmtId="0" xfId="0" applyBorder="1" applyFont="1"/>
    <xf borderId="1" fillId="32" fontId="1" numFmtId="0" xfId="0" applyBorder="1" applyFill="1" applyFont="1"/>
    <xf borderId="1" fillId="33" fontId="1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I38" sheet="Outstanding Payment"/>
  </cacheSource>
  <cacheFields>
    <cacheField name="Perusahaan" numFmtId="0">
      <sharedItems>
        <s v="PT Trias Patriot Sejahtera"/>
        <s v="PT Saijaan Prima Coal"/>
        <s v="PT Borneo Sahabat Berjaya"/>
        <s v="PT Fortuna Bumibara Energi"/>
        <s v="CV. Mandiri Makmur Citra Mandiri"/>
        <s v="CV. Anugerah Ganda Sejahtera"/>
        <s v="PT Andalan Berkah Bersama"/>
        <s v="PT Bayu Insan Perdana"/>
        <s v="PT ABBASY JAYA ANUGERAH"/>
        <s v="PT Avery Jaya Logistik"/>
        <s v="PT Fontana Resources Indonesia"/>
        <s v="PT SUMBER REJEKI EKONOMI"/>
        <s v="PT KIRIN ASIA MINERAL"/>
        <s v="PT TRIBUANA SAKTI MANDIRI"/>
        <s v="PT TRI TUNGGAL BUMI ENERGI"/>
      </sharedItems>
    </cacheField>
    <cacheField name="Kode Batu" numFmtId="0">
      <sharedItems>
        <s v="Trias"/>
        <s v="SPC"/>
        <s v="Afif"/>
        <s v="Rinjani"/>
        <s v="Mentari"/>
        <s v="PRAFA"/>
        <s v="Sebulu"/>
        <s v="Mufakataka"/>
        <s v="Hasnur"/>
        <s v="Lampung TR"/>
        <s v="Balangan"/>
        <s v="ekky desa 6"/>
        <s v="MMCT"/>
        <s v="SBT"/>
        <s v="Asun Klotok"/>
        <s v="Akbar"/>
        <s v="ACT"/>
        <s v="Avery"/>
        <s v="FRI"/>
        <s v="SRE"/>
        <s v="KIMKO"/>
        <s v="PAJAK"/>
        <s v="KIRIN"/>
        <s v="Arjuna"/>
        <s v="Bukit tengkorak"/>
      </sharedItems>
    </cacheField>
    <cacheField name="Price (Incl PPh, Exc. PPN)" numFmtId="0">
      <sharedItems containsBlank="1">
        <s v=" IDR            1,115,000"/>
        <s v=" IDR            1,250,000"/>
        <s v=" IDR               880,000"/>
        <s v=" IDR            1,100,000"/>
        <s v=" IDR            1,050,000"/>
        <s v=" IDR            1,230,000"/>
        <s v=" IDR               930,000"/>
        <s v=" IDR               950,000"/>
        <s v=" IDR            1,300,000"/>
        <s v=" IDR               850,000"/>
        <s v=" IDR               852,792"/>
        <s v=" IDR            1,225,000"/>
        <s v=" IDR               750,000"/>
        <s v=" IDR               807,107"/>
        <s v=" IDR               480,000"/>
        <s v=" IDR            1,030,000"/>
        <s v=" IDR            1,076,442"/>
        <s v=" IDR               629,442"/>
        <s v=" IDR               598,985"/>
        <s v=" IDR               568,528"/>
        <s v=" - "/>
        <m/>
      </sharedItems>
    </cacheField>
    <cacheField name="Qty (MT)">
      <sharedItems containsBlank="1" containsMixedTypes="1" containsNumber="1" containsInteger="1">
        <n v="7500.0"/>
        <n v="15000.0"/>
        <n v="10000.0"/>
        <n v="5000.0"/>
        <s v="-"/>
        <m/>
      </sharedItems>
    </cacheField>
    <cacheField name="Total DP" numFmtId="204">
      <sharedItems containsSemiMixedTypes="0" containsString="0" containsNumber="1" containsInteger="1">
        <n v="1.0E9"/>
        <n v="2.0E9"/>
        <n v="1.985E9"/>
        <n v="1.97E9"/>
        <n v="2.26875E9"/>
        <n v="7.101875E9"/>
        <n v="3.2E9"/>
        <n v="2.816752E9"/>
        <n v="1.5E9"/>
        <n v="5.0E9"/>
        <n v="5.25E8"/>
        <n v="2.243064096E9"/>
        <n v="5.0E8"/>
        <n v="9.85E8"/>
        <n v="1.489646213E9"/>
        <n v="1.095E9"/>
        <n v="3.082822865E9"/>
        <n v="3.320290919E9"/>
        <n v="7.49496996E8"/>
        <n v="9.35398538E8"/>
        <n v="2.68158941E8"/>
        <n v="5.5E7"/>
        <n v="8.00195688E8"/>
      </sharedItems>
    </cacheField>
    <cacheField name="Calculation Date of DP">
      <sharedItems containsDate="1" containsMixedTypes="1">
        <d v="2023-12-28T00:00:00Z"/>
        <d v="2022-10-24T00:00:00Z"/>
        <d v="2022-09-21T00:00:00Z"/>
        <d v="2023-11-21T00:00:00Z"/>
        <d v="2024-06-12T00:00:00Z"/>
        <d v="2024-07-12T00:00:00Z"/>
        <d v="2024-05-03T00:00:00Z"/>
        <d v="2024-02-22T00:00:00Z"/>
        <d v="2023-08-09T00:00:00Z"/>
        <d v="2024-04-04T00:00:00Z"/>
        <d v="2024-03-21T00:00:00Z"/>
        <d v="2024-04-24T00:00:00Z"/>
        <d v="2024-07-30T00:00:00Z"/>
        <d v="2023-09-29T00:00:00Z"/>
        <d v="2023-10-02T00:00:00Z"/>
        <d v="2023-10-03T00:00:00Z"/>
        <d v="2023-09-30T00:00:00Z"/>
        <d v="2024-04-13T00:00:00Z"/>
        <d v="2024-05-08T00:00:00Z"/>
        <d v="2024-05-24T00:00:00Z"/>
        <d v="2024-06-08T00:00:00Z"/>
        <d v="2024-11-08T00:00:00Z"/>
        <d v="2024-10-22T00:00:00Z"/>
        <d v="2024-10-23T00:00:00Z"/>
        <d v="2024-10-24T00:00:00Z"/>
        <d v="2023-10-21T00:00:00Z"/>
        <d v="2024-07-10T00:00:00Z"/>
        <d v="2023-07-29T00:00:00Z"/>
        <d v="2024-01-21T00:00:00Z"/>
        <s v="PPN BELUM LAPOR"/>
      </sharedItems>
    </cacheField>
    <cacheField name="DP to Shipment " numFmtId="205">
      <sharedItems containsDate="1" containsString="0" containsBlank="1">
        <d v="2024-11-19T00:00:00Z"/>
        <m/>
      </sharedItems>
    </cacheField>
    <cacheField name="Timeframe (in days)" numFmtId="166">
      <sharedItems containsBlank="1">
        <s v="327 hari 0 jam 0 menit 0"/>
        <s v="757 hari 0 jam 0 menit 0"/>
        <s v="790 hari 0 jam 0 menit 0"/>
        <s v="364 hari 0 jam 0 menit 0"/>
        <s v="160 hari 0 jam 0 menit 0"/>
        <s v="130 hari 0 jam 0 menit 0"/>
        <s v="200 hari 0 jam 0 menit 0"/>
        <s v="271 hari 0 jam 0 menit 0"/>
        <s v="468 hari 0 jam 0 menit 0"/>
        <s v="229 hari 0 jam 0 menit 0"/>
        <s v="243 hari 0 jam 0 menit 0"/>
        <s v="209 hari 0 jam 0 menit 0"/>
        <s v="112 hari 0 jam 0 menit 0"/>
        <s v="417 hari 0 jam 0 menit 0"/>
        <s v="414 hari 0 jam 0 menit 0"/>
        <s v="413 hari 0 jam 0 menit 0"/>
        <s v="416 hari 0 jam 0 menit 0"/>
        <s v="220 hari 0 jam 0 menit 0"/>
        <s v="195 hari 0 jam 0 menit 0"/>
        <s v="179 hari 0 jam 0 menit 0"/>
        <s v="164 hari 0 jam 0 menit 0"/>
        <s v="11 hari 0 jam 0 menit 0"/>
        <s v="28 hari 0 jam 0 menit 0"/>
        <s v="27 hari 0 jam 0 menit 0"/>
        <s v="26 hari 0 jam 0 menit 0"/>
        <s v="395 hari 0 jam 0 menit 0"/>
        <s v="132 hari 0 jam 0 menit 0"/>
        <s v="479 hari 0 jam 0 menit 0"/>
        <s v="303 hari 0 jam 0 menit 0"/>
        <m/>
      </sharedItems>
    </cacheField>
    <cacheField name="Status" numFmtId="0">
      <sharedItems containsBlank="1">
        <s v="Waiting Shipment"/>
        <m/>
        <s v="BT 26"/>
        <s v="BMM 2_OCT"/>
        <s v="GM 23_SEP"/>
        <s v="GM 24_SEP"/>
        <s v="ISSUE"/>
        <s v="PAJAK"/>
        <s v="KELEBIHAN BAY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asil Outstanding" cacheId="0" dataCaption="" compact="0" compactData="0">
  <location ref="A3:B19" firstHeaderRow="0" firstDataRow="1" firstDataCol="0"/>
  <pivotFields>
    <pivotField name="Perusahaan" axis="axisRow" compact="0" outline="0" multipleItemSelectionAllowed="1" showAll="0" sortType="ascending">
      <items>
        <item x="5"/>
        <item x="4"/>
        <item x="8"/>
        <item x="6"/>
        <item x="9"/>
        <item x="7"/>
        <item x="2"/>
        <item x="10"/>
        <item x="3"/>
        <item x="12"/>
        <item x="1"/>
        <item x="11"/>
        <item x="14"/>
        <item x="0"/>
        <item x="13"/>
        <item t="default"/>
      </items>
    </pivotField>
    <pivotField name="Kode Bat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ice (Incl PPh, Exc. PP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Qty (MT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DP" dataField="1" compact="0" numFmtId="20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alculation Date of D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P to Shipment " compact="0" numFmtId="205" outline="0" multipleItemSelectionAllowed="1" showAll="0">
      <items>
        <item x="0"/>
        <item x="1"/>
        <item t="default"/>
      </items>
    </pivotField>
    <pivotField name="Timeframe (in days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0"/>
  </rowFields>
  <dataFields>
    <dataField name="Sum of Total DP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9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0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29"/>
    <col customWidth="1" min="3" max="3" width="39.43"/>
    <col customWidth="1" min="4" max="4" width="32.57"/>
    <col customWidth="1" min="5" max="5" width="38.86"/>
    <col customWidth="1" min="6" max="6" width="21.0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A3" s="3">
        <v>1.0</v>
      </c>
      <c r="B3" s="4" t="s">
        <v>6</v>
      </c>
      <c r="C3" s="4" t="s">
        <v>7</v>
      </c>
      <c r="D3" s="5">
        <v>1568000.0</v>
      </c>
      <c r="E3" s="5">
        <v>1589000.0</v>
      </c>
      <c r="F3" s="6">
        <v>0.0</v>
      </c>
    </row>
    <row r="4">
      <c r="A4" s="3">
        <v>2.0</v>
      </c>
      <c r="B4" s="4" t="s">
        <v>8</v>
      </c>
      <c r="C4" s="4" t="s">
        <v>9</v>
      </c>
      <c r="D4" s="5">
        <v>1804328.0</v>
      </c>
      <c r="E4" s="5">
        <v>2005420.0</v>
      </c>
      <c r="F4" s="5">
        <v>2203600.0</v>
      </c>
    </row>
    <row r="5">
      <c r="A5" s="3">
        <v>3.0</v>
      </c>
      <c r="B5" s="4" t="s">
        <v>6</v>
      </c>
      <c r="C5" s="4" t="s">
        <v>10</v>
      </c>
      <c r="D5" s="5">
        <v>1200000.0</v>
      </c>
      <c r="E5" s="5">
        <v>1200000.0</v>
      </c>
      <c r="F5" s="6">
        <v>0.0</v>
      </c>
    </row>
    <row r="6">
      <c r="A6" s="3">
        <v>4.0</v>
      </c>
      <c r="B6" s="4" t="s">
        <v>11</v>
      </c>
      <c r="C6" s="4" t="s">
        <v>12</v>
      </c>
      <c r="D6" s="5">
        <v>300000.0</v>
      </c>
      <c r="E6" s="5">
        <v>200000.0</v>
      </c>
      <c r="F6" s="6">
        <v>0.0</v>
      </c>
    </row>
    <row r="7">
      <c r="A7" s="3">
        <v>5.0</v>
      </c>
      <c r="B7" s="4" t="s">
        <v>13</v>
      </c>
      <c r="C7" s="4" t="s">
        <v>14</v>
      </c>
      <c r="D7" s="5">
        <v>1500000.0</v>
      </c>
      <c r="E7" s="5">
        <v>1500000.0</v>
      </c>
      <c r="F7" s="5">
        <v>1500000.0</v>
      </c>
    </row>
    <row r="8">
      <c r="A8" s="3">
        <v>6.0</v>
      </c>
      <c r="B8" s="4" t="s">
        <v>6</v>
      </c>
      <c r="C8" s="4" t="s">
        <v>15</v>
      </c>
      <c r="D8" s="5">
        <v>500000.0</v>
      </c>
      <c r="E8" s="5">
        <v>500000.0</v>
      </c>
      <c r="F8" s="5">
        <v>500000.0</v>
      </c>
    </row>
    <row r="9">
      <c r="A9" s="3">
        <v>7.0</v>
      </c>
      <c r="B9" s="4" t="s">
        <v>11</v>
      </c>
      <c r="C9" s="4" t="s">
        <v>16</v>
      </c>
      <c r="D9" s="5">
        <v>600000.0</v>
      </c>
      <c r="E9" s="5">
        <v>600000.0</v>
      </c>
      <c r="F9" s="6">
        <v>0.0</v>
      </c>
    </row>
    <row r="10">
      <c r="A10" s="3">
        <v>8.0</v>
      </c>
      <c r="B10" s="4" t="s">
        <v>13</v>
      </c>
      <c r="C10" s="4" t="s">
        <v>17</v>
      </c>
      <c r="D10" s="5">
        <v>300000.0</v>
      </c>
      <c r="E10" s="5">
        <v>300000.0</v>
      </c>
      <c r="F10" s="5">
        <v>300000.0</v>
      </c>
    </row>
    <row r="11">
      <c r="A11" s="3">
        <v>9.0</v>
      </c>
      <c r="B11" s="4" t="s">
        <v>13</v>
      </c>
      <c r="C11" s="4" t="s">
        <v>18</v>
      </c>
      <c r="D11" s="5">
        <v>150000.0</v>
      </c>
      <c r="E11" s="5">
        <v>150000.0</v>
      </c>
      <c r="F11" s="5">
        <v>150000.0</v>
      </c>
    </row>
    <row r="12">
      <c r="A12" s="3">
        <v>10.0</v>
      </c>
      <c r="B12" s="4" t="s">
        <v>6</v>
      </c>
      <c r="C12" s="4" t="s">
        <v>19</v>
      </c>
      <c r="D12" s="5">
        <v>649998.0</v>
      </c>
      <c r="E12" s="5">
        <v>0.0</v>
      </c>
      <c r="F12" s="6">
        <v>0.0</v>
      </c>
    </row>
    <row r="13">
      <c r="A13" s="3">
        <v>11.0</v>
      </c>
      <c r="B13" s="4" t="s">
        <v>6</v>
      </c>
      <c r="C13" s="4" t="s">
        <v>20</v>
      </c>
      <c r="D13" s="5">
        <v>150000.0</v>
      </c>
      <c r="E13" s="5">
        <v>70000.0</v>
      </c>
      <c r="F13" s="6">
        <v>0.0</v>
      </c>
    </row>
    <row r="14">
      <c r="A14" s="3">
        <v>12.0</v>
      </c>
      <c r="B14" s="4" t="s">
        <v>6</v>
      </c>
      <c r="C14" s="4" t="s">
        <v>21</v>
      </c>
      <c r="D14" s="5">
        <v>750000.0</v>
      </c>
      <c r="E14" s="5">
        <v>0.0</v>
      </c>
      <c r="F14" s="6">
        <v>0.0</v>
      </c>
    </row>
    <row r="15">
      <c r="A15" s="3">
        <v>13.0</v>
      </c>
      <c r="B15" s="4" t="s">
        <v>6</v>
      </c>
      <c r="C15" s="4" t="s">
        <v>22</v>
      </c>
      <c r="D15" s="5">
        <v>700000.0</v>
      </c>
      <c r="E15" s="5">
        <v>700000.0</v>
      </c>
      <c r="F15" s="5">
        <v>700000.0</v>
      </c>
    </row>
    <row r="16">
      <c r="A16" s="3">
        <v>14.0</v>
      </c>
      <c r="B16" s="4" t="s">
        <v>6</v>
      </c>
      <c r="C16" s="4" t="s">
        <v>23</v>
      </c>
      <c r="D16" s="5">
        <v>250000.0</v>
      </c>
      <c r="E16" s="5">
        <v>250000.0</v>
      </c>
      <c r="F16" s="5">
        <v>250000.0</v>
      </c>
    </row>
    <row r="17">
      <c r="A17" s="3">
        <v>15.0</v>
      </c>
      <c r="B17" s="4" t="s">
        <v>11</v>
      </c>
      <c r="C17" s="4" t="s">
        <v>24</v>
      </c>
      <c r="D17" s="5">
        <v>1206600.0</v>
      </c>
      <c r="E17" s="5">
        <v>1206600.0</v>
      </c>
      <c r="F17" s="5">
        <v>1206600.0</v>
      </c>
    </row>
    <row r="18">
      <c r="A18" s="3">
        <v>16.0</v>
      </c>
      <c r="B18" s="4" t="s">
        <v>6</v>
      </c>
      <c r="C18" s="4" t="s">
        <v>25</v>
      </c>
      <c r="D18" s="5">
        <v>360000.0</v>
      </c>
      <c r="E18" s="5">
        <v>360000.0</v>
      </c>
      <c r="F18" s="5">
        <v>229110.0</v>
      </c>
    </row>
    <row r="19">
      <c r="A19" s="3">
        <v>17.0</v>
      </c>
      <c r="B19" s="4" t="s">
        <v>13</v>
      </c>
      <c r="C19" s="4" t="s">
        <v>26</v>
      </c>
      <c r="D19" s="5">
        <v>250000.0</v>
      </c>
      <c r="E19" s="5">
        <v>250000.0</v>
      </c>
      <c r="F19" s="6">
        <v>0.0</v>
      </c>
    </row>
    <row r="20">
      <c r="A20" s="3">
        <v>18.0</v>
      </c>
      <c r="B20" s="4" t="s">
        <v>11</v>
      </c>
      <c r="C20" s="4" t="s">
        <v>27</v>
      </c>
      <c r="D20" s="5">
        <v>400000.0</v>
      </c>
      <c r="E20" s="5">
        <v>400000.0</v>
      </c>
      <c r="F20" s="5">
        <v>400000.0</v>
      </c>
    </row>
    <row r="21">
      <c r="A21" s="3">
        <v>19.0</v>
      </c>
      <c r="B21" s="4" t="s">
        <v>13</v>
      </c>
      <c r="C21" s="4" t="s">
        <v>28</v>
      </c>
      <c r="D21" s="5">
        <v>300000.0</v>
      </c>
      <c r="E21" s="5">
        <v>100000.0</v>
      </c>
      <c r="F21" s="5">
        <v>61750.51</v>
      </c>
    </row>
    <row r="22">
      <c r="A22" s="7">
        <v>20.0</v>
      </c>
      <c r="B22" s="4" t="s">
        <v>11</v>
      </c>
      <c r="C22" s="8" t="s">
        <v>29</v>
      </c>
      <c r="D22" s="9">
        <v>180000.0</v>
      </c>
      <c r="E22" s="9">
        <v>240000.0</v>
      </c>
      <c r="F22" s="9">
        <v>360000.0</v>
      </c>
    </row>
    <row r="23">
      <c r="A23" s="10">
        <v>21.0</v>
      </c>
      <c r="B23" s="4" t="s">
        <v>8</v>
      </c>
      <c r="C23" s="11" t="s">
        <v>30</v>
      </c>
      <c r="D23" s="9">
        <v>3000000.0</v>
      </c>
      <c r="E23" s="9">
        <v>2932000.0</v>
      </c>
      <c r="F23" s="9">
        <v>3000000.0</v>
      </c>
    </row>
    <row r="24">
      <c r="A24" s="3">
        <v>22.0</v>
      </c>
      <c r="B24" s="4" t="s">
        <v>8</v>
      </c>
      <c r="C24" s="11" t="s">
        <v>31</v>
      </c>
      <c r="D24" s="9">
        <v>3012000.0</v>
      </c>
      <c r="E24" s="9">
        <v>3025000.0</v>
      </c>
      <c r="F24" s="9">
        <v>3036000.0</v>
      </c>
    </row>
    <row r="25">
      <c r="A25" s="7">
        <v>23.0</v>
      </c>
      <c r="B25" s="11" t="s">
        <v>6</v>
      </c>
      <c r="C25" s="11" t="s">
        <v>32</v>
      </c>
      <c r="D25" s="9">
        <v>350000.0</v>
      </c>
      <c r="E25" s="9">
        <v>120000.0</v>
      </c>
      <c r="F25" s="6">
        <v>0.0</v>
      </c>
    </row>
    <row r="26">
      <c r="A26" s="7">
        <v>24.0</v>
      </c>
      <c r="B26" s="11" t="s">
        <v>11</v>
      </c>
      <c r="C26" s="11" t="s">
        <v>33</v>
      </c>
      <c r="D26" s="9">
        <v>150000.0</v>
      </c>
      <c r="E26" s="9">
        <v>200000.0</v>
      </c>
      <c r="F26" s="9">
        <v>200000.0</v>
      </c>
    </row>
    <row r="27">
      <c r="A27" s="7">
        <v>25.0</v>
      </c>
      <c r="B27" s="11" t="s">
        <v>11</v>
      </c>
      <c r="C27" s="11" t="s">
        <v>34</v>
      </c>
      <c r="D27" s="9">
        <v>1100000.0</v>
      </c>
      <c r="E27" s="9">
        <v>1100000.0</v>
      </c>
      <c r="F27" s="9">
        <v>1100000.0</v>
      </c>
    </row>
    <row r="28">
      <c r="A28" s="7">
        <v>26.0</v>
      </c>
      <c r="B28" s="11" t="s">
        <v>8</v>
      </c>
      <c r="C28" s="11" t="s">
        <v>35</v>
      </c>
      <c r="D28" s="9">
        <v>2999914.46</v>
      </c>
      <c r="E28" s="9">
        <v>4999695.38</v>
      </c>
      <c r="F28" s="9">
        <v>4999695.38</v>
      </c>
    </row>
    <row r="29">
      <c r="A29" s="7">
        <v>27.0</v>
      </c>
      <c r="B29" s="11" t="s">
        <v>8</v>
      </c>
      <c r="C29" s="11" t="s">
        <v>36</v>
      </c>
      <c r="D29" s="9">
        <v>850000.0</v>
      </c>
      <c r="E29" s="9">
        <v>320233.65</v>
      </c>
      <c r="F29" s="6">
        <v>0.0</v>
      </c>
    </row>
    <row r="30">
      <c r="A30" s="7">
        <v>26.0</v>
      </c>
      <c r="B30" s="11" t="s">
        <v>11</v>
      </c>
      <c r="C30" s="11" t="s">
        <v>37</v>
      </c>
      <c r="D30" s="9">
        <v>1500000.0</v>
      </c>
      <c r="E30" s="9">
        <v>1500000.0</v>
      </c>
      <c r="F30" s="9">
        <v>1500000.0</v>
      </c>
    </row>
    <row r="31">
      <c r="A31" s="7">
        <v>28.0</v>
      </c>
      <c r="B31" s="11" t="s">
        <v>6</v>
      </c>
      <c r="C31" s="11" t="s">
        <v>38</v>
      </c>
      <c r="D31" s="9">
        <v>50000.0</v>
      </c>
      <c r="E31" s="9">
        <v>402567.0</v>
      </c>
      <c r="F31" s="9">
        <v>391384.0</v>
      </c>
    </row>
    <row r="32">
      <c r="A32" s="7">
        <v>29.0</v>
      </c>
      <c r="B32" s="11" t="s">
        <v>6</v>
      </c>
      <c r="C32" s="11" t="s">
        <v>39</v>
      </c>
      <c r="D32" s="9">
        <v>400000.0</v>
      </c>
      <c r="E32" s="9">
        <v>400000.0</v>
      </c>
      <c r="F32" s="9">
        <v>26181.0</v>
      </c>
    </row>
    <row r="33">
      <c r="A33" s="7">
        <v>30.0</v>
      </c>
      <c r="B33" s="11" t="s">
        <v>13</v>
      </c>
      <c r="C33" s="11" t="s">
        <v>40</v>
      </c>
      <c r="D33" s="9">
        <v>4000000.0</v>
      </c>
      <c r="E33" s="9">
        <v>4000000.0</v>
      </c>
      <c r="F33" s="9">
        <v>4000000.0</v>
      </c>
    </row>
    <row r="34">
      <c r="A34" s="7">
        <v>31.0</v>
      </c>
      <c r="B34" s="11" t="s">
        <v>11</v>
      </c>
      <c r="C34" s="11" t="s">
        <v>41</v>
      </c>
      <c r="D34" s="9">
        <v>300000.0</v>
      </c>
      <c r="E34" s="9">
        <v>300000.0</v>
      </c>
      <c r="F34" s="9">
        <v>400000.0</v>
      </c>
    </row>
    <row r="35">
      <c r="A35" s="7">
        <v>32.0</v>
      </c>
      <c r="B35" s="11" t="s">
        <v>11</v>
      </c>
      <c r="C35" s="11" t="s">
        <v>42</v>
      </c>
      <c r="D35" s="9">
        <v>500000.0</v>
      </c>
      <c r="E35" s="9">
        <v>500000.0</v>
      </c>
      <c r="F35" s="9">
        <v>500000.0</v>
      </c>
    </row>
    <row r="36">
      <c r="A36" s="12"/>
      <c r="D36" s="13"/>
      <c r="E36" s="13"/>
      <c r="F36" s="13"/>
    </row>
    <row r="37">
      <c r="A37" s="12"/>
      <c r="D37" s="13"/>
      <c r="E37" s="13"/>
      <c r="F37" s="13"/>
    </row>
    <row r="38">
      <c r="A38" s="12"/>
      <c r="D38" s="13"/>
      <c r="E38" s="13"/>
      <c r="F38" s="13"/>
    </row>
    <row r="39">
      <c r="A39" s="12"/>
      <c r="D39" s="13"/>
      <c r="E39" s="13"/>
      <c r="F39" s="13"/>
    </row>
    <row r="40">
      <c r="A40" s="12"/>
      <c r="D40" s="13"/>
      <c r="E40" s="13"/>
      <c r="F40" s="13"/>
    </row>
    <row r="41">
      <c r="A41" s="12"/>
      <c r="D41" s="13"/>
      <c r="E41" s="13"/>
      <c r="F41" s="13"/>
    </row>
    <row r="42">
      <c r="A42" s="12"/>
      <c r="D42" s="13"/>
      <c r="E42" s="13"/>
      <c r="F42" s="13"/>
    </row>
    <row r="43">
      <c r="A43" s="12"/>
      <c r="D43" s="13"/>
      <c r="E43" s="13"/>
      <c r="F43" s="13"/>
    </row>
    <row r="44">
      <c r="A44" s="12"/>
      <c r="D44" s="13"/>
      <c r="E44" s="13"/>
      <c r="F44" s="13"/>
    </row>
    <row r="45">
      <c r="A45" s="12"/>
      <c r="D45" s="13"/>
      <c r="E45" s="13"/>
      <c r="F45" s="13"/>
    </row>
    <row r="46">
      <c r="A46" s="12"/>
      <c r="D46" s="13"/>
      <c r="E46" s="13"/>
      <c r="F46" s="13"/>
    </row>
    <row r="47">
      <c r="A47" s="12"/>
      <c r="D47" s="13"/>
      <c r="E47" s="13"/>
      <c r="F47" s="13"/>
    </row>
    <row r="48">
      <c r="A48" s="12"/>
      <c r="D48" s="13"/>
      <c r="E48" s="13"/>
      <c r="F48" s="13"/>
    </row>
    <row r="49">
      <c r="A49" s="12"/>
      <c r="D49" s="13"/>
      <c r="E49" s="13"/>
      <c r="F49" s="13"/>
    </row>
    <row r="50">
      <c r="A50" s="12"/>
      <c r="D50" s="13"/>
      <c r="E50" s="13"/>
      <c r="F50" s="13"/>
    </row>
    <row r="51">
      <c r="A51" s="12"/>
      <c r="D51" s="13"/>
      <c r="E51" s="13"/>
      <c r="F51" s="13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</sheetData>
  <printOptions gridLines="1"/>
  <pageMargins bottom="0.25" footer="0.0" header="0.0" left="0.1" right="0.1" top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29"/>
    <col hidden="1" min="2" max="2" width="14.43"/>
    <col customWidth="1" min="3" max="3" width="12.43"/>
    <col customWidth="1" min="4" max="4" width="26.43"/>
    <col customWidth="1" min="6" max="6" width="28.43"/>
    <col customWidth="1" min="7" max="7" width="12.86"/>
    <col customWidth="1" min="8" max="8" width="30.71"/>
    <col customWidth="1" min="10" max="10" width="41.14"/>
    <col customWidth="1" min="13" max="13" width="24.86"/>
    <col customWidth="1" min="14" max="14" width="22.0"/>
    <col customWidth="1" min="17" max="17" width="16.86"/>
    <col hidden="1" min="18" max="18" width="14.43"/>
    <col customWidth="1" hidden="1" min="19" max="19" width="16.86"/>
    <col customWidth="1" min="25" max="26" width="15.57"/>
    <col customWidth="1" min="28" max="28" width="24.57"/>
    <col customWidth="1" hidden="1" min="29" max="29" width="19.43"/>
    <col customWidth="1" min="31" max="31" width="22.71"/>
    <col customWidth="1" min="32" max="35" width="15.57"/>
    <col customWidth="1" min="36" max="36" width="26.29"/>
    <col customWidth="1" min="37" max="37" width="21.86"/>
    <col customWidth="1" min="39" max="39" width="21.86"/>
    <col customWidth="1" hidden="1" min="40" max="40" width="25.57"/>
    <col customWidth="1" min="41" max="41" width="29.71"/>
  </cols>
  <sheetData>
    <row r="2" ht="18.75" customHeight="1">
      <c r="A2" s="14" t="s">
        <v>43</v>
      </c>
      <c r="B2" s="15"/>
      <c r="C2" s="15"/>
      <c r="D2" s="16"/>
      <c r="E2" s="17"/>
      <c r="F2" s="15"/>
      <c r="G2" s="15"/>
      <c r="H2" s="15"/>
      <c r="I2" s="18"/>
      <c r="J2" s="15"/>
      <c r="K2" s="15"/>
      <c r="L2" s="19"/>
      <c r="M2" s="20"/>
      <c r="N2" s="18"/>
      <c r="O2" s="15"/>
      <c r="P2" s="15"/>
      <c r="Q2" s="15"/>
      <c r="R2" s="21"/>
      <c r="S2" s="21"/>
      <c r="T2" s="15"/>
      <c r="U2" s="15"/>
      <c r="V2" s="15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15"/>
      <c r="AO2" s="15"/>
    </row>
    <row r="3">
      <c r="A3" s="23" t="s">
        <v>0</v>
      </c>
      <c r="B3" s="24" t="s">
        <v>44</v>
      </c>
      <c r="C3" s="23" t="s">
        <v>45</v>
      </c>
      <c r="D3" s="25" t="s">
        <v>46</v>
      </c>
      <c r="E3" s="25" t="s">
        <v>47</v>
      </c>
      <c r="F3" s="26" t="s">
        <v>48</v>
      </c>
      <c r="G3" s="27" t="s">
        <v>49</v>
      </c>
      <c r="H3" s="25" t="s">
        <v>50</v>
      </c>
      <c r="I3" s="27" t="s">
        <v>51</v>
      </c>
      <c r="J3" s="28" t="s">
        <v>52</v>
      </c>
      <c r="K3" s="26" t="s">
        <v>53</v>
      </c>
      <c r="L3" s="26" t="s">
        <v>54</v>
      </c>
      <c r="M3" s="29" t="s">
        <v>55</v>
      </c>
      <c r="N3" s="30" t="s">
        <v>56</v>
      </c>
      <c r="O3" s="28" t="s">
        <v>57</v>
      </c>
      <c r="P3" s="31" t="s">
        <v>58</v>
      </c>
      <c r="Q3" s="32"/>
      <c r="R3" s="31" t="s">
        <v>59</v>
      </c>
      <c r="S3" s="32"/>
      <c r="T3" s="33" t="s">
        <v>60</v>
      </c>
      <c r="U3" s="33" t="s">
        <v>61</v>
      </c>
      <c r="V3" s="26" t="s">
        <v>62</v>
      </c>
      <c r="W3" s="34" t="s">
        <v>63</v>
      </c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6" t="s">
        <v>64</v>
      </c>
      <c r="AO3" s="37"/>
    </row>
    <row r="4">
      <c r="A4" s="38"/>
      <c r="B4" s="39"/>
      <c r="C4" s="38"/>
      <c r="D4" s="40"/>
      <c r="E4" s="40"/>
      <c r="F4" s="41"/>
      <c r="G4" s="42"/>
      <c r="H4" s="41"/>
      <c r="I4" s="42"/>
      <c r="J4" s="42"/>
      <c r="K4" s="43" t="s">
        <v>65</v>
      </c>
      <c r="L4" s="43" t="s">
        <v>66</v>
      </c>
      <c r="M4" s="44"/>
      <c r="N4" s="41"/>
      <c r="O4" s="42"/>
      <c r="P4" s="45" t="s">
        <v>67</v>
      </c>
      <c r="Q4" s="46" t="s">
        <v>68</v>
      </c>
      <c r="R4" s="45" t="s">
        <v>67</v>
      </c>
      <c r="S4" s="46" t="s">
        <v>68</v>
      </c>
      <c r="T4" s="47"/>
      <c r="U4" s="47"/>
      <c r="V4" s="43" t="s">
        <v>69</v>
      </c>
      <c r="W4" s="48" t="s">
        <v>70</v>
      </c>
      <c r="X4" s="48" t="s">
        <v>71</v>
      </c>
      <c r="Y4" s="48" t="s">
        <v>72</v>
      </c>
      <c r="Z4" s="48" t="s">
        <v>73</v>
      </c>
      <c r="AA4" s="48" t="s">
        <v>74</v>
      </c>
      <c r="AB4" s="49"/>
      <c r="AC4" s="50" t="s">
        <v>75</v>
      </c>
      <c r="AD4" s="48" t="s">
        <v>76</v>
      </c>
      <c r="AE4" s="49"/>
      <c r="AF4" s="48" t="s">
        <v>77</v>
      </c>
      <c r="AG4" s="48" t="s">
        <v>78</v>
      </c>
      <c r="AH4" s="48" t="s">
        <v>79</v>
      </c>
      <c r="AI4" s="48" t="s">
        <v>80</v>
      </c>
      <c r="AJ4" s="48" t="s">
        <v>81</v>
      </c>
      <c r="AK4" s="48" t="s">
        <v>82</v>
      </c>
      <c r="AL4" s="48" t="s">
        <v>83</v>
      </c>
      <c r="AM4" s="49"/>
      <c r="AN4" s="51" t="s">
        <v>84</v>
      </c>
      <c r="AO4" s="52" t="s">
        <v>85</v>
      </c>
    </row>
    <row r="5" ht="28.5" customHeight="1">
      <c r="A5" s="53">
        <v>1.0</v>
      </c>
      <c r="B5" s="54" t="s">
        <v>43</v>
      </c>
      <c r="C5" s="55" t="s">
        <v>13</v>
      </c>
      <c r="D5" s="56" t="s">
        <v>86</v>
      </c>
      <c r="E5" s="57" t="s">
        <v>87</v>
      </c>
      <c r="F5" s="58" t="s">
        <v>40</v>
      </c>
      <c r="G5" s="58" t="s">
        <v>88</v>
      </c>
      <c r="H5" s="57" t="s">
        <v>89</v>
      </c>
      <c r="I5" s="58" t="s">
        <v>90</v>
      </c>
      <c r="J5" s="58" t="s">
        <v>91</v>
      </c>
      <c r="K5" s="59">
        <v>7500.0</v>
      </c>
      <c r="L5" s="60">
        <v>7500.03</v>
      </c>
      <c r="M5" s="61" t="s">
        <v>92</v>
      </c>
      <c r="N5" s="61" t="s">
        <v>93</v>
      </c>
      <c r="O5" s="62">
        <v>45680.0</v>
      </c>
      <c r="P5" s="63">
        <v>45680.0</v>
      </c>
      <c r="Q5" s="64">
        <v>45680.34375</v>
      </c>
      <c r="R5" s="65">
        <v>45674.0</v>
      </c>
      <c r="S5" s="64">
        <v>45674.65972222222</v>
      </c>
      <c r="T5" s="66">
        <v>7500.0</v>
      </c>
      <c r="U5" s="67" t="s">
        <v>94</v>
      </c>
      <c r="V5" s="68" t="s">
        <v>95</v>
      </c>
      <c r="W5" s="69">
        <v>45679.90625</v>
      </c>
      <c r="X5" s="69">
        <v>45679.90625</v>
      </c>
      <c r="Y5" s="70">
        <v>45679.916666666664</v>
      </c>
      <c r="Z5" s="70">
        <v>45680.34375</v>
      </c>
      <c r="AA5" s="71">
        <f t="shared" ref="AA5:AA11" si="1">Z5-W5</f>
        <v>0.4375</v>
      </c>
      <c r="AB5" s="72" t="str">
        <f t="shared" ref="AB5:AB11" si="2">INT(Z5-W5)&amp;" hari "&amp;HOUR(MOD(Z5-W5,1))&amp;" jam "&amp;MINUTE(MOD(Z5-W5,1))&amp;" menit "&amp;SECOND(MOD(Z5-W5,1))</f>
        <v>0 hari 10 jam 30 menit 0</v>
      </c>
      <c r="AC5" s="73">
        <v>45674.65972222222</v>
      </c>
      <c r="AD5" s="71">
        <f t="shared" ref="AD5:AD11" si="3">Z5-W5</f>
        <v>0.4375</v>
      </c>
      <c r="AE5" s="72" t="str">
        <f t="shared" ref="AE5:AE11" si="4">INT(Z5-W5)&amp;" hari "&amp;HOUR(MOD(Z5-W5,1))&amp;" jam "&amp;MINUTE(MOD(Z5-W5,1))&amp;" menit "&amp;SECOND(MOD(Z5-W5,1))</f>
        <v>0 hari 10 jam 30 menit 0</v>
      </c>
      <c r="AF5" s="74">
        <v>45684.48263888889</v>
      </c>
      <c r="AG5" s="74">
        <v>45684.48263888889</v>
      </c>
      <c r="AH5" s="74">
        <v>45684.48263888889</v>
      </c>
      <c r="AI5" s="75">
        <v>45685.125</v>
      </c>
      <c r="AJ5" s="71">
        <f t="shared" ref="AJ5:AJ11" si="5">AI5-AF5</f>
        <v>0.6423611111</v>
      </c>
      <c r="AK5" s="72" t="str">
        <f t="shared" ref="AK5:AK11" si="6">INT(AI5-AF5)&amp;" hari "&amp;HOUR(MOD(AI5-AF5,1))&amp;" jam "&amp;MINUTE(MOD(AI5-AF5,1))&amp;" menit "&amp;SECOND(MOD(AI5-AF5,1))</f>
        <v>0 hari 15 jam 25 menit 0</v>
      </c>
      <c r="AL5" s="71">
        <f t="shared" ref="AL5:AL11" si="7">AD5+AJ5</f>
        <v>1.079861111</v>
      </c>
      <c r="AM5" s="72" t="str">
        <f t="shared" ref="AM5:AM11" si="8">INT(AL5)&amp;" hari "&amp;HOUR(MOD(AL5,1))&amp;" jam "&amp;MINUTE(MOD(AL5,1))&amp;" menit "&amp;SECOND(MOD(AL5,1))</f>
        <v>1 hari 1 jam 55 menit 0</v>
      </c>
      <c r="AN5" s="76" t="s">
        <v>96</v>
      </c>
      <c r="AO5" s="77" t="s">
        <v>95</v>
      </c>
    </row>
    <row r="6" ht="28.5" customHeight="1">
      <c r="A6" s="53">
        <v>2.0</v>
      </c>
      <c r="B6" s="78" t="s">
        <v>43</v>
      </c>
      <c r="C6" s="55"/>
      <c r="D6" s="57" t="s">
        <v>97</v>
      </c>
      <c r="E6" s="58" t="s">
        <v>87</v>
      </c>
      <c r="F6" s="58" t="s">
        <v>40</v>
      </c>
      <c r="G6" s="58" t="s">
        <v>88</v>
      </c>
      <c r="H6" s="57" t="s">
        <v>89</v>
      </c>
      <c r="I6" s="58" t="s">
        <v>98</v>
      </c>
      <c r="J6" s="58" t="s">
        <v>99</v>
      </c>
      <c r="K6" s="59">
        <v>7800.0</v>
      </c>
      <c r="L6" s="60">
        <v>7830.99</v>
      </c>
      <c r="M6" s="61" t="s">
        <v>92</v>
      </c>
      <c r="N6" s="61" t="s">
        <v>93</v>
      </c>
      <c r="O6" s="62">
        <v>45680.0</v>
      </c>
      <c r="P6" s="63">
        <v>45680.0</v>
      </c>
      <c r="Q6" s="64">
        <v>45680.90277777778</v>
      </c>
      <c r="R6" s="65"/>
      <c r="S6" s="64"/>
      <c r="T6" s="66">
        <v>7800.0</v>
      </c>
      <c r="U6" s="67" t="s">
        <v>94</v>
      </c>
      <c r="V6" s="68" t="s">
        <v>95</v>
      </c>
      <c r="W6" s="69">
        <v>45680.50347222222</v>
      </c>
      <c r="X6" s="69">
        <v>45680.50347222222</v>
      </c>
      <c r="Y6" s="70">
        <v>45680.520833333336</v>
      </c>
      <c r="Z6" s="70">
        <v>45680.90277777778</v>
      </c>
      <c r="AA6" s="71">
        <f t="shared" si="1"/>
        <v>0.3993055556</v>
      </c>
      <c r="AB6" s="72" t="str">
        <f t="shared" si="2"/>
        <v>0 hari 9 jam 35 menit 0</v>
      </c>
      <c r="AC6" s="73">
        <v>45674.89861111111</v>
      </c>
      <c r="AD6" s="71">
        <f t="shared" si="3"/>
        <v>0.3993055556</v>
      </c>
      <c r="AE6" s="72" t="str">
        <f t="shared" si="4"/>
        <v>0 hari 9 jam 35 menit 0</v>
      </c>
      <c r="AF6" s="74">
        <v>45684.75</v>
      </c>
      <c r="AG6" s="74">
        <v>45684.75</v>
      </c>
      <c r="AH6" s="74">
        <v>45685.291666666664</v>
      </c>
      <c r="AI6" s="74">
        <v>45685.65972222222</v>
      </c>
      <c r="AJ6" s="71">
        <f t="shared" si="5"/>
        <v>0.9097222222</v>
      </c>
      <c r="AK6" s="72" t="str">
        <f t="shared" si="6"/>
        <v>0 hari 21 jam 50 menit 0</v>
      </c>
      <c r="AL6" s="71">
        <f t="shared" si="7"/>
        <v>1.309027778</v>
      </c>
      <c r="AM6" s="72" t="str">
        <f t="shared" si="8"/>
        <v>1 hari 7 jam 25 menit 0</v>
      </c>
      <c r="AN6" s="76" t="s">
        <v>96</v>
      </c>
      <c r="AO6" s="77" t="s">
        <v>95</v>
      </c>
    </row>
    <row r="7" ht="28.5" customHeight="1">
      <c r="A7" s="79">
        <v>3.0</v>
      </c>
      <c r="B7" s="80" t="s">
        <v>43</v>
      </c>
      <c r="C7" s="55"/>
      <c r="D7" s="57" t="s">
        <v>100</v>
      </c>
      <c r="E7" s="58" t="s">
        <v>87</v>
      </c>
      <c r="F7" s="58" t="s">
        <v>40</v>
      </c>
      <c r="G7" s="58" t="s">
        <v>88</v>
      </c>
      <c r="H7" s="57" t="s">
        <v>89</v>
      </c>
      <c r="I7" s="58" t="s">
        <v>101</v>
      </c>
      <c r="J7" s="58" t="s">
        <v>102</v>
      </c>
      <c r="K7" s="59">
        <v>7500.0</v>
      </c>
      <c r="L7" s="60">
        <v>7517.97</v>
      </c>
      <c r="M7" s="61" t="s">
        <v>92</v>
      </c>
      <c r="N7" s="61" t="s">
        <v>93</v>
      </c>
      <c r="O7" s="62">
        <v>45681.0</v>
      </c>
      <c r="P7" s="63">
        <v>45681.0</v>
      </c>
      <c r="Q7" s="64">
        <v>45681.447916666664</v>
      </c>
      <c r="R7" s="65"/>
      <c r="S7" s="64"/>
      <c r="T7" s="66">
        <v>7500.0</v>
      </c>
      <c r="U7" s="67" t="s">
        <v>94</v>
      </c>
      <c r="V7" s="68" t="s">
        <v>95</v>
      </c>
      <c r="W7" s="69">
        <v>45680.947916666664</v>
      </c>
      <c r="X7" s="69">
        <v>45680.947916666664</v>
      </c>
      <c r="Y7" s="70">
        <v>45680.95486111111</v>
      </c>
      <c r="Z7" s="70">
        <v>45681.447916666664</v>
      </c>
      <c r="AA7" s="71">
        <f t="shared" si="1"/>
        <v>0.5</v>
      </c>
      <c r="AB7" s="72" t="str">
        <f t="shared" si="2"/>
        <v>0 hari 12 jam 0 menit 0</v>
      </c>
      <c r="AC7" s="73">
        <v>45679.458333333336</v>
      </c>
      <c r="AD7" s="71">
        <f t="shared" si="3"/>
        <v>0.5</v>
      </c>
      <c r="AE7" s="72" t="str">
        <f t="shared" si="4"/>
        <v>0 hari 12 jam 0 menit 0</v>
      </c>
      <c r="AF7" s="75">
        <v>45685.322916666664</v>
      </c>
      <c r="AG7" s="75">
        <v>45685.322916666664</v>
      </c>
      <c r="AH7" s="75">
        <v>45685.67361111111</v>
      </c>
      <c r="AI7" s="75">
        <v>45686.40277777778</v>
      </c>
      <c r="AJ7" s="71">
        <f t="shared" si="5"/>
        <v>1.079861111</v>
      </c>
      <c r="AK7" s="72" t="str">
        <f t="shared" si="6"/>
        <v>1 hari 1 jam 55 menit 0</v>
      </c>
      <c r="AL7" s="71">
        <f t="shared" si="7"/>
        <v>1.579861111</v>
      </c>
      <c r="AM7" s="72" t="str">
        <f t="shared" si="8"/>
        <v>1 hari 13 jam 55 menit 0</v>
      </c>
      <c r="AN7" s="76" t="s">
        <v>96</v>
      </c>
      <c r="AO7" s="77" t="s">
        <v>95</v>
      </c>
    </row>
    <row r="8" ht="28.5" customHeight="1">
      <c r="A8" s="53">
        <v>4.0</v>
      </c>
      <c r="B8" s="54" t="s">
        <v>43</v>
      </c>
      <c r="C8" s="55"/>
      <c r="D8" s="61" t="s">
        <v>103</v>
      </c>
      <c r="E8" s="57" t="s">
        <v>87</v>
      </c>
      <c r="F8" s="58" t="s">
        <v>40</v>
      </c>
      <c r="G8" s="58" t="s">
        <v>88</v>
      </c>
      <c r="H8" s="57" t="s">
        <v>89</v>
      </c>
      <c r="I8" s="58" t="s">
        <v>104</v>
      </c>
      <c r="J8" s="81" t="s">
        <v>105</v>
      </c>
      <c r="K8" s="59">
        <v>7500.0</v>
      </c>
      <c r="L8" s="60">
        <v>7517.92</v>
      </c>
      <c r="M8" s="61" t="s">
        <v>92</v>
      </c>
      <c r="N8" s="61" t="s">
        <v>93</v>
      </c>
      <c r="O8" s="62">
        <v>45682.0</v>
      </c>
      <c r="P8" s="63">
        <v>45682.0</v>
      </c>
      <c r="Q8" s="64">
        <v>45682.17847222222</v>
      </c>
      <c r="R8" s="65"/>
      <c r="S8" s="64"/>
      <c r="T8" s="66">
        <v>7500.0</v>
      </c>
      <c r="U8" s="67" t="s">
        <v>94</v>
      </c>
      <c r="V8" s="68" t="s">
        <v>95</v>
      </c>
      <c r="W8" s="82">
        <v>45681.48611111111</v>
      </c>
      <c r="X8" s="82">
        <v>45681.48611111111</v>
      </c>
      <c r="Y8" s="70">
        <v>45681.56597222222</v>
      </c>
      <c r="Z8" s="70">
        <v>45682.17847222222</v>
      </c>
      <c r="AA8" s="71">
        <f t="shared" si="1"/>
        <v>0.6923611111</v>
      </c>
      <c r="AB8" s="72" t="str">
        <f t="shared" si="2"/>
        <v>0 hari 16 jam 37 menit 0</v>
      </c>
      <c r="AC8" s="73">
        <v>45679.91180555556</v>
      </c>
      <c r="AD8" s="71">
        <f t="shared" si="3"/>
        <v>0.6923611111</v>
      </c>
      <c r="AE8" s="72" t="str">
        <f t="shared" si="4"/>
        <v>0 hari 16 jam 37 menit 0</v>
      </c>
      <c r="AF8" s="75">
        <v>45686.604166666664</v>
      </c>
      <c r="AG8" s="75">
        <v>45686.604166666664</v>
      </c>
      <c r="AH8" s="75">
        <v>45686.618055555555</v>
      </c>
      <c r="AI8" s="75">
        <v>45687.163194444445</v>
      </c>
      <c r="AJ8" s="71">
        <f t="shared" si="5"/>
        <v>0.5590277778</v>
      </c>
      <c r="AK8" s="72" t="str">
        <f t="shared" si="6"/>
        <v>0 hari 13 jam 25 menit 0</v>
      </c>
      <c r="AL8" s="71">
        <f t="shared" si="7"/>
        <v>1.251388889</v>
      </c>
      <c r="AM8" s="72" t="str">
        <f t="shared" si="8"/>
        <v>1 hari 6 jam 2 menit 0</v>
      </c>
      <c r="AN8" s="76" t="s">
        <v>96</v>
      </c>
      <c r="AO8" s="77" t="s">
        <v>95</v>
      </c>
    </row>
    <row r="9" ht="28.5" customHeight="1">
      <c r="A9" s="53">
        <v>5.0</v>
      </c>
      <c r="B9" s="78" t="s">
        <v>43</v>
      </c>
      <c r="C9" s="55"/>
      <c r="D9" s="57"/>
      <c r="E9" s="57" t="s">
        <v>87</v>
      </c>
      <c r="F9" s="58" t="s">
        <v>40</v>
      </c>
      <c r="G9" s="58" t="s">
        <v>88</v>
      </c>
      <c r="H9" s="57" t="s">
        <v>89</v>
      </c>
      <c r="I9" s="58" t="s">
        <v>106</v>
      </c>
      <c r="J9" s="81" t="s">
        <v>107</v>
      </c>
      <c r="K9" s="59">
        <v>7700.0</v>
      </c>
      <c r="L9" s="60">
        <v>7710.03</v>
      </c>
      <c r="M9" s="61" t="s">
        <v>92</v>
      </c>
      <c r="N9" s="61" t="s">
        <v>93</v>
      </c>
      <c r="O9" s="62">
        <v>45682.0</v>
      </c>
      <c r="P9" s="63">
        <v>45682.0</v>
      </c>
      <c r="Q9" s="83">
        <v>45682.94097222222</v>
      </c>
      <c r="R9" s="65"/>
      <c r="S9" s="64"/>
      <c r="T9" s="66">
        <v>7700.0</v>
      </c>
      <c r="U9" s="67" t="s">
        <v>94</v>
      </c>
      <c r="V9" s="68" t="s">
        <v>95</v>
      </c>
      <c r="W9" s="69">
        <v>45682.21875</v>
      </c>
      <c r="X9" s="69">
        <v>45682.21875</v>
      </c>
      <c r="Y9" s="70">
        <v>45682.333333333336</v>
      </c>
      <c r="Z9" s="70">
        <v>45682.94097222222</v>
      </c>
      <c r="AA9" s="71">
        <f t="shared" si="1"/>
        <v>0.7222222222</v>
      </c>
      <c r="AB9" s="72" t="str">
        <f t="shared" si="2"/>
        <v>0 hari 17 jam 20 menit 0</v>
      </c>
      <c r="AC9" s="73">
        <v>45683.75069444445</v>
      </c>
      <c r="AD9" s="71">
        <f t="shared" si="3"/>
        <v>0.7222222222</v>
      </c>
      <c r="AE9" s="72" t="str">
        <f t="shared" si="4"/>
        <v>0 hari 17 jam 20 menit 0</v>
      </c>
      <c r="AF9" s="75">
        <v>45687.56597222222</v>
      </c>
      <c r="AG9" s="75">
        <v>45687.56597222222</v>
      </c>
      <c r="AH9" s="75">
        <v>45687.84375</v>
      </c>
      <c r="AI9" s="75">
        <v>45688.385416666664</v>
      </c>
      <c r="AJ9" s="71">
        <f t="shared" si="5"/>
        <v>0.8194444444</v>
      </c>
      <c r="AK9" s="72" t="str">
        <f t="shared" si="6"/>
        <v>0 hari 19 jam 40 menit 0</v>
      </c>
      <c r="AL9" s="71">
        <f t="shared" si="7"/>
        <v>1.541666667</v>
      </c>
      <c r="AM9" s="72" t="str">
        <f t="shared" si="8"/>
        <v>1 hari 13 jam 0 menit 0</v>
      </c>
      <c r="AN9" s="76" t="s">
        <v>96</v>
      </c>
      <c r="AO9" s="77" t="s">
        <v>95</v>
      </c>
    </row>
    <row r="10" ht="28.5" customHeight="1">
      <c r="A10" s="53">
        <v>6.0</v>
      </c>
      <c r="B10" s="78" t="s">
        <v>43</v>
      </c>
      <c r="C10" s="55"/>
      <c r="D10" s="57"/>
      <c r="E10" s="57" t="s">
        <v>87</v>
      </c>
      <c r="F10" s="58" t="s">
        <v>40</v>
      </c>
      <c r="G10" s="58" t="s">
        <v>88</v>
      </c>
      <c r="H10" s="57" t="s">
        <v>89</v>
      </c>
      <c r="I10" s="58" t="s">
        <v>106</v>
      </c>
      <c r="J10" s="58" t="s">
        <v>108</v>
      </c>
      <c r="K10" s="59">
        <v>7500.0</v>
      </c>
      <c r="L10" s="60">
        <v>7504.29</v>
      </c>
      <c r="M10" s="61" t="s">
        <v>92</v>
      </c>
      <c r="N10" s="61" t="s">
        <v>93</v>
      </c>
      <c r="O10" s="62">
        <v>45683.0</v>
      </c>
      <c r="P10" s="63">
        <v>45683.0</v>
      </c>
      <c r="Q10" s="83">
        <v>45683.833333333336</v>
      </c>
      <c r="R10" s="84"/>
      <c r="S10" s="64"/>
      <c r="T10" s="66">
        <v>7500.0</v>
      </c>
      <c r="U10" s="67" t="s">
        <v>94</v>
      </c>
      <c r="V10" s="68" t="s">
        <v>95</v>
      </c>
      <c r="W10" s="69">
        <v>45682.975694444445</v>
      </c>
      <c r="X10" s="69">
        <v>45682.975694444445</v>
      </c>
      <c r="Y10" s="70">
        <v>45682.98611111111</v>
      </c>
      <c r="Z10" s="70">
        <v>45683.833333333336</v>
      </c>
      <c r="AA10" s="71">
        <f t="shared" si="1"/>
        <v>0.8576388889</v>
      </c>
      <c r="AB10" s="72" t="str">
        <f t="shared" si="2"/>
        <v>0 hari 20 jam 35 menit 0</v>
      </c>
      <c r="AC10" s="73">
        <v>45679.481944444444</v>
      </c>
      <c r="AD10" s="71">
        <f t="shared" si="3"/>
        <v>0.8576388889</v>
      </c>
      <c r="AE10" s="72" t="str">
        <f t="shared" si="4"/>
        <v>0 hari 20 jam 35 menit 0</v>
      </c>
      <c r="AF10" s="75">
        <v>45687.18402777778</v>
      </c>
      <c r="AG10" s="75">
        <v>45687.18402777778</v>
      </c>
      <c r="AH10" s="75">
        <v>45687.197916666664</v>
      </c>
      <c r="AI10" s="75">
        <v>45688.385416666664</v>
      </c>
      <c r="AJ10" s="71">
        <f t="shared" si="5"/>
        <v>1.201388889</v>
      </c>
      <c r="AK10" s="72" t="str">
        <f t="shared" si="6"/>
        <v>1 hari 4 jam 50 menit 0</v>
      </c>
      <c r="AL10" s="71">
        <f t="shared" si="7"/>
        <v>2.059027778</v>
      </c>
      <c r="AM10" s="72" t="str">
        <f t="shared" si="8"/>
        <v>2 hari 1 jam 25 menit 0</v>
      </c>
      <c r="AN10" s="76" t="s">
        <v>96</v>
      </c>
      <c r="AO10" s="77" t="s">
        <v>95</v>
      </c>
    </row>
    <row r="11" ht="28.5" customHeight="1">
      <c r="A11" s="53">
        <v>7.0</v>
      </c>
      <c r="B11" s="78" t="s">
        <v>43</v>
      </c>
      <c r="C11" s="55"/>
      <c r="D11" s="57"/>
      <c r="E11" s="57" t="s">
        <v>87</v>
      </c>
      <c r="F11" s="58" t="s">
        <v>40</v>
      </c>
      <c r="G11" s="58" t="s">
        <v>88</v>
      </c>
      <c r="H11" s="57" t="s">
        <v>89</v>
      </c>
      <c r="I11" s="58" t="s">
        <v>109</v>
      </c>
      <c r="J11" s="58" t="s">
        <v>110</v>
      </c>
      <c r="K11" s="59">
        <v>7430.0</v>
      </c>
      <c r="L11" s="60">
        <v>7430.1</v>
      </c>
      <c r="M11" s="61" t="s">
        <v>92</v>
      </c>
      <c r="N11" s="61" t="s">
        <v>93</v>
      </c>
      <c r="O11" s="62">
        <v>45684.0</v>
      </c>
      <c r="P11" s="63">
        <v>45684.0</v>
      </c>
      <c r="Q11" s="83">
        <v>45684.62847222222</v>
      </c>
      <c r="R11" s="84"/>
      <c r="S11" s="64"/>
      <c r="T11" s="66">
        <v>7430.0</v>
      </c>
      <c r="U11" s="67" t="s">
        <v>94</v>
      </c>
      <c r="V11" s="68" t="s">
        <v>95</v>
      </c>
      <c r="W11" s="69">
        <v>45683.875</v>
      </c>
      <c r="X11" s="69">
        <v>45683.875</v>
      </c>
      <c r="Y11" s="70">
        <v>45683.92152777778</v>
      </c>
      <c r="Z11" s="70">
        <v>45684.62847222222</v>
      </c>
      <c r="AA11" s="71">
        <f t="shared" si="1"/>
        <v>0.7534722222</v>
      </c>
      <c r="AB11" s="72" t="str">
        <f t="shared" si="2"/>
        <v>0 hari 18 jam 5 menit 0</v>
      </c>
      <c r="AC11" s="73">
        <v>45679.49097222222</v>
      </c>
      <c r="AD11" s="71">
        <f t="shared" si="3"/>
        <v>0.7534722222</v>
      </c>
      <c r="AE11" s="72" t="str">
        <f t="shared" si="4"/>
        <v>0 hari 18 jam 5 menit 0</v>
      </c>
      <c r="AF11" s="75">
        <v>45687.875</v>
      </c>
      <c r="AG11" s="75">
        <v>45687.875</v>
      </c>
      <c r="AH11" s="75">
        <v>45688.385416666664</v>
      </c>
      <c r="AI11" s="85">
        <v>45688.75</v>
      </c>
      <c r="AJ11" s="71">
        <f t="shared" si="5"/>
        <v>0.875</v>
      </c>
      <c r="AK11" s="72" t="str">
        <f t="shared" si="6"/>
        <v>0 hari 21 jam 0 menit 0</v>
      </c>
      <c r="AL11" s="71">
        <f t="shared" si="7"/>
        <v>1.628472222</v>
      </c>
      <c r="AM11" s="72" t="str">
        <f t="shared" si="8"/>
        <v>1 hari 15 jam 5 menit 0</v>
      </c>
      <c r="AN11" s="76" t="s">
        <v>96</v>
      </c>
      <c r="AO11" s="77" t="s">
        <v>95</v>
      </c>
    </row>
    <row r="12" ht="18.0" customHeight="1">
      <c r="A12" s="86"/>
      <c r="B12" s="86"/>
      <c r="C12" s="87"/>
      <c r="D12" s="88"/>
      <c r="E12" s="87"/>
      <c r="F12" s="87"/>
      <c r="G12" s="87"/>
      <c r="H12" s="87"/>
      <c r="I12" s="87"/>
      <c r="J12" s="89" t="s">
        <v>111</v>
      </c>
      <c r="K12" s="90">
        <f t="shared" ref="K12:L12" si="9">SUM(K5:K11)</f>
        <v>52930</v>
      </c>
      <c r="L12" s="91">
        <f t="shared" si="9"/>
        <v>53011.33</v>
      </c>
      <c r="M12" s="92"/>
      <c r="N12" s="87"/>
      <c r="O12" s="87"/>
      <c r="P12" s="86"/>
      <c r="Q12" s="86"/>
      <c r="R12" s="93"/>
      <c r="S12" s="93"/>
      <c r="T12" s="90"/>
      <c r="U12" s="90"/>
      <c r="V12" s="94"/>
      <c r="W12" s="95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999">
      <c r="I999" s="58"/>
    </row>
  </sheetData>
  <mergeCells count="7">
    <mergeCell ref="P3:Q3"/>
    <mergeCell ref="R3:S3"/>
    <mergeCell ref="W3:AM3"/>
    <mergeCell ref="AN3:AO3"/>
    <mergeCell ref="AA4:AB4"/>
    <mergeCell ref="AD4:AE4"/>
    <mergeCell ref="AL4:AM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 outlineLevelCol="1"/>
  <cols>
    <col customWidth="1" min="1" max="1" width="4.43"/>
    <col customWidth="1" hidden="1" min="2" max="2" width="16.0"/>
    <col customWidth="1" min="3" max="3" width="10.29"/>
    <col customWidth="1" min="4" max="4" width="25.43"/>
    <col customWidth="1" min="5" max="5" width="11.0"/>
    <col customWidth="1" min="6" max="6" width="32.57"/>
    <col customWidth="1" min="7" max="7" width="17.29"/>
    <col customWidth="1" min="8" max="8" width="29.14"/>
    <col customWidth="1" min="9" max="9" width="29.29"/>
    <col customWidth="1" min="10" max="10" width="53.43"/>
    <col customWidth="1" min="11" max="11" width="12.14"/>
    <col customWidth="1" min="12" max="12" width="12.86"/>
    <col customWidth="1" min="13" max="13" width="49.0"/>
    <col customWidth="1" min="14" max="14" width="22.29"/>
    <col customWidth="1" hidden="1" min="15" max="15" width="32.43"/>
    <col customWidth="1" min="16" max="16" width="10.43"/>
    <col customWidth="1" hidden="1" min="17" max="17" width="11.14"/>
    <col customWidth="1" hidden="1" min="18" max="18" width="9.43"/>
    <col customWidth="1" min="19" max="19" width="16.29"/>
    <col customWidth="1" min="20" max="20" width="10.0"/>
    <col customWidth="1" min="21" max="21" width="23.0"/>
    <col customWidth="1" min="22" max="23" width="24.43"/>
    <col customWidth="1" min="24" max="24" width="17.86"/>
    <col customWidth="1" min="25" max="25" width="12.0" outlineLevel="1"/>
    <col customWidth="1" min="26" max="27" width="17.14"/>
    <col customWidth="1" min="28" max="28" width="13.43"/>
    <col customWidth="1" min="29" max="29" width="35.0"/>
    <col customWidth="1" min="30" max="31" width="10.0"/>
    <col customWidth="1" min="32" max="32" width="22.43"/>
    <col customWidth="1" min="33" max="33" width="22.29"/>
    <col customWidth="1" min="34" max="35" width="8.71"/>
    <col customWidth="1" min="36" max="36" width="9.14"/>
    <col customWidth="1" min="37" max="39" width="15.86"/>
    <col customWidth="1" min="40" max="40" width="22.43"/>
    <col customWidth="1" min="42" max="42" width="22.43"/>
    <col customWidth="1" min="43" max="43" width="3.43"/>
    <col customWidth="1" min="44" max="44" width="5.14"/>
    <col customWidth="1" min="45" max="45" width="4.29"/>
    <col customWidth="1" min="46" max="46" width="5.0"/>
    <col customWidth="1" min="47" max="47" width="3.86"/>
    <col customWidth="1" min="48" max="48" width="4.0"/>
    <col customWidth="1" min="49" max="49" width="4.14"/>
    <col customWidth="1" min="50" max="50" width="6.71"/>
    <col customWidth="1" min="51" max="51" width="5.43"/>
    <col customWidth="1" min="52" max="52" width="3.86"/>
    <col customWidth="1" min="53" max="53" width="8.43"/>
    <col customWidth="1" min="54" max="54" width="8.71"/>
    <col customWidth="1" min="55" max="55" width="5.0"/>
    <col customWidth="1" min="56" max="56" width="6.0"/>
    <col customWidth="1" min="57" max="57" width="7.14"/>
    <col customWidth="1" min="58" max="58" width="6.43"/>
    <col customWidth="1" min="59" max="59" width="8.86"/>
    <col customWidth="1" min="60" max="60" width="8.43"/>
    <col customWidth="1" min="61" max="61" width="4.71"/>
    <col customWidth="1" min="62" max="62" width="4.43"/>
    <col customWidth="1" min="63" max="64" width="5.0"/>
    <col customWidth="1" min="65" max="65" width="4.43"/>
    <col customWidth="1" min="66" max="66" width="4.0"/>
    <col customWidth="1" min="67" max="67" width="5.0"/>
    <col customWidth="1" min="68" max="68" width="4.71"/>
    <col customWidth="1" min="69" max="69" width="4.43"/>
    <col customWidth="1" min="70" max="70" width="8.29"/>
    <col customWidth="1" min="72" max="72" width="12.71"/>
    <col customWidth="1" min="73" max="73" width="17.0"/>
    <col customWidth="1" min="74" max="74" width="12.71"/>
    <col customWidth="1" min="75" max="76" width="15.14"/>
    <col customWidth="1" min="77" max="77" width="16.14"/>
    <col customWidth="1" min="78" max="78" width="15.14"/>
    <col customWidth="1" min="79" max="79" width="25.0"/>
    <col customWidth="1" min="80" max="80" width="27.71"/>
    <col customWidth="1" min="81" max="81" width="21.86"/>
    <col customWidth="1" min="82" max="82" width="15.14"/>
    <col customWidth="1" min="83" max="83" width="27.0"/>
    <col customWidth="1" min="84" max="87" width="15.14"/>
    <col customWidth="1" min="88" max="88" width="28.43"/>
    <col customWidth="1" min="89" max="89" width="32.43"/>
    <col customWidth="1" min="90" max="90" width="17.29"/>
    <col customWidth="1" min="91" max="93" width="26.86"/>
    <col customWidth="1" min="94" max="94" width="42.29"/>
    <col customWidth="1" min="95" max="95" width="35.43"/>
    <col customWidth="1" min="96" max="97" width="15.43"/>
    <col customWidth="1" min="98" max="98" width="35.43"/>
  </cols>
  <sheetData>
    <row r="1" ht="30.75" customHeight="1">
      <c r="A1" s="97" t="s">
        <v>112</v>
      </c>
      <c r="B1" s="98"/>
      <c r="C1" s="98"/>
      <c r="D1" s="99"/>
      <c r="E1" s="100"/>
      <c r="F1" s="100"/>
      <c r="G1" s="100"/>
      <c r="H1" s="100"/>
      <c r="I1" s="97"/>
      <c r="K1" s="100"/>
      <c r="L1" s="101"/>
      <c r="M1" s="102"/>
      <c r="N1" s="103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1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1"/>
      <c r="BV1" s="100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0"/>
      <c r="CO1" s="100"/>
      <c r="CP1" s="100"/>
      <c r="CQ1" s="100"/>
      <c r="CR1" s="100"/>
      <c r="CS1" s="100"/>
      <c r="CT1" s="100"/>
    </row>
    <row r="2">
      <c r="A2" s="100" t="s">
        <v>113</v>
      </c>
      <c r="B2" s="100"/>
      <c r="C2" s="100"/>
      <c r="D2" s="103"/>
      <c r="E2" s="100"/>
      <c r="F2" s="100"/>
      <c r="G2" s="100"/>
      <c r="H2" s="100"/>
      <c r="I2" s="103"/>
      <c r="J2" s="100"/>
      <c r="K2" s="100"/>
      <c r="L2" s="101"/>
      <c r="M2" s="102"/>
      <c r="N2" s="103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1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1"/>
      <c r="BV2" s="100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0"/>
      <c r="CO2" s="100"/>
      <c r="CP2" s="100"/>
      <c r="CQ2" s="100"/>
      <c r="CR2" s="100"/>
      <c r="CS2" s="100"/>
      <c r="CT2" s="100"/>
    </row>
    <row r="3">
      <c r="A3" s="100" t="s">
        <v>114</v>
      </c>
      <c r="B3" s="100"/>
      <c r="C3" s="100"/>
      <c r="D3" s="103"/>
      <c r="E3" s="100"/>
      <c r="F3" s="105"/>
      <c r="G3" s="100"/>
      <c r="H3" s="100"/>
      <c r="I3" s="103"/>
      <c r="J3" s="100"/>
      <c r="K3" s="100"/>
      <c r="L3" s="101"/>
      <c r="M3" s="102"/>
      <c r="N3" s="103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1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1"/>
      <c r="BV3" s="100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0"/>
      <c r="CO3" s="100"/>
      <c r="CP3" s="100"/>
      <c r="CQ3" s="100"/>
      <c r="CR3" s="100"/>
      <c r="CS3" s="100"/>
      <c r="CT3" s="100"/>
    </row>
    <row r="4" ht="18.75" customHeight="1">
      <c r="A4" s="106" t="s">
        <v>43</v>
      </c>
      <c r="B4" s="15"/>
      <c r="C4" s="15"/>
      <c r="D4" s="16"/>
      <c r="E4" s="17"/>
      <c r="F4" s="15"/>
      <c r="G4" s="15"/>
      <c r="H4" s="15"/>
      <c r="I4" s="18"/>
      <c r="J4" s="15"/>
      <c r="K4" s="15"/>
      <c r="L4" s="19"/>
      <c r="M4" s="20"/>
      <c r="N4" s="18"/>
      <c r="O4" s="15"/>
      <c r="P4" s="15"/>
      <c r="Q4" s="15"/>
      <c r="R4" s="15"/>
      <c r="S4" s="15"/>
      <c r="T4" s="15"/>
      <c r="U4" s="15"/>
      <c r="V4" s="21"/>
      <c r="W4" s="21"/>
      <c r="X4" s="15"/>
      <c r="Y4" s="15"/>
      <c r="Z4" s="15"/>
      <c r="AA4" s="15"/>
      <c r="AB4" s="15"/>
      <c r="AC4" s="21"/>
      <c r="AD4" s="21"/>
      <c r="AE4" s="21"/>
      <c r="AF4" s="107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9"/>
      <c r="BV4" s="15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15"/>
      <c r="CO4" s="15"/>
      <c r="CP4" s="15"/>
      <c r="CQ4" s="15"/>
      <c r="CR4" s="15"/>
      <c r="CS4" s="15"/>
      <c r="CT4" s="15"/>
    </row>
    <row r="5">
      <c r="A5" s="23" t="s">
        <v>0</v>
      </c>
      <c r="B5" s="24" t="s">
        <v>44</v>
      </c>
      <c r="C5" s="108" t="s">
        <v>45</v>
      </c>
      <c r="D5" s="109" t="s">
        <v>46</v>
      </c>
      <c r="E5" s="109" t="s">
        <v>47</v>
      </c>
      <c r="F5" s="30" t="s">
        <v>48</v>
      </c>
      <c r="G5" s="27" t="s">
        <v>49</v>
      </c>
      <c r="H5" s="109" t="s">
        <v>50</v>
      </c>
      <c r="I5" s="110" t="s">
        <v>51</v>
      </c>
      <c r="J5" s="111" t="s">
        <v>52</v>
      </c>
      <c r="K5" s="26" t="s">
        <v>53</v>
      </c>
      <c r="L5" s="26" t="s">
        <v>54</v>
      </c>
      <c r="M5" s="29" t="s">
        <v>55</v>
      </c>
      <c r="N5" s="30" t="s">
        <v>56</v>
      </c>
      <c r="O5" s="26" t="s">
        <v>115</v>
      </c>
      <c r="P5" s="28" t="s">
        <v>57</v>
      </c>
      <c r="Q5" s="24" t="s">
        <v>116</v>
      </c>
      <c r="R5" s="112" t="s">
        <v>117</v>
      </c>
      <c r="S5" s="23" t="s">
        <v>118</v>
      </c>
      <c r="T5" s="31" t="s">
        <v>58</v>
      </c>
      <c r="U5" s="32"/>
      <c r="V5" s="31" t="s">
        <v>59</v>
      </c>
      <c r="W5" s="32"/>
      <c r="X5" s="113" t="s">
        <v>119</v>
      </c>
      <c r="Y5" s="33" t="s">
        <v>60</v>
      </c>
      <c r="Z5" s="33" t="s">
        <v>120</v>
      </c>
      <c r="AA5" s="33" t="s">
        <v>61</v>
      </c>
      <c r="AB5" s="24" t="s">
        <v>62</v>
      </c>
      <c r="AC5" s="114" t="s">
        <v>121</v>
      </c>
      <c r="AD5" s="114"/>
      <c r="AE5" s="115"/>
      <c r="AF5" s="116"/>
      <c r="AG5" s="117"/>
      <c r="AH5" s="118" t="s">
        <v>122</v>
      </c>
      <c r="AI5" s="119"/>
      <c r="AJ5" s="26" t="s">
        <v>123</v>
      </c>
      <c r="AK5" s="26"/>
      <c r="AL5" s="26"/>
      <c r="AM5" s="26"/>
      <c r="AN5" s="26"/>
      <c r="AO5" s="26" t="s">
        <v>53</v>
      </c>
      <c r="AP5" s="120"/>
      <c r="AQ5" s="121"/>
      <c r="AR5" s="120"/>
      <c r="AS5" s="122" t="s">
        <v>124</v>
      </c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0"/>
      <c r="BE5" s="120"/>
      <c r="BF5" s="120"/>
      <c r="BG5" s="123"/>
      <c r="BH5" s="122" t="s">
        <v>125</v>
      </c>
      <c r="BI5" s="121"/>
      <c r="BJ5" s="121"/>
      <c r="BK5" s="122"/>
      <c r="BL5" s="121"/>
      <c r="BM5" s="121"/>
      <c r="BN5" s="121"/>
      <c r="BO5" s="121"/>
      <c r="BP5" s="122" t="s">
        <v>126</v>
      </c>
      <c r="BQ5" s="121"/>
      <c r="BR5" s="121"/>
      <c r="BS5" s="124" t="s">
        <v>114</v>
      </c>
      <c r="BT5" s="125" t="s">
        <v>127</v>
      </c>
      <c r="BU5" s="126" t="s">
        <v>128</v>
      </c>
      <c r="BV5" s="127" t="s">
        <v>129</v>
      </c>
      <c r="BW5" s="34" t="s">
        <v>63</v>
      </c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128" t="s">
        <v>64</v>
      </c>
      <c r="CO5" s="35"/>
      <c r="CP5" s="129" t="s">
        <v>130</v>
      </c>
      <c r="CQ5" s="129" t="s">
        <v>131</v>
      </c>
      <c r="CR5" s="130" t="s">
        <v>132</v>
      </c>
      <c r="CS5" s="130" t="s">
        <v>133</v>
      </c>
      <c r="CT5" s="129" t="s">
        <v>134</v>
      </c>
    </row>
    <row r="6">
      <c r="A6" s="38"/>
      <c r="B6" s="39"/>
      <c r="C6" s="38"/>
      <c r="D6" s="40"/>
      <c r="E6" s="40"/>
      <c r="F6" s="41"/>
      <c r="G6" s="42"/>
      <c r="H6" s="41"/>
      <c r="I6" s="42"/>
      <c r="J6" s="42"/>
      <c r="K6" s="43" t="s">
        <v>65</v>
      </c>
      <c r="L6" s="43" t="s">
        <v>66</v>
      </c>
      <c r="M6" s="44"/>
      <c r="N6" s="41"/>
      <c r="O6" s="41"/>
      <c r="P6" s="42"/>
      <c r="Q6" s="131"/>
      <c r="R6" s="132" t="s">
        <v>43</v>
      </c>
      <c r="S6" s="133"/>
      <c r="T6" s="134" t="s">
        <v>67</v>
      </c>
      <c r="U6" s="135" t="s">
        <v>68</v>
      </c>
      <c r="V6" s="134" t="s">
        <v>67</v>
      </c>
      <c r="W6" s="135" t="s">
        <v>68</v>
      </c>
      <c r="X6" s="47"/>
      <c r="Y6" s="47"/>
      <c r="Z6" s="47"/>
      <c r="AA6" s="47"/>
      <c r="AB6" s="136" t="s">
        <v>69</v>
      </c>
      <c r="AC6" s="51" t="s">
        <v>135</v>
      </c>
      <c r="AD6" s="137" t="s">
        <v>136</v>
      </c>
      <c r="AE6" s="138" t="s">
        <v>137</v>
      </c>
      <c r="AF6" s="43" t="s">
        <v>138</v>
      </c>
      <c r="AG6" s="43" t="s">
        <v>139</v>
      </c>
      <c r="AH6" s="138" t="s">
        <v>140</v>
      </c>
      <c r="AI6" s="43" t="s">
        <v>141</v>
      </c>
      <c r="AJ6" s="43" t="s">
        <v>142</v>
      </c>
      <c r="AK6" s="139" t="s">
        <v>143</v>
      </c>
      <c r="AL6" s="139" t="s">
        <v>144</v>
      </c>
      <c r="AM6" s="139" t="s">
        <v>145</v>
      </c>
      <c r="AN6" s="43" t="s">
        <v>146</v>
      </c>
      <c r="AO6" s="47" t="s">
        <v>147</v>
      </c>
      <c r="AP6" s="138" t="s">
        <v>148</v>
      </c>
      <c r="AQ6" s="140" t="s">
        <v>149</v>
      </c>
      <c r="AR6" s="140" t="s">
        <v>150</v>
      </c>
      <c r="AS6" s="138" t="s">
        <v>151</v>
      </c>
      <c r="AT6" s="138" t="s">
        <v>152</v>
      </c>
      <c r="AU6" s="138" t="s">
        <v>153</v>
      </c>
      <c r="AV6" s="138" t="s">
        <v>154</v>
      </c>
      <c r="AW6" s="138" t="s">
        <v>155</v>
      </c>
      <c r="AX6" s="138" t="s">
        <v>156</v>
      </c>
      <c r="AY6" s="140" t="s">
        <v>157</v>
      </c>
      <c r="AZ6" s="138" t="s">
        <v>158</v>
      </c>
      <c r="BA6" s="138" t="s">
        <v>159</v>
      </c>
      <c r="BB6" s="140" t="s">
        <v>160</v>
      </c>
      <c r="BC6" s="138" t="s">
        <v>161</v>
      </c>
      <c r="BD6" s="138" t="s">
        <v>162</v>
      </c>
      <c r="BE6" s="138" t="s">
        <v>163</v>
      </c>
      <c r="BF6" s="138" t="s">
        <v>164</v>
      </c>
      <c r="BG6" s="138" t="s">
        <v>165</v>
      </c>
      <c r="BH6" s="138" t="s">
        <v>166</v>
      </c>
      <c r="BI6" s="140" t="s">
        <v>167</v>
      </c>
      <c r="BJ6" s="138" t="s">
        <v>168</v>
      </c>
      <c r="BK6" s="138" t="s">
        <v>169</v>
      </c>
      <c r="BL6" s="138" t="s">
        <v>170</v>
      </c>
      <c r="BM6" s="138" t="s">
        <v>171</v>
      </c>
      <c r="BN6" s="138" t="s">
        <v>172</v>
      </c>
      <c r="BO6" s="138" t="s">
        <v>173</v>
      </c>
      <c r="BP6" s="138" t="s">
        <v>174</v>
      </c>
      <c r="BQ6" s="138" t="s">
        <v>175</v>
      </c>
      <c r="BR6" s="138" t="s">
        <v>176</v>
      </c>
      <c r="BS6" s="47"/>
      <c r="BT6" s="141" t="s">
        <v>177</v>
      </c>
      <c r="BU6" s="51" t="s">
        <v>178</v>
      </c>
      <c r="BV6" s="51" t="s">
        <v>179</v>
      </c>
      <c r="BW6" s="142" t="s">
        <v>70</v>
      </c>
      <c r="BX6" s="142" t="s">
        <v>71</v>
      </c>
      <c r="BY6" s="142" t="s">
        <v>72</v>
      </c>
      <c r="BZ6" s="142" t="s">
        <v>73</v>
      </c>
      <c r="CA6" s="143" t="s">
        <v>74</v>
      </c>
      <c r="CB6" s="144"/>
      <c r="CC6" s="142" t="s">
        <v>75</v>
      </c>
      <c r="CD6" s="143" t="s">
        <v>76</v>
      </c>
      <c r="CE6" s="144"/>
      <c r="CF6" s="142" t="s">
        <v>77</v>
      </c>
      <c r="CG6" s="142" t="s">
        <v>78</v>
      </c>
      <c r="CH6" s="142" t="s">
        <v>79</v>
      </c>
      <c r="CI6" s="142" t="s">
        <v>80</v>
      </c>
      <c r="CJ6" s="142" t="s">
        <v>81</v>
      </c>
      <c r="CK6" s="48" t="s">
        <v>82</v>
      </c>
      <c r="CL6" s="48" t="s">
        <v>83</v>
      </c>
      <c r="CM6" s="49"/>
      <c r="CN6" s="145" t="s">
        <v>84</v>
      </c>
      <c r="CO6" s="146" t="s">
        <v>85</v>
      </c>
      <c r="CP6" s="147"/>
      <c r="CQ6" s="147"/>
      <c r="CR6" s="147"/>
      <c r="CS6" s="147"/>
      <c r="CT6" s="147"/>
    </row>
    <row r="7" ht="28.5" customHeight="1">
      <c r="A7" s="53">
        <v>1.0</v>
      </c>
      <c r="B7" s="54" t="s">
        <v>43</v>
      </c>
      <c r="C7" s="55" t="s">
        <v>180</v>
      </c>
      <c r="D7" s="56" t="s">
        <v>181</v>
      </c>
      <c r="E7" s="57" t="s">
        <v>182</v>
      </c>
      <c r="F7" s="58" t="s">
        <v>183</v>
      </c>
      <c r="G7" s="58" t="s">
        <v>184</v>
      </c>
      <c r="H7" s="57" t="s">
        <v>185</v>
      </c>
      <c r="I7" s="58" t="s">
        <v>186</v>
      </c>
      <c r="J7" s="58" t="s">
        <v>187</v>
      </c>
      <c r="K7" s="59">
        <v>5400.0</v>
      </c>
      <c r="L7" s="60">
        <v>5472.015</v>
      </c>
      <c r="M7" s="148" t="s">
        <v>92</v>
      </c>
      <c r="N7" s="149" t="s">
        <v>93</v>
      </c>
      <c r="O7" s="149" t="s">
        <v>188</v>
      </c>
      <c r="P7" s="150">
        <v>45674.0</v>
      </c>
      <c r="Q7" s="151"/>
      <c r="R7" s="152"/>
      <c r="S7" s="79" t="s">
        <v>189</v>
      </c>
      <c r="T7" s="72">
        <v>45674.0</v>
      </c>
      <c r="U7" s="64">
        <v>45674.395833333336</v>
      </c>
      <c r="V7" s="65">
        <v>45674.0</v>
      </c>
      <c r="W7" s="64">
        <v>45674.65972222222</v>
      </c>
      <c r="X7" s="153"/>
      <c r="Y7" s="66">
        <v>5400.0</v>
      </c>
      <c r="Z7" s="154"/>
      <c r="AA7" s="67" t="s">
        <v>190</v>
      </c>
      <c r="AB7" s="104" t="s">
        <v>191</v>
      </c>
      <c r="AC7" s="155"/>
      <c r="AD7" s="79"/>
      <c r="AE7" s="54"/>
      <c r="AF7" s="54"/>
      <c r="AG7" s="79"/>
      <c r="AH7" s="156"/>
      <c r="AI7" s="157"/>
      <c r="AJ7" s="157"/>
      <c r="AK7" s="158"/>
      <c r="AL7" s="159"/>
      <c r="AM7" s="159" t="s">
        <v>192</v>
      </c>
      <c r="AN7" s="160">
        <v>8.20250114723372E14</v>
      </c>
      <c r="AO7" s="160">
        <v>5500.0</v>
      </c>
      <c r="AP7" s="161">
        <v>8.4348E8</v>
      </c>
      <c r="AQ7" s="162" t="s">
        <v>96</v>
      </c>
      <c r="AR7" s="162"/>
      <c r="AS7" s="54" t="s">
        <v>193</v>
      </c>
      <c r="AT7" s="54" t="s">
        <v>193</v>
      </c>
      <c r="AU7" s="54" t="s">
        <v>193</v>
      </c>
      <c r="AV7" s="54" t="s">
        <v>193</v>
      </c>
      <c r="AW7" s="54" t="s">
        <v>193</v>
      </c>
      <c r="AX7" s="54" t="s">
        <v>193</v>
      </c>
      <c r="AY7" s="162" t="s">
        <v>96</v>
      </c>
      <c r="AZ7" s="162" t="s">
        <v>96</v>
      </c>
      <c r="BA7" s="105"/>
      <c r="BB7" s="162"/>
      <c r="BC7" s="162" t="s">
        <v>96</v>
      </c>
      <c r="BD7" s="162" t="s">
        <v>96</v>
      </c>
      <c r="BE7" s="105"/>
      <c r="BF7" s="105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63">
        <v>82500.0</v>
      </c>
      <c r="BU7" s="164" t="s">
        <v>194</v>
      </c>
      <c r="BV7" s="165">
        <v>3.0E7</v>
      </c>
      <c r="BW7" s="69">
        <v>45673.333333333336</v>
      </c>
      <c r="BX7" s="70">
        <v>45674.006944444445</v>
      </c>
      <c r="BY7" s="70">
        <v>45674.006944444445</v>
      </c>
      <c r="BZ7" s="70">
        <v>45674.395833333336</v>
      </c>
      <c r="CA7" s="71">
        <f t="shared" ref="CA7:CA14" si="1">BZ7-BW7</f>
        <v>1.0625</v>
      </c>
      <c r="CB7" s="72" t="str">
        <f t="shared" ref="CB7:CB14" si="2">INT(BZ7-BW7)&amp;" hari "&amp;HOUR(MOD(BZ7-BW7,1))&amp;" jam "&amp;MINUTE(MOD(BZ7-BW7,1))&amp;" menit "&amp;SECOND(MOD(BZ7-BW7,1))</f>
        <v>1 hari 1 jam 30 menit 0</v>
      </c>
      <c r="CC7" s="73">
        <v>45674.65972222222</v>
      </c>
      <c r="CD7" s="71">
        <f t="shared" ref="CD7:CD14" si="3">CC7-BW7</f>
        <v>1.326388889</v>
      </c>
      <c r="CE7" s="72" t="str">
        <f t="shared" ref="CE7:CE14" si="4">INT(CC7-BW7)&amp;" hari "&amp;HOUR(MOD(CC7-BW7,1))&amp;" jam "&amp;MINUTE(MOD(CC7-BW7,1))&amp;" menit "&amp;SECOND(MOD(CC7-BW7,1))</f>
        <v>1 hari 7 jam 50 menit 0</v>
      </c>
      <c r="CF7" s="74">
        <v>45678.75</v>
      </c>
      <c r="CG7" s="74">
        <v>45678.75</v>
      </c>
      <c r="CH7" s="74">
        <v>45678.791666666664</v>
      </c>
      <c r="CI7" s="75">
        <v>45679.4375</v>
      </c>
      <c r="CJ7" s="71">
        <f t="shared" ref="CJ7:CJ14" si="5">CI7-CF7</f>
        <v>0.6875</v>
      </c>
      <c r="CK7" s="72" t="str">
        <f t="shared" ref="CK7:CK14" si="6">INT(CI7-CF7)&amp;" hari "&amp;HOUR(MOD(CI7-CF7,1))&amp;" jam "&amp;MINUTE(MOD(CI7-CF7,1))&amp;" menit "&amp;SECOND(MOD(CI7-CF7,1))</f>
        <v>0 hari 16 jam 30 menit 0</v>
      </c>
      <c r="CL7" s="71">
        <f t="shared" ref="CL7:CL14" si="7">CD7+CJ7</f>
        <v>2.013888889</v>
      </c>
      <c r="CM7" s="72" t="str">
        <f t="shared" ref="CM7:CM14" si="8">INT(CL7)&amp;" hari "&amp;HOUR(MOD(CL7,1))&amp;" jam "&amp;MINUTE(MOD(CL7,1))&amp;" menit "&amp;SECOND(MOD(CL7,1))</f>
        <v>2 hari 0 jam 20 menit 0</v>
      </c>
      <c r="CN7" s="76" t="s">
        <v>96</v>
      </c>
      <c r="CO7" s="166" t="s">
        <v>195</v>
      </c>
      <c r="CP7" s="167" t="s">
        <v>196</v>
      </c>
      <c r="CQ7" s="167" t="s">
        <v>197</v>
      </c>
      <c r="CR7" s="168">
        <v>45670.0</v>
      </c>
      <c r="CS7" s="168">
        <v>45673.0</v>
      </c>
      <c r="CT7" s="167" t="s">
        <v>198</v>
      </c>
    </row>
    <row r="8" ht="28.5" customHeight="1">
      <c r="A8" s="53">
        <v>2.0</v>
      </c>
      <c r="B8" s="78" t="s">
        <v>43</v>
      </c>
      <c r="C8" s="55"/>
      <c r="D8" s="57" t="s">
        <v>199</v>
      </c>
      <c r="E8" s="58" t="s">
        <v>200</v>
      </c>
      <c r="F8" s="58" t="s">
        <v>183</v>
      </c>
      <c r="G8" s="58" t="s">
        <v>184</v>
      </c>
      <c r="H8" s="57" t="s">
        <v>201</v>
      </c>
      <c r="I8" s="58" t="s">
        <v>202</v>
      </c>
      <c r="J8" s="58" t="s">
        <v>203</v>
      </c>
      <c r="K8" s="59">
        <v>9000.0</v>
      </c>
      <c r="L8" s="60">
        <v>9000.018</v>
      </c>
      <c r="M8" s="148" t="s">
        <v>92</v>
      </c>
      <c r="N8" s="149" t="s">
        <v>93</v>
      </c>
      <c r="O8" s="149" t="s">
        <v>204</v>
      </c>
      <c r="P8" s="150">
        <v>45674.0</v>
      </c>
      <c r="Q8" s="155"/>
      <c r="R8" s="169"/>
      <c r="S8" s="79" t="s">
        <v>189</v>
      </c>
      <c r="T8" s="72">
        <v>45674.0</v>
      </c>
      <c r="U8" s="64">
        <v>45674.006944444445</v>
      </c>
      <c r="V8" s="65">
        <v>45674.0</v>
      </c>
      <c r="W8" s="64">
        <v>45674.89861111111</v>
      </c>
      <c r="X8" s="153"/>
      <c r="Y8" s="66">
        <v>9000.0</v>
      </c>
      <c r="Z8" s="154"/>
      <c r="AA8" s="67" t="s">
        <v>205</v>
      </c>
      <c r="AB8" s="104" t="s">
        <v>191</v>
      </c>
      <c r="AC8" s="155"/>
      <c r="AD8" s="79"/>
      <c r="AE8" s="54"/>
      <c r="AF8" s="54"/>
      <c r="AG8" s="79"/>
      <c r="AH8" s="156"/>
      <c r="AI8" s="157"/>
      <c r="AJ8" s="157"/>
      <c r="AK8" s="158"/>
      <c r="AL8" s="159"/>
      <c r="AM8" s="159" t="s">
        <v>192</v>
      </c>
      <c r="AN8" s="160">
        <v>8.20250114752887E14</v>
      </c>
      <c r="AO8" s="160">
        <v>9000.0</v>
      </c>
      <c r="AP8" s="161" t="s">
        <v>206</v>
      </c>
      <c r="AQ8" s="162" t="s">
        <v>96</v>
      </c>
      <c r="AR8" s="162"/>
      <c r="AS8" s="54" t="s">
        <v>193</v>
      </c>
      <c r="AT8" s="54" t="s">
        <v>193</v>
      </c>
      <c r="AU8" s="54" t="s">
        <v>193</v>
      </c>
      <c r="AV8" s="54" t="s">
        <v>193</v>
      </c>
      <c r="AW8" s="54" t="s">
        <v>193</v>
      </c>
      <c r="AX8" s="54" t="s">
        <v>193</v>
      </c>
      <c r="AY8" s="162" t="s">
        <v>96</v>
      </c>
      <c r="AZ8" s="162" t="s">
        <v>96</v>
      </c>
      <c r="BA8" s="105"/>
      <c r="BB8" s="162"/>
      <c r="BC8" s="162" t="s">
        <v>96</v>
      </c>
      <c r="BD8" s="162" t="s">
        <v>96</v>
      </c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63">
        <v>77500.0</v>
      </c>
      <c r="BU8" s="164" t="s">
        <v>194</v>
      </c>
      <c r="BV8" s="165">
        <v>3.0E7</v>
      </c>
      <c r="BW8" s="69">
        <v>45671.770833333336</v>
      </c>
      <c r="BX8" s="70">
        <v>45673.572916666664</v>
      </c>
      <c r="BY8" s="70">
        <v>45673.600694444445</v>
      </c>
      <c r="BZ8" s="70">
        <v>45674.006944444445</v>
      </c>
      <c r="CA8" s="71">
        <f t="shared" si="1"/>
        <v>2.236111111</v>
      </c>
      <c r="CB8" s="72" t="str">
        <f t="shared" si="2"/>
        <v>2 hari 5 jam 40 menit 0</v>
      </c>
      <c r="CC8" s="73">
        <v>45674.89861111111</v>
      </c>
      <c r="CD8" s="71">
        <f t="shared" si="3"/>
        <v>3.127777778</v>
      </c>
      <c r="CE8" s="72" t="str">
        <f t="shared" si="4"/>
        <v>3 hari 3 jam 4 menit 0</v>
      </c>
      <c r="CF8" s="74">
        <v>45677.114583333336</v>
      </c>
      <c r="CG8" s="74">
        <v>45677.993055555555</v>
      </c>
      <c r="CH8" s="74">
        <v>45678.145833333336</v>
      </c>
      <c r="CI8" s="74">
        <v>45678.64236111111</v>
      </c>
      <c r="CJ8" s="71">
        <f t="shared" si="5"/>
        <v>1.527777778</v>
      </c>
      <c r="CK8" s="72" t="str">
        <f t="shared" si="6"/>
        <v>1 hari 12 jam 40 menit 0</v>
      </c>
      <c r="CL8" s="71">
        <f t="shared" si="7"/>
        <v>4.655555556</v>
      </c>
      <c r="CM8" s="72" t="str">
        <f t="shared" si="8"/>
        <v>4 hari 15 jam 44 menit 0</v>
      </c>
      <c r="CN8" s="76" t="s">
        <v>96</v>
      </c>
      <c r="CO8" s="166" t="s">
        <v>195</v>
      </c>
      <c r="CP8" s="167" t="s">
        <v>207</v>
      </c>
      <c r="CQ8" s="167" t="s">
        <v>208</v>
      </c>
      <c r="CR8" s="168">
        <v>45671.0</v>
      </c>
      <c r="CS8" s="168">
        <v>45673.0</v>
      </c>
      <c r="CT8" s="167" t="s">
        <v>209</v>
      </c>
    </row>
    <row r="9" ht="28.5" customHeight="1">
      <c r="A9" s="79">
        <v>3.0</v>
      </c>
      <c r="B9" s="80" t="s">
        <v>43</v>
      </c>
      <c r="C9" s="55"/>
      <c r="D9" s="170" t="s">
        <v>210</v>
      </c>
      <c r="E9" s="58" t="s">
        <v>200</v>
      </c>
      <c r="F9" s="58" t="s">
        <v>183</v>
      </c>
      <c r="G9" s="58" t="s">
        <v>184</v>
      </c>
      <c r="H9" s="57" t="s">
        <v>201</v>
      </c>
      <c r="I9" s="58" t="s">
        <v>211</v>
      </c>
      <c r="J9" s="58" t="s">
        <v>212</v>
      </c>
      <c r="K9" s="59">
        <v>9000.0</v>
      </c>
      <c r="L9" s="60">
        <v>9000.018</v>
      </c>
      <c r="M9" s="148" t="s">
        <v>92</v>
      </c>
      <c r="N9" s="149" t="s">
        <v>93</v>
      </c>
      <c r="O9" s="149" t="s">
        <v>204</v>
      </c>
      <c r="P9" s="150">
        <v>45679.0</v>
      </c>
      <c r="Q9" s="155"/>
      <c r="R9" s="169"/>
      <c r="S9" s="79" t="s">
        <v>189</v>
      </c>
      <c r="T9" s="72">
        <v>45679.0</v>
      </c>
      <c r="U9" s="64">
        <v>45659.24652777778</v>
      </c>
      <c r="V9" s="65">
        <v>45679.0</v>
      </c>
      <c r="W9" s="64">
        <v>45679.458333333336</v>
      </c>
      <c r="X9" s="153"/>
      <c r="Y9" s="66">
        <v>9000.0</v>
      </c>
      <c r="Z9" s="154"/>
      <c r="AA9" s="67" t="s">
        <v>205</v>
      </c>
      <c r="AB9" s="104" t="s">
        <v>191</v>
      </c>
      <c r="AC9" s="155"/>
      <c r="AD9" s="79"/>
      <c r="AE9" s="54"/>
      <c r="AF9" s="54"/>
      <c r="AG9" s="79"/>
      <c r="AH9" s="156"/>
      <c r="AI9" s="157"/>
      <c r="AJ9" s="157"/>
      <c r="AK9" s="158"/>
      <c r="AL9" s="159"/>
      <c r="AM9" s="159" t="s">
        <v>192</v>
      </c>
      <c r="AN9" s="160">
        <v>8.2025011476776E14</v>
      </c>
      <c r="AO9" s="160">
        <v>9000.0</v>
      </c>
      <c r="AP9" s="161">
        <v>1.4984352E9</v>
      </c>
      <c r="AQ9" s="162" t="s">
        <v>96</v>
      </c>
      <c r="AR9" s="162"/>
      <c r="AS9" s="54" t="s">
        <v>193</v>
      </c>
      <c r="AT9" s="54" t="s">
        <v>193</v>
      </c>
      <c r="AU9" s="54" t="s">
        <v>193</v>
      </c>
      <c r="AV9" s="54" t="s">
        <v>193</v>
      </c>
      <c r="AW9" s="54" t="s">
        <v>193</v>
      </c>
      <c r="AX9" s="54" t="s">
        <v>193</v>
      </c>
      <c r="AY9" s="162" t="s">
        <v>96</v>
      </c>
      <c r="AZ9" s="162" t="s">
        <v>96</v>
      </c>
      <c r="BA9" s="105"/>
      <c r="BB9" s="162"/>
      <c r="BC9" s="162" t="s">
        <v>96</v>
      </c>
      <c r="BD9" s="162" t="s">
        <v>96</v>
      </c>
      <c r="BE9" s="105"/>
      <c r="BF9" s="105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63">
        <v>77500.0</v>
      </c>
      <c r="BU9" s="164" t="s">
        <v>194</v>
      </c>
      <c r="BV9" s="165">
        <v>3.0E7</v>
      </c>
      <c r="BW9" s="69">
        <v>45673.802083333336</v>
      </c>
      <c r="BX9" s="70">
        <v>45678.70486111111</v>
      </c>
      <c r="BY9" s="70">
        <v>45678.805555555555</v>
      </c>
      <c r="BZ9" s="70">
        <v>45679.24652777778</v>
      </c>
      <c r="CA9" s="71">
        <f t="shared" si="1"/>
        <v>5.444444444</v>
      </c>
      <c r="CB9" s="72" t="str">
        <f t="shared" si="2"/>
        <v>5 hari 10 jam 40 menit 0</v>
      </c>
      <c r="CC9" s="73">
        <v>45679.458333333336</v>
      </c>
      <c r="CD9" s="71">
        <f t="shared" si="3"/>
        <v>5.65625</v>
      </c>
      <c r="CE9" s="72" t="str">
        <f t="shared" si="4"/>
        <v>5 hari 15 jam 45 menit 0</v>
      </c>
      <c r="CF9" s="75">
        <v>45680.69097222222</v>
      </c>
      <c r="CG9" s="75">
        <v>45680.69097222222</v>
      </c>
      <c r="CH9" s="75">
        <v>45680.70138888889</v>
      </c>
      <c r="CI9" s="75">
        <v>45680.979166666664</v>
      </c>
      <c r="CJ9" s="71">
        <f t="shared" si="5"/>
        <v>0.2881944444</v>
      </c>
      <c r="CK9" s="72" t="str">
        <f t="shared" si="6"/>
        <v>0 hari 6 jam 55 menit 0</v>
      </c>
      <c r="CL9" s="71">
        <f t="shared" si="7"/>
        <v>5.944444444</v>
      </c>
      <c r="CM9" s="72" t="str">
        <f t="shared" si="8"/>
        <v>5 hari 22 jam 40 menit 0</v>
      </c>
      <c r="CN9" s="76" t="s">
        <v>96</v>
      </c>
      <c r="CO9" s="166" t="s">
        <v>195</v>
      </c>
      <c r="CP9" s="167" t="s">
        <v>213</v>
      </c>
      <c r="CQ9" s="167" t="s">
        <v>214</v>
      </c>
      <c r="CR9" s="168">
        <v>45671.0</v>
      </c>
      <c r="CS9" s="168">
        <v>45673.0</v>
      </c>
      <c r="CT9" s="167"/>
    </row>
    <row r="10" ht="28.5" customHeight="1">
      <c r="A10" s="53">
        <v>4.0</v>
      </c>
      <c r="B10" s="54" t="s">
        <v>43</v>
      </c>
      <c r="C10" s="55"/>
      <c r="D10" s="61" t="s">
        <v>215</v>
      </c>
      <c r="E10" s="57" t="s">
        <v>182</v>
      </c>
      <c r="F10" s="58" t="s">
        <v>183</v>
      </c>
      <c r="G10" s="58" t="s">
        <v>184</v>
      </c>
      <c r="H10" s="57" t="s">
        <v>185</v>
      </c>
      <c r="I10" s="58" t="s">
        <v>216</v>
      </c>
      <c r="J10" s="81" t="s">
        <v>217</v>
      </c>
      <c r="K10" s="59">
        <v>1500.0</v>
      </c>
      <c r="L10" s="60">
        <v>1546.012</v>
      </c>
      <c r="M10" s="148" t="s">
        <v>92</v>
      </c>
      <c r="N10" s="149" t="s">
        <v>93</v>
      </c>
      <c r="O10" s="149"/>
      <c r="P10" s="150">
        <v>45677.0</v>
      </c>
      <c r="Q10" s="155"/>
      <c r="R10" s="169"/>
      <c r="S10" s="79" t="s">
        <v>189</v>
      </c>
      <c r="T10" s="72">
        <v>45677.0</v>
      </c>
      <c r="U10" s="64">
        <v>45677.72222222222</v>
      </c>
      <c r="V10" s="65">
        <v>45679.0</v>
      </c>
      <c r="W10" s="64">
        <v>45679.91180555556</v>
      </c>
      <c r="X10" s="153"/>
      <c r="Y10" s="66">
        <v>1500.0</v>
      </c>
      <c r="Z10" s="154"/>
      <c r="AA10" s="67" t="s">
        <v>190</v>
      </c>
      <c r="AB10" s="104" t="s">
        <v>191</v>
      </c>
      <c r="AC10" s="155"/>
      <c r="AD10" s="79"/>
      <c r="AE10" s="54"/>
      <c r="AF10" s="54"/>
      <c r="AG10" s="79"/>
      <c r="AH10" s="156"/>
      <c r="AI10" s="157"/>
      <c r="AJ10" s="157"/>
      <c r="AK10" s="158"/>
      <c r="AL10" s="159"/>
      <c r="AM10" s="159" t="s">
        <v>192</v>
      </c>
      <c r="AN10" s="160">
        <v>8.20250117305922E14</v>
      </c>
      <c r="AO10" s="160">
        <v>1500.0</v>
      </c>
      <c r="AP10" s="161">
        <v>2.324376E8</v>
      </c>
      <c r="AQ10" s="162" t="s">
        <v>96</v>
      </c>
      <c r="AR10" s="162"/>
      <c r="AS10" s="54" t="s">
        <v>193</v>
      </c>
      <c r="AT10" s="54" t="s">
        <v>193</v>
      </c>
      <c r="AU10" s="54" t="s">
        <v>193</v>
      </c>
      <c r="AV10" s="54" t="s">
        <v>193</v>
      </c>
      <c r="AW10" s="54" t="s">
        <v>193</v>
      </c>
      <c r="AX10" s="54" t="s">
        <v>193</v>
      </c>
      <c r="AY10" s="162" t="s">
        <v>96</v>
      </c>
      <c r="AZ10" s="162" t="s">
        <v>96</v>
      </c>
      <c r="BA10" s="105"/>
      <c r="BB10" s="162"/>
      <c r="BC10" s="162" t="s">
        <v>96</v>
      </c>
      <c r="BD10" s="162" t="s">
        <v>96</v>
      </c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63">
        <v>82500.0</v>
      </c>
      <c r="BU10" s="164" t="s">
        <v>194</v>
      </c>
      <c r="BV10" s="165">
        <v>3.0E7</v>
      </c>
      <c r="BW10" s="82">
        <v>45677.0625</v>
      </c>
      <c r="BX10" s="70">
        <v>45677.5625</v>
      </c>
      <c r="BY10" s="70">
        <v>45677.631944444445</v>
      </c>
      <c r="BZ10" s="70">
        <v>45677.72222222222</v>
      </c>
      <c r="CA10" s="71">
        <f t="shared" si="1"/>
        <v>0.6597222222</v>
      </c>
      <c r="CB10" s="72" t="str">
        <f t="shared" si="2"/>
        <v>0 hari 15 jam 50 menit 0</v>
      </c>
      <c r="CC10" s="73">
        <v>45679.91180555556</v>
      </c>
      <c r="CD10" s="71">
        <f t="shared" si="3"/>
        <v>2.849305556</v>
      </c>
      <c r="CE10" s="72" t="str">
        <f t="shared" si="4"/>
        <v>2 hari 20 jam 23 menit 0</v>
      </c>
      <c r="CF10" s="75">
        <v>45684.802083333336</v>
      </c>
      <c r="CG10" s="75">
        <v>45684.802083333336</v>
      </c>
      <c r="CH10" s="75">
        <v>45684.8125</v>
      </c>
      <c r="CI10" s="75">
        <v>45685.208333333336</v>
      </c>
      <c r="CJ10" s="71">
        <f t="shared" si="5"/>
        <v>0.40625</v>
      </c>
      <c r="CK10" s="72" t="str">
        <f t="shared" si="6"/>
        <v>0 hari 9 jam 45 menit 0</v>
      </c>
      <c r="CL10" s="71">
        <f t="shared" si="7"/>
        <v>3.255555556</v>
      </c>
      <c r="CM10" s="72" t="str">
        <f t="shared" si="8"/>
        <v>3 hari 6 jam 8 menit 0</v>
      </c>
      <c r="CN10" s="76" t="s">
        <v>96</v>
      </c>
      <c r="CO10" s="166" t="s">
        <v>195</v>
      </c>
      <c r="CP10" s="167"/>
      <c r="CQ10" s="167" t="s">
        <v>218</v>
      </c>
      <c r="CR10" s="168">
        <v>45674.0</v>
      </c>
      <c r="CS10" s="171">
        <v>45674.0</v>
      </c>
      <c r="CT10" s="167"/>
    </row>
    <row r="11" ht="28.5" customHeight="1">
      <c r="A11" s="53">
        <v>5.0</v>
      </c>
      <c r="B11" s="78" t="s">
        <v>43</v>
      </c>
      <c r="C11" s="55"/>
      <c r="D11" s="57"/>
      <c r="E11" s="57" t="s">
        <v>200</v>
      </c>
      <c r="F11" s="58" t="s">
        <v>183</v>
      </c>
      <c r="G11" s="58" t="s">
        <v>184</v>
      </c>
      <c r="H11" s="57" t="s">
        <v>201</v>
      </c>
      <c r="I11" s="58" t="s">
        <v>219</v>
      </c>
      <c r="J11" s="81" t="s">
        <v>220</v>
      </c>
      <c r="K11" s="59">
        <v>5500.0</v>
      </c>
      <c r="L11" s="60">
        <v>4014.34</v>
      </c>
      <c r="M11" s="148" t="s">
        <v>92</v>
      </c>
      <c r="N11" s="149" t="s">
        <v>93</v>
      </c>
      <c r="O11" s="172" t="s">
        <v>221</v>
      </c>
      <c r="P11" s="150">
        <v>45682.0</v>
      </c>
      <c r="Q11" s="155"/>
      <c r="R11" s="169"/>
      <c r="S11" s="79" t="s">
        <v>189</v>
      </c>
      <c r="T11" s="72">
        <v>45682.0</v>
      </c>
      <c r="U11" s="83">
        <v>45682.618055555555</v>
      </c>
      <c r="V11" s="65">
        <v>45683.0</v>
      </c>
      <c r="W11" s="64">
        <v>45683.75069444445</v>
      </c>
      <c r="X11" s="153"/>
      <c r="Y11" s="66">
        <v>6000.0</v>
      </c>
      <c r="Z11" s="173">
        <f>Y11-L11</f>
        <v>1985.66</v>
      </c>
      <c r="AA11" s="67" t="s">
        <v>205</v>
      </c>
      <c r="AB11" s="104" t="s">
        <v>191</v>
      </c>
      <c r="AC11" s="155"/>
      <c r="AD11" s="79"/>
      <c r="AE11" s="54"/>
      <c r="AF11" s="54"/>
      <c r="AG11" s="79"/>
      <c r="AH11" s="156"/>
      <c r="AI11" s="157"/>
      <c r="AJ11" s="157"/>
      <c r="AK11" s="158"/>
      <c r="AL11" s="159"/>
      <c r="AM11" s="159" t="s">
        <v>192</v>
      </c>
      <c r="AN11" s="160">
        <v>8.20250117304966E14</v>
      </c>
      <c r="AO11" s="160">
        <v>6500.0</v>
      </c>
      <c r="AP11" s="161">
        <v>1.0822032E9</v>
      </c>
      <c r="AQ11" s="162" t="s">
        <v>96</v>
      </c>
      <c r="AR11" s="162"/>
      <c r="AS11" s="54" t="s">
        <v>193</v>
      </c>
      <c r="AT11" s="54" t="s">
        <v>193</v>
      </c>
      <c r="AU11" s="54" t="s">
        <v>193</v>
      </c>
      <c r="AV11" s="54" t="s">
        <v>193</v>
      </c>
      <c r="AW11" s="54" t="s">
        <v>193</v>
      </c>
      <c r="AX11" s="54" t="s">
        <v>193</v>
      </c>
      <c r="AY11" s="162" t="s">
        <v>96</v>
      </c>
      <c r="AZ11" s="162" t="s">
        <v>96</v>
      </c>
      <c r="BA11" s="105"/>
      <c r="BB11" s="162"/>
      <c r="BC11" s="162" t="s">
        <v>96</v>
      </c>
      <c r="BD11" s="162" t="s">
        <v>96</v>
      </c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63">
        <v>82500.0</v>
      </c>
      <c r="BU11" s="164" t="s">
        <v>194</v>
      </c>
      <c r="BV11" s="165">
        <v>3.0E7</v>
      </c>
      <c r="BW11" s="69">
        <v>45678.22222222222</v>
      </c>
      <c r="BX11" s="70">
        <v>45682.26736111111</v>
      </c>
      <c r="BY11" s="70">
        <v>45682.30902777778</v>
      </c>
      <c r="BZ11" s="70">
        <v>45682.618055555555</v>
      </c>
      <c r="CA11" s="71">
        <f t="shared" si="1"/>
        <v>4.395833333</v>
      </c>
      <c r="CB11" s="72" t="str">
        <f t="shared" si="2"/>
        <v>4 hari 9 jam 30 menit 0</v>
      </c>
      <c r="CC11" s="73">
        <v>45683.75069444445</v>
      </c>
      <c r="CD11" s="71">
        <f t="shared" si="3"/>
        <v>5.528472222</v>
      </c>
      <c r="CE11" s="72" t="str">
        <f t="shared" si="4"/>
        <v>5 hari 12 jam 41 menit 0</v>
      </c>
      <c r="CF11" s="75">
        <v>45684.802083333336</v>
      </c>
      <c r="CG11" s="75">
        <v>45684.802083333336</v>
      </c>
      <c r="CH11" s="75">
        <v>45684.8125</v>
      </c>
      <c r="CI11" s="75">
        <v>45685.208333333336</v>
      </c>
      <c r="CJ11" s="71">
        <f t="shared" si="5"/>
        <v>0.40625</v>
      </c>
      <c r="CK11" s="72" t="str">
        <f t="shared" si="6"/>
        <v>0 hari 9 jam 45 menit 0</v>
      </c>
      <c r="CL11" s="71">
        <f t="shared" si="7"/>
        <v>5.934722222</v>
      </c>
      <c r="CM11" s="72" t="str">
        <f t="shared" si="8"/>
        <v>5 hari 22 jam 26 menit 0</v>
      </c>
      <c r="CN11" s="76" t="s">
        <v>96</v>
      </c>
      <c r="CO11" s="166" t="s">
        <v>195</v>
      </c>
      <c r="CP11" s="167"/>
      <c r="CQ11" s="167" t="s">
        <v>222</v>
      </c>
      <c r="CR11" s="168">
        <v>45674.0</v>
      </c>
      <c r="CS11" s="171">
        <v>45674.0</v>
      </c>
      <c r="CT11" s="167"/>
    </row>
    <row r="12" ht="28.5" customHeight="1">
      <c r="A12" s="53">
        <v>6.0</v>
      </c>
      <c r="B12" s="78" t="s">
        <v>43</v>
      </c>
      <c r="C12" s="55"/>
      <c r="D12" s="57"/>
      <c r="E12" s="57" t="s">
        <v>223</v>
      </c>
      <c r="F12" s="58" t="s">
        <v>224</v>
      </c>
      <c r="G12" s="58" t="s">
        <v>225</v>
      </c>
      <c r="H12" s="57" t="s">
        <v>226</v>
      </c>
      <c r="I12" s="58" t="s">
        <v>227</v>
      </c>
      <c r="J12" s="58" t="s">
        <v>228</v>
      </c>
      <c r="K12" s="59">
        <v>9000.0</v>
      </c>
      <c r="L12" s="60">
        <v>9048.045</v>
      </c>
      <c r="M12" s="148" t="s">
        <v>92</v>
      </c>
      <c r="N12" s="149" t="s">
        <v>93</v>
      </c>
      <c r="O12" s="174" t="s">
        <v>229</v>
      </c>
      <c r="P12" s="150">
        <v>45678.0</v>
      </c>
      <c r="Q12" s="155"/>
      <c r="R12" s="169"/>
      <c r="S12" s="79" t="s">
        <v>189</v>
      </c>
      <c r="T12" s="72">
        <v>45678.0</v>
      </c>
      <c r="U12" s="83">
        <v>45678.75347222222</v>
      </c>
      <c r="V12" s="84">
        <v>45679.0</v>
      </c>
      <c r="W12" s="64">
        <v>45679.481944444444</v>
      </c>
      <c r="X12" s="153"/>
      <c r="Y12" s="66">
        <v>9000.0</v>
      </c>
      <c r="Z12" s="154"/>
      <c r="AA12" s="67" t="s">
        <v>230</v>
      </c>
      <c r="AB12" s="104" t="s">
        <v>95</v>
      </c>
      <c r="AC12" s="155" t="s">
        <v>231</v>
      </c>
      <c r="AD12" s="79"/>
      <c r="AE12" s="54"/>
      <c r="AF12" s="54" t="s">
        <v>232</v>
      </c>
      <c r="AG12" s="79" t="s">
        <v>233</v>
      </c>
      <c r="AH12" s="156"/>
      <c r="AI12" s="157"/>
      <c r="AJ12" s="157" t="s">
        <v>234</v>
      </c>
      <c r="AK12" s="158"/>
      <c r="AL12" s="159"/>
      <c r="AM12" s="159" t="s">
        <v>192</v>
      </c>
      <c r="AN12" s="160">
        <v>8.20250120625286E14</v>
      </c>
      <c r="AO12" s="175">
        <v>24000.0</v>
      </c>
      <c r="AP12" s="161">
        <v>2.07316368E9</v>
      </c>
      <c r="AQ12" s="162" t="s">
        <v>96</v>
      </c>
      <c r="AR12" s="162"/>
      <c r="AS12" s="54" t="s">
        <v>193</v>
      </c>
      <c r="AT12" s="54" t="s">
        <v>193</v>
      </c>
      <c r="AU12" s="54" t="s">
        <v>193</v>
      </c>
      <c r="AV12" s="54" t="s">
        <v>193</v>
      </c>
      <c r="AW12" s="54" t="s">
        <v>193</v>
      </c>
      <c r="AX12" s="54" t="s">
        <v>193</v>
      </c>
      <c r="AY12" s="162" t="s">
        <v>96</v>
      </c>
      <c r="AZ12" s="162" t="s">
        <v>96</v>
      </c>
      <c r="BA12" s="101" t="s">
        <v>95</v>
      </c>
      <c r="BB12" s="101" t="s">
        <v>95</v>
      </c>
      <c r="BC12" s="162" t="s">
        <v>96</v>
      </c>
      <c r="BD12" s="162" t="s">
        <v>96</v>
      </c>
      <c r="BE12" s="105"/>
      <c r="BF12" s="105"/>
      <c r="BG12" s="105"/>
      <c r="BH12" s="105"/>
      <c r="BI12" s="105"/>
      <c r="BJ12" s="105"/>
      <c r="BK12" s="162" t="s">
        <v>96</v>
      </c>
      <c r="BL12" s="162" t="s">
        <v>96</v>
      </c>
      <c r="BM12" s="105"/>
      <c r="BN12" s="105"/>
      <c r="BO12" s="105"/>
      <c r="BP12" s="105"/>
      <c r="BQ12" s="105"/>
      <c r="BR12" s="105"/>
      <c r="BS12" s="105"/>
      <c r="BT12" s="176" t="s">
        <v>96</v>
      </c>
      <c r="BU12" s="176" t="s">
        <v>96</v>
      </c>
      <c r="BV12" s="176" t="s">
        <v>96</v>
      </c>
      <c r="BW12" s="69">
        <v>45678.40972222222</v>
      </c>
      <c r="BX12" s="69">
        <v>45678.40972222222</v>
      </c>
      <c r="BY12" s="70">
        <v>45678.416666666664</v>
      </c>
      <c r="BZ12" s="70">
        <v>45678.75347222222</v>
      </c>
      <c r="CA12" s="71">
        <f t="shared" si="1"/>
        <v>0.34375</v>
      </c>
      <c r="CB12" s="72" t="str">
        <f t="shared" si="2"/>
        <v>0 hari 8 jam 15 menit 0</v>
      </c>
      <c r="CC12" s="73">
        <v>45679.481944444444</v>
      </c>
      <c r="CD12" s="71">
        <f t="shared" si="3"/>
        <v>1.072222222</v>
      </c>
      <c r="CE12" s="72" t="str">
        <f t="shared" si="4"/>
        <v>1 hari 1 jam 44 menit 0</v>
      </c>
      <c r="CF12" s="75">
        <v>45679.96527777778</v>
      </c>
      <c r="CG12" s="75">
        <v>45679.96527777778</v>
      </c>
      <c r="CH12" s="75">
        <v>45679.975694444445</v>
      </c>
      <c r="CI12" s="75">
        <v>45680.25</v>
      </c>
      <c r="CJ12" s="71">
        <f t="shared" si="5"/>
        <v>0.2847222222</v>
      </c>
      <c r="CK12" s="72" t="str">
        <f t="shared" si="6"/>
        <v>0 hari 6 jam 50 menit 0</v>
      </c>
      <c r="CL12" s="71">
        <f t="shared" si="7"/>
        <v>1.356944444</v>
      </c>
      <c r="CM12" s="72" t="str">
        <f t="shared" si="8"/>
        <v>1 hari 8 jam 34 menit 0</v>
      </c>
      <c r="CN12" s="76" t="s">
        <v>96</v>
      </c>
      <c r="CO12" s="166" t="s">
        <v>95</v>
      </c>
      <c r="CP12" s="167"/>
      <c r="CQ12" s="167" t="s">
        <v>235</v>
      </c>
      <c r="CR12" s="168">
        <v>45673.0</v>
      </c>
      <c r="CS12" s="167" t="s">
        <v>236</v>
      </c>
      <c r="CT12" s="167"/>
    </row>
    <row r="13" ht="28.5" customHeight="1">
      <c r="A13" s="53">
        <v>7.0</v>
      </c>
      <c r="B13" s="78" t="s">
        <v>43</v>
      </c>
      <c r="C13" s="55"/>
      <c r="D13" s="57"/>
      <c r="E13" s="57" t="s">
        <v>223</v>
      </c>
      <c r="F13" s="58" t="s">
        <v>224</v>
      </c>
      <c r="G13" s="58" t="s">
        <v>225</v>
      </c>
      <c r="H13" s="57" t="s">
        <v>226</v>
      </c>
      <c r="I13" s="58" t="s">
        <v>237</v>
      </c>
      <c r="J13" s="58" t="s">
        <v>238</v>
      </c>
      <c r="K13" s="59">
        <v>7800.0</v>
      </c>
      <c r="L13" s="60">
        <v>7807.353</v>
      </c>
      <c r="M13" s="148" t="s">
        <v>92</v>
      </c>
      <c r="N13" s="149" t="s">
        <v>93</v>
      </c>
      <c r="O13" s="174" t="s">
        <v>229</v>
      </c>
      <c r="P13" s="150">
        <v>45679.0</v>
      </c>
      <c r="Q13" s="155"/>
      <c r="R13" s="169"/>
      <c r="S13" s="79" t="s">
        <v>189</v>
      </c>
      <c r="T13" s="72">
        <v>45679.0</v>
      </c>
      <c r="U13" s="83">
        <v>45679.15625</v>
      </c>
      <c r="V13" s="84">
        <v>45679.0</v>
      </c>
      <c r="W13" s="64">
        <v>45679.49097222222</v>
      </c>
      <c r="X13" s="153"/>
      <c r="Y13" s="66">
        <v>7800.0</v>
      </c>
      <c r="Z13" s="154"/>
      <c r="AA13" s="67" t="s">
        <v>230</v>
      </c>
      <c r="AB13" s="104" t="s">
        <v>95</v>
      </c>
      <c r="AC13" s="155" t="s">
        <v>231</v>
      </c>
      <c r="AD13" s="79"/>
      <c r="AE13" s="54"/>
      <c r="AF13" s="54" t="s">
        <v>232</v>
      </c>
      <c r="AG13" s="79" t="s">
        <v>233</v>
      </c>
      <c r="AH13" s="156"/>
      <c r="AI13" s="157"/>
      <c r="AJ13" s="157" t="s">
        <v>234</v>
      </c>
      <c r="AK13" s="158"/>
      <c r="AL13" s="159"/>
      <c r="AM13" s="159" t="s">
        <v>192</v>
      </c>
      <c r="AN13" s="160">
        <v>8.20250120625286E14</v>
      </c>
      <c r="AO13" s="177"/>
      <c r="AP13" s="178"/>
      <c r="AQ13" s="162" t="s">
        <v>96</v>
      </c>
      <c r="AR13" s="162"/>
      <c r="AS13" s="54" t="s">
        <v>193</v>
      </c>
      <c r="AT13" s="54" t="s">
        <v>193</v>
      </c>
      <c r="AU13" s="54" t="s">
        <v>193</v>
      </c>
      <c r="AV13" s="54" t="s">
        <v>193</v>
      </c>
      <c r="AW13" s="54" t="s">
        <v>193</v>
      </c>
      <c r="AX13" s="54" t="s">
        <v>193</v>
      </c>
      <c r="AY13" s="162" t="s">
        <v>96</v>
      </c>
      <c r="AZ13" s="162" t="s">
        <v>96</v>
      </c>
      <c r="BA13" s="101" t="s">
        <v>95</v>
      </c>
      <c r="BB13" s="101" t="s">
        <v>95</v>
      </c>
      <c r="BC13" s="162" t="s">
        <v>96</v>
      </c>
      <c r="BD13" s="162" t="s">
        <v>96</v>
      </c>
      <c r="BE13" s="105"/>
      <c r="BF13" s="105"/>
      <c r="BG13" s="105"/>
      <c r="BH13" s="105"/>
      <c r="BI13" s="105"/>
      <c r="BJ13" s="105"/>
      <c r="BK13" s="162" t="s">
        <v>96</v>
      </c>
      <c r="BL13" s="162" t="s">
        <v>96</v>
      </c>
      <c r="BM13" s="105"/>
      <c r="BN13" s="105"/>
      <c r="BO13" s="105"/>
      <c r="BP13" s="105"/>
      <c r="BQ13" s="105"/>
      <c r="BR13" s="105"/>
      <c r="BS13" s="105"/>
      <c r="BT13" s="176" t="s">
        <v>96</v>
      </c>
      <c r="BU13" s="176" t="s">
        <v>96</v>
      </c>
      <c r="BV13" s="176" t="s">
        <v>96</v>
      </c>
      <c r="BW13" s="69">
        <v>45678.79861111111</v>
      </c>
      <c r="BX13" s="69">
        <v>45678.79861111111</v>
      </c>
      <c r="BY13" s="70">
        <v>45678.80902777778</v>
      </c>
      <c r="BZ13" s="70">
        <v>45679.15625</v>
      </c>
      <c r="CA13" s="71">
        <f t="shared" si="1"/>
        <v>0.3576388889</v>
      </c>
      <c r="CB13" s="72" t="str">
        <f t="shared" si="2"/>
        <v>0 hari 8 jam 35 menit 0</v>
      </c>
      <c r="CC13" s="73">
        <v>45679.49097222222</v>
      </c>
      <c r="CD13" s="71">
        <f t="shared" si="3"/>
        <v>0.6923611111</v>
      </c>
      <c r="CE13" s="72" t="str">
        <f t="shared" si="4"/>
        <v>0 hari 16 jam 37 menit 0</v>
      </c>
      <c r="CF13" s="75">
        <v>45680.291666666664</v>
      </c>
      <c r="CG13" s="75">
        <v>45680.291666666664</v>
      </c>
      <c r="CH13" s="75">
        <v>45680.29861111111</v>
      </c>
      <c r="CI13" s="75">
        <v>45680.555555555555</v>
      </c>
      <c r="CJ13" s="71">
        <f t="shared" si="5"/>
        <v>0.2638888889</v>
      </c>
      <c r="CK13" s="72" t="str">
        <f t="shared" si="6"/>
        <v>0 hari 6 jam 20 menit 0</v>
      </c>
      <c r="CL13" s="71">
        <f t="shared" si="7"/>
        <v>0.95625</v>
      </c>
      <c r="CM13" s="72" t="str">
        <f t="shared" si="8"/>
        <v>0 hari 22 jam 57 menit 0</v>
      </c>
      <c r="CN13" s="76" t="s">
        <v>96</v>
      </c>
      <c r="CO13" s="166" t="s">
        <v>95</v>
      </c>
      <c r="CP13" s="167"/>
      <c r="CQ13" s="167" t="s">
        <v>235</v>
      </c>
      <c r="CR13" s="168">
        <v>45673.0</v>
      </c>
      <c r="CS13" s="167" t="s">
        <v>236</v>
      </c>
      <c r="CT13" s="167"/>
    </row>
    <row r="14" ht="28.5" customHeight="1">
      <c r="A14" s="53">
        <v>8.0</v>
      </c>
      <c r="B14" s="78" t="s">
        <v>43</v>
      </c>
      <c r="C14" s="55"/>
      <c r="D14" s="57"/>
      <c r="E14" s="57" t="s">
        <v>223</v>
      </c>
      <c r="F14" s="58" t="s">
        <v>224</v>
      </c>
      <c r="G14" s="58" t="s">
        <v>225</v>
      </c>
      <c r="H14" s="57" t="s">
        <v>226</v>
      </c>
      <c r="I14" s="58" t="s">
        <v>90</v>
      </c>
      <c r="J14" s="58" t="s">
        <v>239</v>
      </c>
      <c r="K14" s="59">
        <v>7800.0</v>
      </c>
      <c r="L14" s="60">
        <v>7704.843</v>
      </c>
      <c r="M14" s="148" t="s">
        <v>92</v>
      </c>
      <c r="N14" s="149" t="s">
        <v>93</v>
      </c>
      <c r="O14" s="79"/>
      <c r="P14" s="150">
        <v>45680.0</v>
      </c>
      <c r="Q14" s="155"/>
      <c r="R14" s="169"/>
      <c r="S14" s="79" t="s">
        <v>189</v>
      </c>
      <c r="T14" s="72">
        <v>45680.0</v>
      </c>
      <c r="U14" s="83">
        <v>45680.17013888889</v>
      </c>
      <c r="V14" s="84">
        <v>45680.0</v>
      </c>
      <c r="W14" s="64">
        <v>45680.42916666667</v>
      </c>
      <c r="X14" s="153"/>
      <c r="Y14" s="66">
        <v>7700.0</v>
      </c>
      <c r="Z14" s="154"/>
      <c r="AA14" s="67" t="s">
        <v>230</v>
      </c>
      <c r="AB14" s="104" t="s">
        <v>95</v>
      </c>
      <c r="AC14" s="155" t="s">
        <v>231</v>
      </c>
      <c r="AD14" s="79"/>
      <c r="AE14" s="54"/>
      <c r="AF14" s="54" t="s">
        <v>232</v>
      </c>
      <c r="AG14" s="79" t="s">
        <v>233</v>
      </c>
      <c r="AH14" s="156"/>
      <c r="AI14" s="157"/>
      <c r="AJ14" s="157" t="s">
        <v>234</v>
      </c>
      <c r="AK14" s="158"/>
      <c r="AL14" s="159"/>
      <c r="AM14" s="159" t="s">
        <v>192</v>
      </c>
      <c r="AN14" s="160">
        <v>8.20250120625286E14</v>
      </c>
      <c r="AO14" s="177"/>
      <c r="AP14" s="178"/>
      <c r="AQ14" s="162" t="s">
        <v>96</v>
      </c>
      <c r="AR14" s="162"/>
      <c r="AS14" s="54" t="s">
        <v>193</v>
      </c>
      <c r="AT14" s="54" t="s">
        <v>193</v>
      </c>
      <c r="AU14" s="54" t="s">
        <v>193</v>
      </c>
      <c r="AV14" s="54" t="s">
        <v>193</v>
      </c>
      <c r="AW14" s="54" t="s">
        <v>193</v>
      </c>
      <c r="AX14" s="54" t="s">
        <v>193</v>
      </c>
      <c r="AY14" s="162" t="s">
        <v>96</v>
      </c>
      <c r="AZ14" s="162" t="s">
        <v>96</v>
      </c>
      <c r="BA14" s="101" t="s">
        <v>95</v>
      </c>
      <c r="BB14" s="101" t="s">
        <v>95</v>
      </c>
      <c r="BC14" s="162" t="s">
        <v>96</v>
      </c>
      <c r="BD14" s="162" t="s">
        <v>96</v>
      </c>
      <c r="BE14" s="105"/>
      <c r="BF14" s="105"/>
      <c r="BG14" s="105"/>
      <c r="BH14" s="105"/>
      <c r="BI14" s="105"/>
      <c r="BJ14" s="105"/>
      <c r="BK14" s="162" t="s">
        <v>96</v>
      </c>
      <c r="BL14" s="162" t="s">
        <v>96</v>
      </c>
      <c r="BM14" s="105"/>
      <c r="BN14" s="105"/>
      <c r="BO14" s="105"/>
      <c r="BP14" s="105"/>
      <c r="BQ14" s="105"/>
      <c r="BR14" s="105"/>
      <c r="BS14" s="105"/>
      <c r="BT14" s="176" t="s">
        <v>96</v>
      </c>
      <c r="BU14" s="176" t="s">
        <v>96</v>
      </c>
      <c r="BV14" s="176" t="s">
        <v>96</v>
      </c>
      <c r="BW14" s="69">
        <v>45679.760416666664</v>
      </c>
      <c r="BX14" s="69">
        <v>45679.760416666664</v>
      </c>
      <c r="BY14" s="70">
        <v>45679.79861111111</v>
      </c>
      <c r="BZ14" s="70">
        <v>45680.17013888889</v>
      </c>
      <c r="CA14" s="71">
        <f t="shared" si="1"/>
        <v>0.4097222222</v>
      </c>
      <c r="CB14" s="72" t="str">
        <f t="shared" si="2"/>
        <v>0 hari 9 jam 50 menit 0</v>
      </c>
      <c r="CC14" s="73">
        <v>45680.42916666667</v>
      </c>
      <c r="CD14" s="71">
        <f t="shared" si="3"/>
        <v>0.66875</v>
      </c>
      <c r="CE14" s="72" t="str">
        <f t="shared" si="4"/>
        <v>0 hari 16 jam 3 menit 0</v>
      </c>
      <c r="CF14" s="75">
        <v>45681.256944444445</v>
      </c>
      <c r="CG14" s="75">
        <v>45681.256944444445</v>
      </c>
      <c r="CH14" s="75">
        <v>45681.26736111111</v>
      </c>
      <c r="CI14" s="75">
        <v>45681.493055555555</v>
      </c>
      <c r="CJ14" s="71">
        <f t="shared" si="5"/>
        <v>0.2361111111</v>
      </c>
      <c r="CK14" s="72" t="str">
        <f t="shared" si="6"/>
        <v>0 hari 5 jam 40 menit 0</v>
      </c>
      <c r="CL14" s="71">
        <f t="shared" si="7"/>
        <v>0.9048611111</v>
      </c>
      <c r="CM14" s="72" t="str">
        <f t="shared" si="8"/>
        <v>0 hari 21 jam 43 menit 0</v>
      </c>
      <c r="CN14" s="76" t="s">
        <v>96</v>
      </c>
      <c r="CO14" s="166" t="s">
        <v>95</v>
      </c>
      <c r="CP14" s="167"/>
      <c r="CQ14" s="167" t="s">
        <v>235</v>
      </c>
      <c r="CR14" s="168">
        <v>45673.0</v>
      </c>
      <c r="CS14" s="167" t="s">
        <v>236</v>
      </c>
      <c r="CT14" s="167"/>
    </row>
    <row r="15" ht="18.0" customHeight="1">
      <c r="A15" s="86"/>
      <c r="B15" s="86"/>
      <c r="C15" s="87"/>
      <c r="D15" s="88"/>
      <c r="E15" s="87"/>
      <c r="F15" s="87"/>
      <c r="G15" s="87"/>
      <c r="H15" s="87"/>
      <c r="I15" s="87"/>
      <c r="J15" s="89" t="s">
        <v>111</v>
      </c>
      <c r="K15" s="90">
        <f t="shared" ref="K15:L15" si="9">SUM(K7:K14)</f>
        <v>55000</v>
      </c>
      <c r="L15" s="91">
        <f t="shared" si="9"/>
        <v>53592.644</v>
      </c>
      <c r="M15" s="92"/>
      <c r="N15" s="87"/>
      <c r="O15" s="86"/>
      <c r="P15" s="87"/>
      <c r="Q15" s="179"/>
      <c r="R15" s="180"/>
      <c r="S15" s="181"/>
      <c r="T15" s="86"/>
      <c r="U15" s="86"/>
      <c r="V15" s="93"/>
      <c r="W15" s="93"/>
      <c r="X15" s="93"/>
      <c r="Y15" s="90"/>
      <c r="Z15" s="90"/>
      <c r="AA15" s="90"/>
      <c r="AB15" s="94"/>
      <c r="AC15" s="94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94"/>
      <c r="AP15" s="86"/>
      <c r="AQ15" s="94"/>
      <c r="AR15" s="94"/>
      <c r="AS15" s="94"/>
      <c r="AT15" s="94"/>
      <c r="AU15" s="94"/>
      <c r="AV15" s="86"/>
      <c r="AW15" s="94"/>
      <c r="AX15" s="94"/>
      <c r="AY15" s="94"/>
      <c r="AZ15" s="94"/>
      <c r="BA15" s="94"/>
      <c r="BB15" s="86"/>
      <c r="BC15" s="86"/>
      <c r="BD15" s="94"/>
      <c r="BE15" s="94"/>
      <c r="BF15" s="94"/>
      <c r="BG15" s="94"/>
      <c r="BH15" s="94"/>
      <c r="BI15" s="86"/>
      <c r="BJ15" s="94"/>
      <c r="BK15" s="94"/>
      <c r="BL15" s="94"/>
      <c r="BM15" s="94"/>
      <c r="BN15" s="94"/>
      <c r="BO15" s="86"/>
      <c r="BP15" s="94"/>
      <c r="BQ15" s="94"/>
      <c r="BR15" s="94"/>
      <c r="BS15" s="94"/>
      <c r="BT15" s="96"/>
      <c r="BU15" s="182"/>
      <c r="BV15" s="95"/>
      <c r="BW15" s="95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183"/>
      <c r="CQ15" s="183"/>
      <c r="CR15" s="183"/>
      <c r="CS15" s="183"/>
      <c r="CT15" s="183"/>
    </row>
    <row r="16" ht="44.25" customHeight="1">
      <c r="A16" s="184">
        <v>1.0</v>
      </c>
      <c r="B16" s="185" t="s">
        <v>43</v>
      </c>
      <c r="C16" s="186" t="s">
        <v>13</v>
      </c>
      <c r="D16" s="187" t="s">
        <v>240</v>
      </c>
      <c r="E16" s="188" t="s">
        <v>87</v>
      </c>
      <c r="F16" s="188" t="s">
        <v>241</v>
      </c>
      <c r="G16" s="188" t="s">
        <v>88</v>
      </c>
      <c r="H16" s="188" t="s">
        <v>242</v>
      </c>
      <c r="I16" s="189" t="s">
        <v>243</v>
      </c>
      <c r="J16" s="190" t="s">
        <v>244</v>
      </c>
      <c r="K16" s="191">
        <v>50000.0</v>
      </c>
      <c r="L16" s="192">
        <v>53000.0</v>
      </c>
      <c r="M16" s="193" t="s">
        <v>245</v>
      </c>
      <c r="N16" s="149" t="s">
        <v>93</v>
      </c>
      <c r="O16" s="194"/>
      <c r="P16" s="195">
        <v>45688.0</v>
      </c>
      <c r="Q16" s="196"/>
      <c r="R16" s="186"/>
      <c r="S16" s="197"/>
      <c r="T16" s="198">
        <v>45688.0</v>
      </c>
      <c r="U16" s="199">
        <v>45688.75</v>
      </c>
      <c r="V16" s="200"/>
      <c r="W16" s="201"/>
      <c r="X16" s="202"/>
      <c r="Y16" s="203"/>
      <c r="Z16" s="203"/>
      <c r="AA16" s="204" t="s">
        <v>246</v>
      </c>
      <c r="AB16" s="202" t="s">
        <v>95</v>
      </c>
      <c r="AC16" s="202"/>
      <c r="AD16" s="205"/>
      <c r="AE16" s="206"/>
      <c r="AF16" s="185"/>
      <c r="AG16" s="202"/>
      <c r="AH16" s="207"/>
      <c r="AI16" s="208"/>
      <c r="AJ16" s="209"/>
      <c r="AK16" s="209"/>
      <c r="AL16" s="209"/>
      <c r="AM16" s="209"/>
      <c r="AN16" s="210">
        <v>8.20250121814802E14</v>
      </c>
      <c r="AO16" s="210">
        <v>50000.0</v>
      </c>
      <c r="AP16" s="211">
        <v>484110.0</v>
      </c>
      <c r="AQ16" s="212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196"/>
      <c r="BT16" s="209"/>
      <c r="BU16" s="213"/>
      <c r="BV16" s="214"/>
      <c r="BW16" s="215"/>
      <c r="BX16" s="216"/>
      <c r="BY16" s="216"/>
      <c r="BZ16" s="216"/>
      <c r="CA16" s="217"/>
      <c r="CB16" s="201"/>
      <c r="CC16" s="215"/>
      <c r="CD16" s="217"/>
      <c r="CE16" s="201"/>
      <c r="CF16" s="218"/>
      <c r="CG16" s="218"/>
      <c r="CH16" s="218"/>
      <c r="CI16" s="218"/>
      <c r="CJ16" s="218"/>
      <c r="CK16" s="218"/>
      <c r="CL16" s="218"/>
      <c r="CM16" s="218"/>
      <c r="CN16" s="218"/>
      <c r="CO16" s="219"/>
      <c r="CP16" s="220"/>
      <c r="CQ16" s="220" t="s">
        <v>247</v>
      </c>
      <c r="CR16" s="221">
        <v>45678.0</v>
      </c>
      <c r="CS16" s="220" t="s">
        <v>95</v>
      </c>
      <c r="CT16" s="220"/>
    </row>
    <row r="17" ht="18.0" customHeight="1">
      <c r="A17" s="86"/>
      <c r="B17" s="86"/>
      <c r="C17" s="87"/>
      <c r="D17" s="88"/>
      <c r="E17" s="87"/>
      <c r="F17" s="87"/>
      <c r="G17" s="87"/>
      <c r="H17" s="87"/>
      <c r="I17" s="87"/>
      <c r="J17" s="89" t="s">
        <v>111</v>
      </c>
      <c r="K17" s="90">
        <f t="shared" ref="K17:L17" si="10">SUM(K16)</f>
        <v>50000</v>
      </c>
      <c r="L17" s="91">
        <f t="shared" si="10"/>
        <v>53000</v>
      </c>
      <c r="M17" s="92"/>
      <c r="N17" s="87"/>
      <c r="O17" s="86"/>
      <c r="P17" s="87"/>
      <c r="Q17" s="179"/>
      <c r="R17" s="180"/>
      <c r="S17" s="181"/>
      <c r="T17" s="86"/>
      <c r="U17" s="86"/>
      <c r="V17" s="93"/>
      <c r="W17" s="93"/>
      <c r="X17" s="93"/>
      <c r="Y17" s="90"/>
      <c r="Z17" s="90"/>
      <c r="AA17" s="90"/>
      <c r="AB17" s="94"/>
      <c r="AC17" s="94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4"/>
      <c r="AP17" s="86"/>
      <c r="AQ17" s="94"/>
      <c r="AR17" s="94"/>
      <c r="AS17" s="94"/>
      <c r="AT17" s="94"/>
      <c r="AU17" s="94"/>
      <c r="AV17" s="86"/>
      <c r="AW17" s="94"/>
      <c r="AX17" s="94"/>
      <c r="AY17" s="94"/>
      <c r="AZ17" s="94"/>
      <c r="BA17" s="94"/>
      <c r="BB17" s="86"/>
      <c r="BC17" s="86"/>
      <c r="BD17" s="94"/>
      <c r="BE17" s="94"/>
      <c r="BF17" s="94"/>
      <c r="BG17" s="94"/>
      <c r="BH17" s="94"/>
      <c r="BI17" s="86"/>
      <c r="BJ17" s="94"/>
      <c r="BK17" s="94"/>
      <c r="BL17" s="94"/>
      <c r="BM17" s="94"/>
      <c r="BN17" s="94"/>
      <c r="BO17" s="86"/>
      <c r="BP17" s="94"/>
      <c r="BQ17" s="94"/>
      <c r="BR17" s="94"/>
      <c r="BS17" s="94"/>
      <c r="BT17" s="96"/>
      <c r="BU17" s="182"/>
      <c r="BV17" s="95"/>
      <c r="BW17" s="95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183"/>
      <c r="CQ17" s="183"/>
      <c r="CR17" s="183"/>
      <c r="CS17" s="183"/>
      <c r="CT17" s="183"/>
    </row>
    <row r="18" ht="44.25" customHeight="1">
      <c r="A18" s="184">
        <v>2.0</v>
      </c>
      <c r="B18" s="185" t="s">
        <v>43</v>
      </c>
      <c r="C18" s="186" t="s">
        <v>8</v>
      </c>
      <c r="D18" s="187" t="s">
        <v>248</v>
      </c>
      <c r="E18" s="188" t="s">
        <v>249</v>
      </c>
      <c r="F18" s="188" t="s">
        <v>250</v>
      </c>
      <c r="G18" s="188" t="s">
        <v>251</v>
      </c>
      <c r="H18" s="188" t="s">
        <v>252</v>
      </c>
      <c r="I18" s="189" t="s">
        <v>253</v>
      </c>
      <c r="J18" s="190" t="s">
        <v>254</v>
      </c>
      <c r="K18" s="191">
        <v>55000.0</v>
      </c>
      <c r="L18" s="192" t="s">
        <v>96</v>
      </c>
      <c r="M18" s="193" t="s">
        <v>254</v>
      </c>
      <c r="N18" s="194" t="s">
        <v>255</v>
      </c>
      <c r="O18" s="194"/>
      <c r="P18" s="195"/>
      <c r="Q18" s="196"/>
      <c r="R18" s="186"/>
      <c r="S18" s="197"/>
      <c r="T18" s="198"/>
      <c r="U18" s="199"/>
      <c r="V18" s="200"/>
      <c r="W18" s="201"/>
      <c r="X18" s="202"/>
      <c r="Y18" s="203"/>
      <c r="Z18" s="203"/>
      <c r="AA18" s="204"/>
      <c r="AB18" s="202"/>
      <c r="AC18" s="202"/>
      <c r="AD18" s="205"/>
      <c r="AE18" s="206"/>
      <c r="AF18" s="185"/>
      <c r="AG18" s="202"/>
      <c r="AH18" s="207"/>
      <c r="AI18" s="208"/>
      <c r="AJ18" s="209"/>
      <c r="AK18" s="209"/>
      <c r="AL18" s="209"/>
      <c r="AM18" s="209"/>
      <c r="AN18" s="210"/>
      <c r="AO18" s="210"/>
      <c r="AP18" s="211"/>
      <c r="AQ18" s="212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196"/>
      <c r="BT18" s="209"/>
      <c r="BU18" s="213"/>
      <c r="BV18" s="214"/>
      <c r="BW18" s="215"/>
      <c r="BX18" s="216"/>
      <c r="BY18" s="216"/>
      <c r="BZ18" s="216"/>
      <c r="CA18" s="217"/>
      <c r="CB18" s="201"/>
      <c r="CC18" s="215"/>
      <c r="CD18" s="217"/>
      <c r="CE18" s="201"/>
      <c r="CF18" s="218"/>
      <c r="CG18" s="218"/>
      <c r="CH18" s="218"/>
      <c r="CI18" s="218"/>
      <c r="CJ18" s="218"/>
      <c r="CK18" s="218"/>
      <c r="CL18" s="218"/>
      <c r="CM18" s="218"/>
      <c r="CN18" s="218"/>
      <c r="CO18" s="219"/>
      <c r="CP18" s="220"/>
      <c r="CQ18" s="220"/>
      <c r="CR18" s="221"/>
      <c r="CS18" s="220"/>
      <c r="CT18" s="220"/>
    </row>
    <row r="19" ht="18.0" customHeight="1">
      <c r="A19" s="86"/>
      <c r="B19" s="86"/>
      <c r="C19" s="87"/>
      <c r="D19" s="88"/>
      <c r="E19" s="87"/>
      <c r="F19" s="87"/>
      <c r="G19" s="87"/>
      <c r="H19" s="87"/>
      <c r="I19" s="87"/>
      <c r="J19" s="89" t="s">
        <v>111</v>
      </c>
      <c r="K19" s="90">
        <f t="shared" ref="K19:L19" si="11">SUM(K18)</f>
        <v>55000</v>
      </c>
      <c r="L19" s="91">
        <f t="shared" si="11"/>
        <v>0</v>
      </c>
      <c r="M19" s="92"/>
      <c r="N19" s="87"/>
      <c r="O19" s="86"/>
      <c r="P19" s="87"/>
      <c r="Q19" s="179"/>
      <c r="R19" s="180"/>
      <c r="S19" s="181"/>
      <c r="T19" s="86"/>
      <c r="U19" s="86"/>
      <c r="V19" s="93"/>
      <c r="W19" s="93"/>
      <c r="X19" s="93"/>
      <c r="Y19" s="90"/>
      <c r="Z19" s="90"/>
      <c r="AA19" s="90"/>
      <c r="AB19" s="94"/>
      <c r="AC19" s="94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94"/>
      <c r="AP19" s="86"/>
      <c r="AQ19" s="94"/>
      <c r="AR19" s="94"/>
      <c r="AS19" s="94"/>
      <c r="AT19" s="94"/>
      <c r="AU19" s="94"/>
      <c r="AV19" s="86"/>
      <c r="AW19" s="94"/>
      <c r="AX19" s="94"/>
      <c r="AY19" s="94"/>
      <c r="AZ19" s="94"/>
      <c r="BA19" s="94"/>
      <c r="BB19" s="86"/>
      <c r="BC19" s="86"/>
      <c r="BD19" s="94"/>
      <c r="BE19" s="94"/>
      <c r="BF19" s="94"/>
      <c r="BG19" s="94"/>
      <c r="BH19" s="94"/>
      <c r="BI19" s="86"/>
      <c r="BJ19" s="94"/>
      <c r="BK19" s="94"/>
      <c r="BL19" s="94"/>
      <c r="BM19" s="94"/>
      <c r="BN19" s="94"/>
      <c r="BO19" s="86"/>
      <c r="BP19" s="94"/>
      <c r="BQ19" s="94"/>
      <c r="BR19" s="94"/>
      <c r="BS19" s="94"/>
      <c r="BT19" s="96"/>
      <c r="BU19" s="182"/>
      <c r="BV19" s="95"/>
      <c r="BW19" s="95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183"/>
      <c r="CQ19" s="183"/>
      <c r="CR19" s="183"/>
      <c r="CS19" s="183"/>
      <c r="CT19" s="183"/>
    </row>
    <row r="20" ht="16.5" customHeight="1">
      <c r="A20" s="100"/>
      <c r="B20" s="100"/>
      <c r="C20" s="100"/>
      <c r="D20" s="103"/>
      <c r="E20" s="103"/>
      <c r="F20" s="103"/>
      <c r="G20" s="103"/>
      <c r="H20" s="103"/>
      <c r="I20" s="103"/>
      <c r="J20" s="100"/>
      <c r="K20" s="100"/>
      <c r="L20" s="222"/>
      <c r="M20" s="102"/>
      <c r="N20" s="103"/>
      <c r="O20" s="100"/>
      <c r="P20" s="103"/>
      <c r="Q20" s="103"/>
      <c r="R20" s="103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1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223"/>
      <c r="BU20" s="224"/>
      <c r="BV20" s="223"/>
      <c r="BW20" s="225"/>
      <c r="BX20" s="225"/>
      <c r="BY20" s="225"/>
      <c r="BZ20" s="225"/>
      <c r="CA20" s="225"/>
      <c r="CB20" s="225"/>
      <c r="CC20" s="225"/>
      <c r="CD20" s="225"/>
      <c r="CE20" s="225"/>
      <c r="CF20" s="225"/>
      <c r="CG20" s="225"/>
      <c r="CH20" s="225"/>
      <c r="CI20" s="225"/>
      <c r="CJ20" s="225"/>
      <c r="CK20" s="225"/>
      <c r="CL20" s="225"/>
      <c r="CM20" s="225"/>
      <c r="CN20" s="223"/>
      <c r="CO20" s="223"/>
      <c r="CP20" s="226"/>
      <c r="CQ20" s="226"/>
      <c r="CR20" s="226"/>
      <c r="CS20" s="226"/>
      <c r="CT20" s="226"/>
    </row>
    <row r="21" ht="16.5" customHeight="1">
      <c r="A21" s="100"/>
      <c r="B21" s="100"/>
      <c r="C21" s="100"/>
      <c r="D21" s="103"/>
      <c r="E21" s="103"/>
      <c r="F21" s="103"/>
      <c r="G21" s="103"/>
      <c r="H21" s="103"/>
      <c r="I21" s="103"/>
      <c r="J21" s="100"/>
      <c r="K21" s="100"/>
      <c r="L21" s="222"/>
      <c r="M21" s="102"/>
      <c r="N21" s="103"/>
      <c r="O21" s="100"/>
      <c r="P21" s="103"/>
      <c r="Q21" s="103"/>
      <c r="R21" s="103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1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223"/>
      <c r="BU21" s="224"/>
      <c r="BV21" s="223"/>
      <c r="BW21" s="225"/>
      <c r="BX21" s="225"/>
      <c r="BY21" s="225"/>
      <c r="BZ21" s="225"/>
      <c r="CA21" s="225"/>
      <c r="CB21" s="225"/>
      <c r="CC21" s="225"/>
      <c r="CD21" s="225"/>
      <c r="CE21" s="225"/>
      <c r="CF21" s="225"/>
      <c r="CG21" s="225"/>
      <c r="CH21" s="225"/>
      <c r="CI21" s="225"/>
      <c r="CJ21" s="225"/>
      <c r="CK21" s="225"/>
      <c r="CL21" s="225"/>
      <c r="CM21" s="225"/>
      <c r="CN21" s="223"/>
      <c r="CO21" s="223"/>
      <c r="CP21" s="226"/>
      <c r="CQ21" s="226"/>
      <c r="CR21" s="226"/>
      <c r="CS21" s="226"/>
      <c r="CT21" s="226"/>
    </row>
    <row r="22" ht="18.75" customHeight="1">
      <c r="A22" s="106" t="s">
        <v>256</v>
      </c>
      <c r="B22" s="15"/>
      <c r="C22" s="15"/>
      <c r="D22" s="18"/>
      <c r="E22" s="15"/>
      <c r="F22" s="15"/>
      <c r="G22" s="15"/>
      <c r="H22" s="15"/>
      <c r="I22" s="18"/>
      <c r="J22" s="15"/>
      <c r="K22" s="15"/>
      <c r="L22" s="19"/>
      <c r="M22" s="20"/>
      <c r="N22" s="18"/>
      <c r="O22" s="15"/>
      <c r="P22" s="15"/>
      <c r="Q22" s="15"/>
      <c r="R22" s="15"/>
      <c r="S22" s="15"/>
      <c r="T22" s="21"/>
      <c r="U22" s="21"/>
      <c r="V22" s="21"/>
      <c r="W22" s="21"/>
      <c r="X22" s="15"/>
      <c r="Y22" s="15"/>
      <c r="Z22" s="15"/>
      <c r="AA22" s="21"/>
      <c r="AB22" s="15"/>
      <c r="AC22" s="21"/>
      <c r="AD22" s="21"/>
      <c r="AE22" s="21"/>
      <c r="AF22" s="107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9"/>
      <c r="BV22" s="15"/>
      <c r="BW22" s="22"/>
      <c r="BX22" s="227"/>
      <c r="BY22" s="227"/>
      <c r="BZ22" s="227"/>
      <c r="CA22" s="227"/>
      <c r="CB22" s="227"/>
      <c r="CC22" s="227"/>
      <c r="CD22" s="227"/>
      <c r="CE22" s="227"/>
      <c r="CF22" s="227"/>
      <c r="CG22" s="227"/>
      <c r="CH22" s="227"/>
      <c r="CI22" s="227"/>
      <c r="CJ22" s="227"/>
      <c r="CK22" s="227"/>
      <c r="CL22" s="227"/>
      <c r="CM22" s="227"/>
      <c r="CN22" s="21"/>
      <c r="CO22" s="21"/>
      <c r="CP22" s="228"/>
      <c r="CQ22" s="228"/>
      <c r="CR22" s="228"/>
      <c r="CS22" s="228"/>
      <c r="CT22" s="228"/>
    </row>
    <row r="23">
      <c r="A23" s="23" t="s">
        <v>0</v>
      </c>
      <c r="B23" s="24" t="s">
        <v>44</v>
      </c>
      <c r="C23" s="108" t="s">
        <v>45</v>
      </c>
      <c r="D23" s="30" t="s">
        <v>46</v>
      </c>
      <c r="E23" s="30" t="s">
        <v>47</v>
      </c>
      <c r="F23" s="30" t="s">
        <v>48</v>
      </c>
      <c r="G23" s="27" t="s">
        <v>49</v>
      </c>
      <c r="H23" s="109" t="s">
        <v>50</v>
      </c>
      <c r="I23" s="110" t="s">
        <v>51</v>
      </c>
      <c r="J23" s="111" t="s">
        <v>52</v>
      </c>
      <c r="K23" s="26" t="s">
        <v>53</v>
      </c>
      <c r="L23" s="26" t="s">
        <v>54</v>
      </c>
      <c r="M23" s="29" t="s">
        <v>55</v>
      </c>
      <c r="N23" s="30" t="s">
        <v>56</v>
      </c>
      <c r="O23" s="26" t="s">
        <v>115</v>
      </c>
      <c r="P23" s="28" t="s">
        <v>57</v>
      </c>
      <c r="Q23" s="229" t="s">
        <v>116</v>
      </c>
      <c r="R23" s="112" t="s">
        <v>117</v>
      </c>
      <c r="S23" s="23" t="s">
        <v>118</v>
      </c>
      <c r="T23" s="31" t="s">
        <v>58</v>
      </c>
      <c r="U23" s="32"/>
      <c r="V23" s="230" t="s">
        <v>59</v>
      </c>
      <c r="W23" s="32"/>
      <c r="X23" s="113" t="s">
        <v>119</v>
      </c>
      <c r="Y23" s="33" t="s">
        <v>60</v>
      </c>
      <c r="Z23" s="231" t="s">
        <v>120</v>
      </c>
      <c r="AA23" s="232" t="s">
        <v>61</v>
      </c>
      <c r="AB23" s="233" t="s">
        <v>62</v>
      </c>
      <c r="AC23" s="114" t="s">
        <v>121</v>
      </c>
      <c r="AD23" s="114"/>
      <c r="AE23" s="115"/>
      <c r="AF23" s="116"/>
      <c r="AG23" s="117"/>
      <c r="AH23" s="118" t="s">
        <v>122</v>
      </c>
      <c r="AI23" s="119"/>
      <c r="AJ23" s="26" t="s">
        <v>123</v>
      </c>
      <c r="AK23" s="26"/>
      <c r="AL23" s="26"/>
      <c r="AM23" s="26"/>
      <c r="AN23" s="26"/>
      <c r="AO23" s="26" t="s">
        <v>53</v>
      </c>
      <c r="AP23" s="120"/>
      <c r="AQ23" s="121"/>
      <c r="AR23" s="120"/>
      <c r="AS23" s="122" t="s">
        <v>124</v>
      </c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0"/>
      <c r="BE23" s="120"/>
      <c r="BF23" s="120"/>
      <c r="BG23" s="123"/>
      <c r="BH23" s="122" t="s">
        <v>125</v>
      </c>
      <c r="BI23" s="121"/>
      <c r="BJ23" s="121"/>
      <c r="BK23" s="122"/>
      <c r="BL23" s="121"/>
      <c r="BM23" s="121"/>
      <c r="BN23" s="121"/>
      <c r="BO23" s="121"/>
      <c r="BP23" s="122" t="s">
        <v>126</v>
      </c>
      <c r="BQ23" s="121"/>
      <c r="BR23" s="121"/>
      <c r="BS23" s="124" t="s">
        <v>114</v>
      </c>
      <c r="BT23" s="234" t="s">
        <v>257</v>
      </c>
      <c r="BU23" s="126" t="s">
        <v>128</v>
      </c>
      <c r="BV23" s="127" t="s">
        <v>129</v>
      </c>
      <c r="BW23" s="34" t="s">
        <v>63</v>
      </c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128" t="s">
        <v>64</v>
      </c>
      <c r="CO23" s="35"/>
      <c r="CP23" s="129" t="s">
        <v>130</v>
      </c>
      <c r="CQ23" s="235" t="s">
        <v>131</v>
      </c>
      <c r="CR23" s="236" t="s">
        <v>132</v>
      </c>
      <c r="CS23" s="236" t="s">
        <v>133</v>
      </c>
      <c r="CT23" s="129" t="s">
        <v>134</v>
      </c>
    </row>
    <row r="24">
      <c r="A24" s="38"/>
      <c r="B24" s="237"/>
      <c r="C24" s="38"/>
      <c r="D24" s="41"/>
      <c r="E24" s="41"/>
      <c r="F24" s="41"/>
      <c r="G24" s="42"/>
      <c r="H24" s="41"/>
      <c r="I24" s="42"/>
      <c r="J24" s="42"/>
      <c r="K24" s="43" t="s">
        <v>65</v>
      </c>
      <c r="L24" s="43" t="s">
        <v>66</v>
      </c>
      <c r="M24" s="44"/>
      <c r="N24" s="41"/>
      <c r="O24" s="41"/>
      <c r="P24" s="42"/>
      <c r="Q24" s="238"/>
      <c r="R24" s="132" t="s">
        <v>43</v>
      </c>
      <c r="S24" s="133"/>
      <c r="T24" s="134" t="s">
        <v>67</v>
      </c>
      <c r="U24" s="135" t="s">
        <v>68</v>
      </c>
      <c r="V24" s="134" t="s">
        <v>67</v>
      </c>
      <c r="W24" s="135" t="s">
        <v>68</v>
      </c>
      <c r="X24" s="47"/>
      <c r="Y24" s="47"/>
      <c r="Z24" s="239"/>
      <c r="AA24" s="240"/>
      <c r="AB24" s="241" t="s">
        <v>69</v>
      </c>
      <c r="AC24" s="51" t="s">
        <v>135</v>
      </c>
      <c r="AD24" s="137" t="s">
        <v>136</v>
      </c>
      <c r="AE24" s="138" t="s">
        <v>137</v>
      </c>
      <c r="AF24" s="43" t="s">
        <v>138</v>
      </c>
      <c r="AG24" s="43" t="s">
        <v>139</v>
      </c>
      <c r="AH24" s="138" t="s">
        <v>140</v>
      </c>
      <c r="AI24" s="43" t="s">
        <v>141</v>
      </c>
      <c r="AJ24" s="43" t="s">
        <v>142</v>
      </c>
      <c r="AK24" s="139" t="s">
        <v>143</v>
      </c>
      <c r="AL24" s="139" t="s">
        <v>144</v>
      </c>
      <c r="AM24" s="139" t="s">
        <v>145</v>
      </c>
      <c r="AN24" s="43" t="s">
        <v>146</v>
      </c>
      <c r="AO24" s="47" t="s">
        <v>147</v>
      </c>
      <c r="AP24" s="138" t="s">
        <v>148</v>
      </c>
      <c r="AQ24" s="140" t="s">
        <v>149</v>
      </c>
      <c r="AR24" s="140" t="s">
        <v>150</v>
      </c>
      <c r="AS24" s="138" t="s">
        <v>151</v>
      </c>
      <c r="AT24" s="138" t="s">
        <v>152</v>
      </c>
      <c r="AU24" s="138" t="s">
        <v>153</v>
      </c>
      <c r="AV24" s="138" t="s">
        <v>154</v>
      </c>
      <c r="AW24" s="138" t="s">
        <v>155</v>
      </c>
      <c r="AX24" s="138" t="s">
        <v>156</v>
      </c>
      <c r="AY24" s="140" t="s">
        <v>157</v>
      </c>
      <c r="AZ24" s="138" t="s">
        <v>158</v>
      </c>
      <c r="BA24" s="138" t="s">
        <v>159</v>
      </c>
      <c r="BB24" s="140" t="s">
        <v>160</v>
      </c>
      <c r="BC24" s="138" t="s">
        <v>161</v>
      </c>
      <c r="BD24" s="138" t="s">
        <v>162</v>
      </c>
      <c r="BE24" s="138" t="s">
        <v>163</v>
      </c>
      <c r="BF24" s="138" t="s">
        <v>164</v>
      </c>
      <c r="BG24" s="138" t="s">
        <v>165</v>
      </c>
      <c r="BH24" s="138" t="s">
        <v>166</v>
      </c>
      <c r="BI24" s="140" t="s">
        <v>167</v>
      </c>
      <c r="BJ24" s="138" t="s">
        <v>168</v>
      </c>
      <c r="BK24" s="138" t="s">
        <v>169</v>
      </c>
      <c r="BL24" s="138" t="s">
        <v>170</v>
      </c>
      <c r="BM24" s="138" t="s">
        <v>171</v>
      </c>
      <c r="BN24" s="138" t="s">
        <v>172</v>
      </c>
      <c r="BO24" s="138" t="s">
        <v>173</v>
      </c>
      <c r="BP24" s="138" t="s">
        <v>174</v>
      </c>
      <c r="BQ24" s="138" t="s">
        <v>175</v>
      </c>
      <c r="BR24" s="138" t="s">
        <v>176</v>
      </c>
      <c r="BS24" s="47"/>
      <c r="BT24" s="141" t="s">
        <v>177</v>
      </c>
      <c r="BU24" s="51" t="s">
        <v>178</v>
      </c>
      <c r="BV24" s="51" t="s">
        <v>179</v>
      </c>
      <c r="BW24" s="142" t="s">
        <v>70</v>
      </c>
      <c r="BX24" s="142" t="s">
        <v>71</v>
      </c>
      <c r="BY24" s="142" t="s">
        <v>72</v>
      </c>
      <c r="BZ24" s="142" t="s">
        <v>73</v>
      </c>
      <c r="CA24" s="143" t="s">
        <v>74</v>
      </c>
      <c r="CB24" s="144"/>
      <c r="CC24" s="142" t="s">
        <v>75</v>
      </c>
      <c r="CD24" s="143" t="s">
        <v>76</v>
      </c>
      <c r="CE24" s="144"/>
      <c r="CF24" s="142" t="s">
        <v>77</v>
      </c>
      <c r="CG24" s="142" t="s">
        <v>78</v>
      </c>
      <c r="CH24" s="142" t="s">
        <v>79</v>
      </c>
      <c r="CI24" s="142" t="s">
        <v>80</v>
      </c>
      <c r="CJ24" s="48" t="s">
        <v>81</v>
      </c>
      <c r="CK24" s="48" t="s">
        <v>82</v>
      </c>
      <c r="CL24" s="48" t="s">
        <v>83</v>
      </c>
      <c r="CM24" s="49"/>
      <c r="CN24" s="145" t="s">
        <v>84</v>
      </c>
      <c r="CO24" s="146" t="s">
        <v>85</v>
      </c>
      <c r="CP24" s="147"/>
      <c r="CQ24" s="242"/>
      <c r="CR24" s="242"/>
      <c r="CS24" s="242"/>
      <c r="CT24" s="147"/>
    </row>
    <row r="25" ht="30.75" customHeight="1">
      <c r="A25" s="243">
        <v>1.0</v>
      </c>
      <c r="B25" s="80" t="s">
        <v>258</v>
      </c>
      <c r="C25" s="169" t="s">
        <v>11</v>
      </c>
      <c r="D25" s="169" t="s">
        <v>259</v>
      </c>
      <c r="E25" s="169" t="s">
        <v>260</v>
      </c>
      <c r="F25" s="169" t="s">
        <v>42</v>
      </c>
      <c r="G25" s="155" t="s">
        <v>261</v>
      </c>
      <c r="H25" s="169" t="s">
        <v>262</v>
      </c>
      <c r="I25" s="169" t="s">
        <v>263</v>
      </c>
      <c r="J25" s="169" t="s">
        <v>264</v>
      </c>
      <c r="K25" s="244">
        <v>7500.0</v>
      </c>
      <c r="L25" s="245">
        <v>7508.076</v>
      </c>
      <c r="M25" s="149" t="s">
        <v>265</v>
      </c>
      <c r="N25" s="149" t="s">
        <v>93</v>
      </c>
      <c r="O25" s="79"/>
      <c r="P25" s="246">
        <v>46016.0</v>
      </c>
      <c r="Q25" s="58"/>
      <c r="R25" s="247"/>
      <c r="S25" s="79" t="s">
        <v>266</v>
      </c>
      <c r="T25" s="72">
        <v>46016.0</v>
      </c>
      <c r="U25" s="64">
        <v>46016.416666666664</v>
      </c>
      <c r="V25" s="65">
        <v>46016.0</v>
      </c>
      <c r="W25" s="64">
        <v>46016.66736111111</v>
      </c>
      <c r="X25" s="155"/>
      <c r="Y25" s="66">
        <v>7500.0</v>
      </c>
      <c r="Z25" s="66"/>
      <c r="AA25" s="248" t="s">
        <v>267</v>
      </c>
      <c r="AB25" s="249" t="s">
        <v>191</v>
      </c>
      <c r="AC25" s="155"/>
      <c r="AD25" s="155"/>
      <c r="AE25" s="105"/>
      <c r="AF25" s="54"/>
      <c r="AG25" s="155"/>
      <c r="AH25" s="79"/>
      <c r="AI25" s="54"/>
      <c r="AJ25" s="156"/>
      <c r="AK25" s="250"/>
      <c r="AL25" s="250"/>
      <c r="AM25" s="250"/>
      <c r="AN25" s="79">
        <v>8.20241223202261E14</v>
      </c>
      <c r="AO25" s="79">
        <v>7500.0</v>
      </c>
      <c r="AP25" s="251">
        <v>3.455598E8</v>
      </c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63"/>
      <c r="BU25" s="252"/>
      <c r="BV25" s="73"/>
      <c r="BW25" s="73">
        <v>46014.38888888889</v>
      </c>
      <c r="BX25" s="73">
        <v>46014.38888888889</v>
      </c>
      <c r="BY25" s="73">
        <v>46014.427083333336</v>
      </c>
      <c r="BZ25" s="70">
        <v>46016.416666666664</v>
      </c>
      <c r="CA25" s="71">
        <f t="shared" ref="CA25:CA31" si="12">BZ25-BW25</f>
        <v>2.027777778</v>
      </c>
      <c r="CB25" s="72" t="str">
        <f t="shared" ref="CB25:CB31" si="13">INT(BZ25-BW25)&amp;" hari "&amp;HOUR(MOD(BZ25-BW25,1))&amp;" jam "&amp;MINUTE(MOD(BZ25-BW25,1))&amp;" menit "&amp;SECOND(MOD(BZ25-BW25,1))</f>
        <v>2 hari 0 jam 40 menit 0</v>
      </c>
      <c r="CC25" s="73">
        <v>46016.66736111111</v>
      </c>
      <c r="CD25" s="71">
        <f t="shared" ref="CD25:CD31" si="14">CC25-BW25</f>
        <v>2.278472222</v>
      </c>
      <c r="CE25" s="72" t="str">
        <f t="shared" ref="CE25:CE31" si="15">INT(CC25-BW25)&amp;" hari "&amp;HOUR(MOD(CC25-BW25,1))&amp;" jam "&amp;MINUTE(MOD(CC25-BW25,1))&amp;" menit "&amp;SECOND(MOD(CC25-BW25,1))</f>
        <v>2 hari 6 jam 41 menit 0</v>
      </c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167"/>
      <c r="CQ25" s="247"/>
      <c r="CR25" s="169"/>
      <c r="CS25" s="253"/>
      <c r="CT25" s="57"/>
    </row>
    <row r="26" ht="30.75" customHeight="1">
      <c r="A26" s="79">
        <v>1.0</v>
      </c>
      <c r="B26" s="80" t="s">
        <v>258</v>
      </c>
      <c r="C26" s="169" t="s">
        <v>11</v>
      </c>
      <c r="D26" s="254" t="s">
        <v>268</v>
      </c>
      <c r="E26" s="169" t="s">
        <v>269</v>
      </c>
      <c r="F26" s="169" t="s">
        <v>12</v>
      </c>
      <c r="G26" s="169" t="s">
        <v>270</v>
      </c>
      <c r="H26" s="169" t="s">
        <v>271</v>
      </c>
      <c r="I26" s="169" t="s">
        <v>272</v>
      </c>
      <c r="J26" s="169" t="s">
        <v>273</v>
      </c>
      <c r="K26" s="244">
        <v>7500.0</v>
      </c>
      <c r="L26" s="245">
        <v>7260.709</v>
      </c>
      <c r="M26" s="149" t="s">
        <v>265</v>
      </c>
      <c r="N26" s="149" t="s">
        <v>92</v>
      </c>
      <c r="O26" s="174" t="s">
        <v>274</v>
      </c>
      <c r="P26" s="246">
        <v>45670.0</v>
      </c>
      <c r="Q26" s="58"/>
      <c r="R26" s="247"/>
      <c r="S26" s="79" t="s">
        <v>266</v>
      </c>
      <c r="T26" s="72">
        <v>45670.0</v>
      </c>
      <c r="U26" s="64">
        <v>45670.947916666664</v>
      </c>
      <c r="V26" s="65">
        <v>45671.0</v>
      </c>
      <c r="W26" s="64">
        <v>45671.575694444444</v>
      </c>
      <c r="X26" s="155"/>
      <c r="Y26" s="66">
        <v>7500.0</v>
      </c>
      <c r="Z26" s="173">
        <f>Y26-L26</f>
        <v>239.291</v>
      </c>
      <c r="AA26" s="248" t="s">
        <v>275</v>
      </c>
      <c r="AB26" s="155" t="s">
        <v>191</v>
      </c>
      <c r="AC26" s="155"/>
      <c r="AD26" s="155"/>
      <c r="AE26" s="105"/>
      <c r="AF26" s="54"/>
      <c r="AG26" s="155"/>
      <c r="AH26" s="163"/>
      <c r="AI26" s="255"/>
      <c r="AJ26" s="163"/>
      <c r="AK26" s="256"/>
      <c r="AL26" s="256"/>
      <c r="AM26" s="256"/>
      <c r="AN26" s="79">
        <v>8.20250113540574E14</v>
      </c>
      <c r="AO26" s="79">
        <v>7500.0</v>
      </c>
      <c r="AP26" s="251">
        <v>3.776652E8</v>
      </c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63">
        <v>230000.0</v>
      </c>
      <c r="BU26" s="79" t="s">
        <v>96</v>
      </c>
      <c r="BV26" s="257" t="s">
        <v>276</v>
      </c>
      <c r="BW26" s="73">
        <v>45670.333333333336</v>
      </c>
      <c r="BX26" s="69">
        <v>45670.375</v>
      </c>
      <c r="BY26" s="69">
        <v>45670.40972222222</v>
      </c>
      <c r="BZ26" s="69">
        <v>45670.947916666664</v>
      </c>
      <c r="CA26" s="71">
        <f t="shared" si="12"/>
        <v>0.6145833333</v>
      </c>
      <c r="CB26" s="72" t="str">
        <f t="shared" si="13"/>
        <v>0 hari 14 jam 45 menit 0</v>
      </c>
      <c r="CC26" s="73">
        <v>45671.575694444444</v>
      </c>
      <c r="CD26" s="71">
        <f t="shared" si="14"/>
        <v>1.242361111</v>
      </c>
      <c r="CE26" s="72" t="str">
        <f t="shared" si="15"/>
        <v>1 hari 5 jam 49 menit 0</v>
      </c>
      <c r="CF26" s="69">
        <v>45687.333333333336</v>
      </c>
      <c r="CG26" s="69">
        <v>45687.53472222222</v>
      </c>
      <c r="CH26" s="69">
        <v>45687.614583333336</v>
      </c>
      <c r="CI26" s="258">
        <v>45690.63888888889</v>
      </c>
      <c r="CJ26" s="71">
        <f t="shared" ref="CJ26:CJ30" si="16">CI26-CF26</f>
        <v>3.305555556</v>
      </c>
      <c r="CK26" s="72" t="str">
        <f t="shared" ref="CK26:CK30" si="17">INT(CI26-CF26)&amp;" hari "&amp;HOUR(MOD(CI26-CF26,1))&amp;" jam "&amp;MINUTE(MOD(CI26-CF26,1))&amp;" menit "&amp;SECOND(MOD(CI26-CF26,1))</f>
        <v>3 hari 7 jam 20 menit 0</v>
      </c>
      <c r="CL26" s="71">
        <f t="shared" ref="CL26:CL30" si="18">CD26+CJ26</f>
        <v>4.547916667</v>
      </c>
      <c r="CM26" s="72" t="str">
        <f t="shared" ref="CM26:CM30" si="19">INT(CL26)&amp;" hari "&amp;HOUR(MOD(CL26,1))&amp;" jam "&amp;MINUTE(MOD(CL26,1))&amp;" menit "&amp;SECOND(MOD(CL26,1))</f>
        <v>4 hari 13 jam 9 menit 0</v>
      </c>
      <c r="CN26" s="76"/>
      <c r="CO26" s="76"/>
      <c r="CP26" s="167" t="s">
        <v>277</v>
      </c>
      <c r="CQ26" s="167"/>
      <c r="CR26" s="259"/>
      <c r="CS26" s="259"/>
      <c r="CT26" s="167"/>
    </row>
    <row r="27" ht="30.75" customHeight="1">
      <c r="A27" s="79">
        <v>3.0</v>
      </c>
      <c r="B27" s="80" t="s">
        <v>258</v>
      </c>
      <c r="C27" s="169" t="s">
        <v>11</v>
      </c>
      <c r="D27" s="254" t="s">
        <v>278</v>
      </c>
      <c r="E27" s="169" t="s">
        <v>279</v>
      </c>
      <c r="F27" s="169" t="s">
        <v>34</v>
      </c>
      <c r="G27" s="169" t="s">
        <v>280</v>
      </c>
      <c r="H27" s="169" t="s">
        <v>281</v>
      </c>
      <c r="I27" s="169" t="s">
        <v>282</v>
      </c>
      <c r="J27" s="169" t="s">
        <v>283</v>
      </c>
      <c r="K27" s="244">
        <v>7500.0</v>
      </c>
      <c r="L27" s="245">
        <v>7947.661</v>
      </c>
      <c r="M27" s="149" t="s">
        <v>265</v>
      </c>
      <c r="N27" s="149" t="s">
        <v>92</v>
      </c>
      <c r="O27" s="260"/>
      <c r="P27" s="246">
        <v>46017.0</v>
      </c>
      <c r="Q27" s="58"/>
      <c r="R27" s="247"/>
      <c r="S27" s="79" t="s">
        <v>189</v>
      </c>
      <c r="T27" s="72">
        <v>46017.0</v>
      </c>
      <c r="U27" s="64">
        <v>46017.635416666664</v>
      </c>
      <c r="V27" s="65">
        <v>46017.0</v>
      </c>
      <c r="W27" s="64">
        <v>46017.65138888889</v>
      </c>
      <c r="X27" s="155"/>
      <c r="Y27" s="66">
        <v>7500.0</v>
      </c>
      <c r="Z27" s="66"/>
      <c r="AA27" s="261" t="s">
        <v>284</v>
      </c>
      <c r="AB27" s="155" t="s">
        <v>191</v>
      </c>
      <c r="AC27" s="155"/>
      <c r="AD27" s="155"/>
      <c r="AE27" s="105"/>
      <c r="AF27" s="54"/>
      <c r="AG27" s="155"/>
      <c r="AH27" s="163"/>
      <c r="AI27" s="255"/>
      <c r="AJ27" s="163"/>
      <c r="AK27" s="256"/>
      <c r="AL27" s="256"/>
      <c r="AM27" s="256"/>
      <c r="AN27" s="79">
        <v>8.20241224426632E14</v>
      </c>
      <c r="AO27" s="79">
        <v>7900.0</v>
      </c>
      <c r="AP27" s="251">
        <v>4.49660416E8</v>
      </c>
      <c r="AQ27" s="15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63">
        <v>200000.0</v>
      </c>
      <c r="BU27" s="164" t="s">
        <v>194</v>
      </c>
      <c r="BV27" s="165">
        <v>3.0E7</v>
      </c>
      <c r="BW27" s="69">
        <v>46016.3125</v>
      </c>
      <c r="BX27" s="69">
        <v>46017.34375</v>
      </c>
      <c r="BY27" s="69">
        <v>46017.34722222222</v>
      </c>
      <c r="BZ27" s="69">
        <v>46017.635416666664</v>
      </c>
      <c r="CA27" s="71">
        <f t="shared" si="12"/>
        <v>1.322916667</v>
      </c>
      <c r="CB27" s="72" t="str">
        <f t="shared" si="13"/>
        <v>1 hari 7 jam 45 menit 0</v>
      </c>
      <c r="CC27" s="69">
        <v>46017.65138888889</v>
      </c>
      <c r="CD27" s="71">
        <f t="shared" si="14"/>
        <v>1.338888889</v>
      </c>
      <c r="CE27" s="72" t="str">
        <f t="shared" si="15"/>
        <v>1 hari 8 jam 8 menit 0</v>
      </c>
      <c r="CF27" s="69">
        <v>45659.833333333336</v>
      </c>
      <c r="CG27" s="69">
        <v>45660.78472222222</v>
      </c>
      <c r="CH27" s="69">
        <v>45661.104166666664</v>
      </c>
      <c r="CI27" s="262">
        <v>45662.916666666664</v>
      </c>
      <c r="CJ27" s="71">
        <f t="shared" si="16"/>
        <v>3.083333333</v>
      </c>
      <c r="CK27" s="72" t="str">
        <f t="shared" si="17"/>
        <v>3 hari 2 jam 0 menit 0</v>
      </c>
      <c r="CL27" s="71">
        <f t="shared" si="18"/>
        <v>4.422222222</v>
      </c>
      <c r="CM27" s="72" t="str">
        <f t="shared" si="19"/>
        <v>4 hari 10 jam 8 menit 0</v>
      </c>
      <c r="CN27" s="76"/>
      <c r="CO27" s="76"/>
      <c r="CP27" s="167" t="s">
        <v>285</v>
      </c>
      <c r="CQ27" s="167" t="s">
        <v>286</v>
      </c>
      <c r="CR27" s="263">
        <v>46014.0</v>
      </c>
      <c r="CS27" s="263"/>
      <c r="CT27" s="167"/>
    </row>
    <row r="28" ht="30.75" customHeight="1">
      <c r="A28" s="79">
        <v>4.0</v>
      </c>
      <c r="B28" s="80" t="s">
        <v>258</v>
      </c>
      <c r="C28" s="169" t="s">
        <v>11</v>
      </c>
      <c r="D28" s="254" t="s">
        <v>287</v>
      </c>
      <c r="E28" s="169" t="s">
        <v>279</v>
      </c>
      <c r="F28" s="169" t="s">
        <v>34</v>
      </c>
      <c r="G28" s="169" t="s">
        <v>280</v>
      </c>
      <c r="H28" s="169" t="s">
        <v>281</v>
      </c>
      <c r="I28" s="169" t="s">
        <v>288</v>
      </c>
      <c r="J28" s="169" t="s">
        <v>289</v>
      </c>
      <c r="K28" s="244">
        <v>7500.0</v>
      </c>
      <c r="L28" s="245">
        <v>8003.237</v>
      </c>
      <c r="M28" s="149" t="s">
        <v>265</v>
      </c>
      <c r="N28" s="149" t="s">
        <v>92</v>
      </c>
      <c r="O28" s="260" t="s">
        <v>290</v>
      </c>
      <c r="P28" s="246">
        <v>46018.0</v>
      </c>
      <c r="Q28" s="58"/>
      <c r="R28" s="247"/>
      <c r="S28" s="79" t="s">
        <v>189</v>
      </c>
      <c r="T28" s="72">
        <v>46018.0</v>
      </c>
      <c r="U28" s="64">
        <v>46018.864583333336</v>
      </c>
      <c r="V28" s="65">
        <v>46019.0</v>
      </c>
      <c r="W28" s="64">
        <v>46019.375</v>
      </c>
      <c r="X28" s="155"/>
      <c r="Y28" s="66">
        <v>7500.0</v>
      </c>
      <c r="Z28" s="66"/>
      <c r="AA28" s="261" t="s">
        <v>284</v>
      </c>
      <c r="AB28" s="155" t="s">
        <v>191</v>
      </c>
      <c r="AC28" s="155"/>
      <c r="AD28" s="155"/>
      <c r="AE28" s="105"/>
      <c r="AF28" s="54"/>
      <c r="AG28" s="155"/>
      <c r="AH28" s="163"/>
      <c r="AI28" s="255"/>
      <c r="AJ28" s="163"/>
      <c r="AK28" s="256"/>
      <c r="AL28" s="256"/>
      <c r="AM28" s="256"/>
      <c r="AN28" s="79">
        <v>8.20241225566582E14</v>
      </c>
      <c r="AO28" s="79">
        <v>7900.0</v>
      </c>
      <c r="AP28" s="251">
        <v>4.45264224E8</v>
      </c>
      <c r="AQ28" s="15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63">
        <v>200000.0</v>
      </c>
      <c r="BU28" s="164" t="s">
        <v>194</v>
      </c>
      <c r="BV28" s="165">
        <v>3.0E7</v>
      </c>
      <c r="BW28" s="73">
        <v>46018.61111111111</v>
      </c>
      <c r="BX28" s="73">
        <v>46018.61111111111</v>
      </c>
      <c r="BY28" s="70">
        <v>46018.618055555555</v>
      </c>
      <c r="BZ28" s="70">
        <v>46018.864583333336</v>
      </c>
      <c r="CA28" s="71">
        <f t="shared" si="12"/>
        <v>0.2534722222</v>
      </c>
      <c r="CB28" s="72" t="str">
        <f t="shared" si="13"/>
        <v>0 hari 6 jam 5 menit 0</v>
      </c>
      <c r="CC28" s="73">
        <v>46019.375</v>
      </c>
      <c r="CD28" s="71">
        <f t="shared" si="14"/>
        <v>0.7638888889</v>
      </c>
      <c r="CE28" s="72" t="str">
        <f t="shared" si="15"/>
        <v>0 hari 18 jam 20 menit 0</v>
      </c>
      <c r="CF28" s="69">
        <v>45662.479166666664</v>
      </c>
      <c r="CG28" s="69">
        <v>45663.020833333336</v>
      </c>
      <c r="CH28" s="69">
        <v>45663.62847222222</v>
      </c>
      <c r="CI28" s="262">
        <v>45665.4375</v>
      </c>
      <c r="CJ28" s="71">
        <f t="shared" si="16"/>
        <v>2.958333333</v>
      </c>
      <c r="CK28" s="72" t="str">
        <f t="shared" si="17"/>
        <v>2 hari 23 jam 0 menit 0</v>
      </c>
      <c r="CL28" s="71">
        <f t="shared" si="18"/>
        <v>3.722222222</v>
      </c>
      <c r="CM28" s="72" t="str">
        <f t="shared" si="19"/>
        <v>3 hari 17 jam 20 menit 0</v>
      </c>
      <c r="CN28" s="76"/>
      <c r="CO28" s="76"/>
      <c r="CP28" s="167" t="s">
        <v>291</v>
      </c>
      <c r="CQ28" s="167" t="s">
        <v>292</v>
      </c>
      <c r="CR28" s="263">
        <v>46014.0</v>
      </c>
      <c r="CS28" s="263"/>
      <c r="CT28" s="167"/>
    </row>
    <row r="29" ht="30.75" customHeight="1">
      <c r="A29" s="79">
        <v>2.0</v>
      </c>
      <c r="B29" s="80" t="s">
        <v>258</v>
      </c>
      <c r="C29" s="169" t="s">
        <v>11</v>
      </c>
      <c r="D29" s="254" t="s">
        <v>293</v>
      </c>
      <c r="E29" s="169" t="s">
        <v>260</v>
      </c>
      <c r="F29" s="169" t="s">
        <v>42</v>
      </c>
      <c r="G29" s="155" t="s">
        <v>261</v>
      </c>
      <c r="H29" s="169" t="s">
        <v>262</v>
      </c>
      <c r="I29" s="169" t="s">
        <v>294</v>
      </c>
      <c r="J29" s="169" t="s">
        <v>295</v>
      </c>
      <c r="K29" s="244">
        <v>7500.0</v>
      </c>
      <c r="L29" s="245">
        <v>7514.467</v>
      </c>
      <c r="M29" s="149" t="s">
        <v>265</v>
      </c>
      <c r="N29" s="149" t="s">
        <v>92</v>
      </c>
      <c r="O29" s="79"/>
      <c r="P29" s="246">
        <v>45669.0</v>
      </c>
      <c r="Q29" s="58"/>
      <c r="R29" s="247"/>
      <c r="S29" s="79" t="s">
        <v>266</v>
      </c>
      <c r="T29" s="72">
        <v>45669.0</v>
      </c>
      <c r="U29" s="64">
        <v>45669.833333333336</v>
      </c>
      <c r="V29" s="65">
        <v>45671.0</v>
      </c>
      <c r="W29" s="64">
        <v>45671.361805555556</v>
      </c>
      <c r="X29" s="155"/>
      <c r="Y29" s="66">
        <v>7500.0</v>
      </c>
      <c r="Z29" s="66"/>
      <c r="AA29" s="261" t="s">
        <v>296</v>
      </c>
      <c r="AB29" s="249" t="s">
        <v>191</v>
      </c>
      <c r="AC29" s="155"/>
      <c r="AD29" s="155"/>
      <c r="AE29" s="105"/>
      <c r="AF29" s="54"/>
      <c r="AG29" s="155"/>
      <c r="AH29" s="79"/>
      <c r="AI29" s="54"/>
      <c r="AJ29" s="156"/>
      <c r="AK29" s="250"/>
      <c r="AL29" s="250"/>
      <c r="AM29" s="250"/>
      <c r="AN29" s="79">
        <v>8.20250111445078E14</v>
      </c>
      <c r="AO29" s="79">
        <v>7500.0</v>
      </c>
      <c r="AP29" s="163">
        <v>3.71493E8</v>
      </c>
      <c r="AQ29" s="15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63">
        <v>255102.0</v>
      </c>
      <c r="BU29" s="79" t="s">
        <v>96</v>
      </c>
      <c r="BV29" s="257" t="s">
        <v>276</v>
      </c>
      <c r="BW29" s="69">
        <v>45668.479166666664</v>
      </c>
      <c r="BX29" s="69">
        <v>45668.493055555555</v>
      </c>
      <c r="BY29" s="69">
        <v>45668.541666666664</v>
      </c>
      <c r="BZ29" s="69">
        <v>45669.833333333336</v>
      </c>
      <c r="CA29" s="71">
        <f t="shared" si="12"/>
        <v>1.354166667</v>
      </c>
      <c r="CB29" s="72" t="str">
        <f t="shared" si="13"/>
        <v>1 hari 8 jam 30 menit 0</v>
      </c>
      <c r="CC29" s="73">
        <v>45671.361805555556</v>
      </c>
      <c r="CD29" s="71">
        <f t="shared" si="14"/>
        <v>2.882638889</v>
      </c>
      <c r="CE29" s="72" t="str">
        <f t="shared" si="15"/>
        <v>2 hari 21 jam 11 menit 0</v>
      </c>
      <c r="CF29" s="69">
        <v>45686.166666666664</v>
      </c>
      <c r="CG29" s="69">
        <v>45688.62569444445</v>
      </c>
      <c r="CH29" s="69">
        <v>45688.833333333336</v>
      </c>
      <c r="CI29" s="262">
        <v>45691.45277777778</v>
      </c>
      <c r="CJ29" s="71">
        <f t="shared" si="16"/>
        <v>5.286111111</v>
      </c>
      <c r="CK29" s="72" t="str">
        <f t="shared" si="17"/>
        <v>5 hari 6 jam 52 menit 0</v>
      </c>
      <c r="CL29" s="71">
        <f t="shared" si="18"/>
        <v>8.16875</v>
      </c>
      <c r="CM29" s="72" t="str">
        <f t="shared" si="19"/>
        <v>8 hari 4 jam 3 menit 0</v>
      </c>
      <c r="CN29" s="76"/>
      <c r="CO29" s="76"/>
      <c r="CP29" s="167" t="s">
        <v>297</v>
      </c>
      <c r="CQ29" s="247"/>
      <c r="CR29" s="169"/>
      <c r="CS29" s="253"/>
      <c r="CT29" s="57"/>
    </row>
    <row r="30" ht="30.75" customHeight="1">
      <c r="A30" s="79">
        <v>3.0</v>
      </c>
      <c r="B30" s="54" t="s">
        <v>258</v>
      </c>
      <c r="C30" s="169" t="s">
        <v>11</v>
      </c>
      <c r="D30" s="264" t="s">
        <v>298</v>
      </c>
      <c r="E30" s="169" t="s">
        <v>279</v>
      </c>
      <c r="F30" s="169" t="s">
        <v>34</v>
      </c>
      <c r="G30" s="169" t="s">
        <v>280</v>
      </c>
      <c r="H30" s="169" t="s">
        <v>281</v>
      </c>
      <c r="I30" s="169" t="s">
        <v>299</v>
      </c>
      <c r="J30" s="155" t="s">
        <v>300</v>
      </c>
      <c r="K30" s="244">
        <v>7500.0</v>
      </c>
      <c r="L30" s="245">
        <v>7962.816</v>
      </c>
      <c r="M30" s="172" t="s">
        <v>301</v>
      </c>
      <c r="N30" s="155" t="s">
        <v>302</v>
      </c>
      <c r="O30" s="265"/>
      <c r="P30" s="150">
        <v>45679.0</v>
      </c>
      <c r="Q30" s="105"/>
      <c r="R30" s="247"/>
      <c r="S30" s="79" t="s">
        <v>189</v>
      </c>
      <c r="T30" s="72">
        <v>45679.0</v>
      </c>
      <c r="U30" s="64">
        <v>45679.569444444445</v>
      </c>
      <c r="V30" s="65">
        <v>45679.0</v>
      </c>
      <c r="W30" s="64">
        <v>45679.75208333333</v>
      </c>
      <c r="X30" s="155"/>
      <c r="Y30" s="66">
        <v>7500.0</v>
      </c>
      <c r="Z30" s="66"/>
      <c r="AA30" s="154" t="s">
        <v>284</v>
      </c>
      <c r="AB30" s="155" t="s">
        <v>191</v>
      </c>
      <c r="AC30" s="155"/>
      <c r="AD30" s="266"/>
      <c r="AE30" s="267"/>
      <c r="AF30" s="265"/>
      <c r="AG30" s="266"/>
      <c r="AH30" s="268"/>
      <c r="AI30" s="269"/>
      <c r="AJ30" s="268"/>
      <c r="AK30" s="270"/>
      <c r="AL30" s="270"/>
      <c r="AM30" s="270"/>
      <c r="AN30" s="79">
        <v>8.20250120508074E14</v>
      </c>
      <c r="AO30" s="79">
        <v>7900.0</v>
      </c>
      <c r="AP30" s="156">
        <v>4.51299192E8</v>
      </c>
      <c r="AQ30" s="266"/>
      <c r="AR30" s="267"/>
      <c r="AS30" s="267"/>
      <c r="AT30" s="267"/>
      <c r="AU30" s="267"/>
      <c r="AV30" s="267"/>
      <c r="AW30" s="267"/>
      <c r="AX30" s="267"/>
      <c r="AY30" s="267"/>
      <c r="AZ30" s="267"/>
      <c r="BA30" s="267"/>
      <c r="BB30" s="267"/>
      <c r="BC30" s="267"/>
      <c r="BD30" s="267"/>
      <c r="BE30" s="267"/>
      <c r="BF30" s="267"/>
      <c r="BG30" s="267"/>
      <c r="BH30" s="267"/>
      <c r="BI30" s="267"/>
      <c r="BJ30" s="267"/>
      <c r="BK30" s="267"/>
      <c r="BL30" s="267"/>
      <c r="BM30" s="267"/>
      <c r="BN30" s="267"/>
      <c r="BO30" s="267"/>
      <c r="BP30" s="267"/>
      <c r="BQ30" s="267"/>
      <c r="BR30" s="267"/>
      <c r="BS30" s="267"/>
      <c r="BT30" s="163">
        <v>200000.0</v>
      </c>
      <c r="BU30" s="164" t="s">
        <v>194</v>
      </c>
      <c r="BV30" s="165">
        <v>3.0E7</v>
      </c>
      <c r="BW30" s="69">
        <v>45679.30902777778</v>
      </c>
      <c r="BX30" s="69">
        <v>45679.30902777778</v>
      </c>
      <c r="BY30" s="70">
        <v>45679.322916666664</v>
      </c>
      <c r="BZ30" s="70">
        <v>45679.569444444445</v>
      </c>
      <c r="CA30" s="71">
        <f t="shared" si="12"/>
        <v>0.2604166667</v>
      </c>
      <c r="CB30" s="72" t="str">
        <f t="shared" si="13"/>
        <v>0 hari 6 jam 15 menit 0</v>
      </c>
      <c r="CC30" s="73">
        <v>45679.75208333333</v>
      </c>
      <c r="CD30" s="71">
        <f t="shared" si="14"/>
        <v>0.4430555556</v>
      </c>
      <c r="CE30" s="72" t="str">
        <f t="shared" si="15"/>
        <v>0 hari 10 jam 38 menit 0</v>
      </c>
      <c r="CF30" s="271">
        <v>45687.291666666664</v>
      </c>
      <c r="CG30" s="272">
        <v>45687.9375</v>
      </c>
      <c r="CH30" s="271">
        <v>45688.104166666664</v>
      </c>
      <c r="CI30" s="273">
        <v>45689.458333333336</v>
      </c>
      <c r="CJ30" s="71">
        <f t="shared" si="16"/>
        <v>2.166666667</v>
      </c>
      <c r="CK30" s="72" t="str">
        <f t="shared" si="17"/>
        <v>2 hari 4 jam 0 menit 0</v>
      </c>
      <c r="CL30" s="71">
        <f t="shared" si="18"/>
        <v>2.609722222</v>
      </c>
      <c r="CM30" s="72" t="str">
        <f t="shared" si="19"/>
        <v>2 hari 14 jam 38 menit 0</v>
      </c>
      <c r="CN30" s="76"/>
      <c r="CO30" s="76"/>
      <c r="CP30" s="274"/>
      <c r="CQ30" s="76" t="s">
        <v>303</v>
      </c>
      <c r="CR30" s="275">
        <v>45678.0</v>
      </c>
      <c r="CS30" s="76"/>
      <c r="CT30" s="76"/>
    </row>
    <row r="31" ht="30.75" customHeight="1">
      <c r="A31" s="79">
        <v>4.0</v>
      </c>
      <c r="B31" s="54" t="s">
        <v>258</v>
      </c>
      <c r="C31" s="169" t="s">
        <v>11</v>
      </c>
      <c r="D31" s="264" t="s">
        <v>304</v>
      </c>
      <c r="E31" s="169" t="s">
        <v>279</v>
      </c>
      <c r="F31" s="169" t="s">
        <v>34</v>
      </c>
      <c r="G31" s="169" t="s">
        <v>280</v>
      </c>
      <c r="H31" s="169" t="s">
        <v>281</v>
      </c>
      <c r="I31" s="169" t="s">
        <v>305</v>
      </c>
      <c r="J31" s="155" t="s">
        <v>306</v>
      </c>
      <c r="K31" s="244">
        <v>7500.0</v>
      </c>
      <c r="L31" s="245">
        <v>8040.72</v>
      </c>
      <c r="M31" s="172" t="s">
        <v>307</v>
      </c>
      <c r="N31" s="155" t="s">
        <v>308</v>
      </c>
      <c r="O31" s="54"/>
      <c r="P31" s="150">
        <v>45684.0</v>
      </c>
      <c r="Q31" s="105"/>
      <c r="R31" s="247"/>
      <c r="S31" s="79" t="s">
        <v>189</v>
      </c>
      <c r="T31" s="72">
        <v>45684.0</v>
      </c>
      <c r="U31" s="64">
        <v>45684.572916666664</v>
      </c>
      <c r="V31" s="65">
        <v>45684.0</v>
      </c>
      <c r="W31" s="64">
        <v>45684.82986111111</v>
      </c>
      <c r="X31" s="155"/>
      <c r="Y31" s="66">
        <v>7500.0</v>
      </c>
      <c r="Z31" s="66"/>
      <c r="AA31" s="154" t="s">
        <v>284</v>
      </c>
      <c r="AB31" s="155" t="s">
        <v>191</v>
      </c>
      <c r="AC31" s="155"/>
      <c r="AD31" s="155"/>
      <c r="AE31" s="105"/>
      <c r="AF31" s="54"/>
      <c r="AG31" s="155"/>
      <c r="AH31" s="163"/>
      <c r="AI31" s="255"/>
      <c r="AJ31" s="163"/>
      <c r="AK31" s="256"/>
      <c r="AL31" s="256"/>
      <c r="AM31" s="256"/>
      <c r="AN31" s="79">
        <v>8.20250124208584E14</v>
      </c>
      <c r="AO31" s="79">
        <v>7900.0</v>
      </c>
      <c r="AP31" s="156">
        <v>4.29875656E8</v>
      </c>
      <c r="AQ31" s="15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63">
        <v>200000.0</v>
      </c>
      <c r="BU31" s="164" t="s">
        <v>194</v>
      </c>
      <c r="BV31" s="165">
        <v>3.0E7</v>
      </c>
      <c r="BW31" s="69">
        <v>45684.041666666664</v>
      </c>
      <c r="BX31" s="69">
        <v>45684.32638888889</v>
      </c>
      <c r="BY31" s="69">
        <v>45684.333333333336</v>
      </c>
      <c r="BZ31" s="70">
        <v>45684.572916666664</v>
      </c>
      <c r="CA31" s="71">
        <f t="shared" si="12"/>
        <v>0.53125</v>
      </c>
      <c r="CB31" s="72" t="str">
        <f t="shared" si="13"/>
        <v>0 hari 12 jam 45 menit 0</v>
      </c>
      <c r="CC31" s="73">
        <v>45684.82986111111</v>
      </c>
      <c r="CD31" s="71">
        <f t="shared" si="14"/>
        <v>0.7881944444</v>
      </c>
      <c r="CE31" s="72" t="str">
        <f t="shared" si="15"/>
        <v>0 hari 18 jam 55 menit 0</v>
      </c>
      <c r="CF31" s="276"/>
      <c r="CG31" s="277"/>
      <c r="CH31" s="276"/>
      <c r="CI31" s="276"/>
      <c r="CJ31" s="76"/>
      <c r="CK31" s="76"/>
      <c r="CL31" s="76"/>
      <c r="CM31" s="76"/>
      <c r="CN31" s="76"/>
      <c r="CO31" s="76"/>
      <c r="CP31" s="274"/>
      <c r="CQ31" s="76" t="s">
        <v>309</v>
      </c>
      <c r="CR31" s="275">
        <v>45678.0</v>
      </c>
      <c r="CS31" s="76"/>
      <c r="CT31" s="76"/>
    </row>
    <row r="32" ht="30.75" customHeight="1">
      <c r="A32" s="54">
        <v>8.0</v>
      </c>
      <c r="B32" s="54" t="s">
        <v>258</v>
      </c>
      <c r="C32" s="169" t="s">
        <v>11</v>
      </c>
      <c r="D32" s="149" t="s">
        <v>310</v>
      </c>
      <c r="E32" s="169" t="s">
        <v>311</v>
      </c>
      <c r="F32" s="169" t="s">
        <v>312</v>
      </c>
      <c r="G32" s="169" t="s">
        <v>313</v>
      </c>
      <c r="H32" s="169" t="s">
        <v>314</v>
      </c>
      <c r="I32" s="169" t="s">
        <v>315</v>
      </c>
      <c r="J32" s="155" t="s">
        <v>316</v>
      </c>
      <c r="K32" s="244">
        <v>7500.0</v>
      </c>
      <c r="L32" s="245">
        <v>0.0</v>
      </c>
      <c r="M32" s="172" t="s">
        <v>307</v>
      </c>
      <c r="N32" s="155" t="s">
        <v>317</v>
      </c>
      <c r="O32" s="54"/>
      <c r="P32" s="169"/>
      <c r="Q32" s="105"/>
      <c r="R32" s="247"/>
      <c r="S32" s="79"/>
      <c r="T32" s="72"/>
      <c r="U32" s="64"/>
      <c r="V32" s="64"/>
      <c r="W32" s="72"/>
      <c r="X32" s="155"/>
      <c r="Y32" s="66"/>
      <c r="Z32" s="66"/>
      <c r="AA32" s="66"/>
      <c r="AB32" s="155"/>
      <c r="AC32" s="155"/>
      <c r="AD32" s="155"/>
      <c r="AE32" s="105"/>
      <c r="AF32" s="54"/>
      <c r="AG32" s="105"/>
      <c r="AH32" s="255"/>
      <c r="AI32" s="255"/>
      <c r="AJ32" s="255"/>
      <c r="AK32" s="278"/>
      <c r="AL32" s="278"/>
      <c r="AM32" s="278"/>
      <c r="AN32" s="155"/>
      <c r="AO32" s="155"/>
      <c r="AP32" s="156"/>
      <c r="AQ32" s="15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63"/>
      <c r="BU32" s="252"/>
      <c r="BV32" s="73"/>
      <c r="BW32" s="73"/>
      <c r="BX32" s="70"/>
      <c r="BY32" s="70"/>
      <c r="BZ32" s="70"/>
      <c r="CA32" s="71"/>
      <c r="CB32" s="72"/>
      <c r="CC32" s="73"/>
      <c r="CD32" s="71"/>
      <c r="CE32" s="72"/>
      <c r="CF32" s="276"/>
      <c r="CG32" s="277"/>
      <c r="CH32" s="276"/>
      <c r="CI32" s="276"/>
      <c r="CJ32" s="76"/>
      <c r="CK32" s="76"/>
      <c r="CL32" s="76"/>
      <c r="CM32" s="76"/>
      <c r="CN32" s="76"/>
      <c r="CO32" s="76"/>
      <c r="CP32" s="274"/>
      <c r="CQ32" s="76"/>
      <c r="CR32" s="279">
        <v>45690.0</v>
      </c>
      <c r="CS32" s="76"/>
      <c r="CT32" s="76"/>
    </row>
    <row r="33" ht="30.75" customHeight="1">
      <c r="A33" s="54">
        <v>9.0</v>
      </c>
      <c r="B33" s="54" t="s">
        <v>258</v>
      </c>
      <c r="C33" s="169" t="s">
        <v>11</v>
      </c>
      <c r="D33" s="149" t="s">
        <v>310</v>
      </c>
      <c r="E33" s="169" t="s">
        <v>311</v>
      </c>
      <c r="F33" s="169" t="s">
        <v>312</v>
      </c>
      <c r="G33" s="169" t="s">
        <v>313</v>
      </c>
      <c r="H33" s="169" t="s">
        <v>314</v>
      </c>
      <c r="I33" s="169" t="s">
        <v>318</v>
      </c>
      <c r="J33" s="155" t="s">
        <v>319</v>
      </c>
      <c r="K33" s="244">
        <v>7500.0</v>
      </c>
      <c r="L33" s="245">
        <v>0.0</v>
      </c>
      <c r="M33" s="172" t="s">
        <v>320</v>
      </c>
      <c r="N33" s="155" t="s">
        <v>255</v>
      </c>
      <c r="O33" s="54"/>
      <c r="P33" s="169"/>
      <c r="Q33" s="105"/>
      <c r="R33" s="247"/>
      <c r="S33" s="79"/>
      <c r="T33" s="72"/>
      <c r="U33" s="64"/>
      <c r="V33" s="64"/>
      <c r="W33" s="72"/>
      <c r="X33" s="155"/>
      <c r="Y33" s="66"/>
      <c r="Z33" s="66"/>
      <c r="AA33" s="66"/>
      <c r="AB33" s="155"/>
      <c r="AC33" s="155"/>
      <c r="AD33" s="155"/>
      <c r="AE33" s="105"/>
      <c r="AF33" s="54"/>
      <c r="AG33" s="105"/>
      <c r="AH33" s="255"/>
      <c r="AI33" s="255"/>
      <c r="AJ33" s="255"/>
      <c r="AK33" s="278"/>
      <c r="AL33" s="278"/>
      <c r="AM33" s="278"/>
      <c r="AN33" s="155"/>
      <c r="AO33" s="155"/>
      <c r="AP33" s="156"/>
      <c r="AQ33" s="15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63"/>
      <c r="BU33" s="252"/>
      <c r="BV33" s="73"/>
      <c r="BW33" s="73"/>
      <c r="BX33" s="70"/>
      <c r="BY33" s="70"/>
      <c r="BZ33" s="70"/>
      <c r="CA33" s="71"/>
      <c r="CB33" s="72"/>
      <c r="CC33" s="73"/>
      <c r="CD33" s="71"/>
      <c r="CE33" s="72"/>
      <c r="CF33" s="276"/>
      <c r="CG33" s="277"/>
      <c r="CH33" s="276"/>
      <c r="CI33" s="276"/>
      <c r="CJ33" s="76"/>
      <c r="CK33" s="76"/>
      <c r="CL33" s="76"/>
      <c r="CM33" s="76"/>
      <c r="CN33" s="76"/>
      <c r="CO33" s="76"/>
      <c r="CP33" s="274"/>
      <c r="CQ33" s="76"/>
      <c r="CR33" s="76"/>
      <c r="CS33" s="76"/>
      <c r="CT33" s="76"/>
    </row>
    <row r="34" ht="18.75" customHeight="1">
      <c r="A34" s="280"/>
      <c r="B34" s="281"/>
      <c r="C34" s="280"/>
      <c r="D34" s="282"/>
      <c r="E34" s="283"/>
      <c r="F34" s="283"/>
      <c r="G34" s="283"/>
      <c r="H34" s="283"/>
      <c r="I34" s="283"/>
      <c r="J34" s="284" t="s">
        <v>111</v>
      </c>
      <c r="K34" s="285">
        <f>SUM(K26+K29+K30+K31)</f>
        <v>30000</v>
      </c>
      <c r="L34" s="286">
        <f>SUM(L26+L29+L30+L31+L32+L33)</f>
        <v>30778.712</v>
      </c>
      <c r="M34" s="287"/>
      <c r="N34" s="283"/>
      <c r="O34" s="280"/>
      <c r="P34" s="283"/>
      <c r="Q34" s="283"/>
      <c r="R34" s="283"/>
      <c r="S34" s="280"/>
      <c r="T34" s="280"/>
      <c r="U34" s="280"/>
      <c r="V34" s="288"/>
      <c r="W34" s="288"/>
      <c r="X34" s="288"/>
      <c r="Y34" s="285"/>
      <c r="Z34" s="285"/>
      <c r="AA34" s="285"/>
      <c r="AB34" s="289"/>
      <c r="AC34" s="290"/>
      <c r="AD34" s="280"/>
      <c r="AE34" s="280"/>
      <c r="AF34" s="280"/>
      <c r="AG34" s="280"/>
      <c r="AH34" s="280"/>
      <c r="AI34" s="280"/>
      <c r="AJ34" s="280"/>
      <c r="AK34" s="280"/>
      <c r="AL34" s="280"/>
      <c r="AM34" s="280"/>
      <c r="AN34" s="291"/>
      <c r="AO34" s="290"/>
      <c r="AP34" s="291"/>
      <c r="AQ34" s="289"/>
      <c r="AR34" s="289"/>
      <c r="AS34" s="289"/>
      <c r="AT34" s="289"/>
      <c r="AU34" s="289"/>
      <c r="AV34" s="280"/>
      <c r="AW34" s="289"/>
      <c r="AX34" s="289"/>
      <c r="AY34" s="289"/>
      <c r="AZ34" s="289"/>
      <c r="BA34" s="289"/>
      <c r="BB34" s="280"/>
      <c r="BC34" s="280"/>
      <c r="BD34" s="289"/>
      <c r="BE34" s="289"/>
      <c r="BF34" s="289"/>
      <c r="BG34" s="289"/>
      <c r="BH34" s="289"/>
      <c r="BI34" s="280"/>
      <c r="BJ34" s="289"/>
      <c r="BK34" s="289"/>
      <c r="BL34" s="289"/>
      <c r="BM34" s="289"/>
      <c r="BN34" s="289"/>
      <c r="BO34" s="280"/>
      <c r="BP34" s="289"/>
      <c r="BQ34" s="289"/>
      <c r="BR34" s="289"/>
      <c r="BS34" s="289"/>
      <c r="BT34" s="292"/>
      <c r="BU34" s="293"/>
      <c r="BV34" s="292"/>
      <c r="BW34" s="292"/>
      <c r="BX34" s="292"/>
      <c r="BY34" s="292"/>
      <c r="BZ34" s="292"/>
      <c r="CA34" s="292"/>
      <c r="CB34" s="292"/>
      <c r="CC34" s="292"/>
      <c r="CD34" s="292"/>
      <c r="CE34" s="292"/>
      <c r="CF34" s="292"/>
      <c r="CG34" s="292"/>
      <c r="CH34" s="292"/>
      <c r="CI34" s="292"/>
      <c r="CJ34" s="292"/>
      <c r="CK34" s="292"/>
      <c r="CL34" s="292"/>
      <c r="CM34" s="292"/>
      <c r="CN34" s="292"/>
      <c r="CO34" s="292"/>
      <c r="CP34" s="294"/>
      <c r="CQ34" s="294"/>
      <c r="CR34" s="294"/>
      <c r="CS34" s="294"/>
      <c r="CT34" s="295"/>
    </row>
    <row r="35" ht="43.5" customHeight="1">
      <c r="A35" s="243">
        <v>1.0</v>
      </c>
      <c r="B35" s="80" t="s">
        <v>258</v>
      </c>
      <c r="C35" s="253" t="s">
        <v>6</v>
      </c>
      <c r="D35" s="57" t="s">
        <v>321</v>
      </c>
      <c r="E35" s="57" t="s">
        <v>322</v>
      </c>
      <c r="F35" s="57" t="s">
        <v>7</v>
      </c>
      <c r="G35" s="61" t="s">
        <v>323</v>
      </c>
      <c r="H35" s="247" t="s">
        <v>324</v>
      </c>
      <c r="I35" s="296" t="s">
        <v>325</v>
      </c>
      <c r="J35" s="296" t="s">
        <v>326</v>
      </c>
      <c r="K35" s="297">
        <v>55400.0</v>
      </c>
      <c r="L35" s="298">
        <v>55400.0</v>
      </c>
      <c r="M35" s="148" t="s">
        <v>327</v>
      </c>
      <c r="N35" s="149" t="s">
        <v>93</v>
      </c>
      <c r="O35" s="260"/>
      <c r="P35" s="246">
        <v>45665.0</v>
      </c>
      <c r="Q35" s="105"/>
      <c r="R35" s="169"/>
      <c r="S35" s="79"/>
      <c r="T35" s="72">
        <v>45665.0</v>
      </c>
      <c r="U35" s="64"/>
      <c r="V35" s="64"/>
      <c r="W35" s="72"/>
      <c r="X35" s="155"/>
      <c r="Y35" s="66"/>
      <c r="Z35" s="66"/>
      <c r="AA35" s="261" t="s">
        <v>328</v>
      </c>
      <c r="AB35" s="155" t="s">
        <v>95</v>
      </c>
      <c r="AC35" s="155"/>
      <c r="AD35" s="155"/>
      <c r="AE35" s="105"/>
      <c r="AF35" s="54"/>
      <c r="AG35" s="105"/>
      <c r="AH35" s="255"/>
      <c r="AI35" s="255"/>
      <c r="AJ35" s="255"/>
      <c r="AK35" s="278"/>
      <c r="AL35" s="278"/>
      <c r="AM35" s="278"/>
      <c r="AN35" s="155"/>
      <c r="AO35" s="155"/>
      <c r="AP35" s="251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63"/>
      <c r="BU35" s="252"/>
      <c r="BV35" s="73"/>
      <c r="BW35" s="73"/>
      <c r="BX35" s="70"/>
      <c r="BY35" s="70"/>
      <c r="BZ35" s="70"/>
      <c r="CA35" s="71"/>
      <c r="CB35" s="72"/>
      <c r="CC35" s="73"/>
      <c r="CD35" s="71"/>
      <c r="CE35" s="72"/>
      <c r="CF35" s="76"/>
      <c r="CG35" s="76"/>
      <c r="CH35" s="76"/>
      <c r="CI35" s="76"/>
      <c r="CJ35" s="76"/>
      <c r="CK35" s="76"/>
      <c r="CL35" s="76"/>
      <c r="CM35" s="76"/>
      <c r="CN35" s="76"/>
      <c r="CO35" s="76"/>
      <c r="CP35" s="167"/>
      <c r="CQ35" s="274"/>
      <c r="CR35" s="76"/>
      <c r="CS35" s="76"/>
      <c r="CT35" s="299"/>
    </row>
    <row r="36" ht="18.75" customHeight="1">
      <c r="A36" s="280"/>
      <c r="B36" s="291"/>
      <c r="C36" s="280"/>
      <c r="D36" s="282"/>
      <c r="E36" s="283"/>
      <c r="F36" s="283"/>
      <c r="G36" s="283"/>
      <c r="H36" s="283"/>
      <c r="I36" s="283"/>
      <c r="J36" s="284" t="s">
        <v>111</v>
      </c>
      <c r="K36" s="285">
        <f t="shared" ref="K36:L36" si="20">SUM(K35)</f>
        <v>55400</v>
      </c>
      <c r="L36" s="286">
        <f t="shared" si="20"/>
        <v>55400</v>
      </c>
      <c r="M36" s="287"/>
      <c r="N36" s="283"/>
      <c r="O36" s="280"/>
      <c r="P36" s="283"/>
      <c r="Q36" s="300"/>
      <c r="R36" s="300"/>
      <c r="S36" s="301"/>
      <c r="T36" s="280"/>
      <c r="U36" s="280"/>
      <c r="V36" s="288"/>
      <c r="W36" s="288"/>
      <c r="X36" s="288"/>
      <c r="Y36" s="285"/>
      <c r="Z36" s="285"/>
      <c r="AA36" s="285"/>
      <c r="AB36" s="289"/>
      <c r="AC36" s="289"/>
      <c r="AD36" s="280"/>
      <c r="AE36" s="280"/>
      <c r="AF36" s="280"/>
      <c r="AG36" s="280"/>
      <c r="AH36" s="280"/>
      <c r="AI36" s="280"/>
      <c r="AJ36" s="280"/>
      <c r="AK36" s="280"/>
      <c r="AL36" s="280"/>
      <c r="AM36" s="280"/>
      <c r="AN36" s="280"/>
      <c r="AO36" s="289"/>
      <c r="AP36" s="280"/>
      <c r="AQ36" s="289"/>
      <c r="AR36" s="289"/>
      <c r="AS36" s="289"/>
      <c r="AT36" s="289"/>
      <c r="AU36" s="289"/>
      <c r="AV36" s="280"/>
      <c r="AW36" s="289"/>
      <c r="AX36" s="289"/>
      <c r="AY36" s="289"/>
      <c r="AZ36" s="289"/>
      <c r="BA36" s="289"/>
      <c r="BB36" s="280"/>
      <c r="BC36" s="280"/>
      <c r="BD36" s="289"/>
      <c r="BE36" s="289"/>
      <c r="BF36" s="289"/>
      <c r="BG36" s="289"/>
      <c r="BH36" s="289"/>
      <c r="BI36" s="280"/>
      <c r="BJ36" s="289"/>
      <c r="BK36" s="289"/>
      <c r="BL36" s="289"/>
      <c r="BM36" s="289"/>
      <c r="BN36" s="289"/>
      <c r="BO36" s="280"/>
      <c r="BP36" s="289"/>
      <c r="BQ36" s="289"/>
      <c r="BR36" s="289"/>
      <c r="BS36" s="289"/>
      <c r="BT36" s="292"/>
      <c r="BU36" s="293"/>
      <c r="BV36" s="292"/>
      <c r="BW36" s="292"/>
      <c r="BX36" s="292"/>
      <c r="BY36" s="292"/>
      <c r="BZ36" s="292"/>
      <c r="CA36" s="292"/>
      <c r="CB36" s="292"/>
      <c r="CC36" s="292"/>
      <c r="CD36" s="292"/>
      <c r="CE36" s="292"/>
      <c r="CF36" s="292"/>
      <c r="CG36" s="292"/>
      <c r="CH36" s="292"/>
      <c r="CI36" s="292"/>
      <c r="CJ36" s="292"/>
      <c r="CK36" s="292"/>
      <c r="CL36" s="292"/>
      <c r="CM36" s="292"/>
      <c r="CN36" s="292"/>
      <c r="CO36" s="292"/>
      <c r="CP36" s="294"/>
      <c r="CQ36" s="294"/>
      <c r="CR36" s="294"/>
      <c r="CS36" s="294"/>
      <c r="CT36" s="302"/>
    </row>
    <row r="37" ht="28.5" customHeight="1">
      <c r="A37" s="53">
        <v>1.0</v>
      </c>
      <c r="B37" s="78" t="s">
        <v>258</v>
      </c>
      <c r="C37" s="55" t="s">
        <v>6</v>
      </c>
      <c r="D37" s="56" t="s">
        <v>329</v>
      </c>
      <c r="E37" s="58" t="s">
        <v>322</v>
      </c>
      <c r="F37" s="57" t="s">
        <v>7</v>
      </c>
      <c r="G37" s="57" t="s">
        <v>330</v>
      </c>
      <c r="H37" s="57" t="s">
        <v>324</v>
      </c>
      <c r="I37" s="58" t="s">
        <v>331</v>
      </c>
      <c r="J37" s="58" t="s">
        <v>332</v>
      </c>
      <c r="K37" s="59">
        <v>7600.0</v>
      </c>
      <c r="L37" s="60">
        <v>7654.324</v>
      </c>
      <c r="M37" s="148" t="s">
        <v>333</v>
      </c>
      <c r="N37" s="149" t="s">
        <v>265</v>
      </c>
      <c r="O37" s="79"/>
      <c r="P37" s="150">
        <v>45671.0</v>
      </c>
      <c r="Q37" s="155"/>
      <c r="R37" s="169"/>
      <c r="S37" s="79" t="s">
        <v>334</v>
      </c>
      <c r="T37" s="72">
        <v>45671.0</v>
      </c>
      <c r="U37" s="64">
        <v>45671.67361111111</v>
      </c>
      <c r="V37" s="65">
        <v>45671.0</v>
      </c>
      <c r="W37" s="64">
        <v>45671.875</v>
      </c>
      <c r="X37" s="153"/>
      <c r="Y37" s="154">
        <v>7200.0</v>
      </c>
      <c r="Z37" s="154"/>
      <c r="AA37" s="154" t="s">
        <v>335</v>
      </c>
      <c r="AB37" s="249" t="s">
        <v>191</v>
      </c>
      <c r="AC37" s="155"/>
      <c r="AD37" s="79"/>
      <c r="AE37" s="54"/>
      <c r="AF37" s="54"/>
      <c r="AG37" s="79"/>
      <c r="AH37" s="156"/>
      <c r="AI37" s="157"/>
      <c r="AJ37" s="157"/>
      <c r="AK37" s="303"/>
      <c r="AL37" s="250"/>
      <c r="AM37" s="304"/>
      <c r="AN37" s="160">
        <v>8.20250114716787E14</v>
      </c>
      <c r="AO37" s="54">
        <v>7300.0</v>
      </c>
      <c r="AP37" s="305">
        <v>3.60134112E8</v>
      </c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63">
        <v>44000.0</v>
      </c>
      <c r="BU37" s="164" t="s">
        <v>194</v>
      </c>
      <c r="BV37" s="165">
        <v>3.0E7</v>
      </c>
      <c r="BW37" s="69">
        <v>45670.57638888889</v>
      </c>
      <c r="BX37" s="69">
        <v>45670.57638888889</v>
      </c>
      <c r="BY37" s="69">
        <v>45671.020833333336</v>
      </c>
      <c r="BZ37" s="69">
        <v>45671.67361111111</v>
      </c>
      <c r="CA37" s="71">
        <f t="shared" ref="CA37:CA42" si="21">BZ37-BW37</f>
        <v>1.097222222</v>
      </c>
      <c r="CB37" s="72" t="str">
        <f t="shared" ref="CB37:CB42" si="22">INT(BZ37-BW37)&amp;" hari "&amp;HOUR(MOD(BZ37-BW37,1))&amp;" jam "&amp;MINUTE(MOD(BZ37-BW37,1))&amp;" menit "&amp;SECOND(MOD(BZ37-BW37,1))</f>
        <v>1 hari 2 jam 20 menit 0</v>
      </c>
      <c r="CC37" s="73">
        <v>45671.875</v>
      </c>
      <c r="CD37" s="71">
        <f t="shared" ref="CD37:CD42" si="23">CC37-BW37</f>
        <v>1.298611111</v>
      </c>
      <c r="CE37" s="72" t="str">
        <f t="shared" ref="CE37:CE42" si="24">INT(CC37-BW37)&amp;" hari "&amp;HOUR(MOD(CC37-BW37,1))&amp;" jam "&amp;MINUTE(MOD(CC37-BW37,1))&amp;" menit "&amp;SECOND(MOD(CC37-BW37,1))</f>
        <v>1 hari 7 jam 10 menit 0</v>
      </c>
      <c r="CF37" s="306">
        <v>45671.739583333336</v>
      </c>
      <c r="CG37" s="306">
        <v>45684.125</v>
      </c>
      <c r="CH37" s="306">
        <v>45684.135416666664</v>
      </c>
      <c r="CI37" s="306">
        <v>45685.06597222222</v>
      </c>
      <c r="CJ37" s="71">
        <f t="shared" ref="CJ37:CJ42" si="25">CI37-CF37</f>
        <v>13.32638889</v>
      </c>
      <c r="CK37" s="72" t="str">
        <f t="shared" ref="CK37:CK42" si="26">INT(CI37-CF37)&amp;" hari "&amp;HOUR(MOD(CI37-CF37,1))&amp;" jam "&amp;MINUTE(MOD(CI37-CF37,1))&amp;" menit "&amp;SECOND(MOD(CI37-CF37,1))</f>
        <v>13 hari 7 jam 50 menit 0</v>
      </c>
      <c r="CL37" s="71">
        <f t="shared" ref="CL37:CL42" si="27">CD37+CJ37</f>
        <v>14.625</v>
      </c>
      <c r="CM37" s="72" t="str">
        <f t="shared" ref="CM37:CM42" si="28">INT(CL37)&amp;" hari "&amp;HOUR(MOD(CL37,1))&amp;" jam "&amp;MINUTE(MOD(CL37,1))&amp;" menit "&amp;SECOND(MOD(CL37,1))</f>
        <v>14 hari 15 jam 0 menit 0</v>
      </c>
      <c r="CN37" s="76"/>
      <c r="CO37" s="76"/>
      <c r="CP37" s="167" t="s">
        <v>336</v>
      </c>
      <c r="CQ37" s="167" t="s">
        <v>337</v>
      </c>
      <c r="CR37" s="168">
        <v>45667.0</v>
      </c>
      <c r="CS37" s="168">
        <v>45667.0</v>
      </c>
      <c r="CT37" s="167" t="s">
        <v>338</v>
      </c>
    </row>
    <row r="38" ht="28.5" customHeight="1">
      <c r="A38" s="53">
        <v>2.0</v>
      </c>
      <c r="B38" s="78" t="s">
        <v>258</v>
      </c>
      <c r="C38" s="55"/>
      <c r="D38" s="57" t="s">
        <v>339</v>
      </c>
      <c r="E38" s="58" t="s">
        <v>322</v>
      </c>
      <c r="F38" s="57" t="s">
        <v>7</v>
      </c>
      <c r="G38" s="57" t="s">
        <v>330</v>
      </c>
      <c r="H38" s="57" t="s">
        <v>324</v>
      </c>
      <c r="I38" s="58" t="s">
        <v>202</v>
      </c>
      <c r="J38" s="58" t="s">
        <v>340</v>
      </c>
      <c r="K38" s="59">
        <v>8300.0</v>
      </c>
      <c r="L38" s="60">
        <v>8335.078</v>
      </c>
      <c r="M38" s="148" t="s">
        <v>341</v>
      </c>
      <c r="N38" s="149" t="s">
        <v>265</v>
      </c>
      <c r="O38" s="79"/>
      <c r="P38" s="150">
        <v>45672.0</v>
      </c>
      <c r="Q38" s="155"/>
      <c r="R38" s="169"/>
      <c r="S38" s="79" t="s">
        <v>334</v>
      </c>
      <c r="T38" s="72">
        <v>45672.0</v>
      </c>
      <c r="U38" s="83">
        <v>45672.649305555555</v>
      </c>
      <c r="V38" s="65">
        <v>45672.0</v>
      </c>
      <c r="W38" s="64">
        <v>45672.87569444445</v>
      </c>
      <c r="X38" s="153"/>
      <c r="Y38" s="154">
        <v>7200.0</v>
      </c>
      <c r="Z38" s="154"/>
      <c r="AA38" s="154" t="s">
        <v>335</v>
      </c>
      <c r="AB38" s="249" t="s">
        <v>191</v>
      </c>
      <c r="AC38" s="155"/>
      <c r="AD38" s="79"/>
      <c r="AE38" s="54"/>
      <c r="AF38" s="54"/>
      <c r="AG38" s="79"/>
      <c r="AH38" s="156"/>
      <c r="AI38" s="157"/>
      <c r="AJ38" s="157"/>
      <c r="AK38" s="303"/>
      <c r="AL38" s="250"/>
      <c r="AM38" s="304"/>
      <c r="AN38" s="160">
        <v>8.20250114821896E14</v>
      </c>
      <c r="AO38" s="54">
        <v>8000.0</v>
      </c>
      <c r="AP38" s="305">
        <v>3.967872E8</v>
      </c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63">
        <v>44000.0</v>
      </c>
      <c r="BU38" s="164" t="s">
        <v>194</v>
      </c>
      <c r="BV38" s="165">
        <v>3.0E7</v>
      </c>
      <c r="BW38" s="69">
        <v>45671.375</v>
      </c>
      <c r="BX38" s="69">
        <v>45671.743055555555</v>
      </c>
      <c r="BY38" s="70">
        <v>45671.822916666664</v>
      </c>
      <c r="BZ38" s="70">
        <v>45672.649305555555</v>
      </c>
      <c r="CA38" s="71">
        <f t="shared" si="21"/>
        <v>1.274305556</v>
      </c>
      <c r="CB38" s="72" t="str">
        <f t="shared" si="22"/>
        <v>1 hari 6 jam 35 menit 0</v>
      </c>
      <c r="CC38" s="73">
        <v>45672.87569444445</v>
      </c>
      <c r="CD38" s="71">
        <f t="shared" si="23"/>
        <v>1.500694444</v>
      </c>
      <c r="CE38" s="72" t="str">
        <f t="shared" si="24"/>
        <v>1 hari 12 jam 1 menit 0</v>
      </c>
      <c r="CF38" s="306">
        <v>45672.73263888889</v>
      </c>
      <c r="CG38" s="306">
        <v>45686.51388888889</v>
      </c>
      <c r="CH38" s="306">
        <v>45686.677083333336</v>
      </c>
      <c r="CI38" s="271">
        <v>45687.739583333336</v>
      </c>
      <c r="CJ38" s="71">
        <f t="shared" si="25"/>
        <v>15.00694444</v>
      </c>
      <c r="CK38" s="72" t="str">
        <f t="shared" si="26"/>
        <v>15 hari 0 jam 10 menit 0</v>
      </c>
      <c r="CL38" s="71">
        <f t="shared" si="27"/>
        <v>16.50763889</v>
      </c>
      <c r="CM38" s="72" t="str">
        <f t="shared" si="28"/>
        <v>16 hari 12 jam 11 menit 0</v>
      </c>
      <c r="CN38" s="76"/>
      <c r="CO38" s="76"/>
      <c r="CP38" s="167" t="s">
        <v>342</v>
      </c>
      <c r="CQ38" s="167" t="s">
        <v>343</v>
      </c>
      <c r="CR38" s="168">
        <v>45667.0</v>
      </c>
      <c r="CS38" s="168">
        <v>45667.0</v>
      </c>
      <c r="CT38" s="167" t="s">
        <v>344</v>
      </c>
    </row>
    <row r="39" ht="28.5" customHeight="1">
      <c r="A39" s="53">
        <v>3.0</v>
      </c>
      <c r="B39" s="78" t="s">
        <v>258</v>
      </c>
      <c r="C39" s="55"/>
      <c r="D39" s="170" t="s">
        <v>345</v>
      </c>
      <c r="E39" s="58" t="s">
        <v>322</v>
      </c>
      <c r="F39" s="57" t="s">
        <v>7</v>
      </c>
      <c r="G39" s="57" t="s">
        <v>330</v>
      </c>
      <c r="H39" s="57" t="s">
        <v>324</v>
      </c>
      <c r="I39" s="58" t="s">
        <v>346</v>
      </c>
      <c r="J39" s="58" t="s">
        <v>347</v>
      </c>
      <c r="K39" s="59">
        <v>8000.0</v>
      </c>
      <c r="L39" s="60">
        <v>7914.87</v>
      </c>
      <c r="M39" s="148" t="s">
        <v>348</v>
      </c>
      <c r="N39" s="149" t="s">
        <v>265</v>
      </c>
      <c r="O39" s="79"/>
      <c r="P39" s="150">
        <v>45677.0</v>
      </c>
      <c r="Q39" s="155"/>
      <c r="R39" s="169"/>
      <c r="S39" s="79" t="s">
        <v>334</v>
      </c>
      <c r="T39" s="72">
        <v>45677.0</v>
      </c>
      <c r="U39" s="83">
        <v>45677.6875</v>
      </c>
      <c r="V39" s="84">
        <v>45678.0</v>
      </c>
      <c r="W39" s="64">
        <v>45678.41527777778</v>
      </c>
      <c r="X39" s="153"/>
      <c r="Y39" s="154">
        <v>7200.0</v>
      </c>
      <c r="Z39" s="154"/>
      <c r="AA39" s="154" t="s">
        <v>335</v>
      </c>
      <c r="AB39" s="249" t="s">
        <v>191</v>
      </c>
      <c r="AC39" s="155"/>
      <c r="AD39" s="79"/>
      <c r="AE39" s="54"/>
      <c r="AF39" s="54"/>
      <c r="AG39" s="79"/>
      <c r="AH39" s="156"/>
      <c r="AI39" s="157"/>
      <c r="AJ39" s="157"/>
      <c r="AK39" s="303"/>
      <c r="AL39" s="250"/>
      <c r="AM39" s="304"/>
      <c r="AN39" s="160">
        <v>8.2025012048679E14</v>
      </c>
      <c r="AO39" s="54">
        <v>7800.0</v>
      </c>
      <c r="AP39" s="305">
        <v>3.89172576E8</v>
      </c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63">
        <v>44000.0</v>
      </c>
      <c r="BU39" s="164" t="s">
        <v>194</v>
      </c>
      <c r="BV39" s="165">
        <v>3.0E7</v>
      </c>
      <c r="BW39" s="69">
        <v>45673.333333333336</v>
      </c>
      <c r="BX39" s="70">
        <v>45676.305555555555</v>
      </c>
      <c r="BY39" s="70">
        <v>45676.5</v>
      </c>
      <c r="BZ39" s="70">
        <v>45677.6875</v>
      </c>
      <c r="CA39" s="71">
        <f t="shared" si="21"/>
        <v>4.354166667</v>
      </c>
      <c r="CB39" s="72" t="str">
        <f t="shared" si="22"/>
        <v>4 hari 8 jam 30 menit 0</v>
      </c>
      <c r="CC39" s="73">
        <v>45678.41527777778</v>
      </c>
      <c r="CD39" s="71">
        <f t="shared" si="23"/>
        <v>5.081944444</v>
      </c>
      <c r="CE39" s="72" t="str">
        <f t="shared" si="24"/>
        <v>5 hari 1 jam 58 menit 0</v>
      </c>
      <c r="CF39" s="306">
        <v>45677.739583333336</v>
      </c>
      <c r="CG39" s="306">
        <v>45685.697916666664</v>
      </c>
      <c r="CH39" s="306">
        <v>45686.01388888889</v>
      </c>
      <c r="CI39" s="306">
        <v>45686.677083333336</v>
      </c>
      <c r="CJ39" s="71">
        <f t="shared" si="25"/>
        <v>8.9375</v>
      </c>
      <c r="CK39" s="72" t="str">
        <f t="shared" si="26"/>
        <v>8 hari 22 jam 30 menit 0</v>
      </c>
      <c r="CL39" s="71">
        <f t="shared" si="27"/>
        <v>14.01944444</v>
      </c>
      <c r="CM39" s="72" t="str">
        <f t="shared" si="28"/>
        <v>14 hari 0 jam 28 menit 0</v>
      </c>
      <c r="CN39" s="76"/>
      <c r="CO39" s="76"/>
      <c r="CP39" s="167" t="s">
        <v>349</v>
      </c>
      <c r="CQ39" s="167" t="s">
        <v>350</v>
      </c>
      <c r="CR39" s="168">
        <v>45667.0</v>
      </c>
      <c r="CS39" s="168">
        <v>45667.0</v>
      </c>
      <c r="CT39" s="167" t="s">
        <v>351</v>
      </c>
    </row>
    <row r="40" ht="28.5" customHeight="1">
      <c r="A40" s="53">
        <v>4.0</v>
      </c>
      <c r="B40" s="78" t="s">
        <v>258</v>
      </c>
      <c r="C40" s="55"/>
      <c r="D40" s="57"/>
      <c r="E40" s="58" t="s">
        <v>322</v>
      </c>
      <c r="F40" s="57" t="s">
        <v>7</v>
      </c>
      <c r="G40" s="57" t="s">
        <v>330</v>
      </c>
      <c r="H40" s="57" t="s">
        <v>324</v>
      </c>
      <c r="I40" s="58" t="s">
        <v>211</v>
      </c>
      <c r="J40" s="58" t="s">
        <v>352</v>
      </c>
      <c r="K40" s="59">
        <v>8700.0</v>
      </c>
      <c r="L40" s="60">
        <v>8714.676</v>
      </c>
      <c r="M40" s="148" t="s">
        <v>353</v>
      </c>
      <c r="N40" s="149" t="s">
        <v>265</v>
      </c>
      <c r="O40" s="79"/>
      <c r="P40" s="150">
        <v>45673.0</v>
      </c>
      <c r="Q40" s="155"/>
      <c r="R40" s="169"/>
      <c r="S40" s="79" t="s">
        <v>334</v>
      </c>
      <c r="T40" s="72">
        <v>45673.0</v>
      </c>
      <c r="U40" s="83">
        <v>45673.71875</v>
      </c>
      <c r="V40" s="84">
        <v>45673.0</v>
      </c>
      <c r="W40" s="64">
        <v>45673.79791666667</v>
      </c>
      <c r="X40" s="153"/>
      <c r="Y40" s="154">
        <v>7200.0</v>
      </c>
      <c r="Z40" s="154"/>
      <c r="AA40" s="154" t="s">
        <v>335</v>
      </c>
      <c r="AB40" s="249" t="s">
        <v>191</v>
      </c>
      <c r="AC40" s="155"/>
      <c r="AD40" s="79"/>
      <c r="AE40" s="54"/>
      <c r="AF40" s="54"/>
      <c r="AG40" s="79"/>
      <c r="AH40" s="156"/>
      <c r="AI40" s="157"/>
      <c r="AJ40" s="157"/>
      <c r="AK40" s="303"/>
      <c r="AL40" s="250"/>
      <c r="AM40" s="304"/>
      <c r="AN40" s="160">
        <v>8.20250116004855E14</v>
      </c>
      <c r="AO40" s="54">
        <v>8300.0</v>
      </c>
      <c r="AP40" s="305">
        <v>4.11262344E8</v>
      </c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63">
        <v>44000.0</v>
      </c>
      <c r="BU40" s="164" t="s">
        <v>194</v>
      </c>
      <c r="BV40" s="165">
        <v>3.0E7</v>
      </c>
      <c r="BW40" s="69">
        <v>45673.0</v>
      </c>
      <c r="BX40" s="70">
        <v>45673.114583333336</v>
      </c>
      <c r="BY40" s="70">
        <v>45673.131944444445</v>
      </c>
      <c r="BZ40" s="70">
        <v>45673.71875</v>
      </c>
      <c r="CA40" s="71">
        <f t="shared" si="21"/>
        <v>0.71875</v>
      </c>
      <c r="CB40" s="72" t="str">
        <f t="shared" si="22"/>
        <v>0 hari 17 jam 15 menit 0</v>
      </c>
      <c r="CC40" s="73">
        <v>45673.79791666667</v>
      </c>
      <c r="CD40" s="71">
        <f t="shared" si="23"/>
        <v>0.7979166667</v>
      </c>
      <c r="CE40" s="72" t="str">
        <f t="shared" si="24"/>
        <v>0 hari 19 jam 9 menit 0</v>
      </c>
      <c r="CF40" s="306">
        <v>45673.760416666664</v>
      </c>
      <c r="CG40" s="306">
        <v>45684.71527777778</v>
      </c>
      <c r="CH40" s="306">
        <v>45685.07638888889</v>
      </c>
      <c r="CI40" s="306">
        <v>45686.01388888889</v>
      </c>
      <c r="CJ40" s="71">
        <f t="shared" si="25"/>
        <v>12.25347222</v>
      </c>
      <c r="CK40" s="72" t="str">
        <f t="shared" si="26"/>
        <v>12 hari 6 jam 5 menit 0</v>
      </c>
      <c r="CL40" s="71">
        <f t="shared" si="27"/>
        <v>13.05138889</v>
      </c>
      <c r="CM40" s="72" t="str">
        <f t="shared" si="28"/>
        <v>13 hari 1 jam 14 menit 0</v>
      </c>
      <c r="CN40" s="76"/>
      <c r="CO40" s="76"/>
      <c r="CP40" s="167" t="s">
        <v>354</v>
      </c>
      <c r="CQ40" s="167" t="s">
        <v>355</v>
      </c>
      <c r="CR40" s="168">
        <v>45667.0</v>
      </c>
      <c r="CS40" s="168">
        <v>45667.0</v>
      </c>
      <c r="CT40" s="167" t="s">
        <v>356</v>
      </c>
    </row>
    <row r="41" ht="28.5" customHeight="1">
      <c r="A41" s="53">
        <v>5.0</v>
      </c>
      <c r="B41" s="78" t="s">
        <v>258</v>
      </c>
      <c r="C41" s="55"/>
      <c r="D41" s="57"/>
      <c r="E41" s="58" t="s">
        <v>322</v>
      </c>
      <c r="F41" s="57" t="s">
        <v>7</v>
      </c>
      <c r="G41" s="57" t="s">
        <v>330</v>
      </c>
      <c r="H41" s="57" t="s">
        <v>324</v>
      </c>
      <c r="I41" s="58" t="s">
        <v>357</v>
      </c>
      <c r="J41" s="58" t="s">
        <v>358</v>
      </c>
      <c r="K41" s="59">
        <v>7500.0</v>
      </c>
      <c r="L41" s="60">
        <v>7182.872</v>
      </c>
      <c r="M41" s="148" t="s">
        <v>92</v>
      </c>
      <c r="N41" s="149" t="s">
        <v>265</v>
      </c>
      <c r="O41" s="79"/>
      <c r="P41" s="150">
        <v>45686.0</v>
      </c>
      <c r="Q41" s="155"/>
      <c r="R41" s="169"/>
      <c r="S41" s="79" t="s">
        <v>334</v>
      </c>
      <c r="T41" s="72">
        <v>45686.0</v>
      </c>
      <c r="U41" s="83">
        <v>45686.635416666664</v>
      </c>
      <c r="V41" s="84">
        <v>45686.0</v>
      </c>
      <c r="W41" s="64">
        <v>45686.71944444445</v>
      </c>
      <c r="X41" s="153"/>
      <c r="Y41" s="154">
        <v>7200.0</v>
      </c>
      <c r="Z41" s="154"/>
      <c r="AA41" s="154" t="s">
        <v>335</v>
      </c>
      <c r="AB41" s="249" t="s">
        <v>191</v>
      </c>
      <c r="AC41" s="155"/>
      <c r="AD41" s="79"/>
      <c r="AE41" s="54"/>
      <c r="AF41" s="54"/>
      <c r="AG41" s="79"/>
      <c r="AH41" s="156"/>
      <c r="AI41" s="157"/>
      <c r="AJ41" s="157"/>
      <c r="AK41" s="303"/>
      <c r="AL41" s="250"/>
      <c r="AM41" s="304"/>
      <c r="AN41" s="160">
        <v>8.20250128565401E14</v>
      </c>
      <c r="AO41" s="54">
        <v>6700.0</v>
      </c>
      <c r="AP41" s="305">
        <v>3.38576192E8</v>
      </c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63">
        <v>44000.0</v>
      </c>
      <c r="BU41" s="164" t="s">
        <v>194</v>
      </c>
      <c r="BV41" s="165">
        <v>3.0E7</v>
      </c>
      <c r="BW41" s="69">
        <v>45685.586805555555</v>
      </c>
      <c r="BX41" s="70">
        <v>45685.586805555555</v>
      </c>
      <c r="BY41" s="70">
        <v>45685.604166666664</v>
      </c>
      <c r="BZ41" s="70">
        <v>45686.635416666664</v>
      </c>
      <c r="CA41" s="71">
        <f t="shared" si="21"/>
        <v>1.048611111</v>
      </c>
      <c r="CB41" s="72" t="str">
        <f t="shared" si="22"/>
        <v>1 hari 1 jam 10 menit 0</v>
      </c>
      <c r="CC41" s="73">
        <v>45686.71944444445</v>
      </c>
      <c r="CD41" s="71">
        <f t="shared" si="23"/>
        <v>1.132638889</v>
      </c>
      <c r="CE41" s="72" t="str">
        <f t="shared" si="24"/>
        <v>1 hari 3 jam 11 menit 0</v>
      </c>
      <c r="CF41" s="306">
        <v>45687.600694444445</v>
      </c>
      <c r="CG41" s="306">
        <v>45687.600694444445</v>
      </c>
      <c r="CH41" s="306">
        <v>45687.739583333336</v>
      </c>
      <c r="CI41" s="306">
        <v>45688.61111111111</v>
      </c>
      <c r="CJ41" s="71">
        <f t="shared" si="25"/>
        <v>1.010416667</v>
      </c>
      <c r="CK41" s="72" t="str">
        <f t="shared" si="26"/>
        <v>1 hari 0 jam 15 menit 0</v>
      </c>
      <c r="CL41" s="71">
        <f t="shared" si="27"/>
        <v>2.143055556</v>
      </c>
      <c r="CM41" s="72" t="str">
        <f t="shared" si="28"/>
        <v>2 hari 3 jam 26 menit 0</v>
      </c>
      <c r="CN41" s="76"/>
      <c r="CO41" s="166" t="s">
        <v>359</v>
      </c>
      <c r="CP41" s="167" t="s">
        <v>360</v>
      </c>
      <c r="CQ41" s="167" t="s">
        <v>361</v>
      </c>
      <c r="CR41" s="168">
        <v>45686.0</v>
      </c>
      <c r="CS41" s="168">
        <v>45686.0</v>
      </c>
      <c r="CT41" s="167"/>
    </row>
    <row r="42" ht="28.5" customHeight="1">
      <c r="A42" s="53">
        <v>6.0</v>
      </c>
      <c r="B42" s="78" t="s">
        <v>258</v>
      </c>
      <c r="C42" s="55"/>
      <c r="D42" s="57"/>
      <c r="E42" s="58" t="s">
        <v>322</v>
      </c>
      <c r="F42" s="57" t="s">
        <v>7</v>
      </c>
      <c r="G42" s="57" t="s">
        <v>330</v>
      </c>
      <c r="H42" s="57" t="s">
        <v>324</v>
      </c>
      <c r="I42" s="58" t="s">
        <v>227</v>
      </c>
      <c r="J42" s="58" t="s">
        <v>362</v>
      </c>
      <c r="K42" s="59">
        <v>8600.0</v>
      </c>
      <c r="L42" s="60">
        <v>8911.974</v>
      </c>
      <c r="M42" s="148" t="s">
        <v>92</v>
      </c>
      <c r="N42" s="149" t="s">
        <v>265</v>
      </c>
      <c r="O42" s="79"/>
      <c r="P42" s="150">
        <v>45687.0</v>
      </c>
      <c r="Q42" s="155"/>
      <c r="R42" s="169"/>
      <c r="S42" s="79" t="s">
        <v>334</v>
      </c>
      <c r="T42" s="72">
        <v>45687.0</v>
      </c>
      <c r="U42" s="83">
        <v>45687.055555555555</v>
      </c>
      <c r="V42" s="84">
        <v>45687.0</v>
      </c>
      <c r="W42" s="64">
        <v>45687.52361111111</v>
      </c>
      <c r="X42" s="153"/>
      <c r="Y42" s="154">
        <v>7200.0</v>
      </c>
      <c r="Z42" s="154"/>
      <c r="AA42" s="154" t="s">
        <v>335</v>
      </c>
      <c r="AB42" s="249" t="s">
        <v>191</v>
      </c>
      <c r="AC42" s="155"/>
      <c r="AD42" s="79"/>
      <c r="AE42" s="54"/>
      <c r="AF42" s="54"/>
      <c r="AG42" s="79"/>
      <c r="AH42" s="156"/>
      <c r="AI42" s="157"/>
      <c r="AJ42" s="157"/>
      <c r="AK42" s="303"/>
      <c r="AL42" s="250"/>
      <c r="AM42" s="304"/>
      <c r="AN42" s="160">
        <v>8.20250129624279E14</v>
      </c>
      <c r="AO42" s="54">
        <v>8300.0</v>
      </c>
      <c r="AP42" s="305">
        <v>4.19430208E8</v>
      </c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63">
        <v>44000.0</v>
      </c>
      <c r="BU42" s="164" t="s">
        <v>194</v>
      </c>
      <c r="BV42" s="165">
        <v>3.0E7</v>
      </c>
      <c r="BW42" s="69">
        <v>45686.729166666664</v>
      </c>
      <c r="BX42" s="70">
        <v>45686.729166666664</v>
      </c>
      <c r="BY42" s="70">
        <v>45686.739583333336</v>
      </c>
      <c r="BZ42" s="70">
        <v>45687.055555555555</v>
      </c>
      <c r="CA42" s="71">
        <f t="shared" si="21"/>
        <v>0.3263888889</v>
      </c>
      <c r="CB42" s="72" t="str">
        <f t="shared" si="22"/>
        <v>0 hari 7 jam 50 menit 0</v>
      </c>
      <c r="CC42" s="73">
        <v>45687.52361111111</v>
      </c>
      <c r="CD42" s="71">
        <f t="shared" si="23"/>
        <v>0.7944444444</v>
      </c>
      <c r="CE42" s="72" t="str">
        <f t="shared" si="24"/>
        <v>0 hari 19 jam 4 menit 0</v>
      </c>
      <c r="CF42" s="306">
        <v>45687.881944444445</v>
      </c>
      <c r="CG42" s="271">
        <v>45688.65972222222</v>
      </c>
      <c r="CH42" s="271">
        <v>45688.65972222222</v>
      </c>
      <c r="CI42" s="258">
        <v>45690.4375</v>
      </c>
      <c r="CJ42" s="71">
        <f t="shared" si="25"/>
        <v>2.555555556</v>
      </c>
      <c r="CK42" s="72" t="str">
        <f t="shared" si="26"/>
        <v>2 hari 13 jam 20 menit 0</v>
      </c>
      <c r="CL42" s="71">
        <f t="shared" si="27"/>
        <v>3.35</v>
      </c>
      <c r="CM42" s="72" t="str">
        <f t="shared" si="28"/>
        <v>3 hari 8 jam 24 menit 0</v>
      </c>
      <c r="CN42" s="76"/>
      <c r="CO42" s="166" t="s">
        <v>359</v>
      </c>
      <c r="CP42" s="167" t="s">
        <v>363</v>
      </c>
      <c r="CQ42" s="167" t="s">
        <v>364</v>
      </c>
      <c r="CR42" s="168">
        <v>45671.0</v>
      </c>
      <c r="CS42" s="168">
        <v>45671.0</v>
      </c>
      <c r="CT42" s="167"/>
    </row>
    <row r="43" ht="18.0" customHeight="1">
      <c r="A43" s="301"/>
      <c r="B43" s="301"/>
      <c r="C43" s="300"/>
      <c r="D43" s="307"/>
      <c r="E43" s="300"/>
      <c r="F43" s="300"/>
      <c r="G43" s="300"/>
      <c r="H43" s="300"/>
      <c r="I43" s="300"/>
      <c r="J43" s="308" t="s">
        <v>111</v>
      </c>
      <c r="K43" s="309">
        <f t="shared" ref="K43:L43" si="29">SUM(K37:K42)</f>
        <v>48700</v>
      </c>
      <c r="L43" s="310">
        <f t="shared" si="29"/>
        <v>48713.794</v>
      </c>
      <c r="M43" s="311"/>
      <c r="N43" s="300"/>
      <c r="O43" s="280"/>
      <c r="P43" s="300"/>
      <c r="Q43" s="312"/>
      <c r="R43" s="313"/>
      <c r="S43" s="281"/>
      <c r="T43" s="301"/>
      <c r="U43" s="301"/>
      <c r="V43" s="314"/>
      <c r="W43" s="314"/>
      <c r="X43" s="314"/>
      <c r="Y43" s="309"/>
      <c r="Z43" s="309"/>
      <c r="AA43" s="309"/>
      <c r="AB43" s="315"/>
      <c r="AC43" s="289"/>
      <c r="AD43" s="280"/>
      <c r="AE43" s="280"/>
      <c r="AF43" s="280"/>
      <c r="AG43" s="280"/>
      <c r="AH43" s="280"/>
      <c r="AI43" s="280"/>
      <c r="AJ43" s="280"/>
      <c r="AK43" s="280"/>
      <c r="AL43" s="280"/>
      <c r="AM43" s="280"/>
      <c r="AN43" s="280"/>
      <c r="AO43" s="289"/>
      <c r="AP43" s="280"/>
      <c r="AQ43" s="289"/>
      <c r="AR43" s="289"/>
      <c r="AS43" s="289"/>
      <c r="AT43" s="289"/>
      <c r="AU43" s="289"/>
      <c r="AV43" s="280"/>
      <c r="AW43" s="289"/>
      <c r="AX43" s="289"/>
      <c r="AY43" s="289"/>
      <c r="AZ43" s="289"/>
      <c r="BA43" s="289"/>
      <c r="BB43" s="280"/>
      <c r="BC43" s="280"/>
      <c r="BD43" s="289"/>
      <c r="BE43" s="289"/>
      <c r="BF43" s="289"/>
      <c r="BG43" s="289"/>
      <c r="BH43" s="289"/>
      <c r="BI43" s="280"/>
      <c r="BJ43" s="289"/>
      <c r="BK43" s="289"/>
      <c r="BL43" s="289"/>
      <c r="BM43" s="289"/>
      <c r="BN43" s="289"/>
      <c r="BO43" s="280"/>
      <c r="BP43" s="289"/>
      <c r="BQ43" s="289"/>
      <c r="BR43" s="289"/>
      <c r="BS43" s="289"/>
      <c r="BT43" s="292"/>
      <c r="BU43" s="293"/>
      <c r="BV43" s="292"/>
      <c r="BW43" s="316"/>
      <c r="BX43" s="316"/>
      <c r="BY43" s="316"/>
      <c r="BZ43" s="316"/>
      <c r="CA43" s="292"/>
      <c r="CB43" s="292"/>
      <c r="CC43" s="316"/>
      <c r="CD43" s="292"/>
      <c r="CE43" s="292"/>
      <c r="CF43" s="316"/>
      <c r="CG43" s="316"/>
      <c r="CH43" s="316"/>
      <c r="CI43" s="316"/>
      <c r="CJ43" s="316"/>
      <c r="CK43" s="316"/>
      <c r="CL43" s="316"/>
      <c r="CM43" s="316"/>
      <c r="CN43" s="316"/>
      <c r="CO43" s="316"/>
      <c r="CP43" s="295"/>
      <c r="CQ43" s="295"/>
      <c r="CR43" s="295"/>
      <c r="CS43" s="295"/>
      <c r="CT43" s="295"/>
    </row>
    <row r="44" ht="30.75" customHeight="1">
      <c r="A44" s="54"/>
      <c r="B44" s="54"/>
      <c r="C44" s="247"/>
      <c r="D44" s="317"/>
      <c r="E44" s="247"/>
      <c r="F44" s="247"/>
      <c r="G44" s="247"/>
      <c r="H44" s="247"/>
      <c r="I44" s="318"/>
      <c r="J44" s="105"/>
      <c r="K44" s="319"/>
      <c r="L44" s="320"/>
      <c r="M44" s="321"/>
      <c r="N44" s="105"/>
      <c r="O44" s="54"/>
      <c r="P44" s="247"/>
      <c r="Q44" s="105"/>
      <c r="R44" s="247"/>
      <c r="S44" s="54"/>
      <c r="T44" s="63"/>
      <c r="U44" s="322"/>
      <c r="V44" s="322"/>
      <c r="W44" s="63"/>
      <c r="X44" s="105"/>
      <c r="Y44" s="323"/>
      <c r="Z44" s="323"/>
      <c r="AA44" s="323"/>
      <c r="AB44" s="105"/>
      <c r="AC44" s="105"/>
      <c r="AD44" s="105"/>
      <c r="AE44" s="105"/>
      <c r="AF44" s="54"/>
      <c r="AG44" s="105"/>
      <c r="AH44" s="255"/>
      <c r="AI44" s="255"/>
      <c r="AJ44" s="255"/>
      <c r="AK44" s="278"/>
      <c r="AL44" s="278"/>
      <c r="AM44" s="278"/>
      <c r="AN44" s="105"/>
      <c r="AO44" s="105"/>
      <c r="AP44" s="25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255"/>
      <c r="BU44" s="324"/>
      <c r="BV44" s="325"/>
      <c r="BW44" s="325"/>
      <c r="BX44" s="326"/>
      <c r="BY44" s="326"/>
      <c r="BZ44" s="326"/>
      <c r="CA44" s="327"/>
      <c r="CB44" s="63"/>
      <c r="CC44" s="325"/>
      <c r="CD44" s="327"/>
      <c r="CE44" s="63"/>
      <c r="CF44" s="274"/>
      <c r="CG44" s="321"/>
      <c r="CH44" s="274"/>
      <c r="CI44" s="274"/>
      <c r="CJ44" s="274"/>
      <c r="CK44" s="274"/>
      <c r="CL44" s="274"/>
      <c r="CM44" s="274"/>
      <c r="CN44" s="274"/>
      <c r="CO44" s="274"/>
      <c r="CP44" s="274"/>
      <c r="CQ44" s="274"/>
      <c r="CR44" s="274"/>
      <c r="CS44" s="274"/>
      <c r="CT44" s="274"/>
    </row>
    <row r="45" ht="18.75" customHeight="1">
      <c r="A45" s="106" t="s">
        <v>365</v>
      </c>
      <c r="B45" s="15"/>
      <c r="C45" s="15"/>
      <c r="D45" s="16"/>
      <c r="E45" s="17"/>
      <c r="F45" s="15"/>
      <c r="G45" s="15"/>
      <c r="H45" s="15"/>
      <c r="J45" s="106" t="s">
        <v>366</v>
      </c>
      <c r="K45" s="15"/>
      <c r="L45" s="15"/>
      <c r="M45" s="16"/>
      <c r="N45" s="17"/>
      <c r="O45" s="15"/>
      <c r="P45" s="17"/>
    </row>
    <row r="46">
      <c r="A46" s="23" t="s">
        <v>0</v>
      </c>
      <c r="B46" s="24" t="s">
        <v>44</v>
      </c>
      <c r="C46" s="108" t="s">
        <v>45</v>
      </c>
      <c r="D46" s="109" t="s">
        <v>367</v>
      </c>
      <c r="E46" s="30" t="s">
        <v>47</v>
      </c>
      <c r="F46" s="109" t="s">
        <v>368</v>
      </c>
      <c r="G46" s="110" t="s">
        <v>369</v>
      </c>
      <c r="H46" s="27" t="s">
        <v>44</v>
      </c>
      <c r="J46" s="23" t="s">
        <v>52</v>
      </c>
      <c r="K46" s="108" t="s">
        <v>370</v>
      </c>
      <c r="L46" s="109" t="s">
        <v>371</v>
      </c>
      <c r="M46" s="26" t="s">
        <v>372</v>
      </c>
      <c r="N46" s="26" t="s">
        <v>85</v>
      </c>
      <c r="O46" s="110" t="s">
        <v>369</v>
      </c>
      <c r="P46" s="25" t="s">
        <v>373</v>
      </c>
    </row>
    <row r="47">
      <c r="A47" s="38"/>
      <c r="B47" s="39"/>
      <c r="C47" s="38"/>
      <c r="D47" s="40"/>
      <c r="E47" s="40"/>
      <c r="F47" s="41"/>
      <c r="G47" s="42"/>
      <c r="H47" s="41"/>
      <c r="J47" s="38"/>
      <c r="K47" s="38"/>
      <c r="L47" s="40"/>
      <c r="M47" s="40"/>
      <c r="N47" s="328"/>
      <c r="O47" s="329"/>
      <c r="P47" s="328"/>
    </row>
    <row r="48" ht="28.5" customHeight="1">
      <c r="A48" s="53">
        <v>1.0</v>
      </c>
      <c r="B48" s="54"/>
      <c r="C48" s="155" t="s">
        <v>8</v>
      </c>
      <c r="D48" s="169" t="s">
        <v>374</v>
      </c>
      <c r="E48" s="169" t="s">
        <v>182</v>
      </c>
      <c r="F48" s="169" t="s">
        <v>185</v>
      </c>
      <c r="G48" s="330">
        <f>L7+L10</f>
        <v>7018.027</v>
      </c>
      <c r="H48" s="331" t="s">
        <v>43</v>
      </c>
      <c r="J48" s="55" t="s">
        <v>332</v>
      </c>
      <c r="K48" s="155" t="s">
        <v>194</v>
      </c>
      <c r="L48" s="332">
        <v>3.0E7</v>
      </c>
      <c r="M48" s="169" t="s">
        <v>375</v>
      </c>
      <c r="N48" s="333">
        <v>1.946875E8</v>
      </c>
      <c r="O48" s="155">
        <f>V7+V10</f>
        <v>91353</v>
      </c>
      <c r="P48" s="334" t="s">
        <v>376</v>
      </c>
    </row>
    <row r="49" ht="28.5" customHeight="1">
      <c r="A49" s="53">
        <v>2.0</v>
      </c>
      <c r="B49" s="78"/>
      <c r="C49" s="155" t="s">
        <v>8</v>
      </c>
      <c r="D49" s="169" t="s">
        <v>374</v>
      </c>
      <c r="E49" s="169" t="s">
        <v>377</v>
      </c>
      <c r="F49" s="155" t="s">
        <v>201</v>
      </c>
      <c r="G49" s="330">
        <f>L8+L9+L11</f>
        <v>22014.376</v>
      </c>
      <c r="H49" s="331" t="s">
        <v>43</v>
      </c>
      <c r="J49" s="55" t="s">
        <v>340</v>
      </c>
      <c r="K49" s="155" t="s">
        <v>194</v>
      </c>
      <c r="L49" s="332">
        <v>3.0E7</v>
      </c>
      <c r="M49" s="169" t="s">
        <v>375</v>
      </c>
      <c r="N49" s="251">
        <v>2.55E8</v>
      </c>
      <c r="O49" s="275">
        <f>V8+V9+V11</f>
        <v>137036</v>
      </c>
      <c r="P49" s="335" t="s">
        <v>378</v>
      </c>
    </row>
    <row r="50" ht="28.5" customHeight="1">
      <c r="A50" s="79">
        <v>3.0</v>
      </c>
      <c r="B50" s="80"/>
      <c r="C50" s="155" t="s">
        <v>8</v>
      </c>
      <c r="D50" s="169" t="s">
        <v>224</v>
      </c>
      <c r="E50" s="169" t="s">
        <v>379</v>
      </c>
      <c r="F50" s="155" t="s">
        <v>226</v>
      </c>
      <c r="G50" s="330">
        <f>L12+L13+L14</f>
        <v>24560.241</v>
      </c>
      <c r="H50" s="331" t="s">
        <v>43</v>
      </c>
      <c r="J50" s="55" t="s">
        <v>347</v>
      </c>
      <c r="K50" s="155" t="s">
        <v>194</v>
      </c>
      <c r="L50" s="332">
        <v>3.0E7</v>
      </c>
      <c r="M50" s="169" t="s">
        <v>375</v>
      </c>
      <c r="N50" s="251">
        <v>1.703125E8</v>
      </c>
      <c r="O50" s="275">
        <f>V12+V13+V14</f>
        <v>137038</v>
      </c>
      <c r="P50" s="335" t="s">
        <v>380</v>
      </c>
    </row>
    <row r="51" ht="28.5" customHeight="1">
      <c r="A51" s="53">
        <v>4.0</v>
      </c>
      <c r="B51" s="54"/>
      <c r="C51" s="155" t="s">
        <v>13</v>
      </c>
      <c r="D51" s="149" t="s">
        <v>241</v>
      </c>
      <c r="E51" s="149" t="s">
        <v>87</v>
      </c>
      <c r="F51" s="155" t="s">
        <v>381</v>
      </c>
      <c r="G51" s="330">
        <f>L17</f>
        <v>53000</v>
      </c>
      <c r="H51" s="331" t="s">
        <v>43</v>
      </c>
      <c r="J51" s="55" t="s">
        <v>352</v>
      </c>
      <c r="K51" s="155" t="s">
        <v>194</v>
      </c>
      <c r="L51" s="332">
        <v>3.0E7</v>
      </c>
      <c r="M51" s="169" t="s">
        <v>375</v>
      </c>
      <c r="N51" s="251">
        <v>1.50416666E8</v>
      </c>
      <c r="O51" s="336" t="str">
        <f>V17</f>
        <v/>
      </c>
      <c r="P51" s="335" t="s">
        <v>382</v>
      </c>
    </row>
    <row r="52" ht="28.5" customHeight="1">
      <c r="A52" s="53">
        <v>5.0</v>
      </c>
      <c r="B52" s="78"/>
      <c r="C52" s="155" t="s">
        <v>11</v>
      </c>
      <c r="D52" s="169" t="s">
        <v>383</v>
      </c>
      <c r="E52" s="169" t="s">
        <v>269</v>
      </c>
      <c r="F52" s="169" t="s">
        <v>271</v>
      </c>
      <c r="G52" s="330">
        <f>L26</f>
        <v>7260.709</v>
      </c>
      <c r="H52" s="331" t="s">
        <v>258</v>
      </c>
      <c r="J52" s="53"/>
      <c r="K52" s="155"/>
      <c r="L52" s="169"/>
      <c r="M52" s="169"/>
      <c r="N52" s="334"/>
      <c r="O52" s="275">
        <f>V26</f>
        <v>45671</v>
      </c>
      <c r="P52" s="334"/>
    </row>
    <row r="53" ht="28.5" customHeight="1">
      <c r="A53" s="53">
        <v>6.0</v>
      </c>
      <c r="B53" s="78"/>
      <c r="C53" s="155" t="s">
        <v>11</v>
      </c>
      <c r="D53" s="169" t="s">
        <v>384</v>
      </c>
      <c r="E53" s="169" t="s">
        <v>385</v>
      </c>
      <c r="F53" s="169" t="s">
        <v>262</v>
      </c>
      <c r="G53" s="330">
        <f>L29</f>
        <v>7514.467</v>
      </c>
      <c r="H53" s="331" t="s">
        <v>258</v>
      </c>
      <c r="J53" s="53"/>
      <c r="K53" s="155"/>
      <c r="L53" s="169"/>
      <c r="M53" s="169"/>
      <c r="N53" s="334"/>
      <c r="O53" s="275">
        <f>V29</f>
        <v>45671</v>
      </c>
      <c r="P53" s="334"/>
    </row>
    <row r="54" ht="28.5" customHeight="1">
      <c r="A54" s="53">
        <v>7.0</v>
      </c>
      <c r="B54" s="78"/>
      <c r="C54" s="155" t="s">
        <v>11</v>
      </c>
      <c r="D54" s="169" t="s">
        <v>386</v>
      </c>
      <c r="E54" s="169" t="s">
        <v>279</v>
      </c>
      <c r="F54" s="169" t="s">
        <v>281</v>
      </c>
      <c r="G54" s="330">
        <f>L30+L31</f>
        <v>16003.536</v>
      </c>
      <c r="H54" s="331" t="s">
        <v>258</v>
      </c>
      <c r="J54" s="53"/>
      <c r="K54" s="155"/>
      <c r="L54" s="169"/>
      <c r="M54" s="169"/>
      <c r="N54" s="334"/>
      <c r="O54" s="155">
        <f>V30+V31</f>
        <v>91363</v>
      </c>
      <c r="P54" s="334"/>
    </row>
    <row r="55" ht="28.5" customHeight="1">
      <c r="A55" s="337">
        <v>8.0</v>
      </c>
      <c r="B55" s="338"/>
      <c r="C55" s="266" t="s">
        <v>6</v>
      </c>
      <c r="D55" s="339" t="s">
        <v>387</v>
      </c>
      <c r="E55" s="339" t="s">
        <v>322</v>
      </c>
      <c r="F55" s="169" t="s">
        <v>324</v>
      </c>
      <c r="G55" s="340">
        <f>L35+L37+L38+L39+L40+L41+L42</f>
        <v>104113.794</v>
      </c>
      <c r="H55" s="341" t="s">
        <v>258</v>
      </c>
      <c r="J55" s="337"/>
      <c r="K55" s="266"/>
      <c r="L55" s="339"/>
      <c r="M55" s="339"/>
      <c r="N55" s="342"/>
      <c r="O55" s="343">
        <f>V35+V37+V38+V39+V40+V41+V42</f>
        <v>274067</v>
      </c>
      <c r="P55" s="342"/>
    </row>
    <row r="56" ht="28.5" customHeight="1">
      <c r="A56" s="54"/>
      <c r="B56" s="54"/>
      <c r="C56" s="105"/>
      <c r="D56" s="247"/>
      <c r="E56" s="247"/>
      <c r="F56" s="344" t="s">
        <v>388</v>
      </c>
      <c r="G56" s="345">
        <f>SUM(G48:G51)</f>
        <v>106592.644</v>
      </c>
      <c r="H56" s="247"/>
      <c r="I56" s="105"/>
      <c r="K56" s="100"/>
      <c r="L56" s="101"/>
      <c r="M56" s="102"/>
      <c r="N56" s="103"/>
      <c r="O56" s="100"/>
      <c r="P56" s="100"/>
      <c r="Q56" s="100"/>
      <c r="R56" s="101"/>
      <c r="S56" s="100"/>
    </row>
    <row r="57" ht="28.5" customHeight="1">
      <c r="A57" s="54"/>
      <c r="B57" s="54"/>
      <c r="C57" s="105"/>
      <c r="D57" s="247"/>
      <c r="E57" s="247"/>
      <c r="F57" s="344" t="s">
        <v>389</v>
      </c>
      <c r="G57" s="345">
        <f>SUM(G52:G55)</f>
        <v>134892.506</v>
      </c>
      <c r="H57" s="247"/>
      <c r="I57" s="105"/>
      <c r="K57" s="100"/>
      <c r="L57" s="101"/>
      <c r="M57" s="102"/>
      <c r="N57" s="103"/>
      <c r="O57" s="100"/>
      <c r="P57" s="100"/>
      <c r="Q57" s="100"/>
      <c r="R57" s="101"/>
      <c r="S57" s="100"/>
    </row>
    <row r="58" ht="28.5" customHeight="1">
      <c r="A58" s="54"/>
      <c r="B58" s="54"/>
      <c r="C58" s="105"/>
      <c r="D58" s="247"/>
      <c r="E58" s="247"/>
      <c r="F58" s="344" t="s">
        <v>111</v>
      </c>
      <c r="G58" s="345">
        <f>SUM(G48:G55)</f>
        <v>241485.15</v>
      </c>
      <c r="H58" s="247"/>
      <c r="I58" s="105"/>
      <c r="K58" s="100"/>
      <c r="L58" s="101"/>
      <c r="M58" s="102"/>
      <c r="N58" s="103"/>
      <c r="O58" s="100"/>
      <c r="P58" s="100"/>
      <c r="Q58" s="100"/>
      <c r="R58" s="101"/>
      <c r="S58" s="100"/>
    </row>
    <row r="59" ht="28.5" customHeight="1">
      <c r="A59" s="54"/>
      <c r="B59" s="54"/>
      <c r="C59" s="105"/>
      <c r="D59" s="247"/>
      <c r="E59" s="247"/>
      <c r="F59" s="346"/>
      <c r="G59" s="347"/>
      <c r="H59" s="247"/>
      <c r="I59" s="105"/>
      <c r="K59" s="100"/>
      <c r="L59" s="101"/>
      <c r="M59" s="102"/>
      <c r="N59" s="103"/>
      <c r="O59" s="100"/>
      <c r="P59" s="100"/>
      <c r="Q59" s="100"/>
      <c r="R59" s="101"/>
      <c r="S59" s="100"/>
    </row>
    <row r="60">
      <c r="A60" s="100"/>
      <c r="B60" s="100"/>
      <c r="C60" s="100"/>
      <c r="D60" s="103"/>
      <c r="E60" s="101"/>
      <c r="F60" s="100"/>
      <c r="G60" s="100"/>
      <c r="H60" s="100"/>
      <c r="I60" s="103"/>
      <c r="J60" s="100"/>
      <c r="K60" s="100"/>
      <c r="L60" s="101"/>
      <c r="M60" s="102"/>
      <c r="N60" s="103"/>
      <c r="O60" s="100"/>
      <c r="P60" s="100"/>
      <c r="Q60" s="100"/>
      <c r="R60" s="101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1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223"/>
      <c r="BU60" s="224"/>
      <c r="BV60" s="223"/>
      <c r="BW60" s="225"/>
      <c r="BX60" s="225"/>
      <c r="BY60" s="225"/>
      <c r="BZ60" s="225"/>
      <c r="CA60" s="225"/>
      <c r="CB60" s="225"/>
      <c r="CC60" s="225"/>
      <c r="CD60" s="225"/>
      <c r="CE60" s="225"/>
      <c r="CF60" s="225"/>
      <c r="CG60" s="225"/>
      <c r="CH60" s="225"/>
      <c r="CI60" s="225"/>
      <c r="CJ60" s="225"/>
      <c r="CK60" s="225"/>
      <c r="CL60" s="225"/>
      <c r="CM60" s="225"/>
      <c r="CN60" s="223"/>
      <c r="CO60" s="223"/>
      <c r="CP60" s="223"/>
      <c r="CQ60" s="223"/>
      <c r="CR60" s="223"/>
      <c r="CS60" s="223"/>
      <c r="CT60" s="223"/>
    </row>
    <row r="61">
      <c r="A61" s="100"/>
      <c r="B61" s="100"/>
      <c r="C61" s="100"/>
      <c r="D61" s="103"/>
      <c r="E61" s="101"/>
      <c r="F61" s="100"/>
      <c r="G61" s="100"/>
      <c r="H61" s="100"/>
      <c r="I61" s="103"/>
      <c r="J61" s="100"/>
      <c r="K61" s="100"/>
      <c r="L61" s="101"/>
      <c r="M61" s="102"/>
      <c r="N61" s="103"/>
      <c r="O61" s="100"/>
      <c r="P61" s="100"/>
      <c r="Q61" s="100"/>
      <c r="R61" s="101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1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223"/>
      <c r="BU61" s="224"/>
      <c r="BV61" s="223"/>
      <c r="BW61" s="225"/>
      <c r="BX61" s="225"/>
      <c r="BY61" s="225"/>
      <c r="BZ61" s="225"/>
      <c r="CA61" s="225"/>
      <c r="CB61" s="225"/>
      <c r="CC61" s="225"/>
      <c r="CD61" s="225"/>
      <c r="CE61" s="225"/>
      <c r="CF61" s="225"/>
      <c r="CG61" s="225"/>
      <c r="CH61" s="225"/>
      <c r="CI61" s="225"/>
      <c r="CJ61" s="225"/>
      <c r="CK61" s="225"/>
      <c r="CL61" s="225"/>
      <c r="CM61" s="225"/>
      <c r="CN61" s="223"/>
      <c r="CO61" s="223"/>
      <c r="CP61" s="223"/>
      <c r="CQ61" s="223"/>
      <c r="CR61" s="223"/>
      <c r="CS61" s="223"/>
      <c r="CT61" s="223"/>
    </row>
    <row r="62">
      <c r="A62" s="100"/>
      <c r="B62" s="100"/>
      <c r="C62" s="100"/>
      <c r="D62" s="103"/>
      <c r="E62" s="101"/>
      <c r="F62" s="100"/>
      <c r="G62" s="100"/>
      <c r="H62" s="100"/>
      <c r="I62" s="103"/>
      <c r="J62" s="100"/>
      <c r="K62" s="100"/>
      <c r="L62" s="101"/>
      <c r="M62" s="102"/>
      <c r="N62" s="103"/>
      <c r="O62" s="100"/>
      <c r="P62" s="100"/>
      <c r="Q62" s="100"/>
      <c r="R62" s="101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1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223"/>
      <c r="BU62" s="224"/>
      <c r="BV62" s="223"/>
      <c r="BW62" s="225"/>
      <c r="BX62" s="225"/>
      <c r="BY62" s="225"/>
      <c r="BZ62" s="225"/>
      <c r="CA62" s="225"/>
      <c r="CB62" s="225"/>
      <c r="CC62" s="225"/>
      <c r="CD62" s="225"/>
      <c r="CE62" s="225"/>
      <c r="CF62" s="225"/>
      <c r="CG62" s="225"/>
      <c r="CH62" s="225"/>
      <c r="CI62" s="225"/>
      <c r="CJ62" s="225"/>
      <c r="CK62" s="225"/>
      <c r="CL62" s="225"/>
      <c r="CM62" s="225"/>
      <c r="CN62" s="223"/>
      <c r="CO62" s="223"/>
      <c r="CP62" s="223"/>
      <c r="CQ62" s="223"/>
      <c r="CR62" s="223"/>
      <c r="CS62" s="223"/>
      <c r="CT62" s="223"/>
    </row>
    <row r="63">
      <c r="A63" s="100"/>
      <c r="B63" s="100"/>
      <c r="C63" s="100"/>
      <c r="D63" s="103"/>
      <c r="E63" s="101"/>
      <c r="F63" s="100"/>
      <c r="G63" s="100"/>
      <c r="H63" s="100"/>
      <c r="I63" s="103"/>
      <c r="J63" s="100"/>
      <c r="K63" s="100"/>
      <c r="L63" s="101"/>
      <c r="M63" s="102"/>
      <c r="N63" s="103"/>
      <c r="O63" s="100"/>
      <c r="P63" s="100"/>
      <c r="Q63" s="100"/>
      <c r="R63" s="101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1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223"/>
      <c r="BU63" s="224"/>
      <c r="BV63" s="223"/>
      <c r="BW63" s="225"/>
      <c r="BX63" s="225"/>
      <c r="BY63" s="225"/>
      <c r="BZ63" s="225"/>
      <c r="CA63" s="225"/>
      <c r="CB63" s="225"/>
      <c r="CC63" s="225"/>
      <c r="CD63" s="225"/>
      <c r="CE63" s="225"/>
      <c r="CF63" s="225"/>
      <c r="CG63" s="225"/>
      <c r="CH63" s="225"/>
      <c r="CI63" s="225"/>
      <c r="CJ63" s="225"/>
      <c r="CK63" s="225"/>
      <c r="CL63" s="225"/>
      <c r="CM63" s="225"/>
      <c r="CN63" s="223"/>
      <c r="CO63" s="223"/>
      <c r="CP63" s="223"/>
      <c r="CQ63" s="223"/>
      <c r="CR63" s="223"/>
      <c r="CS63" s="223"/>
      <c r="CT63" s="223"/>
    </row>
    <row r="64">
      <c r="A64" s="100"/>
      <c r="B64" s="100"/>
      <c r="C64" s="100"/>
      <c r="D64" s="103"/>
      <c r="E64" s="101"/>
      <c r="F64" s="100"/>
      <c r="G64" s="100"/>
      <c r="H64" s="100"/>
      <c r="I64" s="103"/>
      <c r="J64" s="100"/>
      <c r="K64" s="100"/>
      <c r="L64" s="101"/>
      <c r="M64" s="102"/>
      <c r="N64" s="103"/>
      <c r="O64" s="100"/>
      <c r="P64" s="100"/>
      <c r="Q64" s="100"/>
      <c r="R64" s="101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1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223"/>
      <c r="BU64" s="224"/>
      <c r="BV64" s="223"/>
      <c r="BW64" s="225"/>
      <c r="BX64" s="225"/>
      <c r="BY64" s="225"/>
      <c r="BZ64" s="225"/>
      <c r="CA64" s="225"/>
      <c r="CB64" s="225"/>
      <c r="CC64" s="225"/>
      <c r="CD64" s="225"/>
      <c r="CE64" s="225"/>
      <c r="CF64" s="225"/>
      <c r="CG64" s="225"/>
      <c r="CH64" s="225"/>
      <c r="CI64" s="225"/>
      <c r="CJ64" s="225"/>
      <c r="CK64" s="225"/>
      <c r="CL64" s="225"/>
      <c r="CM64" s="225"/>
      <c r="CN64" s="223"/>
      <c r="CO64" s="223"/>
      <c r="CP64" s="223"/>
      <c r="CQ64" s="223"/>
      <c r="CR64" s="223"/>
      <c r="CS64" s="223"/>
      <c r="CT64" s="223"/>
    </row>
    <row r="65">
      <c r="A65" s="100"/>
      <c r="B65" s="100"/>
      <c r="C65" s="100"/>
      <c r="D65" s="103"/>
      <c r="E65" s="101"/>
      <c r="F65" s="100"/>
      <c r="G65" s="100"/>
      <c r="H65" s="100"/>
      <c r="I65" s="103"/>
      <c r="J65" s="100"/>
      <c r="K65" s="100"/>
      <c r="L65" s="101"/>
      <c r="M65" s="102"/>
      <c r="N65" s="103"/>
      <c r="O65" s="100"/>
      <c r="P65" s="100"/>
      <c r="Q65" s="100"/>
      <c r="R65" s="101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1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223"/>
      <c r="BU65" s="224"/>
      <c r="BV65" s="223"/>
      <c r="BW65" s="225"/>
      <c r="BX65" s="225"/>
      <c r="BY65" s="225"/>
      <c r="BZ65" s="225"/>
      <c r="CA65" s="225"/>
      <c r="CB65" s="225"/>
      <c r="CC65" s="225"/>
      <c r="CD65" s="225"/>
      <c r="CE65" s="225"/>
      <c r="CF65" s="225"/>
      <c r="CG65" s="225"/>
      <c r="CH65" s="225"/>
      <c r="CI65" s="225"/>
      <c r="CJ65" s="225"/>
      <c r="CK65" s="225"/>
      <c r="CL65" s="225"/>
      <c r="CM65" s="225"/>
      <c r="CN65" s="223"/>
      <c r="CO65" s="223"/>
      <c r="CP65" s="223"/>
      <c r="CQ65" s="223"/>
      <c r="CR65" s="223"/>
      <c r="CS65" s="223"/>
      <c r="CT65" s="223"/>
    </row>
    <row r="66">
      <c r="A66" s="100"/>
      <c r="B66" s="100"/>
      <c r="C66" s="100"/>
      <c r="D66" s="103"/>
      <c r="E66" s="101"/>
      <c r="F66" s="100"/>
      <c r="G66" s="100"/>
      <c r="H66" s="100"/>
      <c r="I66" s="103"/>
      <c r="J66" s="100"/>
      <c r="K66" s="100"/>
      <c r="L66" s="101"/>
      <c r="M66" s="102"/>
      <c r="N66" s="103"/>
      <c r="O66" s="100"/>
      <c r="P66" s="100"/>
      <c r="Q66" s="100"/>
      <c r="R66" s="101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1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223"/>
      <c r="BU66" s="224"/>
      <c r="BV66" s="223"/>
      <c r="BW66" s="225"/>
      <c r="BX66" s="225"/>
      <c r="BY66" s="225"/>
      <c r="BZ66" s="225"/>
      <c r="CA66" s="225"/>
      <c r="CB66" s="225"/>
      <c r="CC66" s="225"/>
      <c r="CD66" s="225"/>
      <c r="CE66" s="225"/>
      <c r="CF66" s="225"/>
      <c r="CG66" s="225"/>
      <c r="CH66" s="225"/>
      <c r="CI66" s="225"/>
      <c r="CJ66" s="225"/>
      <c r="CK66" s="225"/>
      <c r="CL66" s="225"/>
      <c r="CM66" s="225"/>
      <c r="CN66" s="223"/>
      <c r="CO66" s="223"/>
      <c r="CP66" s="223"/>
      <c r="CQ66" s="223"/>
      <c r="CR66" s="223"/>
      <c r="CS66" s="223"/>
      <c r="CT66" s="223"/>
    </row>
    <row r="67">
      <c r="A67" s="100"/>
      <c r="B67" s="100"/>
      <c r="C67" s="100"/>
      <c r="D67" s="103"/>
      <c r="E67" s="101"/>
      <c r="F67" s="100"/>
      <c r="G67" s="100"/>
      <c r="H67" s="100"/>
      <c r="I67" s="103"/>
      <c r="J67" s="100"/>
      <c r="K67" s="100"/>
      <c r="L67" s="101"/>
      <c r="M67" s="102"/>
      <c r="N67" s="103"/>
      <c r="O67" s="100"/>
      <c r="P67" s="100"/>
      <c r="Q67" s="100"/>
      <c r="R67" s="101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1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223"/>
      <c r="BU67" s="224"/>
      <c r="BV67" s="223"/>
      <c r="BW67" s="225"/>
      <c r="BX67" s="225"/>
      <c r="BY67" s="225"/>
      <c r="BZ67" s="225"/>
      <c r="CA67" s="225"/>
      <c r="CB67" s="225"/>
      <c r="CC67" s="225"/>
      <c r="CD67" s="225"/>
      <c r="CE67" s="225"/>
      <c r="CF67" s="225"/>
      <c r="CG67" s="225"/>
      <c r="CH67" s="225"/>
      <c r="CI67" s="225"/>
      <c r="CJ67" s="225"/>
      <c r="CK67" s="225"/>
      <c r="CL67" s="225"/>
      <c r="CM67" s="225"/>
      <c r="CN67" s="223"/>
      <c r="CO67" s="223"/>
      <c r="CP67" s="223"/>
      <c r="CQ67" s="223"/>
      <c r="CR67" s="223"/>
      <c r="CS67" s="223"/>
      <c r="CT67" s="223"/>
    </row>
    <row r="68">
      <c r="A68" s="100"/>
      <c r="B68" s="100"/>
      <c r="C68" s="100"/>
      <c r="D68" s="103"/>
      <c r="E68" s="101"/>
      <c r="F68" s="100"/>
      <c r="G68" s="100"/>
      <c r="H68" s="100"/>
      <c r="I68" s="103"/>
      <c r="J68" s="100"/>
      <c r="K68" s="100"/>
      <c r="L68" s="101"/>
      <c r="M68" s="102"/>
      <c r="N68" s="103"/>
      <c r="O68" s="100"/>
      <c r="P68" s="100"/>
      <c r="Q68" s="100"/>
      <c r="R68" s="101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1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223"/>
      <c r="BU68" s="224"/>
      <c r="BV68" s="223"/>
      <c r="BW68" s="225"/>
      <c r="BX68" s="225"/>
      <c r="BY68" s="225"/>
      <c r="BZ68" s="225"/>
      <c r="CA68" s="225"/>
      <c r="CB68" s="225"/>
      <c r="CC68" s="225"/>
      <c r="CD68" s="225"/>
      <c r="CE68" s="225"/>
      <c r="CF68" s="225"/>
      <c r="CG68" s="225"/>
      <c r="CH68" s="225"/>
      <c r="CI68" s="225"/>
      <c r="CJ68" s="225"/>
      <c r="CK68" s="225"/>
      <c r="CL68" s="225"/>
      <c r="CM68" s="225"/>
      <c r="CN68" s="223"/>
      <c r="CO68" s="223"/>
      <c r="CP68" s="223"/>
      <c r="CQ68" s="223"/>
      <c r="CR68" s="223"/>
      <c r="CS68" s="223"/>
      <c r="CT68" s="223"/>
    </row>
    <row r="69">
      <c r="A69" s="100"/>
      <c r="B69" s="100"/>
      <c r="C69" s="100"/>
      <c r="D69" s="103"/>
      <c r="E69" s="101"/>
      <c r="F69" s="100"/>
      <c r="G69" s="100"/>
      <c r="H69" s="100"/>
      <c r="I69" s="103"/>
      <c r="J69" s="100"/>
      <c r="K69" s="100"/>
      <c r="L69" s="101"/>
      <c r="M69" s="102"/>
      <c r="N69" s="103"/>
      <c r="O69" s="100"/>
      <c r="P69" s="100"/>
      <c r="Q69" s="100"/>
      <c r="R69" s="101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1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223"/>
      <c r="BU69" s="224"/>
      <c r="BV69" s="223"/>
      <c r="BW69" s="225"/>
      <c r="BX69" s="225"/>
      <c r="BY69" s="225"/>
      <c r="BZ69" s="225"/>
      <c r="CA69" s="225"/>
      <c r="CB69" s="225"/>
      <c r="CC69" s="225"/>
      <c r="CD69" s="225"/>
      <c r="CE69" s="225"/>
      <c r="CF69" s="225"/>
      <c r="CG69" s="225"/>
      <c r="CH69" s="225"/>
      <c r="CI69" s="225"/>
      <c r="CJ69" s="225"/>
      <c r="CK69" s="225"/>
      <c r="CL69" s="225"/>
      <c r="CM69" s="225"/>
      <c r="CN69" s="223"/>
      <c r="CO69" s="223"/>
      <c r="CP69" s="223"/>
      <c r="CQ69" s="223"/>
      <c r="CR69" s="223"/>
      <c r="CS69" s="223"/>
      <c r="CT69" s="223"/>
    </row>
    <row r="70">
      <c r="A70" s="100"/>
      <c r="B70" s="100"/>
      <c r="C70" s="100"/>
      <c r="D70" s="103"/>
      <c r="E70" s="101"/>
      <c r="F70" s="100"/>
      <c r="G70" s="100"/>
      <c r="H70" s="100"/>
      <c r="I70" s="103"/>
      <c r="J70" s="100"/>
      <c r="K70" s="100"/>
      <c r="L70" s="101"/>
      <c r="M70" s="102"/>
      <c r="N70" s="103"/>
      <c r="O70" s="100"/>
      <c r="P70" s="100"/>
      <c r="Q70" s="100"/>
      <c r="R70" s="101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1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223"/>
      <c r="BU70" s="224"/>
      <c r="BV70" s="223"/>
      <c r="BW70" s="225"/>
      <c r="BX70" s="225"/>
      <c r="BY70" s="225"/>
      <c r="BZ70" s="225"/>
      <c r="CA70" s="225"/>
      <c r="CB70" s="225"/>
      <c r="CC70" s="225"/>
      <c r="CD70" s="225"/>
      <c r="CE70" s="225"/>
      <c r="CF70" s="225"/>
      <c r="CG70" s="225"/>
      <c r="CH70" s="225"/>
      <c r="CI70" s="225"/>
      <c r="CJ70" s="225"/>
      <c r="CK70" s="225"/>
      <c r="CL70" s="225"/>
      <c r="CM70" s="225"/>
      <c r="CN70" s="223"/>
      <c r="CO70" s="223"/>
      <c r="CP70" s="223"/>
      <c r="CQ70" s="223"/>
      <c r="CR70" s="223"/>
      <c r="CS70" s="223"/>
      <c r="CT70" s="223"/>
    </row>
    <row r="71">
      <c r="A71" s="100"/>
      <c r="B71" s="100"/>
      <c r="C71" s="100"/>
      <c r="D71" s="103"/>
      <c r="E71" s="101"/>
      <c r="F71" s="100"/>
      <c r="G71" s="100"/>
      <c r="H71" s="100"/>
      <c r="I71" s="103"/>
      <c r="J71" s="100"/>
      <c r="K71" s="100"/>
      <c r="L71" s="101"/>
      <c r="M71" s="102"/>
      <c r="N71" s="103"/>
      <c r="O71" s="100"/>
      <c r="P71" s="100"/>
      <c r="Q71" s="100"/>
      <c r="R71" s="101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1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223"/>
      <c r="BU71" s="224"/>
      <c r="BV71" s="223"/>
      <c r="BW71" s="225"/>
      <c r="BX71" s="225"/>
      <c r="BY71" s="225"/>
      <c r="BZ71" s="225"/>
      <c r="CA71" s="225"/>
      <c r="CB71" s="225"/>
      <c r="CC71" s="225"/>
      <c r="CD71" s="225"/>
      <c r="CE71" s="225"/>
      <c r="CF71" s="225"/>
      <c r="CG71" s="225"/>
      <c r="CH71" s="225"/>
      <c r="CI71" s="225"/>
      <c r="CJ71" s="225"/>
      <c r="CK71" s="225"/>
      <c r="CL71" s="225"/>
      <c r="CM71" s="225"/>
      <c r="CN71" s="223"/>
      <c r="CO71" s="223"/>
      <c r="CP71" s="223"/>
      <c r="CQ71" s="223"/>
      <c r="CR71" s="223"/>
      <c r="CS71" s="223"/>
      <c r="CT71" s="223"/>
    </row>
    <row r="72">
      <c r="A72" s="100"/>
      <c r="B72" s="100"/>
      <c r="C72" s="100"/>
      <c r="D72" s="103"/>
      <c r="E72" s="101"/>
      <c r="F72" s="100"/>
      <c r="G72" s="100"/>
      <c r="H72" s="100"/>
      <c r="I72" s="103"/>
      <c r="J72" s="100"/>
      <c r="K72" s="100"/>
      <c r="L72" s="101"/>
      <c r="M72" s="102"/>
      <c r="N72" s="103"/>
      <c r="O72" s="100"/>
      <c r="P72" s="100"/>
      <c r="Q72" s="100"/>
      <c r="R72" s="101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1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223"/>
      <c r="BU72" s="224"/>
      <c r="BV72" s="223"/>
      <c r="BW72" s="225"/>
      <c r="BX72" s="225"/>
      <c r="BY72" s="225"/>
      <c r="BZ72" s="225"/>
      <c r="CA72" s="225"/>
      <c r="CB72" s="225"/>
      <c r="CC72" s="225"/>
      <c r="CD72" s="225"/>
      <c r="CE72" s="225"/>
      <c r="CF72" s="225"/>
      <c r="CG72" s="225"/>
      <c r="CH72" s="225"/>
      <c r="CI72" s="225"/>
      <c r="CJ72" s="225"/>
      <c r="CK72" s="225"/>
      <c r="CL72" s="225"/>
      <c r="CM72" s="225"/>
      <c r="CN72" s="223"/>
      <c r="CO72" s="223"/>
      <c r="CP72" s="223"/>
      <c r="CQ72" s="223"/>
      <c r="CR72" s="223"/>
      <c r="CS72" s="223"/>
      <c r="CT72" s="223"/>
    </row>
    <row r="73">
      <c r="A73" s="100"/>
      <c r="B73" s="100"/>
      <c r="C73" s="100"/>
      <c r="D73" s="103"/>
      <c r="E73" s="101"/>
      <c r="F73" s="100"/>
      <c r="G73" s="100"/>
      <c r="H73" s="100"/>
      <c r="I73" s="103"/>
      <c r="J73" s="100"/>
      <c r="K73" s="100"/>
      <c r="L73" s="101"/>
      <c r="M73" s="102"/>
      <c r="N73" s="103"/>
      <c r="O73" s="100"/>
      <c r="P73" s="100"/>
      <c r="Q73" s="100"/>
      <c r="R73" s="101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1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223"/>
      <c r="BU73" s="224"/>
      <c r="BV73" s="223"/>
      <c r="BW73" s="225"/>
      <c r="BX73" s="225"/>
      <c r="BY73" s="225"/>
      <c r="BZ73" s="225"/>
      <c r="CA73" s="225"/>
      <c r="CB73" s="225"/>
      <c r="CC73" s="225"/>
      <c r="CD73" s="225"/>
      <c r="CE73" s="225"/>
      <c r="CF73" s="225"/>
      <c r="CG73" s="225"/>
      <c r="CH73" s="225"/>
      <c r="CI73" s="225"/>
      <c r="CJ73" s="225"/>
      <c r="CK73" s="225"/>
      <c r="CL73" s="225"/>
      <c r="CM73" s="225"/>
      <c r="CN73" s="223"/>
      <c r="CO73" s="223"/>
      <c r="CP73" s="223"/>
      <c r="CQ73" s="223"/>
      <c r="CR73" s="223"/>
      <c r="CS73" s="223"/>
      <c r="CT73" s="223"/>
    </row>
    <row r="74">
      <c r="A74" s="100"/>
      <c r="B74" s="100"/>
      <c r="C74" s="100"/>
      <c r="D74" s="103"/>
      <c r="E74" s="101"/>
      <c r="F74" s="100"/>
      <c r="G74" s="100"/>
      <c r="H74" s="100"/>
      <c r="I74" s="103"/>
      <c r="J74" s="100"/>
      <c r="K74" s="100"/>
      <c r="L74" s="101"/>
      <c r="M74" s="102"/>
      <c r="N74" s="103"/>
      <c r="O74" s="100"/>
      <c r="P74" s="100"/>
      <c r="Q74" s="100"/>
      <c r="R74" s="101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1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223"/>
      <c r="BU74" s="224"/>
      <c r="BV74" s="223"/>
      <c r="BW74" s="225"/>
      <c r="BX74" s="225"/>
      <c r="BY74" s="225"/>
      <c r="BZ74" s="225"/>
      <c r="CA74" s="225"/>
      <c r="CB74" s="225"/>
      <c r="CC74" s="225"/>
      <c r="CD74" s="225"/>
      <c r="CE74" s="225"/>
      <c r="CF74" s="225"/>
      <c r="CG74" s="225"/>
      <c r="CH74" s="225"/>
      <c r="CI74" s="225"/>
      <c r="CJ74" s="225"/>
      <c r="CK74" s="225"/>
      <c r="CL74" s="225"/>
      <c r="CM74" s="225"/>
      <c r="CN74" s="223"/>
      <c r="CO74" s="223"/>
      <c r="CP74" s="223"/>
      <c r="CQ74" s="223"/>
      <c r="CR74" s="223"/>
      <c r="CS74" s="223"/>
      <c r="CT74" s="223"/>
    </row>
    <row r="75">
      <c r="A75" s="100"/>
      <c r="B75" s="100"/>
      <c r="C75" s="100"/>
      <c r="D75" s="103"/>
      <c r="E75" s="101"/>
      <c r="F75" s="100"/>
      <c r="G75" s="100"/>
      <c r="H75" s="100"/>
      <c r="I75" s="103"/>
      <c r="J75" s="100"/>
      <c r="K75" s="100"/>
      <c r="L75" s="101"/>
      <c r="M75" s="102"/>
      <c r="N75" s="103"/>
      <c r="O75" s="100"/>
      <c r="P75" s="100"/>
      <c r="Q75" s="100"/>
      <c r="R75" s="101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1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223"/>
      <c r="BU75" s="224"/>
      <c r="BV75" s="223"/>
      <c r="BW75" s="225"/>
      <c r="BX75" s="225"/>
      <c r="BY75" s="225"/>
      <c r="BZ75" s="225"/>
      <c r="CA75" s="225"/>
      <c r="CB75" s="225"/>
      <c r="CC75" s="225"/>
      <c r="CD75" s="225"/>
      <c r="CE75" s="225"/>
      <c r="CF75" s="225"/>
      <c r="CG75" s="225"/>
      <c r="CH75" s="225"/>
      <c r="CI75" s="225"/>
      <c r="CJ75" s="225"/>
      <c r="CK75" s="225"/>
      <c r="CL75" s="225"/>
      <c r="CM75" s="225"/>
      <c r="CN75" s="223"/>
      <c r="CO75" s="223"/>
      <c r="CP75" s="223"/>
      <c r="CQ75" s="223"/>
      <c r="CR75" s="223"/>
      <c r="CS75" s="223"/>
      <c r="CT75" s="223"/>
    </row>
    <row r="76">
      <c r="A76" s="100"/>
      <c r="B76" s="100"/>
      <c r="C76" s="100"/>
      <c r="D76" s="103"/>
      <c r="E76" s="101"/>
      <c r="F76" s="100"/>
      <c r="G76" s="100"/>
      <c r="H76" s="100"/>
      <c r="I76" s="103"/>
      <c r="J76" s="100"/>
      <c r="K76" s="100"/>
      <c r="L76" s="101"/>
      <c r="M76" s="102"/>
      <c r="N76" s="103"/>
      <c r="O76" s="100"/>
      <c r="P76" s="100"/>
      <c r="Q76" s="100"/>
      <c r="R76" s="101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1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223"/>
      <c r="BU76" s="224"/>
      <c r="BV76" s="223"/>
      <c r="BW76" s="225"/>
      <c r="BX76" s="225"/>
      <c r="BY76" s="225"/>
      <c r="BZ76" s="225"/>
      <c r="CA76" s="225"/>
      <c r="CB76" s="225"/>
      <c r="CC76" s="225"/>
      <c r="CD76" s="225"/>
      <c r="CE76" s="225"/>
      <c r="CF76" s="225"/>
      <c r="CG76" s="225"/>
      <c r="CH76" s="225"/>
      <c r="CI76" s="225"/>
      <c r="CJ76" s="225"/>
      <c r="CK76" s="225"/>
      <c r="CL76" s="225"/>
      <c r="CM76" s="225"/>
      <c r="CN76" s="223"/>
      <c r="CO76" s="223"/>
      <c r="CP76" s="223"/>
      <c r="CQ76" s="223"/>
      <c r="CR76" s="223"/>
      <c r="CS76" s="223"/>
      <c r="CT76" s="223"/>
    </row>
    <row r="77">
      <c r="A77" s="100"/>
      <c r="B77" s="100"/>
      <c r="C77" s="100"/>
      <c r="D77" s="103"/>
      <c r="E77" s="101"/>
      <c r="F77" s="100"/>
      <c r="G77" s="100"/>
      <c r="H77" s="100"/>
      <c r="I77" s="103"/>
      <c r="J77" s="100"/>
      <c r="K77" s="100"/>
      <c r="L77" s="101"/>
      <c r="M77" s="102"/>
      <c r="N77" s="103"/>
      <c r="O77" s="100"/>
      <c r="P77" s="100"/>
      <c r="Q77" s="100"/>
      <c r="R77" s="101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1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223"/>
      <c r="BU77" s="224"/>
      <c r="BV77" s="223"/>
      <c r="BW77" s="225"/>
      <c r="BX77" s="225"/>
      <c r="BY77" s="225"/>
      <c r="BZ77" s="225"/>
      <c r="CA77" s="225"/>
      <c r="CB77" s="225"/>
      <c r="CC77" s="225"/>
      <c r="CD77" s="225"/>
      <c r="CE77" s="225"/>
      <c r="CF77" s="225"/>
      <c r="CG77" s="225"/>
      <c r="CH77" s="225"/>
      <c r="CI77" s="225"/>
      <c r="CJ77" s="225"/>
      <c r="CK77" s="225"/>
      <c r="CL77" s="225"/>
      <c r="CM77" s="225"/>
      <c r="CN77" s="223"/>
      <c r="CO77" s="223"/>
      <c r="CP77" s="223"/>
      <c r="CQ77" s="223"/>
      <c r="CR77" s="223"/>
      <c r="CS77" s="223"/>
      <c r="CT77" s="223"/>
    </row>
    <row r="78">
      <c r="A78" s="100"/>
      <c r="B78" s="100"/>
      <c r="C78" s="100"/>
      <c r="D78" s="103"/>
      <c r="E78" s="101"/>
      <c r="F78" s="100"/>
      <c r="G78" s="100"/>
      <c r="H78" s="100"/>
      <c r="I78" s="103"/>
      <c r="J78" s="100"/>
      <c r="K78" s="100"/>
      <c r="L78" s="101"/>
      <c r="M78" s="102"/>
      <c r="N78" s="103"/>
      <c r="O78" s="100"/>
      <c r="P78" s="100"/>
      <c r="Q78" s="100"/>
      <c r="R78" s="101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1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223"/>
      <c r="BU78" s="224"/>
      <c r="BV78" s="223"/>
      <c r="BW78" s="225"/>
      <c r="BX78" s="225"/>
      <c r="BY78" s="225"/>
      <c r="BZ78" s="225"/>
      <c r="CA78" s="225"/>
      <c r="CB78" s="225"/>
      <c r="CC78" s="225"/>
      <c r="CD78" s="225"/>
      <c r="CE78" s="225"/>
      <c r="CF78" s="225"/>
      <c r="CG78" s="225"/>
      <c r="CH78" s="225"/>
      <c r="CI78" s="225"/>
      <c r="CJ78" s="225"/>
      <c r="CK78" s="225"/>
      <c r="CL78" s="225"/>
      <c r="CM78" s="225"/>
      <c r="CN78" s="223"/>
      <c r="CO78" s="223"/>
      <c r="CP78" s="223"/>
      <c r="CQ78" s="223"/>
      <c r="CR78" s="223"/>
      <c r="CS78" s="223"/>
      <c r="CT78" s="223"/>
    </row>
    <row r="79">
      <c r="A79" s="100"/>
      <c r="B79" s="100"/>
      <c r="C79" s="100"/>
      <c r="D79" s="103"/>
      <c r="E79" s="101"/>
      <c r="F79" s="100"/>
      <c r="G79" s="100"/>
      <c r="H79" s="100"/>
      <c r="I79" s="103"/>
      <c r="J79" s="100"/>
      <c r="K79" s="100"/>
      <c r="L79" s="101"/>
      <c r="M79" s="102"/>
      <c r="N79" s="103"/>
      <c r="O79" s="100"/>
      <c r="P79" s="100"/>
      <c r="Q79" s="100"/>
      <c r="R79" s="101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1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223"/>
      <c r="BU79" s="224"/>
      <c r="BV79" s="223"/>
      <c r="BW79" s="225"/>
      <c r="BX79" s="225"/>
      <c r="BY79" s="225"/>
      <c r="BZ79" s="225"/>
      <c r="CA79" s="225"/>
      <c r="CB79" s="225"/>
      <c r="CC79" s="225"/>
      <c r="CD79" s="225"/>
      <c r="CE79" s="225"/>
      <c r="CF79" s="225"/>
      <c r="CG79" s="225"/>
      <c r="CH79" s="225"/>
      <c r="CI79" s="225"/>
      <c r="CJ79" s="225"/>
      <c r="CK79" s="225"/>
      <c r="CL79" s="225"/>
      <c r="CM79" s="225"/>
      <c r="CN79" s="223"/>
      <c r="CO79" s="223"/>
      <c r="CP79" s="223"/>
      <c r="CQ79" s="223"/>
      <c r="CR79" s="223"/>
      <c r="CS79" s="223"/>
      <c r="CT79" s="223"/>
    </row>
    <row r="80">
      <c r="A80" s="100"/>
      <c r="B80" s="100"/>
      <c r="C80" s="100"/>
      <c r="D80" s="103"/>
      <c r="E80" s="101"/>
      <c r="F80" s="100"/>
      <c r="G80" s="100"/>
      <c r="H80" s="100"/>
      <c r="I80" s="103"/>
      <c r="J80" s="100"/>
      <c r="K80" s="100"/>
      <c r="L80" s="101"/>
      <c r="M80" s="102"/>
      <c r="N80" s="103"/>
      <c r="O80" s="100"/>
      <c r="P80" s="100"/>
      <c r="Q80" s="100"/>
      <c r="R80" s="101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1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223"/>
      <c r="BU80" s="224"/>
      <c r="BV80" s="223"/>
      <c r="BW80" s="225"/>
      <c r="BX80" s="225"/>
      <c r="BY80" s="225"/>
      <c r="BZ80" s="225"/>
      <c r="CA80" s="225"/>
      <c r="CB80" s="225"/>
      <c r="CC80" s="225"/>
      <c r="CD80" s="225"/>
      <c r="CE80" s="225"/>
      <c r="CF80" s="225"/>
      <c r="CG80" s="225"/>
      <c r="CH80" s="225"/>
      <c r="CI80" s="225"/>
      <c r="CJ80" s="225"/>
      <c r="CK80" s="225"/>
      <c r="CL80" s="225"/>
      <c r="CM80" s="225"/>
      <c r="CN80" s="223"/>
      <c r="CO80" s="223"/>
      <c r="CP80" s="223"/>
      <c r="CQ80" s="223"/>
      <c r="CR80" s="223"/>
      <c r="CS80" s="223"/>
      <c r="CT80" s="223"/>
    </row>
    <row r="81">
      <c r="A81" s="100"/>
      <c r="B81" s="100"/>
      <c r="C81" s="100"/>
      <c r="D81" s="103"/>
      <c r="E81" s="101"/>
      <c r="F81" s="100"/>
      <c r="G81" s="100"/>
      <c r="H81" s="100"/>
      <c r="I81" s="103"/>
      <c r="J81" s="100"/>
      <c r="K81" s="100"/>
      <c r="L81" s="101"/>
      <c r="M81" s="102"/>
      <c r="N81" s="103"/>
      <c r="O81" s="100"/>
      <c r="P81" s="100"/>
      <c r="Q81" s="100"/>
      <c r="R81" s="101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1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223"/>
      <c r="BU81" s="224"/>
      <c r="BV81" s="223"/>
      <c r="BW81" s="225"/>
      <c r="BX81" s="225"/>
      <c r="BY81" s="225"/>
      <c r="BZ81" s="225"/>
      <c r="CA81" s="225"/>
      <c r="CB81" s="225"/>
      <c r="CC81" s="225"/>
      <c r="CD81" s="225"/>
      <c r="CE81" s="225"/>
      <c r="CF81" s="225"/>
      <c r="CG81" s="225"/>
      <c r="CH81" s="225"/>
      <c r="CI81" s="225"/>
      <c r="CJ81" s="225"/>
      <c r="CK81" s="225"/>
      <c r="CL81" s="225"/>
      <c r="CM81" s="225"/>
      <c r="CN81" s="223"/>
      <c r="CO81" s="223"/>
      <c r="CP81" s="223"/>
      <c r="CQ81" s="223"/>
      <c r="CR81" s="223"/>
      <c r="CS81" s="223"/>
      <c r="CT81" s="223"/>
    </row>
    <row r="82">
      <c r="A82" s="100"/>
      <c r="B82" s="100"/>
      <c r="C82" s="100"/>
      <c r="D82" s="103"/>
      <c r="E82" s="101"/>
      <c r="F82" s="100"/>
      <c r="G82" s="100"/>
      <c r="H82" s="100"/>
      <c r="I82" s="103"/>
      <c r="J82" s="100"/>
      <c r="K82" s="100"/>
      <c r="L82" s="101"/>
      <c r="M82" s="102"/>
      <c r="N82" s="103"/>
      <c r="O82" s="100"/>
      <c r="P82" s="100"/>
      <c r="Q82" s="100"/>
      <c r="R82" s="101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1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223"/>
      <c r="BU82" s="224"/>
      <c r="BV82" s="223"/>
      <c r="BW82" s="225"/>
      <c r="BX82" s="225"/>
      <c r="BY82" s="225"/>
      <c r="BZ82" s="225"/>
      <c r="CA82" s="225"/>
      <c r="CB82" s="225"/>
      <c r="CC82" s="225"/>
      <c r="CD82" s="225"/>
      <c r="CE82" s="225"/>
      <c r="CF82" s="225"/>
      <c r="CG82" s="225"/>
      <c r="CH82" s="225"/>
      <c r="CI82" s="225"/>
      <c r="CJ82" s="225"/>
      <c r="CK82" s="225"/>
      <c r="CL82" s="225"/>
      <c r="CM82" s="225"/>
      <c r="CN82" s="223"/>
      <c r="CO82" s="223"/>
      <c r="CP82" s="223"/>
      <c r="CQ82" s="223"/>
      <c r="CR82" s="223"/>
      <c r="CS82" s="223"/>
      <c r="CT82" s="223"/>
    </row>
    <row r="83">
      <c r="A83" s="100"/>
      <c r="B83" s="100"/>
      <c r="C83" s="100"/>
      <c r="D83" s="103"/>
      <c r="E83" s="101"/>
      <c r="F83" s="100"/>
      <c r="G83" s="100"/>
      <c r="H83" s="100"/>
      <c r="I83" s="103"/>
      <c r="J83" s="100"/>
      <c r="K83" s="100"/>
      <c r="L83" s="101"/>
      <c r="M83" s="102"/>
      <c r="N83" s="103"/>
      <c r="O83" s="100"/>
      <c r="P83" s="100"/>
      <c r="Q83" s="100"/>
      <c r="R83" s="101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1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223"/>
      <c r="BU83" s="224"/>
      <c r="BV83" s="223"/>
      <c r="BW83" s="225"/>
      <c r="BX83" s="225"/>
      <c r="BY83" s="225"/>
      <c r="BZ83" s="225"/>
      <c r="CA83" s="225"/>
      <c r="CB83" s="225"/>
      <c r="CC83" s="225"/>
      <c r="CD83" s="225"/>
      <c r="CE83" s="225"/>
      <c r="CF83" s="225"/>
      <c r="CG83" s="225"/>
      <c r="CH83" s="225"/>
      <c r="CI83" s="225"/>
      <c r="CJ83" s="225"/>
      <c r="CK83" s="225"/>
      <c r="CL83" s="225"/>
      <c r="CM83" s="225"/>
      <c r="CN83" s="223"/>
      <c r="CO83" s="223"/>
      <c r="CP83" s="223"/>
      <c r="CQ83" s="223"/>
      <c r="CR83" s="223"/>
      <c r="CS83" s="223"/>
      <c r="CT83" s="223"/>
    </row>
    <row r="84">
      <c r="A84" s="100"/>
      <c r="B84" s="100"/>
      <c r="C84" s="100"/>
      <c r="D84" s="103"/>
      <c r="E84" s="101"/>
      <c r="F84" s="100"/>
      <c r="G84" s="100"/>
      <c r="H84" s="100"/>
      <c r="I84" s="103"/>
      <c r="J84" s="100"/>
      <c r="K84" s="100"/>
      <c r="L84" s="101"/>
      <c r="M84" s="102"/>
      <c r="N84" s="103"/>
      <c r="O84" s="100"/>
      <c r="P84" s="100"/>
      <c r="Q84" s="100"/>
      <c r="R84" s="101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1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223"/>
      <c r="BU84" s="224"/>
      <c r="BV84" s="223"/>
      <c r="BW84" s="225"/>
      <c r="BX84" s="225"/>
      <c r="BY84" s="225"/>
      <c r="BZ84" s="225"/>
      <c r="CA84" s="225"/>
      <c r="CB84" s="225"/>
      <c r="CC84" s="225"/>
      <c r="CD84" s="225"/>
      <c r="CE84" s="225"/>
      <c r="CF84" s="225"/>
      <c r="CG84" s="225"/>
      <c r="CH84" s="225"/>
      <c r="CI84" s="225"/>
      <c r="CJ84" s="225"/>
      <c r="CK84" s="225"/>
      <c r="CL84" s="225"/>
      <c r="CM84" s="225"/>
      <c r="CN84" s="223"/>
      <c r="CO84" s="223"/>
      <c r="CP84" s="223"/>
      <c r="CQ84" s="223"/>
      <c r="CR84" s="223"/>
      <c r="CS84" s="223"/>
      <c r="CT84" s="223"/>
    </row>
    <row r="85">
      <c r="A85" s="100"/>
      <c r="B85" s="100"/>
      <c r="C85" s="100"/>
      <c r="D85" s="103"/>
      <c r="E85" s="101"/>
      <c r="F85" s="100"/>
      <c r="G85" s="100"/>
      <c r="H85" s="100"/>
      <c r="I85" s="103"/>
      <c r="J85" s="100"/>
      <c r="K85" s="100"/>
      <c r="L85" s="101"/>
      <c r="M85" s="102"/>
      <c r="N85" s="103"/>
      <c r="O85" s="100"/>
      <c r="P85" s="100"/>
      <c r="Q85" s="100"/>
      <c r="R85" s="101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1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223"/>
      <c r="BU85" s="224"/>
      <c r="BV85" s="223"/>
      <c r="BW85" s="225"/>
      <c r="BX85" s="225"/>
      <c r="BY85" s="225"/>
      <c r="BZ85" s="225"/>
      <c r="CA85" s="225"/>
      <c r="CB85" s="225"/>
      <c r="CC85" s="225"/>
      <c r="CD85" s="225"/>
      <c r="CE85" s="225"/>
      <c r="CF85" s="225"/>
      <c r="CG85" s="225"/>
      <c r="CH85" s="225"/>
      <c r="CI85" s="225"/>
      <c r="CJ85" s="225"/>
      <c r="CK85" s="225"/>
      <c r="CL85" s="225"/>
      <c r="CM85" s="225"/>
      <c r="CN85" s="223"/>
      <c r="CO85" s="223"/>
      <c r="CP85" s="223"/>
      <c r="CQ85" s="223"/>
      <c r="CR85" s="223"/>
      <c r="CS85" s="223"/>
      <c r="CT85" s="223"/>
    </row>
    <row r="86">
      <c r="A86" s="100"/>
      <c r="B86" s="100"/>
      <c r="C86" s="100"/>
      <c r="D86" s="103"/>
      <c r="E86" s="101"/>
      <c r="F86" s="100"/>
      <c r="G86" s="100"/>
      <c r="H86" s="100"/>
      <c r="I86" s="103"/>
      <c r="J86" s="100"/>
      <c r="K86" s="100"/>
      <c r="L86" s="101"/>
      <c r="M86" s="102"/>
      <c r="N86" s="103"/>
      <c r="O86" s="100"/>
      <c r="P86" s="100"/>
      <c r="Q86" s="100"/>
      <c r="R86" s="101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1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223"/>
      <c r="BU86" s="224"/>
      <c r="BV86" s="223"/>
      <c r="BW86" s="225"/>
      <c r="BX86" s="225"/>
      <c r="BY86" s="225"/>
      <c r="BZ86" s="225"/>
      <c r="CA86" s="225"/>
      <c r="CB86" s="225"/>
      <c r="CC86" s="225"/>
      <c r="CD86" s="225"/>
      <c r="CE86" s="225"/>
      <c r="CF86" s="225"/>
      <c r="CG86" s="225"/>
      <c r="CH86" s="225"/>
      <c r="CI86" s="225"/>
      <c r="CJ86" s="225"/>
      <c r="CK86" s="225"/>
      <c r="CL86" s="225"/>
      <c r="CM86" s="225"/>
      <c r="CN86" s="223"/>
      <c r="CO86" s="223"/>
      <c r="CP86" s="223"/>
      <c r="CQ86" s="223"/>
      <c r="CR86" s="223"/>
      <c r="CS86" s="223"/>
      <c r="CT86" s="223"/>
    </row>
    <row r="87">
      <c r="A87" s="100"/>
      <c r="B87" s="100"/>
      <c r="C87" s="100"/>
      <c r="D87" s="103"/>
      <c r="E87" s="101"/>
      <c r="F87" s="100"/>
      <c r="G87" s="100"/>
      <c r="H87" s="100"/>
      <c r="I87" s="103"/>
      <c r="J87" s="100"/>
      <c r="K87" s="100"/>
      <c r="L87" s="101"/>
      <c r="M87" s="102"/>
      <c r="N87" s="103"/>
      <c r="O87" s="100"/>
      <c r="P87" s="100"/>
      <c r="Q87" s="100"/>
      <c r="R87" s="101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1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223"/>
      <c r="BU87" s="224"/>
      <c r="BV87" s="223"/>
      <c r="BW87" s="225"/>
      <c r="BX87" s="225"/>
      <c r="BY87" s="225"/>
      <c r="BZ87" s="225"/>
      <c r="CA87" s="225"/>
      <c r="CB87" s="225"/>
      <c r="CC87" s="225"/>
      <c r="CD87" s="225"/>
      <c r="CE87" s="225"/>
      <c r="CF87" s="225"/>
      <c r="CG87" s="225"/>
      <c r="CH87" s="225"/>
      <c r="CI87" s="225"/>
      <c r="CJ87" s="225"/>
      <c r="CK87" s="225"/>
      <c r="CL87" s="225"/>
      <c r="CM87" s="225"/>
      <c r="CN87" s="223"/>
      <c r="CO87" s="223"/>
      <c r="CP87" s="223"/>
      <c r="CQ87" s="223"/>
      <c r="CR87" s="223"/>
      <c r="CS87" s="223"/>
      <c r="CT87" s="223"/>
    </row>
    <row r="88">
      <c r="A88" s="100"/>
      <c r="B88" s="100"/>
      <c r="C88" s="100"/>
      <c r="D88" s="103"/>
      <c r="E88" s="101"/>
      <c r="F88" s="100"/>
      <c r="G88" s="100"/>
      <c r="H88" s="100"/>
      <c r="I88" s="103"/>
      <c r="J88" s="100"/>
      <c r="K88" s="100"/>
      <c r="L88" s="101"/>
      <c r="M88" s="102"/>
      <c r="N88" s="103"/>
      <c r="O88" s="100"/>
      <c r="P88" s="100"/>
      <c r="Q88" s="100"/>
      <c r="R88" s="101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1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223"/>
      <c r="BU88" s="224"/>
      <c r="BV88" s="223"/>
      <c r="BW88" s="225"/>
      <c r="BX88" s="225"/>
      <c r="BY88" s="225"/>
      <c r="BZ88" s="225"/>
      <c r="CA88" s="225"/>
      <c r="CB88" s="225"/>
      <c r="CC88" s="225"/>
      <c r="CD88" s="225"/>
      <c r="CE88" s="225"/>
      <c r="CF88" s="225"/>
      <c r="CG88" s="225"/>
      <c r="CH88" s="225"/>
      <c r="CI88" s="225"/>
      <c r="CJ88" s="225"/>
      <c r="CK88" s="225"/>
      <c r="CL88" s="225"/>
      <c r="CM88" s="225"/>
      <c r="CN88" s="223"/>
      <c r="CO88" s="223"/>
      <c r="CP88" s="223"/>
      <c r="CQ88" s="223"/>
      <c r="CR88" s="223"/>
      <c r="CS88" s="223"/>
      <c r="CT88" s="223"/>
    </row>
    <row r="89">
      <c r="A89" s="100"/>
      <c r="B89" s="100"/>
      <c r="C89" s="100"/>
      <c r="D89" s="103"/>
      <c r="E89" s="101"/>
      <c r="F89" s="100"/>
      <c r="G89" s="100"/>
      <c r="H89" s="100"/>
      <c r="I89" s="103"/>
      <c r="J89" s="100"/>
      <c r="K89" s="100"/>
      <c r="L89" s="101"/>
      <c r="M89" s="102"/>
      <c r="N89" s="103"/>
      <c r="O89" s="100"/>
      <c r="P89" s="100"/>
      <c r="Q89" s="100"/>
      <c r="R89" s="101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1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223"/>
      <c r="BU89" s="224"/>
      <c r="BV89" s="223"/>
      <c r="BW89" s="225"/>
      <c r="BX89" s="225"/>
      <c r="BY89" s="225"/>
      <c r="BZ89" s="225"/>
      <c r="CA89" s="225"/>
      <c r="CB89" s="225"/>
      <c r="CC89" s="225"/>
      <c r="CD89" s="225"/>
      <c r="CE89" s="225"/>
      <c r="CF89" s="225"/>
      <c r="CG89" s="225"/>
      <c r="CH89" s="225"/>
      <c r="CI89" s="225"/>
      <c r="CJ89" s="225"/>
      <c r="CK89" s="225"/>
      <c r="CL89" s="225"/>
      <c r="CM89" s="225"/>
      <c r="CN89" s="223"/>
      <c r="CO89" s="223"/>
      <c r="CP89" s="223"/>
      <c r="CQ89" s="223"/>
      <c r="CR89" s="223"/>
      <c r="CS89" s="223"/>
      <c r="CT89" s="223"/>
    </row>
    <row r="90">
      <c r="A90" s="100"/>
      <c r="B90" s="100"/>
      <c r="C90" s="100"/>
      <c r="D90" s="103"/>
      <c r="E90" s="101"/>
      <c r="F90" s="100"/>
      <c r="G90" s="100"/>
      <c r="H90" s="100"/>
      <c r="I90" s="103"/>
      <c r="J90" s="100"/>
      <c r="K90" s="100"/>
      <c r="L90" s="101"/>
      <c r="M90" s="102"/>
      <c r="N90" s="103"/>
      <c r="O90" s="100"/>
      <c r="P90" s="100"/>
      <c r="Q90" s="100"/>
      <c r="R90" s="101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1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223"/>
      <c r="BU90" s="224"/>
      <c r="BV90" s="223"/>
      <c r="BW90" s="225"/>
      <c r="BX90" s="225"/>
      <c r="BY90" s="225"/>
      <c r="BZ90" s="225"/>
      <c r="CA90" s="225"/>
      <c r="CB90" s="225"/>
      <c r="CC90" s="225"/>
      <c r="CD90" s="225"/>
      <c r="CE90" s="225"/>
      <c r="CF90" s="225"/>
      <c r="CG90" s="225"/>
      <c r="CH90" s="225"/>
      <c r="CI90" s="225"/>
      <c r="CJ90" s="225"/>
      <c r="CK90" s="225"/>
      <c r="CL90" s="225"/>
      <c r="CM90" s="225"/>
      <c r="CN90" s="223"/>
      <c r="CO90" s="223"/>
      <c r="CP90" s="223"/>
      <c r="CQ90" s="223"/>
      <c r="CR90" s="223"/>
      <c r="CS90" s="223"/>
      <c r="CT90" s="223"/>
    </row>
    <row r="91">
      <c r="A91" s="100"/>
      <c r="B91" s="100"/>
      <c r="C91" s="100"/>
      <c r="D91" s="103"/>
      <c r="E91" s="101"/>
      <c r="F91" s="100"/>
      <c r="G91" s="100"/>
      <c r="H91" s="100"/>
      <c r="I91" s="103"/>
      <c r="J91" s="100"/>
      <c r="K91" s="100"/>
      <c r="L91" s="101"/>
      <c r="M91" s="102"/>
      <c r="N91" s="103"/>
      <c r="O91" s="100"/>
      <c r="P91" s="100"/>
      <c r="Q91" s="100"/>
      <c r="R91" s="101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1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223"/>
      <c r="BU91" s="224"/>
      <c r="BV91" s="223"/>
      <c r="BW91" s="225"/>
      <c r="BX91" s="225"/>
      <c r="BY91" s="225"/>
      <c r="BZ91" s="225"/>
      <c r="CA91" s="225"/>
      <c r="CB91" s="225"/>
      <c r="CC91" s="225"/>
      <c r="CD91" s="225"/>
      <c r="CE91" s="225"/>
      <c r="CF91" s="225"/>
      <c r="CG91" s="225"/>
      <c r="CH91" s="225"/>
      <c r="CI91" s="225"/>
      <c r="CJ91" s="225"/>
      <c r="CK91" s="225"/>
      <c r="CL91" s="225"/>
      <c r="CM91" s="225"/>
      <c r="CN91" s="223"/>
      <c r="CO91" s="223"/>
      <c r="CP91" s="223"/>
      <c r="CQ91" s="223"/>
      <c r="CR91" s="223"/>
      <c r="CS91" s="223"/>
      <c r="CT91" s="223"/>
    </row>
    <row r="92">
      <c r="A92" s="100"/>
      <c r="B92" s="100"/>
      <c r="C92" s="100"/>
      <c r="D92" s="103"/>
      <c r="E92" s="101"/>
      <c r="F92" s="100"/>
      <c r="G92" s="100"/>
      <c r="H92" s="100"/>
      <c r="I92" s="103"/>
      <c r="J92" s="100"/>
      <c r="K92" s="100"/>
      <c r="L92" s="101"/>
      <c r="M92" s="102"/>
      <c r="N92" s="103"/>
      <c r="O92" s="100"/>
      <c r="P92" s="100"/>
      <c r="Q92" s="100"/>
      <c r="R92" s="101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1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223"/>
      <c r="BU92" s="224"/>
      <c r="BV92" s="223"/>
      <c r="BW92" s="225"/>
      <c r="BX92" s="225"/>
      <c r="BY92" s="225"/>
      <c r="BZ92" s="225"/>
      <c r="CA92" s="225"/>
      <c r="CB92" s="225"/>
      <c r="CC92" s="225"/>
      <c r="CD92" s="225"/>
      <c r="CE92" s="225"/>
      <c r="CF92" s="225"/>
      <c r="CG92" s="225"/>
      <c r="CH92" s="225"/>
      <c r="CI92" s="225"/>
      <c r="CJ92" s="225"/>
      <c r="CK92" s="225"/>
      <c r="CL92" s="225"/>
      <c r="CM92" s="225"/>
      <c r="CN92" s="223"/>
      <c r="CO92" s="223"/>
      <c r="CP92" s="223"/>
      <c r="CQ92" s="223"/>
      <c r="CR92" s="223"/>
      <c r="CS92" s="223"/>
      <c r="CT92" s="223"/>
    </row>
    <row r="93">
      <c r="A93" s="100"/>
      <c r="B93" s="100"/>
      <c r="C93" s="100"/>
      <c r="D93" s="103"/>
      <c r="E93" s="101"/>
      <c r="F93" s="100"/>
      <c r="G93" s="100"/>
      <c r="H93" s="100"/>
      <c r="I93" s="103"/>
      <c r="J93" s="100"/>
      <c r="K93" s="100"/>
      <c r="L93" s="101"/>
      <c r="M93" s="102"/>
      <c r="N93" s="103"/>
      <c r="O93" s="100"/>
      <c r="P93" s="100"/>
      <c r="Q93" s="100"/>
      <c r="R93" s="101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1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00"/>
      <c r="BR93" s="100"/>
      <c r="BS93" s="100"/>
      <c r="BT93" s="223"/>
      <c r="BU93" s="224"/>
      <c r="BV93" s="223"/>
      <c r="BW93" s="225"/>
      <c r="BX93" s="225"/>
      <c r="BY93" s="225"/>
      <c r="BZ93" s="225"/>
      <c r="CA93" s="225"/>
      <c r="CB93" s="225"/>
      <c r="CC93" s="225"/>
      <c r="CD93" s="225"/>
      <c r="CE93" s="225"/>
      <c r="CF93" s="225"/>
      <c r="CG93" s="225"/>
      <c r="CH93" s="225"/>
      <c r="CI93" s="225"/>
      <c r="CJ93" s="225"/>
      <c r="CK93" s="225"/>
      <c r="CL93" s="225"/>
      <c r="CM93" s="225"/>
      <c r="CN93" s="223"/>
      <c r="CO93" s="223"/>
      <c r="CP93" s="223"/>
      <c r="CQ93" s="223"/>
      <c r="CR93" s="223"/>
      <c r="CS93" s="223"/>
      <c r="CT93" s="223"/>
    </row>
    <row r="94">
      <c r="A94" s="100"/>
      <c r="B94" s="100"/>
      <c r="C94" s="100"/>
      <c r="D94" s="103"/>
      <c r="E94" s="101"/>
      <c r="F94" s="100"/>
      <c r="G94" s="100"/>
      <c r="H94" s="100"/>
      <c r="I94" s="103"/>
      <c r="J94" s="100"/>
      <c r="K94" s="100"/>
      <c r="L94" s="101"/>
      <c r="M94" s="102"/>
      <c r="N94" s="103"/>
      <c r="O94" s="100"/>
      <c r="P94" s="100"/>
      <c r="Q94" s="100"/>
      <c r="R94" s="101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1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00"/>
      <c r="BR94" s="100"/>
      <c r="BS94" s="100"/>
      <c r="BT94" s="223"/>
      <c r="BU94" s="224"/>
      <c r="BV94" s="223"/>
      <c r="BW94" s="225"/>
      <c r="BX94" s="225"/>
      <c r="BY94" s="225"/>
      <c r="BZ94" s="225"/>
      <c r="CA94" s="225"/>
      <c r="CB94" s="225"/>
      <c r="CC94" s="225"/>
      <c r="CD94" s="225"/>
      <c r="CE94" s="225"/>
      <c r="CF94" s="225"/>
      <c r="CG94" s="225"/>
      <c r="CH94" s="225"/>
      <c r="CI94" s="225"/>
      <c r="CJ94" s="225"/>
      <c r="CK94" s="225"/>
      <c r="CL94" s="225"/>
      <c r="CM94" s="225"/>
      <c r="CN94" s="223"/>
      <c r="CO94" s="223"/>
      <c r="CP94" s="223"/>
      <c r="CQ94" s="223"/>
      <c r="CR94" s="223"/>
      <c r="CS94" s="223"/>
      <c r="CT94" s="223"/>
    </row>
    <row r="95">
      <c r="A95" s="100"/>
      <c r="B95" s="100"/>
      <c r="C95" s="100"/>
      <c r="D95" s="103"/>
      <c r="E95" s="101"/>
      <c r="F95" s="100"/>
      <c r="G95" s="100"/>
      <c r="H95" s="100"/>
      <c r="I95" s="103"/>
      <c r="J95" s="100"/>
      <c r="K95" s="100"/>
      <c r="L95" s="101"/>
      <c r="M95" s="102"/>
      <c r="N95" s="103"/>
      <c r="O95" s="100"/>
      <c r="P95" s="100"/>
      <c r="Q95" s="100"/>
      <c r="R95" s="101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1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100"/>
      <c r="BI95" s="100"/>
      <c r="BJ95" s="100"/>
      <c r="BK95" s="100"/>
      <c r="BL95" s="100"/>
      <c r="BM95" s="100"/>
      <c r="BN95" s="100"/>
      <c r="BO95" s="100"/>
      <c r="BP95" s="100"/>
      <c r="BQ95" s="100"/>
      <c r="BR95" s="100"/>
      <c r="BS95" s="100"/>
      <c r="BT95" s="223"/>
      <c r="BU95" s="224"/>
      <c r="BV95" s="223"/>
      <c r="BW95" s="225"/>
      <c r="BX95" s="225"/>
      <c r="BY95" s="225"/>
      <c r="BZ95" s="225"/>
      <c r="CA95" s="225"/>
      <c r="CB95" s="225"/>
      <c r="CC95" s="225"/>
      <c r="CD95" s="225"/>
      <c r="CE95" s="225"/>
      <c r="CF95" s="225"/>
      <c r="CG95" s="225"/>
      <c r="CH95" s="225"/>
      <c r="CI95" s="225"/>
      <c r="CJ95" s="225"/>
      <c r="CK95" s="225"/>
      <c r="CL95" s="225"/>
      <c r="CM95" s="225"/>
      <c r="CN95" s="223"/>
      <c r="CO95" s="223"/>
      <c r="CP95" s="223"/>
      <c r="CQ95" s="223"/>
      <c r="CR95" s="223"/>
      <c r="CS95" s="223"/>
      <c r="CT95" s="223"/>
    </row>
    <row r="96">
      <c r="A96" s="100"/>
      <c r="B96" s="100"/>
      <c r="C96" s="100"/>
      <c r="D96" s="103"/>
      <c r="E96" s="101"/>
      <c r="F96" s="100"/>
      <c r="G96" s="100"/>
      <c r="H96" s="100"/>
      <c r="I96" s="103"/>
      <c r="J96" s="100"/>
      <c r="K96" s="100"/>
      <c r="L96" s="101"/>
      <c r="M96" s="102"/>
      <c r="N96" s="103"/>
      <c r="O96" s="100"/>
      <c r="P96" s="100"/>
      <c r="Q96" s="100"/>
      <c r="R96" s="101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1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00"/>
      <c r="BI96" s="100"/>
      <c r="BJ96" s="100"/>
      <c r="BK96" s="100"/>
      <c r="BL96" s="100"/>
      <c r="BM96" s="100"/>
      <c r="BN96" s="100"/>
      <c r="BO96" s="100"/>
      <c r="BP96" s="100"/>
      <c r="BQ96" s="100"/>
      <c r="BR96" s="100"/>
      <c r="BS96" s="100"/>
      <c r="BT96" s="223"/>
      <c r="BU96" s="224"/>
      <c r="BV96" s="223"/>
      <c r="BW96" s="225"/>
      <c r="BX96" s="225"/>
      <c r="BY96" s="225"/>
      <c r="BZ96" s="225"/>
      <c r="CA96" s="225"/>
      <c r="CB96" s="225"/>
      <c r="CC96" s="225"/>
      <c r="CD96" s="225"/>
      <c r="CE96" s="225"/>
      <c r="CF96" s="225"/>
      <c r="CG96" s="225"/>
      <c r="CH96" s="225"/>
      <c r="CI96" s="225"/>
      <c r="CJ96" s="225"/>
      <c r="CK96" s="225"/>
      <c r="CL96" s="225"/>
      <c r="CM96" s="225"/>
      <c r="CN96" s="223"/>
      <c r="CO96" s="223"/>
      <c r="CP96" s="223"/>
      <c r="CQ96" s="223"/>
      <c r="CR96" s="223"/>
      <c r="CS96" s="223"/>
      <c r="CT96" s="223"/>
    </row>
    <row r="97">
      <c r="A97" s="100"/>
      <c r="B97" s="100"/>
      <c r="C97" s="100"/>
      <c r="D97" s="103"/>
      <c r="E97" s="101"/>
      <c r="F97" s="100"/>
      <c r="G97" s="100"/>
      <c r="H97" s="100"/>
      <c r="I97" s="103"/>
      <c r="J97" s="100"/>
      <c r="K97" s="100"/>
      <c r="L97" s="101"/>
      <c r="M97" s="102"/>
      <c r="N97" s="103"/>
      <c r="O97" s="100"/>
      <c r="P97" s="100"/>
      <c r="Q97" s="100"/>
      <c r="R97" s="101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1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0"/>
      <c r="BR97" s="100"/>
      <c r="BS97" s="100"/>
      <c r="BT97" s="223"/>
      <c r="BU97" s="224"/>
      <c r="BV97" s="223"/>
      <c r="BW97" s="225"/>
      <c r="BX97" s="225"/>
      <c r="BY97" s="225"/>
      <c r="BZ97" s="225"/>
      <c r="CA97" s="225"/>
      <c r="CB97" s="225"/>
      <c r="CC97" s="225"/>
      <c r="CD97" s="225"/>
      <c r="CE97" s="225"/>
      <c r="CF97" s="225"/>
      <c r="CG97" s="225"/>
      <c r="CH97" s="225"/>
      <c r="CI97" s="225"/>
      <c r="CJ97" s="225"/>
      <c r="CK97" s="225"/>
      <c r="CL97" s="225"/>
      <c r="CM97" s="225"/>
      <c r="CN97" s="223"/>
      <c r="CO97" s="223"/>
      <c r="CP97" s="223"/>
      <c r="CQ97" s="223"/>
      <c r="CR97" s="223"/>
      <c r="CS97" s="223"/>
      <c r="CT97" s="223"/>
    </row>
    <row r="98">
      <c r="A98" s="100"/>
      <c r="B98" s="100"/>
      <c r="C98" s="100"/>
      <c r="D98" s="103"/>
      <c r="E98" s="101"/>
      <c r="F98" s="100"/>
      <c r="G98" s="100"/>
      <c r="H98" s="100"/>
      <c r="I98" s="103"/>
      <c r="J98" s="100"/>
      <c r="K98" s="100"/>
      <c r="L98" s="101"/>
      <c r="M98" s="102"/>
      <c r="N98" s="103"/>
      <c r="O98" s="100"/>
      <c r="P98" s="100"/>
      <c r="Q98" s="100"/>
      <c r="R98" s="101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1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223"/>
      <c r="BU98" s="224"/>
      <c r="BV98" s="223"/>
      <c r="BW98" s="225"/>
      <c r="BX98" s="225"/>
      <c r="BY98" s="225"/>
      <c r="BZ98" s="225"/>
      <c r="CA98" s="225"/>
      <c r="CB98" s="225"/>
      <c r="CC98" s="225"/>
      <c r="CD98" s="225"/>
      <c r="CE98" s="225"/>
      <c r="CF98" s="225"/>
      <c r="CG98" s="225"/>
      <c r="CH98" s="225"/>
      <c r="CI98" s="225"/>
      <c r="CJ98" s="225"/>
      <c r="CK98" s="225"/>
      <c r="CL98" s="225"/>
      <c r="CM98" s="225"/>
      <c r="CN98" s="223"/>
      <c r="CO98" s="223"/>
      <c r="CP98" s="223"/>
      <c r="CQ98" s="223"/>
      <c r="CR98" s="223"/>
      <c r="CS98" s="223"/>
      <c r="CT98" s="223"/>
    </row>
    <row r="99">
      <c r="A99" s="100"/>
      <c r="B99" s="100"/>
      <c r="C99" s="100"/>
      <c r="D99" s="103"/>
      <c r="E99" s="101"/>
      <c r="F99" s="100"/>
      <c r="G99" s="100"/>
      <c r="H99" s="100"/>
      <c r="I99" s="103"/>
      <c r="J99" s="100"/>
      <c r="K99" s="100"/>
      <c r="L99" s="101"/>
      <c r="M99" s="102"/>
      <c r="N99" s="103"/>
      <c r="O99" s="100"/>
      <c r="P99" s="100"/>
      <c r="Q99" s="100"/>
      <c r="R99" s="101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1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223"/>
      <c r="BU99" s="224"/>
      <c r="BV99" s="223"/>
      <c r="BW99" s="225"/>
      <c r="BX99" s="225"/>
      <c r="BY99" s="225"/>
      <c r="BZ99" s="225"/>
      <c r="CA99" s="225"/>
      <c r="CB99" s="225"/>
      <c r="CC99" s="225"/>
      <c r="CD99" s="225"/>
      <c r="CE99" s="225"/>
      <c r="CF99" s="225"/>
      <c r="CG99" s="225"/>
      <c r="CH99" s="225"/>
      <c r="CI99" s="225"/>
      <c r="CJ99" s="225"/>
      <c r="CK99" s="225"/>
      <c r="CL99" s="225"/>
      <c r="CM99" s="225"/>
      <c r="CN99" s="223"/>
      <c r="CO99" s="223"/>
      <c r="CP99" s="223"/>
      <c r="CQ99" s="223"/>
      <c r="CR99" s="223"/>
      <c r="CS99" s="223"/>
      <c r="CT99" s="223"/>
    </row>
    <row r="100">
      <c r="A100" s="100"/>
      <c r="B100" s="100"/>
      <c r="C100" s="100"/>
      <c r="D100" s="103"/>
      <c r="E100" s="101"/>
      <c r="F100" s="100"/>
      <c r="G100" s="100"/>
      <c r="H100" s="100"/>
      <c r="I100" s="103"/>
      <c r="J100" s="100"/>
      <c r="K100" s="100"/>
      <c r="L100" s="101"/>
      <c r="M100" s="102"/>
      <c r="N100" s="103"/>
      <c r="O100" s="100"/>
      <c r="P100" s="100"/>
      <c r="Q100" s="100"/>
      <c r="R100" s="101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1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00"/>
      <c r="BR100" s="100"/>
      <c r="BS100" s="100"/>
      <c r="BT100" s="223"/>
      <c r="BU100" s="224"/>
      <c r="BV100" s="223"/>
      <c r="BW100" s="225"/>
      <c r="BX100" s="225"/>
      <c r="BY100" s="225"/>
      <c r="BZ100" s="225"/>
      <c r="CA100" s="225"/>
      <c r="CB100" s="225"/>
      <c r="CC100" s="225"/>
      <c r="CD100" s="225"/>
      <c r="CE100" s="225"/>
      <c r="CF100" s="225"/>
      <c r="CG100" s="225"/>
      <c r="CH100" s="225"/>
      <c r="CI100" s="225"/>
      <c r="CJ100" s="225"/>
      <c r="CK100" s="225"/>
      <c r="CL100" s="225"/>
      <c r="CM100" s="225"/>
      <c r="CN100" s="223"/>
      <c r="CO100" s="223"/>
      <c r="CP100" s="223"/>
      <c r="CQ100" s="223"/>
      <c r="CR100" s="223"/>
      <c r="CS100" s="223"/>
      <c r="CT100" s="223"/>
    </row>
    <row r="101">
      <c r="A101" s="100"/>
      <c r="B101" s="100"/>
      <c r="C101" s="100"/>
      <c r="D101" s="103"/>
      <c r="E101" s="101"/>
      <c r="F101" s="100"/>
      <c r="G101" s="100"/>
      <c r="H101" s="100"/>
      <c r="I101" s="103"/>
      <c r="J101" s="100"/>
      <c r="K101" s="100"/>
      <c r="L101" s="101"/>
      <c r="M101" s="102"/>
      <c r="N101" s="103"/>
      <c r="O101" s="100"/>
      <c r="P101" s="100"/>
      <c r="Q101" s="100"/>
      <c r="R101" s="101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1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100"/>
      <c r="BS101" s="100"/>
      <c r="BT101" s="223"/>
      <c r="BU101" s="224"/>
      <c r="BV101" s="223"/>
      <c r="BW101" s="225"/>
      <c r="BX101" s="225"/>
      <c r="BY101" s="225"/>
      <c r="BZ101" s="225"/>
      <c r="CA101" s="225"/>
      <c r="CB101" s="225"/>
      <c r="CC101" s="225"/>
      <c r="CD101" s="225"/>
      <c r="CE101" s="225"/>
      <c r="CF101" s="225"/>
      <c r="CG101" s="225"/>
      <c r="CH101" s="225"/>
      <c r="CI101" s="225"/>
      <c r="CJ101" s="225"/>
      <c r="CK101" s="225"/>
      <c r="CL101" s="225"/>
      <c r="CM101" s="225"/>
      <c r="CN101" s="223"/>
      <c r="CO101" s="223"/>
      <c r="CP101" s="223"/>
      <c r="CQ101" s="223"/>
      <c r="CR101" s="223"/>
      <c r="CS101" s="223"/>
      <c r="CT101" s="223"/>
    </row>
    <row r="102">
      <c r="A102" s="100"/>
      <c r="B102" s="100"/>
      <c r="C102" s="100"/>
      <c r="D102" s="103"/>
      <c r="E102" s="101"/>
      <c r="F102" s="100"/>
      <c r="G102" s="100"/>
      <c r="H102" s="100"/>
      <c r="I102" s="103"/>
      <c r="J102" s="100"/>
      <c r="K102" s="100"/>
      <c r="L102" s="101"/>
      <c r="M102" s="102"/>
      <c r="N102" s="103"/>
      <c r="O102" s="100"/>
      <c r="P102" s="100"/>
      <c r="Q102" s="100"/>
      <c r="R102" s="101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1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00"/>
      <c r="BR102" s="100"/>
      <c r="BS102" s="100"/>
      <c r="BT102" s="223"/>
      <c r="BU102" s="224"/>
      <c r="BV102" s="223"/>
      <c r="BW102" s="225"/>
      <c r="BX102" s="225"/>
      <c r="BY102" s="225"/>
      <c r="BZ102" s="225"/>
      <c r="CA102" s="225"/>
      <c r="CB102" s="225"/>
      <c r="CC102" s="225"/>
      <c r="CD102" s="225"/>
      <c r="CE102" s="225"/>
      <c r="CF102" s="225"/>
      <c r="CG102" s="225"/>
      <c r="CH102" s="225"/>
      <c r="CI102" s="225"/>
      <c r="CJ102" s="225"/>
      <c r="CK102" s="225"/>
      <c r="CL102" s="225"/>
      <c r="CM102" s="225"/>
      <c r="CN102" s="223"/>
      <c r="CO102" s="223"/>
      <c r="CP102" s="223"/>
      <c r="CQ102" s="223"/>
      <c r="CR102" s="223"/>
      <c r="CS102" s="223"/>
      <c r="CT102" s="223"/>
    </row>
    <row r="103">
      <c r="A103" s="100"/>
      <c r="B103" s="100"/>
      <c r="C103" s="100"/>
      <c r="D103" s="103"/>
      <c r="E103" s="101"/>
      <c r="F103" s="100"/>
      <c r="G103" s="100"/>
      <c r="H103" s="100"/>
      <c r="I103" s="103"/>
      <c r="J103" s="100"/>
      <c r="K103" s="100"/>
      <c r="L103" s="101"/>
      <c r="M103" s="102"/>
      <c r="N103" s="103"/>
      <c r="O103" s="100"/>
      <c r="P103" s="100"/>
      <c r="Q103" s="100"/>
      <c r="R103" s="101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1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00"/>
      <c r="BI103" s="100"/>
      <c r="BJ103" s="100"/>
      <c r="BK103" s="100"/>
      <c r="BL103" s="100"/>
      <c r="BM103" s="100"/>
      <c r="BN103" s="100"/>
      <c r="BO103" s="100"/>
      <c r="BP103" s="100"/>
      <c r="BQ103" s="100"/>
      <c r="BR103" s="100"/>
      <c r="BS103" s="100"/>
      <c r="BT103" s="223"/>
      <c r="BU103" s="224"/>
      <c r="BV103" s="223"/>
      <c r="BW103" s="225"/>
      <c r="BX103" s="225"/>
      <c r="BY103" s="225"/>
      <c r="BZ103" s="225"/>
      <c r="CA103" s="225"/>
      <c r="CB103" s="225"/>
      <c r="CC103" s="225"/>
      <c r="CD103" s="225"/>
      <c r="CE103" s="225"/>
      <c r="CF103" s="225"/>
      <c r="CG103" s="225"/>
      <c r="CH103" s="225"/>
      <c r="CI103" s="225"/>
      <c r="CJ103" s="225"/>
      <c r="CK103" s="225"/>
      <c r="CL103" s="225"/>
      <c r="CM103" s="225"/>
      <c r="CN103" s="223"/>
      <c r="CO103" s="223"/>
      <c r="CP103" s="223"/>
      <c r="CQ103" s="223"/>
      <c r="CR103" s="223"/>
      <c r="CS103" s="223"/>
      <c r="CT103" s="223"/>
    </row>
    <row r="104">
      <c r="A104" s="100"/>
      <c r="B104" s="100"/>
      <c r="C104" s="100"/>
      <c r="D104" s="103"/>
      <c r="E104" s="101"/>
      <c r="F104" s="100"/>
      <c r="G104" s="100"/>
      <c r="H104" s="100"/>
      <c r="I104" s="103"/>
      <c r="J104" s="100"/>
      <c r="K104" s="100"/>
      <c r="L104" s="101"/>
      <c r="M104" s="102"/>
      <c r="N104" s="103"/>
      <c r="O104" s="100"/>
      <c r="P104" s="100"/>
      <c r="Q104" s="100"/>
      <c r="R104" s="101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1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00"/>
      <c r="BI104" s="100"/>
      <c r="BJ104" s="100"/>
      <c r="BK104" s="100"/>
      <c r="BL104" s="100"/>
      <c r="BM104" s="100"/>
      <c r="BN104" s="100"/>
      <c r="BO104" s="100"/>
      <c r="BP104" s="100"/>
      <c r="BQ104" s="100"/>
      <c r="BR104" s="100"/>
      <c r="BS104" s="100"/>
      <c r="BT104" s="223"/>
      <c r="BU104" s="224"/>
      <c r="BV104" s="223"/>
      <c r="BW104" s="225"/>
      <c r="BX104" s="225"/>
      <c r="BY104" s="225"/>
      <c r="BZ104" s="225"/>
      <c r="CA104" s="225"/>
      <c r="CB104" s="225"/>
      <c r="CC104" s="225"/>
      <c r="CD104" s="225"/>
      <c r="CE104" s="225"/>
      <c r="CF104" s="225"/>
      <c r="CG104" s="225"/>
      <c r="CH104" s="225"/>
      <c r="CI104" s="225"/>
      <c r="CJ104" s="225"/>
      <c r="CK104" s="225"/>
      <c r="CL104" s="225"/>
      <c r="CM104" s="225"/>
      <c r="CN104" s="223"/>
      <c r="CO104" s="223"/>
      <c r="CP104" s="223"/>
      <c r="CQ104" s="223"/>
      <c r="CR104" s="223"/>
      <c r="CS104" s="223"/>
      <c r="CT104" s="223"/>
    </row>
    <row r="105">
      <c r="A105" s="100"/>
      <c r="B105" s="100"/>
      <c r="C105" s="100"/>
      <c r="D105" s="103"/>
      <c r="E105" s="101"/>
      <c r="F105" s="100"/>
      <c r="G105" s="100"/>
      <c r="H105" s="100"/>
      <c r="I105" s="103"/>
      <c r="J105" s="100"/>
      <c r="K105" s="100"/>
      <c r="L105" s="101"/>
      <c r="M105" s="102"/>
      <c r="N105" s="103"/>
      <c r="O105" s="100"/>
      <c r="P105" s="100"/>
      <c r="Q105" s="100"/>
      <c r="R105" s="101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1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223"/>
      <c r="BU105" s="224"/>
      <c r="BV105" s="223"/>
      <c r="BW105" s="225"/>
      <c r="BX105" s="225"/>
      <c r="BY105" s="225"/>
      <c r="BZ105" s="225"/>
      <c r="CA105" s="225"/>
      <c r="CB105" s="225"/>
      <c r="CC105" s="225"/>
      <c r="CD105" s="225"/>
      <c r="CE105" s="225"/>
      <c r="CF105" s="225"/>
      <c r="CG105" s="225"/>
      <c r="CH105" s="225"/>
      <c r="CI105" s="225"/>
      <c r="CJ105" s="225"/>
      <c r="CK105" s="225"/>
      <c r="CL105" s="225"/>
      <c r="CM105" s="225"/>
      <c r="CN105" s="223"/>
      <c r="CO105" s="223"/>
      <c r="CP105" s="223"/>
      <c r="CQ105" s="223"/>
      <c r="CR105" s="223"/>
      <c r="CS105" s="223"/>
      <c r="CT105" s="223"/>
    </row>
    <row r="106">
      <c r="A106" s="100"/>
      <c r="B106" s="100"/>
      <c r="C106" s="100"/>
      <c r="D106" s="103"/>
      <c r="E106" s="101"/>
      <c r="F106" s="100"/>
      <c r="G106" s="100"/>
      <c r="H106" s="100"/>
      <c r="I106" s="103"/>
      <c r="J106" s="100"/>
      <c r="K106" s="100"/>
      <c r="L106" s="101"/>
      <c r="M106" s="102"/>
      <c r="N106" s="103"/>
      <c r="O106" s="100"/>
      <c r="P106" s="100"/>
      <c r="Q106" s="100"/>
      <c r="R106" s="101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1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00"/>
      <c r="BR106" s="100"/>
      <c r="BS106" s="100"/>
      <c r="BT106" s="223"/>
      <c r="BU106" s="224"/>
      <c r="BV106" s="223"/>
      <c r="BW106" s="225"/>
      <c r="BX106" s="225"/>
      <c r="BY106" s="225"/>
      <c r="BZ106" s="225"/>
      <c r="CA106" s="225"/>
      <c r="CB106" s="225"/>
      <c r="CC106" s="225"/>
      <c r="CD106" s="225"/>
      <c r="CE106" s="225"/>
      <c r="CF106" s="225"/>
      <c r="CG106" s="225"/>
      <c r="CH106" s="225"/>
      <c r="CI106" s="225"/>
      <c r="CJ106" s="225"/>
      <c r="CK106" s="225"/>
      <c r="CL106" s="225"/>
      <c r="CM106" s="225"/>
      <c r="CN106" s="223"/>
      <c r="CO106" s="223"/>
      <c r="CP106" s="223"/>
      <c r="CQ106" s="223"/>
      <c r="CR106" s="223"/>
      <c r="CS106" s="223"/>
      <c r="CT106" s="223"/>
    </row>
    <row r="107">
      <c r="A107" s="100"/>
      <c r="B107" s="100"/>
      <c r="C107" s="100"/>
      <c r="D107" s="103"/>
      <c r="E107" s="101"/>
      <c r="F107" s="100"/>
      <c r="G107" s="100"/>
      <c r="H107" s="100"/>
      <c r="I107" s="103"/>
      <c r="J107" s="100"/>
      <c r="K107" s="100"/>
      <c r="L107" s="101"/>
      <c r="M107" s="102"/>
      <c r="N107" s="103"/>
      <c r="O107" s="100"/>
      <c r="P107" s="100"/>
      <c r="Q107" s="100"/>
      <c r="R107" s="101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1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0"/>
      <c r="BR107" s="100"/>
      <c r="BS107" s="100"/>
      <c r="BT107" s="223"/>
      <c r="BU107" s="224"/>
      <c r="BV107" s="223"/>
      <c r="BW107" s="225"/>
      <c r="BX107" s="225"/>
      <c r="BY107" s="225"/>
      <c r="BZ107" s="225"/>
      <c r="CA107" s="225"/>
      <c r="CB107" s="225"/>
      <c r="CC107" s="225"/>
      <c r="CD107" s="225"/>
      <c r="CE107" s="225"/>
      <c r="CF107" s="225"/>
      <c r="CG107" s="225"/>
      <c r="CH107" s="225"/>
      <c r="CI107" s="225"/>
      <c r="CJ107" s="225"/>
      <c r="CK107" s="225"/>
      <c r="CL107" s="225"/>
      <c r="CM107" s="225"/>
      <c r="CN107" s="223"/>
      <c r="CO107" s="223"/>
      <c r="CP107" s="223"/>
      <c r="CQ107" s="223"/>
      <c r="CR107" s="223"/>
      <c r="CS107" s="223"/>
      <c r="CT107" s="223"/>
    </row>
    <row r="108">
      <c r="A108" s="100"/>
      <c r="B108" s="100"/>
      <c r="C108" s="100"/>
      <c r="D108" s="103"/>
      <c r="E108" s="101"/>
      <c r="F108" s="100"/>
      <c r="G108" s="100"/>
      <c r="H108" s="100"/>
      <c r="I108" s="103"/>
      <c r="J108" s="100"/>
      <c r="K108" s="100"/>
      <c r="L108" s="101"/>
      <c r="M108" s="102"/>
      <c r="N108" s="103"/>
      <c r="O108" s="100"/>
      <c r="P108" s="100"/>
      <c r="Q108" s="100"/>
      <c r="R108" s="101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1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  <c r="BM108" s="100"/>
      <c r="BN108" s="100"/>
      <c r="BO108" s="100"/>
      <c r="BP108" s="100"/>
      <c r="BQ108" s="100"/>
      <c r="BR108" s="100"/>
      <c r="BS108" s="100"/>
      <c r="BT108" s="223"/>
      <c r="BU108" s="224"/>
      <c r="BV108" s="223"/>
      <c r="BW108" s="225"/>
      <c r="BX108" s="225"/>
      <c r="BY108" s="225"/>
      <c r="BZ108" s="225"/>
      <c r="CA108" s="225"/>
      <c r="CB108" s="225"/>
      <c r="CC108" s="225"/>
      <c r="CD108" s="225"/>
      <c r="CE108" s="225"/>
      <c r="CF108" s="225"/>
      <c r="CG108" s="225"/>
      <c r="CH108" s="225"/>
      <c r="CI108" s="225"/>
      <c r="CJ108" s="225"/>
      <c r="CK108" s="225"/>
      <c r="CL108" s="225"/>
      <c r="CM108" s="225"/>
      <c r="CN108" s="223"/>
      <c r="CO108" s="223"/>
      <c r="CP108" s="223"/>
      <c r="CQ108" s="223"/>
      <c r="CR108" s="223"/>
      <c r="CS108" s="223"/>
      <c r="CT108" s="223"/>
    </row>
    <row r="109">
      <c r="A109" s="100"/>
      <c r="B109" s="100"/>
      <c r="C109" s="100"/>
      <c r="D109" s="103"/>
      <c r="E109" s="101"/>
      <c r="F109" s="100"/>
      <c r="G109" s="100"/>
      <c r="H109" s="100"/>
      <c r="I109" s="103"/>
      <c r="J109" s="100"/>
      <c r="K109" s="100"/>
      <c r="L109" s="101"/>
      <c r="M109" s="102"/>
      <c r="N109" s="103"/>
      <c r="O109" s="100"/>
      <c r="P109" s="100"/>
      <c r="Q109" s="100"/>
      <c r="R109" s="101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1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223"/>
      <c r="BU109" s="224"/>
      <c r="BV109" s="223"/>
      <c r="BW109" s="225"/>
      <c r="BX109" s="225"/>
      <c r="BY109" s="225"/>
      <c r="BZ109" s="225"/>
      <c r="CA109" s="225"/>
      <c r="CB109" s="225"/>
      <c r="CC109" s="225"/>
      <c r="CD109" s="225"/>
      <c r="CE109" s="225"/>
      <c r="CF109" s="225"/>
      <c r="CG109" s="225"/>
      <c r="CH109" s="225"/>
      <c r="CI109" s="225"/>
      <c r="CJ109" s="225"/>
      <c r="CK109" s="225"/>
      <c r="CL109" s="225"/>
      <c r="CM109" s="225"/>
      <c r="CN109" s="223"/>
      <c r="CO109" s="223"/>
      <c r="CP109" s="223"/>
      <c r="CQ109" s="223"/>
      <c r="CR109" s="223"/>
      <c r="CS109" s="223"/>
      <c r="CT109" s="223"/>
    </row>
    <row r="110">
      <c r="A110" s="100"/>
      <c r="B110" s="100"/>
      <c r="C110" s="100"/>
      <c r="D110" s="103"/>
      <c r="E110" s="101"/>
      <c r="F110" s="100"/>
      <c r="G110" s="100"/>
      <c r="H110" s="100"/>
      <c r="I110" s="103"/>
      <c r="J110" s="100"/>
      <c r="K110" s="100"/>
      <c r="L110" s="101"/>
      <c r="M110" s="102"/>
      <c r="N110" s="103"/>
      <c r="O110" s="100"/>
      <c r="P110" s="100"/>
      <c r="Q110" s="100"/>
      <c r="R110" s="101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1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00"/>
      <c r="BR110" s="100"/>
      <c r="BS110" s="100"/>
      <c r="BT110" s="223"/>
      <c r="BU110" s="224"/>
      <c r="BV110" s="223"/>
      <c r="BW110" s="225"/>
      <c r="BX110" s="225"/>
      <c r="BY110" s="225"/>
      <c r="BZ110" s="225"/>
      <c r="CA110" s="225"/>
      <c r="CB110" s="225"/>
      <c r="CC110" s="225"/>
      <c r="CD110" s="225"/>
      <c r="CE110" s="225"/>
      <c r="CF110" s="225"/>
      <c r="CG110" s="225"/>
      <c r="CH110" s="225"/>
      <c r="CI110" s="225"/>
      <c r="CJ110" s="225"/>
      <c r="CK110" s="225"/>
      <c r="CL110" s="225"/>
      <c r="CM110" s="225"/>
      <c r="CN110" s="223"/>
      <c r="CO110" s="223"/>
      <c r="CP110" s="223"/>
      <c r="CQ110" s="223"/>
      <c r="CR110" s="223"/>
      <c r="CS110" s="223"/>
      <c r="CT110" s="223"/>
    </row>
    <row r="111">
      <c r="A111" s="100"/>
      <c r="B111" s="100"/>
      <c r="C111" s="100"/>
      <c r="D111" s="103"/>
      <c r="E111" s="101"/>
      <c r="F111" s="100"/>
      <c r="G111" s="100"/>
      <c r="H111" s="100"/>
      <c r="I111" s="103"/>
      <c r="J111" s="100"/>
      <c r="K111" s="100"/>
      <c r="L111" s="101"/>
      <c r="M111" s="102"/>
      <c r="N111" s="103"/>
      <c r="O111" s="100"/>
      <c r="P111" s="100"/>
      <c r="Q111" s="100"/>
      <c r="R111" s="101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1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00"/>
      <c r="BR111" s="100"/>
      <c r="BS111" s="100"/>
      <c r="BT111" s="223"/>
      <c r="BU111" s="224"/>
      <c r="BV111" s="223"/>
      <c r="BW111" s="225"/>
      <c r="BX111" s="225"/>
      <c r="BY111" s="225"/>
      <c r="BZ111" s="225"/>
      <c r="CA111" s="225"/>
      <c r="CB111" s="225"/>
      <c r="CC111" s="225"/>
      <c r="CD111" s="225"/>
      <c r="CE111" s="225"/>
      <c r="CF111" s="225"/>
      <c r="CG111" s="225"/>
      <c r="CH111" s="225"/>
      <c r="CI111" s="225"/>
      <c r="CJ111" s="225"/>
      <c r="CK111" s="225"/>
      <c r="CL111" s="225"/>
      <c r="CM111" s="225"/>
      <c r="CN111" s="223"/>
      <c r="CO111" s="223"/>
      <c r="CP111" s="223"/>
      <c r="CQ111" s="223"/>
      <c r="CR111" s="223"/>
      <c r="CS111" s="223"/>
      <c r="CT111" s="223"/>
    </row>
    <row r="112">
      <c r="A112" s="100"/>
      <c r="B112" s="100"/>
      <c r="C112" s="100"/>
      <c r="D112" s="103"/>
      <c r="E112" s="101"/>
      <c r="F112" s="100"/>
      <c r="G112" s="100"/>
      <c r="H112" s="100"/>
      <c r="I112" s="103"/>
      <c r="J112" s="100"/>
      <c r="K112" s="100"/>
      <c r="L112" s="101"/>
      <c r="M112" s="102"/>
      <c r="N112" s="103"/>
      <c r="O112" s="100"/>
      <c r="P112" s="100"/>
      <c r="Q112" s="100"/>
      <c r="R112" s="101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1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  <c r="BH112" s="100"/>
      <c r="BI112" s="100"/>
      <c r="BJ112" s="100"/>
      <c r="BK112" s="100"/>
      <c r="BL112" s="100"/>
      <c r="BM112" s="100"/>
      <c r="BN112" s="100"/>
      <c r="BO112" s="100"/>
      <c r="BP112" s="100"/>
      <c r="BQ112" s="100"/>
      <c r="BR112" s="100"/>
      <c r="BS112" s="100"/>
      <c r="BT112" s="223"/>
      <c r="BU112" s="224"/>
      <c r="BV112" s="223"/>
      <c r="BW112" s="225"/>
      <c r="BX112" s="225"/>
      <c r="BY112" s="225"/>
      <c r="BZ112" s="225"/>
      <c r="CA112" s="225"/>
      <c r="CB112" s="225"/>
      <c r="CC112" s="225"/>
      <c r="CD112" s="225"/>
      <c r="CE112" s="225"/>
      <c r="CF112" s="225"/>
      <c r="CG112" s="225"/>
      <c r="CH112" s="225"/>
      <c r="CI112" s="225"/>
      <c r="CJ112" s="225"/>
      <c r="CK112" s="225"/>
      <c r="CL112" s="225"/>
      <c r="CM112" s="225"/>
      <c r="CN112" s="223"/>
      <c r="CO112" s="223"/>
      <c r="CP112" s="223"/>
      <c r="CQ112" s="223"/>
      <c r="CR112" s="223"/>
      <c r="CS112" s="223"/>
      <c r="CT112" s="223"/>
    </row>
    <row r="113">
      <c r="A113" s="100"/>
      <c r="B113" s="100"/>
      <c r="C113" s="100"/>
      <c r="D113" s="103"/>
      <c r="E113" s="101"/>
      <c r="F113" s="100"/>
      <c r="G113" s="100"/>
      <c r="H113" s="100"/>
      <c r="I113" s="103"/>
      <c r="J113" s="100"/>
      <c r="K113" s="100"/>
      <c r="L113" s="101"/>
      <c r="M113" s="102"/>
      <c r="N113" s="103"/>
      <c r="O113" s="100"/>
      <c r="P113" s="100"/>
      <c r="Q113" s="100"/>
      <c r="R113" s="101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1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  <c r="BH113" s="100"/>
      <c r="BI113" s="100"/>
      <c r="BJ113" s="100"/>
      <c r="BK113" s="100"/>
      <c r="BL113" s="100"/>
      <c r="BM113" s="100"/>
      <c r="BN113" s="100"/>
      <c r="BO113" s="100"/>
      <c r="BP113" s="100"/>
      <c r="BQ113" s="100"/>
      <c r="BR113" s="100"/>
      <c r="BS113" s="100"/>
      <c r="BT113" s="223"/>
      <c r="BU113" s="224"/>
      <c r="BV113" s="223"/>
      <c r="BW113" s="225"/>
      <c r="BX113" s="225"/>
      <c r="BY113" s="225"/>
      <c r="BZ113" s="225"/>
      <c r="CA113" s="225"/>
      <c r="CB113" s="225"/>
      <c r="CC113" s="225"/>
      <c r="CD113" s="225"/>
      <c r="CE113" s="225"/>
      <c r="CF113" s="225"/>
      <c r="CG113" s="225"/>
      <c r="CH113" s="225"/>
      <c r="CI113" s="225"/>
      <c r="CJ113" s="225"/>
      <c r="CK113" s="225"/>
      <c r="CL113" s="225"/>
      <c r="CM113" s="225"/>
      <c r="CN113" s="223"/>
      <c r="CO113" s="223"/>
      <c r="CP113" s="223"/>
      <c r="CQ113" s="223"/>
      <c r="CR113" s="223"/>
      <c r="CS113" s="223"/>
      <c r="CT113" s="223"/>
    </row>
    <row r="114">
      <c r="A114" s="100"/>
      <c r="B114" s="100"/>
      <c r="C114" s="100"/>
      <c r="D114" s="103"/>
      <c r="E114" s="101"/>
      <c r="F114" s="100"/>
      <c r="G114" s="100"/>
      <c r="H114" s="100"/>
      <c r="I114" s="103"/>
      <c r="J114" s="100"/>
      <c r="K114" s="100"/>
      <c r="L114" s="101"/>
      <c r="M114" s="102"/>
      <c r="N114" s="103"/>
      <c r="O114" s="100"/>
      <c r="P114" s="100"/>
      <c r="Q114" s="100"/>
      <c r="R114" s="101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1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  <c r="BH114" s="100"/>
      <c r="BI114" s="100"/>
      <c r="BJ114" s="100"/>
      <c r="BK114" s="100"/>
      <c r="BL114" s="100"/>
      <c r="BM114" s="100"/>
      <c r="BN114" s="100"/>
      <c r="BO114" s="100"/>
      <c r="BP114" s="100"/>
      <c r="BQ114" s="100"/>
      <c r="BR114" s="100"/>
      <c r="BS114" s="100"/>
      <c r="BT114" s="223"/>
      <c r="BU114" s="224"/>
      <c r="BV114" s="223"/>
      <c r="BW114" s="225"/>
      <c r="BX114" s="225"/>
      <c r="BY114" s="225"/>
      <c r="BZ114" s="225"/>
      <c r="CA114" s="225"/>
      <c r="CB114" s="225"/>
      <c r="CC114" s="225"/>
      <c r="CD114" s="225"/>
      <c r="CE114" s="225"/>
      <c r="CF114" s="225"/>
      <c r="CG114" s="225"/>
      <c r="CH114" s="225"/>
      <c r="CI114" s="225"/>
      <c r="CJ114" s="225"/>
      <c r="CK114" s="225"/>
      <c r="CL114" s="225"/>
      <c r="CM114" s="225"/>
      <c r="CN114" s="223"/>
      <c r="CO114" s="223"/>
      <c r="CP114" s="223"/>
      <c r="CQ114" s="223"/>
      <c r="CR114" s="223"/>
      <c r="CS114" s="223"/>
      <c r="CT114" s="223"/>
    </row>
    <row r="115">
      <c r="A115" s="100"/>
      <c r="B115" s="100"/>
      <c r="C115" s="100"/>
      <c r="D115" s="103"/>
      <c r="E115" s="101"/>
      <c r="F115" s="100"/>
      <c r="G115" s="100"/>
      <c r="H115" s="100"/>
      <c r="I115" s="103"/>
      <c r="J115" s="100"/>
      <c r="K115" s="100"/>
      <c r="L115" s="101"/>
      <c r="M115" s="102"/>
      <c r="N115" s="103"/>
      <c r="O115" s="100"/>
      <c r="P115" s="100"/>
      <c r="Q115" s="100"/>
      <c r="R115" s="101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1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00"/>
      <c r="BI115" s="100"/>
      <c r="BJ115" s="100"/>
      <c r="BK115" s="100"/>
      <c r="BL115" s="100"/>
      <c r="BM115" s="100"/>
      <c r="BN115" s="100"/>
      <c r="BO115" s="100"/>
      <c r="BP115" s="100"/>
      <c r="BQ115" s="100"/>
      <c r="BR115" s="100"/>
      <c r="BS115" s="100"/>
      <c r="BT115" s="223"/>
      <c r="BU115" s="224"/>
      <c r="BV115" s="223"/>
      <c r="BW115" s="225"/>
      <c r="BX115" s="225"/>
      <c r="BY115" s="225"/>
      <c r="BZ115" s="225"/>
      <c r="CA115" s="225"/>
      <c r="CB115" s="225"/>
      <c r="CC115" s="225"/>
      <c r="CD115" s="225"/>
      <c r="CE115" s="225"/>
      <c r="CF115" s="225"/>
      <c r="CG115" s="225"/>
      <c r="CH115" s="225"/>
      <c r="CI115" s="225"/>
      <c r="CJ115" s="225"/>
      <c r="CK115" s="225"/>
      <c r="CL115" s="225"/>
      <c r="CM115" s="225"/>
      <c r="CN115" s="223"/>
      <c r="CO115" s="223"/>
      <c r="CP115" s="223"/>
      <c r="CQ115" s="223"/>
      <c r="CR115" s="223"/>
      <c r="CS115" s="223"/>
      <c r="CT115" s="223"/>
    </row>
    <row r="116">
      <c r="A116" s="100"/>
      <c r="B116" s="100"/>
      <c r="C116" s="100"/>
      <c r="D116" s="103"/>
      <c r="E116" s="101"/>
      <c r="F116" s="100"/>
      <c r="G116" s="100"/>
      <c r="H116" s="100"/>
      <c r="I116" s="103"/>
      <c r="J116" s="100"/>
      <c r="K116" s="100"/>
      <c r="L116" s="101"/>
      <c r="M116" s="102"/>
      <c r="N116" s="103"/>
      <c r="O116" s="100"/>
      <c r="P116" s="100"/>
      <c r="Q116" s="100"/>
      <c r="R116" s="101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1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  <c r="BI116" s="100"/>
      <c r="BJ116" s="100"/>
      <c r="BK116" s="100"/>
      <c r="BL116" s="100"/>
      <c r="BM116" s="100"/>
      <c r="BN116" s="100"/>
      <c r="BO116" s="100"/>
      <c r="BP116" s="100"/>
      <c r="BQ116" s="100"/>
      <c r="BR116" s="100"/>
      <c r="BS116" s="100"/>
      <c r="BT116" s="223"/>
      <c r="BU116" s="224"/>
      <c r="BV116" s="223"/>
      <c r="BW116" s="225"/>
      <c r="BX116" s="225"/>
      <c r="BY116" s="225"/>
      <c r="BZ116" s="225"/>
      <c r="CA116" s="225"/>
      <c r="CB116" s="225"/>
      <c r="CC116" s="225"/>
      <c r="CD116" s="225"/>
      <c r="CE116" s="225"/>
      <c r="CF116" s="225"/>
      <c r="CG116" s="225"/>
      <c r="CH116" s="225"/>
      <c r="CI116" s="225"/>
      <c r="CJ116" s="225"/>
      <c r="CK116" s="225"/>
      <c r="CL116" s="225"/>
      <c r="CM116" s="225"/>
      <c r="CN116" s="223"/>
      <c r="CO116" s="223"/>
      <c r="CP116" s="223"/>
      <c r="CQ116" s="223"/>
      <c r="CR116" s="223"/>
      <c r="CS116" s="223"/>
      <c r="CT116" s="223"/>
    </row>
    <row r="117">
      <c r="A117" s="100"/>
      <c r="B117" s="100"/>
      <c r="C117" s="100"/>
      <c r="D117" s="103"/>
      <c r="E117" s="101"/>
      <c r="F117" s="100"/>
      <c r="G117" s="100"/>
      <c r="H117" s="100"/>
      <c r="I117" s="103"/>
      <c r="J117" s="100"/>
      <c r="K117" s="100"/>
      <c r="L117" s="101"/>
      <c r="M117" s="102"/>
      <c r="N117" s="103"/>
      <c r="O117" s="100"/>
      <c r="P117" s="100"/>
      <c r="Q117" s="100"/>
      <c r="R117" s="101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1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  <c r="BF117" s="100"/>
      <c r="BG117" s="100"/>
      <c r="BH117" s="100"/>
      <c r="BI117" s="100"/>
      <c r="BJ117" s="100"/>
      <c r="BK117" s="100"/>
      <c r="BL117" s="100"/>
      <c r="BM117" s="100"/>
      <c r="BN117" s="100"/>
      <c r="BO117" s="100"/>
      <c r="BP117" s="100"/>
      <c r="BQ117" s="100"/>
      <c r="BR117" s="100"/>
      <c r="BS117" s="100"/>
      <c r="BT117" s="223"/>
      <c r="BU117" s="224"/>
      <c r="BV117" s="223"/>
      <c r="BW117" s="225"/>
      <c r="BX117" s="225"/>
      <c r="BY117" s="225"/>
      <c r="BZ117" s="225"/>
      <c r="CA117" s="225"/>
      <c r="CB117" s="225"/>
      <c r="CC117" s="225"/>
      <c r="CD117" s="225"/>
      <c r="CE117" s="225"/>
      <c r="CF117" s="225"/>
      <c r="CG117" s="225"/>
      <c r="CH117" s="225"/>
      <c r="CI117" s="225"/>
      <c r="CJ117" s="225"/>
      <c r="CK117" s="225"/>
      <c r="CL117" s="225"/>
      <c r="CM117" s="225"/>
      <c r="CN117" s="223"/>
      <c r="CO117" s="223"/>
      <c r="CP117" s="223"/>
      <c r="CQ117" s="223"/>
      <c r="CR117" s="223"/>
      <c r="CS117" s="223"/>
      <c r="CT117" s="223"/>
    </row>
    <row r="118">
      <c r="A118" s="100"/>
      <c r="B118" s="100"/>
      <c r="C118" s="100"/>
      <c r="D118" s="103"/>
      <c r="E118" s="101"/>
      <c r="F118" s="100"/>
      <c r="G118" s="100"/>
      <c r="H118" s="100"/>
      <c r="I118" s="103"/>
      <c r="J118" s="100"/>
      <c r="K118" s="100"/>
      <c r="L118" s="101"/>
      <c r="M118" s="102"/>
      <c r="N118" s="103"/>
      <c r="O118" s="100"/>
      <c r="P118" s="100"/>
      <c r="Q118" s="100"/>
      <c r="R118" s="101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1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  <c r="BF118" s="100"/>
      <c r="BG118" s="100"/>
      <c r="BH118" s="100"/>
      <c r="BI118" s="100"/>
      <c r="BJ118" s="100"/>
      <c r="BK118" s="100"/>
      <c r="BL118" s="100"/>
      <c r="BM118" s="100"/>
      <c r="BN118" s="100"/>
      <c r="BO118" s="100"/>
      <c r="BP118" s="100"/>
      <c r="BQ118" s="100"/>
      <c r="BR118" s="100"/>
      <c r="BS118" s="100"/>
      <c r="BT118" s="223"/>
      <c r="BU118" s="224"/>
      <c r="BV118" s="223"/>
      <c r="BW118" s="225"/>
      <c r="BX118" s="225"/>
      <c r="BY118" s="225"/>
      <c r="BZ118" s="225"/>
      <c r="CA118" s="225"/>
      <c r="CB118" s="225"/>
      <c r="CC118" s="225"/>
      <c r="CD118" s="225"/>
      <c r="CE118" s="225"/>
      <c r="CF118" s="225"/>
      <c r="CG118" s="225"/>
      <c r="CH118" s="225"/>
      <c r="CI118" s="225"/>
      <c r="CJ118" s="225"/>
      <c r="CK118" s="225"/>
      <c r="CL118" s="225"/>
      <c r="CM118" s="225"/>
      <c r="CN118" s="223"/>
      <c r="CO118" s="223"/>
      <c r="CP118" s="223"/>
      <c r="CQ118" s="223"/>
      <c r="CR118" s="223"/>
      <c r="CS118" s="223"/>
      <c r="CT118" s="223"/>
    </row>
    <row r="119">
      <c r="A119" s="100"/>
      <c r="B119" s="100"/>
      <c r="C119" s="100"/>
      <c r="D119" s="103"/>
      <c r="E119" s="101"/>
      <c r="F119" s="100"/>
      <c r="G119" s="100"/>
      <c r="H119" s="100"/>
      <c r="I119" s="103"/>
      <c r="J119" s="100"/>
      <c r="K119" s="100"/>
      <c r="L119" s="101"/>
      <c r="M119" s="102"/>
      <c r="N119" s="103"/>
      <c r="O119" s="100"/>
      <c r="P119" s="100"/>
      <c r="Q119" s="100"/>
      <c r="R119" s="101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1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  <c r="BF119" s="100"/>
      <c r="BG119" s="100"/>
      <c r="BH119" s="100"/>
      <c r="BI119" s="100"/>
      <c r="BJ119" s="100"/>
      <c r="BK119" s="100"/>
      <c r="BL119" s="100"/>
      <c r="BM119" s="100"/>
      <c r="BN119" s="100"/>
      <c r="BO119" s="100"/>
      <c r="BP119" s="100"/>
      <c r="BQ119" s="100"/>
      <c r="BR119" s="100"/>
      <c r="BS119" s="100"/>
      <c r="BT119" s="223"/>
      <c r="BU119" s="224"/>
      <c r="BV119" s="223"/>
      <c r="BW119" s="225"/>
      <c r="BX119" s="225"/>
      <c r="BY119" s="225"/>
      <c r="BZ119" s="225"/>
      <c r="CA119" s="225"/>
      <c r="CB119" s="225"/>
      <c r="CC119" s="225"/>
      <c r="CD119" s="225"/>
      <c r="CE119" s="225"/>
      <c r="CF119" s="225"/>
      <c r="CG119" s="225"/>
      <c r="CH119" s="225"/>
      <c r="CI119" s="225"/>
      <c r="CJ119" s="225"/>
      <c r="CK119" s="225"/>
      <c r="CL119" s="225"/>
      <c r="CM119" s="225"/>
      <c r="CN119" s="223"/>
      <c r="CO119" s="223"/>
      <c r="CP119" s="223"/>
      <c r="CQ119" s="223"/>
      <c r="CR119" s="223"/>
      <c r="CS119" s="223"/>
      <c r="CT119" s="223"/>
    </row>
    <row r="120">
      <c r="A120" s="100"/>
      <c r="B120" s="100"/>
      <c r="C120" s="100"/>
      <c r="D120" s="103"/>
      <c r="E120" s="101"/>
      <c r="F120" s="100"/>
      <c r="G120" s="100"/>
      <c r="H120" s="100"/>
      <c r="I120" s="103"/>
      <c r="J120" s="100"/>
      <c r="K120" s="100"/>
      <c r="L120" s="101"/>
      <c r="M120" s="102"/>
      <c r="N120" s="103"/>
      <c r="O120" s="100"/>
      <c r="P120" s="100"/>
      <c r="Q120" s="100"/>
      <c r="R120" s="101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1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  <c r="BF120" s="100"/>
      <c r="BG120" s="100"/>
      <c r="BH120" s="100"/>
      <c r="BI120" s="100"/>
      <c r="BJ120" s="100"/>
      <c r="BK120" s="100"/>
      <c r="BL120" s="100"/>
      <c r="BM120" s="100"/>
      <c r="BN120" s="100"/>
      <c r="BO120" s="100"/>
      <c r="BP120" s="100"/>
      <c r="BQ120" s="100"/>
      <c r="BR120" s="100"/>
      <c r="BS120" s="100"/>
      <c r="BT120" s="223"/>
      <c r="BU120" s="224"/>
      <c r="BV120" s="223"/>
      <c r="BW120" s="225"/>
      <c r="BX120" s="225"/>
      <c r="BY120" s="225"/>
      <c r="BZ120" s="225"/>
      <c r="CA120" s="225"/>
      <c r="CB120" s="225"/>
      <c r="CC120" s="225"/>
      <c r="CD120" s="225"/>
      <c r="CE120" s="225"/>
      <c r="CF120" s="225"/>
      <c r="CG120" s="225"/>
      <c r="CH120" s="225"/>
      <c r="CI120" s="225"/>
      <c r="CJ120" s="225"/>
      <c r="CK120" s="225"/>
      <c r="CL120" s="225"/>
      <c r="CM120" s="225"/>
      <c r="CN120" s="223"/>
      <c r="CO120" s="223"/>
      <c r="CP120" s="223"/>
      <c r="CQ120" s="223"/>
      <c r="CR120" s="223"/>
      <c r="CS120" s="223"/>
      <c r="CT120" s="223"/>
    </row>
    <row r="121">
      <c r="A121" s="100"/>
      <c r="B121" s="100"/>
      <c r="C121" s="100"/>
      <c r="D121" s="103"/>
      <c r="E121" s="101"/>
      <c r="F121" s="100"/>
      <c r="G121" s="100"/>
      <c r="H121" s="100"/>
      <c r="I121" s="103"/>
      <c r="J121" s="100"/>
      <c r="K121" s="100"/>
      <c r="L121" s="101"/>
      <c r="M121" s="102"/>
      <c r="N121" s="103"/>
      <c r="O121" s="100"/>
      <c r="P121" s="100"/>
      <c r="Q121" s="100"/>
      <c r="R121" s="101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1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  <c r="BH121" s="100"/>
      <c r="BI121" s="100"/>
      <c r="BJ121" s="100"/>
      <c r="BK121" s="100"/>
      <c r="BL121" s="100"/>
      <c r="BM121" s="100"/>
      <c r="BN121" s="100"/>
      <c r="BO121" s="100"/>
      <c r="BP121" s="100"/>
      <c r="BQ121" s="100"/>
      <c r="BR121" s="100"/>
      <c r="BS121" s="100"/>
      <c r="BT121" s="223"/>
      <c r="BU121" s="224"/>
      <c r="BV121" s="223"/>
      <c r="BW121" s="225"/>
      <c r="BX121" s="225"/>
      <c r="BY121" s="225"/>
      <c r="BZ121" s="225"/>
      <c r="CA121" s="225"/>
      <c r="CB121" s="225"/>
      <c r="CC121" s="225"/>
      <c r="CD121" s="225"/>
      <c r="CE121" s="225"/>
      <c r="CF121" s="225"/>
      <c r="CG121" s="225"/>
      <c r="CH121" s="225"/>
      <c r="CI121" s="225"/>
      <c r="CJ121" s="225"/>
      <c r="CK121" s="225"/>
      <c r="CL121" s="225"/>
      <c r="CM121" s="225"/>
      <c r="CN121" s="223"/>
      <c r="CO121" s="223"/>
      <c r="CP121" s="223"/>
      <c r="CQ121" s="223"/>
      <c r="CR121" s="223"/>
      <c r="CS121" s="223"/>
      <c r="CT121" s="223"/>
    </row>
    <row r="122">
      <c r="A122" s="100"/>
      <c r="B122" s="100"/>
      <c r="C122" s="100"/>
      <c r="D122" s="103"/>
      <c r="E122" s="101"/>
      <c r="F122" s="100"/>
      <c r="G122" s="100"/>
      <c r="H122" s="100"/>
      <c r="I122" s="103"/>
      <c r="J122" s="100"/>
      <c r="K122" s="100"/>
      <c r="L122" s="101"/>
      <c r="M122" s="102"/>
      <c r="N122" s="103"/>
      <c r="O122" s="100"/>
      <c r="P122" s="100"/>
      <c r="Q122" s="100"/>
      <c r="R122" s="101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1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  <c r="BE122" s="100"/>
      <c r="BF122" s="100"/>
      <c r="BG122" s="100"/>
      <c r="BH122" s="100"/>
      <c r="BI122" s="100"/>
      <c r="BJ122" s="100"/>
      <c r="BK122" s="100"/>
      <c r="BL122" s="100"/>
      <c r="BM122" s="100"/>
      <c r="BN122" s="100"/>
      <c r="BO122" s="100"/>
      <c r="BP122" s="100"/>
      <c r="BQ122" s="100"/>
      <c r="BR122" s="100"/>
      <c r="BS122" s="100"/>
      <c r="BT122" s="223"/>
      <c r="BU122" s="224"/>
      <c r="BV122" s="223"/>
      <c r="BW122" s="225"/>
      <c r="BX122" s="225"/>
      <c r="BY122" s="225"/>
      <c r="BZ122" s="225"/>
      <c r="CA122" s="225"/>
      <c r="CB122" s="225"/>
      <c r="CC122" s="225"/>
      <c r="CD122" s="225"/>
      <c r="CE122" s="225"/>
      <c r="CF122" s="225"/>
      <c r="CG122" s="225"/>
      <c r="CH122" s="225"/>
      <c r="CI122" s="225"/>
      <c r="CJ122" s="225"/>
      <c r="CK122" s="225"/>
      <c r="CL122" s="225"/>
      <c r="CM122" s="225"/>
      <c r="CN122" s="223"/>
      <c r="CO122" s="223"/>
      <c r="CP122" s="223"/>
      <c r="CQ122" s="223"/>
      <c r="CR122" s="223"/>
      <c r="CS122" s="223"/>
      <c r="CT122" s="223"/>
    </row>
    <row r="123">
      <c r="A123" s="100"/>
      <c r="B123" s="100"/>
      <c r="C123" s="100"/>
      <c r="D123" s="103"/>
      <c r="E123" s="101"/>
      <c r="F123" s="100"/>
      <c r="G123" s="100"/>
      <c r="H123" s="100"/>
      <c r="I123" s="103"/>
      <c r="J123" s="100"/>
      <c r="K123" s="100"/>
      <c r="L123" s="101"/>
      <c r="M123" s="102"/>
      <c r="N123" s="103"/>
      <c r="O123" s="100"/>
      <c r="P123" s="100"/>
      <c r="Q123" s="100"/>
      <c r="R123" s="101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1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  <c r="BE123" s="100"/>
      <c r="BF123" s="100"/>
      <c r="BG123" s="100"/>
      <c r="BH123" s="100"/>
      <c r="BI123" s="100"/>
      <c r="BJ123" s="100"/>
      <c r="BK123" s="100"/>
      <c r="BL123" s="100"/>
      <c r="BM123" s="100"/>
      <c r="BN123" s="100"/>
      <c r="BO123" s="100"/>
      <c r="BP123" s="100"/>
      <c r="BQ123" s="100"/>
      <c r="BR123" s="100"/>
      <c r="BS123" s="100"/>
      <c r="BT123" s="223"/>
      <c r="BU123" s="224"/>
      <c r="BV123" s="223"/>
      <c r="BW123" s="225"/>
      <c r="BX123" s="225"/>
      <c r="BY123" s="225"/>
      <c r="BZ123" s="225"/>
      <c r="CA123" s="225"/>
      <c r="CB123" s="225"/>
      <c r="CC123" s="225"/>
      <c r="CD123" s="225"/>
      <c r="CE123" s="225"/>
      <c r="CF123" s="225"/>
      <c r="CG123" s="225"/>
      <c r="CH123" s="225"/>
      <c r="CI123" s="225"/>
      <c r="CJ123" s="225"/>
      <c r="CK123" s="225"/>
      <c r="CL123" s="225"/>
      <c r="CM123" s="225"/>
      <c r="CN123" s="223"/>
      <c r="CO123" s="223"/>
      <c r="CP123" s="223"/>
      <c r="CQ123" s="223"/>
      <c r="CR123" s="223"/>
      <c r="CS123" s="223"/>
      <c r="CT123" s="223"/>
    </row>
    <row r="124">
      <c r="A124" s="100"/>
      <c r="B124" s="100"/>
      <c r="C124" s="100"/>
      <c r="D124" s="103"/>
      <c r="E124" s="101"/>
      <c r="F124" s="100"/>
      <c r="G124" s="100"/>
      <c r="H124" s="100"/>
      <c r="I124" s="103"/>
      <c r="J124" s="100"/>
      <c r="K124" s="100"/>
      <c r="L124" s="101"/>
      <c r="M124" s="102"/>
      <c r="N124" s="103"/>
      <c r="O124" s="100"/>
      <c r="P124" s="100"/>
      <c r="Q124" s="100"/>
      <c r="R124" s="101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1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  <c r="BF124" s="100"/>
      <c r="BG124" s="100"/>
      <c r="BH124" s="100"/>
      <c r="BI124" s="100"/>
      <c r="BJ124" s="100"/>
      <c r="BK124" s="100"/>
      <c r="BL124" s="100"/>
      <c r="BM124" s="100"/>
      <c r="BN124" s="100"/>
      <c r="BO124" s="100"/>
      <c r="BP124" s="100"/>
      <c r="BQ124" s="100"/>
      <c r="BR124" s="100"/>
      <c r="BS124" s="100"/>
      <c r="BT124" s="223"/>
      <c r="BU124" s="224"/>
      <c r="BV124" s="223"/>
      <c r="BW124" s="225"/>
      <c r="BX124" s="225"/>
      <c r="BY124" s="225"/>
      <c r="BZ124" s="225"/>
      <c r="CA124" s="225"/>
      <c r="CB124" s="225"/>
      <c r="CC124" s="225"/>
      <c r="CD124" s="225"/>
      <c r="CE124" s="225"/>
      <c r="CF124" s="225"/>
      <c r="CG124" s="225"/>
      <c r="CH124" s="225"/>
      <c r="CI124" s="225"/>
      <c r="CJ124" s="225"/>
      <c r="CK124" s="225"/>
      <c r="CL124" s="225"/>
      <c r="CM124" s="225"/>
      <c r="CN124" s="223"/>
      <c r="CO124" s="223"/>
      <c r="CP124" s="223"/>
      <c r="CQ124" s="223"/>
      <c r="CR124" s="223"/>
      <c r="CS124" s="223"/>
      <c r="CT124" s="223"/>
    </row>
    <row r="125">
      <c r="A125" s="100"/>
      <c r="B125" s="100"/>
      <c r="C125" s="100"/>
      <c r="D125" s="103"/>
      <c r="E125" s="101"/>
      <c r="F125" s="100"/>
      <c r="G125" s="100"/>
      <c r="H125" s="100"/>
      <c r="I125" s="103"/>
      <c r="J125" s="100"/>
      <c r="K125" s="100"/>
      <c r="L125" s="101"/>
      <c r="M125" s="102"/>
      <c r="N125" s="103"/>
      <c r="O125" s="100"/>
      <c r="P125" s="100"/>
      <c r="Q125" s="100"/>
      <c r="R125" s="101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1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  <c r="BE125" s="100"/>
      <c r="BF125" s="100"/>
      <c r="BG125" s="100"/>
      <c r="BH125" s="100"/>
      <c r="BI125" s="100"/>
      <c r="BJ125" s="100"/>
      <c r="BK125" s="100"/>
      <c r="BL125" s="100"/>
      <c r="BM125" s="100"/>
      <c r="BN125" s="100"/>
      <c r="BO125" s="100"/>
      <c r="BP125" s="100"/>
      <c r="BQ125" s="100"/>
      <c r="BR125" s="100"/>
      <c r="BS125" s="100"/>
      <c r="BT125" s="223"/>
      <c r="BU125" s="224"/>
      <c r="BV125" s="223"/>
      <c r="BW125" s="225"/>
      <c r="BX125" s="225"/>
      <c r="BY125" s="225"/>
      <c r="BZ125" s="225"/>
      <c r="CA125" s="225"/>
      <c r="CB125" s="225"/>
      <c r="CC125" s="225"/>
      <c r="CD125" s="225"/>
      <c r="CE125" s="225"/>
      <c r="CF125" s="225"/>
      <c r="CG125" s="225"/>
      <c r="CH125" s="225"/>
      <c r="CI125" s="225"/>
      <c r="CJ125" s="225"/>
      <c r="CK125" s="225"/>
      <c r="CL125" s="225"/>
      <c r="CM125" s="225"/>
      <c r="CN125" s="223"/>
      <c r="CO125" s="223"/>
      <c r="CP125" s="223"/>
      <c r="CQ125" s="223"/>
      <c r="CR125" s="223"/>
      <c r="CS125" s="223"/>
      <c r="CT125" s="223"/>
    </row>
    <row r="126">
      <c r="A126" s="100"/>
      <c r="B126" s="100"/>
      <c r="C126" s="100"/>
      <c r="D126" s="103"/>
      <c r="E126" s="101"/>
      <c r="F126" s="100"/>
      <c r="G126" s="100"/>
      <c r="H126" s="100"/>
      <c r="I126" s="103"/>
      <c r="J126" s="100"/>
      <c r="K126" s="100"/>
      <c r="L126" s="101"/>
      <c r="M126" s="102"/>
      <c r="N126" s="103"/>
      <c r="O126" s="100"/>
      <c r="P126" s="100"/>
      <c r="Q126" s="100"/>
      <c r="R126" s="101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1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  <c r="BP126" s="100"/>
      <c r="BQ126" s="100"/>
      <c r="BR126" s="100"/>
      <c r="BS126" s="100"/>
      <c r="BT126" s="223"/>
      <c r="BU126" s="224"/>
      <c r="BV126" s="223"/>
      <c r="BW126" s="225"/>
      <c r="BX126" s="225"/>
      <c r="BY126" s="225"/>
      <c r="BZ126" s="225"/>
      <c r="CA126" s="225"/>
      <c r="CB126" s="225"/>
      <c r="CC126" s="225"/>
      <c r="CD126" s="225"/>
      <c r="CE126" s="225"/>
      <c r="CF126" s="225"/>
      <c r="CG126" s="225"/>
      <c r="CH126" s="225"/>
      <c r="CI126" s="225"/>
      <c r="CJ126" s="225"/>
      <c r="CK126" s="225"/>
      <c r="CL126" s="225"/>
      <c r="CM126" s="225"/>
      <c r="CN126" s="223"/>
      <c r="CO126" s="223"/>
      <c r="CP126" s="223"/>
      <c r="CQ126" s="223"/>
      <c r="CR126" s="223"/>
      <c r="CS126" s="223"/>
      <c r="CT126" s="223"/>
    </row>
    <row r="127">
      <c r="A127" s="100"/>
      <c r="B127" s="100"/>
      <c r="C127" s="100"/>
      <c r="D127" s="103"/>
      <c r="E127" s="101"/>
      <c r="F127" s="100"/>
      <c r="G127" s="100"/>
      <c r="H127" s="100"/>
      <c r="I127" s="103"/>
      <c r="J127" s="100"/>
      <c r="K127" s="100"/>
      <c r="L127" s="101"/>
      <c r="M127" s="102"/>
      <c r="N127" s="103"/>
      <c r="O127" s="100"/>
      <c r="P127" s="100"/>
      <c r="Q127" s="100"/>
      <c r="R127" s="101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1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  <c r="BP127" s="100"/>
      <c r="BQ127" s="100"/>
      <c r="BR127" s="100"/>
      <c r="BS127" s="100"/>
      <c r="BT127" s="223"/>
      <c r="BU127" s="224"/>
      <c r="BV127" s="223"/>
      <c r="BW127" s="225"/>
      <c r="BX127" s="225"/>
      <c r="BY127" s="225"/>
      <c r="BZ127" s="225"/>
      <c r="CA127" s="225"/>
      <c r="CB127" s="225"/>
      <c r="CC127" s="225"/>
      <c r="CD127" s="225"/>
      <c r="CE127" s="225"/>
      <c r="CF127" s="225"/>
      <c r="CG127" s="225"/>
      <c r="CH127" s="225"/>
      <c r="CI127" s="225"/>
      <c r="CJ127" s="225"/>
      <c r="CK127" s="225"/>
      <c r="CL127" s="225"/>
      <c r="CM127" s="225"/>
      <c r="CN127" s="223"/>
      <c r="CO127" s="223"/>
      <c r="CP127" s="223"/>
      <c r="CQ127" s="223"/>
      <c r="CR127" s="223"/>
      <c r="CS127" s="223"/>
      <c r="CT127" s="223"/>
    </row>
    <row r="128">
      <c r="A128" s="100"/>
      <c r="B128" s="100"/>
      <c r="C128" s="100"/>
      <c r="D128" s="103"/>
      <c r="E128" s="101"/>
      <c r="F128" s="100"/>
      <c r="G128" s="100"/>
      <c r="H128" s="100"/>
      <c r="I128" s="103"/>
      <c r="J128" s="100"/>
      <c r="K128" s="100"/>
      <c r="L128" s="101"/>
      <c r="M128" s="102"/>
      <c r="N128" s="103"/>
      <c r="O128" s="100"/>
      <c r="P128" s="100"/>
      <c r="Q128" s="100"/>
      <c r="R128" s="101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1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0"/>
      <c r="BL128" s="100"/>
      <c r="BM128" s="100"/>
      <c r="BN128" s="100"/>
      <c r="BO128" s="100"/>
      <c r="BP128" s="100"/>
      <c r="BQ128" s="100"/>
      <c r="BR128" s="100"/>
      <c r="BS128" s="100"/>
      <c r="BT128" s="223"/>
      <c r="BU128" s="224"/>
      <c r="BV128" s="223"/>
      <c r="BW128" s="225"/>
      <c r="BX128" s="225"/>
      <c r="BY128" s="225"/>
      <c r="BZ128" s="225"/>
      <c r="CA128" s="225"/>
      <c r="CB128" s="225"/>
      <c r="CC128" s="225"/>
      <c r="CD128" s="225"/>
      <c r="CE128" s="225"/>
      <c r="CF128" s="225"/>
      <c r="CG128" s="225"/>
      <c r="CH128" s="225"/>
      <c r="CI128" s="225"/>
      <c r="CJ128" s="225"/>
      <c r="CK128" s="225"/>
      <c r="CL128" s="225"/>
      <c r="CM128" s="225"/>
      <c r="CN128" s="223"/>
      <c r="CO128" s="223"/>
      <c r="CP128" s="223"/>
      <c r="CQ128" s="223"/>
      <c r="CR128" s="223"/>
      <c r="CS128" s="223"/>
      <c r="CT128" s="223"/>
    </row>
    <row r="129">
      <c r="A129" s="100"/>
      <c r="B129" s="100"/>
      <c r="C129" s="100"/>
      <c r="D129" s="103"/>
      <c r="E129" s="101"/>
      <c r="F129" s="100"/>
      <c r="G129" s="100"/>
      <c r="H129" s="100"/>
      <c r="I129" s="103"/>
      <c r="J129" s="100"/>
      <c r="K129" s="100"/>
      <c r="L129" s="101"/>
      <c r="M129" s="102"/>
      <c r="N129" s="103"/>
      <c r="O129" s="100"/>
      <c r="P129" s="100"/>
      <c r="Q129" s="100"/>
      <c r="R129" s="101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1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  <c r="BP129" s="100"/>
      <c r="BQ129" s="100"/>
      <c r="BR129" s="100"/>
      <c r="BS129" s="100"/>
      <c r="BT129" s="223"/>
      <c r="BU129" s="224"/>
      <c r="BV129" s="223"/>
      <c r="BW129" s="225"/>
      <c r="BX129" s="225"/>
      <c r="BY129" s="225"/>
      <c r="BZ129" s="225"/>
      <c r="CA129" s="225"/>
      <c r="CB129" s="225"/>
      <c r="CC129" s="225"/>
      <c r="CD129" s="225"/>
      <c r="CE129" s="225"/>
      <c r="CF129" s="225"/>
      <c r="CG129" s="225"/>
      <c r="CH129" s="225"/>
      <c r="CI129" s="225"/>
      <c r="CJ129" s="225"/>
      <c r="CK129" s="225"/>
      <c r="CL129" s="225"/>
      <c r="CM129" s="225"/>
      <c r="CN129" s="223"/>
      <c r="CO129" s="223"/>
      <c r="CP129" s="223"/>
      <c r="CQ129" s="223"/>
      <c r="CR129" s="223"/>
      <c r="CS129" s="223"/>
      <c r="CT129" s="223"/>
    </row>
    <row r="130">
      <c r="A130" s="100"/>
      <c r="B130" s="100"/>
      <c r="C130" s="100"/>
      <c r="D130" s="103"/>
      <c r="E130" s="101"/>
      <c r="F130" s="100"/>
      <c r="G130" s="100"/>
      <c r="H130" s="100"/>
      <c r="I130" s="103"/>
      <c r="J130" s="100"/>
      <c r="K130" s="100"/>
      <c r="L130" s="101"/>
      <c r="M130" s="102"/>
      <c r="N130" s="103"/>
      <c r="O130" s="100"/>
      <c r="P130" s="100"/>
      <c r="Q130" s="100"/>
      <c r="R130" s="101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1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  <c r="BM130" s="100"/>
      <c r="BN130" s="100"/>
      <c r="BO130" s="100"/>
      <c r="BP130" s="100"/>
      <c r="BQ130" s="100"/>
      <c r="BR130" s="100"/>
      <c r="BS130" s="100"/>
      <c r="BT130" s="223"/>
      <c r="BU130" s="224"/>
      <c r="BV130" s="223"/>
      <c r="BW130" s="225"/>
      <c r="BX130" s="225"/>
      <c r="BY130" s="225"/>
      <c r="BZ130" s="225"/>
      <c r="CA130" s="225"/>
      <c r="CB130" s="225"/>
      <c r="CC130" s="225"/>
      <c r="CD130" s="225"/>
      <c r="CE130" s="225"/>
      <c r="CF130" s="225"/>
      <c r="CG130" s="225"/>
      <c r="CH130" s="225"/>
      <c r="CI130" s="225"/>
      <c r="CJ130" s="225"/>
      <c r="CK130" s="225"/>
      <c r="CL130" s="225"/>
      <c r="CM130" s="225"/>
      <c r="CN130" s="223"/>
      <c r="CO130" s="223"/>
      <c r="CP130" s="223"/>
      <c r="CQ130" s="223"/>
      <c r="CR130" s="223"/>
      <c r="CS130" s="223"/>
      <c r="CT130" s="223"/>
    </row>
    <row r="131">
      <c r="A131" s="100"/>
      <c r="B131" s="100"/>
      <c r="C131" s="100"/>
      <c r="D131" s="103"/>
      <c r="E131" s="101"/>
      <c r="F131" s="100"/>
      <c r="G131" s="100"/>
      <c r="H131" s="100"/>
      <c r="I131" s="103"/>
      <c r="J131" s="100"/>
      <c r="K131" s="100"/>
      <c r="L131" s="101"/>
      <c r="M131" s="102"/>
      <c r="N131" s="103"/>
      <c r="O131" s="100"/>
      <c r="P131" s="100"/>
      <c r="Q131" s="100"/>
      <c r="R131" s="101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1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  <c r="BK131" s="100"/>
      <c r="BL131" s="100"/>
      <c r="BM131" s="100"/>
      <c r="BN131" s="100"/>
      <c r="BO131" s="100"/>
      <c r="BP131" s="100"/>
      <c r="BQ131" s="100"/>
      <c r="BR131" s="100"/>
      <c r="BS131" s="100"/>
      <c r="BT131" s="223"/>
      <c r="BU131" s="224"/>
      <c r="BV131" s="223"/>
      <c r="BW131" s="225"/>
      <c r="BX131" s="225"/>
      <c r="BY131" s="225"/>
      <c r="BZ131" s="225"/>
      <c r="CA131" s="225"/>
      <c r="CB131" s="225"/>
      <c r="CC131" s="225"/>
      <c r="CD131" s="225"/>
      <c r="CE131" s="225"/>
      <c r="CF131" s="225"/>
      <c r="CG131" s="225"/>
      <c r="CH131" s="225"/>
      <c r="CI131" s="225"/>
      <c r="CJ131" s="225"/>
      <c r="CK131" s="225"/>
      <c r="CL131" s="225"/>
      <c r="CM131" s="225"/>
      <c r="CN131" s="223"/>
      <c r="CO131" s="223"/>
      <c r="CP131" s="223"/>
      <c r="CQ131" s="223"/>
      <c r="CR131" s="223"/>
      <c r="CS131" s="223"/>
      <c r="CT131" s="223"/>
    </row>
    <row r="132">
      <c r="A132" s="100"/>
      <c r="B132" s="100"/>
      <c r="C132" s="100"/>
      <c r="D132" s="103"/>
      <c r="E132" s="101"/>
      <c r="F132" s="100"/>
      <c r="G132" s="100"/>
      <c r="H132" s="100"/>
      <c r="I132" s="103"/>
      <c r="J132" s="100"/>
      <c r="K132" s="100"/>
      <c r="L132" s="101"/>
      <c r="M132" s="102"/>
      <c r="N132" s="103"/>
      <c r="O132" s="100"/>
      <c r="P132" s="100"/>
      <c r="Q132" s="100"/>
      <c r="R132" s="101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1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  <c r="BH132" s="100"/>
      <c r="BI132" s="100"/>
      <c r="BJ132" s="100"/>
      <c r="BK132" s="100"/>
      <c r="BL132" s="100"/>
      <c r="BM132" s="100"/>
      <c r="BN132" s="100"/>
      <c r="BO132" s="100"/>
      <c r="BP132" s="100"/>
      <c r="BQ132" s="100"/>
      <c r="BR132" s="100"/>
      <c r="BS132" s="100"/>
      <c r="BT132" s="223"/>
      <c r="BU132" s="224"/>
      <c r="BV132" s="223"/>
      <c r="BW132" s="225"/>
      <c r="BX132" s="225"/>
      <c r="BY132" s="225"/>
      <c r="BZ132" s="225"/>
      <c r="CA132" s="225"/>
      <c r="CB132" s="225"/>
      <c r="CC132" s="225"/>
      <c r="CD132" s="225"/>
      <c r="CE132" s="225"/>
      <c r="CF132" s="225"/>
      <c r="CG132" s="225"/>
      <c r="CH132" s="225"/>
      <c r="CI132" s="225"/>
      <c r="CJ132" s="225"/>
      <c r="CK132" s="225"/>
      <c r="CL132" s="225"/>
      <c r="CM132" s="225"/>
      <c r="CN132" s="223"/>
      <c r="CO132" s="223"/>
      <c r="CP132" s="223"/>
      <c r="CQ132" s="223"/>
      <c r="CR132" s="223"/>
      <c r="CS132" s="223"/>
      <c r="CT132" s="223"/>
    </row>
    <row r="133">
      <c r="A133" s="100"/>
      <c r="B133" s="100"/>
      <c r="C133" s="100"/>
      <c r="D133" s="103"/>
      <c r="E133" s="101"/>
      <c r="F133" s="100"/>
      <c r="G133" s="100"/>
      <c r="H133" s="100"/>
      <c r="I133" s="103"/>
      <c r="J133" s="100"/>
      <c r="K133" s="100"/>
      <c r="L133" s="101"/>
      <c r="M133" s="102"/>
      <c r="N133" s="103"/>
      <c r="O133" s="100"/>
      <c r="P133" s="100"/>
      <c r="Q133" s="100"/>
      <c r="R133" s="101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1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  <c r="BH133" s="100"/>
      <c r="BI133" s="100"/>
      <c r="BJ133" s="100"/>
      <c r="BK133" s="100"/>
      <c r="BL133" s="100"/>
      <c r="BM133" s="100"/>
      <c r="BN133" s="100"/>
      <c r="BO133" s="100"/>
      <c r="BP133" s="100"/>
      <c r="BQ133" s="100"/>
      <c r="BR133" s="100"/>
      <c r="BS133" s="100"/>
      <c r="BT133" s="223"/>
      <c r="BU133" s="224"/>
      <c r="BV133" s="223"/>
      <c r="BW133" s="225"/>
      <c r="BX133" s="225"/>
      <c r="BY133" s="225"/>
      <c r="BZ133" s="225"/>
      <c r="CA133" s="225"/>
      <c r="CB133" s="225"/>
      <c r="CC133" s="225"/>
      <c r="CD133" s="225"/>
      <c r="CE133" s="225"/>
      <c r="CF133" s="225"/>
      <c r="CG133" s="225"/>
      <c r="CH133" s="225"/>
      <c r="CI133" s="225"/>
      <c r="CJ133" s="225"/>
      <c r="CK133" s="225"/>
      <c r="CL133" s="225"/>
      <c r="CM133" s="225"/>
      <c r="CN133" s="223"/>
      <c r="CO133" s="223"/>
      <c r="CP133" s="223"/>
      <c r="CQ133" s="223"/>
      <c r="CR133" s="223"/>
      <c r="CS133" s="223"/>
      <c r="CT133" s="223"/>
    </row>
    <row r="134">
      <c r="A134" s="100"/>
      <c r="B134" s="100"/>
      <c r="C134" s="100"/>
      <c r="D134" s="103"/>
      <c r="E134" s="101"/>
      <c r="F134" s="100"/>
      <c r="G134" s="100"/>
      <c r="H134" s="100"/>
      <c r="I134" s="103"/>
      <c r="J134" s="100"/>
      <c r="K134" s="100"/>
      <c r="L134" s="101"/>
      <c r="M134" s="102"/>
      <c r="N134" s="103"/>
      <c r="O134" s="100"/>
      <c r="P134" s="100"/>
      <c r="Q134" s="100"/>
      <c r="R134" s="101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1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  <c r="BP134" s="100"/>
      <c r="BQ134" s="100"/>
      <c r="BR134" s="100"/>
      <c r="BS134" s="100"/>
      <c r="BT134" s="223"/>
      <c r="BU134" s="224"/>
      <c r="BV134" s="223"/>
      <c r="BW134" s="225"/>
      <c r="BX134" s="225"/>
      <c r="BY134" s="225"/>
      <c r="BZ134" s="225"/>
      <c r="CA134" s="225"/>
      <c r="CB134" s="225"/>
      <c r="CC134" s="225"/>
      <c r="CD134" s="225"/>
      <c r="CE134" s="225"/>
      <c r="CF134" s="225"/>
      <c r="CG134" s="225"/>
      <c r="CH134" s="225"/>
      <c r="CI134" s="225"/>
      <c r="CJ134" s="225"/>
      <c r="CK134" s="225"/>
      <c r="CL134" s="225"/>
      <c r="CM134" s="225"/>
      <c r="CN134" s="223"/>
      <c r="CO134" s="223"/>
      <c r="CP134" s="223"/>
      <c r="CQ134" s="223"/>
      <c r="CR134" s="223"/>
      <c r="CS134" s="223"/>
      <c r="CT134" s="223"/>
    </row>
    <row r="135">
      <c r="A135" s="100"/>
      <c r="B135" s="100"/>
      <c r="C135" s="100"/>
      <c r="D135" s="103"/>
      <c r="E135" s="101"/>
      <c r="F135" s="100"/>
      <c r="G135" s="100"/>
      <c r="H135" s="100"/>
      <c r="I135" s="103"/>
      <c r="J135" s="100"/>
      <c r="K135" s="100"/>
      <c r="L135" s="101"/>
      <c r="M135" s="102"/>
      <c r="N135" s="103"/>
      <c r="O135" s="100"/>
      <c r="P135" s="100"/>
      <c r="Q135" s="100"/>
      <c r="R135" s="101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1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  <c r="BP135" s="100"/>
      <c r="BQ135" s="100"/>
      <c r="BR135" s="100"/>
      <c r="BS135" s="100"/>
      <c r="BT135" s="223"/>
      <c r="BU135" s="224"/>
      <c r="BV135" s="223"/>
      <c r="BW135" s="225"/>
      <c r="BX135" s="225"/>
      <c r="BY135" s="225"/>
      <c r="BZ135" s="225"/>
      <c r="CA135" s="225"/>
      <c r="CB135" s="225"/>
      <c r="CC135" s="225"/>
      <c r="CD135" s="225"/>
      <c r="CE135" s="225"/>
      <c r="CF135" s="225"/>
      <c r="CG135" s="225"/>
      <c r="CH135" s="225"/>
      <c r="CI135" s="225"/>
      <c r="CJ135" s="225"/>
      <c r="CK135" s="225"/>
      <c r="CL135" s="225"/>
      <c r="CM135" s="225"/>
      <c r="CN135" s="223"/>
      <c r="CO135" s="223"/>
      <c r="CP135" s="223"/>
      <c r="CQ135" s="223"/>
      <c r="CR135" s="223"/>
      <c r="CS135" s="223"/>
      <c r="CT135" s="223"/>
    </row>
    <row r="136">
      <c r="A136" s="100"/>
      <c r="B136" s="100"/>
      <c r="C136" s="100"/>
      <c r="D136" s="103"/>
      <c r="E136" s="101"/>
      <c r="F136" s="100"/>
      <c r="G136" s="100"/>
      <c r="H136" s="100"/>
      <c r="I136" s="103"/>
      <c r="J136" s="100"/>
      <c r="K136" s="100"/>
      <c r="L136" s="101"/>
      <c r="M136" s="102"/>
      <c r="N136" s="103"/>
      <c r="O136" s="100"/>
      <c r="P136" s="100"/>
      <c r="Q136" s="100"/>
      <c r="R136" s="101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1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  <c r="BF136" s="100"/>
      <c r="BG136" s="100"/>
      <c r="BH136" s="100"/>
      <c r="BI136" s="100"/>
      <c r="BJ136" s="100"/>
      <c r="BK136" s="100"/>
      <c r="BL136" s="100"/>
      <c r="BM136" s="100"/>
      <c r="BN136" s="100"/>
      <c r="BO136" s="100"/>
      <c r="BP136" s="100"/>
      <c r="BQ136" s="100"/>
      <c r="BR136" s="100"/>
      <c r="BS136" s="100"/>
      <c r="BT136" s="223"/>
      <c r="BU136" s="224"/>
      <c r="BV136" s="223"/>
      <c r="BW136" s="225"/>
      <c r="BX136" s="225"/>
      <c r="BY136" s="225"/>
      <c r="BZ136" s="225"/>
      <c r="CA136" s="225"/>
      <c r="CB136" s="225"/>
      <c r="CC136" s="225"/>
      <c r="CD136" s="225"/>
      <c r="CE136" s="225"/>
      <c r="CF136" s="225"/>
      <c r="CG136" s="225"/>
      <c r="CH136" s="225"/>
      <c r="CI136" s="225"/>
      <c r="CJ136" s="225"/>
      <c r="CK136" s="225"/>
      <c r="CL136" s="225"/>
      <c r="CM136" s="225"/>
      <c r="CN136" s="223"/>
      <c r="CO136" s="223"/>
      <c r="CP136" s="223"/>
      <c r="CQ136" s="223"/>
      <c r="CR136" s="223"/>
      <c r="CS136" s="223"/>
      <c r="CT136" s="223"/>
    </row>
    <row r="137">
      <c r="A137" s="100"/>
      <c r="B137" s="100"/>
      <c r="C137" s="100"/>
      <c r="D137" s="103"/>
      <c r="E137" s="101"/>
      <c r="F137" s="100"/>
      <c r="G137" s="100"/>
      <c r="H137" s="100"/>
      <c r="I137" s="103"/>
      <c r="J137" s="100"/>
      <c r="K137" s="100"/>
      <c r="L137" s="101"/>
      <c r="M137" s="102"/>
      <c r="N137" s="103"/>
      <c r="O137" s="100"/>
      <c r="P137" s="100"/>
      <c r="Q137" s="100"/>
      <c r="R137" s="101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1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223"/>
      <c r="BU137" s="224"/>
      <c r="BV137" s="223"/>
      <c r="BW137" s="225"/>
      <c r="BX137" s="225"/>
      <c r="BY137" s="225"/>
      <c r="BZ137" s="225"/>
      <c r="CA137" s="225"/>
      <c r="CB137" s="225"/>
      <c r="CC137" s="225"/>
      <c r="CD137" s="225"/>
      <c r="CE137" s="225"/>
      <c r="CF137" s="225"/>
      <c r="CG137" s="225"/>
      <c r="CH137" s="225"/>
      <c r="CI137" s="225"/>
      <c r="CJ137" s="225"/>
      <c r="CK137" s="225"/>
      <c r="CL137" s="225"/>
      <c r="CM137" s="225"/>
      <c r="CN137" s="223"/>
      <c r="CO137" s="223"/>
      <c r="CP137" s="223"/>
      <c r="CQ137" s="223"/>
      <c r="CR137" s="223"/>
      <c r="CS137" s="223"/>
      <c r="CT137" s="223"/>
    </row>
    <row r="138">
      <c r="A138" s="100"/>
      <c r="B138" s="100"/>
      <c r="C138" s="100"/>
      <c r="D138" s="103"/>
      <c r="E138" s="101"/>
      <c r="F138" s="100"/>
      <c r="G138" s="100"/>
      <c r="H138" s="100"/>
      <c r="I138" s="103"/>
      <c r="J138" s="100"/>
      <c r="K138" s="100"/>
      <c r="L138" s="101"/>
      <c r="M138" s="102"/>
      <c r="N138" s="103"/>
      <c r="O138" s="100"/>
      <c r="P138" s="100"/>
      <c r="Q138" s="100"/>
      <c r="R138" s="101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1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  <c r="BH138" s="100"/>
      <c r="BI138" s="100"/>
      <c r="BJ138" s="100"/>
      <c r="BK138" s="100"/>
      <c r="BL138" s="100"/>
      <c r="BM138" s="100"/>
      <c r="BN138" s="100"/>
      <c r="BO138" s="100"/>
      <c r="BP138" s="100"/>
      <c r="BQ138" s="100"/>
      <c r="BR138" s="100"/>
      <c r="BS138" s="100"/>
      <c r="BT138" s="223"/>
      <c r="BU138" s="224"/>
      <c r="BV138" s="223"/>
      <c r="BW138" s="225"/>
      <c r="BX138" s="225"/>
      <c r="BY138" s="225"/>
      <c r="BZ138" s="225"/>
      <c r="CA138" s="225"/>
      <c r="CB138" s="225"/>
      <c r="CC138" s="225"/>
      <c r="CD138" s="225"/>
      <c r="CE138" s="225"/>
      <c r="CF138" s="225"/>
      <c r="CG138" s="225"/>
      <c r="CH138" s="225"/>
      <c r="CI138" s="225"/>
      <c r="CJ138" s="225"/>
      <c r="CK138" s="225"/>
      <c r="CL138" s="225"/>
      <c r="CM138" s="225"/>
      <c r="CN138" s="223"/>
      <c r="CO138" s="223"/>
      <c r="CP138" s="223"/>
      <c r="CQ138" s="223"/>
      <c r="CR138" s="223"/>
      <c r="CS138" s="223"/>
      <c r="CT138" s="223"/>
    </row>
    <row r="139">
      <c r="A139" s="100"/>
      <c r="B139" s="100"/>
      <c r="C139" s="100"/>
      <c r="D139" s="103"/>
      <c r="E139" s="101"/>
      <c r="F139" s="100"/>
      <c r="G139" s="100"/>
      <c r="H139" s="100"/>
      <c r="I139" s="103"/>
      <c r="J139" s="100"/>
      <c r="K139" s="100"/>
      <c r="L139" s="101"/>
      <c r="M139" s="102"/>
      <c r="N139" s="103"/>
      <c r="O139" s="100"/>
      <c r="P139" s="100"/>
      <c r="Q139" s="100"/>
      <c r="R139" s="101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1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I139" s="100"/>
      <c r="BJ139" s="100"/>
      <c r="BK139" s="100"/>
      <c r="BL139" s="100"/>
      <c r="BM139" s="100"/>
      <c r="BN139" s="100"/>
      <c r="BO139" s="100"/>
      <c r="BP139" s="100"/>
      <c r="BQ139" s="100"/>
      <c r="BR139" s="100"/>
      <c r="BS139" s="100"/>
      <c r="BT139" s="223"/>
      <c r="BU139" s="224"/>
      <c r="BV139" s="223"/>
      <c r="BW139" s="225"/>
      <c r="BX139" s="225"/>
      <c r="BY139" s="225"/>
      <c r="BZ139" s="225"/>
      <c r="CA139" s="225"/>
      <c r="CB139" s="225"/>
      <c r="CC139" s="225"/>
      <c r="CD139" s="225"/>
      <c r="CE139" s="225"/>
      <c r="CF139" s="225"/>
      <c r="CG139" s="225"/>
      <c r="CH139" s="225"/>
      <c r="CI139" s="225"/>
      <c r="CJ139" s="225"/>
      <c r="CK139" s="225"/>
      <c r="CL139" s="225"/>
      <c r="CM139" s="225"/>
      <c r="CN139" s="223"/>
      <c r="CO139" s="223"/>
      <c r="CP139" s="223"/>
      <c r="CQ139" s="223"/>
      <c r="CR139" s="223"/>
      <c r="CS139" s="223"/>
      <c r="CT139" s="223"/>
    </row>
    <row r="140">
      <c r="A140" s="100"/>
      <c r="B140" s="100"/>
      <c r="C140" s="100"/>
      <c r="D140" s="103"/>
      <c r="E140" s="101"/>
      <c r="F140" s="100"/>
      <c r="G140" s="100"/>
      <c r="H140" s="100"/>
      <c r="I140" s="103"/>
      <c r="J140" s="100"/>
      <c r="K140" s="100"/>
      <c r="L140" s="101"/>
      <c r="M140" s="102"/>
      <c r="N140" s="103"/>
      <c r="O140" s="100"/>
      <c r="P140" s="100"/>
      <c r="Q140" s="100"/>
      <c r="R140" s="101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1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  <c r="BM140" s="100"/>
      <c r="BN140" s="100"/>
      <c r="BO140" s="100"/>
      <c r="BP140" s="100"/>
      <c r="BQ140" s="100"/>
      <c r="BR140" s="100"/>
      <c r="BS140" s="100"/>
      <c r="BT140" s="223"/>
      <c r="BU140" s="224"/>
      <c r="BV140" s="223"/>
      <c r="BW140" s="225"/>
      <c r="BX140" s="225"/>
      <c r="BY140" s="225"/>
      <c r="BZ140" s="225"/>
      <c r="CA140" s="225"/>
      <c r="CB140" s="225"/>
      <c r="CC140" s="225"/>
      <c r="CD140" s="225"/>
      <c r="CE140" s="225"/>
      <c r="CF140" s="225"/>
      <c r="CG140" s="225"/>
      <c r="CH140" s="225"/>
      <c r="CI140" s="225"/>
      <c r="CJ140" s="225"/>
      <c r="CK140" s="225"/>
      <c r="CL140" s="225"/>
      <c r="CM140" s="225"/>
      <c r="CN140" s="223"/>
      <c r="CO140" s="223"/>
      <c r="CP140" s="223"/>
      <c r="CQ140" s="223"/>
      <c r="CR140" s="223"/>
      <c r="CS140" s="223"/>
      <c r="CT140" s="223"/>
    </row>
    <row r="141">
      <c r="A141" s="100"/>
      <c r="B141" s="100"/>
      <c r="C141" s="100"/>
      <c r="D141" s="103"/>
      <c r="E141" s="101"/>
      <c r="F141" s="100"/>
      <c r="G141" s="100"/>
      <c r="H141" s="100"/>
      <c r="I141" s="103"/>
      <c r="J141" s="100"/>
      <c r="K141" s="100"/>
      <c r="L141" s="101"/>
      <c r="M141" s="102"/>
      <c r="N141" s="103"/>
      <c r="O141" s="100"/>
      <c r="P141" s="100"/>
      <c r="Q141" s="100"/>
      <c r="R141" s="101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1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223"/>
      <c r="BU141" s="224"/>
      <c r="BV141" s="223"/>
      <c r="BW141" s="225"/>
      <c r="BX141" s="225"/>
      <c r="BY141" s="225"/>
      <c r="BZ141" s="225"/>
      <c r="CA141" s="225"/>
      <c r="CB141" s="225"/>
      <c r="CC141" s="225"/>
      <c r="CD141" s="225"/>
      <c r="CE141" s="225"/>
      <c r="CF141" s="225"/>
      <c r="CG141" s="225"/>
      <c r="CH141" s="225"/>
      <c r="CI141" s="225"/>
      <c r="CJ141" s="225"/>
      <c r="CK141" s="225"/>
      <c r="CL141" s="225"/>
      <c r="CM141" s="225"/>
      <c r="CN141" s="223"/>
      <c r="CO141" s="223"/>
      <c r="CP141" s="223"/>
      <c r="CQ141" s="223"/>
      <c r="CR141" s="223"/>
      <c r="CS141" s="223"/>
      <c r="CT141" s="223"/>
    </row>
    <row r="142">
      <c r="A142" s="100"/>
      <c r="B142" s="100"/>
      <c r="C142" s="100"/>
      <c r="D142" s="103"/>
      <c r="E142" s="101"/>
      <c r="F142" s="100"/>
      <c r="G142" s="100"/>
      <c r="H142" s="100"/>
      <c r="I142" s="103"/>
      <c r="J142" s="100"/>
      <c r="K142" s="100"/>
      <c r="L142" s="101"/>
      <c r="M142" s="102"/>
      <c r="N142" s="103"/>
      <c r="O142" s="100"/>
      <c r="P142" s="100"/>
      <c r="Q142" s="100"/>
      <c r="R142" s="101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1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I142" s="100"/>
      <c r="BJ142" s="100"/>
      <c r="BK142" s="100"/>
      <c r="BL142" s="100"/>
      <c r="BM142" s="100"/>
      <c r="BN142" s="100"/>
      <c r="BO142" s="100"/>
      <c r="BP142" s="100"/>
      <c r="BQ142" s="100"/>
      <c r="BR142" s="100"/>
      <c r="BS142" s="100"/>
      <c r="BT142" s="223"/>
      <c r="BU142" s="224"/>
      <c r="BV142" s="223"/>
      <c r="BW142" s="225"/>
      <c r="BX142" s="225"/>
      <c r="BY142" s="225"/>
      <c r="BZ142" s="225"/>
      <c r="CA142" s="225"/>
      <c r="CB142" s="225"/>
      <c r="CC142" s="225"/>
      <c r="CD142" s="225"/>
      <c r="CE142" s="225"/>
      <c r="CF142" s="225"/>
      <c r="CG142" s="225"/>
      <c r="CH142" s="225"/>
      <c r="CI142" s="225"/>
      <c r="CJ142" s="225"/>
      <c r="CK142" s="225"/>
      <c r="CL142" s="225"/>
      <c r="CM142" s="225"/>
      <c r="CN142" s="223"/>
      <c r="CO142" s="223"/>
      <c r="CP142" s="223"/>
      <c r="CQ142" s="223"/>
      <c r="CR142" s="223"/>
      <c r="CS142" s="223"/>
      <c r="CT142" s="223"/>
    </row>
    <row r="143">
      <c r="A143" s="100"/>
      <c r="B143" s="100"/>
      <c r="C143" s="100"/>
      <c r="D143" s="103"/>
      <c r="E143" s="101"/>
      <c r="F143" s="100"/>
      <c r="G143" s="100"/>
      <c r="H143" s="100"/>
      <c r="I143" s="103"/>
      <c r="J143" s="100"/>
      <c r="K143" s="100"/>
      <c r="L143" s="101"/>
      <c r="M143" s="102"/>
      <c r="N143" s="103"/>
      <c r="O143" s="100"/>
      <c r="P143" s="100"/>
      <c r="Q143" s="100"/>
      <c r="R143" s="101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1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00"/>
      <c r="BR143" s="100"/>
      <c r="BS143" s="100"/>
      <c r="BT143" s="223"/>
      <c r="BU143" s="224"/>
      <c r="BV143" s="223"/>
      <c r="BW143" s="225"/>
      <c r="BX143" s="225"/>
      <c r="BY143" s="225"/>
      <c r="BZ143" s="225"/>
      <c r="CA143" s="225"/>
      <c r="CB143" s="225"/>
      <c r="CC143" s="225"/>
      <c r="CD143" s="225"/>
      <c r="CE143" s="225"/>
      <c r="CF143" s="225"/>
      <c r="CG143" s="225"/>
      <c r="CH143" s="225"/>
      <c r="CI143" s="225"/>
      <c r="CJ143" s="225"/>
      <c r="CK143" s="225"/>
      <c r="CL143" s="225"/>
      <c r="CM143" s="225"/>
      <c r="CN143" s="223"/>
      <c r="CO143" s="223"/>
      <c r="CP143" s="223"/>
      <c r="CQ143" s="223"/>
      <c r="CR143" s="223"/>
      <c r="CS143" s="223"/>
      <c r="CT143" s="223"/>
    </row>
    <row r="144">
      <c r="A144" s="100"/>
      <c r="B144" s="100"/>
      <c r="C144" s="100"/>
      <c r="D144" s="103"/>
      <c r="E144" s="101"/>
      <c r="F144" s="100"/>
      <c r="G144" s="100"/>
      <c r="H144" s="100"/>
      <c r="I144" s="103"/>
      <c r="J144" s="100"/>
      <c r="K144" s="100"/>
      <c r="L144" s="101"/>
      <c r="M144" s="102"/>
      <c r="N144" s="103"/>
      <c r="O144" s="100"/>
      <c r="P144" s="100"/>
      <c r="Q144" s="100"/>
      <c r="R144" s="101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1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  <c r="BH144" s="100"/>
      <c r="BI144" s="100"/>
      <c r="BJ144" s="100"/>
      <c r="BK144" s="100"/>
      <c r="BL144" s="100"/>
      <c r="BM144" s="100"/>
      <c r="BN144" s="100"/>
      <c r="BO144" s="100"/>
      <c r="BP144" s="100"/>
      <c r="BQ144" s="100"/>
      <c r="BR144" s="100"/>
      <c r="BS144" s="100"/>
      <c r="BT144" s="223"/>
      <c r="BU144" s="224"/>
      <c r="BV144" s="223"/>
      <c r="BW144" s="225"/>
      <c r="BX144" s="225"/>
      <c r="BY144" s="225"/>
      <c r="BZ144" s="225"/>
      <c r="CA144" s="225"/>
      <c r="CB144" s="225"/>
      <c r="CC144" s="225"/>
      <c r="CD144" s="225"/>
      <c r="CE144" s="225"/>
      <c r="CF144" s="225"/>
      <c r="CG144" s="225"/>
      <c r="CH144" s="225"/>
      <c r="CI144" s="225"/>
      <c r="CJ144" s="225"/>
      <c r="CK144" s="225"/>
      <c r="CL144" s="225"/>
      <c r="CM144" s="225"/>
      <c r="CN144" s="223"/>
      <c r="CO144" s="223"/>
      <c r="CP144" s="223"/>
      <c r="CQ144" s="223"/>
      <c r="CR144" s="223"/>
      <c r="CS144" s="223"/>
      <c r="CT144" s="223"/>
    </row>
    <row r="145">
      <c r="A145" s="100"/>
      <c r="B145" s="100"/>
      <c r="C145" s="100"/>
      <c r="D145" s="103"/>
      <c r="E145" s="101"/>
      <c r="F145" s="100"/>
      <c r="G145" s="100"/>
      <c r="H145" s="100"/>
      <c r="I145" s="103"/>
      <c r="J145" s="100"/>
      <c r="K145" s="100"/>
      <c r="L145" s="101"/>
      <c r="M145" s="102"/>
      <c r="N145" s="103"/>
      <c r="O145" s="100"/>
      <c r="P145" s="100"/>
      <c r="Q145" s="100"/>
      <c r="R145" s="101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1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  <c r="BH145" s="100"/>
      <c r="BI145" s="100"/>
      <c r="BJ145" s="100"/>
      <c r="BK145" s="100"/>
      <c r="BL145" s="100"/>
      <c r="BM145" s="100"/>
      <c r="BN145" s="100"/>
      <c r="BO145" s="100"/>
      <c r="BP145" s="100"/>
      <c r="BQ145" s="100"/>
      <c r="BR145" s="100"/>
      <c r="BS145" s="100"/>
      <c r="BT145" s="223"/>
      <c r="BU145" s="224"/>
      <c r="BV145" s="223"/>
      <c r="BW145" s="225"/>
      <c r="BX145" s="225"/>
      <c r="BY145" s="225"/>
      <c r="BZ145" s="225"/>
      <c r="CA145" s="225"/>
      <c r="CB145" s="225"/>
      <c r="CC145" s="225"/>
      <c r="CD145" s="225"/>
      <c r="CE145" s="225"/>
      <c r="CF145" s="225"/>
      <c r="CG145" s="225"/>
      <c r="CH145" s="225"/>
      <c r="CI145" s="225"/>
      <c r="CJ145" s="225"/>
      <c r="CK145" s="225"/>
      <c r="CL145" s="225"/>
      <c r="CM145" s="225"/>
      <c r="CN145" s="223"/>
      <c r="CO145" s="223"/>
      <c r="CP145" s="223"/>
      <c r="CQ145" s="223"/>
      <c r="CR145" s="223"/>
      <c r="CS145" s="223"/>
      <c r="CT145" s="223"/>
    </row>
    <row r="146">
      <c r="A146" s="100"/>
      <c r="B146" s="100"/>
      <c r="C146" s="100"/>
      <c r="D146" s="103"/>
      <c r="E146" s="101"/>
      <c r="F146" s="100"/>
      <c r="G146" s="100"/>
      <c r="H146" s="100"/>
      <c r="I146" s="103"/>
      <c r="J146" s="100"/>
      <c r="K146" s="100"/>
      <c r="L146" s="101"/>
      <c r="M146" s="102"/>
      <c r="N146" s="103"/>
      <c r="O146" s="100"/>
      <c r="P146" s="100"/>
      <c r="Q146" s="100"/>
      <c r="R146" s="101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1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223"/>
      <c r="BU146" s="224"/>
      <c r="BV146" s="223"/>
      <c r="BW146" s="225"/>
      <c r="BX146" s="225"/>
      <c r="BY146" s="225"/>
      <c r="BZ146" s="225"/>
      <c r="CA146" s="225"/>
      <c r="CB146" s="225"/>
      <c r="CC146" s="225"/>
      <c r="CD146" s="225"/>
      <c r="CE146" s="225"/>
      <c r="CF146" s="225"/>
      <c r="CG146" s="225"/>
      <c r="CH146" s="225"/>
      <c r="CI146" s="225"/>
      <c r="CJ146" s="225"/>
      <c r="CK146" s="225"/>
      <c r="CL146" s="225"/>
      <c r="CM146" s="225"/>
      <c r="CN146" s="223"/>
      <c r="CO146" s="223"/>
      <c r="CP146" s="223"/>
      <c r="CQ146" s="223"/>
      <c r="CR146" s="223"/>
      <c r="CS146" s="223"/>
      <c r="CT146" s="223"/>
    </row>
    <row r="147">
      <c r="A147" s="100"/>
      <c r="B147" s="100"/>
      <c r="C147" s="100"/>
      <c r="D147" s="103"/>
      <c r="E147" s="101"/>
      <c r="F147" s="100"/>
      <c r="G147" s="100"/>
      <c r="H147" s="100"/>
      <c r="I147" s="103"/>
      <c r="J147" s="100"/>
      <c r="K147" s="100"/>
      <c r="L147" s="101"/>
      <c r="M147" s="102"/>
      <c r="N147" s="103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1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223"/>
      <c r="BU147" s="224"/>
      <c r="BV147" s="223"/>
      <c r="BW147" s="225"/>
      <c r="BX147" s="225"/>
      <c r="BY147" s="225"/>
      <c r="BZ147" s="225"/>
      <c r="CA147" s="225"/>
      <c r="CB147" s="225"/>
      <c r="CC147" s="225"/>
      <c r="CD147" s="225"/>
      <c r="CE147" s="225"/>
      <c r="CF147" s="225"/>
      <c r="CG147" s="225"/>
      <c r="CH147" s="225"/>
      <c r="CI147" s="225"/>
      <c r="CJ147" s="225"/>
      <c r="CK147" s="225"/>
      <c r="CL147" s="225"/>
      <c r="CM147" s="225"/>
      <c r="CN147" s="223"/>
      <c r="CO147" s="223"/>
      <c r="CP147" s="223"/>
      <c r="CQ147" s="223"/>
      <c r="CR147" s="223"/>
      <c r="CS147" s="223"/>
      <c r="CT147" s="223"/>
    </row>
    <row r="148">
      <c r="A148" s="100"/>
      <c r="B148" s="100"/>
      <c r="C148" s="100"/>
      <c r="D148" s="103"/>
      <c r="E148" s="101"/>
      <c r="F148" s="100"/>
      <c r="G148" s="100"/>
      <c r="H148" s="100"/>
      <c r="I148" s="103"/>
      <c r="J148" s="100"/>
      <c r="K148" s="100"/>
      <c r="L148" s="101"/>
      <c r="M148" s="102"/>
      <c r="N148" s="103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1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  <c r="BH148" s="100"/>
      <c r="BI148" s="100"/>
      <c r="BJ148" s="100"/>
      <c r="BK148" s="100"/>
      <c r="BL148" s="100"/>
      <c r="BM148" s="100"/>
      <c r="BN148" s="100"/>
      <c r="BO148" s="100"/>
      <c r="BP148" s="100"/>
      <c r="BQ148" s="100"/>
      <c r="BR148" s="100"/>
      <c r="BS148" s="100"/>
      <c r="BT148" s="223"/>
      <c r="BU148" s="224"/>
      <c r="BV148" s="223"/>
      <c r="BW148" s="225"/>
      <c r="BX148" s="225"/>
      <c r="BY148" s="225"/>
      <c r="BZ148" s="225"/>
      <c r="CA148" s="225"/>
      <c r="CB148" s="225"/>
      <c r="CC148" s="225"/>
      <c r="CD148" s="225"/>
      <c r="CE148" s="225"/>
      <c r="CF148" s="225"/>
      <c r="CG148" s="225"/>
      <c r="CH148" s="225"/>
      <c r="CI148" s="225"/>
      <c r="CJ148" s="225"/>
      <c r="CK148" s="225"/>
      <c r="CL148" s="225"/>
      <c r="CM148" s="225"/>
      <c r="CN148" s="223"/>
      <c r="CO148" s="223"/>
      <c r="CP148" s="223"/>
      <c r="CQ148" s="223"/>
      <c r="CR148" s="223"/>
      <c r="CS148" s="223"/>
      <c r="CT148" s="223"/>
    </row>
    <row r="149">
      <c r="A149" s="100"/>
      <c r="B149" s="100"/>
      <c r="C149" s="100"/>
      <c r="D149" s="103"/>
      <c r="E149" s="101"/>
      <c r="F149" s="100"/>
      <c r="G149" s="100"/>
      <c r="H149" s="100"/>
      <c r="I149" s="103"/>
      <c r="J149" s="100"/>
      <c r="K149" s="100"/>
      <c r="L149" s="101"/>
      <c r="M149" s="102"/>
      <c r="N149" s="103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1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  <c r="BH149" s="100"/>
      <c r="BI149" s="100"/>
      <c r="BJ149" s="100"/>
      <c r="BK149" s="100"/>
      <c r="BL149" s="100"/>
      <c r="BM149" s="100"/>
      <c r="BN149" s="100"/>
      <c r="BO149" s="100"/>
      <c r="BP149" s="100"/>
      <c r="BQ149" s="100"/>
      <c r="BR149" s="100"/>
      <c r="BS149" s="100"/>
      <c r="BT149" s="223"/>
      <c r="BU149" s="224"/>
      <c r="BV149" s="223"/>
      <c r="BW149" s="225"/>
      <c r="BX149" s="225"/>
      <c r="BY149" s="225"/>
      <c r="BZ149" s="225"/>
      <c r="CA149" s="225"/>
      <c r="CB149" s="225"/>
      <c r="CC149" s="225"/>
      <c r="CD149" s="225"/>
      <c r="CE149" s="225"/>
      <c r="CF149" s="225"/>
      <c r="CG149" s="225"/>
      <c r="CH149" s="225"/>
      <c r="CI149" s="225"/>
      <c r="CJ149" s="225"/>
      <c r="CK149" s="225"/>
      <c r="CL149" s="225"/>
      <c r="CM149" s="225"/>
      <c r="CN149" s="223"/>
      <c r="CO149" s="223"/>
      <c r="CP149" s="223"/>
      <c r="CQ149" s="223"/>
      <c r="CR149" s="223"/>
      <c r="CS149" s="223"/>
      <c r="CT149" s="223"/>
    </row>
    <row r="150">
      <c r="A150" s="100"/>
      <c r="B150" s="100"/>
      <c r="C150" s="100"/>
      <c r="D150" s="103"/>
      <c r="E150" s="101"/>
      <c r="F150" s="100"/>
      <c r="G150" s="100"/>
      <c r="H150" s="100"/>
      <c r="I150" s="103"/>
      <c r="J150" s="100"/>
      <c r="K150" s="100"/>
      <c r="L150" s="101"/>
      <c r="M150" s="102"/>
      <c r="N150" s="103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1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223"/>
      <c r="BU150" s="224"/>
      <c r="BV150" s="223"/>
      <c r="BW150" s="225"/>
      <c r="BX150" s="225"/>
      <c r="BY150" s="225"/>
      <c r="BZ150" s="225"/>
      <c r="CA150" s="225"/>
      <c r="CB150" s="225"/>
      <c r="CC150" s="225"/>
      <c r="CD150" s="225"/>
      <c r="CE150" s="225"/>
      <c r="CF150" s="225"/>
      <c r="CG150" s="225"/>
      <c r="CH150" s="225"/>
      <c r="CI150" s="225"/>
      <c r="CJ150" s="225"/>
      <c r="CK150" s="225"/>
      <c r="CL150" s="225"/>
      <c r="CM150" s="225"/>
      <c r="CN150" s="223"/>
      <c r="CO150" s="223"/>
      <c r="CP150" s="223"/>
      <c r="CQ150" s="223"/>
      <c r="CR150" s="223"/>
      <c r="CS150" s="223"/>
      <c r="CT150" s="223"/>
    </row>
    <row r="151">
      <c r="A151" s="100"/>
      <c r="B151" s="100"/>
      <c r="C151" s="100"/>
      <c r="D151" s="103"/>
      <c r="E151" s="101"/>
      <c r="F151" s="100"/>
      <c r="G151" s="100"/>
      <c r="H151" s="100"/>
      <c r="I151" s="103"/>
      <c r="J151" s="100"/>
      <c r="K151" s="100"/>
      <c r="L151" s="101"/>
      <c r="M151" s="102"/>
      <c r="N151" s="103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1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  <c r="BM151" s="100"/>
      <c r="BN151" s="100"/>
      <c r="BO151" s="100"/>
      <c r="BP151" s="100"/>
      <c r="BQ151" s="100"/>
      <c r="BR151" s="100"/>
      <c r="BS151" s="100"/>
      <c r="BT151" s="223"/>
      <c r="BU151" s="224"/>
      <c r="BV151" s="223"/>
      <c r="BW151" s="225"/>
      <c r="BX151" s="225"/>
      <c r="BY151" s="225"/>
      <c r="BZ151" s="225"/>
      <c r="CA151" s="225"/>
      <c r="CB151" s="225"/>
      <c r="CC151" s="225"/>
      <c r="CD151" s="225"/>
      <c r="CE151" s="225"/>
      <c r="CF151" s="225"/>
      <c r="CG151" s="225"/>
      <c r="CH151" s="225"/>
      <c r="CI151" s="225"/>
      <c r="CJ151" s="225"/>
      <c r="CK151" s="225"/>
      <c r="CL151" s="225"/>
      <c r="CM151" s="225"/>
      <c r="CN151" s="223"/>
      <c r="CO151" s="223"/>
      <c r="CP151" s="223"/>
      <c r="CQ151" s="223"/>
      <c r="CR151" s="223"/>
      <c r="CS151" s="223"/>
      <c r="CT151" s="223"/>
    </row>
    <row r="152">
      <c r="A152" s="100"/>
      <c r="B152" s="100"/>
      <c r="C152" s="100"/>
      <c r="D152" s="103"/>
      <c r="E152" s="101"/>
      <c r="F152" s="100"/>
      <c r="G152" s="100"/>
      <c r="H152" s="100"/>
      <c r="I152" s="103"/>
      <c r="J152" s="100"/>
      <c r="K152" s="100"/>
      <c r="L152" s="101"/>
      <c r="M152" s="102"/>
      <c r="N152" s="103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1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223"/>
      <c r="BU152" s="224"/>
      <c r="BV152" s="223"/>
      <c r="BW152" s="225"/>
      <c r="BX152" s="225"/>
      <c r="BY152" s="225"/>
      <c r="BZ152" s="225"/>
      <c r="CA152" s="225"/>
      <c r="CB152" s="225"/>
      <c r="CC152" s="225"/>
      <c r="CD152" s="225"/>
      <c r="CE152" s="225"/>
      <c r="CF152" s="225"/>
      <c r="CG152" s="225"/>
      <c r="CH152" s="225"/>
      <c r="CI152" s="225"/>
      <c r="CJ152" s="225"/>
      <c r="CK152" s="225"/>
      <c r="CL152" s="225"/>
      <c r="CM152" s="225"/>
      <c r="CN152" s="223"/>
      <c r="CO152" s="223"/>
      <c r="CP152" s="223"/>
      <c r="CQ152" s="223"/>
      <c r="CR152" s="223"/>
      <c r="CS152" s="223"/>
      <c r="CT152" s="223"/>
    </row>
    <row r="153">
      <c r="A153" s="100"/>
      <c r="B153" s="100"/>
      <c r="C153" s="100"/>
      <c r="D153" s="103"/>
      <c r="E153" s="101"/>
      <c r="F153" s="100"/>
      <c r="G153" s="100"/>
      <c r="H153" s="100"/>
      <c r="I153" s="103"/>
      <c r="J153" s="100"/>
      <c r="K153" s="100"/>
      <c r="L153" s="101"/>
      <c r="M153" s="102"/>
      <c r="N153" s="103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1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223"/>
      <c r="BU153" s="224"/>
      <c r="BV153" s="223"/>
      <c r="BW153" s="225"/>
      <c r="BX153" s="225"/>
      <c r="BY153" s="225"/>
      <c r="BZ153" s="225"/>
      <c r="CA153" s="225"/>
      <c r="CB153" s="225"/>
      <c r="CC153" s="225"/>
      <c r="CD153" s="225"/>
      <c r="CE153" s="225"/>
      <c r="CF153" s="225"/>
      <c r="CG153" s="225"/>
      <c r="CH153" s="225"/>
      <c r="CI153" s="225"/>
      <c r="CJ153" s="225"/>
      <c r="CK153" s="225"/>
      <c r="CL153" s="225"/>
      <c r="CM153" s="225"/>
      <c r="CN153" s="223"/>
      <c r="CO153" s="223"/>
      <c r="CP153" s="223"/>
      <c r="CQ153" s="223"/>
      <c r="CR153" s="223"/>
      <c r="CS153" s="223"/>
      <c r="CT153" s="223"/>
    </row>
    <row r="154">
      <c r="A154" s="100"/>
      <c r="B154" s="100"/>
      <c r="C154" s="100"/>
      <c r="D154" s="103"/>
      <c r="E154" s="101"/>
      <c r="F154" s="100"/>
      <c r="G154" s="100"/>
      <c r="H154" s="100"/>
      <c r="I154" s="103"/>
      <c r="J154" s="100"/>
      <c r="K154" s="100"/>
      <c r="L154" s="101"/>
      <c r="M154" s="102"/>
      <c r="N154" s="103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1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223"/>
      <c r="BU154" s="224"/>
      <c r="BV154" s="223"/>
      <c r="BW154" s="225"/>
      <c r="BX154" s="225"/>
      <c r="BY154" s="225"/>
      <c r="BZ154" s="225"/>
      <c r="CA154" s="225"/>
      <c r="CB154" s="225"/>
      <c r="CC154" s="225"/>
      <c r="CD154" s="225"/>
      <c r="CE154" s="225"/>
      <c r="CF154" s="225"/>
      <c r="CG154" s="225"/>
      <c r="CH154" s="225"/>
      <c r="CI154" s="225"/>
      <c r="CJ154" s="225"/>
      <c r="CK154" s="225"/>
      <c r="CL154" s="225"/>
      <c r="CM154" s="225"/>
      <c r="CN154" s="223"/>
      <c r="CO154" s="223"/>
      <c r="CP154" s="223"/>
      <c r="CQ154" s="223"/>
      <c r="CR154" s="223"/>
      <c r="CS154" s="223"/>
      <c r="CT154" s="223"/>
    </row>
    <row r="155">
      <c r="A155" s="100"/>
      <c r="B155" s="100"/>
      <c r="C155" s="100"/>
      <c r="D155" s="103"/>
      <c r="E155" s="101"/>
      <c r="F155" s="100"/>
      <c r="G155" s="100"/>
      <c r="H155" s="100"/>
      <c r="I155" s="103"/>
      <c r="J155" s="100"/>
      <c r="K155" s="100"/>
      <c r="L155" s="101"/>
      <c r="M155" s="102"/>
      <c r="N155" s="103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1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223"/>
      <c r="BU155" s="224"/>
      <c r="BV155" s="223"/>
      <c r="BW155" s="225"/>
      <c r="BX155" s="225"/>
      <c r="BY155" s="225"/>
      <c r="BZ155" s="225"/>
      <c r="CA155" s="225"/>
      <c r="CB155" s="225"/>
      <c r="CC155" s="225"/>
      <c r="CD155" s="225"/>
      <c r="CE155" s="225"/>
      <c r="CF155" s="225"/>
      <c r="CG155" s="225"/>
      <c r="CH155" s="225"/>
      <c r="CI155" s="225"/>
      <c r="CJ155" s="225"/>
      <c r="CK155" s="225"/>
      <c r="CL155" s="225"/>
      <c r="CM155" s="225"/>
      <c r="CN155" s="223"/>
      <c r="CO155" s="223"/>
      <c r="CP155" s="223"/>
      <c r="CQ155" s="223"/>
      <c r="CR155" s="223"/>
      <c r="CS155" s="223"/>
      <c r="CT155" s="223"/>
    </row>
    <row r="156">
      <c r="A156" s="100"/>
      <c r="B156" s="100"/>
      <c r="C156" s="100"/>
      <c r="D156" s="103"/>
      <c r="E156" s="101"/>
      <c r="F156" s="100"/>
      <c r="G156" s="100"/>
      <c r="H156" s="100"/>
      <c r="I156" s="103"/>
      <c r="J156" s="100"/>
      <c r="K156" s="100"/>
      <c r="L156" s="101"/>
      <c r="M156" s="102"/>
      <c r="N156" s="103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1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223"/>
      <c r="BU156" s="224"/>
      <c r="BV156" s="223"/>
      <c r="BW156" s="225"/>
      <c r="BX156" s="225"/>
      <c r="BY156" s="225"/>
      <c r="BZ156" s="225"/>
      <c r="CA156" s="225"/>
      <c r="CB156" s="225"/>
      <c r="CC156" s="225"/>
      <c r="CD156" s="225"/>
      <c r="CE156" s="225"/>
      <c r="CF156" s="225"/>
      <c r="CG156" s="225"/>
      <c r="CH156" s="225"/>
      <c r="CI156" s="225"/>
      <c r="CJ156" s="225"/>
      <c r="CK156" s="225"/>
      <c r="CL156" s="225"/>
      <c r="CM156" s="225"/>
      <c r="CN156" s="223"/>
      <c r="CO156" s="223"/>
      <c r="CP156" s="223"/>
      <c r="CQ156" s="223"/>
      <c r="CR156" s="223"/>
      <c r="CS156" s="223"/>
      <c r="CT156" s="223"/>
    </row>
    <row r="157">
      <c r="A157" s="100"/>
      <c r="B157" s="100"/>
      <c r="C157" s="100"/>
      <c r="D157" s="103"/>
      <c r="E157" s="101"/>
      <c r="F157" s="100"/>
      <c r="G157" s="100"/>
      <c r="H157" s="100"/>
      <c r="I157" s="103"/>
      <c r="J157" s="100"/>
      <c r="K157" s="100"/>
      <c r="L157" s="101"/>
      <c r="M157" s="102"/>
      <c r="N157" s="103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1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223"/>
      <c r="BU157" s="224"/>
      <c r="BV157" s="223"/>
      <c r="BW157" s="225"/>
      <c r="BX157" s="225"/>
      <c r="BY157" s="225"/>
      <c r="BZ157" s="225"/>
      <c r="CA157" s="225"/>
      <c r="CB157" s="225"/>
      <c r="CC157" s="225"/>
      <c r="CD157" s="225"/>
      <c r="CE157" s="225"/>
      <c r="CF157" s="225"/>
      <c r="CG157" s="225"/>
      <c r="CH157" s="225"/>
      <c r="CI157" s="225"/>
      <c r="CJ157" s="225"/>
      <c r="CK157" s="225"/>
      <c r="CL157" s="225"/>
      <c r="CM157" s="225"/>
      <c r="CN157" s="223"/>
      <c r="CO157" s="223"/>
      <c r="CP157" s="223"/>
      <c r="CQ157" s="223"/>
      <c r="CR157" s="223"/>
      <c r="CS157" s="223"/>
      <c r="CT157" s="223"/>
    </row>
    <row r="158">
      <c r="A158" s="100"/>
      <c r="B158" s="100"/>
      <c r="C158" s="100"/>
      <c r="D158" s="103"/>
      <c r="E158" s="101"/>
      <c r="F158" s="100"/>
      <c r="G158" s="100"/>
      <c r="H158" s="100"/>
      <c r="I158" s="103"/>
      <c r="J158" s="100"/>
      <c r="K158" s="100"/>
      <c r="L158" s="101"/>
      <c r="M158" s="102"/>
      <c r="N158" s="103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1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223"/>
      <c r="BU158" s="224"/>
      <c r="BV158" s="223"/>
      <c r="BW158" s="225"/>
      <c r="BX158" s="225"/>
      <c r="BY158" s="225"/>
      <c r="BZ158" s="225"/>
      <c r="CA158" s="225"/>
      <c r="CB158" s="225"/>
      <c r="CC158" s="225"/>
      <c r="CD158" s="225"/>
      <c r="CE158" s="225"/>
      <c r="CF158" s="225"/>
      <c r="CG158" s="225"/>
      <c r="CH158" s="225"/>
      <c r="CI158" s="225"/>
      <c r="CJ158" s="225"/>
      <c r="CK158" s="225"/>
      <c r="CL158" s="225"/>
      <c r="CM158" s="225"/>
      <c r="CN158" s="223"/>
      <c r="CO158" s="223"/>
      <c r="CP158" s="223"/>
      <c r="CQ158" s="223"/>
      <c r="CR158" s="223"/>
      <c r="CS158" s="223"/>
      <c r="CT158" s="223"/>
    </row>
    <row r="159">
      <c r="A159" s="100"/>
      <c r="B159" s="100"/>
      <c r="C159" s="100"/>
      <c r="D159" s="103"/>
      <c r="E159" s="101"/>
      <c r="F159" s="100"/>
      <c r="G159" s="100"/>
      <c r="H159" s="100"/>
      <c r="I159" s="103"/>
      <c r="J159" s="100"/>
      <c r="K159" s="100"/>
      <c r="L159" s="101"/>
      <c r="M159" s="102"/>
      <c r="N159" s="103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1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223"/>
      <c r="BU159" s="224"/>
      <c r="BV159" s="223"/>
      <c r="BW159" s="225"/>
      <c r="BX159" s="225"/>
      <c r="BY159" s="225"/>
      <c r="BZ159" s="225"/>
      <c r="CA159" s="225"/>
      <c r="CB159" s="225"/>
      <c r="CC159" s="225"/>
      <c r="CD159" s="225"/>
      <c r="CE159" s="225"/>
      <c r="CF159" s="225"/>
      <c r="CG159" s="225"/>
      <c r="CH159" s="225"/>
      <c r="CI159" s="225"/>
      <c r="CJ159" s="225"/>
      <c r="CK159" s="225"/>
      <c r="CL159" s="225"/>
      <c r="CM159" s="225"/>
      <c r="CN159" s="223"/>
      <c r="CO159" s="223"/>
      <c r="CP159" s="223"/>
      <c r="CQ159" s="223"/>
      <c r="CR159" s="223"/>
      <c r="CS159" s="223"/>
      <c r="CT159" s="223"/>
    </row>
    <row r="160">
      <c r="A160" s="100"/>
      <c r="B160" s="100"/>
      <c r="C160" s="100"/>
      <c r="D160" s="103"/>
      <c r="E160" s="101"/>
      <c r="F160" s="100"/>
      <c r="G160" s="100"/>
      <c r="H160" s="100"/>
      <c r="I160" s="103"/>
      <c r="J160" s="100"/>
      <c r="K160" s="100"/>
      <c r="L160" s="101"/>
      <c r="M160" s="102"/>
      <c r="N160" s="103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1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0"/>
      <c r="BR160" s="100"/>
      <c r="BS160" s="100"/>
      <c r="BT160" s="223"/>
      <c r="BU160" s="224"/>
      <c r="BV160" s="223"/>
      <c r="BW160" s="225"/>
      <c r="BX160" s="225"/>
      <c r="BY160" s="225"/>
      <c r="BZ160" s="225"/>
      <c r="CA160" s="225"/>
      <c r="CB160" s="225"/>
      <c r="CC160" s="225"/>
      <c r="CD160" s="225"/>
      <c r="CE160" s="225"/>
      <c r="CF160" s="225"/>
      <c r="CG160" s="225"/>
      <c r="CH160" s="225"/>
      <c r="CI160" s="225"/>
      <c r="CJ160" s="225"/>
      <c r="CK160" s="225"/>
      <c r="CL160" s="225"/>
      <c r="CM160" s="225"/>
      <c r="CN160" s="223"/>
      <c r="CO160" s="223"/>
      <c r="CP160" s="223"/>
      <c r="CQ160" s="223"/>
      <c r="CR160" s="223"/>
      <c r="CS160" s="223"/>
      <c r="CT160" s="223"/>
    </row>
    <row r="161">
      <c r="A161" s="100"/>
      <c r="B161" s="100"/>
      <c r="C161" s="100"/>
      <c r="D161" s="103"/>
      <c r="E161" s="100"/>
      <c r="F161" s="100"/>
      <c r="G161" s="100"/>
      <c r="H161" s="100"/>
      <c r="I161" s="103"/>
      <c r="J161" s="100"/>
      <c r="K161" s="100"/>
      <c r="L161" s="101"/>
      <c r="M161" s="102"/>
      <c r="N161" s="103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1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00"/>
      <c r="BR161" s="100"/>
      <c r="BS161" s="100"/>
      <c r="BT161" s="100"/>
      <c r="BU161" s="101"/>
      <c r="BV161" s="100"/>
      <c r="BW161" s="104"/>
      <c r="BX161" s="104"/>
      <c r="BY161" s="104"/>
      <c r="BZ161" s="104"/>
      <c r="CA161" s="104"/>
      <c r="CB161" s="104"/>
      <c r="CC161" s="104"/>
      <c r="CD161" s="104"/>
      <c r="CE161" s="104"/>
      <c r="CF161" s="104"/>
      <c r="CG161" s="104"/>
      <c r="CH161" s="104"/>
      <c r="CI161" s="104"/>
      <c r="CJ161" s="104"/>
      <c r="CK161" s="104"/>
      <c r="CL161" s="104"/>
      <c r="CM161" s="104"/>
      <c r="CN161" s="100"/>
      <c r="CO161" s="100"/>
      <c r="CP161" s="100"/>
      <c r="CQ161" s="100"/>
      <c r="CR161" s="100"/>
      <c r="CS161" s="100"/>
      <c r="CT161" s="100"/>
    </row>
    <row r="162">
      <c r="A162" s="100"/>
      <c r="B162" s="100"/>
      <c r="C162" s="100"/>
      <c r="D162" s="103"/>
      <c r="E162" s="100"/>
      <c r="F162" s="100"/>
      <c r="G162" s="100"/>
      <c r="H162" s="100"/>
      <c r="I162" s="103"/>
      <c r="J162" s="100"/>
      <c r="K162" s="100"/>
      <c r="L162" s="101"/>
      <c r="M162" s="102"/>
      <c r="N162" s="103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1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1"/>
      <c r="BV162" s="100"/>
      <c r="BW162" s="104"/>
      <c r="BX162" s="104"/>
      <c r="BY162" s="104"/>
      <c r="BZ162" s="104"/>
      <c r="CA162" s="104"/>
      <c r="CB162" s="104"/>
      <c r="CC162" s="104"/>
      <c r="CD162" s="104"/>
      <c r="CE162" s="104"/>
      <c r="CF162" s="104"/>
      <c r="CG162" s="104"/>
      <c r="CH162" s="104"/>
      <c r="CI162" s="104"/>
      <c r="CJ162" s="104"/>
      <c r="CK162" s="104"/>
      <c r="CL162" s="104"/>
      <c r="CM162" s="104"/>
      <c r="CN162" s="100"/>
      <c r="CO162" s="100"/>
      <c r="CP162" s="100"/>
      <c r="CQ162" s="100"/>
      <c r="CR162" s="100"/>
      <c r="CS162" s="100"/>
      <c r="CT162" s="100"/>
    </row>
    <row r="163">
      <c r="A163" s="100"/>
      <c r="B163" s="100"/>
      <c r="C163" s="100"/>
      <c r="D163" s="103"/>
      <c r="E163" s="100"/>
      <c r="F163" s="100"/>
      <c r="G163" s="100"/>
      <c r="H163" s="100"/>
      <c r="I163" s="103"/>
      <c r="J163" s="100"/>
      <c r="K163" s="100"/>
      <c r="L163" s="101"/>
      <c r="M163" s="102"/>
      <c r="N163" s="103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1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1"/>
      <c r="BV163" s="100"/>
      <c r="BW163" s="104"/>
      <c r="BX163" s="104"/>
      <c r="BY163" s="104"/>
      <c r="BZ163" s="104"/>
      <c r="CA163" s="104"/>
      <c r="CB163" s="104"/>
      <c r="CC163" s="104"/>
      <c r="CD163" s="104"/>
      <c r="CE163" s="104"/>
      <c r="CF163" s="104"/>
      <c r="CG163" s="104"/>
      <c r="CH163" s="104"/>
      <c r="CI163" s="104"/>
      <c r="CJ163" s="104"/>
      <c r="CK163" s="104"/>
      <c r="CL163" s="104"/>
      <c r="CM163" s="104"/>
      <c r="CN163" s="100"/>
      <c r="CO163" s="100"/>
      <c r="CP163" s="100"/>
      <c r="CQ163" s="100"/>
      <c r="CR163" s="100"/>
      <c r="CS163" s="100"/>
      <c r="CT163" s="100"/>
    </row>
    <row r="164">
      <c r="A164" s="100"/>
      <c r="B164" s="100"/>
      <c r="C164" s="100"/>
      <c r="D164" s="103"/>
      <c r="E164" s="100"/>
      <c r="F164" s="100"/>
      <c r="G164" s="100"/>
      <c r="H164" s="100"/>
      <c r="I164" s="103"/>
      <c r="J164" s="100"/>
      <c r="K164" s="100"/>
      <c r="L164" s="101"/>
      <c r="M164" s="102"/>
      <c r="N164" s="103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1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1"/>
      <c r="BV164" s="100"/>
      <c r="BW164" s="104"/>
      <c r="BX164" s="104"/>
      <c r="BY164" s="104"/>
      <c r="BZ164" s="104"/>
      <c r="CA164" s="104"/>
      <c r="CB164" s="104"/>
      <c r="CC164" s="104"/>
      <c r="CD164" s="104"/>
      <c r="CE164" s="104"/>
      <c r="CF164" s="104"/>
      <c r="CG164" s="104"/>
      <c r="CH164" s="104"/>
      <c r="CI164" s="104"/>
      <c r="CJ164" s="104"/>
      <c r="CK164" s="104"/>
      <c r="CL164" s="104"/>
      <c r="CM164" s="104"/>
      <c r="CN164" s="100"/>
      <c r="CO164" s="100"/>
      <c r="CP164" s="100"/>
      <c r="CQ164" s="100"/>
      <c r="CR164" s="100"/>
      <c r="CS164" s="100"/>
      <c r="CT164" s="100"/>
    </row>
    <row r="165">
      <c r="A165" s="100"/>
      <c r="B165" s="100"/>
      <c r="C165" s="100"/>
      <c r="D165" s="103"/>
      <c r="E165" s="100"/>
      <c r="F165" s="100"/>
      <c r="G165" s="100"/>
      <c r="H165" s="100"/>
      <c r="I165" s="103"/>
      <c r="J165" s="100"/>
      <c r="K165" s="100"/>
      <c r="L165" s="101"/>
      <c r="M165" s="102"/>
      <c r="N165" s="103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1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1"/>
      <c r="BV165" s="100"/>
      <c r="BW165" s="104"/>
      <c r="BX165" s="104"/>
      <c r="BY165" s="104"/>
      <c r="BZ165" s="104"/>
      <c r="CA165" s="104"/>
      <c r="CB165" s="104"/>
      <c r="CC165" s="104"/>
      <c r="CD165" s="104"/>
      <c r="CE165" s="104"/>
      <c r="CF165" s="104"/>
      <c r="CG165" s="104"/>
      <c r="CH165" s="104"/>
      <c r="CI165" s="104"/>
      <c r="CJ165" s="104"/>
      <c r="CK165" s="104"/>
      <c r="CL165" s="104"/>
      <c r="CM165" s="104"/>
      <c r="CN165" s="100"/>
      <c r="CO165" s="100"/>
      <c r="CP165" s="100"/>
      <c r="CQ165" s="100"/>
      <c r="CR165" s="100"/>
      <c r="CS165" s="100"/>
      <c r="CT165" s="100"/>
    </row>
    <row r="166">
      <c r="A166" s="100"/>
      <c r="B166" s="100"/>
      <c r="C166" s="100"/>
      <c r="D166" s="103"/>
      <c r="E166" s="100"/>
      <c r="F166" s="100"/>
      <c r="G166" s="100"/>
      <c r="H166" s="100"/>
      <c r="I166" s="103"/>
      <c r="J166" s="100"/>
      <c r="K166" s="100"/>
      <c r="L166" s="101"/>
      <c r="M166" s="102"/>
      <c r="N166" s="103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1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1"/>
      <c r="BV166" s="100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0"/>
      <c r="CO166" s="100"/>
      <c r="CP166" s="100"/>
      <c r="CQ166" s="100"/>
      <c r="CR166" s="100"/>
      <c r="CS166" s="100"/>
      <c r="CT166" s="100"/>
    </row>
    <row r="167">
      <c r="A167" s="100"/>
      <c r="B167" s="100"/>
      <c r="C167" s="100"/>
      <c r="D167" s="103"/>
      <c r="E167" s="100"/>
      <c r="F167" s="100"/>
      <c r="G167" s="100"/>
      <c r="H167" s="100"/>
      <c r="I167" s="103"/>
      <c r="J167" s="100"/>
      <c r="K167" s="100"/>
      <c r="L167" s="101"/>
      <c r="M167" s="102"/>
      <c r="N167" s="103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1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1"/>
      <c r="BV167" s="100"/>
      <c r="BW167" s="104"/>
      <c r="BX167" s="104"/>
      <c r="BY167" s="104"/>
      <c r="BZ167" s="104"/>
      <c r="CA167" s="104"/>
      <c r="CB167" s="104"/>
      <c r="CC167" s="104"/>
      <c r="CD167" s="104"/>
      <c r="CE167" s="104"/>
      <c r="CF167" s="104"/>
      <c r="CG167" s="104"/>
      <c r="CH167" s="104"/>
      <c r="CI167" s="104"/>
      <c r="CJ167" s="104"/>
      <c r="CK167" s="104"/>
      <c r="CL167" s="104"/>
      <c r="CM167" s="104"/>
      <c r="CN167" s="100"/>
      <c r="CO167" s="100"/>
      <c r="CP167" s="100"/>
      <c r="CQ167" s="100"/>
      <c r="CR167" s="100"/>
      <c r="CS167" s="100"/>
      <c r="CT167" s="100"/>
    </row>
    <row r="168">
      <c r="A168" s="100"/>
      <c r="B168" s="100"/>
      <c r="C168" s="100"/>
      <c r="D168" s="103"/>
      <c r="E168" s="100"/>
      <c r="F168" s="100"/>
      <c r="G168" s="100"/>
      <c r="H168" s="100"/>
      <c r="I168" s="103"/>
      <c r="J168" s="100"/>
      <c r="K168" s="100"/>
      <c r="L168" s="101"/>
      <c r="M168" s="102"/>
      <c r="N168" s="103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1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1"/>
      <c r="BV168" s="100"/>
      <c r="BW168" s="104"/>
      <c r="BX168" s="104"/>
      <c r="BY168" s="104"/>
      <c r="BZ168" s="104"/>
      <c r="CA168" s="104"/>
      <c r="CB168" s="104"/>
      <c r="CC168" s="104"/>
      <c r="CD168" s="104"/>
      <c r="CE168" s="104"/>
      <c r="CF168" s="104"/>
      <c r="CG168" s="104"/>
      <c r="CH168" s="104"/>
      <c r="CI168" s="104"/>
      <c r="CJ168" s="104"/>
      <c r="CK168" s="104"/>
      <c r="CL168" s="104"/>
      <c r="CM168" s="104"/>
      <c r="CN168" s="100"/>
      <c r="CO168" s="100"/>
      <c r="CP168" s="100"/>
      <c r="CQ168" s="100"/>
      <c r="CR168" s="100"/>
      <c r="CS168" s="100"/>
      <c r="CT168" s="100"/>
    </row>
    <row r="169">
      <c r="A169" s="100"/>
      <c r="B169" s="100"/>
      <c r="C169" s="100"/>
      <c r="D169" s="103"/>
      <c r="E169" s="100"/>
      <c r="F169" s="100"/>
      <c r="G169" s="100"/>
      <c r="H169" s="100"/>
      <c r="I169" s="103"/>
      <c r="J169" s="100"/>
      <c r="K169" s="100"/>
      <c r="L169" s="101"/>
      <c r="M169" s="102"/>
      <c r="N169" s="103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1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1"/>
      <c r="BV169" s="100"/>
      <c r="BW169" s="104"/>
      <c r="BX169" s="104"/>
      <c r="BY169" s="104"/>
      <c r="BZ169" s="104"/>
      <c r="CA169" s="104"/>
      <c r="CB169" s="104"/>
      <c r="CC169" s="104"/>
      <c r="CD169" s="104"/>
      <c r="CE169" s="104"/>
      <c r="CF169" s="104"/>
      <c r="CG169" s="104"/>
      <c r="CH169" s="104"/>
      <c r="CI169" s="104"/>
      <c r="CJ169" s="104"/>
      <c r="CK169" s="104"/>
      <c r="CL169" s="104"/>
      <c r="CM169" s="104"/>
      <c r="CN169" s="100"/>
      <c r="CO169" s="100"/>
      <c r="CP169" s="100"/>
      <c r="CQ169" s="100"/>
      <c r="CR169" s="100"/>
      <c r="CS169" s="100"/>
      <c r="CT169" s="100"/>
    </row>
    <row r="170">
      <c r="A170" s="100"/>
      <c r="B170" s="100"/>
      <c r="C170" s="100"/>
      <c r="D170" s="103"/>
      <c r="E170" s="100"/>
      <c r="F170" s="100"/>
      <c r="G170" s="100"/>
      <c r="H170" s="100"/>
      <c r="I170" s="103"/>
      <c r="J170" s="100"/>
      <c r="K170" s="100"/>
      <c r="L170" s="101"/>
      <c r="M170" s="102"/>
      <c r="N170" s="103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1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1"/>
      <c r="BV170" s="100"/>
      <c r="BW170" s="104"/>
      <c r="BX170" s="104"/>
      <c r="BY170" s="104"/>
      <c r="BZ170" s="104"/>
      <c r="CA170" s="104"/>
      <c r="CB170" s="104"/>
      <c r="CC170" s="104"/>
      <c r="CD170" s="104"/>
      <c r="CE170" s="104"/>
      <c r="CF170" s="104"/>
      <c r="CG170" s="104"/>
      <c r="CH170" s="104"/>
      <c r="CI170" s="104"/>
      <c r="CJ170" s="104"/>
      <c r="CK170" s="104"/>
      <c r="CL170" s="104"/>
      <c r="CM170" s="104"/>
      <c r="CN170" s="100"/>
      <c r="CO170" s="100"/>
      <c r="CP170" s="100"/>
      <c r="CQ170" s="100"/>
      <c r="CR170" s="100"/>
      <c r="CS170" s="100"/>
      <c r="CT170" s="100"/>
    </row>
    <row r="171">
      <c r="A171" s="100"/>
      <c r="B171" s="100"/>
      <c r="C171" s="100"/>
      <c r="D171" s="103"/>
      <c r="E171" s="100"/>
      <c r="F171" s="100"/>
      <c r="G171" s="100"/>
      <c r="H171" s="100"/>
      <c r="I171" s="103"/>
      <c r="J171" s="100"/>
      <c r="K171" s="100"/>
      <c r="L171" s="101"/>
      <c r="M171" s="102"/>
      <c r="N171" s="103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1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1"/>
      <c r="BV171" s="100"/>
      <c r="BW171" s="104"/>
      <c r="BX171" s="104"/>
      <c r="BY171" s="104"/>
      <c r="BZ171" s="104"/>
      <c r="CA171" s="104"/>
      <c r="CB171" s="104"/>
      <c r="CC171" s="104"/>
      <c r="CD171" s="104"/>
      <c r="CE171" s="104"/>
      <c r="CF171" s="104"/>
      <c r="CG171" s="104"/>
      <c r="CH171" s="104"/>
      <c r="CI171" s="104"/>
      <c r="CJ171" s="104"/>
      <c r="CK171" s="104"/>
      <c r="CL171" s="104"/>
      <c r="CM171" s="104"/>
      <c r="CN171" s="100"/>
      <c r="CO171" s="100"/>
      <c r="CP171" s="100"/>
      <c r="CQ171" s="100"/>
      <c r="CR171" s="100"/>
      <c r="CS171" s="100"/>
      <c r="CT171" s="100"/>
    </row>
    <row r="172">
      <c r="A172" s="100"/>
      <c r="B172" s="100"/>
      <c r="C172" s="100"/>
      <c r="D172" s="103"/>
      <c r="E172" s="100"/>
      <c r="F172" s="100"/>
      <c r="G172" s="100"/>
      <c r="H172" s="100"/>
      <c r="I172" s="103"/>
      <c r="J172" s="100"/>
      <c r="K172" s="100"/>
      <c r="L172" s="101"/>
      <c r="M172" s="102"/>
      <c r="N172" s="103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1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S172" s="100"/>
      <c r="BT172" s="100"/>
      <c r="BU172" s="101"/>
      <c r="BV172" s="100"/>
      <c r="BW172" s="104"/>
      <c r="BX172" s="104"/>
      <c r="BY172" s="104"/>
      <c r="BZ172" s="104"/>
      <c r="CA172" s="104"/>
      <c r="CB172" s="104"/>
      <c r="CC172" s="104"/>
      <c r="CD172" s="104"/>
      <c r="CE172" s="104"/>
      <c r="CF172" s="104"/>
      <c r="CG172" s="104"/>
      <c r="CH172" s="104"/>
      <c r="CI172" s="104"/>
      <c r="CJ172" s="104"/>
      <c r="CK172" s="104"/>
      <c r="CL172" s="104"/>
      <c r="CM172" s="104"/>
      <c r="CN172" s="100"/>
      <c r="CO172" s="100"/>
      <c r="CP172" s="100"/>
      <c r="CQ172" s="100"/>
      <c r="CR172" s="100"/>
      <c r="CS172" s="100"/>
      <c r="CT172" s="100"/>
    </row>
    <row r="173">
      <c r="A173" s="100"/>
      <c r="B173" s="100"/>
      <c r="C173" s="100"/>
      <c r="D173" s="103"/>
      <c r="E173" s="100"/>
      <c r="F173" s="100"/>
      <c r="G173" s="100"/>
      <c r="H173" s="100"/>
      <c r="I173" s="103"/>
      <c r="J173" s="100"/>
      <c r="K173" s="100"/>
      <c r="L173" s="101"/>
      <c r="M173" s="102"/>
      <c r="N173" s="103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1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1"/>
      <c r="BV173" s="100"/>
      <c r="BW173" s="104"/>
      <c r="BX173" s="104"/>
      <c r="BY173" s="104"/>
      <c r="BZ173" s="104"/>
      <c r="CA173" s="104"/>
      <c r="CB173" s="104"/>
      <c r="CC173" s="104"/>
      <c r="CD173" s="104"/>
      <c r="CE173" s="104"/>
      <c r="CF173" s="104"/>
      <c r="CG173" s="104"/>
      <c r="CH173" s="104"/>
      <c r="CI173" s="104"/>
      <c r="CJ173" s="104"/>
      <c r="CK173" s="104"/>
      <c r="CL173" s="104"/>
      <c r="CM173" s="104"/>
      <c r="CN173" s="100"/>
      <c r="CO173" s="100"/>
      <c r="CP173" s="100"/>
      <c r="CQ173" s="100"/>
      <c r="CR173" s="100"/>
      <c r="CS173" s="100"/>
      <c r="CT173" s="100"/>
    </row>
    <row r="174">
      <c r="A174" s="100"/>
      <c r="B174" s="100"/>
      <c r="C174" s="100"/>
      <c r="D174" s="103"/>
      <c r="E174" s="100"/>
      <c r="F174" s="100"/>
      <c r="G174" s="100"/>
      <c r="H174" s="100"/>
      <c r="I174" s="103"/>
      <c r="J174" s="100"/>
      <c r="K174" s="100"/>
      <c r="L174" s="101"/>
      <c r="M174" s="102"/>
      <c r="N174" s="103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1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  <c r="BR174" s="100"/>
      <c r="BS174" s="100"/>
      <c r="BT174" s="100"/>
      <c r="BU174" s="101"/>
      <c r="BV174" s="100"/>
      <c r="BW174" s="104"/>
      <c r="BX174" s="104"/>
      <c r="BY174" s="104"/>
      <c r="BZ174" s="104"/>
      <c r="CA174" s="104"/>
      <c r="CB174" s="104"/>
      <c r="CC174" s="104"/>
      <c r="CD174" s="104"/>
      <c r="CE174" s="104"/>
      <c r="CF174" s="104"/>
      <c r="CG174" s="104"/>
      <c r="CH174" s="104"/>
      <c r="CI174" s="104"/>
      <c r="CJ174" s="104"/>
      <c r="CK174" s="104"/>
      <c r="CL174" s="104"/>
      <c r="CM174" s="104"/>
      <c r="CN174" s="100"/>
      <c r="CO174" s="100"/>
      <c r="CP174" s="100"/>
      <c r="CQ174" s="100"/>
      <c r="CR174" s="100"/>
      <c r="CS174" s="100"/>
      <c r="CT174" s="100"/>
    </row>
    <row r="175">
      <c r="A175" s="100"/>
      <c r="B175" s="100"/>
      <c r="C175" s="100"/>
      <c r="D175" s="103"/>
      <c r="E175" s="100"/>
      <c r="F175" s="100"/>
      <c r="G175" s="100"/>
      <c r="H175" s="100"/>
      <c r="I175" s="103"/>
      <c r="J175" s="100"/>
      <c r="K175" s="100"/>
      <c r="L175" s="101"/>
      <c r="M175" s="102"/>
      <c r="N175" s="103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1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00"/>
      <c r="BR175" s="100"/>
      <c r="BS175" s="100"/>
      <c r="BT175" s="100"/>
      <c r="BU175" s="101"/>
      <c r="BV175" s="100"/>
      <c r="BW175" s="104"/>
      <c r="BX175" s="104"/>
      <c r="BY175" s="104"/>
      <c r="BZ175" s="104"/>
      <c r="CA175" s="104"/>
      <c r="CB175" s="104"/>
      <c r="CC175" s="104"/>
      <c r="CD175" s="104"/>
      <c r="CE175" s="104"/>
      <c r="CF175" s="104"/>
      <c r="CG175" s="104"/>
      <c r="CH175" s="104"/>
      <c r="CI175" s="104"/>
      <c r="CJ175" s="104"/>
      <c r="CK175" s="104"/>
      <c r="CL175" s="104"/>
      <c r="CM175" s="104"/>
      <c r="CN175" s="100"/>
      <c r="CO175" s="100"/>
      <c r="CP175" s="100"/>
      <c r="CQ175" s="100"/>
      <c r="CR175" s="100"/>
      <c r="CS175" s="100"/>
      <c r="CT175" s="100"/>
    </row>
    <row r="176">
      <c r="A176" s="100"/>
      <c r="B176" s="100"/>
      <c r="C176" s="100"/>
      <c r="D176" s="103"/>
      <c r="E176" s="100"/>
      <c r="F176" s="100"/>
      <c r="G176" s="100"/>
      <c r="H176" s="100"/>
      <c r="I176" s="103"/>
      <c r="J176" s="100"/>
      <c r="K176" s="100"/>
      <c r="L176" s="101"/>
      <c r="M176" s="102"/>
      <c r="N176" s="103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1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0"/>
      <c r="BR176" s="100"/>
      <c r="BS176" s="100"/>
      <c r="BT176" s="100"/>
      <c r="BU176" s="101"/>
      <c r="BV176" s="100"/>
      <c r="BW176" s="104"/>
      <c r="BX176" s="104"/>
      <c r="BY176" s="104"/>
      <c r="BZ176" s="104"/>
      <c r="CA176" s="104"/>
      <c r="CB176" s="104"/>
      <c r="CC176" s="104"/>
      <c r="CD176" s="104"/>
      <c r="CE176" s="104"/>
      <c r="CF176" s="104"/>
      <c r="CG176" s="104"/>
      <c r="CH176" s="104"/>
      <c r="CI176" s="104"/>
      <c r="CJ176" s="104"/>
      <c r="CK176" s="104"/>
      <c r="CL176" s="104"/>
      <c r="CM176" s="104"/>
      <c r="CN176" s="100"/>
      <c r="CO176" s="100"/>
      <c r="CP176" s="100"/>
      <c r="CQ176" s="100"/>
      <c r="CR176" s="100"/>
      <c r="CS176" s="100"/>
      <c r="CT176" s="100"/>
    </row>
    <row r="177">
      <c r="A177" s="100"/>
      <c r="B177" s="100"/>
      <c r="C177" s="100"/>
      <c r="D177" s="103"/>
      <c r="E177" s="100"/>
      <c r="F177" s="100"/>
      <c r="G177" s="100"/>
      <c r="H177" s="100"/>
      <c r="I177" s="103"/>
      <c r="J177" s="100"/>
      <c r="K177" s="100"/>
      <c r="L177" s="101"/>
      <c r="M177" s="102"/>
      <c r="N177" s="103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1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00"/>
      <c r="BR177" s="100"/>
      <c r="BS177" s="100"/>
      <c r="BT177" s="100"/>
      <c r="BU177" s="101"/>
      <c r="BV177" s="100"/>
      <c r="BW177" s="104"/>
      <c r="BX177" s="104"/>
      <c r="BY177" s="104"/>
      <c r="BZ177" s="104"/>
      <c r="CA177" s="104"/>
      <c r="CB177" s="104"/>
      <c r="CC177" s="104"/>
      <c r="CD177" s="104"/>
      <c r="CE177" s="104"/>
      <c r="CF177" s="104"/>
      <c r="CG177" s="104"/>
      <c r="CH177" s="104"/>
      <c r="CI177" s="104"/>
      <c r="CJ177" s="104"/>
      <c r="CK177" s="104"/>
      <c r="CL177" s="104"/>
      <c r="CM177" s="104"/>
      <c r="CN177" s="100"/>
      <c r="CO177" s="100"/>
      <c r="CP177" s="100"/>
      <c r="CQ177" s="100"/>
      <c r="CR177" s="100"/>
      <c r="CS177" s="100"/>
      <c r="CT177" s="100"/>
    </row>
    <row r="178">
      <c r="A178" s="100"/>
      <c r="B178" s="100"/>
      <c r="C178" s="100"/>
      <c r="D178" s="103"/>
      <c r="E178" s="100"/>
      <c r="F178" s="100"/>
      <c r="G178" s="100"/>
      <c r="H178" s="100"/>
      <c r="I178" s="103"/>
      <c r="J178" s="100"/>
      <c r="K178" s="100"/>
      <c r="L178" s="101"/>
      <c r="M178" s="102"/>
      <c r="N178" s="103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1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1"/>
      <c r="BV178" s="100"/>
      <c r="BW178" s="104"/>
      <c r="BX178" s="104"/>
      <c r="BY178" s="104"/>
      <c r="BZ178" s="104"/>
      <c r="CA178" s="104"/>
      <c r="CB178" s="104"/>
      <c r="CC178" s="104"/>
      <c r="CD178" s="104"/>
      <c r="CE178" s="104"/>
      <c r="CF178" s="104"/>
      <c r="CG178" s="104"/>
      <c r="CH178" s="104"/>
      <c r="CI178" s="104"/>
      <c r="CJ178" s="104"/>
      <c r="CK178" s="104"/>
      <c r="CL178" s="104"/>
      <c r="CM178" s="104"/>
      <c r="CN178" s="100"/>
      <c r="CO178" s="100"/>
      <c r="CP178" s="100"/>
      <c r="CQ178" s="100"/>
      <c r="CR178" s="100"/>
      <c r="CS178" s="100"/>
      <c r="CT178" s="100"/>
    </row>
    <row r="179">
      <c r="A179" s="100"/>
      <c r="B179" s="100"/>
      <c r="C179" s="100"/>
      <c r="D179" s="103"/>
      <c r="E179" s="100"/>
      <c r="F179" s="100"/>
      <c r="G179" s="100"/>
      <c r="H179" s="100"/>
      <c r="I179" s="103"/>
      <c r="J179" s="100"/>
      <c r="K179" s="100"/>
      <c r="L179" s="101"/>
      <c r="M179" s="102"/>
      <c r="N179" s="103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1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1"/>
      <c r="BV179" s="100"/>
      <c r="BW179" s="104"/>
      <c r="BX179" s="104"/>
      <c r="BY179" s="104"/>
      <c r="BZ179" s="104"/>
      <c r="CA179" s="104"/>
      <c r="CB179" s="104"/>
      <c r="CC179" s="104"/>
      <c r="CD179" s="104"/>
      <c r="CE179" s="104"/>
      <c r="CF179" s="104"/>
      <c r="CG179" s="104"/>
      <c r="CH179" s="104"/>
      <c r="CI179" s="104"/>
      <c r="CJ179" s="104"/>
      <c r="CK179" s="104"/>
      <c r="CL179" s="104"/>
      <c r="CM179" s="104"/>
      <c r="CN179" s="100"/>
      <c r="CO179" s="100"/>
      <c r="CP179" s="100"/>
      <c r="CQ179" s="100"/>
      <c r="CR179" s="100"/>
      <c r="CS179" s="100"/>
      <c r="CT179" s="100"/>
    </row>
    <row r="180">
      <c r="A180" s="100"/>
      <c r="B180" s="100"/>
      <c r="C180" s="100"/>
      <c r="D180" s="103"/>
      <c r="E180" s="100"/>
      <c r="F180" s="100"/>
      <c r="G180" s="100"/>
      <c r="H180" s="100"/>
      <c r="I180" s="103"/>
      <c r="J180" s="100"/>
      <c r="K180" s="100"/>
      <c r="L180" s="101"/>
      <c r="M180" s="102"/>
      <c r="N180" s="103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1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1"/>
      <c r="BV180" s="100"/>
      <c r="BW180" s="104"/>
      <c r="BX180" s="104"/>
      <c r="BY180" s="104"/>
      <c r="BZ180" s="104"/>
      <c r="CA180" s="104"/>
      <c r="CB180" s="104"/>
      <c r="CC180" s="104"/>
      <c r="CD180" s="104"/>
      <c r="CE180" s="104"/>
      <c r="CF180" s="104"/>
      <c r="CG180" s="104"/>
      <c r="CH180" s="104"/>
      <c r="CI180" s="104"/>
      <c r="CJ180" s="104"/>
      <c r="CK180" s="104"/>
      <c r="CL180" s="104"/>
      <c r="CM180" s="104"/>
      <c r="CN180" s="100"/>
      <c r="CO180" s="100"/>
      <c r="CP180" s="100"/>
      <c r="CQ180" s="100"/>
      <c r="CR180" s="100"/>
      <c r="CS180" s="100"/>
      <c r="CT180" s="100"/>
    </row>
    <row r="181">
      <c r="A181" s="100"/>
      <c r="B181" s="100"/>
      <c r="C181" s="100"/>
      <c r="D181" s="103"/>
      <c r="E181" s="100"/>
      <c r="F181" s="100"/>
      <c r="G181" s="100"/>
      <c r="H181" s="100"/>
      <c r="I181" s="103"/>
      <c r="J181" s="100"/>
      <c r="K181" s="100"/>
      <c r="L181" s="101"/>
      <c r="M181" s="102"/>
      <c r="N181" s="103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1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1"/>
      <c r="BV181" s="100"/>
      <c r="BW181" s="104"/>
      <c r="BX181" s="104"/>
      <c r="BY181" s="104"/>
      <c r="BZ181" s="104"/>
      <c r="CA181" s="104"/>
      <c r="CB181" s="104"/>
      <c r="CC181" s="104"/>
      <c r="CD181" s="104"/>
      <c r="CE181" s="104"/>
      <c r="CF181" s="104"/>
      <c r="CG181" s="104"/>
      <c r="CH181" s="104"/>
      <c r="CI181" s="104"/>
      <c r="CJ181" s="104"/>
      <c r="CK181" s="104"/>
      <c r="CL181" s="104"/>
      <c r="CM181" s="104"/>
      <c r="CN181" s="100"/>
      <c r="CO181" s="100"/>
      <c r="CP181" s="100"/>
      <c r="CQ181" s="100"/>
      <c r="CR181" s="100"/>
      <c r="CS181" s="100"/>
      <c r="CT181" s="100"/>
    </row>
    <row r="182">
      <c r="A182" s="100"/>
      <c r="B182" s="100"/>
      <c r="C182" s="100"/>
      <c r="D182" s="103"/>
      <c r="E182" s="100"/>
      <c r="F182" s="100"/>
      <c r="G182" s="100"/>
      <c r="H182" s="100"/>
      <c r="I182" s="103"/>
      <c r="J182" s="100"/>
      <c r="K182" s="100"/>
      <c r="L182" s="101"/>
      <c r="M182" s="102"/>
      <c r="N182" s="103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1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1"/>
      <c r="BV182" s="100"/>
      <c r="BW182" s="104"/>
      <c r="BX182" s="104"/>
      <c r="BY182" s="104"/>
      <c r="BZ182" s="104"/>
      <c r="CA182" s="104"/>
      <c r="CB182" s="104"/>
      <c r="CC182" s="104"/>
      <c r="CD182" s="104"/>
      <c r="CE182" s="104"/>
      <c r="CF182" s="104"/>
      <c r="CG182" s="104"/>
      <c r="CH182" s="104"/>
      <c r="CI182" s="104"/>
      <c r="CJ182" s="104"/>
      <c r="CK182" s="104"/>
      <c r="CL182" s="104"/>
      <c r="CM182" s="104"/>
      <c r="CN182" s="100"/>
      <c r="CO182" s="100"/>
      <c r="CP182" s="100"/>
      <c r="CQ182" s="100"/>
      <c r="CR182" s="100"/>
      <c r="CS182" s="100"/>
      <c r="CT182" s="100"/>
    </row>
    <row r="183">
      <c r="A183" s="100"/>
      <c r="B183" s="100"/>
      <c r="C183" s="100"/>
      <c r="D183" s="103"/>
      <c r="E183" s="100"/>
      <c r="F183" s="100"/>
      <c r="G183" s="100"/>
      <c r="H183" s="100"/>
      <c r="I183" s="103"/>
      <c r="J183" s="100"/>
      <c r="K183" s="100"/>
      <c r="L183" s="101"/>
      <c r="M183" s="102"/>
      <c r="N183" s="103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1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1"/>
      <c r="BV183" s="100"/>
      <c r="BW183" s="104"/>
      <c r="BX183" s="104"/>
      <c r="BY183" s="104"/>
      <c r="BZ183" s="104"/>
      <c r="CA183" s="104"/>
      <c r="CB183" s="104"/>
      <c r="CC183" s="104"/>
      <c r="CD183" s="104"/>
      <c r="CE183" s="104"/>
      <c r="CF183" s="104"/>
      <c r="CG183" s="104"/>
      <c r="CH183" s="104"/>
      <c r="CI183" s="104"/>
      <c r="CJ183" s="104"/>
      <c r="CK183" s="104"/>
      <c r="CL183" s="104"/>
      <c r="CM183" s="104"/>
      <c r="CN183" s="100"/>
      <c r="CO183" s="100"/>
      <c r="CP183" s="100"/>
      <c r="CQ183" s="100"/>
      <c r="CR183" s="100"/>
      <c r="CS183" s="100"/>
      <c r="CT183" s="100"/>
    </row>
    <row r="184">
      <c r="A184" s="100"/>
      <c r="B184" s="100"/>
      <c r="C184" s="100"/>
      <c r="D184" s="103"/>
      <c r="E184" s="100"/>
      <c r="F184" s="100"/>
      <c r="G184" s="100"/>
      <c r="H184" s="100"/>
      <c r="I184" s="103"/>
      <c r="J184" s="100"/>
      <c r="K184" s="100"/>
      <c r="L184" s="101"/>
      <c r="M184" s="102"/>
      <c r="N184" s="103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1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00"/>
      <c r="BR184" s="100"/>
      <c r="BS184" s="100"/>
      <c r="BT184" s="100"/>
      <c r="BU184" s="101"/>
      <c r="BV184" s="100"/>
      <c r="BW184" s="104"/>
      <c r="BX184" s="104"/>
      <c r="BY184" s="104"/>
      <c r="BZ184" s="104"/>
      <c r="CA184" s="104"/>
      <c r="CB184" s="104"/>
      <c r="CC184" s="104"/>
      <c r="CD184" s="104"/>
      <c r="CE184" s="104"/>
      <c r="CF184" s="104"/>
      <c r="CG184" s="104"/>
      <c r="CH184" s="104"/>
      <c r="CI184" s="104"/>
      <c r="CJ184" s="104"/>
      <c r="CK184" s="104"/>
      <c r="CL184" s="104"/>
      <c r="CM184" s="104"/>
      <c r="CN184" s="100"/>
      <c r="CO184" s="100"/>
      <c r="CP184" s="100"/>
      <c r="CQ184" s="100"/>
      <c r="CR184" s="100"/>
      <c r="CS184" s="100"/>
      <c r="CT184" s="100"/>
    </row>
    <row r="185">
      <c r="A185" s="100"/>
      <c r="B185" s="100"/>
      <c r="C185" s="100"/>
      <c r="D185" s="103"/>
      <c r="E185" s="100"/>
      <c r="F185" s="100"/>
      <c r="G185" s="100"/>
      <c r="H185" s="100"/>
      <c r="I185" s="103"/>
      <c r="J185" s="100"/>
      <c r="K185" s="100"/>
      <c r="L185" s="101"/>
      <c r="M185" s="102"/>
      <c r="N185" s="103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1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1"/>
      <c r="BV185" s="100"/>
      <c r="BW185" s="104"/>
      <c r="BX185" s="104"/>
      <c r="BY185" s="104"/>
      <c r="BZ185" s="104"/>
      <c r="CA185" s="104"/>
      <c r="CB185" s="104"/>
      <c r="CC185" s="104"/>
      <c r="CD185" s="104"/>
      <c r="CE185" s="104"/>
      <c r="CF185" s="104"/>
      <c r="CG185" s="104"/>
      <c r="CH185" s="104"/>
      <c r="CI185" s="104"/>
      <c r="CJ185" s="104"/>
      <c r="CK185" s="104"/>
      <c r="CL185" s="104"/>
      <c r="CM185" s="104"/>
      <c r="CN185" s="100"/>
      <c r="CO185" s="100"/>
      <c r="CP185" s="100"/>
      <c r="CQ185" s="100"/>
      <c r="CR185" s="100"/>
      <c r="CS185" s="100"/>
      <c r="CT185" s="100"/>
    </row>
    <row r="186">
      <c r="A186" s="100"/>
      <c r="B186" s="100"/>
      <c r="C186" s="100"/>
      <c r="D186" s="103"/>
      <c r="E186" s="100"/>
      <c r="F186" s="100"/>
      <c r="G186" s="100"/>
      <c r="H186" s="100"/>
      <c r="I186" s="103"/>
      <c r="J186" s="100"/>
      <c r="K186" s="100"/>
      <c r="L186" s="101"/>
      <c r="M186" s="102"/>
      <c r="N186" s="103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1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1"/>
      <c r="BV186" s="100"/>
      <c r="BW186" s="104"/>
      <c r="BX186" s="104"/>
      <c r="BY186" s="104"/>
      <c r="BZ186" s="104"/>
      <c r="CA186" s="104"/>
      <c r="CB186" s="104"/>
      <c r="CC186" s="104"/>
      <c r="CD186" s="104"/>
      <c r="CE186" s="104"/>
      <c r="CF186" s="104"/>
      <c r="CG186" s="104"/>
      <c r="CH186" s="104"/>
      <c r="CI186" s="104"/>
      <c r="CJ186" s="104"/>
      <c r="CK186" s="104"/>
      <c r="CL186" s="104"/>
      <c r="CM186" s="104"/>
      <c r="CN186" s="100"/>
      <c r="CO186" s="100"/>
      <c r="CP186" s="100"/>
      <c r="CQ186" s="100"/>
      <c r="CR186" s="100"/>
      <c r="CS186" s="100"/>
      <c r="CT186" s="100"/>
    </row>
    <row r="187">
      <c r="A187" s="100"/>
      <c r="B187" s="100"/>
      <c r="C187" s="100"/>
      <c r="D187" s="103"/>
      <c r="E187" s="100"/>
      <c r="F187" s="100"/>
      <c r="G187" s="100"/>
      <c r="H187" s="100"/>
      <c r="I187" s="103"/>
      <c r="J187" s="100"/>
      <c r="K187" s="100"/>
      <c r="L187" s="101"/>
      <c r="M187" s="102"/>
      <c r="N187" s="103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1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1"/>
      <c r="BV187" s="100"/>
      <c r="BW187" s="104"/>
      <c r="BX187" s="104"/>
      <c r="BY187" s="104"/>
      <c r="BZ187" s="104"/>
      <c r="CA187" s="104"/>
      <c r="CB187" s="104"/>
      <c r="CC187" s="104"/>
      <c r="CD187" s="104"/>
      <c r="CE187" s="104"/>
      <c r="CF187" s="104"/>
      <c r="CG187" s="104"/>
      <c r="CH187" s="104"/>
      <c r="CI187" s="104"/>
      <c r="CJ187" s="104"/>
      <c r="CK187" s="104"/>
      <c r="CL187" s="104"/>
      <c r="CM187" s="104"/>
      <c r="CN187" s="100"/>
      <c r="CO187" s="100"/>
      <c r="CP187" s="100"/>
      <c r="CQ187" s="100"/>
      <c r="CR187" s="100"/>
      <c r="CS187" s="100"/>
      <c r="CT187" s="100"/>
    </row>
    <row r="188">
      <c r="A188" s="100"/>
      <c r="B188" s="100"/>
      <c r="C188" s="100"/>
      <c r="D188" s="103"/>
      <c r="E188" s="100"/>
      <c r="F188" s="100"/>
      <c r="G188" s="100"/>
      <c r="H188" s="100"/>
      <c r="I188" s="103"/>
      <c r="J188" s="100"/>
      <c r="K188" s="100"/>
      <c r="L188" s="101"/>
      <c r="M188" s="102"/>
      <c r="N188" s="103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1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1"/>
      <c r="BV188" s="100"/>
      <c r="BW188" s="104"/>
      <c r="BX188" s="104"/>
      <c r="BY188" s="104"/>
      <c r="BZ188" s="104"/>
      <c r="CA188" s="104"/>
      <c r="CB188" s="104"/>
      <c r="CC188" s="104"/>
      <c r="CD188" s="104"/>
      <c r="CE188" s="104"/>
      <c r="CF188" s="104"/>
      <c r="CG188" s="104"/>
      <c r="CH188" s="104"/>
      <c r="CI188" s="104"/>
      <c r="CJ188" s="104"/>
      <c r="CK188" s="104"/>
      <c r="CL188" s="104"/>
      <c r="CM188" s="104"/>
      <c r="CN188" s="100"/>
      <c r="CO188" s="100"/>
      <c r="CP188" s="100"/>
      <c r="CQ188" s="100"/>
      <c r="CR188" s="100"/>
      <c r="CS188" s="100"/>
      <c r="CT188" s="100"/>
    </row>
    <row r="189">
      <c r="A189" s="100"/>
      <c r="B189" s="100"/>
      <c r="C189" s="100"/>
      <c r="D189" s="103"/>
      <c r="E189" s="100"/>
      <c r="F189" s="100"/>
      <c r="G189" s="100"/>
      <c r="H189" s="100"/>
      <c r="I189" s="103"/>
      <c r="J189" s="100"/>
      <c r="K189" s="100"/>
      <c r="L189" s="101"/>
      <c r="M189" s="102"/>
      <c r="N189" s="103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1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1"/>
      <c r="BV189" s="100"/>
      <c r="BW189" s="104"/>
      <c r="BX189" s="104"/>
      <c r="BY189" s="104"/>
      <c r="BZ189" s="104"/>
      <c r="CA189" s="104"/>
      <c r="CB189" s="104"/>
      <c r="CC189" s="104"/>
      <c r="CD189" s="104"/>
      <c r="CE189" s="104"/>
      <c r="CF189" s="104"/>
      <c r="CG189" s="104"/>
      <c r="CH189" s="104"/>
      <c r="CI189" s="104"/>
      <c r="CJ189" s="104"/>
      <c r="CK189" s="104"/>
      <c r="CL189" s="104"/>
      <c r="CM189" s="104"/>
      <c r="CN189" s="100"/>
      <c r="CO189" s="100"/>
      <c r="CP189" s="100"/>
      <c r="CQ189" s="100"/>
      <c r="CR189" s="100"/>
      <c r="CS189" s="100"/>
      <c r="CT189" s="100"/>
    </row>
    <row r="190">
      <c r="A190" s="100"/>
      <c r="B190" s="100"/>
      <c r="C190" s="100"/>
      <c r="D190" s="103"/>
      <c r="E190" s="100"/>
      <c r="F190" s="100"/>
      <c r="G190" s="100"/>
      <c r="H190" s="100"/>
      <c r="I190" s="103"/>
      <c r="J190" s="100"/>
      <c r="K190" s="100"/>
      <c r="L190" s="101"/>
      <c r="M190" s="102"/>
      <c r="N190" s="103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1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1"/>
      <c r="BV190" s="100"/>
      <c r="BW190" s="104"/>
      <c r="BX190" s="104"/>
      <c r="BY190" s="104"/>
      <c r="BZ190" s="104"/>
      <c r="CA190" s="104"/>
      <c r="CB190" s="104"/>
      <c r="CC190" s="104"/>
      <c r="CD190" s="104"/>
      <c r="CE190" s="104"/>
      <c r="CF190" s="104"/>
      <c r="CG190" s="104"/>
      <c r="CH190" s="104"/>
      <c r="CI190" s="104"/>
      <c r="CJ190" s="104"/>
      <c r="CK190" s="104"/>
      <c r="CL190" s="104"/>
      <c r="CM190" s="104"/>
      <c r="CN190" s="100"/>
      <c r="CO190" s="100"/>
      <c r="CP190" s="100"/>
      <c r="CQ190" s="100"/>
      <c r="CR190" s="100"/>
      <c r="CS190" s="100"/>
      <c r="CT190" s="100"/>
    </row>
    <row r="191">
      <c r="A191" s="100"/>
      <c r="B191" s="100"/>
      <c r="C191" s="100"/>
      <c r="D191" s="103"/>
      <c r="E191" s="100"/>
      <c r="F191" s="100"/>
      <c r="G191" s="100"/>
      <c r="H191" s="100"/>
      <c r="I191" s="103"/>
      <c r="J191" s="100"/>
      <c r="K191" s="100"/>
      <c r="L191" s="101"/>
      <c r="M191" s="102"/>
      <c r="N191" s="103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1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1"/>
      <c r="BV191" s="100"/>
      <c r="BW191" s="104"/>
      <c r="BX191" s="104"/>
      <c r="BY191" s="104"/>
      <c r="BZ191" s="104"/>
      <c r="CA191" s="104"/>
      <c r="CB191" s="104"/>
      <c r="CC191" s="104"/>
      <c r="CD191" s="104"/>
      <c r="CE191" s="104"/>
      <c r="CF191" s="104"/>
      <c r="CG191" s="104"/>
      <c r="CH191" s="104"/>
      <c r="CI191" s="104"/>
      <c r="CJ191" s="104"/>
      <c r="CK191" s="104"/>
      <c r="CL191" s="104"/>
      <c r="CM191" s="104"/>
      <c r="CN191" s="100"/>
      <c r="CO191" s="100"/>
      <c r="CP191" s="100"/>
      <c r="CQ191" s="100"/>
      <c r="CR191" s="100"/>
      <c r="CS191" s="100"/>
      <c r="CT191" s="100"/>
    </row>
    <row r="192">
      <c r="A192" s="100"/>
      <c r="B192" s="100"/>
      <c r="C192" s="100"/>
      <c r="D192" s="103"/>
      <c r="E192" s="100"/>
      <c r="F192" s="100"/>
      <c r="G192" s="100"/>
      <c r="H192" s="100"/>
      <c r="I192" s="103"/>
      <c r="J192" s="100"/>
      <c r="K192" s="100"/>
      <c r="L192" s="101"/>
      <c r="M192" s="102"/>
      <c r="N192" s="103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1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1"/>
      <c r="BV192" s="100"/>
      <c r="BW192" s="104"/>
      <c r="BX192" s="104"/>
      <c r="BY192" s="104"/>
      <c r="BZ192" s="104"/>
      <c r="CA192" s="104"/>
      <c r="CB192" s="104"/>
      <c r="CC192" s="104"/>
      <c r="CD192" s="104"/>
      <c r="CE192" s="104"/>
      <c r="CF192" s="104"/>
      <c r="CG192" s="104"/>
      <c r="CH192" s="104"/>
      <c r="CI192" s="104"/>
      <c r="CJ192" s="104"/>
      <c r="CK192" s="104"/>
      <c r="CL192" s="104"/>
      <c r="CM192" s="104"/>
      <c r="CN192" s="100"/>
      <c r="CO192" s="100"/>
      <c r="CP192" s="100"/>
      <c r="CQ192" s="100"/>
      <c r="CR192" s="100"/>
      <c r="CS192" s="100"/>
      <c r="CT192" s="100"/>
    </row>
    <row r="193">
      <c r="A193" s="100"/>
      <c r="B193" s="100"/>
      <c r="C193" s="100"/>
      <c r="D193" s="103"/>
      <c r="E193" s="100"/>
      <c r="F193" s="100"/>
      <c r="G193" s="100"/>
      <c r="H193" s="100"/>
      <c r="I193" s="103"/>
      <c r="J193" s="100"/>
      <c r="K193" s="100"/>
      <c r="L193" s="101"/>
      <c r="M193" s="102"/>
      <c r="N193" s="103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1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00"/>
      <c r="BR193" s="100"/>
      <c r="BS193" s="100"/>
      <c r="BT193" s="100"/>
      <c r="BU193" s="101"/>
      <c r="BV193" s="100"/>
      <c r="BW193" s="104"/>
      <c r="BX193" s="104"/>
      <c r="BY193" s="104"/>
      <c r="BZ193" s="104"/>
      <c r="CA193" s="104"/>
      <c r="CB193" s="104"/>
      <c r="CC193" s="104"/>
      <c r="CD193" s="104"/>
      <c r="CE193" s="104"/>
      <c r="CF193" s="104"/>
      <c r="CG193" s="104"/>
      <c r="CH193" s="104"/>
      <c r="CI193" s="104"/>
      <c r="CJ193" s="104"/>
      <c r="CK193" s="104"/>
      <c r="CL193" s="104"/>
      <c r="CM193" s="104"/>
      <c r="CN193" s="100"/>
      <c r="CO193" s="100"/>
      <c r="CP193" s="100"/>
      <c r="CQ193" s="100"/>
      <c r="CR193" s="100"/>
      <c r="CS193" s="100"/>
      <c r="CT193" s="100"/>
    </row>
    <row r="194">
      <c r="A194" s="100"/>
      <c r="B194" s="100"/>
      <c r="C194" s="100"/>
      <c r="D194" s="103"/>
      <c r="E194" s="100"/>
      <c r="F194" s="100"/>
      <c r="G194" s="100"/>
      <c r="H194" s="100"/>
      <c r="I194" s="103"/>
      <c r="J194" s="100"/>
      <c r="K194" s="100"/>
      <c r="L194" s="101"/>
      <c r="M194" s="102"/>
      <c r="N194" s="103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1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1"/>
      <c r="BV194" s="100"/>
      <c r="BW194" s="104"/>
      <c r="BX194" s="104"/>
      <c r="BY194" s="104"/>
      <c r="BZ194" s="104"/>
      <c r="CA194" s="104"/>
      <c r="CB194" s="104"/>
      <c r="CC194" s="104"/>
      <c r="CD194" s="104"/>
      <c r="CE194" s="104"/>
      <c r="CF194" s="104"/>
      <c r="CG194" s="104"/>
      <c r="CH194" s="104"/>
      <c r="CI194" s="104"/>
      <c r="CJ194" s="104"/>
      <c r="CK194" s="104"/>
      <c r="CL194" s="104"/>
      <c r="CM194" s="104"/>
      <c r="CN194" s="100"/>
      <c r="CO194" s="100"/>
      <c r="CP194" s="100"/>
      <c r="CQ194" s="100"/>
      <c r="CR194" s="100"/>
      <c r="CS194" s="100"/>
      <c r="CT194" s="100"/>
    </row>
    <row r="195">
      <c r="A195" s="100"/>
      <c r="B195" s="100"/>
      <c r="C195" s="100"/>
      <c r="D195" s="103"/>
      <c r="E195" s="100"/>
      <c r="F195" s="100"/>
      <c r="G195" s="100"/>
      <c r="H195" s="100"/>
      <c r="I195" s="103"/>
      <c r="J195" s="100"/>
      <c r="K195" s="100"/>
      <c r="L195" s="101"/>
      <c r="M195" s="102"/>
      <c r="N195" s="103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1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1"/>
      <c r="BV195" s="100"/>
      <c r="BW195" s="104"/>
      <c r="BX195" s="104"/>
      <c r="BY195" s="104"/>
      <c r="BZ195" s="104"/>
      <c r="CA195" s="104"/>
      <c r="CB195" s="104"/>
      <c r="CC195" s="104"/>
      <c r="CD195" s="104"/>
      <c r="CE195" s="104"/>
      <c r="CF195" s="104"/>
      <c r="CG195" s="104"/>
      <c r="CH195" s="104"/>
      <c r="CI195" s="104"/>
      <c r="CJ195" s="104"/>
      <c r="CK195" s="104"/>
      <c r="CL195" s="104"/>
      <c r="CM195" s="104"/>
      <c r="CN195" s="100"/>
      <c r="CO195" s="100"/>
      <c r="CP195" s="100"/>
      <c r="CQ195" s="100"/>
      <c r="CR195" s="100"/>
      <c r="CS195" s="100"/>
      <c r="CT195" s="100"/>
    </row>
    <row r="196">
      <c r="A196" s="100"/>
      <c r="B196" s="100"/>
      <c r="C196" s="100"/>
      <c r="D196" s="103"/>
      <c r="E196" s="100"/>
      <c r="F196" s="100"/>
      <c r="G196" s="100"/>
      <c r="H196" s="100"/>
      <c r="I196" s="103"/>
      <c r="J196" s="100"/>
      <c r="K196" s="100"/>
      <c r="L196" s="101"/>
      <c r="M196" s="102"/>
      <c r="N196" s="103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1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1"/>
      <c r="BV196" s="100"/>
      <c r="BW196" s="104"/>
      <c r="BX196" s="104"/>
      <c r="BY196" s="104"/>
      <c r="BZ196" s="104"/>
      <c r="CA196" s="104"/>
      <c r="CB196" s="104"/>
      <c r="CC196" s="104"/>
      <c r="CD196" s="104"/>
      <c r="CE196" s="104"/>
      <c r="CF196" s="104"/>
      <c r="CG196" s="104"/>
      <c r="CH196" s="104"/>
      <c r="CI196" s="104"/>
      <c r="CJ196" s="104"/>
      <c r="CK196" s="104"/>
      <c r="CL196" s="104"/>
      <c r="CM196" s="104"/>
      <c r="CN196" s="100"/>
      <c r="CO196" s="100"/>
      <c r="CP196" s="100"/>
      <c r="CQ196" s="100"/>
      <c r="CR196" s="100"/>
      <c r="CS196" s="100"/>
      <c r="CT196" s="100"/>
    </row>
    <row r="197">
      <c r="A197" s="100"/>
      <c r="B197" s="100"/>
      <c r="C197" s="100"/>
      <c r="D197" s="103"/>
      <c r="E197" s="100"/>
      <c r="F197" s="100"/>
      <c r="G197" s="100"/>
      <c r="H197" s="100"/>
      <c r="I197" s="103"/>
      <c r="J197" s="100"/>
      <c r="K197" s="100"/>
      <c r="L197" s="101"/>
      <c r="M197" s="102"/>
      <c r="N197" s="103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1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1"/>
      <c r="BV197" s="100"/>
      <c r="BW197" s="104"/>
      <c r="BX197" s="104"/>
      <c r="BY197" s="104"/>
      <c r="BZ197" s="104"/>
      <c r="CA197" s="104"/>
      <c r="CB197" s="104"/>
      <c r="CC197" s="104"/>
      <c r="CD197" s="104"/>
      <c r="CE197" s="104"/>
      <c r="CF197" s="104"/>
      <c r="CG197" s="104"/>
      <c r="CH197" s="104"/>
      <c r="CI197" s="104"/>
      <c r="CJ197" s="104"/>
      <c r="CK197" s="104"/>
      <c r="CL197" s="104"/>
      <c r="CM197" s="104"/>
      <c r="CN197" s="100"/>
      <c r="CO197" s="100"/>
      <c r="CP197" s="100"/>
      <c r="CQ197" s="100"/>
      <c r="CR197" s="100"/>
      <c r="CS197" s="100"/>
      <c r="CT197" s="100"/>
    </row>
    <row r="198">
      <c r="A198" s="100"/>
      <c r="B198" s="100"/>
      <c r="C198" s="100"/>
      <c r="D198" s="103"/>
      <c r="E198" s="100"/>
      <c r="F198" s="100"/>
      <c r="G198" s="100"/>
      <c r="H198" s="100"/>
      <c r="I198" s="103"/>
      <c r="J198" s="100"/>
      <c r="K198" s="100"/>
      <c r="L198" s="101"/>
      <c r="M198" s="102"/>
      <c r="N198" s="103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1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00"/>
      <c r="BR198" s="100"/>
      <c r="BS198" s="100"/>
      <c r="BT198" s="100"/>
      <c r="BU198" s="101"/>
      <c r="BV198" s="100"/>
      <c r="BW198" s="104"/>
      <c r="BX198" s="104"/>
      <c r="BY198" s="104"/>
      <c r="BZ198" s="104"/>
      <c r="CA198" s="104"/>
      <c r="CB198" s="104"/>
      <c r="CC198" s="104"/>
      <c r="CD198" s="104"/>
      <c r="CE198" s="104"/>
      <c r="CF198" s="104"/>
      <c r="CG198" s="104"/>
      <c r="CH198" s="104"/>
      <c r="CI198" s="104"/>
      <c r="CJ198" s="104"/>
      <c r="CK198" s="104"/>
      <c r="CL198" s="104"/>
      <c r="CM198" s="104"/>
      <c r="CN198" s="100"/>
      <c r="CO198" s="100"/>
      <c r="CP198" s="100"/>
      <c r="CQ198" s="100"/>
      <c r="CR198" s="100"/>
      <c r="CS198" s="100"/>
      <c r="CT198" s="100"/>
    </row>
    <row r="199">
      <c r="A199" s="100"/>
      <c r="B199" s="100"/>
      <c r="C199" s="100"/>
      <c r="D199" s="103"/>
      <c r="E199" s="100"/>
      <c r="F199" s="100"/>
      <c r="G199" s="100"/>
      <c r="H199" s="100"/>
      <c r="I199" s="103"/>
      <c r="J199" s="100"/>
      <c r="K199" s="100"/>
      <c r="L199" s="101"/>
      <c r="M199" s="102"/>
      <c r="N199" s="103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1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1"/>
      <c r="BV199" s="100"/>
      <c r="BW199" s="104"/>
      <c r="BX199" s="104"/>
      <c r="BY199" s="104"/>
      <c r="BZ199" s="104"/>
      <c r="CA199" s="104"/>
      <c r="CB199" s="104"/>
      <c r="CC199" s="104"/>
      <c r="CD199" s="104"/>
      <c r="CE199" s="104"/>
      <c r="CF199" s="104"/>
      <c r="CG199" s="104"/>
      <c r="CH199" s="104"/>
      <c r="CI199" s="104"/>
      <c r="CJ199" s="104"/>
      <c r="CK199" s="104"/>
      <c r="CL199" s="104"/>
      <c r="CM199" s="104"/>
      <c r="CN199" s="100"/>
      <c r="CO199" s="100"/>
      <c r="CP199" s="100"/>
      <c r="CQ199" s="100"/>
      <c r="CR199" s="100"/>
      <c r="CS199" s="100"/>
      <c r="CT199" s="100"/>
    </row>
    <row r="200">
      <c r="A200" s="100"/>
      <c r="B200" s="100"/>
      <c r="C200" s="100"/>
      <c r="D200" s="103"/>
      <c r="E200" s="100"/>
      <c r="F200" s="100"/>
      <c r="G200" s="100"/>
      <c r="H200" s="100"/>
      <c r="I200" s="103"/>
      <c r="J200" s="100"/>
      <c r="K200" s="100"/>
      <c r="L200" s="101"/>
      <c r="M200" s="102"/>
      <c r="N200" s="103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1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1"/>
      <c r="BV200" s="100"/>
      <c r="BW200" s="104"/>
      <c r="BX200" s="104"/>
      <c r="BY200" s="104"/>
      <c r="BZ200" s="104"/>
      <c r="CA200" s="104"/>
      <c r="CB200" s="104"/>
      <c r="CC200" s="104"/>
      <c r="CD200" s="104"/>
      <c r="CE200" s="104"/>
      <c r="CF200" s="104"/>
      <c r="CG200" s="104"/>
      <c r="CH200" s="104"/>
      <c r="CI200" s="104"/>
      <c r="CJ200" s="104"/>
      <c r="CK200" s="104"/>
      <c r="CL200" s="104"/>
      <c r="CM200" s="104"/>
      <c r="CN200" s="100"/>
      <c r="CO200" s="100"/>
      <c r="CP200" s="100"/>
      <c r="CQ200" s="100"/>
      <c r="CR200" s="100"/>
      <c r="CS200" s="100"/>
      <c r="CT200" s="100"/>
    </row>
    <row r="201">
      <c r="A201" s="100"/>
      <c r="B201" s="100"/>
      <c r="C201" s="100"/>
      <c r="D201" s="103"/>
      <c r="E201" s="100"/>
      <c r="F201" s="100"/>
      <c r="G201" s="100"/>
      <c r="H201" s="100"/>
      <c r="I201" s="103"/>
      <c r="J201" s="100"/>
      <c r="K201" s="100"/>
      <c r="L201" s="101"/>
      <c r="M201" s="102"/>
      <c r="N201" s="103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1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1"/>
      <c r="BV201" s="100"/>
      <c r="BW201" s="104"/>
      <c r="BX201" s="104"/>
      <c r="BY201" s="104"/>
      <c r="BZ201" s="104"/>
      <c r="CA201" s="104"/>
      <c r="CB201" s="104"/>
      <c r="CC201" s="104"/>
      <c r="CD201" s="104"/>
      <c r="CE201" s="104"/>
      <c r="CF201" s="104"/>
      <c r="CG201" s="104"/>
      <c r="CH201" s="104"/>
      <c r="CI201" s="104"/>
      <c r="CJ201" s="104"/>
      <c r="CK201" s="104"/>
      <c r="CL201" s="104"/>
      <c r="CM201" s="104"/>
      <c r="CN201" s="100"/>
      <c r="CO201" s="100"/>
      <c r="CP201" s="100"/>
      <c r="CQ201" s="100"/>
      <c r="CR201" s="100"/>
      <c r="CS201" s="100"/>
      <c r="CT201" s="100"/>
    </row>
    <row r="202">
      <c r="A202" s="100"/>
      <c r="B202" s="100"/>
      <c r="C202" s="100"/>
      <c r="D202" s="103"/>
      <c r="E202" s="100"/>
      <c r="F202" s="100"/>
      <c r="G202" s="100"/>
      <c r="H202" s="100"/>
      <c r="I202" s="103"/>
      <c r="J202" s="100"/>
      <c r="K202" s="100"/>
      <c r="L202" s="101"/>
      <c r="M202" s="102"/>
      <c r="N202" s="103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1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1"/>
      <c r="BV202" s="100"/>
      <c r="BW202" s="104"/>
      <c r="BX202" s="104"/>
      <c r="BY202" s="104"/>
      <c r="BZ202" s="104"/>
      <c r="CA202" s="104"/>
      <c r="CB202" s="104"/>
      <c r="CC202" s="104"/>
      <c r="CD202" s="104"/>
      <c r="CE202" s="104"/>
      <c r="CF202" s="104"/>
      <c r="CG202" s="104"/>
      <c r="CH202" s="104"/>
      <c r="CI202" s="104"/>
      <c r="CJ202" s="104"/>
      <c r="CK202" s="104"/>
      <c r="CL202" s="104"/>
      <c r="CM202" s="104"/>
      <c r="CN202" s="100"/>
      <c r="CO202" s="100"/>
      <c r="CP202" s="100"/>
      <c r="CQ202" s="100"/>
      <c r="CR202" s="100"/>
      <c r="CS202" s="100"/>
      <c r="CT202" s="100"/>
    </row>
    <row r="203">
      <c r="A203" s="100"/>
      <c r="B203" s="100"/>
      <c r="C203" s="100"/>
      <c r="D203" s="103"/>
      <c r="E203" s="100"/>
      <c r="F203" s="100"/>
      <c r="G203" s="100"/>
      <c r="H203" s="100"/>
      <c r="I203" s="103"/>
      <c r="J203" s="100"/>
      <c r="K203" s="100"/>
      <c r="L203" s="101"/>
      <c r="M203" s="102"/>
      <c r="N203" s="103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1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00"/>
      <c r="BR203" s="100"/>
      <c r="BS203" s="100"/>
      <c r="BT203" s="100"/>
      <c r="BU203" s="101"/>
      <c r="BV203" s="100"/>
      <c r="BW203" s="104"/>
      <c r="BX203" s="104"/>
      <c r="BY203" s="104"/>
      <c r="BZ203" s="104"/>
      <c r="CA203" s="104"/>
      <c r="CB203" s="104"/>
      <c r="CC203" s="104"/>
      <c r="CD203" s="104"/>
      <c r="CE203" s="104"/>
      <c r="CF203" s="104"/>
      <c r="CG203" s="104"/>
      <c r="CH203" s="104"/>
      <c r="CI203" s="104"/>
      <c r="CJ203" s="104"/>
      <c r="CK203" s="104"/>
      <c r="CL203" s="104"/>
      <c r="CM203" s="104"/>
      <c r="CN203" s="100"/>
      <c r="CO203" s="100"/>
      <c r="CP203" s="100"/>
      <c r="CQ203" s="100"/>
      <c r="CR203" s="100"/>
      <c r="CS203" s="100"/>
      <c r="CT203" s="100"/>
    </row>
    <row r="204">
      <c r="A204" s="100"/>
      <c r="B204" s="100"/>
      <c r="C204" s="100"/>
      <c r="D204" s="103"/>
      <c r="E204" s="100"/>
      <c r="F204" s="100"/>
      <c r="G204" s="100"/>
      <c r="H204" s="100"/>
      <c r="I204" s="103"/>
      <c r="J204" s="100"/>
      <c r="K204" s="100"/>
      <c r="L204" s="101"/>
      <c r="M204" s="102"/>
      <c r="N204" s="103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1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1"/>
      <c r="BV204" s="100"/>
      <c r="BW204" s="104"/>
      <c r="BX204" s="104"/>
      <c r="BY204" s="104"/>
      <c r="BZ204" s="104"/>
      <c r="CA204" s="104"/>
      <c r="CB204" s="104"/>
      <c r="CC204" s="104"/>
      <c r="CD204" s="104"/>
      <c r="CE204" s="104"/>
      <c r="CF204" s="104"/>
      <c r="CG204" s="104"/>
      <c r="CH204" s="104"/>
      <c r="CI204" s="104"/>
      <c r="CJ204" s="104"/>
      <c r="CK204" s="104"/>
      <c r="CL204" s="104"/>
      <c r="CM204" s="104"/>
      <c r="CN204" s="100"/>
      <c r="CO204" s="100"/>
      <c r="CP204" s="100"/>
      <c r="CQ204" s="100"/>
      <c r="CR204" s="100"/>
      <c r="CS204" s="100"/>
      <c r="CT204" s="100"/>
    </row>
    <row r="205">
      <c r="A205" s="100"/>
      <c r="B205" s="100"/>
      <c r="C205" s="100"/>
      <c r="D205" s="103"/>
      <c r="E205" s="100"/>
      <c r="F205" s="100"/>
      <c r="G205" s="100"/>
      <c r="H205" s="100"/>
      <c r="I205" s="103"/>
      <c r="J205" s="100"/>
      <c r="K205" s="100"/>
      <c r="L205" s="101"/>
      <c r="M205" s="102"/>
      <c r="N205" s="103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1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1"/>
      <c r="BV205" s="100"/>
      <c r="BW205" s="104"/>
      <c r="BX205" s="104"/>
      <c r="BY205" s="104"/>
      <c r="BZ205" s="104"/>
      <c r="CA205" s="104"/>
      <c r="CB205" s="104"/>
      <c r="CC205" s="104"/>
      <c r="CD205" s="104"/>
      <c r="CE205" s="104"/>
      <c r="CF205" s="104"/>
      <c r="CG205" s="104"/>
      <c r="CH205" s="104"/>
      <c r="CI205" s="104"/>
      <c r="CJ205" s="104"/>
      <c r="CK205" s="104"/>
      <c r="CL205" s="104"/>
      <c r="CM205" s="104"/>
      <c r="CN205" s="100"/>
      <c r="CO205" s="100"/>
      <c r="CP205" s="100"/>
      <c r="CQ205" s="100"/>
      <c r="CR205" s="100"/>
      <c r="CS205" s="100"/>
      <c r="CT205" s="100"/>
    </row>
    <row r="206">
      <c r="A206" s="100"/>
      <c r="B206" s="100"/>
      <c r="C206" s="100"/>
      <c r="D206" s="103"/>
      <c r="E206" s="100"/>
      <c r="F206" s="100"/>
      <c r="G206" s="100"/>
      <c r="H206" s="100"/>
      <c r="I206" s="103"/>
      <c r="J206" s="100"/>
      <c r="K206" s="100"/>
      <c r="L206" s="101"/>
      <c r="M206" s="102"/>
      <c r="N206" s="103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1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1"/>
      <c r="BV206" s="100"/>
      <c r="BW206" s="104"/>
      <c r="BX206" s="104"/>
      <c r="BY206" s="104"/>
      <c r="BZ206" s="104"/>
      <c r="CA206" s="104"/>
      <c r="CB206" s="104"/>
      <c r="CC206" s="104"/>
      <c r="CD206" s="104"/>
      <c r="CE206" s="104"/>
      <c r="CF206" s="104"/>
      <c r="CG206" s="104"/>
      <c r="CH206" s="104"/>
      <c r="CI206" s="104"/>
      <c r="CJ206" s="104"/>
      <c r="CK206" s="104"/>
      <c r="CL206" s="104"/>
      <c r="CM206" s="104"/>
      <c r="CN206" s="100"/>
      <c r="CO206" s="100"/>
      <c r="CP206" s="100"/>
      <c r="CQ206" s="100"/>
      <c r="CR206" s="100"/>
      <c r="CS206" s="100"/>
      <c r="CT206" s="100"/>
    </row>
    <row r="207">
      <c r="A207" s="100"/>
      <c r="B207" s="100"/>
      <c r="C207" s="100"/>
      <c r="D207" s="103"/>
      <c r="E207" s="100"/>
      <c r="F207" s="100"/>
      <c r="G207" s="100"/>
      <c r="H207" s="100"/>
      <c r="I207" s="103"/>
      <c r="J207" s="100"/>
      <c r="K207" s="100"/>
      <c r="L207" s="101"/>
      <c r="M207" s="102"/>
      <c r="N207" s="103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1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1"/>
      <c r="BV207" s="100"/>
      <c r="BW207" s="104"/>
      <c r="BX207" s="104"/>
      <c r="BY207" s="104"/>
      <c r="BZ207" s="104"/>
      <c r="CA207" s="104"/>
      <c r="CB207" s="104"/>
      <c r="CC207" s="104"/>
      <c r="CD207" s="104"/>
      <c r="CE207" s="104"/>
      <c r="CF207" s="104"/>
      <c r="CG207" s="104"/>
      <c r="CH207" s="104"/>
      <c r="CI207" s="104"/>
      <c r="CJ207" s="104"/>
      <c r="CK207" s="104"/>
      <c r="CL207" s="104"/>
      <c r="CM207" s="104"/>
      <c r="CN207" s="100"/>
      <c r="CO207" s="100"/>
      <c r="CP207" s="100"/>
      <c r="CQ207" s="100"/>
      <c r="CR207" s="100"/>
      <c r="CS207" s="100"/>
      <c r="CT207" s="100"/>
    </row>
    <row r="208">
      <c r="A208" s="100"/>
      <c r="B208" s="100"/>
      <c r="C208" s="100"/>
      <c r="D208" s="103"/>
      <c r="E208" s="100"/>
      <c r="F208" s="100"/>
      <c r="G208" s="100"/>
      <c r="H208" s="100"/>
      <c r="I208" s="103"/>
      <c r="J208" s="100"/>
      <c r="K208" s="100"/>
      <c r="L208" s="101"/>
      <c r="M208" s="102"/>
      <c r="N208" s="103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1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1"/>
      <c r="BV208" s="100"/>
      <c r="BW208" s="104"/>
      <c r="BX208" s="104"/>
      <c r="BY208" s="104"/>
      <c r="BZ208" s="104"/>
      <c r="CA208" s="104"/>
      <c r="CB208" s="104"/>
      <c r="CC208" s="104"/>
      <c r="CD208" s="104"/>
      <c r="CE208" s="104"/>
      <c r="CF208" s="104"/>
      <c r="CG208" s="104"/>
      <c r="CH208" s="104"/>
      <c r="CI208" s="104"/>
      <c r="CJ208" s="104"/>
      <c r="CK208" s="104"/>
      <c r="CL208" s="104"/>
      <c r="CM208" s="104"/>
      <c r="CN208" s="100"/>
      <c r="CO208" s="100"/>
      <c r="CP208" s="100"/>
      <c r="CQ208" s="100"/>
      <c r="CR208" s="100"/>
      <c r="CS208" s="100"/>
      <c r="CT208" s="100"/>
    </row>
    <row r="209">
      <c r="A209" s="100"/>
      <c r="B209" s="100"/>
      <c r="C209" s="100"/>
      <c r="D209" s="103"/>
      <c r="E209" s="100"/>
      <c r="F209" s="100"/>
      <c r="G209" s="100"/>
      <c r="H209" s="100"/>
      <c r="I209" s="103"/>
      <c r="J209" s="100"/>
      <c r="K209" s="100"/>
      <c r="L209" s="101"/>
      <c r="M209" s="102"/>
      <c r="N209" s="103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1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1"/>
      <c r="BV209" s="100"/>
      <c r="BW209" s="104"/>
      <c r="BX209" s="104"/>
      <c r="BY209" s="104"/>
      <c r="BZ209" s="104"/>
      <c r="CA209" s="104"/>
      <c r="CB209" s="104"/>
      <c r="CC209" s="104"/>
      <c r="CD209" s="104"/>
      <c r="CE209" s="104"/>
      <c r="CF209" s="104"/>
      <c r="CG209" s="104"/>
      <c r="CH209" s="104"/>
      <c r="CI209" s="104"/>
      <c r="CJ209" s="104"/>
      <c r="CK209" s="104"/>
      <c r="CL209" s="104"/>
      <c r="CM209" s="104"/>
      <c r="CN209" s="100"/>
      <c r="CO209" s="100"/>
      <c r="CP209" s="100"/>
      <c r="CQ209" s="100"/>
      <c r="CR209" s="100"/>
      <c r="CS209" s="100"/>
      <c r="CT209" s="100"/>
    </row>
    <row r="210">
      <c r="A210" s="100"/>
      <c r="B210" s="100"/>
      <c r="C210" s="100"/>
      <c r="D210" s="103"/>
      <c r="E210" s="100"/>
      <c r="F210" s="100"/>
      <c r="G210" s="100"/>
      <c r="H210" s="100"/>
      <c r="I210" s="103"/>
      <c r="J210" s="100"/>
      <c r="K210" s="100"/>
      <c r="L210" s="101"/>
      <c r="M210" s="102"/>
      <c r="N210" s="103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1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1"/>
      <c r="BV210" s="100"/>
      <c r="BW210" s="104"/>
      <c r="BX210" s="104"/>
      <c r="BY210" s="104"/>
      <c r="BZ210" s="104"/>
      <c r="CA210" s="104"/>
      <c r="CB210" s="104"/>
      <c r="CC210" s="104"/>
      <c r="CD210" s="104"/>
      <c r="CE210" s="104"/>
      <c r="CF210" s="104"/>
      <c r="CG210" s="104"/>
      <c r="CH210" s="104"/>
      <c r="CI210" s="104"/>
      <c r="CJ210" s="104"/>
      <c r="CK210" s="104"/>
      <c r="CL210" s="104"/>
      <c r="CM210" s="104"/>
      <c r="CN210" s="100"/>
      <c r="CO210" s="100"/>
      <c r="CP210" s="100"/>
      <c r="CQ210" s="100"/>
      <c r="CR210" s="100"/>
      <c r="CS210" s="100"/>
      <c r="CT210" s="100"/>
    </row>
    <row r="211">
      <c r="A211" s="100"/>
      <c r="B211" s="100"/>
      <c r="C211" s="100"/>
      <c r="D211" s="103"/>
      <c r="E211" s="100"/>
      <c r="F211" s="100"/>
      <c r="G211" s="100"/>
      <c r="H211" s="100"/>
      <c r="I211" s="103"/>
      <c r="J211" s="100"/>
      <c r="K211" s="100"/>
      <c r="L211" s="101"/>
      <c r="M211" s="102"/>
      <c r="N211" s="103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1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00"/>
      <c r="BR211" s="100"/>
      <c r="BS211" s="100"/>
      <c r="BT211" s="100"/>
      <c r="BU211" s="101"/>
      <c r="BV211" s="100"/>
      <c r="BW211" s="104"/>
      <c r="BX211" s="104"/>
      <c r="BY211" s="104"/>
      <c r="BZ211" s="104"/>
      <c r="CA211" s="104"/>
      <c r="CB211" s="104"/>
      <c r="CC211" s="104"/>
      <c r="CD211" s="104"/>
      <c r="CE211" s="104"/>
      <c r="CF211" s="104"/>
      <c r="CG211" s="104"/>
      <c r="CH211" s="104"/>
      <c r="CI211" s="104"/>
      <c r="CJ211" s="104"/>
      <c r="CK211" s="104"/>
      <c r="CL211" s="104"/>
      <c r="CM211" s="104"/>
      <c r="CN211" s="100"/>
      <c r="CO211" s="100"/>
      <c r="CP211" s="100"/>
      <c r="CQ211" s="100"/>
      <c r="CR211" s="100"/>
      <c r="CS211" s="100"/>
      <c r="CT211" s="100"/>
    </row>
    <row r="212">
      <c r="A212" s="100"/>
      <c r="B212" s="100"/>
      <c r="C212" s="100"/>
      <c r="D212" s="103"/>
      <c r="E212" s="100"/>
      <c r="F212" s="100"/>
      <c r="G212" s="100"/>
      <c r="H212" s="100"/>
      <c r="I212" s="103"/>
      <c r="J212" s="100"/>
      <c r="K212" s="100"/>
      <c r="L212" s="101"/>
      <c r="M212" s="102"/>
      <c r="N212" s="103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1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00"/>
      <c r="BR212" s="100"/>
      <c r="BS212" s="100"/>
      <c r="BT212" s="100"/>
      <c r="BU212" s="101"/>
      <c r="BV212" s="100"/>
      <c r="BW212" s="104"/>
      <c r="BX212" s="104"/>
      <c r="BY212" s="104"/>
      <c r="BZ212" s="104"/>
      <c r="CA212" s="104"/>
      <c r="CB212" s="104"/>
      <c r="CC212" s="104"/>
      <c r="CD212" s="104"/>
      <c r="CE212" s="104"/>
      <c r="CF212" s="104"/>
      <c r="CG212" s="104"/>
      <c r="CH212" s="104"/>
      <c r="CI212" s="104"/>
      <c r="CJ212" s="104"/>
      <c r="CK212" s="104"/>
      <c r="CL212" s="104"/>
      <c r="CM212" s="104"/>
      <c r="CN212" s="100"/>
      <c r="CO212" s="100"/>
      <c r="CP212" s="100"/>
      <c r="CQ212" s="100"/>
      <c r="CR212" s="100"/>
      <c r="CS212" s="100"/>
      <c r="CT212" s="100"/>
    </row>
    <row r="213">
      <c r="A213" s="100"/>
      <c r="B213" s="100"/>
      <c r="C213" s="100"/>
      <c r="D213" s="103"/>
      <c r="E213" s="100"/>
      <c r="F213" s="100"/>
      <c r="G213" s="100"/>
      <c r="H213" s="100"/>
      <c r="I213" s="103"/>
      <c r="J213" s="100"/>
      <c r="K213" s="100"/>
      <c r="L213" s="101"/>
      <c r="M213" s="102"/>
      <c r="N213" s="103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1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00"/>
      <c r="BR213" s="100"/>
      <c r="BS213" s="100"/>
      <c r="BT213" s="100"/>
      <c r="BU213" s="101"/>
      <c r="BV213" s="100"/>
      <c r="BW213" s="104"/>
      <c r="BX213" s="104"/>
      <c r="BY213" s="104"/>
      <c r="BZ213" s="104"/>
      <c r="CA213" s="104"/>
      <c r="CB213" s="104"/>
      <c r="CC213" s="104"/>
      <c r="CD213" s="104"/>
      <c r="CE213" s="104"/>
      <c r="CF213" s="104"/>
      <c r="CG213" s="104"/>
      <c r="CH213" s="104"/>
      <c r="CI213" s="104"/>
      <c r="CJ213" s="104"/>
      <c r="CK213" s="104"/>
      <c r="CL213" s="104"/>
      <c r="CM213" s="104"/>
      <c r="CN213" s="100"/>
      <c r="CO213" s="100"/>
      <c r="CP213" s="100"/>
      <c r="CQ213" s="100"/>
      <c r="CR213" s="100"/>
      <c r="CS213" s="100"/>
      <c r="CT213" s="100"/>
    </row>
    <row r="214">
      <c r="A214" s="100"/>
      <c r="B214" s="100"/>
      <c r="C214" s="100"/>
      <c r="D214" s="103"/>
      <c r="E214" s="100"/>
      <c r="F214" s="100"/>
      <c r="G214" s="100"/>
      <c r="H214" s="100"/>
      <c r="I214" s="103"/>
      <c r="J214" s="100"/>
      <c r="K214" s="100"/>
      <c r="L214" s="101"/>
      <c r="M214" s="102"/>
      <c r="N214" s="103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1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00"/>
      <c r="BR214" s="100"/>
      <c r="BS214" s="100"/>
      <c r="BT214" s="100"/>
      <c r="BU214" s="101"/>
      <c r="BV214" s="100"/>
      <c r="BW214" s="104"/>
      <c r="BX214" s="104"/>
      <c r="BY214" s="104"/>
      <c r="BZ214" s="104"/>
      <c r="CA214" s="104"/>
      <c r="CB214" s="104"/>
      <c r="CC214" s="104"/>
      <c r="CD214" s="104"/>
      <c r="CE214" s="104"/>
      <c r="CF214" s="104"/>
      <c r="CG214" s="104"/>
      <c r="CH214" s="104"/>
      <c r="CI214" s="104"/>
      <c r="CJ214" s="104"/>
      <c r="CK214" s="104"/>
      <c r="CL214" s="104"/>
      <c r="CM214" s="104"/>
      <c r="CN214" s="100"/>
      <c r="CO214" s="100"/>
      <c r="CP214" s="100"/>
      <c r="CQ214" s="100"/>
      <c r="CR214" s="100"/>
      <c r="CS214" s="100"/>
      <c r="CT214" s="100"/>
    </row>
    <row r="215">
      <c r="A215" s="100"/>
      <c r="B215" s="100"/>
      <c r="C215" s="100"/>
      <c r="D215" s="103"/>
      <c r="E215" s="100"/>
      <c r="F215" s="100"/>
      <c r="G215" s="100"/>
      <c r="H215" s="100"/>
      <c r="I215" s="103"/>
      <c r="J215" s="100"/>
      <c r="K215" s="100"/>
      <c r="L215" s="101"/>
      <c r="M215" s="102"/>
      <c r="N215" s="103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1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0"/>
      <c r="BR215" s="100"/>
      <c r="BS215" s="100"/>
      <c r="BT215" s="100"/>
      <c r="BU215" s="101"/>
      <c r="BV215" s="100"/>
      <c r="BW215" s="104"/>
      <c r="BX215" s="104"/>
      <c r="BY215" s="104"/>
      <c r="BZ215" s="104"/>
      <c r="CA215" s="104"/>
      <c r="CB215" s="104"/>
      <c r="CC215" s="104"/>
      <c r="CD215" s="104"/>
      <c r="CE215" s="104"/>
      <c r="CF215" s="104"/>
      <c r="CG215" s="104"/>
      <c r="CH215" s="104"/>
      <c r="CI215" s="104"/>
      <c r="CJ215" s="104"/>
      <c r="CK215" s="104"/>
      <c r="CL215" s="104"/>
      <c r="CM215" s="104"/>
      <c r="CN215" s="100"/>
      <c r="CO215" s="100"/>
      <c r="CP215" s="100"/>
      <c r="CQ215" s="100"/>
      <c r="CR215" s="100"/>
      <c r="CS215" s="100"/>
      <c r="CT215" s="100"/>
    </row>
    <row r="216">
      <c r="A216" s="100"/>
      <c r="B216" s="100"/>
      <c r="C216" s="100"/>
      <c r="D216" s="103"/>
      <c r="E216" s="100"/>
      <c r="F216" s="100"/>
      <c r="G216" s="100"/>
      <c r="H216" s="100"/>
      <c r="I216" s="103"/>
      <c r="J216" s="100"/>
      <c r="K216" s="100"/>
      <c r="L216" s="101"/>
      <c r="M216" s="102"/>
      <c r="N216" s="103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1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0"/>
      <c r="BR216" s="100"/>
      <c r="BS216" s="100"/>
      <c r="BT216" s="100"/>
      <c r="BU216" s="101"/>
      <c r="BV216" s="100"/>
      <c r="BW216" s="104"/>
      <c r="BX216" s="104"/>
      <c r="BY216" s="104"/>
      <c r="BZ216" s="104"/>
      <c r="CA216" s="104"/>
      <c r="CB216" s="104"/>
      <c r="CC216" s="104"/>
      <c r="CD216" s="104"/>
      <c r="CE216" s="104"/>
      <c r="CF216" s="104"/>
      <c r="CG216" s="104"/>
      <c r="CH216" s="104"/>
      <c r="CI216" s="104"/>
      <c r="CJ216" s="104"/>
      <c r="CK216" s="104"/>
      <c r="CL216" s="104"/>
      <c r="CM216" s="104"/>
      <c r="CN216" s="100"/>
      <c r="CO216" s="100"/>
      <c r="CP216" s="100"/>
      <c r="CQ216" s="100"/>
      <c r="CR216" s="100"/>
      <c r="CS216" s="100"/>
      <c r="CT216" s="100"/>
    </row>
    <row r="217">
      <c r="A217" s="100"/>
      <c r="B217" s="100"/>
      <c r="C217" s="100"/>
      <c r="D217" s="103"/>
      <c r="E217" s="100"/>
      <c r="F217" s="100"/>
      <c r="G217" s="100"/>
      <c r="H217" s="100"/>
      <c r="I217" s="103"/>
      <c r="J217" s="100"/>
      <c r="K217" s="100"/>
      <c r="L217" s="101"/>
      <c r="M217" s="102"/>
      <c r="N217" s="103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1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0"/>
      <c r="BR217" s="100"/>
      <c r="BS217" s="100"/>
      <c r="BT217" s="100"/>
      <c r="BU217" s="101"/>
      <c r="BV217" s="100"/>
      <c r="BW217" s="104"/>
      <c r="BX217" s="104"/>
      <c r="BY217" s="104"/>
      <c r="BZ217" s="104"/>
      <c r="CA217" s="104"/>
      <c r="CB217" s="104"/>
      <c r="CC217" s="104"/>
      <c r="CD217" s="104"/>
      <c r="CE217" s="104"/>
      <c r="CF217" s="104"/>
      <c r="CG217" s="104"/>
      <c r="CH217" s="104"/>
      <c r="CI217" s="104"/>
      <c r="CJ217" s="104"/>
      <c r="CK217" s="104"/>
      <c r="CL217" s="104"/>
      <c r="CM217" s="104"/>
      <c r="CN217" s="100"/>
      <c r="CO217" s="100"/>
      <c r="CP217" s="100"/>
      <c r="CQ217" s="100"/>
      <c r="CR217" s="100"/>
      <c r="CS217" s="100"/>
      <c r="CT217" s="100"/>
    </row>
    <row r="218">
      <c r="A218" s="100"/>
      <c r="B218" s="100"/>
      <c r="C218" s="100"/>
      <c r="D218" s="103"/>
      <c r="E218" s="100"/>
      <c r="F218" s="100"/>
      <c r="G218" s="100"/>
      <c r="H218" s="100"/>
      <c r="I218" s="103"/>
      <c r="J218" s="100"/>
      <c r="K218" s="100"/>
      <c r="L218" s="101"/>
      <c r="M218" s="102"/>
      <c r="N218" s="103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1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00"/>
      <c r="BR218" s="100"/>
      <c r="BS218" s="100"/>
      <c r="BT218" s="100"/>
      <c r="BU218" s="101"/>
      <c r="BV218" s="100"/>
      <c r="BW218" s="104"/>
      <c r="BX218" s="104"/>
      <c r="BY218" s="104"/>
      <c r="BZ218" s="104"/>
      <c r="CA218" s="104"/>
      <c r="CB218" s="104"/>
      <c r="CC218" s="104"/>
      <c r="CD218" s="104"/>
      <c r="CE218" s="104"/>
      <c r="CF218" s="104"/>
      <c r="CG218" s="104"/>
      <c r="CH218" s="104"/>
      <c r="CI218" s="104"/>
      <c r="CJ218" s="104"/>
      <c r="CK218" s="104"/>
      <c r="CL218" s="104"/>
      <c r="CM218" s="104"/>
      <c r="CN218" s="100"/>
      <c r="CO218" s="100"/>
      <c r="CP218" s="100"/>
      <c r="CQ218" s="100"/>
      <c r="CR218" s="100"/>
      <c r="CS218" s="100"/>
      <c r="CT218" s="100"/>
    </row>
    <row r="219">
      <c r="A219" s="100"/>
      <c r="B219" s="100"/>
      <c r="C219" s="100"/>
      <c r="D219" s="103"/>
      <c r="E219" s="100"/>
      <c r="F219" s="100"/>
      <c r="G219" s="100"/>
      <c r="H219" s="100"/>
      <c r="I219" s="103"/>
      <c r="J219" s="100"/>
      <c r="K219" s="100"/>
      <c r="L219" s="101"/>
      <c r="M219" s="102"/>
      <c r="N219" s="103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1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1"/>
      <c r="BV219" s="100"/>
      <c r="BW219" s="104"/>
      <c r="BX219" s="104"/>
      <c r="BY219" s="104"/>
      <c r="BZ219" s="104"/>
      <c r="CA219" s="104"/>
      <c r="CB219" s="104"/>
      <c r="CC219" s="104"/>
      <c r="CD219" s="104"/>
      <c r="CE219" s="104"/>
      <c r="CF219" s="104"/>
      <c r="CG219" s="104"/>
      <c r="CH219" s="104"/>
      <c r="CI219" s="104"/>
      <c r="CJ219" s="104"/>
      <c r="CK219" s="104"/>
      <c r="CL219" s="104"/>
      <c r="CM219" s="104"/>
      <c r="CN219" s="100"/>
      <c r="CO219" s="100"/>
      <c r="CP219" s="100"/>
      <c r="CQ219" s="100"/>
      <c r="CR219" s="100"/>
      <c r="CS219" s="100"/>
      <c r="CT219" s="100"/>
    </row>
    <row r="220">
      <c r="A220" s="100"/>
      <c r="B220" s="100"/>
      <c r="C220" s="100"/>
      <c r="D220" s="103"/>
      <c r="E220" s="100"/>
      <c r="F220" s="100"/>
      <c r="G220" s="100"/>
      <c r="H220" s="100"/>
      <c r="I220" s="103"/>
      <c r="J220" s="100"/>
      <c r="K220" s="100"/>
      <c r="L220" s="101"/>
      <c r="M220" s="102"/>
      <c r="N220" s="103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1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00"/>
      <c r="BR220" s="100"/>
      <c r="BS220" s="100"/>
      <c r="BT220" s="100"/>
      <c r="BU220" s="101"/>
      <c r="BV220" s="100"/>
      <c r="BW220" s="104"/>
      <c r="BX220" s="104"/>
      <c r="BY220" s="104"/>
      <c r="BZ220" s="104"/>
      <c r="CA220" s="104"/>
      <c r="CB220" s="104"/>
      <c r="CC220" s="104"/>
      <c r="CD220" s="104"/>
      <c r="CE220" s="104"/>
      <c r="CF220" s="104"/>
      <c r="CG220" s="104"/>
      <c r="CH220" s="104"/>
      <c r="CI220" s="104"/>
      <c r="CJ220" s="104"/>
      <c r="CK220" s="104"/>
      <c r="CL220" s="104"/>
      <c r="CM220" s="104"/>
      <c r="CN220" s="100"/>
      <c r="CO220" s="100"/>
      <c r="CP220" s="100"/>
      <c r="CQ220" s="100"/>
      <c r="CR220" s="100"/>
      <c r="CS220" s="100"/>
      <c r="CT220" s="100"/>
    </row>
    <row r="221">
      <c r="A221" s="100"/>
      <c r="B221" s="100"/>
      <c r="C221" s="100"/>
      <c r="D221" s="103"/>
      <c r="E221" s="100"/>
      <c r="F221" s="100"/>
      <c r="G221" s="100"/>
      <c r="H221" s="100"/>
      <c r="I221" s="103"/>
      <c r="J221" s="100"/>
      <c r="K221" s="100"/>
      <c r="L221" s="101"/>
      <c r="M221" s="102"/>
      <c r="N221" s="103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1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  <c r="BH221" s="100"/>
      <c r="BI221" s="100"/>
      <c r="BJ221" s="100"/>
      <c r="BK221" s="100"/>
      <c r="BL221" s="100"/>
      <c r="BM221" s="100"/>
      <c r="BN221" s="100"/>
      <c r="BO221" s="100"/>
      <c r="BP221" s="100"/>
      <c r="BQ221" s="100"/>
      <c r="BR221" s="100"/>
      <c r="BS221" s="100"/>
      <c r="BT221" s="100"/>
      <c r="BU221" s="101"/>
      <c r="BV221" s="100"/>
      <c r="BW221" s="104"/>
      <c r="BX221" s="104"/>
      <c r="BY221" s="104"/>
      <c r="BZ221" s="104"/>
      <c r="CA221" s="104"/>
      <c r="CB221" s="104"/>
      <c r="CC221" s="104"/>
      <c r="CD221" s="104"/>
      <c r="CE221" s="104"/>
      <c r="CF221" s="104"/>
      <c r="CG221" s="104"/>
      <c r="CH221" s="104"/>
      <c r="CI221" s="104"/>
      <c r="CJ221" s="104"/>
      <c r="CK221" s="104"/>
      <c r="CL221" s="104"/>
      <c r="CM221" s="104"/>
      <c r="CN221" s="100"/>
      <c r="CO221" s="100"/>
      <c r="CP221" s="100"/>
      <c r="CQ221" s="100"/>
      <c r="CR221" s="100"/>
      <c r="CS221" s="100"/>
      <c r="CT221" s="100"/>
    </row>
    <row r="222">
      <c r="A222" s="100"/>
      <c r="B222" s="100"/>
      <c r="C222" s="100"/>
      <c r="D222" s="103"/>
      <c r="E222" s="100"/>
      <c r="F222" s="100"/>
      <c r="G222" s="100"/>
      <c r="H222" s="100"/>
      <c r="I222" s="103"/>
      <c r="J222" s="100"/>
      <c r="K222" s="100"/>
      <c r="L222" s="101"/>
      <c r="M222" s="102"/>
      <c r="N222" s="103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1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  <c r="BH222" s="100"/>
      <c r="BI222" s="100"/>
      <c r="BJ222" s="100"/>
      <c r="BK222" s="100"/>
      <c r="BL222" s="100"/>
      <c r="BM222" s="100"/>
      <c r="BN222" s="100"/>
      <c r="BO222" s="100"/>
      <c r="BP222" s="100"/>
      <c r="BQ222" s="100"/>
      <c r="BR222" s="100"/>
      <c r="BS222" s="100"/>
      <c r="BT222" s="100"/>
      <c r="BU222" s="101"/>
      <c r="BV222" s="100"/>
      <c r="BW222" s="104"/>
      <c r="BX222" s="104"/>
      <c r="BY222" s="104"/>
      <c r="BZ222" s="104"/>
      <c r="CA222" s="104"/>
      <c r="CB222" s="104"/>
      <c r="CC222" s="104"/>
      <c r="CD222" s="104"/>
      <c r="CE222" s="104"/>
      <c r="CF222" s="104"/>
      <c r="CG222" s="104"/>
      <c r="CH222" s="104"/>
      <c r="CI222" s="104"/>
      <c r="CJ222" s="104"/>
      <c r="CK222" s="104"/>
      <c r="CL222" s="104"/>
      <c r="CM222" s="104"/>
      <c r="CN222" s="100"/>
      <c r="CO222" s="100"/>
      <c r="CP222" s="100"/>
      <c r="CQ222" s="100"/>
      <c r="CR222" s="100"/>
      <c r="CS222" s="100"/>
      <c r="CT222" s="100"/>
    </row>
    <row r="223">
      <c r="A223" s="100"/>
      <c r="B223" s="100"/>
      <c r="C223" s="100"/>
      <c r="D223" s="103"/>
      <c r="E223" s="100"/>
      <c r="F223" s="100"/>
      <c r="G223" s="100"/>
      <c r="H223" s="100"/>
      <c r="I223" s="103"/>
      <c r="J223" s="100"/>
      <c r="K223" s="100"/>
      <c r="L223" s="101"/>
      <c r="M223" s="102"/>
      <c r="N223" s="103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1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  <c r="BK223" s="100"/>
      <c r="BL223" s="100"/>
      <c r="BM223" s="100"/>
      <c r="BN223" s="100"/>
      <c r="BO223" s="100"/>
      <c r="BP223" s="100"/>
      <c r="BQ223" s="100"/>
      <c r="BR223" s="100"/>
      <c r="BS223" s="100"/>
      <c r="BT223" s="100"/>
      <c r="BU223" s="101"/>
      <c r="BV223" s="100"/>
      <c r="BW223" s="104"/>
      <c r="BX223" s="104"/>
      <c r="BY223" s="104"/>
      <c r="BZ223" s="104"/>
      <c r="CA223" s="104"/>
      <c r="CB223" s="104"/>
      <c r="CC223" s="104"/>
      <c r="CD223" s="104"/>
      <c r="CE223" s="104"/>
      <c r="CF223" s="104"/>
      <c r="CG223" s="104"/>
      <c r="CH223" s="104"/>
      <c r="CI223" s="104"/>
      <c r="CJ223" s="104"/>
      <c r="CK223" s="104"/>
      <c r="CL223" s="104"/>
      <c r="CM223" s="104"/>
      <c r="CN223" s="100"/>
      <c r="CO223" s="100"/>
      <c r="CP223" s="100"/>
      <c r="CQ223" s="100"/>
      <c r="CR223" s="100"/>
      <c r="CS223" s="100"/>
      <c r="CT223" s="100"/>
    </row>
    <row r="224">
      <c r="A224" s="100"/>
      <c r="B224" s="100"/>
      <c r="C224" s="100"/>
      <c r="D224" s="103"/>
      <c r="E224" s="100"/>
      <c r="F224" s="100"/>
      <c r="G224" s="100"/>
      <c r="H224" s="100"/>
      <c r="I224" s="103"/>
      <c r="J224" s="100"/>
      <c r="K224" s="100"/>
      <c r="L224" s="101"/>
      <c r="M224" s="102"/>
      <c r="N224" s="103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1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  <c r="BH224" s="100"/>
      <c r="BI224" s="100"/>
      <c r="BJ224" s="100"/>
      <c r="BK224" s="100"/>
      <c r="BL224" s="100"/>
      <c r="BM224" s="100"/>
      <c r="BN224" s="100"/>
      <c r="BO224" s="100"/>
      <c r="BP224" s="100"/>
      <c r="BQ224" s="100"/>
      <c r="BR224" s="100"/>
      <c r="BS224" s="100"/>
      <c r="BT224" s="100"/>
      <c r="BU224" s="101"/>
      <c r="BV224" s="100"/>
      <c r="BW224" s="104"/>
      <c r="BX224" s="104"/>
      <c r="BY224" s="104"/>
      <c r="BZ224" s="104"/>
      <c r="CA224" s="104"/>
      <c r="CB224" s="104"/>
      <c r="CC224" s="104"/>
      <c r="CD224" s="104"/>
      <c r="CE224" s="104"/>
      <c r="CF224" s="104"/>
      <c r="CG224" s="104"/>
      <c r="CH224" s="104"/>
      <c r="CI224" s="104"/>
      <c r="CJ224" s="104"/>
      <c r="CK224" s="104"/>
      <c r="CL224" s="104"/>
      <c r="CM224" s="104"/>
      <c r="CN224" s="100"/>
      <c r="CO224" s="100"/>
      <c r="CP224" s="100"/>
      <c r="CQ224" s="100"/>
      <c r="CR224" s="100"/>
      <c r="CS224" s="100"/>
      <c r="CT224" s="100"/>
    </row>
    <row r="225">
      <c r="A225" s="100"/>
      <c r="B225" s="100"/>
      <c r="C225" s="100"/>
      <c r="D225" s="103"/>
      <c r="E225" s="100"/>
      <c r="F225" s="100"/>
      <c r="G225" s="100"/>
      <c r="H225" s="100"/>
      <c r="I225" s="103"/>
      <c r="J225" s="100"/>
      <c r="K225" s="100"/>
      <c r="L225" s="101"/>
      <c r="M225" s="102"/>
      <c r="N225" s="103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1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  <c r="BH225" s="100"/>
      <c r="BI225" s="100"/>
      <c r="BJ225" s="100"/>
      <c r="BK225" s="100"/>
      <c r="BL225" s="100"/>
      <c r="BM225" s="100"/>
      <c r="BN225" s="100"/>
      <c r="BO225" s="100"/>
      <c r="BP225" s="100"/>
      <c r="BQ225" s="100"/>
      <c r="BR225" s="100"/>
      <c r="BS225" s="100"/>
      <c r="BT225" s="100"/>
      <c r="BU225" s="101"/>
      <c r="BV225" s="100"/>
      <c r="BW225" s="104"/>
      <c r="BX225" s="104"/>
      <c r="BY225" s="104"/>
      <c r="BZ225" s="104"/>
      <c r="CA225" s="104"/>
      <c r="CB225" s="104"/>
      <c r="CC225" s="104"/>
      <c r="CD225" s="104"/>
      <c r="CE225" s="104"/>
      <c r="CF225" s="104"/>
      <c r="CG225" s="104"/>
      <c r="CH225" s="104"/>
      <c r="CI225" s="104"/>
      <c r="CJ225" s="104"/>
      <c r="CK225" s="104"/>
      <c r="CL225" s="104"/>
      <c r="CM225" s="104"/>
      <c r="CN225" s="100"/>
      <c r="CO225" s="100"/>
      <c r="CP225" s="100"/>
      <c r="CQ225" s="100"/>
      <c r="CR225" s="100"/>
      <c r="CS225" s="100"/>
      <c r="CT225" s="100"/>
    </row>
    <row r="226">
      <c r="A226" s="100"/>
      <c r="B226" s="100"/>
      <c r="C226" s="100"/>
      <c r="D226" s="103"/>
      <c r="E226" s="100"/>
      <c r="F226" s="100"/>
      <c r="G226" s="100"/>
      <c r="H226" s="100"/>
      <c r="I226" s="103"/>
      <c r="J226" s="100"/>
      <c r="K226" s="100"/>
      <c r="L226" s="101"/>
      <c r="M226" s="102"/>
      <c r="N226" s="103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1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  <c r="BH226" s="100"/>
      <c r="BI226" s="100"/>
      <c r="BJ226" s="100"/>
      <c r="BK226" s="100"/>
      <c r="BL226" s="100"/>
      <c r="BM226" s="100"/>
      <c r="BN226" s="100"/>
      <c r="BO226" s="100"/>
      <c r="BP226" s="100"/>
      <c r="BQ226" s="100"/>
      <c r="BR226" s="100"/>
      <c r="BS226" s="100"/>
      <c r="BT226" s="100"/>
      <c r="BU226" s="101"/>
      <c r="BV226" s="100"/>
      <c r="BW226" s="104"/>
      <c r="BX226" s="104"/>
      <c r="BY226" s="104"/>
      <c r="BZ226" s="104"/>
      <c r="CA226" s="104"/>
      <c r="CB226" s="104"/>
      <c r="CC226" s="104"/>
      <c r="CD226" s="104"/>
      <c r="CE226" s="104"/>
      <c r="CF226" s="104"/>
      <c r="CG226" s="104"/>
      <c r="CH226" s="104"/>
      <c r="CI226" s="104"/>
      <c r="CJ226" s="104"/>
      <c r="CK226" s="104"/>
      <c r="CL226" s="104"/>
      <c r="CM226" s="104"/>
      <c r="CN226" s="100"/>
      <c r="CO226" s="100"/>
      <c r="CP226" s="100"/>
      <c r="CQ226" s="100"/>
      <c r="CR226" s="100"/>
      <c r="CS226" s="100"/>
      <c r="CT226" s="100"/>
    </row>
    <row r="227">
      <c r="A227" s="100"/>
      <c r="B227" s="100"/>
      <c r="C227" s="100"/>
      <c r="D227" s="103"/>
      <c r="E227" s="100"/>
      <c r="F227" s="100"/>
      <c r="G227" s="100"/>
      <c r="H227" s="100"/>
      <c r="I227" s="103"/>
      <c r="J227" s="100"/>
      <c r="K227" s="100"/>
      <c r="L227" s="101"/>
      <c r="M227" s="102"/>
      <c r="N227" s="103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1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  <c r="BH227" s="100"/>
      <c r="BI227" s="100"/>
      <c r="BJ227" s="100"/>
      <c r="BK227" s="100"/>
      <c r="BL227" s="100"/>
      <c r="BM227" s="100"/>
      <c r="BN227" s="100"/>
      <c r="BO227" s="100"/>
      <c r="BP227" s="100"/>
      <c r="BQ227" s="100"/>
      <c r="BR227" s="100"/>
      <c r="BS227" s="100"/>
      <c r="BT227" s="100"/>
      <c r="BU227" s="101"/>
      <c r="BV227" s="100"/>
      <c r="BW227" s="104"/>
      <c r="BX227" s="104"/>
      <c r="BY227" s="104"/>
      <c r="BZ227" s="104"/>
      <c r="CA227" s="104"/>
      <c r="CB227" s="104"/>
      <c r="CC227" s="104"/>
      <c r="CD227" s="104"/>
      <c r="CE227" s="104"/>
      <c r="CF227" s="104"/>
      <c r="CG227" s="104"/>
      <c r="CH227" s="104"/>
      <c r="CI227" s="104"/>
      <c r="CJ227" s="104"/>
      <c r="CK227" s="104"/>
      <c r="CL227" s="104"/>
      <c r="CM227" s="104"/>
      <c r="CN227" s="100"/>
      <c r="CO227" s="100"/>
      <c r="CP227" s="100"/>
      <c r="CQ227" s="100"/>
      <c r="CR227" s="100"/>
      <c r="CS227" s="100"/>
      <c r="CT227" s="100"/>
    </row>
    <row r="228">
      <c r="A228" s="100"/>
      <c r="B228" s="100"/>
      <c r="C228" s="100"/>
      <c r="D228" s="103"/>
      <c r="E228" s="100"/>
      <c r="F228" s="100"/>
      <c r="G228" s="100"/>
      <c r="H228" s="100"/>
      <c r="I228" s="103"/>
      <c r="J228" s="100"/>
      <c r="K228" s="100"/>
      <c r="L228" s="101"/>
      <c r="M228" s="102"/>
      <c r="N228" s="103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1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0"/>
      <c r="BK228" s="100"/>
      <c r="BL228" s="100"/>
      <c r="BM228" s="100"/>
      <c r="BN228" s="100"/>
      <c r="BO228" s="100"/>
      <c r="BP228" s="100"/>
      <c r="BQ228" s="100"/>
      <c r="BR228" s="100"/>
      <c r="BS228" s="100"/>
      <c r="BT228" s="100"/>
      <c r="BU228" s="101"/>
      <c r="BV228" s="100"/>
      <c r="BW228" s="104"/>
      <c r="BX228" s="104"/>
      <c r="BY228" s="104"/>
      <c r="BZ228" s="104"/>
      <c r="CA228" s="104"/>
      <c r="CB228" s="104"/>
      <c r="CC228" s="104"/>
      <c r="CD228" s="104"/>
      <c r="CE228" s="104"/>
      <c r="CF228" s="104"/>
      <c r="CG228" s="104"/>
      <c r="CH228" s="104"/>
      <c r="CI228" s="104"/>
      <c r="CJ228" s="104"/>
      <c r="CK228" s="104"/>
      <c r="CL228" s="104"/>
      <c r="CM228" s="104"/>
      <c r="CN228" s="100"/>
      <c r="CO228" s="100"/>
      <c r="CP228" s="100"/>
      <c r="CQ228" s="100"/>
      <c r="CR228" s="100"/>
      <c r="CS228" s="100"/>
      <c r="CT228" s="100"/>
    </row>
    <row r="229">
      <c r="A229" s="100"/>
      <c r="B229" s="100"/>
      <c r="C229" s="100"/>
      <c r="D229" s="103"/>
      <c r="E229" s="100"/>
      <c r="F229" s="100"/>
      <c r="G229" s="100"/>
      <c r="H229" s="100"/>
      <c r="I229" s="103"/>
      <c r="J229" s="100"/>
      <c r="K229" s="100"/>
      <c r="L229" s="101"/>
      <c r="M229" s="102"/>
      <c r="N229" s="103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1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  <c r="BG229" s="100"/>
      <c r="BH229" s="100"/>
      <c r="BI229" s="100"/>
      <c r="BJ229" s="100"/>
      <c r="BK229" s="100"/>
      <c r="BL229" s="100"/>
      <c r="BM229" s="100"/>
      <c r="BN229" s="100"/>
      <c r="BO229" s="100"/>
      <c r="BP229" s="100"/>
      <c r="BQ229" s="100"/>
      <c r="BR229" s="100"/>
      <c r="BS229" s="100"/>
      <c r="BT229" s="100"/>
      <c r="BU229" s="101"/>
      <c r="BV229" s="100"/>
      <c r="BW229" s="104"/>
      <c r="BX229" s="104"/>
      <c r="BY229" s="104"/>
      <c r="BZ229" s="104"/>
      <c r="CA229" s="104"/>
      <c r="CB229" s="104"/>
      <c r="CC229" s="104"/>
      <c r="CD229" s="104"/>
      <c r="CE229" s="104"/>
      <c r="CF229" s="104"/>
      <c r="CG229" s="104"/>
      <c r="CH229" s="104"/>
      <c r="CI229" s="104"/>
      <c r="CJ229" s="104"/>
      <c r="CK229" s="104"/>
      <c r="CL229" s="104"/>
      <c r="CM229" s="104"/>
      <c r="CN229" s="100"/>
      <c r="CO229" s="100"/>
      <c r="CP229" s="100"/>
      <c r="CQ229" s="100"/>
      <c r="CR229" s="100"/>
      <c r="CS229" s="100"/>
      <c r="CT229" s="100"/>
    </row>
    <row r="230">
      <c r="A230" s="100"/>
      <c r="B230" s="100"/>
      <c r="C230" s="100"/>
      <c r="D230" s="103"/>
      <c r="E230" s="100"/>
      <c r="F230" s="100"/>
      <c r="G230" s="100"/>
      <c r="H230" s="100"/>
      <c r="I230" s="103"/>
      <c r="J230" s="100"/>
      <c r="K230" s="100"/>
      <c r="L230" s="101"/>
      <c r="M230" s="102"/>
      <c r="N230" s="103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1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  <c r="BG230" s="100"/>
      <c r="BH230" s="100"/>
      <c r="BI230" s="100"/>
      <c r="BJ230" s="100"/>
      <c r="BK230" s="100"/>
      <c r="BL230" s="100"/>
      <c r="BM230" s="100"/>
      <c r="BN230" s="100"/>
      <c r="BO230" s="100"/>
      <c r="BP230" s="100"/>
      <c r="BQ230" s="100"/>
      <c r="BR230" s="100"/>
      <c r="BS230" s="100"/>
      <c r="BT230" s="100"/>
      <c r="BU230" s="101"/>
      <c r="BV230" s="100"/>
      <c r="BW230" s="104"/>
      <c r="BX230" s="104"/>
      <c r="BY230" s="104"/>
      <c r="BZ230" s="104"/>
      <c r="CA230" s="104"/>
      <c r="CB230" s="104"/>
      <c r="CC230" s="104"/>
      <c r="CD230" s="104"/>
      <c r="CE230" s="104"/>
      <c r="CF230" s="104"/>
      <c r="CG230" s="104"/>
      <c r="CH230" s="104"/>
      <c r="CI230" s="104"/>
      <c r="CJ230" s="104"/>
      <c r="CK230" s="104"/>
      <c r="CL230" s="104"/>
      <c r="CM230" s="104"/>
      <c r="CN230" s="100"/>
      <c r="CO230" s="100"/>
      <c r="CP230" s="100"/>
      <c r="CQ230" s="100"/>
      <c r="CR230" s="100"/>
      <c r="CS230" s="100"/>
      <c r="CT230" s="100"/>
    </row>
    <row r="231">
      <c r="A231" s="100"/>
      <c r="B231" s="100"/>
      <c r="C231" s="100"/>
      <c r="D231" s="103"/>
      <c r="E231" s="100"/>
      <c r="F231" s="100"/>
      <c r="G231" s="100"/>
      <c r="H231" s="100"/>
      <c r="I231" s="103"/>
      <c r="J231" s="100"/>
      <c r="K231" s="100"/>
      <c r="L231" s="101"/>
      <c r="M231" s="102"/>
      <c r="N231" s="103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1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  <c r="BG231" s="100"/>
      <c r="BH231" s="100"/>
      <c r="BI231" s="100"/>
      <c r="BJ231" s="100"/>
      <c r="BK231" s="100"/>
      <c r="BL231" s="100"/>
      <c r="BM231" s="100"/>
      <c r="BN231" s="100"/>
      <c r="BO231" s="100"/>
      <c r="BP231" s="100"/>
      <c r="BQ231" s="100"/>
      <c r="BR231" s="100"/>
      <c r="BS231" s="100"/>
      <c r="BT231" s="100"/>
      <c r="BU231" s="101"/>
      <c r="BV231" s="100"/>
      <c r="BW231" s="104"/>
      <c r="BX231" s="104"/>
      <c r="BY231" s="104"/>
      <c r="BZ231" s="104"/>
      <c r="CA231" s="104"/>
      <c r="CB231" s="104"/>
      <c r="CC231" s="104"/>
      <c r="CD231" s="104"/>
      <c r="CE231" s="104"/>
      <c r="CF231" s="104"/>
      <c r="CG231" s="104"/>
      <c r="CH231" s="104"/>
      <c r="CI231" s="104"/>
      <c r="CJ231" s="104"/>
      <c r="CK231" s="104"/>
      <c r="CL231" s="104"/>
      <c r="CM231" s="104"/>
      <c r="CN231" s="100"/>
      <c r="CO231" s="100"/>
      <c r="CP231" s="100"/>
      <c r="CQ231" s="100"/>
      <c r="CR231" s="100"/>
      <c r="CS231" s="100"/>
      <c r="CT231" s="100"/>
    </row>
    <row r="232">
      <c r="A232" s="100"/>
      <c r="B232" s="100"/>
      <c r="C232" s="100"/>
      <c r="D232" s="103"/>
      <c r="E232" s="100"/>
      <c r="F232" s="100"/>
      <c r="G232" s="100"/>
      <c r="H232" s="100"/>
      <c r="I232" s="103"/>
      <c r="J232" s="100"/>
      <c r="K232" s="100"/>
      <c r="L232" s="101"/>
      <c r="M232" s="102"/>
      <c r="N232" s="103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1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  <c r="BF232" s="100"/>
      <c r="BG232" s="100"/>
      <c r="BH232" s="100"/>
      <c r="BI232" s="100"/>
      <c r="BJ232" s="100"/>
      <c r="BK232" s="100"/>
      <c r="BL232" s="100"/>
      <c r="BM232" s="100"/>
      <c r="BN232" s="100"/>
      <c r="BO232" s="100"/>
      <c r="BP232" s="100"/>
      <c r="BQ232" s="100"/>
      <c r="BR232" s="100"/>
      <c r="BS232" s="100"/>
      <c r="BT232" s="100"/>
      <c r="BU232" s="101"/>
      <c r="BV232" s="100"/>
      <c r="BW232" s="104"/>
      <c r="BX232" s="104"/>
      <c r="BY232" s="104"/>
      <c r="BZ232" s="104"/>
      <c r="CA232" s="104"/>
      <c r="CB232" s="104"/>
      <c r="CC232" s="104"/>
      <c r="CD232" s="104"/>
      <c r="CE232" s="104"/>
      <c r="CF232" s="104"/>
      <c r="CG232" s="104"/>
      <c r="CH232" s="104"/>
      <c r="CI232" s="104"/>
      <c r="CJ232" s="104"/>
      <c r="CK232" s="104"/>
      <c r="CL232" s="104"/>
      <c r="CM232" s="104"/>
      <c r="CN232" s="100"/>
      <c r="CO232" s="100"/>
      <c r="CP232" s="100"/>
      <c r="CQ232" s="100"/>
      <c r="CR232" s="100"/>
      <c r="CS232" s="100"/>
      <c r="CT232" s="100"/>
    </row>
    <row r="233">
      <c r="A233" s="100"/>
      <c r="B233" s="100"/>
      <c r="C233" s="100"/>
      <c r="D233" s="103"/>
      <c r="E233" s="100"/>
      <c r="F233" s="100"/>
      <c r="G233" s="100"/>
      <c r="H233" s="100"/>
      <c r="I233" s="103"/>
      <c r="J233" s="100"/>
      <c r="K233" s="100"/>
      <c r="L233" s="101"/>
      <c r="M233" s="102"/>
      <c r="N233" s="103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1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  <c r="BF233" s="100"/>
      <c r="BG233" s="100"/>
      <c r="BH233" s="100"/>
      <c r="BI233" s="100"/>
      <c r="BJ233" s="100"/>
      <c r="BK233" s="100"/>
      <c r="BL233" s="100"/>
      <c r="BM233" s="100"/>
      <c r="BN233" s="100"/>
      <c r="BO233" s="100"/>
      <c r="BP233" s="100"/>
      <c r="BQ233" s="100"/>
      <c r="BR233" s="100"/>
      <c r="BS233" s="100"/>
      <c r="BT233" s="100"/>
      <c r="BU233" s="101"/>
      <c r="BV233" s="100"/>
      <c r="BW233" s="104"/>
      <c r="BX233" s="104"/>
      <c r="BY233" s="104"/>
      <c r="BZ233" s="104"/>
      <c r="CA233" s="104"/>
      <c r="CB233" s="104"/>
      <c r="CC233" s="104"/>
      <c r="CD233" s="104"/>
      <c r="CE233" s="104"/>
      <c r="CF233" s="104"/>
      <c r="CG233" s="104"/>
      <c r="CH233" s="104"/>
      <c r="CI233" s="104"/>
      <c r="CJ233" s="104"/>
      <c r="CK233" s="104"/>
      <c r="CL233" s="104"/>
      <c r="CM233" s="104"/>
      <c r="CN233" s="100"/>
      <c r="CO233" s="100"/>
      <c r="CP233" s="100"/>
      <c r="CQ233" s="100"/>
      <c r="CR233" s="100"/>
      <c r="CS233" s="100"/>
      <c r="CT233" s="100"/>
    </row>
    <row r="234">
      <c r="A234" s="100"/>
      <c r="B234" s="100"/>
      <c r="C234" s="100"/>
      <c r="D234" s="103"/>
      <c r="E234" s="100"/>
      <c r="F234" s="100"/>
      <c r="G234" s="100"/>
      <c r="H234" s="100"/>
      <c r="I234" s="103"/>
      <c r="J234" s="100"/>
      <c r="K234" s="100"/>
      <c r="L234" s="101"/>
      <c r="M234" s="102"/>
      <c r="N234" s="103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1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  <c r="BF234" s="100"/>
      <c r="BG234" s="100"/>
      <c r="BH234" s="100"/>
      <c r="BI234" s="100"/>
      <c r="BJ234" s="100"/>
      <c r="BK234" s="100"/>
      <c r="BL234" s="100"/>
      <c r="BM234" s="100"/>
      <c r="BN234" s="100"/>
      <c r="BO234" s="100"/>
      <c r="BP234" s="100"/>
      <c r="BQ234" s="100"/>
      <c r="BR234" s="100"/>
      <c r="BS234" s="100"/>
      <c r="BT234" s="100"/>
      <c r="BU234" s="101"/>
      <c r="BV234" s="100"/>
      <c r="BW234" s="104"/>
      <c r="BX234" s="104"/>
      <c r="BY234" s="104"/>
      <c r="BZ234" s="104"/>
      <c r="CA234" s="104"/>
      <c r="CB234" s="104"/>
      <c r="CC234" s="104"/>
      <c r="CD234" s="104"/>
      <c r="CE234" s="104"/>
      <c r="CF234" s="104"/>
      <c r="CG234" s="104"/>
      <c r="CH234" s="104"/>
      <c r="CI234" s="104"/>
      <c r="CJ234" s="104"/>
      <c r="CK234" s="104"/>
      <c r="CL234" s="104"/>
      <c r="CM234" s="104"/>
      <c r="CN234" s="100"/>
      <c r="CO234" s="100"/>
      <c r="CP234" s="100"/>
      <c r="CQ234" s="100"/>
      <c r="CR234" s="100"/>
      <c r="CS234" s="100"/>
      <c r="CT234" s="100"/>
    </row>
    <row r="235">
      <c r="A235" s="100"/>
      <c r="B235" s="100"/>
      <c r="C235" s="100"/>
      <c r="D235" s="103"/>
      <c r="E235" s="100"/>
      <c r="F235" s="100"/>
      <c r="G235" s="100"/>
      <c r="H235" s="100"/>
      <c r="I235" s="103"/>
      <c r="J235" s="100"/>
      <c r="K235" s="100"/>
      <c r="L235" s="101"/>
      <c r="M235" s="102"/>
      <c r="N235" s="103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1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  <c r="BF235" s="100"/>
      <c r="BG235" s="100"/>
      <c r="BH235" s="100"/>
      <c r="BI235" s="100"/>
      <c r="BJ235" s="100"/>
      <c r="BK235" s="100"/>
      <c r="BL235" s="100"/>
      <c r="BM235" s="100"/>
      <c r="BN235" s="100"/>
      <c r="BO235" s="100"/>
      <c r="BP235" s="100"/>
      <c r="BQ235" s="100"/>
      <c r="BR235" s="100"/>
      <c r="BS235" s="100"/>
      <c r="BT235" s="100"/>
      <c r="BU235" s="101"/>
      <c r="BV235" s="100"/>
      <c r="BW235" s="104"/>
      <c r="BX235" s="104"/>
      <c r="BY235" s="104"/>
      <c r="BZ235" s="104"/>
      <c r="CA235" s="104"/>
      <c r="CB235" s="104"/>
      <c r="CC235" s="104"/>
      <c r="CD235" s="104"/>
      <c r="CE235" s="104"/>
      <c r="CF235" s="104"/>
      <c r="CG235" s="104"/>
      <c r="CH235" s="104"/>
      <c r="CI235" s="104"/>
      <c r="CJ235" s="104"/>
      <c r="CK235" s="104"/>
      <c r="CL235" s="104"/>
      <c r="CM235" s="104"/>
      <c r="CN235" s="100"/>
      <c r="CO235" s="100"/>
      <c r="CP235" s="100"/>
      <c r="CQ235" s="100"/>
      <c r="CR235" s="100"/>
      <c r="CS235" s="100"/>
      <c r="CT235" s="100"/>
    </row>
    <row r="236">
      <c r="A236" s="100"/>
      <c r="B236" s="100"/>
      <c r="C236" s="100"/>
      <c r="D236" s="103"/>
      <c r="E236" s="100"/>
      <c r="F236" s="100"/>
      <c r="G236" s="100"/>
      <c r="H236" s="100"/>
      <c r="I236" s="103"/>
      <c r="J236" s="100"/>
      <c r="K236" s="100"/>
      <c r="L236" s="101"/>
      <c r="M236" s="102"/>
      <c r="N236" s="103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1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  <c r="BE236" s="100"/>
      <c r="BF236" s="100"/>
      <c r="BG236" s="100"/>
      <c r="BH236" s="100"/>
      <c r="BI236" s="100"/>
      <c r="BJ236" s="100"/>
      <c r="BK236" s="100"/>
      <c r="BL236" s="100"/>
      <c r="BM236" s="100"/>
      <c r="BN236" s="100"/>
      <c r="BO236" s="100"/>
      <c r="BP236" s="100"/>
      <c r="BQ236" s="100"/>
      <c r="BR236" s="100"/>
      <c r="BS236" s="100"/>
      <c r="BT236" s="100"/>
      <c r="BU236" s="101"/>
      <c r="BV236" s="100"/>
      <c r="BW236" s="104"/>
      <c r="BX236" s="104"/>
      <c r="BY236" s="104"/>
      <c r="BZ236" s="104"/>
      <c r="CA236" s="104"/>
      <c r="CB236" s="104"/>
      <c r="CC236" s="104"/>
      <c r="CD236" s="104"/>
      <c r="CE236" s="104"/>
      <c r="CF236" s="104"/>
      <c r="CG236" s="104"/>
      <c r="CH236" s="104"/>
      <c r="CI236" s="104"/>
      <c r="CJ236" s="104"/>
      <c r="CK236" s="104"/>
      <c r="CL236" s="104"/>
      <c r="CM236" s="104"/>
      <c r="CN236" s="100"/>
      <c r="CO236" s="100"/>
      <c r="CP236" s="100"/>
      <c r="CQ236" s="100"/>
      <c r="CR236" s="100"/>
      <c r="CS236" s="100"/>
      <c r="CT236" s="100"/>
    </row>
    <row r="237">
      <c r="A237" s="100"/>
      <c r="B237" s="100"/>
      <c r="C237" s="100"/>
      <c r="D237" s="103"/>
      <c r="E237" s="100"/>
      <c r="F237" s="100"/>
      <c r="G237" s="100"/>
      <c r="H237" s="100"/>
      <c r="I237" s="103"/>
      <c r="J237" s="100"/>
      <c r="K237" s="100"/>
      <c r="L237" s="101"/>
      <c r="M237" s="102"/>
      <c r="N237" s="103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1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  <c r="BF237" s="100"/>
      <c r="BG237" s="100"/>
      <c r="BH237" s="100"/>
      <c r="BI237" s="100"/>
      <c r="BJ237" s="100"/>
      <c r="BK237" s="100"/>
      <c r="BL237" s="100"/>
      <c r="BM237" s="100"/>
      <c r="BN237" s="100"/>
      <c r="BO237" s="100"/>
      <c r="BP237" s="100"/>
      <c r="BQ237" s="100"/>
      <c r="BR237" s="100"/>
      <c r="BS237" s="100"/>
      <c r="BT237" s="100"/>
      <c r="BU237" s="101"/>
      <c r="BV237" s="100"/>
      <c r="BW237" s="104"/>
      <c r="BX237" s="104"/>
      <c r="BY237" s="104"/>
      <c r="BZ237" s="104"/>
      <c r="CA237" s="104"/>
      <c r="CB237" s="104"/>
      <c r="CC237" s="104"/>
      <c r="CD237" s="104"/>
      <c r="CE237" s="104"/>
      <c r="CF237" s="104"/>
      <c r="CG237" s="104"/>
      <c r="CH237" s="104"/>
      <c r="CI237" s="104"/>
      <c r="CJ237" s="104"/>
      <c r="CK237" s="104"/>
      <c r="CL237" s="104"/>
      <c r="CM237" s="104"/>
      <c r="CN237" s="100"/>
      <c r="CO237" s="100"/>
      <c r="CP237" s="100"/>
      <c r="CQ237" s="100"/>
      <c r="CR237" s="100"/>
      <c r="CS237" s="100"/>
      <c r="CT237" s="100"/>
    </row>
    <row r="238">
      <c r="A238" s="100"/>
      <c r="B238" s="100"/>
      <c r="C238" s="100"/>
      <c r="D238" s="103"/>
      <c r="E238" s="100"/>
      <c r="F238" s="100"/>
      <c r="G238" s="100"/>
      <c r="H238" s="100"/>
      <c r="I238" s="103"/>
      <c r="J238" s="100"/>
      <c r="K238" s="100"/>
      <c r="L238" s="101"/>
      <c r="M238" s="102"/>
      <c r="N238" s="103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1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  <c r="BF238" s="100"/>
      <c r="BG238" s="100"/>
      <c r="BH238" s="100"/>
      <c r="BI238" s="100"/>
      <c r="BJ238" s="100"/>
      <c r="BK238" s="100"/>
      <c r="BL238" s="100"/>
      <c r="BM238" s="100"/>
      <c r="BN238" s="100"/>
      <c r="BO238" s="100"/>
      <c r="BP238" s="100"/>
      <c r="BQ238" s="100"/>
      <c r="BR238" s="100"/>
      <c r="BS238" s="100"/>
      <c r="BT238" s="100"/>
      <c r="BU238" s="101"/>
      <c r="BV238" s="100"/>
      <c r="BW238" s="104"/>
      <c r="BX238" s="104"/>
      <c r="BY238" s="104"/>
      <c r="BZ238" s="104"/>
      <c r="CA238" s="104"/>
      <c r="CB238" s="104"/>
      <c r="CC238" s="104"/>
      <c r="CD238" s="104"/>
      <c r="CE238" s="104"/>
      <c r="CF238" s="104"/>
      <c r="CG238" s="104"/>
      <c r="CH238" s="104"/>
      <c r="CI238" s="104"/>
      <c r="CJ238" s="104"/>
      <c r="CK238" s="104"/>
      <c r="CL238" s="104"/>
      <c r="CM238" s="104"/>
      <c r="CN238" s="100"/>
      <c r="CO238" s="100"/>
      <c r="CP238" s="100"/>
      <c r="CQ238" s="100"/>
      <c r="CR238" s="100"/>
      <c r="CS238" s="100"/>
      <c r="CT238" s="100"/>
    </row>
    <row r="239">
      <c r="A239" s="100"/>
      <c r="B239" s="100"/>
      <c r="C239" s="100"/>
      <c r="D239" s="103"/>
      <c r="E239" s="100"/>
      <c r="F239" s="100"/>
      <c r="G239" s="100"/>
      <c r="H239" s="100"/>
      <c r="I239" s="103"/>
      <c r="J239" s="100"/>
      <c r="K239" s="100"/>
      <c r="L239" s="101"/>
      <c r="M239" s="102"/>
      <c r="N239" s="103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1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  <c r="BF239" s="100"/>
      <c r="BG239" s="100"/>
      <c r="BH239" s="100"/>
      <c r="BI239" s="100"/>
      <c r="BJ239" s="100"/>
      <c r="BK239" s="100"/>
      <c r="BL239" s="100"/>
      <c r="BM239" s="100"/>
      <c r="BN239" s="100"/>
      <c r="BO239" s="100"/>
      <c r="BP239" s="100"/>
      <c r="BQ239" s="100"/>
      <c r="BR239" s="100"/>
      <c r="BS239" s="100"/>
      <c r="BT239" s="100"/>
      <c r="BU239" s="101"/>
      <c r="BV239" s="100"/>
      <c r="BW239" s="104"/>
      <c r="BX239" s="104"/>
      <c r="BY239" s="104"/>
      <c r="BZ239" s="104"/>
      <c r="CA239" s="104"/>
      <c r="CB239" s="104"/>
      <c r="CC239" s="104"/>
      <c r="CD239" s="104"/>
      <c r="CE239" s="104"/>
      <c r="CF239" s="104"/>
      <c r="CG239" s="104"/>
      <c r="CH239" s="104"/>
      <c r="CI239" s="104"/>
      <c r="CJ239" s="104"/>
      <c r="CK239" s="104"/>
      <c r="CL239" s="104"/>
      <c r="CM239" s="104"/>
      <c r="CN239" s="100"/>
      <c r="CO239" s="100"/>
      <c r="CP239" s="100"/>
      <c r="CQ239" s="100"/>
      <c r="CR239" s="100"/>
      <c r="CS239" s="100"/>
      <c r="CT239" s="100"/>
    </row>
    <row r="240">
      <c r="A240" s="100"/>
      <c r="B240" s="100"/>
      <c r="C240" s="100"/>
      <c r="D240" s="103"/>
      <c r="E240" s="100"/>
      <c r="F240" s="100"/>
      <c r="G240" s="100"/>
      <c r="H240" s="100"/>
      <c r="I240" s="103"/>
      <c r="J240" s="100"/>
      <c r="K240" s="100"/>
      <c r="L240" s="101"/>
      <c r="M240" s="102"/>
      <c r="N240" s="103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1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  <c r="BG240" s="100"/>
      <c r="BH240" s="100"/>
      <c r="BI240" s="100"/>
      <c r="BJ240" s="100"/>
      <c r="BK240" s="100"/>
      <c r="BL240" s="100"/>
      <c r="BM240" s="100"/>
      <c r="BN240" s="100"/>
      <c r="BO240" s="100"/>
      <c r="BP240" s="100"/>
      <c r="BQ240" s="100"/>
      <c r="BR240" s="100"/>
      <c r="BS240" s="100"/>
      <c r="BT240" s="100"/>
      <c r="BU240" s="101"/>
      <c r="BV240" s="100"/>
      <c r="BW240" s="104"/>
      <c r="BX240" s="104"/>
      <c r="BY240" s="104"/>
      <c r="BZ240" s="104"/>
      <c r="CA240" s="104"/>
      <c r="CB240" s="104"/>
      <c r="CC240" s="104"/>
      <c r="CD240" s="104"/>
      <c r="CE240" s="104"/>
      <c r="CF240" s="104"/>
      <c r="CG240" s="104"/>
      <c r="CH240" s="104"/>
      <c r="CI240" s="104"/>
      <c r="CJ240" s="104"/>
      <c r="CK240" s="104"/>
      <c r="CL240" s="104"/>
      <c r="CM240" s="104"/>
      <c r="CN240" s="100"/>
      <c r="CO240" s="100"/>
      <c r="CP240" s="100"/>
      <c r="CQ240" s="100"/>
      <c r="CR240" s="100"/>
      <c r="CS240" s="100"/>
      <c r="CT240" s="100"/>
    </row>
    <row r="241" ht="15.75" customHeight="1">
      <c r="A241" s="100"/>
      <c r="B241" s="100"/>
      <c r="C241" s="100"/>
      <c r="D241" s="103"/>
      <c r="E241" s="100"/>
      <c r="F241" s="100"/>
      <c r="G241" s="100"/>
      <c r="H241" s="100"/>
      <c r="I241" s="103"/>
      <c r="J241" s="100"/>
      <c r="K241" s="100"/>
      <c r="L241" s="101"/>
      <c r="M241" s="102"/>
      <c r="N241" s="103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1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  <c r="BF241" s="100"/>
      <c r="BG241" s="100"/>
      <c r="BH241" s="100"/>
      <c r="BI241" s="100"/>
      <c r="BJ241" s="100"/>
      <c r="BK241" s="100"/>
      <c r="BL241" s="100"/>
      <c r="BM241" s="100"/>
      <c r="BN241" s="100"/>
      <c r="BO241" s="100"/>
      <c r="BP241" s="100"/>
      <c r="BQ241" s="100"/>
      <c r="BR241" s="100"/>
      <c r="BS241" s="100"/>
      <c r="BT241" s="100"/>
      <c r="BU241" s="101"/>
      <c r="BV241" s="100"/>
      <c r="BW241" s="104"/>
      <c r="BX241" s="104"/>
      <c r="BY241" s="104"/>
      <c r="BZ241" s="104"/>
      <c r="CA241" s="104"/>
      <c r="CB241" s="104"/>
      <c r="CC241" s="104"/>
      <c r="CD241" s="104"/>
      <c r="CE241" s="104"/>
      <c r="CF241" s="104"/>
      <c r="CG241" s="104"/>
      <c r="CH241" s="104"/>
      <c r="CI241" s="104"/>
      <c r="CJ241" s="104"/>
      <c r="CK241" s="104"/>
      <c r="CL241" s="104"/>
      <c r="CM241" s="104"/>
      <c r="CN241" s="100"/>
      <c r="CO241" s="100"/>
      <c r="CP241" s="100"/>
      <c r="CQ241" s="100"/>
      <c r="CR241" s="100"/>
      <c r="CS241" s="100"/>
      <c r="CT241" s="100"/>
    </row>
    <row r="242" ht="15.75" customHeight="1">
      <c r="A242" s="100"/>
      <c r="B242" s="100"/>
      <c r="C242" s="100"/>
      <c r="D242" s="103"/>
      <c r="E242" s="100"/>
      <c r="F242" s="100"/>
      <c r="G242" s="100"/>
      <c r="H242" s="100"/>
      <c r="I242" s="103"/>
      <c r="J242" s="100"/>
      <c r="K242" s="100"/>
      <c r="L242" s="101"/>
      <c r="M242" s="102"/>
      <c r="N242" s="103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1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  <c r="BG242" s="100"/>
      <c r="BH242" s="100"/>
      <c r="BI242" s="100"/>
      <c r="BJ242" s="100"/>
      <c r="BK242" s="100"/>
      <c r="BL242" s="100"/>
      <c r="BM242" s="100"/>
      <c r="BN242" s="100"/>
      <c r="BO242" s="100"/>
      <c r="BP242" s="100"/>
      <c r="BQ242" s="100"/>
      <c r="BR242" s="100"/>
      <c r="BS242" s="100"/>
      <c r="BT242" s="100"/>
      <c r="BU242" s="101"/>
      <c r="BV242" s="100"/>
      <c r="BW242" s="104"/>
      <c r="BX242" s="104"/>
      <c r="BY242" s="104"/>
      <c r="BZ242" s="104"/>
      <c r="CA242" s="104"/>
      <c r="CB242" s="104"/>
      <c r="CC242" s="104"/>
      <c r="CD242" s="104"/>
      <c r="CE242" s="104"/>
      <c r="CF242" s="104"/>
      <c r="CG242" s="104"/>
      <c r="CH242" s="104"/>
      <c r="CI242" s="104"/>
      <c r="CJ242" s="104"/>
      <c r="CK242" s="104"/>
      <c r="CL242" s="104"/>
      <c r="CM242" s="104"/>
      <c r="CN242" s="100"/>
      <c r="CO242" s="100"/>
      <c r="CP242" s="100"/>
      <c r="CQ242" s="100"/>
      <c r="CR242" s="100"/>
      <c r="CS242" s="100"/>
      <c r="CT242" s="100"/>
    </row>
    <row r="243" ht="15.75" customHeight="1">
      <c r="A243" s="100"/>
      <c r="B243" s="100"/>
      <c r="C243" s="100"/>
      <c r="D243" s="103"/>
      <c r="E243" s="100"/>
      <c r="F243" s="100"/>
      <c r="G243" s="100"/>
      <c r="H243" s="100"/>
      <c r="I243" s="103"/>
      <c r="J243" s="100"/>
      <c r="K243" s="100"/>
      <c r="L243" s="101"/>
      <c r="M243" s="102"/>
      <c r="N243" s="103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1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  <c r="BG243" s="100"/>
      <c r="BH243" s="100"/>
      <c r="BI243" s="100"/>
      <c r="BJ243" s="100"/>
      <c r="BK243" s="100"/>
      <c r="BL243" s="100"/>
      <c r="BM243" s="100"/>
      <c r="BN243" s="100"/>
      <c r="BO243" s="100"/>
      <c r="BP243" s="100"/>
      <c r="BQ243" s="100"/>
      <c r="BR243" s="100"/>
      <c r="BS243" s="100"/>
      <c r="BT243" s="100"/>
      <c r="BU243" s="101"/>
      <c r="BV243" s="100"/>
      <c r="BW243" s="104"/>
      <c r="BX243" s="104"/>
      <c r="BY243" s="104"/>
      <c r="BZ243" s="104"/>
      <c r="CA243" s="104"/>
      <c r="CB243" s="104"/>
      <c r="CC243" s="104"/>
      <c r="CD243" s="104"/>
      <c r="CE243" s="104"/>
      <c r="CF243" s="104"/>
      <c r="CG243" s="104"/>
      <c r="CH243" s="104"/>
      <c r="CI243" s="104"/>
      <c r="CJ243" s="104"/>
      <c r="CK243" s="104"/>
      <c r="CL243" s="104"/>
      <c r="CM243" s="104"/>
      <c r="CN243" s="100"/>
      <c r="CO243" s="100"/>
      <c r="CP243" s="100"/>
      <c r="CQ243" s="100"/>
      <c r="CR243" s="100"/>
      <c r="CS243" s="100"/>
      <c r="CT243" s="100"/>
    </row>
    <row r="244" ht="15.75" customHeight="1">
      <c r="A244" s="100"/>
      <c r="B244" s="100"/>
      <c r="C244" s="100"/>
      <c r="D244" s="103"/>
      <c r="E244" s="100"/>
      <c r="F244" s="100"/>
      <c r="G244" s="100"/>
      <c r="H244" s="100"/>
      <c r="I244" s="103"/>
      <c r="J244" s="100"/>
      <c r="K244" s="100"/>
      <c r="L244" s="101"/>
      <c r="M244" s="102"/>
      <c r="N244" s="103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1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  <c r="BG244" s="100"/>
      <c r="BH244" s="100"/>
      <c r="BI244" s="100"/>
      <c r="BJ244" s="100"/>
      <c r="BK244" s="100"/>
      <c r="BL244" s="100"/>
      <c r="BM244" s="100"/>
      <c r="BN244" s="100"/>
      <c r="BO244" s="100"/>
      <c r="BP244" s="100"/>
      <c r="BQ244" s="100"/>
      <c r="BR244" s="100"/>
      <c r="BS244" s="100"/>
      <c r="BT244" s="100"/>
      <c r="BU244" s="101"/>
      <c r="BV244" s="100"/>
      <c r="BW244" s="104"/>
      <c r="BX244" s="104"/>
      <c r="BY244" s="104"/>
      <c r="BZ244" s="104"/>
      <c r="CA244" s="104"/>
      <c r="CB244" s="104"/>
      <c r="CC244" s="104"/>
      <c r="CD244" s="104"/>
      <c r="CE244" s="104"/>
      <c r="CF244" s="104"/>
      <c r="CG244" s="104"/>
      <c r="CH244" s="104"/>
      <c r="CI244" s="104"/>
      <c r="CJ244" s="104"/>
      <c r="CK244" s="104"/>
      <c r="CL244" s="104"/>
      <c r="CM244" s="104"/>
      <c r="CN244" s="100"/>
      <c r="CO244" s="100"/>
      <c r="CP244" s="100"/>
      <c r="CQ244" s="100"/>
      <c r="CR244" s="100"/>
      <c r="CS244" s="100"/>
      <c r="CT244" s="100"/>
    </row>
    <row r="245" ht="15.75" customHeight="1">
      <c r="A245" s="100"/>
      <c r="B245" s="100"/>
      <c r="C245" s="100"/>
      <c r="D245" s="103"/>
      <c r="E245" s="100"/>
      <c r="F245" s="100"/>
      <c r="G245" s="100"/>
      <c r="H245" s="100"/>
      <c r="I245" s="103"/>
      <c r="J245" s="100"/>
      <c r="K245" s="100"/>
      <c r="L245" s="101"/>
      <c r="M245" s="102"/>
      <c r="N245" s="103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1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  <c r="BH245" s="100"/>
      <c r="BI245" s="100"/>
      <c r="BJ245" s="100"/>
      <c r="BK245" s="100"/>
      <c r="BL245" s="100"/>
      <c r="BM245" s="100"/>
      <c r="BN245" s="100"/>
      <c r="BO245" s="100"/>
      <c r="BP245" s="100"/>
      <c r="BQ245" s="100"/>
      <c r="BR245" s="100"/>
      <c r="BS245" s="100"/>
      <c r="BT245" s="100"/>
      <c r="BU245" s="101"/>
      <c r="BV245" s="100"/>
      <c r="BW245" s="104"/>
      <c r="BX245" s="104"/>
      <c r="BY245" s="104"/>
      <c r="BZ245" s="104"/>
      <c r="CA245" s="104"/>
      <c r="CB245" s="104"/>
      <c r="CC245" s="104"/>
      <c r="CD245" s="104"/>
      <c r="CE245" s="104"/>
      <c r="CF245" s="104"/>
      <c r="CG245" s="104"/>
      <c r="CH245" s="104"/>
      <c r="CI245" s="104"/>
      <c r="CJ245" s="104"/>
      <c r="CK245" s="104"/>
      <c r="CL245" s="104"/>
      <c r="CM245" s="104"/>
      <c r="CN245" s="100"/>
      <c r="CO245" s="100"/>
      <c r="CP245" s="100"/>
      <c r="CQ245" s="100"/>
      <c r="CR245" s="100"/>
      <c r="CS245" s="100"/>
      <c r="CT245" s="100"/>
    </row>
    <row r="246" ht="15.75" customHeight="1">
      <c r="A246" s="100"/>
      <c r="B246" s="100"/>
      <c r="C246" s="100"/>
      <c r="D246" s="103"/>
      <c r="E246" s="100"/>
      <c r="F246" s="100"/>
      <c r="G246" s="100"/>
      <c r="H246" s="100"/>
      <c r="I246" s="103"/>
      <c r="J246" s="100"/>
      <c r="K246" s="100"/>
      <c r="L246" s="101"/>
      <c r="M246" s="102"/>
      <c r="N246" s="103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1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  <c r="BH246" s="100"/>
      <c r="BI246" s="100"/>
      <c r="BJ246" s="100"/>
      <c r="BK246" s="100"/>
      <c r="BL246" s="100"/>
      <c r="BM246" s="100"/>
      <c r="BN246" s="100"/>
      <c r="BO246" s="100"/>
      <c r="BP246" s="100"/>
      <c r="BQ246" s="100"/>
      <c r="BR246" s="100"/>
      <c r="BS246" s="100"/>
      <c r="BT246" s="100"/>
      <c r="BU246" s="101"/>
      <c r="BV246" s="100"/>
      <c r="BW246" s="104"/>
      <c r="BX246" s="104"/>
      <c r="BY246" s="104"/>
      <c r="BZ246" s="104"/>
      <c r="CA246" s="104"/>
      <c r="CB246" s="104"/>
      <c r="CC246" s="104"/>
      <c r="CD246" s="104"/>
      <c r="CE246" s="104"/>
      <c r="CF246" s="104"/>
      <c r="CG246" s="104"/>
      <c r="CH246" s="104"/>
      <c r="CI246" s="104"/>
      <c r="CJ246" s="104"/>
      <c r="CK246" s="104"/>
      <c r="CL246" s="104"/>
      <c r="CM246" s="104"/>
      <c r="CN246" s="100"/>
      <c r="CO246" s="100"/>
      <c r="CP246" s="100"/>
      <c r="CQ246" s="100"/>
      <c r="CR246" s="100"/>
      <c r="CS246" s="100"/>
      <c r="CT246" s="100"/>
    </row>
    <row r="247" ht="15.75" customHeight="1">
      <c r="A247" s="100"/>
      <c r="B247" s="100"/>
      <c r="C247" s="100"/>
      <c r="D247" s="103"/>
      <c r="E247" s="100"/>
      <c r="F247" s="100"/>
      <c r="G247" s="100"/>
      <c r="H247" s="100"/>
      <c r="I247" s="103"/>
      <c r="J247" s="100"/>
      <c r="K247" s="100"/>
      <c r="L247" s="101"/>
      <c r="M247" s="102"/>
      <c r="N247" s="103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1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  <c r="BH247" s="100"/>
      <c r="BI247" s="100"/>
      <c r="BJ247" s="100"/>
      <c r="BK247" s="100"/>
      <c r="BL247" s="100"/>
      <c r="BM247" s="100"/>
      <c r="BN247" s="100"/>
      <c r="BO247" s="100"/>
      <c r="BP247" s="100"/>
      <c r="BQ247" s="100"/>
      <c r="BR247" s="100"/>
      <c r="BS247" s="100"/>
      <c r="BT247" s="100"/>
      <c r="BU247" s="101"/>
      <c r="BV247" s="100"/>
      <c r="BW247" s="104"/>
      <c r="BX247" s="104"/>
      <c r="BY247" s="104"/>
      <c r="BZ247" s="104"/>
      <c r="CA247" s="104"/>
      <c r="CB247" s="104"/>
      <c r="CC247" s="104"/>
      <c r="CD247" s="104"/>
      <c r="CE247" s="104"/>
      <c r="CF247" s="104"/>
      <c r="CG247" s="104"/>
      <c r="CH247" s="104"/>
      <c r="CI247" s="104"/>
      <c r="CJ247" s="104"/>
      <c r="CK247" s="104"/>
      <c r="CL247" s="104"/>
      <c r="CM247" s="104"/>
      <c r="CN247" s="100"/>
      <c r="CO247" s="100"/>
      <c r="CP247" s="100"/>
      <c r="CQ247" s="100"/>
      <c r="CR247" s="100"/>
      <c r="CS247" s="100"/>
      <c r="CT247" s="100"/>
    </row>
    <row r="248" ht="15.75" customHeight="1">
      <c r="A248" s="100"/>
      <c r="B248" s="100"/>
      <c r="C248" s="100"/>
      <c r="D248" s="103"/>
      <c r="E248" s="100"/>
      <c r="F248" s="100"/>
      <c r="G248" s="100"/>
      <c r="H248" s="100"/>
      <c r="I248" s="103"/>
      <c r="J248" s="100"/>
      <c r="K248" s="100"/>
      <c r="L248" s="101"/>
      <c r="M248" s="102"/>
      <c r="N248" s="103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1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  <c r="BH248" s="100"/>
      <c r="BI248" s="100"/>
      <c r="BJ248" s="100"/>
      <c r="BK248" s="100"/>
      <c r="BL248" s="100"/>
      <c r="BM248" s="100"/>
      <c r="BN248" s="100"/>
      <c r="BO248" s="100"/>
      <c r="BP248" s="100"/>
      <c r="BQ248" s="100"/>
      <c r="BR248" s="100"/>
      <c r="BS248" s="100"/>
      <c r="BT248" s="100"/>
      <c r="BU248" s="101"/>
      <c r="BV248" s="100"/>
      <c r="BW248" s="104"/>
      <c r="BX248" s="104"/>
      <c r="BY248" s="104"/>
      <c r="BZ248" s="104"/>
      <c r="CA248" s="104"/>
      <c r="CB248" s="104"/>
      <c r="CC248" s="104"/>
      <c r="CD248" s="104"/>
      <c r="CE248" s="104"/>
      <c r="CF248" s="104"/>
      <c r="CG248" s="104"/>
      <c r="CH248" s="104"/>
      <c r="CI248" s="104"/>
      <c r="CJ248" s="104"/>
      <c r="CK248" s="104"/>
      <c r="CL248" s="104"/>
      <c r="CM248" s="104"/>
      <c r="CN248" s="100"/>
      <c r="CO248" s="100"/>
      <c r="CP248" s="100"/>
      <c r="CQ248" s="100"/>
      <c r="CR248" s="100"/>
      <c r="CS248" s="100"/>
      <c r="CT248" s="100"/>
    </row>
    <row r="249" ht="15.75" customHeight="1">
      <c r="A249" s="100"/>
      <c r="B249" s="100"/>
      <c r="C249" s="100"/>
      <c r="D249" s="103"/>
      <c r="E249" s="100"/>
      <c r="F249" s="100"/>
      <c r="G249" s="100"/>
      <c r="H249" s="100"/>
      <c r="I249" s="103"/>
      <c r="J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1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  <c r="BH249" s="100"/>
      <c r="BI249" s="100"/>
      <c r="BJ249" s="100"/>
      <c r="BK249" s="100"/>
      <c r="BL249" s="100"/>
      <c r="BM249" s="100"/>
      <c r="BN249" s="100"/>
      <c r="BO249" s="100"/>
      <c r="BP249" s="100"/>
      <c r="BQ249" s="100"/>
      <c r="BR249" s="100"/>
      <c r="BS249" s="100"/>
      <c r="BT249" s="100"/>
      <c r="BU249" s="101"/>
      <c r="BV249" s="100"/>
      <c r="BW249" s="104"/>
      <c r="BX249" s="104"/>
      <c r="BY249" s="104"/>
      <c r="BZ249" s="104"/>
      <c r="CA249" s="104"/>
      <c r="CB249" s="104"/>
      <c r="CC249" s="104"/>
      <c r="CD249" s="104"/>
      <c r="CE249" s="104"/>
      <c r="CF249" s="104"/>
      <c r="CG249" s="104"/>
      <c r="CH249" s="104"/>
      <c r="CI249" s="104"/>
      <c r="CJ249" s="104"/>
      <c r="CK249" s="104"/>
      <c r="CL249" s="104"/>
      <c r="CM249" s="104"/>
      <c r="CN249" s="100"/>
      <c r="CO249" s="100"/>
      <c r="CP249" s="100"/>
      <c r="CQ249" s="100"/>
      <c r="CR249" s="100"/>
      <c r="CS249" s="100"/>
      <c r="CT249" s="100"/>
    </row>
    <row r="250" ht="15.75" customHeight="1">
      <c r="A250" s="100"/>
      <c r="B250" s="100"/>
      <c r="C250" s="100"/>
      <c r="D250" s="103"/>
      <c r="E250" s="100"/>
      <c r="F250" s="100"/>
      <c r="G250" s="100"/>
      <c r="H250" s="100"/>
      <c r="I250" s="103"/>
      <c r="J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1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  <c r="BH250" s="100"/>
      <c r="BI250" s="100"/>
      <c r="BJ250" s="100"/>
      <c r="BK250" s="100"/>
      <c r="BL250" s="100"/>
      <c r="BM250" s="100"/>
      <c r="BN250" s="100"/>
      <c r="BO250" s="100"/>
      <c r="BP250" s="100"/>
      <c r="BQ250" s="100"/>
      <c r="BR250" s="100"/>
      <c r="BS250" s="100"/>
      <c r="BT250" s="100"/>
      <c r="BU250" s="101"/>
      <c r="BV250" s="100"/>
      <c r="BW250" s="104"/>
      <c r="BX250" s="104"/>
      <c r="BY250" s="104"/>
      <c r="BZ250" s="104"/>
      <c r="CA250" s="104"/>
      <c r="CB250" s="104"/>
      <c r="CC250" s="104"/>
      <c r="CD250" s="104"/>
      <c r="CE250" s="104"/>
      <c r="CF250" s="104"/>
      <c r="CG250" s="104"/>
      <c r="CH250" s="104"/>
      <c r="CI250" s="104"/>
      <c r="CJ250" s="104"/>
      <c r="CK250" s="104"/>
      <c r="CL250" s="104"/>
      <c r="CM250" s="104"/>
      <c r="CN250" s="100"/>
      <c r="CO250" s="100"/>
      <c r="CP250" s="100"/>
      <c r="CQ250" s="100"/>
      <c r="CR250" s="100"/>
      <c r="CS250" s="100"/>
      <c r="CT250" s="100"/>
    </row>
    <row r="251" ht="15.75" customHeight="1">
      <c r="A251" s="100"/>
      <c r="B251" s="100"/>
      <c r="C251" s="100"/>
      <c r="D251" s="103"/>
      <c r="E251" s="100"/>
      <c r="F251" s="100"/>
      <c r="G251" s="100"/>
      <c r="H251" s="100"/>
      <c r="I251" s="103"/>
      <c r="J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1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  <c r="BG251" s="100"/>
      <c r="BH251" s="100"/>
      <c r="BI251" s="100"/>
      <c r="BJ251" s="100"/>
      <c r="BK251" s="100"/>
      <c r="BL251" s="100"/>
      <c r="BM251" s="100"/>
      <c r="BN251" s="100"/>
      <c r="BO251" s="100"/>
      <c r="BP251" s="100"/>
      <c r="BQ251" s="100"/>
      <c r="BR251" s="100"/>
      <c r="BS251" s="100"/>
      <c r="BT251" s="100"/>
      <c r="BU251" s="101"/>
      <c r="BV251" s="100"/>
      <c r="BW251" s="104"/>
      <c r="BX251" s="104"/>
      <c r="BY251" s="104"/>
      <c r="BZ251" s="104"/>
      <c r="CA251" s="104"/>
      <c r="CB251" s="104"/>
      <c r="CC251" s="104"/>
      <c r="CD251" s="104"/>
      <c r="CE251" s="104"/>
      <c r="CF251" s="104"/>
      <c r="CG251" s="104"/>
      <c r="CH251" s="104"/>
      <c r="CI251" s="104"/>
      <c r="CJ251" s="104"/>
      <c r="CK251" s="104"/>
      <c r="CL251" s="104"/>
      <c r="CM251" s="104"/>
      <c r="CN251" s="100"/>
      <c r="CO251" s="100"/>
      <c r="CP251" s="100"/>
      <c r="CQ251" s="100"/>
      <c r="CR251" s="100"/>
      <c r="CS251" s="100"/>
      <c r="CT251" s="100"/>
    </row>
    <row r="252" ht="15.75" customHeight="1">
      <c r="A252" s="100"/>
      <c r="B252" s="100"/>
      <c r="C252" s="100"/>
      <c r="D252" s="103"/>
      <c r="E252" s="100"/>
      <c r="F252" s="100"/>
      <c r="G252" s="100"/>
      <c r="H252" s="100"/>
      <c r="I252" s="103"/>
      <c r="J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1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  <c r="BG252" s="100"/>
      <c r="BH252" s="100"/>
      <c r="BI252" s="100"/>
      <c r="BJ252" s="100"/>
      <c r="BK252" s="100"/>
      <c r="BL252" s="100"/>
      <c r="BM252" s="100"/>
      <c r="BN252" s="100"/>
      <c r="BO252" s="100"/>
      <c r="BP252" s="100"/>
      <c r="BQ252" s="100"/>
      <c r="BR252" s="100"/>
      <c r="BS252" s="100"/>
      <c r="BT252" s="100"/>
      <c r="BU252" s="101"/>
      <c r="BV252" s="100"/>
      <c r="BW252" s="104"/>
      <c r="BX252" s="104"/>
      <c r="BY252" s="104"/>
      <c r="BZ252" s="104"/>
      <c r="CA252" s="104"/>
      <c r="CB252" s="104"/>
      <c r="CC252" s="104"/>
      <c r="CD252" s="104"/>
      <c r="CE252" s="104"/>
      <c r="CF252" s="104"/>
      <c r="CG252" s="104"/>
      <c r="CH252" s="104"/>
      <c r="CI252" s="104"/>
      <c r="CJ252" s="104"/>
      <c r="CK252" s="104"/>
      <c r="CL252" s="104"/>
      <c r="CM252" s="104"/>
      <c r="CN252" s="100"/>
      <c r="CO252" s="100"/>
      <c r="CP252" s="100"/>
      <c r="CQ252" s="100"/>
      <c r="CR252" s="100"/>
      <c r="CS252" s="100"/>
      <c r="CT252" s="100"/>
    </row>
    <row r="253" ht="15.75" customHeight="1">
      <c r="A253" s="100"/>
      <c r="B253" s="100"/>
      <c r="C253" s="100"/>
      <c r="D253" s="103"/>
      <c r="E253" s="100"/>
      <c r="F253" s="100"/>
      <c r="G253" s="100"/>
      <c r="H253" s="100"/>
      <c r="I253" s="103"/>
      <c r="J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1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  <c r="BG253" s="100"/>
      <c r="BH253" s="100"/>
      <c r="BI253" s="100"/>
      <c r="BJ253" s="100"/>
      <c r="BK253" s="100"/>
      <c r="BL253" s="100"/>
      <c r="BM253" s="100"/>
      <c r="BN253" s="100"/>
      <c r="BO253" s="100"/>
      <c r="BP253" s="100"/>
      <c r="BQ253" s="100"/>
      <c r="BR253" s="100"/>
      <c r="BS253" s="100"/>
      <c r="BT253" s="100"/>
      <c r="BU253" s="101"/>
      <c r="BV253" s="100"/>
      <c r="BW253" s="104"/>
      <c r="BX253" s="104"/>
      <c r="BY253" s="104"/>
      <c r="BZ253" s="104"/>
      <c r="CA253" s="104"/>
      <c r="CB253" s="104"/>
      <c r="CC253" s="104"/>
      <c r="CD253" s="104"/>
      <c r="CE253" s="104"/>
      <c r="CF253" s="104"/>
      <c r="CG253" s="104"/>
      <c r="CH253" s="104"/>
      <c r="CI253" s="104"/>
      <c r="CJ253" s="104"/>
      <c r="CK253" s="104"/>
      <c r="CL253" s="104"/>
      <c r="CM253" s="104"/>
      <c r="CN253" s="100"/>
      <c r="CO253" s="100"/>
      <c r="CP253" s="100"/>
      <c r="CQ253" s="100"/>
      <c r="CR253" s="100"/>
      <c r="CS253" s="100"/>
      <c r="CT253" s="100"/>
    </row>
    <row r="254" ht="15.75" customHeight="1">
      <c r="A254" s="100"/>
      <c r="B254" s="100"/>
      <c r="C254" s="100"/>
      <c r="D254" s="103"/>
      <c r="E254" s="100"/>
      <c r="F254" s="100"/>
      <c r="G254" s="100"/>
      <c r="H254" s="100"/>
      <c r="I254" s="103"/>
      <c r="J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1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  <c r="BG254" s="100"/>
      <c r="BH254" s="100"/>
      <c r="BI254" s="100"/>
      <c r="BJ254" s="100"/>
      <c r="BK254" s="100"/>
      <c r="BL254" s="100"/>
      <c r="BM254" s="100"/>
      <c r="BN254" s="100"/>
      <c r="BO254" s="100"/>
      <c r="BP254" s="100"/>
      <c r="BQ254" s="100"/>
      <c r="BR254" s="100"/>
      <c r="BS254" s="100"/>
      <c r="BT254" s="100"/>
      <c r="BU254" s="101"/>
      <c r="BV254" s="100"/>
      <c r="BW254" s="104"/>
      <c r="BX254" s="104"/>
      <c r="BY254" s="104"/>
      <c r="BZ254" s="104"/>
      <c r="CA254" s="104"/>
      <c r="CB254" s="104"/>
      <c r="CC254" s="104"/>
      <c r="CD254" s="104"/>
      <c r="CE254" s="104"/>
      <c r="CF254" s="104"/>
      <c r="CG254" s="104"/>
      <c r="CH254" s="104"/>
      <c r="CI254" s="104"/>
      <c r="CJ254" s="104"/>
      <c r="CK254" s="104"/>
      <c r="CL254" s="104"/>
      <c r="CM254" s="104"/>
      <c r="CN254" s="100"/>
      <c r="CO254" s="100"/>
      <c r="CP254" s="100"/>
      <c r="CQ254" s="100"/>
      <c r="CR254" s="100"/>
      <c r="CS254" s="100"/>
      <c r="CT254" s="100"/>
    </row>
    <row r="255" ht="15.75" customHeight="1">
      <c r="A255" s="100"/>
      <c r="B255" s="100"/>
      <c r="C255" s="100"/>
      <c r="D255" s="103"/>
      <c r="E255" s="100"/>
      <c r="F255" s="100"/>
      <c r="G255" s="100"/>
      <c r="H255" s="100"/>
      <c r="I255" s="103"/>
      <c r="J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1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  <c r="BG255" s="100"/>
      <c r="BH255" s="100"/>
      <c r="BI255" s="100"/>
      <c r="BJ255" s="100"/>
      <c r="BK255" s="100"/>
      <c r="BL255" s="100"/>
      <c r="BM255" s="100"/>
      <c r="BN255" s="100"/>
      <c r="BO255" s="100"/>
      <c r="BP255" s="100"/>
      <c r="BQ255" s="100"/>
      <c r="BR255" s="100"/>
      <c r="BS255" s="100"/>
      <c r="BT255" s="100"/>
      <c r="BU255" s="101"/>
      <c r="BV255" s="100"/>
      <c r="BW255" s="104"/>
      <c r="BX255" s="104"/>
      <c r="BY255" s="104"/>
      <c r="BZ255" s="104"/>
      <c r="CA255" s="104"/>
      <c r="CB255" s="104"/>
      <c r="CC255" s="104"/>
      <c r="CD255" s="104"/>
      <c r="CE255" s="104"/>
      <c r="CF255" s="104"/>
      <c r="CG255" s="104"/>
      <c r="CH255" s="104"/>
      <c r="CI255" s="104"/>
      <c r="CJ255" s="104"/>
      <c r="CK255" s="104"/>
      <c r="CL255" s="104"/>
      <c r="CM255" s="104"/>
      <c r="CN255" s="100"/>
      <c r="CO255" s="100"/>
      <c r="CP255" s="100"/>
      <c r="CQ255" s="100"/>
      <c r="CR255" s="100"/>
      <c r="CS255" s="100"/>
      <c r="CT255" s="100"/>
    </row>
    <row r="256" ht="15.75" customHeight="1">
      <c r="A256" s="100"/>
      <c r="B256" s="100"/>
      <c r="C256" s="100"/>
      <c r="D256" s="103"/>
      <c r="E256" s="100"/>
      <c r="F256" s="100"/>
      <c r="G256" s="100"/>
      <c r="H256" s="100"/>
      <c r="I256" s="103"/>
      <c r="J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1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  <c r="BG256" s="100"/>
      <c r="BH256" s="100"/>
      <c r="BI256" s="100"/>
      <c r="BJ256" s="100"/>
      <c r="BK256" s="100"/>
      <c r="BL256" s="100"/>
      <c r="BM256" s="100"/>
      <c r="BN256" s="100"/>
      <c r="BO256" s="100"/>
      <c r="BP256" s="100"/>
      <c r="BQ256" s="100"/>
      <c r="BR256" s="100"/>
      <c r="BS256" s="100"/>
      <c r="BT256" s="100"/>
      <c r="BU256" s="101"/>
      <c r="BV256" s="100"/>
      <c r="BW256" s="104"/>
      <c r="BX256" s="104"/>
      <c r="BY256" s="104"/>
      <c r="BZ256" s="104"/>
      <c r="CA256" s="104"/>
      <c r="CB256" s="104"/>
      <c r="CC256" s="104"/>
      <c r="CD256" s="104"/>
      <c r="CE256" s="104"/>
      <c r="CF256" s="104"/>
      <c r="CG256" s="104"/>
      <c r="CH256" s="104"/>
      <c r="CI256" s="104"/>
      <c r="CJ256" s="104"/>
      <c r="CK256" s="104"/>
      <c r="CL256" s="104"/>
      <c r="CM256" s="104"/>
      <c r="CN256" s="100"/>
      <c r="CO256" s="100"/>
      <c r="CP256" s="100"/>
      <c r="CQ256" s="100"/>
      <c r="CR256" s="100"/>
      <c r="CS256" s="100"/>
      <c r="CT256" s="100"/>
    </row>
    <row r="257" ht="15.75" customHeight="1">
      <c r="A257" s="100"/>
      <c r="B257" s="100"/>
      <c r="C257" s="100"/>
      <c r="D257" s="103"/>
      <c r="E257" s="100"/>
      <c r="F257" s="100"/>
      <c r="G257" s="100"/>
      <c r="H257" s="100"/>
      <c r="I257" s="103"/>
      <c r="J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1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  <c r="BH257" s="100"/>
      <c r="BI257" s="100"/>
      <c r="BJ257" s="100"/>
      <c r="BK257" s="100"/>
      <c r="BL257" s="100"/>
      <c r="BM257" s="100"/>
      <c r="BN257" s="100"/>
      <c r="BO257" s="100"/>
      <c r="BP257" s="100"/>
      <c r="BQ257" s="100"/>
      <c r="BR257" s="100"/>
      <c r="BS257" s="100"/>
      <c r="BT257" s="100"/>
      <c r="BU257" s="101"/>
      <c r="BV257" s="100"/>
      <c r="BW257" s="104"/>
      <c r="BX257" s="104"/>
      <c r="BY257" s="104"/>
      <c r="BZ257" s="104"/>
      <c r="CA257" s="104"/>
      <c r="CB257" s="104"/>
      <c r="CC257" s="104"/>
      <c r="CD257" s="104"/>
      <c r="CE257" s="104"/>
      <c r="CF257" s="104"/>
      <c r="CG257" s="104"/>
      <c r="CH257" s="104"/>
      <c r="CI257" s="104"/>
      <c r="CJ257" s="104"/>
      <c r="CK257" s="104"/>
      <c r="CL257" s="104"/>
      <c r="CM257" s="104"/>
      <c r="CN257" s="100"/>
      <c r="CO257" s="100"/>
      <c r="CP257" s="100"/>
      <c r="CQ257" s="100"/>
      <c r="CR257" s="100"/>
      <c r="CS257" s="100"/>
      <c r="CT257" s="100"/>
    </row>
    <row r="258" ht="15.75" customHeight="1">
      <c r="A258" s="100"/>
      <c r="B258" s="100"/>
      <c r="C258" s="100"/>
      <c r="D258" s="103"/>
      <c r="E258" s="100"/>
      <c r="F258" s="100"/>
      <c r="G258" s="100"/>
      <c r="H258" s="100"/>
      <c r="I258" s="103"/>
      <c r="J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1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  <c r="BH258" s="100"/>
      <c r="BI258" s="100"/>
      <c r="BJ258" s="100"/>
      <c r="BK258" s="100"/>
      <c r="BL258" s="100"/>
      <c r="BM258" s="100"/>
      <c r="BN258" s="100"/>
      <c r="BO258" s="100"/>
      <c r="BP258" s="100"/>
      <c r="BQ258" s="100"/>
      <c r="BR258" s="100"/>
      <c r="BS258" s="100"/>
      <c r="BT258" s="100"/>
      <c r="BU258" s="101"/>
      <c r="BV258" s="100"/>
      <c r="BW258" s="104"/>
      <c r="BX258" s="104"/>
      <c r="BY258" s="104"/>
      <c r="BZ258" s="104"/>
      <c r="CA258" s="104"/>
      <c r="CB258" s="104"/>
      <c r="CC258" s="104"/>
      <c r="CD258" s="104"/>
      <c r="CE258" s="104"/>
      <c r="CF258" s="104"/>
      <c r="CG258" s="104"/>
      <c r="CH258" s="104"/>
      <c r="CI258" s="104"/>
      <c r="CJ258" s="104"/>
      <c r="CK258" s="104"/>
      <c r="CL258" s="104"/>
      <c r="CM258" s="104"/>
      <c r="CN258" s="100"/>
      <c r="CO258" s="100"/>
      <c r="CP258" s="100"/>
      <c r="CQ258" s="100"/>
      <c r="CR258" s="100"/>
      <c r="CS258" s="100"/>
      <c r="CT258" s="100"/>
    </row>
    <row r="259" ht="15.75" customHeight="1">
      <c r="A259" s="100"/>
      <c r="B259" s="100"/>
      <c r="C259" s="100"/>
      <c r="D259" s="103"/>
      <c r="E259" s="100"/>
      <c r="F259" s="100"/>
      <c r="G259" s="100"/>
      <c r="H259" s="100"/>
      <c r="I259" s="103"/>
      <c r="J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1"/>
      <c r="AG259" s="100"/>
      <c r="AH259" s="100"/>
      <c r="AI259" s="100"/>
      <c r="AJ259" s="100"/>
      <c r="AK259" s="100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  <c r="BG259" s="100"/>
      <c r="BH259" s="100"/>
      <c r="BI259" s="100"/>
      <c r="BJ259" s="100"/>
      <c r="BK259" s="100"/>
      <c r="BL259" s="100"/>
      <c r="BM259" s="100"/>
      <c r="BN259" s="100"/>
      <c r="BO259" s="100"/>
      <c r="BP259" s="100"/>
      <c r="BQ259" s="100"/>
      <c r="BR259" s="100"/>
      <c r="BS259" s="100"/>
      <c r="BT259" s="100"/>
      <c r="BU259" s="101"/>
      <c r="BV259" s="100"/>
      <c r="BW259" s="104"/>
      <c r="BX259" s="104"/>
      <c r="BY259" s="104"/>
      <c r="BZ259" s="104"/>
      <c r="CA259" s="104"/>
      <c r="CB259" s="104"/>
      <c r="CC259" s="104"/>
      <c r="CD259" s="104"/>
      <c r="CE259" s="104"/>
      <c r="CF259" s="104"/>
      <c r="CG259" s="104"/>
      <c r="CH259" s="104"/>
      <c r="CI259" s="104"/>
      <c r="CJ259" s="104"/>
      <c r="CK259" s="104"/>
      <c r="CL259" s="104"/>
      <c r="CM259" s="104"/>
      <c r="CN259" s="100"/>
      <c r="CO259" s="100"/>
      <c r="CP259" s="100"/>
      <c r="CQ259" s="100"/>
      <c r="CR259" s="100"/>
      <c r="CS259" s="100"/>
      <c r="CT259" s="100"/>
    </row>
    <row r="260" ht="15.75" customHeight="1">
      <c r="A260" s="100"/>
      <c r="B260" s="100"/>
      <c r="C260" s="100"/>
      <c r="D260" s="103"/>
      <c r="E260" s="100"/>
      <c r="F260" s="100"/>
      <c r="G260" s="100"/>
      <c r="H260" s="100"/>
      <c r="I260" s="103"/>
      <c r="J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1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00"/>
      <c r="BI260" s="100"/>
      <c r="BJ260" s="100"/>
      <c r="BK260" s="100"/>
      <c r="BL260" s="100"/>
      <c r="BM260" s="100"/>
      <c r="BN260" s="100"/>
      <c r="BO260" s="100"/>
      <c r="BP260" s="100"/>
      <c r="BQ260" s="100"/>
      <c r="BR260" s="100"/>
      <c r="BS260" s="100"/>
      <c r="BT260" s="100"/>
      <c r="BU260" s="101"/>
      <c r="BV260" s="100"/>
      <c r="BW260" s="104"/>
      <c r="BX260" s="104"/>
      <c r="BY260" s="104"/>
      <c r="BZ260" s="104"/>
      <c r="CA260" s="104"/>
      <c r="CB260" s="104"/>
      <c r="CC260" s="104"/>
      <c r="CD260" s="104"/>
      <c r="CE260" s="104"/>
      <c r="CF260" s="104"/>
      <c r="CG260" s="104"/>
      <c r="CH260" s="104"/>
      <c r="CI260" s="104"/>
      <c r="CJ260" s="104"/>
      <c r="CK260" s="104"/>
      <c r="CL260" s="104"/>
      <c r="CM260" s="104"/>
      <c r="CN260" s="100"/>
      <c r="CO260" s="100"/>
      <c r="CP260" s="100"/>
      <c r="CQ260" s="100"/>
      <c r="CR260" s="100"/>
      <c r="CS260" s="100"/>
      <c r="CT260" s="100"/>
    </row>
    <row r="261" ht="15.75" customHeight="1">
      <c r="A261" s="100"/>
      <c r="B261" s="100"/>
      <c r="C261" s="100"/>
      <c r="D261" s="103"/>
      <c r="E261" s="100"/>
      <c r="F261" s="100"/>
      <c r="G261" s="100"/>
      <c r="H261" s="100"/>
      <c r="I261" s="103"/>
      <c r="J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1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00"/>
      <c r="BI261" s="100"/>
      <c r="BJ261" s="100"/>
      <c r="BK261" s="100"/>
      <c r="BL261" s="100"/>
      <c r="BM261" s="100"/>
      <c r="BN261" s="100"/>
      <c r="BO261" s="100"/>
      <c r="BP261" s="100"/>
      <c r="BQ261" s="100"/>
      <c r="BR261" s="100"/>
      <c r="BS261" s="100"/>
      <c r="BT261" s="100"/>
      <c r="BU261" s="101"/>
      <c r="BV261" s="100"/>
      <c r="BW261" s="104"/>
      <c r="BX261" s="104"/>
      <c r="BY261" s="104"/>
      <c r="BZ261" s="104"/>
      <c r="CA261" s="104"/>
      <c r="CB261" s="104"/>
      <c r="CC261" s="104"/>
      <c r="CD261" s="104"/>
      <c r="CE261" s="104"/>
      <c r="CF261" s="104"/>
      <c r="CG261" s="104"/>
      <c r="CH261" s="104"/>
      <c r="CI261" s="104"/>
      <c r="CJ261" s="104"/>
      <c r="CK261" s="104"/>
      <c r="CL261" s="104"/>
      <c r="CM261" s="104"/>
      <c r="CN261" s="100"/>
      <c r="CO261" s="100"/>
      <c r="CP261" s="100"/>
      <c r="CQ261" s="100"/>
      <c r="CR261" s="100"/>
      <c r="CS261" s="100"/>
      <c r="CT261" s="100"/>
    </row>
    <row r="262" ht="15.75" customHeight="1">
      <c r="A262" s="100"/>
      <c r="B262" s="100"/>
      <c r="C262" s="100"/>
      <c r="D262" s="103"/>
      <c r="E262" s="100"/>
      <c r="F262" s="100"/>
      <c r="G262" s="100"/>
      <c r="H262" s="100"/>
      <c r="I262" s="103"/>
      <c r="J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1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  <c r="BN262" s="100"/>
      <c r="BO262" s="100"/>
      <c r="BP262" s="100"/>
      <c r="BQ262" s="100"/>
      <c r="BR262" s="100"/>
      <c r="BS262" s="100"/>
      <c r="BT262" s="100"/>
      <c r="BU262" s="101"/>
      <c r="BV262" s="100"/>
      <c r="BW262" s="104"/>
      <c r="BX262" s="104"/>
      <c r="BY262" s="104"/>
      <c r="BZ262" s="104"/>
      <c r="CA262" s="104"/>
      <c r="CB262" s="104"/>
      <c r="CC262" s="104"/>
      <c r="CD262" s="104"/>
      <c r="CE262" s="104"/>
      <c r="CF262" s="104"/>
      <c r="CG262" s="104"/>
      <c r="CH262" s="104"/>
      <c r="CI262" s="104"/>
      <c r="CJ262" s="104"/>
      <c r="CK262" s="104"/>
      <c r="CL262" s="104"/>
      <c r="CM262" s="104"/>
      <c r="CN262" s="100"/>
      <c r="CO262" s="100"/>
      <c r="CP262" s="100"/>
      <c r="CQ262" s="100"/>
      <c r="CR262" s="100"/>
      <c r="CS262" s="100"/>
      <c r="CT262" s="100"/>
    </row>
    <row r="263" ht="15.75" customHeight="1">
      <c r="AF263" s="348"/>
    </row>
    <row r="264" ht="15.75" customHeight="1">
      <c r="AF264" s="348"/>
    </row>
    <row r="265" ht="15.75" customHeight="1">
      <c r="AF265" s="348"/>
      <c r="CE265" s="63" t="str">
        <f>INT(CC265-BW265)&amp;" hari "&amp;HOUR(MOD(CC265-BW265,1))&amp;" jam "&amp;MINUTE(MOD(CC265-BW265,1))&amp;" menit "&amp;SECOND(MOD(CC265-BW265,1))</f>
        <v>0 hari 0 jam 0 menit 0</v>
      </c>
    </row>
  </sheetData>
  <autoFilter ref="$A$5:$CO$43"/>
  <mergeCells count="26">
    <mergeCell ref="CR5:CR6"/>
    <mergeCell ref="CS5:CS6"/>
    <mergeCell ref="CT5:CT6"/>
    <mergeCell ref="T5:U5"/>
    <mergeCell ref="V5:W5"/>
    <mergeCell ref="AH5:AI5"/>
    <mergeCell ref="BW5:CM5"/>
    <mergeCell ref="CN5:CO5"/>
    <mergeCell ref="CP5:CP6"/>
    <mergeCell ref="CQ5:CQ6"/>
    <mergeCell ref="CL6:CM6"/>
    <mergeCell ref="CP23:CP24"/>
    <mergeCell ref="CQ23:CQ24"/>
    <mergeCell ref="CR23:CR24"/>
    <mergeCell ref="CS23:CS24"/>
    <mergeCell ref="CT23:CT24"/>
    <mergeCell ref="CA24:CB24"/>
    <mergeCell ref="CD24:CE24"/>
    <mergeCell ref="CL24:CM24"/>
    <mergeCell ref="CA6:CB6"/>
    <mergeCell ref="CD6:CE6"/>
    <mergeCell ref="T23:U23"/>
    <mergeCell ref="V23:W23"/>
    <mergeCell ref="AH23:AI23"/>
    <mergeCell ref="BW23:CM23"/>
    <mergeCell ref="CN23:CO23"/>
  </mergeCells>
  <printOptions/>
  <pageMargins bottom="1.2791686452938125" footer="0.0" header="0.0" left="0.0655983920663494" right="0.132672996057036" top="0.23779417124051644"/>
  <pageSetup fitToHeight="0" paperSize="9" orientation="landscape"/>
  <headerFooter>
    <oddFooter>&amp;R&amp;P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Col="1"/>
  <cols>
    <col customWidth="1" min="1" max="1" width="4.43"/>
    <col customWidth="1" hidden="1" min="2" max="2" width="16.0"/>
    <col customWidth="1" min="3" max="3" width="12.14"/>
    <col customWidth="1" min="4" max="4" width="10.29"/>
    <col customWidth="1" min="5" max="5" width="27.86"/>
    <col customWidth="1" min="6" max="6" width="16.43"/>
    <col customWidth="1" min="7" max="7" width="24.0"/>
    <col customWidth="1" hidden="1" min="8" max="8" width="18.43"/>
    <col customWidth="1" min="9" max="9" width="49.14"/>
    <col customWidth="1" min="10" max="10" width="29.29"/>
    <col customWidth="1" min="11" max="11" width="54.29"/>
    <col customWidth="1" min="12" max="13" width="12.14"/>
    <col customWidth="1" min="14" max="14" width="49.0"/>
    <col customWidth="1" hidden="1" min="15" max="18" width="23.29"/>
    <col customWidth="1" min="19" max="19" width="23.29"/>
    <col customWidth="1" hidden="1" min="20" max="20" width="32.43"/>
    <col customWidth="1" min="21" max="21" width="10.43"/>
    <col customWidth="1" hidden="1" min="22" max="22" width="11.14"/>
    <col customWidth="1" hidden="1" min="23" max="23" width="9.43"/>
    <col customWidth="1" min="24" max="24" width="16.29"/>
    <col customWidth="1" min="25" max="25" width="10.0"/>
    <col customWidth="1" min="26" max="26" width="23.0"/>
    <col customWidth="1" min="27" max="28" width="24.43"/>
    <col customWidth="1" hidden="1" min="29" max="29" width="17.86"/>
    <col customWidth="1" min="30" max="30" width="12.0" outlineLevel="1"/>
    <col customWidth="1" hidden="1" min="31" max="31" width="17.14"/>
    <col customWidth="1" min="32" max="32" width="17.14"/>
    <col customWidth="1" min="33" max="33" width="13.43"/>
    <col customWidth="1" hidden="1" min="34" max="34" width="35.0"/>
    <col customWidth="1" hidden="1" min="35" max="36" width="10.0"/>
    <col customWidth="1" hidden="1" min="37" max="37" width="22.43"/>
    <col customWidth="1" hidden="1" min="38" max="38" width="22.29"/>
    <col customWidth="1" hidden="1" min="39" max="40" width="8.71"/>
    <col customWidth="1" hidden="1" min="41" max="41" width="9.14"/>
    <col customWidth="1" hidden="1" min="42" max="44" width="15.86"/>
    <col customWidth="1" min="45" max="45" width="22.43"/>
    <col customWidth="1" min="47" max="47" width="22.43"/>
    <col customWidth="1" hidden="1" min="48" max="48" width="3.43"/>
    <col customWidth="1" hidden="1" min="49" max="49" width="5.14"/>
    <col customWidth="1" hidden="1" min="50" max="50" width="4.29"/>
    <col customWidth="1" hidden="1" min="51" max="51" width="5.0"/>
    <col customWidth="1" hidden="1" min="52" max="52" width="3.86"/>
    <col customWidth="1" hidden="1" min="53" max="53" width="4.0"/>
    <col customWidth="1" hidden="1" min="54" max="54" width="4.14"/>
    <col customWidth="1" hidden="1" min="55" max="55" width="6.71"/>
    <col customWidth="1" hidden="1" min="56" max="56" width="5.43"/>
    <col customWidth="1" hidden="1" min="57" max="57" width="3.86"/>
    <col customWidth="1" hidden="1" min="58" max="58" width="8.43"/>
    <col customWidth="1" hidden="1" min="59" max="59" width="8.71"/>
    <col customWidth="1" hidden="1" min="60" max="60" width="5.0"/>
    <col customWidth="1" hidden="1" min="61" max="61" width="6.0"/>
    <col customWidth="1" hidden="1" min="62" max="62" width="7.14"/>
    <col customWidth="1" hidden="1" min="63" max="63" width="6.43"/>
    <col customWidth="1" hidden="1" min="64" max="64" width="8.86"/>
    <col customWidth="1" hidden="1" min="65" max="65" width="8.43"/>
    <col customWidth="1" hidden="1" min="66" max="66" width="4.71"/>
    <col customWidth="1" hidden="1" min="67" max="67" width="4.43"/>
    <col customWidth="1" hidden="1" min="68" max="69" width="5.0"/>
    <col customWidth="1" hidden="1" min="70" max="70" width="4.43"/>
    <col customWidth="1" hidden="1" min="71" max="71" width="4.0"/>
    <col customWidth="1" hidden="1" min="72" max="72" width="5.0"/>
    <col customWidth="1" hidden="1" min="73" max="73" width="4.71"/>
    <col customWidth="1" hidden="1" min="74" max="74" width="4.43"/>
    <col customWidth="1" hidden="1" min="75" max="75" width="8.29"/>
    <col hidden="1" min="76" max="76" width="14.43"/>
    <col customWidth="1" min="77" max="77" width="12.71"/>
    <col customWidth="1" min="78" max="78" width="17.0"/>
    <col customWidth="1" min="79" max="79" width="12.71"/>
    <col customWidth="1" min="80" max="81" width="15.14"/>
    <col customWidth="1" min="82" max="82" width="16.14"/>
    <col customWidth="1" min="83" max="83" width="16.57"/>
    <col customWidth="1" min="84" max="84" width="25.0"/>
    <col customWidth="1" min="85" max="85" width="27.71"/>
    <col customWidth="1" min="86" max="86" width="21.86"/>
    <col customWidth="1" min="87" max="87" width="15.14"/>
    <col customWidth="1" min="88" max="88" width="27.0"/>
    <col customWidth="1" min="89" max="92" width="15.14"/>
    <col customWidth="1" min="93" max="93" width="28.43"/>
    <col customWidth="1" min="94" max="94" width="32.43"/>
    <col customWidth="1" min="95" max="95" width="17.29"/>
    <col customWidth="1" min="96" max="98" width="26.86"/>
    <col customWidth="1" min="99" max="99" width="42.29"/>
    <col customWidth="1" min="100" max="100" width="35.43"/>
    <col customWidth="1" min="101" max="102" width="15.43"/>
    <col customWidth="1" min="103" max="103" width="35.43"/>
    <col customWidth="1" min="104" max="104" width="40.29"/>
  </cols>
  <sheetData>
    <row r="1" ht="30.75" customHeight="1">
      <c r="A1" s="97" t="s">
        <v>390</v>
      </c>
      <c r="B1" s="98"/>
      <c r="C1" s="98"/>
      <c r="D1" s="98"/>
      <c r="E1" s="99"/>
      <c r="F1" s="100"/>
      <c r="G1" s="100"/>
      <c r="H1" s="100"/>
      <c r="I1" s="100"/>
      <c r="J1" s="97"/>
      <c r="L1" s="100"/>
      <c r="M1" s="101"/>
      <c r="N1" s="102"/>
      <c r="O1" s="103"/>
      <c r="P1" s="103"/>
      <c r="Q1" s="103"/>
      <c r="R1" s="103"/>
      <c r="S1" s="103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1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1"/>
      <c r="CA1" s="100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0"/>
      <c r="CT1" s="100"/>
      <c r="CU1" s="100"/>
      <c r="CV1" s="100"/>
      <c r="CW1" s="100"/>
      <c r="CX1" s="100"/>
      <c r="CY1" s="100"/>
      <c r="CZ1" s="100"/>
    </row>
    <row r="2">
      <c r="A2" s="349" t="s">
        <v>391</v>
      </c>
      <c r="B2" s="100"/>
      <c r="C2" s="100"/>
      <c r="D2" s="100"/>
      <c r="E2" s="103"/>
      <c r="F2" s="100"/>
      <c r="G2" s="100"/>
      <c r="H2" s="100"/>
      <c r="I2" s="100"/>
      <c r="J2" s="103"/>
      <c r="K2" s="100"/>
      <c r="L2" s="100"/>
      <c r="M2" s="101"/>
      <c r="N2" s="102"/>
      <c r="O2" s="103"/>
      <c r="P2" s="103"/>
      <c r="Q2" s="103"/>
      <c r="R2" s="103"/>
      <c r="S2" s="103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1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1"/>
      <c r="CA2" s="100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0"/>
      <c r="CT2" s="100"/>
      <c r="CU2" s="100"/>
      <c r="CV2" s="100"/>
      <c r="CW2" s="100"/>
      <c r="CX2" s="100"/>
      <c r="CY2" s="100"/>
      <c r="CZ2" s="100"/>
    </row>
    <row r="3">
      <c r="A3" s="100" t="s">
        <v>114</v>
      </c>
      <c r="B3" s="100"/>
      <c r="C3" s="100"/>
      <c r="D3" s="100"/>
      <c r="E3" s="103"/>
      <c r="F3" s="100"/>
      <c r="G3" s="105"/>
      <c r="H3" s="100"/>
      <c r="I3" s="100"/>
      <c r="J3" s="103"/>
      <c r="K3" s="100"/>
      <c r="L3" s="100"/>
      <c r="M3" s="101"/>
      <c r="N3" s="102"/>
      <c r="O3" s="103"/>
      <c r="P3" s="103"/>
      <c r="Q3" s="103"/>
      <c r="R3" s="103"/>
      <c r="S3" s="103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1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1"/>
      <c r="CA3" s="100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0"/>
      <c r="CT3" s="100"/>
      <c r="CU3" s="100"/>
      <c r="CV3" s="100"/>
      <c r="CW3" s="100"/>
      <c r="CX3" s="100"/>
      <c r="CY3" s="100"/>
      <c r="CZ3" s="100"/>
    </row>
    <row r="4" ht="18.75" customHeight="1">
      <c r="A4" s="106" t="s">
        <v>43</v>
      </c>
      <c r="B4" s="15"/>
      <c r="C4" s="15"/>
      <c r="D4" s="15"/>
      <c r="E4" s="16"/>
      <c r="F4" s="17"/>
      <c r="G4" s="15"/>
      <c r="H4" s="15"/>
      <c r="I4" s="15"/>
      <c r="J4" s="18"/>
      <c r="K4" s="15"/>
      <c r="L4" s="15"/>
      <c r="M4" s="19"/>
      <c r="N4" s="20"/>
      <c r="O4" s="18"/>
      <c r="P4" s="18"/>
      <c r="Q4" s="18"/>
      <c r="R4" s="18"/>
      <c r="S4" s="18"/>
      <c r="T4" s="15"/>
      <c r="U4" s="15"/>
      <c r="V4" s="15"/>
      <c r="W4" s="15"/>
      <c r="X4" s="15"/>
      <c r="Y4" s="15"/>
      <c r="Z4" s="15"/>
      <c r="AA4" s="21"/>
      <c r="AB4" s="21"/>
      <c r="AC4" s="15"/>
      <c r="AD4" s="15"/>
      <c r="AE4" s="15"/>
      <c r="AF4" s="15"/>
      <c r="AG4" s="15"/>
      <c r="AH4" s="21"/>
      <c r="AI4" s="21"/>
      <c r="AJ4" s="21"/>
      <c r="AK4" s="107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9"/>
      <c r="CA4" s="15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15"/>
      <c r="CT4" s="15"/>
      <c r="CU4" s="15"/>
      <c r="CV4" s="15"/>
      <c r="CW4" s="15"/>
      <c r="CX4" s="15"/>
      <c r="CY4" s="15"/>
      <c r="CZ4" s="15"/>
    </row>
    <row r="5">
      <c r="A5" s="23" t="s">
        <v>0</v>
      </c>
      <c r="B5" s="24" t="s">
        <v>44</v>
      </c>
      <c r="C5" s="350" t="s">
        <v>392</v>
      </c>
      <c r="D5" s="351" t="s">
        <v>45</v>
      </c>
      <c r="E5" s="109" t="s">
        <v>46</v>
      </c>
      <c r="F5" s="109" t="s">
        <v>47</v>
      </c>
      <c r="G5" s="30" t="s">
        <v>48</v>
      </c>
      <c r="H5" s="27" t="s">
        <v>49</v>
      </c>
      <c r="I5" s="109" t="s">
        <v>50</v>
      </c>
      <c r="J5" s="110" t="s">
        <v>51</v>
      </c>
      <c r="K5" s="111" t="s">
        <v>52</v>
      </c>
      <c r="L5" s="26" t="s">
        <v>53</v>
      </c>
      <c r="M5" s="26" t="s">
        <v>54</v>
      </c>
      <c r="N5" s="29" t="s">
        <v>55</v>
      </c>
      <c r="O5" s="352" t="s">
        <v>393</v>
      </c>
      <c r="P5" s="352" t="s">
        <v>394</v>
      </c>
      <c r="Q5" s="352" t="s">
        <v>395</v>
      </c>
      <c r="R5" s="352" t="s">
        <v>396</v>
      </c>
      <c r="S5" s="30" t="s">
        <v>56</v>
      </c>
      <c r="T5" s="26" t="s">
        <v>115</v>
      </c>
      <c r="U5" s="28" t="s">
        <v>57</v>
      </c>
      <c r="V5" s="24" t="s">
        <v>116</v>
      </c>
      <c r="W5" s="112" t="s">
        <v>117</v>
      </c>
      <c r="X5" s="23" t="s">
        <v>118</v>
      </c>
      <c r="Y5" s="31" t="s">
        <v>58</v>
      </c>
      <c r="Z5" s="32"/>
      <c r="AA5" s="31" t="s">
        <v>59</v>
      </c>
      <c r="AB5" s="32"/>
      <c r="AC5" s="113" t="s">
        <v>119</v>
      </c>
      <c r="AD5" s="33" t="s">
        <v>60</v>
      </c>
      <c r="AE5" s="33" t="s">
        <v>120</v>
      </c>
      <c r="AF5" s="33" t="s">
        <v>61</v>
      </c>
      <c r="AG5" s="24" t="s">
        <v>62</v>
      </c>
      <c r="AH5" s="114" t="s">
        <v>121</v>
      </c>
      <c r="AI5" s="114"/>
      <c r="AJ5" s="115"/>
      <c r="AK5" s="116"/>
      <c r="AL5" s="117"/>
      <c r="AM5" s="118" t="s">
        <v>122</v>
      </c>
      <c r="AN5" s="119"/>
      <c r="AO5" s="26" t="s">
        <v>123</v>
      </c>
      <c r="AP5" s="26"/>
      <c r="AQ5" s="26"/>
      <c r="AR5" s="26"/>
      <c r="AS5" s="26"/>
      <c r="AT5" s="26" t="s">
        <v>53</v>
      </c>
      <c r="AU5" s="120"/>
      <c r="AV5" s="121"/>
      <c r="AW5" s="120"/>
      <c r="AX5" s="122" t="s">
        <v>124</v>
      </c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0"/>
      <c r="BJ5" s="120"/>
      <c r="BK5" s="120"/>
      <c r="BL5" s="123"/>
      <c r="BM5" s="122" t="s">
        <v>125</v>
      </c>
      <c r="BN5" s="121"/>
      <c r="BO5" s="121"/>
      <c r="BP5" s="122"/>
      <c r="BQ5" s="121"/>
      <c r="BR5" s="121"/>
      <c r="BS5" s="121"/>
      <c r="BT5" s="121"/>
      <c r="BU5" s="122" t="s">
        <v>126</v>
      </c>
      <c r="BV5" s="121"/>
      <c r="BW5" s="121"/>
      <c r="BX5" s="124" t="s">
        <v>114</v>
      </c>
      <c r="BY5" s="125" t="s">
        <v>127</v>
      </c>
      <c r="BZ5" s="126" t="s">
        <v>128</v>
      </c>
      <c r="CA5" s="127" t="s">
        <v>129</v>
      </c>
      <c r="CB5" s="34" t="s">
        <v>63</v>
      </c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128" t="s">
        <v>64</v>
      </c>
      <c r="CT5" s="35"/>
      <c r="CU5" s="129" t="s">
        <v>130</v>
      </c>
      <c r="CV5" s="129" t="s">
        <v>131</v>
      </c>
      <c r="CW5" s="130" t="s">
        <v>132</v>
      </c>
      <c r="CX5" s="130" t="s">
        <v>133</v>
      </c>
      <c r="CY5" s="129" t="s">
        <v>134</v>
      </c>
      <c r="CZ5" s="129"/>
    </row>
    <row r="6">
      <c r="A6" s="38"/>
      <c r="B6" s="39"/>
      <c r="C6" s="353"/>
      <c r="D6" s="354"/>
      <c r="E6" s="40"/>
      <c r="F6" s="40"/>
      <c r="G6" s="41"/>
      <c r="H6" s="42"/>
      <c r="I6" s="41"/>
      <c r="J6" s="42"/>
      <c r="K6" s="42"/>
      <c r="L6" s="43" t="s">
        <v>65</v>
      </c>
      <c r="M6" s="43" t="s">
        <v>66</v>
      </c>
      <c r="N6" s="44"/>
      <c r="O6" s="355" t="s">
        <v>191</v>
      </c>
      <c r="P6" s="355" t="s">
        <v>95</v>
      </c>
      <c r="Q6" s="355" t="s">
        <v>95</v>
      </c>
      <c r="R6" s="41"/>
      <c r="S6" s="41"/>
      <c r="T6" s="41"/>
      <c r="U6" s="42"/>
      <c r="V6" s="131"/>
      <c r="W6" s="132" t="s">
        <v>43</v>
      </c>
      <c r="X6" s="133"/>
      <c r="Y6" s="134" t="s">
        <v>67</v>
      </c>
      <c r="Z6" s="135" t="s">
        <v>68</v>
      </c>
      <c r="AA6" s="134" t="s">
        <v>67</v>
      </c>
      <c r="AB6" s="135" t="s">
        <v>68</v>
      </c>
      <c r="AC6" s="47"/>
      <c r="AD6" s="47"/>
      <c r="AE6" s="47"/>
      <c r="AF6" s="47"/>
      <c r="AG6" s="136" t="s">
        <v>69</v>
      </c>
      <c r="AH6" s="51" t="s">
        <v>135</v>
      </c>
      <c r="AI6" s="137" t="s">
        <v>136</v>
      </c>
      <c r="AJ6" s="138" t="s">
        <v>137</v>
      </c>
      <c r="AK6" s="43" t="s">
        <v>138</v>
      </c>
      <c r="AL6" s="43" t="s">
        <v>139</v>
      </c>
      <c r="AM6" s="138" t="s">
        <v>140</v>
      </c>
      <c r="AN6" s="43" t="s">
        <v>141</v>
      </c>
      <c r="AO6" s="43" t="s">
        <v>142</v>
      </c>
      <c r="AP6" s="139" t="s">
        <v>143</v>
      </c>
      <c r="AQ6" s="139" t="s">
        <v>144</v>
      </c>
      <c r="AR6" s="139" t="s">
        <v>145</v>
      </c>
      <c r="AS6" s="43" t="s">
        <v>146</v>
      </c>
      <c r="AT6" s="47" t="s">
        <v>147</v>
      </c>
      <c r="AU6" s="138" t="s">
        <v>148</v>
      </c>
      <c r="AV6" s="140" t="s">
        <v>149</v>
      </c>
      <c r="AW6" s="140" t="s">
        <v>150</v>
      </c>
      <c r="AX6" s="138" t="s">
        <v>151</v>
      </c>
      <c r="AY6" s="138" t="s">
        <v>152</v>
      </c>
      <c r="AZ6" s="138" t="s">
        <v>153</v>
      </c>
      <c r="BA6" s="138" t="s">
        <v>154</v>
      </c>
      <c r="BB6" s="138" t="s">
        <v>155</v>
      </c>
      <c r="BC6" s="138" t="s">
        <v>156</v>
      </c>
      <c r="BD6" s="140" t="s">
        <v>157</v>
      </c>
      <c r="BE6" s="138" t="s">
        <v>158</v>
      </c>
      <c r="BF6" s="138" t="s">
        <v>159</v>
      </c>
      <c r="BG6" s="140" t="s">
        <v>160</v>
      </c>
      <c r="BH6" s="138" t="s">
        <v>161</v>
      </c>
      <c r="BI6" s="138" t="s">
        <v>162</v>
      </c>
      <c r="BJ6" s="138" t="s">
        <v>163</v>
      </c>
      <c r="BK6" s="138" t="s">
        <v>164</v>
      </c>
      <c r="BL6" s="138" t="s">
        <v>165</v>
      </c>
      <c r="BM6" s="138" t="s">
        <v>166</v>
      </c>
      <c r="BN6" s="140" t="s">
        <v>167</v>
      </c>
      <c r="BO6" s="138" t="s">
        <v>168</v>
      </c>
      <c r="BP6" s="138" t="s">
        <v>169</v>
      </c>
      <c r="BQ6" s="138" t="s">
        <v>170</v>
      </c>
      <c r="BR6" s="138" t="s">
        <v>171</v>
      </c>
      <c r="BS6" s="138" t="s">
        <v>172</v>
      </c>
      <c r="BT6" s="138" t="s">
        <v>173</v>
      </c>
      <c r="BU6" s="138" t="s">
        <v>174</v>
      </c>
      <c r="BV6" s="138" t="s">
        <v>175</v>
      </c>
      <c r="BW6" s="138" t="s">
        <v>176</v>
      </c>
      <c r="BX6" s="47"/>
      <c r="BY6" s="141" t="s">
        <v>177</v>
      </c>
      <c r="BZ6" s="51" t="s">
        <v>178</v>
      </c>
      <c r="CA6" s="51" t="s">
        <v>179</v>
      </c>
      <c r="CB6" s="142" t="s">
        <v>70</v>
      </c>
      <c r="CC6" s="142" t="s">
        <v>71</v>
      </c>
      <c r="CD6" s="142" t="s">
        <v>72</v>
      </c>
      <c r="CE6" s="142" t="s">
        <v>73</v>
      </c>
      <c r="CF6" s="143" t="s">
        <v>74</v>
      </c>
      <c r="CG6" s="144"/>
      <c r="CH6" s="142" t="s">
        <v>75</v>
      </c>
      <c r="CI6" s="143" t="s">
        <v>76</v>
      </c>
      <c r="CJ6" s="144"/>
      <c r="CK6" s="142" t="s">
        <v>77</v>
      </c>
      <c r="CL6" s="142" t="s">
        <v>78</v>
      </c>
      <c r="CM6" s="142" t="s">
        <v>79</v>
      </c>
      <c r="CN6" s="142" t="s">
        <v>80</v>
      </c>
      <c r="CO6" s="142" t="s">
        <v>81</v>
      </c>
      <c r="CP6" s="48" t="s">
        <v>82</v>
      </c>
      <c r="CQ6" s="48" t="s">
        <v>83</v>
      </c>
      <c r="CR6" s="49"/>
      <c r="CS6" s="145" t="s">
        <v>84</v>
      </c>
      <c r="CT6" s="146" t="s">
        <v>85</v>
      </c>
      <c r="CU6" s="147"/>
      <c r="CV6" s="147"/>
      <c r="CW6" s="147"/>
      <c r="CX6" s="147"/>
      <c r="CY6" s="147"/>
      <c r="CZ6" s="147"/>
    </row>
    <row r="7" ht="28.5" customHeight="1">
      <c r="A7" s="356">
        <v>1.0</v>
      </c>
      <c r="B7" s="54" t="s">
        <v>43</v>
      </c>
      <c r="C7" s="357" t="s">
        <v>397</v>
      </c>
      <c r="D7" s="358" t="s">
        <v>180</v>
      </c>
      <c r="E7" s="359" t="s">
        <v>398</v>
      </c>
      <c r="F7" s="57" t="s">
        <v>182</v>
      </c>
      <c r="G7" s="58" t="s">
        <v>183</v>
      </c>
      <c r="H7" s="58" t="s">
        <v>184</v>
      </c>
      <c r="I7" s="57" t="s">
        <v>185</v>
      </c>
      <c r="J7" s="58" t="s">
        <v>186</v>
      </c>
      <c r="K7" s="58" t="s">
        <v>187</v>
      </c>
      <c r="L7" s="59">
        <v>5400.0</v>
      </c>
      <c r="M7" s="60">
        <v>5472.015</v>
      </c>
      <c r="N7" s="148" t="s">
        <v>92</v>
      </c>
      <c r="O7" s="148"/>
      <c r="P7" s="148"/>
      <c r="Q7" s="148"/>
      <c r="R7" s="148"/>
      <c r="S7" s="149" t="s">
        <v>93</v>
      </c>
      <c r="T7" s="149" t="s">
        <v>188</v>
      </c>
      <c r="U7" s="150">
        <v>45674.0</v>
      </c>
      <c r="V7" s="151"/>
      <c r="W7" s="152"/>
      <c r="X7" s="79" t="s">
        <v>189</v>
      </c>
      <c r="Y7" s="72">
        <v>45674.0</v>
      </c>
      <c r="Z7" s="64">
        <v>45674.395833333336</v>
      </c>
      <c r="AA7" s="65">
        <v>45674.0</v>
      </c>
      <c r="AB7" s="64">
        <v>45674.65972222222</v>
      </c>
      <c r="AC7" s="153"/>
      <c r="AD7" s="66">
        <v>5400.0</v>
      </c>
      <c r="AE7" s="154"/>
      <c r="AF7" s="67" t="s">
        <v>190</v>
      </c>
      <c r="AG7" s="104" t="s">
        <v>191</v>
      </c>
      <c r="AH7" s="155"/>
      <c r="AI7" s="79"/>
      <c r="AJ7" s="54"/>
      <c r="AK7" s="54"/>
      <c r="AL7" s="79"/>
      <c r="AM7" s="156"/>
      <c r="AN7" s="157"/>
      <c r="AO7" s="157"/>
      <c r="AP7" s="158"/>
      <c r="AQ7" s="159"/>
      <c r="AR7" s="360" t="s">
        <v>192</v>
      </c>
      <c r="AS7" s="53">
        <v>8.20250114723372E14</v>
      </c>
      <c r="AT7" s="160">
        <v>5500.0</v>
      </c>
      <c r="AU7" s="161">
        <v>8.4348E8</v>
      </c>
      <c r="AV7" s="162" t="s">
        <v>96</v>
      </c>
      <c r="AW7" s="162"/>
      <c r="AX7" s="54" t="s">
        <v>193</v>
      </c>
      <c r="AY7" s="54" t="s">
        <v>193</v>
      </c>
      <c r="AZ7" s="54" t="s">
        <v>193</v>
      </c>
      <c r="BA7" s="54" t="s">
        <v>193</v>
      </c>
      <c r="BB7" s="54" t="s">
        <v>193</v>
      </c>
      <c r="BC7" s="54" t="s">
        <v>193</v>
      </c>
      <c r="BD7" s="162" t="s">
        <v>96</v>
      </c>
      <c r="BE7" s="162" t="s">
        <v>96</v>
      </c>
      <c r="BF7" s="105"/>
      <c r="BG7" s="162"/>
      <c r="BH7" s="162" t="s">
        <v>96</v>
      </c>
      <c r="BI7" s="162" t="s">
        <v>96</v>
      </c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5"/>
      <c r="BU7" s="105"/>
      <c r="BV7" s="105"/>
      <c r="BW7" s="105"/>
      <c r="BX7" s="105"/>
      <c r="BY7" s="163">
        <v>82500.0</v>
      </c>
      <c r="BZ7" s="164" t="s">
        <v>194</v>
      </c>
      <c r="CA7" s="165">
        <v>3.0E7</v>
      </c>
      <c r="CB7" s="69">
        <v>45673.333333333336</v>
      </c>
      <c r="CC7" s="70">
        <v>45674.006944444445</v>
      </c>
      <c r="CD7" s="70">
        <v>45674.006944444445</v>
      </c>
      <c r="CE7" s="70">
        <v>45674.395833333336</v>
      </c>
      <c r="CF7" s="71">
        <f t="shared" ref="CF7:CF14" si="1">CE7-CB7</f>
        <v>1.0625</v>
      </c>
      <c r="CG7" s="72" t="str">
        <f t="shared" ref="CG7:CG14" si="2">INT(CE7-CB7)&amp;" hari "&amp;HOUR(MOD(CE7-CB7,1))&amp;" jam "&amp;MINUTE(MOD(CE7-CB7,1))&amp;" menit "&amp;SECOND(MOD(CE7-CB7,1))</f>
        <v>1 hari 1 jam 30 menit 0</v>
      </c>
      <c r="CH7" s="73">
        <v>45674.65972222222</v>
      </c>
      <c r="CI7" s="71">
        <f t="shared" ref="CI7:CI14" si="3">CH7-CB7</f>
        <v>1.326388889</v>
      </c>
      <c r="CJ7" s="72" t="str">
        <f t="shared" ref="CJ7:CJ14" si="4">INT(CH7-CB7)&amp;" hari "&amp;HOUR(MOD(CH7-CB7,1))&amp;" jam "&amp;MINUTE(MOD(CH7-CB7,1))&amp;" menit "&amp;SECOND(MOD(CH7-CB7,1))</f>
        <v>1 hari 7 jam 50 menit 0</v>
      </c>
      <c r="CK7" s="74">
        <v>45678.75</v>
      </c>
      <c r="CL7" s="74">
        <v>45678.75</v>
      </c>
      <c r="CM7" s="74">
        <v>45678.791666666664</v>
      </c>
      <c r="CN7" s="75">
        <v>45679.4375</v>
      </c>
      <c r="CO7" s="71">
        <f t="shared" ref="CO7:CO14" si="5">CN7-CK7</f>
        <v>0.6875</v>
      </c>
      <c r="CP7" s="72" t="str">
        <f t="shared" ref="CP7:CP14" si="6">INT(CN7-CK7)&amp;" hari "&amp;HOUR(MOD(CN7-CK7,1))&amp;" jam "&amp;MINUTE(MOD(CN7-CK7,1))&amp;" menit "&amp;SECOND(MOD(CN7-CK7,1))</f>
        <v>0 hari 16 jam 30 menit 0</v>
      </c>
      <c r="CQ7" s="71">
        <f t="shared" ref="CQ7:CQ14" si="7">CI7+CO7</f>
        <v>2.013888889</v>
      </c>
      <c r="CR7" s="72" t="str">
        <f t="shared" ref="CR7:CR14" si="8">INT(CQ7)&amp;" hari "&amp;HOUR(MOD(CQ7,1))&amp;" jam "&amp;MINUTE(MOD(CQ7,1))&amp;" menit "&amp;SECOND(MOD(CQ7,1))</f>
        <v>2 hari 0 jam 20 menit 0</v>
      </c>
      <c r="CS7" s="76" t="s">
        <v>96</v>
      </c>
      <c r="CT7" s="166" t="s">
        <v>195</v>
      </c>
      <c r="CU7" s="167" t="s">
        <v>196</v>
      </c>
      <c r="CV7" s="167" t="s">
        <v>197</v>
      </c>
      <c r="CW7" s="168">
        <v>45670.0</v>
      </c>
      <c r="CX7" s="168">
        <v>45673.0</v>
      </c>
      <c r="CY7" s="167" t="s">
        <v>198</v>
      </c>
      <c r="CZ7" s="167" t="s">
        <v>198</v>
      </c>
    </row>
    <row r="8" ht="28.5" customHeight="1">
      <c r="A8" s="356">
        <v>2.0</v>
      </c>
      <c r="B8" s="78" t="s">
        <v>43</v>
      </c>
      <c r="C8" s="105"/>
      <c r="D8" s="358"/>
      <c r="E8" s="361" t="s">
        <v>399</v>
      </c>
      <c r="F8" s="58" t="s">
        <v>200</v>
      </c>
      <c r="G8" s="58" t="s">
        <v>183</v>
      </c>
      <c r="H8" s="58" t="s">
        <v>184</v>
      </c>
      <c r="I8" s="57" t="s">
        <v>201</v>
      </c>
      <c r="J8" s="58" t="s">
        <v>202</v>
      </c>
      <c r="K8" s="58" t="s">
        <v>203</v>
      </c>
      <c r="L8" s="59">
        <v>9000.0</v>
      </c>
      <c r="M8" s="60">
        <v>9000.018</v>
      </c>
      <c r="N8" s="148" t="s">
        <v>92</v>
      </c>
      <c r="O8" s="148"/>
      <c r="P8" s="148"/>
      <c r="Q8" s="148"/>
      <c r="R8" s="148"/>
      <c r="S8" s="149" t="s">
        <v>93</v>
      </c>
      <c r="T8" s="149" t="s">
        <v>204</v>
      </c>
      <c r="U8" s="150">
        <v>45674.0</v>
      </c>
      <c r="V8" s="155"/>
      <c r="W8" s="169"/>
      <c r="X8" s="79" t="s">
        <v>189</v>
      </c>
      <c r="Y8" s="72">
        <v>45674.0</v>
      </c>
      <c r="Z8" s="64">
        <v>45674.006944444445</v>
      </c>
      <c r="AA8" s="65">
        <v>45674.0</v>
      </c>
      <c r="AB8" s="64">
        <v>45674.89861111111</v>
      </c>
      <c r="AC8" s="153"/>
      <c r="AD8" s="66">
        <v>9000.0</v>
      </c>
      <c r="AE8" s="154"/>
      <c r="AF8" s="67" t="s">
        <v>205</v>
      </c>
      <c r="AG8" s="104" t="s">
        <v>191</v>
      </c>
      <c r="AH8" s="155"/>
      <c r="AI8" s="79"/>
      <c r="AJ8" s="54"/>
      <c r="AK8" s="54"/>
      <c r="AL8" s="79"/>
      <c r="AM8" s="156"/>
      <c r="AN8" s="157"/>
      <c r="AO8" s="157"/>
      <c r="AP8" s="158"/>
      <c r="AQ8" s="159"/>
      <c r="AR8" s="360" t="s">
        <v>192</v>
      </c>
      <c r="AS8" s="53">
        <v>8.20250114752887E14</v>
      </c>
      <c r="AT8" s="160">
        <v>9000.0</v>
      </c>
      <c r="AU8" s="161" t="s">
        <v>206</v>
      </c>
      <c r="AV8" s="162" t="s">
        <v>96</v>
      </c>
      <c r="AW8" s="162"/>
      <c r="AX8" s="54" t="s">
        <v>193</v>
      </c>
      <c r="AY8" s="54" t="s">
        <v>193</v>
      </c>
      <c r="AZ8" s="54" t="s">
        <v>193</v>
      </c>
      <c r="BA8" s="54" t="s">
        <v>193</v>
      </c>
      <c r="BB8" s="54" t="s">
        <v>193</v>
      </c>
      <c r="BC8" s="54" t="s">
        <v>193</v>
      </c>
      <c r="BD8" s="162" t="s">
        <v>96</v>
      </c>
      <c r="BE8" s="162" t="s">
        <v>96</v>
      </c>
      <c r="BF8" s="105"/>
      <c r="BG8" s="162"/>
      <c r="BH8" s="162" t="s">
        <v>96</v>
      </c>
      <c r="BI8" s="162" t="s">
        <v>96</v>
      </c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63">
        <v>77500.0</v>
      </c>
      <c r="BZ8" s="164" t="s">
        <v>194</v>
      </c>
      <c r="CA8" s="165">
        <v>3.0E7</v>
      </c>
      <c r="CB8" s="69">
        <v>45671.770833333336</v>
      </c>
      <c r="CC8" s="70">
        <v>45673.572916666664</v>
      </c>
      <c r="CD8" s="70">
        <v>45673.600694444445</v>
      </c>
      <c r="CE8" s="70">
        <v>45674.006944444445</v>
      </c>
      <c r="CF8" s="71">
        <f t="shared" si="1"/>
        <v>2.236111111</v>
      </c>
      <c r="CG8" s="72" t="str">
        <f t="shared" si="2"/>
        <v>2 hari 5 jam 40 menit 0</v>
      </c>
      <c r="CH8" s="73">
        <v>45674.89861111111</v>
      </c>
      <c r="CI8" s="71">
        <f t="shared" si="3"/>
        <v>3.127777778</v>
      </c>
      <c r="CJ8" s="72" t="str">
        <f t="shared" si="4"/>
        <v>3 hari 3 jam 4 menit 0</v>
      </c>
      <c r="CK8" s="74">
        <v>45677.114583333336</v>
      </c>
      <c r="CL8" s="74">
        <v>45677.993055555555</v>
      </c>
      <c r="CM8" s="74">
        <v>45678.145833333336</v>
      </c>
      <c r="CN8" s="74">
        <v>45678.64236111111</v>
      </c>
      <c r="CO8" s="71">
        <f t="shared" si="5"/>
        <v>1.527777778</v>
      </c>
      <c r="CP8" s="72" t="str">
        <f t="shared" si="6"/>
        <v>1 hari 12 jam 40 menit 0</v>
      </c>
      <c r="CQ8" s="71">
        <f t="shared" si="7"/>
        <v>4.655555556</v>
      </c>
      <c r="CR8" s="72" t="str">
        <f t="shared" si="8"/>
        <v>4 hari 15 jam 44 menit 0</v>
      </c>
      <c r="CS8" s="76" t="s">
        <v>96</v>
      </c>
      <c r="CT8" s="166" t="s">
        <v>195</v>
      </c>
      <c r="CU8" s="167" t="s">
        <v>207</v>
      </c>
      <c r="CV8" s="167" t="s">
        <v>208</v>
      </c>
      <c r="CW8" s="168">
        <v>45671.0</v>
      </c>
      <c r="CX8" s="168">
        <v>45673.0</v>
      </c>
      <c r="CY8" s="167" t="s">
        <v>209</v>
      </c>
      <c r="CZ8" s="167" t="s">
        <v>209</v>
      </c>
    </row>
    <row r="9" ht="28.5" customHeight="1">
      <c r="A9" s="362">
        <v>3.0</v>
      </c>
      <c r="B9" s="80" t="s">
        <v>43</v>
      </c>
      <c r="C9" s="155"/>
      <c r="D9" s="358"/>
      <c r="E9" s="361" t="s">
        <v>400</v>
      </c>
      <c r="F9" s="58" t="s">
        <v>200</v>
      </c>
      <c r="G9" s="58" t="s">
        <v>183</v>
      </c>
      <c r="H9" s="58" t="s">
        <v>184</v>
      </c>
      <c r="I9" s="57" t="s">
        <v>201</v>
      </c>
      <c r="J9" s="58" t="s">
        <v>211</v>
      </c>
      <c r="K9" s="58" t="s">
        <v>212</v>
      </c>
      <c r="L9" s="59">
        <v>9000.0</v>
      </c>
      <c r="M9" s="60">
        <v>9000.018</v>
      </c>
      <c r="N9" s="148" t="s">
        <v>92</v>
      </c>
      <c r="O9" s="148"/>
      <c r="P9" s="148"/>
      <c r="Q9" s="148"/>
      <c r="R9" s="148"/>
      <c r="S9" s="149" t="s">
        <v>93</v>
      </c>
      <c r="T9" s="149" t="s">
        <v>204</v>
      </c>
      <c r="U9" s="150">
        <v>45679.0</v>
      </c>
      <c r="V9" s="155"/>
      <c r="W9" s="169"/>
      <c r="X9" s="79" t="s">
        <v>189</v>
      </c>
      <c r="Y9" s="72">
        <v>45679.0</v>
      </c>
      <c r="Z9" s="64">
        <v>45659.24652777778</v>
      </c>
      <c r="AA9" s="65">
        <v>45679.0</v>
      </c>
      <c r="AB9" s="64">
        <v>45679.458333333336</v>
      </c>
      <c r="AC9" s="153"/>
      <c r="AD9" s="66">
        <v>9000.0</v>
      </c>
      <c r="AE9" s="154"/>
      <c r="AF9" s="67" t="s">
        <v>205</v>
      </c>
      <c r="AG9" s="104" t="s">
        <v>191</v>
      </c>
      <c r="AH9" s="155"/>
      <c r="AI9" s="79"/>
      <c r="AJ9" s="54"/>
      <c r="AK9" s="54"/>
      <c r="AL9" s="79"/>
      <c r="AM9" s="156"/>
      <c r="AN9" s="157"/>
      <c r="AO9" s="157"/>
      <c r="AP9" s="158"/>
      <c r="AQ9" s="159"/>
      <c r="AR9" s="360" t="s">
        <v>192</v>
      </c>
      <c r="AS9" s="53">
        <v>8.2025011476776E14</v>
      </c>
      <c r="AT9" s="160">
        <v>9000.0</v>
      </c>
      <c r="AU9" s="161">
        <v>1.4984352E9</v>
      </c>
      <c r="AV9" s="162" t="s">
        <v>96</v>
      </c>
      <c r="AW9" s="162"/>
      <c r="AX9" s="54" t="s">
        <v>193</v>
      </c>
      <c r="AY9" s="54" t="s">
        <v>193</v>
      </c>
      <c r="AZ9" s="54" t="s">
        <v>193</v>
      </c>
      <c r="BA9" s="54" t="s">
        <v>193</v>
      </c>
      <c r="BB9" s="54" t="s">
        <v>193</v>
      </c>
      <c r="BC9" s="54" t="s">
        <v>193</v>
      </c>
      <c r="BD9" s="162" t="s">
        <v>96</v>
      </c>
      <c r="BE9" s="162" t="s">
        <v>96</v>
      </c>
      <c r="BF9" s="105"/>
      <c r="BG9" s="162"/>
      <c r="BH9" s="162" t="s">
        <v>96</v>
      </c>
      <c r="BI9" s="162" t="s">
        <v>96</v>
      </c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105"/>
      <c r="BV9" s="105"/>
      <c r="BW9" s="105"/>
      <c r="BX9" s="105"/>
      <c r="BY9" s="163">
        <v>77500.0</v>
      </c>
      <c r="BZ9" s="164" t="s">
        <v>194</v>
      </c>
      <c r="CA9" s="165">
        <v>3.0E7</v>
      </c>
      <c r="CB9" s="69">
        <v>45673.802083333336</v>
      </c>
      <c r="CC9" s="70">
        <v>45678.70486111111</v>
      </c>
      <c r="CD9" s="70">
        <v>45678.805555555555</v>
      </c>
      <c r="CE9" s="70">
        <v>45679.24652777778</v>
      </c>
      <c r="CF9" s="71">
        <f t="shared" si="1"/>
        <v>5.444444444</v>
      </c>
      <c r="CG9" s="72" t="str">
        <f t="shared" si="2"/>
        <v>5 hari 10 jam 40 menit 0</v>
      </c>
      <c r="CH9" s="73">
        <v>45679.458333333336</v>
      </c>
      <c r="CI9" s="71">
        <f t="shared" si="3"/>
        <v>5.65625</v>
      </c>
      <c r="CJ9" s="72" t="str">
        <f t="shared" si="4"/>
        <v>5 hari 15 jam 45 menit 0</v>
      </c>
      <c r="CK9" s="75">
        <v>45680.69097222222</v>
      </c>
      <c r="CL9" s="75">
        <v>45680.69097222222</v>
      </c>
      <c r="CM9" s="75">
        <v>45680.70138888889</v>
      </c>
      <c r="CN9" s="75">
        <v>45680.979166666664</v>
      </c>
      <c r="CO9" s="71">
        <f t="shared" si="5"/>
        <v>0.2881944444</v>
      </c>
      <c r="CP9" s="72" t="str">
        <f t="shared" si="6"/>
        <v>0 hari 6 jam 55 menit 0</v>
      </c>
      <c r="CQ9" s="71">
        <f t="shared" si="7"/>
        <v>5.944444444</v>
      </c>
      <c r="CR9" s="72" t="str">
        <f t="shared" si="8"/>
        <v>5 hari 22 jam 40 menit 0</v>
      </c>
      <c r="CS9" s="76" t="s">
        <v>96</v>
      </c>
      <c r="CT9" s="166" t="s">
        <v>195</v>
      </c>
      <c r="CU9" s="167" t="s">
        <v>213</v>
      </c>
      <c r="CV9" s="167" t="s">
        <v>214</v>
      </c>
      <c r="CW9" s="168">
        <v>45671.0</v>
      </c>
      <c r="CX9" s="168">
        <v>45673.0</v>
      </c>
      <c r="CY9" s="167" t="s">
        <v>401</v>
      </c>
      <c r="CZ9" s="167" t="s">
        <v>401</v>
      </c>
    </row>
    <row r="10" ht="28.5" customHeight="1">
      <c r="A10" s="356">
        <v>4.0</v>
      </c>
      <c r="B10" s="54" t="s">
        <v>43</v>
      </c>
      <c r="C10" s="105"/>
      <c r="D10" s="358"/>
      <c r="E10" s="61"/>
      <c r="F10" s="57" t="s">
        <v>182</v>
      </c>
      <c r="G10" s="58" t="s">
        <v>183</v>
      </c>
      <c r="H10" s="58" t="s">
        <v>184</v>
      </c>
      <c r="I10" s="57" t="s">
        <v>185</v>
      </c>
      <c r="J10" s="58" t="s">
        <v>216</v>
      </c>
      <c r="K10" s="363" t="s">
        <v>402</v>
      </c>
      <c r="L10" s="59">
        <v>1500.0</v>
      </c>
      <c r="M10" s="60">
        <v>1546.012</v>
      </c>
      <c r="N10" s="148" t="s">
        <v>92</v>
      </c>
      <c r="O10" s="148"/>
      <c r="P10" s="148"/>
      <c r="Q10" s="148"/>
      <c r="R10" s="148"/>
      <c r="S10" s="149" t="s">
        <v>93</v>
      </c>
      <c r="T10" s="149"/>
      <c r="U10" s="150">
        <v>45677.0</v>
      </c>
      <c r="V10" s="155"/>
      <c r="W10" s="169"/>
      <c r="X10" s="79" t="s">
        <v>189</v>
      </c>
      <c r="Y10" s="72">
        <v>45677.0</v>
      </c>
      <c r="Z10" s="64">
        <v>45677.72222222222</v>
      </c>
      <c r="AA10" s="65">
        <v>45679.0</v>
      </c>
      <c r="AB10" s="64">
        <v>45679.91180555556</v>
      </c>
      <c r="AC10" s="153"/>
      <c r="AD10" s="66">
        <v>1500.0</v>
      </c>
      <c r="AE10" s="154"/>
      <c r="AF10" s="67" t="s">
        <v>190</v>
      </c>
      <c r="AG10" s="104" t="s">
        <v>191</v>
      </c>
      <c r="AH10" s="155"/>
      <c r="AI10" s="79"/>
      <c r="AJ10" s="54"/>
      <c r="AK10" s="54"/>
      <c r="AL10" s="79"/>
      <c r="AM10" s="156"/>
      <c r="AN10" s="157"/>
      <c r="AO10" s="157"/>
      <c r="AP10" s="158"/>
      <c r="AQ10" s="159"/>
      <c r="AR10" s="360" t="s">
        <v>192</v>
      </c>
      <c r="AS10" s="53">
        <v>8.20250117305922E14</v>
      </c>
      <c r="AT10" s="160">
        <v>1500.0</v>
      </c>
      <c r="AU10" s="161">
        <v>2.324376E8</v>
      </c>
      <c r="AV10" s="162" t="s">
        <v>96</v>
      </c>
      <c r="AW10" s="162"/>
      <c r="AX10" s="54" t="s">
        <v>193</v>
      </c>
      <c r="AY10" s="54" t="s">
        <v>193</v>
      </c>
      <c r="AZ10" s="54" t="s">
        <v>193</v>
      </c>
      <c r="BA10" s="54" t="s">
        <v>193</v>
      </c>
      <c r="BB10" s="54" t="s">
        <v>193</v>
      </c>
      <c r="BC10" s="54" t="s">
        <v>193</v>
      </c>
      <c r="BD10" s="162" t="s">
        <v>96</v>
      </c>
      <c r="BE10" s="162" t="s">
        <v>96</v>
      </c>
      <c r="BF10" s="105"/>
      <c r="BG10" s="162"/>
      <c r="BH10" s="162" t="s">
        <v>96</v>
      </c>
      <c r="BI10" s="162" t="s">
        <v>96</v>
      </c>
      <c r="BJ10" s="105"/>
      <c r="BK10" s="105"/>
      <c r="BL10" s="105"/>
      <c r="BM10" s="105"/>
      <c r="BN10" s="105"/>
      <c r="BO10" s="105"/>
      <c r="BP10" s="105"/>
      <c r="BQ10" s="105"/>
      <c r="BR10" s="105"/>
      <c r="BS10" s="105"/>
      <c r="BT10" s="105"/>
      <c r="BU10" s="105"/>
      <c r="BV10" s="105"/>
      <c r="BW10" s="105"/>
      <c r="BX10" s="105"/>
      <c r="BY10" s="163">
        <v>82500.0</v>
      </c>
      <c r="BZ10" s="164" t="s">
        <v>194</v>
      </c>
      <c r="CA10" s="165">
        <v>3.0E7</v>
      </c>
      <c r="CB10" s="82">
        <v>45677.0625</v>
      </c>
      <c r="CC10" s="70">
        <v>45677.5625</v>
      </c>
      <c r="CD10" s="70">
        <v>45677.631944444445</v>
      </c>
      <c r="CE10" s="70">
        <v>45677.72222222222</v>
      </c>
      <c r="CF10" s="71">
        <f t="shared" si="1"/>
        <v>0.6597222222</v>
      </c>
      <c r="CG10" s="72" t="str">
        <f t="shared" si="2"/>
        <v>0 hari 15 jam 50 menit 0</v>
      </c>
      <c r="CH10" s="73">
        <v>45679.91180555556</v>
      </c>
      <c r="CI10" s="71">
        <f t="shared" si="3"/>
        <v>2.849305556</v>
      </c>
      <c r="CJ10" s="72" t="str">
        <f t="shared" si="4"/>
        <v>2 hari 20 jam 23 menit 0</v>
      </c>
      <c r="CK10" s="75">
        <v>45684.802083333336</v>
      </c>
      <c r="CL10" s="75">
        <v>45684.802083333336</v>
      </c>
      <c r="CM10" s="75">
        <v>45684.8125</v>
      </c>
      <c r="CN10" s="75">
        <v>45685.208333333336</v>
      </c>
      <c r="CO10" s="71">
        <f t="shared" si="5"/>
        <v>0.40625</v>
      </c>
      <c r="CP10" s="72" t="str">
        <f t="shared" si="6"/>
        <v>0 hari 9 jam 45 menit 0</v>
      </c>
      <c r="CQ10" s="71">
        <f t="shared" si="7"/>
        <v>3.255555556</v>
      </c>
      <c r="CR10" s="72" t="str">
        <f t="shared" si="8"/>
        <v>3 hari 6 jam 8 menit 0</v>
      </c>
      <c r="CS10" s="76" t="s">
        <v>96</v>
      </c>
      <c r="CT10" s="166" t="s">
        <v>195</v>
      </c>
      <c r="CU10" s="167" t="s">
        <v>403</v>
      </c>
      <c r="CV10" s="167" t="s">
        <v>218</v>
      </c>
      <c r="CW10" s="168">
        <v>45674.0</v>
      </c>
      <c r="CX10" s="171">
        <v>45674.0</v>
      </c>
      <c r="CY10" s="167" t="s">
        <v>404</v>
      </c>
      <c r="CZ10" s="167" t="s">
        <v>404</v>
      </c>
    </row>
    <row r="11" ht="28.5" customHeight="1">
      <c r="A11" s="356">
        <v>5.0</v>
      </c>
      <c r="B11" s="78" t="s">
        <v>43</v>
      </c>
      <c r="C11" s="105"/>
      <c r="D11" s="358"/>
      <c r="E11" s="57"/>
      <c r="F11" s="57" t="s">
        <v>200</v>
      </c>
      <c r="G11" s="58" t="s">
        <v>183</v>
      </c>
      <c r="H11" s="58" t="s">
        <v>184</v>
      </c>
      <c r="I11" s="57" t="s">
        <v>201</v>
      </c>
      <c r="J11" s="58" t="s">
        <v>219</v>
      </c>
      <c r="K11" s="363" t="s">
        <v>405</v>
      </c>
      <c r="L11" s="59">
        <v>5500.0</v>
      </c>
      <c r="M11" s="60">
        <v>4014.34</v>
      </c>
      <c r="N11" s="148" t="s">
        <v>92</v>
      </c>
      <c r="O11" s="148"/>
      <c r="P11" s="148"/>
      <c r="Q11" s="148"/>
      <c r="R11" s="148"/>
      <c r="S11" s="149" t="s">
        <v>93</v>
      </c>
      <c r="T11" s="172" t="s">
        <v>221</v>
      </c>
      <c r="U11" s="150">
        <v>45682.0</v>
      </c>
      <c r="V11" s="155"/>
      <c r="W11" s="169"/>
      <c r="X11" s="79" t="s">
        <v>189</v>
      </c>
      <c r="Y11" s="72">
        <v>45682.0</v>
      </c>
      <c r="Z11" s="83">
        <v>45682.618055555555</v>
      </c>
      <c r="AA11" s="65">
        <v>45683.0</v>
      </c>
      <c r="AB11" s="64">
        <v>45683.75069444445</v>
      </c>
      <c r="AC11" s="153"/>
      <c r="AD11" s="66">
        <v>6000.0</v>
      </c>
      <c r="AE11" s="173">
        <f>AD11-M11</f>
        <v>1985.66</v>
      </c>
      <c r="AF11" s="67" t="s">
        <v>205</v>
      </c>
      <c r="AG11" s="104" t="s">
        <v>191</v>
      </c>
      <c r="AH11" s="155"/>
      <c r="AI11" s="79"/>
      <c r="AJ11" s="54"/>
      <c r="AK11" s="54"/>
      <c r="AL11" s="79"/>
      <c r="AM11" s="156"/>
      <c r="AN11" s="157"/>
      <c r="AO11" s="157"/>
      <c r="AP11" s="158"/>
      <c r="AQ11" s="159"/>
      <c r="AR11" s="360" t="s">
        <v>192</v>
      </c>
      <c r="AS11" s="53">
        <v>8.20250117304966E14</v>
      </c>
      <c r="AT11" s="160">
        <v>6500.0</v>
      </c>
      <c r="AU11" s="161">
        <v>1.0822032E9</v>
      </c>
      <c r="AV11" s="162" t="s">
        <v>96</v>
      </c>
      <c r="AW11" s="162"/>
      <c r="AX11" s="54" t="s">
        <v>193</v>
      </c>
      <c r="AY11" s="54" t="s">
        <v>193</v>
      </c>
      <c r="AZ11" s="54" t="s">
        <v>193</v>
      </c>
      <c r="BA11" s="54" t="s">
        <v>193</v>
      </c>
      <c r="BB11" s="54" t="s">
        <v>193</v>
      </c>
      <c r="BC11" s="54" t="s">
        <v>193</v>
      </c>
      <c r="BD11" s="162" t="s">
        <v>96</v>
      </c>
      <c r="BE11" s="162" t="s">
        <v>96</v>
      </c>
      <c r="BF11" s="105"/>
      <c r="BG11" s="162"/>
      <c r="BH11" s="162" t="s">
        <v>96</v>
      </c>
      <c r="BI11" s="162" t="s">
        <v>96</v>
      </c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63">
        <v>82500.0</v>
      </c>
      <c r="BZ11" s="164" t="s">
        <v>194</v>
      </c>
      <c r="CA11" s="165">
        <v>3.0E7</v>
      </c>
      <c r="CB11" s="69">
        <v>45678.22222222222</v>
      </c>
      <c r="CC11" s="70">
        <v>45682.26736111111</v>
      </c>
      <c r="CD11" s="70">
        <v>45682.30902777778</v>
      </c>
      <c r="CE11" s="70">
        <v>45682.618055555555</v>
      </c>
      <c r="CF11" s="71">
        <f t="shared" si="1"/>
        <v>4.395833333</v>
      </c>
      <c r="CG11" s="72" t="str">
        <f t="shared" si="2"/>
        <v>4 hari 9 jam 30 menit 0</v>
      </c>
      <c r="CH11" s="73">
        <v>45683.75069444445</v>
      </c>
      <c r="CI11" s="71">
        <f t="shared" si="3"/>
        <v>5.528472222</v>
      </c>
      <c r="CJ11" s="72" t="str">
        <f t="shared" si="4"/>
        <v>5 hari 12 jam 41 menit 0</v>
      </c>
      <c r="CK11" s="75">
        <v>45684.802083333336</v>
      </c>
      <c r="CL11" s="75">
        <v>45684.802083333336</v>
      </c>
      <c r="CM11" s="75">
        <v>45684.8125</v>
      </c>
      <c r="CN11" s="75">
        <v>45685.208333333336</v>
      </c>
      <c r="CO11" s="71">
        <f t="shared" si="5"/>
        <v>0.40625</v>
      </c>
      <c r="CP11" s="72" t="str">
        <f t="shared" si="6"/>
        <v>0 hari 9 jam 45 menit 0</v>
      </c>
      <c r="CQ11" s="71">
        <f t="shared" si="7"/>
        <v>5.934722222</v>
      </c>
      <c r="CR11" s="72" t="str">
        <f t="shared" si="8"/>
        <v>5 hari 22 jam 26 menit 0</v>
      </c>
      <c r="CS11" s="76" t="s">
        <v>96</v>
      </c>
      <c r="CT11" s="166" t="s">
        <v>195</v>
      </c>
      <c r="CU11" s="167" t="s">
        <v>403</v>
      </c>
      <c r="CV11" s="167" t="s">
        <v>222</v>
      </c>
      <c r="CW11" s="168">
        <v>45674.0</v>
      </c>
      <c r="CX11" s="171">
        <v>45674.0</v>
      </c>
      <c r="CY11" s="167" t="s">
        <v>404</v>
      </c>
      <c r="CZ11" s="167" t="s">
        <v>404</v>
      </c>
    </row>
    <row r="12" ht="28.5" customHeight="1">
      <c r="A12" s="356">
        <v>6.0</v>
      </c>
      <c r="B12" s="78" t="s">
        <v>43</v>
      </c>
      <c r="C12" s="105"/>
      <c r="D12" s="358"/>
      <c r="E12" s="57"/>
      <c r="F12" s="57" t="s">
        <v>223</v>
      </c>
      <c r="G12" s="58" t="s">
        <v>224</v>
      </c>
      <c r="H12" s="58" t="s">
        <v>225</v>
      </c>
      <c r="I12" s="57" t="s">
        <v>226</v>
      </c>
      <c r="J12" s="58" t="s">
        <v>227</v>
      </c>
      <c r="K12" s="58" t="s">
        <v>228</v>
      </c>
      <c r="L12" s="59">
        <v>9000.0</v>
      </c>
      <c r="M12" s="60">
        <v>9048.045</v>
      </c>
      <c r="N12" s="148" t="s">
        <v>92</v>
      </c>
      <c r="O12" s="148"/>
      <c r="P12" s="148"/>
      <c r="Q12" s="148"/>
      <c r="R12" s="148"/>
      <c r="S12" s="149" t="s">
        <v>93</v>
      </c>
      <c r="T12" s="174" t="s">
        <v>229</v>
      </c>
      <c r="U12" s="150">
        <v>45678.0</v>
      </c>
      <c r="V12" s="155"/>
      <c r="W12" s="169"/>
      <c r="X12" s="79" t="s">
        <v>189</v>
      </c>
      <c r="Y12" s="72">
        <v>45678.0</v>
      </c>
      <c r="Z12" s="83">
        <v>45678.75347222222</v>
      </c>
      <c r="AA12" s="84">
        <v>45679.0</v>
      </c>
      <c r="AB12" s="64">
        <v>45679.481944444444</v>
      </c>
      <c r="AC12" s="153"/>
      <c r="AD12" s="66">
        <v>9000.0</v>
      </c>
      <c r="AE12" s="154"/>
      <c r="AF12" s="67" t="s">
        <v>230</v>
      </c>
      <c r="AG12" s="104" t="s">
        <v>95</v>
      </c>
      <c r="AH12" s="155" t="s">
        <v>231</v>
      </c>
      <c r="AI12" s="79"/>
      <c r="AJ12" s="54"/>
      <c r="AK12" s="54" t="s">
        <v>232</v>
      </c>
      <c r="AL12" s="79" t="s">
        <v>233</v>
      </c>
      <c r="AM12" s="156"/>
      <c r="AN12" s="157"/>
      <c r="AO12" s="157" t="s">
        <v>234</v>
      </c>
      <c r="AP12" s="158"/>
      <c r="AQ12" s="159"/>
      <c r="AR12" s="360" t="s">
        <v>192</v>
      </c>
      <c r="AS12" s="53">
        <v>8.20250120625286E14</v>
      </c>
      <c r="AT12" s="175">
        <v>24000.0</v>
      </c>
      <c r="AU12" s="161">
        <v>2.07316368E9</v>
      </c>
      <c r="AV12" s="162" t="s">
        <v>96</v>
      </c>
      <c r="AW12" s="162"/>
      <c r="AX12" s="54" t="s">
        <v>193</v>
      </c>
      <c r="AY12" s="54" t="s">
        <v>193</v>
      </c>
      <c r="AZ12" s="54" t="s">
        <v>193</v>
      </c>
      <c r="BA12" s="54" t="s">
        <v>193</v>
      </c>
      <c r="BB12" s="54" t="s">
        <v>193</v>
      </c>
      <c r="BC12" s="54" t="s">
        <v>193</v>
      </c>
      <c r="BD12" s="162" t="s">
        <v>96</v>
      </c>
      <c r="BE12" s="162" t="s">
        <v>96</v>
      </c>
      <c r="BF12" s="101" t="s">
        <v>95</v>
      </c>
      <c r="BG12" s="101" t="s">
        <v>95</v>
      </c>
      <c r="BH12" s="162" t="s">
        <v>96</v>
      </c>
      <c r="BI12" s="162" t="s">
        <v>96</v>
      </c>
      <c r="BJ12" s="105"/>
      <c r="BK12" s="105"/>
      <c r="BL12" s="105"/>
      <c r="BM12" s="105"/>
      <c r="BN12" s="105"/>
      <c r="BO12" s="105"/>
      <c r="BP12" s="162" t="s">
        <v>96</v>
      </c>
      <c r="BQ12" s="162" t="s">
        <v>96</v>
      </c>
      <c r="BR12" s="105"/>
      <c r="BS12" s="105"/>
      <c r="BT12" s="105"/>
      <c r="BU12" s="105"/>
      <c r="BV12" s="105"/>
      <c r="BW12" s="105"/>
      <c r="BX12" s="105"/>
      <c r="BY12" s="176" t="s">
        <v>96</v>
      </c>
      <c r="BZ12" s="176" t="s">
        <v>96</v>
      </c>
      <c r="CA12" s="176" t="s">
        <v>96</v>
      </c>
      <c r="CB12" s="69">
        <v>45678.40972222222</v>
      </c>
      <c r="CC12" s="69">
        <v>45678.40972222222</v>
      </c>
      <c r="CD12" s="70">
        <v>45678.416666666664</v>
      </c>
      <c r="CE12" s="70">
        <v>45678.75347222222</v>
      </c>
      <c r="CF12" s="71">
        <f t="shared" si="1"/>
        <v>0.34375</v>
      </c>
      <c r="CG12" s="72" t="str">
        <f t="shared" si="2"/>
        <v>0 hari 8 jam 15 menit 0</v>
      </c>
      <c r="CH12" s="73">
        <v>45679.481944444444</v>
      </c>
      <c r="CI12" s="71">
        <f t="shared" si="3"/>
        <v>1.072222222</v>
      </c>
      <c r="CJ12" s="72" t="str">
        <f t="shared" si="4"/>
        <v>1 hari 1 jam 44 menit 0</v>
      </c>
      <c r="CK12" s="75">
        <v>45679.96527777778</v>
      </c>
      <c r="CL12" s="75">
        <v>45679.96527777778</v>
      </c>
      <c r="CM12" s="75">
        <v>45679.975694444445</v>
      </c>
      <c r="CN12" s="75">
        <v>45680.25</v>
      </c>
      <c r="CO12" s="71">
        <f t="shared" si="5"/>
        <v>0.2847222222</v>
      </c>
      <c r="CP12" s="72" t="str">
        <f t="shared" si="6"/>
        <v>0 hari 6 jam 50 menit 0</v>
      </c>
      <c r="CQ12" s="71">
        <f t="shared" si="7"/>
        <v>1.356944444</v>
      </c>
      <c r="CR12" s="72" t="str">
        <f t="shared" si="8"/>
        <v>1 hari 8 jam 34 menit 0</v>
      </c>
      <c r="CS12" s="76" t="s">
        <v>96</v>
      </c>
      <c r="CT12" s="166" t="s">
        <v>95</v>
      </c>
      <c r="CU12" s="167" t="s">
        <v>96</v>
      </c>
      <c r="CV12" s="167" t="s">
        <v>235</v>
      </c>
      <c r="CW12" s="168">
        <v>45673.0</v>
      </c>
      <c r="CX12" s="167" t="s">
        <v>95</v>
      </c>
      <c r="CY12" s="167" t="s">
        <v>96</v>
      </c>
      <c r="CZ12" s="167" t="s">
        <v>96</v>
      </c>
    </row>
    <row r="13" ht="28.5" customHeight="1">
      <c r="A13" s="356">
        <v>7.0</v>
      </c>
      <c r="B13" s="78" t="s">
        <v>43</v>
      </c>
      <c r="C13" s="105"/>
      <c r="D13" s="358"/>
      <c r="E13" s="57"/>
      <c r="F13" s="57" t="s">
        <v>223</v>
      </c>
      <c r="G13" s="58" t="s">
        <v>224</v>
      </c>
      <c r="H13" s="58" t="s">
        <v>225</v>
      </c>
      <c r="I13" s="57" t="s">
        <v>226</v>
      </c>
      <c r="J13" s="58" t="s">
        <v>237</v>
      </c>
      <c r="K13" s="58" t="s">
        <v>238</v>
      </c>
      <c r="L13" s="59">
        <v>7800.0</v>
      </c>
      <c r="M13" s="60">
        <v>7807.353</v>
      </c>
      <c r="N13" s="148" t="s">
        <v>92</v>
      </c>
      <c r="O13" s="148"/>
      <c r="P13" s="148"/>
      <c r="Q13" s="148"/>
      <c r="R13" s="148"/>
      <c r="S13" s="149" t="s">
        <v>93</v>
      </c>
      <c r="T13" s="174" t="s">
        <v>229</v>
      </c>
      <c r="U13" s="150">
        <v>45679.0</v>
      </c>
      <c r="V13" s="155"/>
      <c r="W13" s="169"/>
      <c r="X13" s="79" t="s">
        <v>189</v>
      </c>
      <c r="Y13" s="72">
        <v>45679.0</v>
      </c>
      <c r="Z13" s="83">
        <v>45679.15625</v>
      </c>
      <c r="AA13" s="84">
        <v>45679.0</v>
      </c>
      <c r="AB13" s="64">
        <v>45679.49097222222</v>
      </c>
      <c r="AC13" s="153"/>
      <c r="AD13" s="66">
        <v>7800.0</v>
      </c>
      <c r="AE13" s="154"/>
      <c r="AF13" s="67" t="s">
        <v>230</v>
      </c>
      <c r="AG13" s="104" t="s">
        <v>95</v>
      </c>
      <c r="AH13" s="155" t="s">
        <v>231</v>
      </c>
      <c r="AI13" s="79"/>
      <c r="AJ13" s="54"/>
      <c r="AK13" s="54" t="s">
        <v>232</v>
      </c>
      <c r="AL13" s="79" t="s">
        <v>233</v>
      </c>
      <c r="AM13" s="156"/>
      <c r="AN13" s="157"/>
      <c r="AO13" s="157" t="s">
        <v>234</v>
      </c>
      <c r="AP13" s="158"/>
      <c r="AQ13" s="159"/>
      <c r="AR13" s="360" t="s">
        <v>192</v>
      </c>
      <c r="AS13" s="53">
        <v>8.20250120625286E14</v>
      </c>
      <c r="AT13" s="177"/>
      <c r="AU13" s="178"/>
      <c r="AV13" s="162" t="s">
        <v>96</v>
      </c>
      <c r="AW13" s="162"/>
      <c r="AX13" s="54" t="s">
        <v>193</v>
      </c>
      <c r="AY13" s="54" t="s">
        <v>193</v>
      </c>
      <c r="AZ13" s="54" t="s">
        <v>193</v>
      </c>
      <c r="BA13" s="54" t="s">
        <v>193</v>
      </c>
      <c r="BB13" s="54" t="s">
        <v>193</v>
      </c>
      <c r="BC13" s="54" t="s">
        <v>193</v>
      </c>
      <c r="BD13" s="162" t="s">
        <v>96</v>
      </c>
      <c r="BE13" s="162" t="s">
        <v>96</v>
      </c>
      <c r="BF13" s="101" t="s">
        <v>95</v>
      </c>
      <c r="BG13" s="101" t="s">
        <v>95</v>
      </c>
      <c r="BH13" s="162" t="s">
        <v>96</v>
      </c>
      <c r="BI13" s="162" t="s">
        <v>96</v>
      </c>
      <c r="BJ13" s="105"/>
      <c r="BK13" s="105"/>
      <c r="BL13" s="105"/>
      <c r="BM13" s="105"/>
      <c r="BN13" s="105"/>
      <c r="BO13" s="105"/>
      <c r="BP13" s="162" t="s">
        <v>96</v>
      </c>
      <c r="BQ13" s="162" t="s">
        <v>96</v>
      </c>
      <c r="BR13" s="105"/>
      <c r="BS13" s="105"/>
      <c r="BT13" s="105"/>
      <c r="BU13" s="105"/>
      <c r="BV13" s="105"/>
      <c r="BW13" s="105"/>
      <c r="BX13" s="105"/>
      <c r="BY13" s="176" t="s">
        <v>96</v>
      </c>
      <c r="BZ13" s="176" t="s">
        <v>96</v>
      </c>
      <c r="CA13" s="176" t="s">
        <v>96</v>
      </c>
      <c r="CB13" s="69">
        <v>45678.79861111111</v>
      </c>
      <c r="CC13" s="69">
        <v>45678.79861111111</v>
      </c>
      <c r="CD13" s="70">
        <v>45678.80902777778</v>
      </c>
      <c r="CE13" s="70">
        <v>45679.15625</v>
      </c>
      <c r="CF13" s="71">
        <f t="shared" si="1"/>
        <v>0.3576388889</v>
      </c>
      <c r="CG13" s="72" t="str">
        <f t="shared" si="2"/>
        <v>0 hari 8 jam 35 menit 0</v>
      </c>
      <c r="CH13" s="73">
        <v>45679.49097222222</v>
      </c>
      <c r="CI13" s="71">
        <f t="shared" si="3"/>
        <v>0.6923611111</v>
      </c>
      <c r="CJ13" s="72" t="str">
        <f t="shared" si="4"/>
        <v>0 hari 16 jam 37 menit 0</v>
      </c>
      <c r="CK13" s="75">
        <v>45680.291666666664</v>
      </c>
      <c r="CL13" s="75">
        <v>45680.291666666664</v>
      </c>
      <c r="CM13" s="75">
        <v>45680.29861111111</v>
      </c>
      <c r="CN13" s="75">
        <v>45680.555555555555</v>
      </c>
      <c r="CO13" s="71">
        <f t="shared" si="5"/>
        <v>0.2638888889</v>
      </c>
      <c r="CP13" s="72" t="str">
        <f t="shared" si="6"/>
        <v>0 hari 6 jam 20 menit 0</v>
      </c>
      <c r="CQ13" s="71">
        <f t="shared" si="7"/>
        <v>0.95625</v>
      </c>
      <c r="CR13" s="72" t="str">
        <f t="shared" si="8"/>
        <v>0 hari 22 jam 57 menit 0</v>
      </c>
      <c r="CS13" s="76" t="s">
        <v>96</v>
      </c>
      <c r="CT13" s="166" t="s">
        <v>95</v>
      </c>
      <c r="CU13" s="167" t="s">
        <v>96</v>
      </c>
      <c r="CV13" s="167" t="s">
        <v>235</v>
      </c>
      <c r="CW13" s="168">
        <v>45673.0</v>
      </c>
      <c r="CX13" s="167" t="s">
        <v>95</v>
      </c>
      <c r="CY13" s="167" t="s">
        <v>96</v>
      </c>
      <c r="CZ13" s="167" t="s">
        <v>96</v>
      </c>
    </row>
    <row r="14" ht="28.5" customHeight="1">
      <c r="A14" s="356">
        <v>8.0</v>
      </c>
      <c r="B14" s="78" t="s">
        <v>43</v>
      </c>
      <c r="C14" s="105"/>
      <c r="D14" s="358"/>
      <c r="E14" s="57"/>
      <c r="F14" s="57" t="s">
        <v>223</v>
      </c>
      <c r="G14" s="58" t="s">
        <v>224</v>
      </c>
      <c r="H14" s="58" t="s">
        <v>225</v>
      </c>
      <c r="I14" s="57" t="s">
        <v>226</v>
      </c>
      <c r="J14" s="58" t="s">
        <v>90</v>
      </c>
      <c r="K14" s="58" t="s">
        <v>239</v>
      </c>
      <c r="L14" s="59">
        <v>7800.0</v>
      </c>
      <c r="M14" s="60">
        <v>7704.843</v>
      </c>
      <c r="N14" s="148" t="s">
        <v>92</v>
      </c>
      <c r="O14" s="148"/>
      <c r="P14" s="148"/>
      <c r="Q14" s="148"/>
      <c r="R14" s="148"/>
      <c r="S14" s="149" t="s">
        <v>93</v>
      </c>
      <c r="T14" s="79"/>
      <c r="U14" s="150">
        <v>45680.0</v>
      </c>
      <c r="V14" s="155"/>
      <c r="W14" s="169"/>
      <c r="X14" s="79" t="s">
        <v>189</v>
      </c>
      <c r="Y14" s="72">
        <v>45680.0</v>
      </c>
      <c r="Z14" s="83">
        <v>45680.17013888889</v>
      </c>
      <c r="AA14" s="84">
        <v>45680.0</v>
      </c>
      <c r="AB14" s="64">
        <v>45680.42916666667</v>
      </c>
      <c r="AC14" s="153"/>
      <c r="AD14" s="66">
        <v>7700.0</v>
      </c>
      <c r="AE14" s="154"/>
      <c r="AF14" s="67" t="s">
        <v>230</v>
      </c>
      <c r="AG14" s="104" t="s">
        <v>95</v>
      </c>
      <c r="AH14" s="155" t="s">
        <v>231</v>
      </c>
      <c r="AI14" s="79"/>
      <c r="AJ14" s="54"/>
      <c r="AK14" s="54" t="s">
        <v>232</v>
      </c>
      <c r="AL14" s="79" t="s">
        <v>233</v>
      </c>
      <c r="AM14" s="156"/>
      <c r="AN14" s="157"/>
      <c r="AO14" s="157" t="s">
        <v>234</v>
      </c>
      <c r="AP14" s="158"/>
      <c r="AQ14" s="159"/>
      <c r="AR14" s="360" t="s">
        <v>192</v>
      </c>
      <c r="AS14" s="53">
        <v>8.20250120625286E14</v>
      </c>
      <c r="AT14" s="177"/>
      <c r="AU14" s="178"/>
      <c r="AV14" s="162" t="s">
        <v>96</v>
      </c>
      <c r="AW14" s="162"/>
      <c r="AX14" s="54" t="s">
        <v>193</v>
      </c>
      <c r="AY14" s="54" t="s">
        <v>193</v>
      </c>
      <c r="AZ14" s="54" t="s">
        <v>193</v>
      </c>
      <c r="BA14" s="54" t="s">
        <v>193</v>
      </c>
      <c r="BB14" s="54" t="s">
        <v>193</v>
      </c>
      <c r="BC14" s="54" t="s">
        <v>193</v>
      </c>
      <c r="BD14" s="162" t="s">
        <v>96</v>
      </c>
      <c r="BE14" s="162" t="s">
        <v>96</v>
      </c>
      <c r="BF14" s="101" t="s">
        <v>95</v>
      </c>
      <c r="BG14" s="101" t="s">
        <v>95</v>
      </c>
      <c r="BH14" s="162" t="s">
        <v>96</v>
      </c>
      <c r="BI14" s="162" t="s">
        <v>96</v>
      </c>
      <c r="BJ14" s="105"/>
      <c r="BK14" s="105"/>
      <c r="BL14" s="105"/>
      <c r="BM14" s="105"/>
      <c r="BN14" s="105"/>
      <c r="BO14" s="105"/>
      <c r="BP14" s="162" t="s">
        <v>96</v>
      </c>
      <c r="BQ14" s="162" t="s">
        <v>96</v>
      </c>
      <c r="BR14" s="105"/>
      <c r="BS14" s="105"/>
      <c r="BT14" s="105"/>
      <c r="BU14" s="105"/>
      <c r="BV14" s="105"/>
      <c r="BW14" s="105"/>
      <c r="BX14" s="105"/>
      <c r="BY14" s="176" t="s">
        <v>96</v>
      </c>
      <c r="BZ14" s="176" t="s">
        <v>96</v>
      </c>
      <c r="CA14" s="176" t="s">
        <v>96</v>
      </c>
      <c r="CB14" s="69">
        <v>45679.760416666664</v>
      </c>
      <c r="CC14" s="69">
        <v>45679.760416666664</v>
      </c>
      <c r="CD14" s="70">
        <v>45679.79861111111</v>
      </c>
      <c r="CE14" s="70">
        <v>45680.17013888889</v>
      </c>
      <c r="CF14" s="71">
        <f t="shared" si="1"/>
        <v>0.4097222222</v>
      </c>
      <c r="CG14" s="72" t="str">
        <f t="shared" si="2"/>
        <v>0 hari 9 jam 50 menit 0</v>
      </c>
      <c r="CH14" s="73">
        <v>45680.42916666667</v>
      </c>
      <c r="CI14" s="71">
        <f t="shared" si="3"/>
        <v>0.66875</v>
      </c>
      <c r="CJ14" s="72" t="str">
        <f t="shared" si="4"/>
        <v>0 hari 16 jam 3 menit 0</v>
      </c>
      <c r="CK14" s="75">
        <v>45681.256944444445</v>
      </c>
      <c r="CL14" s="75">
        <v>45681.256944444445</v>
      </c>
      <c r="CM14" s="75">
        <v>45681.26736111111</v>
      </c>
      <c r="CN14" s="75">
        <v>45681.493055555555</v>
      </c>
      <c r="CO14" s="71">
        <f t="shared" si="5"/>
        <v>0.2361111111</v>
      </c>
      <c r="CP14" s="72" t="str">
        <f t="shared" si="6"/>
        <v>0 hari 5 jam 40 menit 0</v>
      </c>
      <c r="CQ14" s="71">
        <f t="shared" si="7"/>
        <v>0.9048611111</v>
      </c>
      <c r="CR14" s="72" t="str">
        <f t="shared" si="8"/>
        <v>0 hari 21 jam 43 menit 0</v>
      </c>
      <c r="CS14" s="76" t="s">
        <v>96</v>
      </c>
      <c r="CT14" s="166" t="s">
        <v>95</v>
      </c>
      <c r="CU14" s="167" t="s">
        <v>96</v>
      </c>
      <c r="CV14" s="167" t="s">
        <v>235</v>
      </c>
      <c r="CW14" s="168">
        <v>45673.0</v>
      </c>
      <c r="CX14" s="167" t="s">
        <v>95</v>
      </c>
      <c r="CY14" s="167" t="s">
        <v>96</v>
      </c>
      <c r="CZ14" s="167" t="s">
        <v>96</v>
      </c>
    </row>
    <row r="15" ht="18.0" customHeight="1">
      <c r="A15" s="86"/>
      <c r="B15" s="86"/>
      <c r="C15" s="364"/>
      <c r="D15" s="365"/>
      <c r="E15" s="88"/>
      <c r="F15" s="87"/>
      <c r="G15" s="87"/>
      <c r="H15" s="87"/>
      <c r="I15" s="87"/>
      <c r="J15" s="87"/>
      <c r="K15" s="89" t="s">
        <v>111</v>
      </c>
      <c r="L15" s="90">
        <f t="shared" ref="L15:M15" si="9">SUM(L7:L14)</f>
        <v>55000</v>
      </c>
      <c r="M15" s="91">
        <f t="shared" si="9"/>
        <v>53592.644</v>
      </c>
      <c r="N15" s="92"/>
      <c r="O15" s="87"/>
      <c r="P15" s="87"/>
      <c r="Q15" s="87"/>
      <c r="R15" s="87"/>
      <c r="S15" s="87"/>
      <c r="T15" s="86"/>
      <c r="U15" s="87"/>
      <c r="V15" s="179"/>
      <c r="W15" s="180"/>
      <c r="X15" s="181"/>
      <c r="Y15" s="86"/>
      <c r="Z15" s="86"/>
      <c r="AA15" s="93"/>
      <c r="AB15" s="93"/>
      <c r="AC15" s="93"/>
      <c r="AD15" s="90"/>
      <c r="AE15" s="90"/>
      <c r="AF15" s="90"/>
      <c r="AG15" s="94"/>
      <c r="AH15" s="94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94"/>
      <c r="AU15" s="86"/>
      <c r="AV15" s="94"/>
      <c r="AW15" s="94"/>
      <c r="AX15" s="94"/>
      <c r="AY15" s="94"/>
      <c r="AZ15" s="94"/>
      <c r="BA15" s="86"/>
      <c r="BB15" s="94"/>
      <c r="BC15" s="94"/>
      <c r="BD15" s="94"/>
      <c r="BE15" s="94"/>
      <c r="BF15" s="94"/>
      <c r="BG15" s="86"/>
      <c r="BH15" s="86"/>
      <c r="BI15" s="94"/>
      <c r="BJ15" s="94"/>
      <c r="BK15" s="94"/>
      <c r="BL15" s="94"/>
      <c r="BM15" s="94"/>
      <c r="BN15" s="86"/>
      <c r="BO15" s="94"/>
      <c r="BP15" s="94"/>
      <c r="BQ15" s="94"/>
      <c r="BR15" s="94"/>
      <c r="BS15" s="94"/>
      <c r="BT15" s="86"/>
      <c r="BU15" s="94"/>
      <c r="BV15" s="94"/>
      <c r="BW15" s="94"/>
      <c r="BX15" s="94"/>
      <c r="BY15" s="96"/>
      <c r="BZ15" s="182"/>
      <c r="CA15" s="95"/>
      <c r="CB15" s="95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183"/>
      <c r="CV15" s="183"/>
      <c r="CW15" s="183"/>
      <c r="CX15" s="183"/>
      <c r="CY15" s="183"/>
      <c r="CZ15" s="183"/>
    </row>
    <row r="16" ht="57.75" customHeight="1">
      <c r="A16" s="366">
        <v>1.0</v>
      </c>
      <c r="B16" s="185" t="s">
        <v>43</v>
      </c>
      <c r="C16" s="193" t="s">
        <v>397</v>
      </c>
      <c r="D16" s="367" t="s">
        <v>13</v>
      </c>
      <c r="E16" s="368" t="s">
        <v>406</v>
      </c>
      <c r="F16" s="188" t="s">
        <v>87</v>
      </c>
      <c r="G16" s="188" t="s">
        <v>241</v>
      </c>
      <c r="H16" s="188" t="s">
        <v>88</v>
      </c>
      <c r="I16" s="188" t="s">
        <v>242</v>
      </c>
      <c r="J16" s="189" t="s">
        <v>243</v>
      </c>
      <c r="K16" s="190" t="s">
        <v>244</v>
      </c>
      <c r="L16" s="191">
        <v>50000.0</v>
      </c>
      <c r="M16" s="192">
        <v>53000.0</v>
      </c>
      <c r="N16" s="193" t="s">
        <v>92</v>
      </c>
      <c r="O16" s="148"/>
      <c r="P16" s="148"/>
      <c r="Q16" s="148"/>
      <c r="R16" s="148"/>
      <c r="S16" s="149" t="s">
        <v>93</v>
      </c>
      <c r="T16" s="194"/>
      <c r="U16" s="195">
        <v>45688.0</v>
      </c>
      <c r="V16" s="196"/>
      <c r="W16" s="186"/>
      <c r="X16" s="369" t="s">
        <v>96</v>
      </c>
      <c r="Y16" s="198">
        <v>45688.0</v>
      </c>
      <c r="Z16" s="199">
        <v>45688.75</v>
      </c>
      <c r="AA16" s="200"/>
      <c r="AB16" s="201"/>
      <c r="AC16" s="202"/>
      <c r="AD16" s="203"/>
      <c r="AE16" s="203"/>
      <c r="AF16" s="204" t="s">
        <v>246</v>
      </c>
      <c r="AG16" s="202" t="s">
        <v>95</v>
      </c>
      <c r="AH16" s="202"/>
      <c r="AI16" s="205"/>
      <c r="AJ16" s="206"/>
      <c r="AK16" s="185"/>
      <c r="AL16" s="202"/>
      <c r="AM16" s="207"/>
      <c r="AN16" s="208"/>
      <c r="AO16" s="209"/>
      <c r="AP16" s="209"/>
      <c r="AQ16" s="209"/>
      <c r="AR16" s="209"/>
      <c r="AS16" s="210">
        <v>8.20250121814802E14</v>
      </c>
      <c r="AT16" s="210">
        <v>50000.0</v>
      </c>
      <c r="AU16" s="211">
        <v>484110.0</v>
      </c>
      <c r="AV16" s="212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196"/>
      <c r="BY16" s="209"/>
      <c r="BZ16" s="213"/>
      <c r="CA16" s="214"/>
      <c r="CB16" s="215"/>
      <c r="CC16" s="216"/>
      <c r="CD16" s="216"/>
      <c r="CE16" s="216"/>
      <c r="CF16" s="217"/>
      <c r="CG16" s="201"/>
      <c r="CH16" s="215"/>
      <c r="CI16" s="217"/>
      <c r="CJ16" s="201"/>
      <c r="CK16" s="218"/>
      <c r="CL16" s="218"/>
      <c r="CM16" s="218"/>
      <c r="CN16" s="218"/>
      <c r="CO16" s="218"/>
      <c r="CP16" s="218"/>
      <c r="CQ16" s="218"/>
      <c r="CR16" s="218"/>
      <c r="CS16" s="218"/>
      <c r="CT16" s="219"/>
      <c r="CU16" s="220"/>
      <c r="CV16" s="220" t="s">
        <v>247</v>
      </c>
      <c r="CW16" s="221">
        <v>45678.0</v>
      </c>
      <c r="CX16" s="220" t="s">
        <v>95</v>
      </c>
      <c r="CY16" s="220"/>
      <c r="CZ16" s="220"/>
    </row>
    <row r="17" ht="18.0" customHeight="1">
      <c r="A17" s="86"/>
      <c r="B17" s="86"/>
      <c r="C17" s="364"/>
      <c r="D17" s="365"/>
      <c r="E17" s="88"/>
      <c r="F17" s="87"/>
      <c r="G17" s="87"/>
      <c r="H17" s="87"/>
      <c r="I17" s="87"/>
      <c r="J17" s="87"/>
      <c r="K17" s="89" t="s">
        <v>111</v>
      </c>
      <c r="L17" s="90">
        <f t="shared" ref="L17:M17" si="10">SUM(L16)</f>
        <v>50000</v>
      </c>
      <c r="M17" s="91">
        <f t="shared" si="10"/>
        <v>53000</v>
      </c>
      <c r="N17" s="92"/>
      <c r="O17" s="87"/>
      <c r="P17" s="87"/>
      <c r="Q17" s="87"/>
      <c r="R17" s="87"/>
      <c r="S17" s="87"/>
      <c r="T17" s="86"/>
      <c r="U17" s="87"/>
      <c r="V17" s="179"/>
      <c r="W17" s="180"/>
      <c r="X17" s="181"/>
      <c r="Y17" s="86"/>
      <c r="Z17" s="86"/>
      <c r="AA17" s="93"/>
      <c r="AB17" s="93"/>
      <c r="AC17" s="93"/>
      <c r="AD17" s="90"/>
      <c r="AE17" s="90"/>
      <c r="AF17" s="90"/>
      <c r="AG17" s="94"/>
      <c r="AH17" s="94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94"/>
      <c r="AU17" s="86"/>
      <c r="AV17" s="94"/>
      <c r="AW17" s="94"/>
      <c r="AX17" s="94"/>
      <c r="AY17" s="94"/>
      <c r="AZ17" s="94"/>
      <c r="BA17" s="86"/>
      <c r="BB17" s="94"/>
      <c r="BC17" s="94"/>
      <c r="BD17" s="94"/>
      <c r="BE17" s="94"/>
      <c r="BF17" s="94"/>
      <c r="BG17" s="86"/>
      <c r="BH17" s="86"/>
      <c r="BI17" s="94"/>
      <c r="BJ17" s="94"/>
      <c r="BK17" s="94"/>
      <c r="BL17" s="94"/>
      <c r="BM17" s="94"/>
      <c r="BN17" s="86"/>
      <c r="BO17" s="94"/>
      <c r="BP17" s="94"/>
      <c r="BQ17" s="94"/>
      <c r="BR17" s="94"/>
      <c r="BS17" s="94"/>
      <c r="BT17" s="86"/>
      <c r="BU17" s="94"/>
      <c r="BV17" s="94"/>
      <c r="BW17" s="94"/>
      <c r="BX17" s="94"/>
      <c r="BY17" s="96"/>
      <c r="BZ17" s="182"/>
      <c r="CA17" s="95"/>
      <c r="CB17" s="95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183"/>
      <c r="CV17" s="183"/>
      <c r="CW17" s="183"/>
      <c r="CX17" s="183"/>
      <c r="CY17" s="183"/>
      <c r="CZ17" s="183"/>
    </row>
    <row r="18" ht="72.0" customHeight="1">
      <c r="A18" s="366">
        <v>1.0</v>
      </c>
      <c r="B18" s="185" t="s">
        <v>43</v>
      </c>
      <c r="C18" s="370" t="s">
        <v>397</v>
      </c>
      <c r="D18" s="186" t="s">
        <v>8</v>
      </c>
      <c r="E18" s="371" t="s">
        <v>407</v>
      </c>
      <c r="F18" s="188" t="s">
        <v>249</v>
      </c>
      <c r="G18" s="188" t="s">
        <v>250</v>
      </c>
      <c r="H18" s="188" t="s">
        <v>251</v>
      </c>
      <c r="I18" s="188" t="s">
        <v>252</v>
      </c>
      <c r="J18" s="189" t="s">
        <v>253</v>
      </c>
      <c r="K18" s="190" t="s">
        <v>408</v>
      </c>
      <c r="L18" s="191">
        <v>50000.0</v>
      </c>
      <c r="M18" s="192">
        <v>50000.0</v>
      </c>
      <c r="N18" s="372" t="s">
        <v>409</v>
      </c>
      <c r="O18" s="193"/>
      <c r="P18" s="193"/>
      <c r="Q18" s="193"/>
      <c r="R18" s="193"/>
      <c r="S18" s="373" t="s">
        <v>92</v>
      </c>
      <c r="T18" s="194"/>
      <c r="U18" s="150">
        <v>45715.0</v>
      </c>
      <c r="V18" s="196"/>
      <c r="W18" s="186"/>
      <c r="X18" s="369" t="s">
        <v>96</v>
      </c>
      <c r="Y18" s="150">
        <v>45715.0</v>
      </c>
      <c r="Z18" s="199"/>
      <c r="AA18" s="200"/>
      <c r="AB18" s="201"/>
      <c r="AC18" s="202"/>
      <c r="AD18" s="203"/>
      <c r="AE18" s="203"/>
      <c r="AF18" s="204"/>
      <c r="AG18" s="202"/>
      <c r="AH18" s="202"/>
      <c r="AI18" s="205"/>
      <c r="AJ18" s="206"/>
      <c r="AK18" s="185"/>
      <c r="AL18" s="202"/>
      <c r="AM18" s="207"/>
      <c r="AN18" s="208"/>
      <c r="AO18" s="209"/>
      <c r="AP18" s="209"/>
      <c r="AQ18" s="209"/>
      <c r="AR18" s="209"/>
      <c r="AS18" s="210"/>
      <c r="AT18" s="210"/>
      <c r="AU18" s="211"/>
      <c r="AV18" s="212"/>
      <c r="AW18" s="206"/>
      <c r="AX18" s="206"/>
      <c r="AY18" s="206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06"/>
      <c r="BS18" s="206"/>
      <c r="BT18" s="206"/>
      <c r="BU18" s="206"/>
      <c r="BV18" s="206"/>
      <c r="BW18" s="206"/>
      <c r="BX18" s="196"/>
      <c r="BY18" s="209"/>
      <c r="BZ18" s="213"/>
      <c r="CA18" s="214"/>
      <c r="CB18" s="215"/>
      <c r="CC18" s="216"/>
      <c r="CD18" s="216"/>
      <c r="CE18" s="216"/>
      <c r="CF18" s="217"/>
      <c r="CG18" s="201"/>
      <c r="CH18" s="215"/>
      <c r="CI18" s="217"/>
      <c r="CJ18" s="201"/>
      <c r="CK18" s="218"/>
      <c r="CL18" s="218"/>
      <c r="CM18" s="218"/>
      <c r="CN18" s="218"/>
      <c r="CO18" s="218"/>
      <c r="CP18" s="218"/>
      <c r="CQ18" s="218"/>
      <c r="CR18" s="218"/>
      <c r="CS18" s="218"/>
      <c r="CT18" s="219"/>
      <c r="CU18" s="220"/>
      <c r="CV18" s="220" t="s">
        <v>410</v>
      </c>
      <c r="CW18" s="168">
        <v>45709.0</v>
      </c>
      <c r="CX18" s="220"/>
      <c r="CY18" s="220"/>
      <c r="CZ18" s="220"/>
    </row>
    <row r="19" ht="12.0" customHeight="1">
      <c r="A19" s="86"/>
      <c r="B19" s="86"/>
      <c r="C19" s="364"/>
      <c r="D19" s="365"/>
      <c r="E19" s="88"/>
      <c r="F19" s="87"/>
      <c r="G19" s="87"/>
      <c r="H19" s="87"/>
      <c r="I19" s="87"/>
      <c r="J19" s="87"/>
      <c r="K19" s="89" t="s">
        <v>111</v>
      </c>
      <c r="L19" s="90">
        <f t="shared" ref="L19:M19" si="11">SUM(L18)</f>
        <v>50000</v>
      </c>
      <c r="M19" s="91">
        <f t="shared" si="11"/>
        <v>50000</v>
      </c>
      <c r="N19" s="92"/>
      <c r="O19" s="87"/>
      <c r="P19" s="87"/>
      <c r="Q19" s="87"/>
      <c r="R19" s="87"/>
      <c r="S19" s="87"/>
      <c r="T19" s="86"/>
      <c r="U19" s="87"/>
      <c r="V19" s="179"/>
      <c r="W19" s="180"/>
      <c r="X19" s="181"/>
      <c r="Y19" s="86"/>
      <c r="Z19" s="86"/>
      <c r="AA19" s="93"/>
      <c r="AB19" s="93"/>
      <c r="AC19" s="93"/>
      <c r="AD19" s="90"/>
      <c r="AE19" s="90"/>
      <c r="AF19" s="90"/>
      <c r="AG19" s="94"/>
      <c r="AH19" s="94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94"/>
      <c r="AU19" s="86"/>
      <c r="AV19" s="94"/>
      <c r="AW19" s="94"/>
      <c r="AX19" s="94"/>
      <c r="AY19" s="94"/>
      <c r="AZ19" s="94"/>
      <c r="BA19" s="86"/>
      <c r="BB19" s="94"/>
      <c r="BC19" s="94"/>
      <c r="BD19" s="94"/>
      <c r="BE19" s="94"/>
      <c r="BF19" s="94"/>
      <c r="BG19" s="86"/>
      <c r="BH19" s="86"/>
      <c r="BI19" s="94"/>
      <c r="BJ19" s="94"/>
      <c r="BK19" s="94"/>
      <c r="BL19" s="94"/>
      <c r="BM19" s="94"/>
      <c r="BN19" s="86"/>
      <c r="BO19" s="94"/>
      <c r="BP19" s="94"/>
      <c r="BQ19" s="94"/>
      <c r="BR19" s="94"/>
      <c r="BS19" s="94"/>
      <c r="BT19" s="86"/>
      <c r="BU19" s="94"/>
      <c r="BV19" s="94"/>
      <c r="BW19" s="94"/>
      <c r="BX19" s="94"/>
      <c r="BY19" s="96"/>
      <c r="BZ19" s="182"/>
      <c r="CA19" s="95"/>
      <c r="CB19" s="95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183"/>
      <c r="CV19" s="183"/>
      <c r="CW19" s="183"/>
      <c r="CX19" s="183"/>
      <c r="CY19" s="183"/>
      <c r="CZ19" s="183"/>
    </row>
    <row r="20" ht="70.5" customHeight="1">
      <c r="A20" s="366">
        <v>1.0</v>
      </c>
      <c r="B20" s="185" t="s">
        <v>43</v>
      </c>
      <c r="C20" s="370" t="s">
        <v>397</v>
      </c>
      <c r="D20" s="186" t="s">
        <v>8</v>
      </c>
      <c r="E20" s="371" t="s">
        <v>411</v>
      </c>
      <c r="F20" s="188" t="s">
        <v>249</v>
      </c>
      <c r="G20" s="188" t="s">
        <v>250</v>
      </c>
      <c r="H20" s="188" t="s">
        <v>251</v>
      </c>
      <c r="I20" s="188" t="s">
        <v>252</v>
      </c>
      <c r="J20" s="189" t="s">
        <v>253</v>
      </c>
      <c r="K20" s="190" t="s">
        <v>408</v>
      </c>
      <c r="L20" s="191">
        <v>5000.0</v>
      </c>
      <c r="M20" s="192">
        <v>5000.0</v>
      </c>
      <c r="N20" s="372" t="s">
        <v>412</v>
      </c>
      <c r="O20" s="193"/>
      <c r="P20" s="193"/>
      <c r="Q20" s="193"/>
      <c r="R20" s="193"/>
      <c r="S20" s="373" t="s">
        <v>92</v>
      </c>
      <c r="T20" s="194"/>
      <c r="U20" s="150">
        <v>45715.0</v>
      </c>
      <c r="V20" s="196"/>
      <c r="W20" s="186"/>
      <c r="X20" s="369" t="s">
        <v>96</v>
      </c>
      <c r="Y20" s="150">
        <v>45715.0</v>
      </c>
      <c r="Z20" s="199"/>
      <c r="AA20" s="200"/>
      <c r="AB20" s="201"/>
      <c r="AC20" s="202"/>
      <c r="AD20" s="203"/>
      <c r="AE20" s="203"/>
      <c r="AF20" s="204"/>
      <c r="AG20" s="202"/>
      <c r="AH20" s="202"/>
      <c r="AI20" s="205"/>
      <c r="AJ20" s="206"/>
      <c r="AK20" s="185"/>
      <c r="AL20" s="202"/>
      <c r="AM20" s="207"/>
      <c r="AN20" s="208"/>
      <c r="AO20" s="209"/>
      <c r="AP20" s="209"/>
      <c r="AQ20" s="209"/>
      <c r="AR20" s="209"/>
      <c r="AS20" s="210"/>
      <c r="AT20" s="210"/>
      <c r="AU20" s="211"/>
      <c r="AV20" s="212"/>
      <c r="AW20" s="206"/>
      <c r="AX20" s="206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6"/>
      <c r="BR20" s="206"/>
      <c r="BS20" s="206"/>
      <c r="BT20" s="206"/>
      <c r="BU20" s="206"/>
      <c r="BV20" s="206"/>
      <c r="BW20" s="206"/>
      <c r="BX20" s="196"/>
      <c r="BY20" s="209"/>
      <c r="BZ20" s="213"/>
      <c r="CA20" s="214"/>
      <c r="CB20" s="215"/>
      <c r="CC20" s="216"/>
      <c r="CD20" s="216"/>
      <c r="CE20" s="216"/>
      <c r="CF20" s="217"/>
      <c r="CG20" s="201"/>
      <c r="CH20" s="215"/>
      <c r="CI20" s="217"/>
      <c r="CJ20" s="201"/>
      <c r="CK20" s="218"/>
      <c r="CL20" s="218"/>
      <c r="CM20" s="218"/>
      <c r="CN20" s="218"/>
      <c r="CO20" s="218"/>
      <c r="CP20" s="218"/>
      <c r="CQ20" s="218"/>
      <c r="CR20" s="218"/>
      <c r="CS20" s="218"/>
      <c r="CT20" s="219"/>
      <c r="CU20" s="220"/>
      <c r="CV20" s="220" t="s">
        <v>410</v>
      </c>
      <c r="CW20" s="168">
        <v>45709.0</v>
      </c>
      <c r="CX20" s="220"/>
      <c r="CY20" s="220"/>
      <c r="CZ20" s="220"/>
    </row>
    <row r="21" ht="14.25" customHeight="1">
      <c r="A21" s="86"/>
      <c r="B21" s="86"/>
      <c r="C21" s="364"/>
      <c r="D21" s="365"/>
      <c r="E21" s="88"/>
      <c r="F21" s="87"/>
      <c r="G21" s="87"/>
      <c r="H21" s="87"/>
      <c r="I21" s="87"/>
      <c r="J21" s="87"/>
      <c r="K21" s="89" t="s">
        <v>111</v>
      </c>
      <c r="L21" s="90">
        <f t="shared" ref="L21:M21" si="12">SUM(L20)</f>
        <v>5000</v>
      </c>
      <c r="M21" s="91">
        <f t="shared" si="12"/>
        <v>5000</v>
      </c>
      <c r="N21" s="92"/>
      <c r="O21" s="87"/>
      <c r="P21" s="87"/>
      <c r="Q21" s="87"/>
      <c r="R21" s="87"/>
      <c r="S21" s="87"/>
      <c r="T21" s="86"/>
      <c r="U21" s="87"/>
      <c r="V21" s="179"/>
      <c r="W21" s="180"/>
      <c r="X21" s="181"/>
      <c r="Y21" s="86"/>
      <c r="Z21" s="86"/>
      <c r="AA21" s="93"/>
      <c r="AB21" s="93"/>
      <c r="AC21" s="93"/>
      <c r="AD21" s="90"/>
      <c r="AE21" s="90"/>
      <c r="AF21" s="90"/>
      <c r="AG21" s="94"/>
      <c r="AH21" s="94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94"/>
      <c r="AU21" s="86"/>
      <c r="AV21" s="94"/>
      <c r="AW21" s="94"/>
      <c r="AX21" s="94"/>
      <c r="AY21" s="94"/>
      <c r="AZ21" s="94"/>
      <c r="BA21" s="86"/>
      <c r="BB21" s="94"/>
      <c r="BC21" s="94"/>
      <c r="BD21" s="94"/>
      <c r="BE21" s="94"/>
      <c r="BF21" s="94"/>
      <c r="BG21" s="86"/>
      <c r="BH21" s="86"/>
      <c r="BI21" s="94"/>
      <c r="BJ21" s="94"/>
      <c r="BK21" s="94"/>
      <c r="BL21" s="94"/>
      <c r="BM21" s="94"/>
      <c r="BN21" s="86"/>
      <c r="BO21" s="94"/>
      <c r="BP21" s="94"/>
      <c r="BQ21" s="94"/>
      <c r="BR21" s="94"/>
      <c r="BS21" s="94"/>
      <c r="BT21" s="86"/>
      <c r="BU21" s="94"/>
      <c r="BV21" s="94"/>
      <c r="BW21" s="94"/>
      <c r="BX21" s="94"/>
      <c r="BY21" s="96"/>
      <c r="BZ21" s="182"/>
      <c r="CA21" s="95"/>
      <c r="CB21" s="95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183"/>
      <c r="CV21" s="183"/>
      <c r="CW21" s="183"/>
      <c r="CX21" s="183"/>
      <c r="CY21" s="183"/>
      <c r="CZ21" s="183"/>
    </row>
    <row r="22" ht="28.5" customHeight="1">
      <c r="A22" s="356">
        <v>1.0</v>
      </c>
      <c r="B22" s="54" t="s">
        <v>43</v>
      </c>
      <c r="C22" s="374" t="s">
        <v>397</v>
      </c>
      <c r="D22" s="155" t="s">
        <v>6</v>
      </c>
      <c r="E22" s="375" t="s">
        <v>413</v>
      </c>
      <c r="F22" s="58" t="s">
        <v>322</v>
      </c>
      <c r="G22" s="57" t="s">
        <v>7</v>
      </c>
      <c r="H22" s="57" t="s">
        <v>330</v>
      </c>
      <c r="I22" s="57" t="s">
        <v>324</v>
      </c>
      <c r="J22" s="58" t="s">
        <v>414</v>
      </c>
      <c r="K22" s="58" t="s">
        <v>415</v>
      </c>
      <c r="L22" s="59">
        <v>9300.0</v>
      </c>
      <c r="M22" s="60">
        <v>9289.334</v>
      </c>
      <c r="N22" s="148" t="s">
        <v>265</v>
      </c>
      <c r="O22" s="148"/>
      <c r="P22" s="148"/>
      <c r="Q22" s="148"/>
      <c r="R22" s="148"/>
      <c r="S22" s="149" t="s">
        <v>93</v>
      </c>
      <c r="T22" s="149"/>
      <c r="U22" s="150">
        <v>45703.0</v>
      </c>
      <c r="V22" s="151"/>
      <c r="W22" s="152"/>
      <c r="X22" s="79" t="s">
        <v>334</v>
      </c>
      <c r="Y22" s="72">
        <v>45703.0</v>
      </c>
      <c r="Z22" s="83">
        <v>45703.135416666664</v>
      </c>
      <c r="AA22" s="65">
        <v>45704.0</v>
      </c>
      <c r="AB22" s="64">
        <v>45704.43125</v>
      </c>
      <c r="AC22" s="153"/>
      <c r="AD22" s="66">
        <v>9300.0</v>
      </c>
      <c r="AE22" s="154"/>
      <c r="AF22" s="154" t="s">
        <v>335</v>
      </c>
      <c r="AG22" s="249" t="s">
        <v>191</v>
      </c>
      <c r="AH22" s="155"/>
      <c r="AI22" s="79"/>
      <c r="AJ22" s="54"/>
      <c r="AK22" s="54"/>
      <c r="AL22" s="79"/>
      <c r="AM22" s="156"/>
      <c r="AN22" s="157"/>
      <c r="AO22" s="157"/>
      <c r="AP22" s="158"/>
      <c r="AQ22" s="159"/>
      <c r="AR22" s="360" t="s">
        <v>192</v>
      </c>
      <c r="AS22" s="79">
        <v>8.20250215006587E14</v>
      </c>
      <c r="AT22" s="53">
        <v>9000.0</v>
      </c>
      <c r="AU22" s="376">
        <v>4.5729072E8</v>
      </c>
      <c r="AV22" s="377"/>
      <c r="AW22" s="377"/>
      <c r="AX22" s="54"/>
      <c r="AY22" s="54"/>
      <c r="AZ22" s="54"/>
      <c r="BA22" s="54"/>
      <c r="BB22" s="54"/>
      <c r="BC22" s="54"/>
      <c r="BD22" s="377"/>
      <c r="BE22" s="377"/>
      <c r="BF22" s="105"/>
      <c r="BG22" s="377"/>
      <c r="BH22" s="377"/>
      <c r="BI22" s="377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63">
        <v>44000.0</v>
      </c>
      <c r="BZ22" s="164" t="s">
        <v>194</v>
      </c>
      <c r="CA22" s="165">
        <v>3.0E7</v>
      </c>
      <c r="CB22" s="69">
        <v>45701.94097222222</v>
      </c>
      <c r="CC22" s="70">
        <v>45702.805555555555</v>
      </c>
      <c r="CD22" s="70">
        <v>45702.8125</v>
      </c>
      <c r="CE22" s="70">
        <v>45703.13888888889</v>
      </c>
      <c r="CF22" s="71">
        <f t="shared" ref="CF22:CF29" si="13">CE22-CB22</f>
        <v>1.197916667</v>
      </c>
      <c r="CG22" s="72" t="str">
        <f t="shared" ref="CG22:CG29" si="14">INT(CE22-CB22)&amp;" hari "&amp;HOUR(MOD(CE22-CB22,1))&amp;" jam "&amp;MINUTE(MOD(CE22-CB22,1))&amp;" menit "&amp;SECOND(MOD(CE22-CB22,1))</f>
        <v>1 hari 4 jam 45 menit 0</v>
      </c>
      <c r="CH22" s="73">
        <v>45704.43125</v>
      </c>
      <c r="CI22" s="71">
        <f t="shared" ref="CI22:CI29" si="15">CH22-CB22</f>
        <v>2.490277778</v>
      </c>
      <c r="CJ22" s="72" t="str">
        <f t="shared" ref="CJ22:CJ29" si="16">INT(CH22-CB22)&amp;" hari "&amp;HOUR(MOD(CH22-CB22,1))&amp;" jam "&amp;MINUTE(MOD(CH22-CB22,1))&amp;" menit "&amp;SECOND(MOD(CH22-CB22,1))</f>
        <v>2 hari 11 jam 46 menit 0</v>
      </c>
      <c r="CK22" s="74">
        <v>45706.947916666664</v>
      </c>
      <c r="CL22" s="74">
        <v>45706.947916666664</v>
      </c>
      <c r="CM22" s="74">
        <v>45706.979166666664</v>
      </c>
      <c r="CN22" s="75">
        <v>45707.677083333336</v>
      </c>
      <c r="CO22" s="71">
        <f t="shared" ref="CO22:CO29" si="17">CN22-CK22</f>
        <v>0.7291666667</v>
      </c>
      <c r="CP22" s="72" t="str">
        <f t="shared" ref="CP22:CP29" si="18">INT(CN22-CK22)&amp;" hari "&amp;HOUR(MOD(CN22-CK22,1))&amp;" jam "&amp;MINUTE(MOD(CN22-CK22,1))&amp;" menit "&amp;SECOND(MOD(CN22-CK22,1))</f>
        <v>0 hari 17 jam 30 menit 0</v>
      </c>
      <c r="CQ22" s="71">
        <f t="shared" ref="CQ22:CQ29" si="19">CI22+CO22</f>
        <v>3.219444444</v>
      </c>
      <c r="CR22" s="72" t="str">
        <f t="shared" ref="CR22:CR29" si="20">INT(CQ22)&amp;" hari "&amp;HOUR(MOD(CQ22,1))&amp;" jam "&amp;MINUTE(MOD(CQ22,1))&amp;" menit "&amp;SECOND(MOD(CQ22,1))</f>
        <v>3 hari 5 jam 16 menit 0</v>
      </c>
      <c r="CS22" s="76" t="s">
        <v>96</v>
      </c>
      <c r="CT22" s="166" t="s">
        <v>195</v>
      </c>
      <c r="CU22" s="167" t="s">
        <v>416</v>
      </c>
      <c r="CV22" s="167" t="s">
        <v>417</v>
      </c>
      <c r="CW22" s="168">
        <v>45700.0</v>
      </c>
      <c r="CX22" s="168">
        <v>45702.0</v>
      </c>
      <c r="CY22" s="167" t="s">
        <v>418</v>
      </c>
      <c r="CZ22" s="167"/>
    </row>
    <row r="23" ht="28.5" customHeight="1">
      <c r="A23" s="356">
        <v>2.0</v>
      </c>
      <c r="B23" s="78" t="s">
        <v>43</v>
      </c>
      <c r="C23" s="155"/>
      <c r="D23" s="155"/>
      <c r="E23" s="378" t="s">
        <v>419</v>
      </c>
      <c r="F23" s="58" t="s">
        <v>322</v>
      </c>
      <c r="G23" s="57" t="s">
        <v>7</v>
      </c>
      <c r="H23" s="57" t="s">
        <v>330</v>
      </c>
      <c r="I23" s="57" t="s">
        <v>324</v>
      </c>
      <c r="J23" s="58" t="s">
        <v>420</v>
      </c>
      <c r="K23" s="58" t="s">
        <v>421</v>
      </c>
      <c r="L23" s="59">
        <v>8500.0</v>
      </c>
      <c r="M23" s="60">
        <v>7912.357</v>
      </c>
      <c r="N23" s="148" t="s">
        <v>265</v>
      </c>
      <c r="O23" s="148"/>
      <c r="P23" s="148"/>
      <c r="Q23" s="148"/>
      <c r="R23" s="148"/>
      <c r="S23" s="149" t="s">
        <v>93</v>
      </c>
      <c r="T23" s="149"/>
      <c r="U23" s="150">
        <v>45709.0</v>
      </c>
      <c r="V23" s="155"/>
      <c r="W23" s="169"/>
      <c r="X23" s="79" t="s">
        <v>334</v>
      </c>
      <c r="Y23" s="72">
        <v>45709.0</v>
      </c>
      <c r="Z23" s="83">
        <v>45700.00347222222</v>
      </c>
      <c r="AA23" s="65">
        <v>45708.0</v>
      </c>
      <c r="AB23" s="64">
        <v>45708.93680555555</v>
      </c>
      <c r="AC23" s="153"/>
      <c r="AD23" s="66">
        <v>8500.0</v>
      </c>
      <c r="AE23" s="154"/>
      <c r="AF23" s="154" t="s">
        <v>335</v>
      </c>
      <c r="AG23" s="249" t="s">
        <v>191</v>
      </c>
      <c r="AH23" s="155"/>
      <c r="AI23" s="79"/>
      <c r="AJ23" s="54"/>
      <c r="AK23" s="54"/>
      <c r="AL23" s="79"/>
      <c r="AM23" s="156"/>
      <c r="AN23" s="157"/>
      <c r="AO23" s="157"/>
      <c r="AP23" s="158"/>
      <c r="AQ23" s="159"/>
      <c r="AR23" s="360" t="s">
        <v>192</v>
      </c>
      <c r="AS23" s="79">
        <v>8.20250220755294E14</v>
      </c>
      <c r="AT23" s="53">
        <v>7500.0</v>
      </c>
      <c r="AU23" s="376">
        <v>3.80889E8</v>
      </c>
      <c r="AV23" s="377"/>
      <c r="AW23" s="377"/>
      <c r="AX23" s="54"/>
      <c r="AY23" s="54"/>
      <c r="AZ23" s="54"/>
      <c r="BA23" s="54"/>
      <c r="BB23" s="54"/>
      <c r="BC23" s="54"/>
      <c r="BD23" s="377"/>
      <c r="BE23" s="377"/>
      <c r="BF23" s="105"/>
      <c r="BG23" s="377"/>
      <c r="BH23" s="377"/>
      <c r="BI23" s="377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63">
        <v>44000.0</v>
      </c>
      <c r="BZ23" s="164" t="s">
        <v>194</v>
      </c>
      <c r="CA23" s="165">
        <v>3.0E7</v>
      </c>
      <c r="CB23" s="69">
        <v>45705.5</v>
      </c>
      <c r="CC23" s="70">
        <v>45708.333333333336</v>
      </c>
      <c r="CD23" s="70">
        <v>45708.34722222222</v>
      </c>
      <c r="CE23" s="70">
        <v>45708.788194444445</v>
      </c>
      <c r="CF23" s="71">
        <f t="shared" si="13"/>
        <v>3.288194444</v>
      </c>
      <c r="CG23" s="72" t="str">
        <f t="shared" si="14"/>
        <v>3 hari 6 jam 55 menit 0</v>
      </c>
      <c r="CH23" s="73">
        <v>45708.93680555555</v>
      </c>
      <c r="CI23" s="71">
        <f t="shared" si="15"/>
        <v>3.436805556</v>
      </c>
      <c r="CJ23" s="72" t="str">
        <f t="shared" si="16"/>
        <v>3 hari 10 jam 29 menit 0</v>
      </c>
      <c r="CK23" s="74">
        <v>45709.729166666664</v>
      </c>
      <c r="CL23" s="74">
        <v>45709.729166666664</v>
      </c>
      <c r="CM23" s="74">
        <v>45709.729166666664</v>
      </c>
      <c r="CN23" s="74">
        <v>45710.3125</v>
      </c>
      <c r="CO23" s="71">
        <f t="shared" si="17"/>
        <v>0.5833333333</v>
      </c>
      <c r="CP23" s="72" t="str">
        <f t="shared" si="18"/>
        <v>0 hari 14 jam 0 menit 0</v>
      </c>
      <c r="CQ23" s="71">
        <f t="shared" si="19"/>
        <v>4.020138889</v>
      </c>
      <c r="CR23" s="72" t="str">
        <f t="shared" si="20"/>
        <v>4 hari 0 jam 29 menit 0</v>
      </c>
      <c r="CS23" s="76" t="s">
        <v>96</v>
      </c>
      <c r="CT23" s="166" t="s">
        <v>195</v>
      </c>
      <c r="CU23" s="167" t="s">
        <v>422</v>
      </c>
      <c r="CV23" s="167" t="s">
        <v>423</v>
      </c>
      <c r="CW23" s="168">
        <v>45705.0</v>
      </c>
      <c r="CX23" s="168">
        <v>45705.0</v>
      </c>
      <c r="CY23" s="167" t="s">
        <v>424</v>
      </c>
      <c r="CZ23" s="167"/>
    </row>
    <row r="24" ht="28.5" customHeight="1">
      <c r="A24" s="362">
        <v>3.0</v>
      </c>
      <c r="B24" s="80" t="s">
        <v>43</v>
      </c>
      <c r="C24" s="155"/>
      <c r="D24" s="155"/>
      <c r="E24" s="378"/>
      <c r="F24" s="58" t="s">
        <v>322</v>
      </c>
      <c r="G24" s="57" t="s">
        <v>7</v>
      </c>
      <c r="H24" s="57" t="s">
        <v>330</v>
      </c>
      <c r="I24" s="57" t="s">
        <v>324</v>
      </c>
      <c r="J24" s="58" t="s">
        <v>425</v>
      </c>
      <c r="K24" s="58" t="s">
        <v>426</v>
      </c>
      <c r="L24" s="59">
        <v>7500.0</v>
      </c>
      <c r="M24" s="60">
        <v>7300.87</v>
      </c>
      <c r="N24" s="148" t="s">
        <v>265</v>
      </c>
      <c r="O24" s="148"/>
      <c r="P24" s="148"/>
      <c r="Q24" s="148"/>
      <c r="R24" s="148"/>
      <c r="S24" s="149" t="s">
        <v>93</v>
      </c>
      <c r="T24" s="149"/>
      <c r="U24" s="150">
        <v>45705.0</v>
      </c>
      <c r="V24" s="155"/>
      <c r="W24" s="169"/>
      <c r="X24" s="79" t="s">
        <v>334</v>
      </c>
      <c r="Y24" s="72">
        <v>45705.0</v>
      </c>
      <c r="Z24" s="83">
        <v>45705.81597222222</v>
      </c>
      <c r="AA24" s="65">
        <v>45706.0</v>
      </c>
      <c r="AB24" s="64">
        <v>45706.69930555556</v>
      </c>
      <c r="AC24" s="153"/>
      <c r="AD24" s="66">
        <v>7500.0</v>
      </c>
      <c r="AE24" s="154"/>
      <c r="AF24" s="154" t="s">
        <v>335</v>
      </c>
      <c r="AG24" s="249" t="s">
        <v>191</v>
      </c>
      <c r="AH24" s="155"/>
      <c r="AI24" s="79"/>
      <c r="AJ24" s="54"/>
      <c r="AK24" s="54"/>
      <c r="AL24" s="79"/>
      <c r="AM24" s="156"/>
      <c r="AN24" s="157"/>
      <c r="AO24" s="157"/>
      <c r="AP24" s="158"/>
      <c r="AQ24" s="159"/>
      <c r="AR24" s="360" t="s">
        <v>192</v>
      </c>
      <c r="AS24" s="79">
        <v>8.20250217146589E14</v>
      </c>
      <c r="AT24" s="53">
        <v>7000.0</v>
      </c>
      <c r="AU24" s="376">
        <v>3.5567056E8</v>
      </c>
      <c r="AV24" s="377"/>
      <c r="AW24" s="377"/>
      <c r="AX24" s="54"/>
      <c r="AY24" s="54"/>
      <c r="AZ24" s="54"/>
      <c r="BA24" s="54"/>
      <c r="BB24" s="54"/>
      <c r="BC24" s="54"/>
      <c r="BD24" s="377"/>
      <c r="BE24" s="377"/>
      <c r="BF24" s="105"/>
      <c r="BG24" s="377"/>
      <c r="BH24" s="377"/>
      <c r="BI24" s="377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63">
        <v>44000.0</v>
      </c>
      <c r="BZ24" s="164" t="s">
        <v>194</v>
      </c>
      <c r="CA24" s="165">
        <v>3.0E7</v>
      </c>
      <c r="CB24" s="69">
        <v>45703.913194444445</v>
      </c>
      <c r="CC24" s="70">
        <v>45705.336805555555</v>
      </c>
      <c r="CD24" s="70">
        <v>45705.375</v>
      </c>
      <c r="CE24" s="82">
        <v>45705.81597222222</v>
      </c>
      <c r="CF24" s="71">
        <f t="shared" si="13"/>
        <v>1.902777778</v>
      </c>
      <c r="CG24" s="72" t="str">
        <f t="shared" si="14"/>
        <v>1 hari 21 jam 40 menit 0</v>
      </c>
      <c r="CH24" s="73">
        <v>45706.69930555556</v>
      </c>
      <c r="CI24" s="71">
        <f t="shared" si="15"/>
        <v>2.786111111</v>
      </c>
      <c r="CJ24" s="72" t="str">
        <f t="shared" si="16"/>
        <v>2 hari 18 jam 52 menit 0</v>
      </c>
      <c r="CK24" s="75">
        <v>45707.71527777778</v>
      </c>
      <c r="CL24" s="75">
        <v>45707.71527777778</v>
      </c>
      <c r="CM24" s="75">
        <v>45707.71527777778</v>
      </c>
      <c r="CN24" s="75">
        <v>45708.3125</v>
      </c>
      <c r="CO24" s="71">
        <f t="shared" si="17"/>
        <v>0.5972222222</v>
      </c>
      <c r="CP24" s="72" t="str">
        <f t="shared" si="18"/>
        <v>0 hari 14 jam 20 menit 0</v>
      </c>
      <c r="CQ24" s="71">
        <f t="shared" si="19"/>
        <v>3.383333333</v>
      </c>
      <c r="CR24" s="72" t="str">
        <f t="shared" si="20"/>
        <v>3 hari 9 jam 12 menit 0</v>
      </c>
      <c r="CS24" s="76" t="s">
        <v>96</v>
      </c>
      <c r="CT24" s="166" t="s">
        <v>195</v>
      </c>
      <c r="CU24" s="167" t="s">
        <v>427</v>
      </c>
      <c r="CV24" s="167" t="s">
        <v>428</v>
      </c>
      <c r="CW24" s="168">
        <v>45701.0</v>
      </c>
      <c r="CX24" s="168">
        <v>45702.0</v>
      </c>
      <c r="CY24" s="167" t="s">
        <v>429</v>
      </c>
      <c r="CZ24" s="167"/>
    </row>
    <row r="25" ht="28.5" customHeight="1">
      <c r="A25" s="356">
        <v>4.0</v>
      </c>
      <c r="B25" s="54" t="s">
        <v>43</v>
      </c>
      <c r="C25" s="155"/>
      <c r="D25" s="155"/>
      <c r="E25" s="375"/>
      <c r="F25" s="58" t="s">
        <v>322</v>
      </c>
      <c r="G25" s="57" t="s">
        <v>7</v>
      </c>
      <c r="H25" s="57" t="s">
        <v>330</v>
      </c>
      <c r="I25" s="57" t="s">
        <v>324</v>
      </c>
      <c r="J25" s="58" t="s">
        <v>430</v>
      </c>
      <c r="K25" s="58" t="s">
        <v>431</v>
      </c>
      <c r="L25" s="59">
        <v>7500.0</v>
      </c>
      <c r="M25" s="60">
        <v>7198.767</v>
      </c>
      <c r="N25" s="148" t="s">
        <v>265</v>
      </c>
      <c r="O25" s="148"/>
      <c r="P25" s="148"/>
      <c r="Q25" s="148"/>
      <c r="R25" s="148"/>
      <c r="S25" s="149" t="s">
        <v>93</v>
      </c>
      <c r="T25" s="149"/>
      <c r="U25" s="150">
        <v>45706.0</v>
      </c>
      <c r="V25" s="155"/>
      <c r="W25" s="169"/>
      <c r="X25" s="79" t="s">
        <v>334</v>
      </c>
      <c r="Y25" s="72">
        <v>45706.0</v>
      </c>
      <c r="Z25" s="64">
        <v>45706.479166666664</v>
      </c>
      <c r="AA25" s="65">
        <v>45706.0</v>
      </c>
      <c r="AB25" s="64">
        <v>45706.68125</v>
      </c>
      <c r="AC25" s="153"/>
      <c r="AD25" s="66">
        <v>7500.0</v>
      </c>
      <c r="AE25" s="154"/>
      <c r="AF25" s="154" t="s">
        <v>335</v>
      </c>
      <c r="AG25" s="249" t="s">
        <v>191</v>
      </c>
      <c r="AH25" s="155"/>
      <c r="AI25" s="79"/>
      <c r="AJ25" s="54"/>
      <c r="AK25" s="54"/>
      <c r="AL25" s="79"/>
      <c r="AM25" s="156"/>
      <c r="AN25" s="157"/>
      <c r="AO25" s="157"/>
      <c r="AP25" s="158"/>
      <c r="AQ25" s="159"/>
      <c r="AR25" s="360" t="s">
        <v>192</v>
      </c>
      <c r="AS25" s="79">
        <v>8.20250218315751E14</v>
      </c>
      <c r="AT25" s="53">
        <v>7000.0</v>
      </c>
      <c r="AU25" s="376">
        <v>3.5393176E8</v>
      </c>
      <c r="AV25" s="377"/>
      <c r="AW25" s="377"/>
      <c r="AX25" s="54"/>
      <c r="AY25" s="54"/>
      <c r="AZ25" s="54"/>
      <c r="BA25" s="54"/>
      <c r="BB25" s="54"/>
      <c r="BC25" s="54"/>
      <c r="BD25" s="377"/>
      <c r="BE25" s="377"/>
      <c r="BF25" s="105"/>
      <c r="BG25" s="377"/>
      <c r="BH25" s="377"/>
      <c r="BI25" s="377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63">
        <v>44000.0</v>
      </c>
      <c r="BZ25" s="164" t="s">
        <v>194</v>
      </c>
      <c r="CA25" s="165">
        <v>3.0E7</v>
      </c>
      <c r="CB25" s="82">
        <v>45702.979166666664</v>
      </c>
      <c r="CC25" s="70">
        <v>45705.84027777778</v>
      </c>
      <c r="CD25" s="70">
        <v>45705.85763888889</v>
      </c>
      <c r="CE25" s="70">
        <v>45706.479166666664</v>
      </c>
      <c r="CF25" s="71">
        <f t="shared" si="13"/>
        <v>3.5</v>
      </c>
      <c r="CG25" s="72" t="str">
        <f t="shared" si="14"/>
        <v>3 hari 12 jam 0 menit 0</v>
      </c>
      <c r="CH25" s="73">
        <v>45706.68125</v>
      </c>
      <c r="CI25" s="71">
        <f t="shared" si="15"/>
        <v>3.702083333</v>
      </c>
      <c r="CJ25" s="72" t="str">
        <f t="shared" si="16"/>
        <v>3 hari 16 jam 51 menit 0</v>
      </c>
      <c r="CK25" s="75">
        <v>45708.430555555555</v>
      </c>
      <c r="CL25" s="75">
        <v>45708.430555555555</v>
      </c>
      <c r="CM25" s="75">
        <v>45708.430555555555</v>
      </c>
      <c r="CN25" s="75">
        <v>45708.958333333336</v>
      </c>
      <c r="CO25" s="71">
        <f t="shared" si="17"/>
        <v>0.5277777778</v>
      </c>
      <c r="CP25" s="72" t="str">
        <f t="shared" si="18"/>
        <v>0 hari 12 jam 40 menit 0</v>
      </c>
      <c r="CQ25" s="71">
        <f t="shared" si="19"/>
        <v>4.229861111</v>
      </c>
      <c r="CR25" s="72" t="str">
        <f t="shared" si="20"/>
        <v>4 hari 5 jam 31 menit 0</v>
      </c>
      <c r="CS25" s="76" t="s">
        <v>96</v>
      </c>
      <c r="CT25" s="166" t="s">
        <v>195</v>
      </c>
      <c r="CU25" s="167" t="s">
        <v>432</v>
      </c>
      <c r="CV25" s="167" t="s">
        <v>433</v>
      </c>
      <c r="CW25" s="168">
        <v>45701.0</v>
      </c>
      <c r="CX25" s="171">
        <v>45702.0</v>
      </c>
      <c r="CY25" s="167" t="s">
        <v>434</v>
      </c>
      <c r="CZ25" s="167"/>
    </row>
    <row r="26" ht="28.5" customHeight="1">
      <c r="A26" s="356">
        <v>5.0</v>
      </c>
      <c r="B26" s="78" t="s">
        <v>43</v>
      </c>
      <c r="C26" s="155"/>
      <c r="D26" s="155"/>
      <c r="E26" s="253"/>
      <c r="F26" s="58" t="s">
        <v>322</v>
      </c>
      <c r="G26" s="57" t="s">
        <v>7</v>
      </c>
      <c r="H26" s="57" t="s">
        <v>330</v>
      </c>
      <c r="I26" s="57" t="s">
        <v>324</v>
      </c>
      <c r="J26" s="58" t="s">
        <v>435</v>
      </c>
      <c r="K26" s="58" t="s">
        <v>436</v>
      </c>
      <c r="L26" s="59">
        <v>5200.0</v>
      </c>
      <c r="M26" s="60">
        <v>5208.164</v>
      </c>
      <c r="N26" s="148" t="s">
        <v>265</v>
      </c>
      <c r="O26" s="148"/>
      <c r="P26" s="148"/>
      <c r="Q26" s="148"/>
      <c r="R26" s="148"/>
      <c r="S26" s="149" t="s">
        <v>93</v>
      </c>
      <c r="T26" s="172"/>
      <c r="U26" s="150">
        <v>45707.0</v>
      </c>
      <c r="V26" s="155"/>
      <c r="W26" s="169"/>
      <c r="X26" s="79" t="s">
        <v>334</v>
      </c>
      <c r="Y26" s="72">
        <v>45707.0</v>
      </c>
      <c r="Z26" s="64">
        <v>45707.76736111111</v>
      </c>
      <c r="AA26" s="65">
        <v>45708.0</v>
      </c>
      <c r="AB26" s="64">
        <v>45708.35833333333</v>
      </c>
      <c r="AC26" s="153"/>
      <c r="AD26" s="66">
        <v>5200.0</v>
      </c>
      <c r="AE26" s="173"/>
      <c r="AF26" s="154" t="s">
        <v>335</v>
      </c>
      <c r="AG26" s="249" t="s">
        <v>191</v>
      </c>
      <c r="AH26" s="155"/>
      <c r="AI26" s="79"/>
      <c r="AJ26" s="54"/>
      <c r="AK26" s="54"/>
      <c r="AL26" s="79"/>
      <c r="AM26" s="156"/>
      <c r="AN26" s="157"/>
      <c r="AO26" s="157"/>
      <c r="AP26" s="158"/>
      <c r="AQ26" s="159"/>
      <c r="AR26" s="360" t="s">
        <v>192</v>
      </c>
      <c r="AS26" s="79">
        <v>8.20250219586992E14</v>
      </c>
      <c r="AT26" s="53">
        <v>4800.0</v>
      </c>
      <c r="AU26" s="376">
        <v>2.42547072E8</v>
      </c>
      <c r="AV26" s="377"/>
      <c r="AW26" s="377"/>
      <c r="AX26" s="54"/>
      <c r="AY26" s="54"/>
      <c r="AZ26" s="54"/>
      <c r="BA26" s="54"/>
      <c r="BB26" s="54"/>
      <c r="BC26" s="54"/>
      <c r="BD26" s="377"/>
      <c r="BE26" s="377"/>
      <c r="BF26" s="105"/>
      <c r="BG26" s="377"/>
      <c r="BH26" s="377"/>
      <c r="BI26" s="377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63">
        <v>44000.0</v>
      </c>
      <c r="BZ26" s="164" t="s">
        <v>194</v>
      </c>
      <c r="CA26" s="165">
        <v>3.0E7</v>
      </c>
      <c r="CB26" s="69">
        <v>45705.333333333336</v>
      </c>
      <c r="CC26" s="70">
        <v>45707.46875</v>
      </c>
      <c r="CD26" s="70">
        <v>45707.48611111111</v>
      </c>
      <c r="CE26" s="70">
        <v>45707.76736111111</v>
      </c>
      <c r="CF26" s="71">
        <f t="shared" si="13"/>
        <v>2.434027778</v>
      </c>
      <c r="CG26" s="72" t="str">
        <f t="shared" si="14"/>
        <v>2 hari 10 jam 25 menit 0</v>
      </c>
      <c r="CH26" s="73">
        <v>45708.35833333333</v>
      </c>
      <c r="CI26" s="71">
        <f t="shared" si="15"/>
        <v>3.025</v>
      </c>
      <c r="CJ26" s="72" t="str">
        <f t="shared" si="16"/>
        <v>3 hari 0 jam 36 menit 0</v>
      </c>
      <c r="CK26" s="75">
        <v>45709.041666666664</v>
      </c>
      <c r="CL26" s="75">
        <v>45709.041666666664</v>
      </c>
      <c r="CM26" s="75">
        <v>45709.041666666664</v>
      </c>
      <c r="CN26" s="75">
        <v>45709.458333333336</v>
      </c>
      <c r="CO26" s="71">
        <f t="shared" si="17"/>
        <v>0.4166666667</v>
      </c>
      <c r="CP26" s="72" t="str">
        <f t="shared" si="18"/>
        <v>0 hari 10 jam 0 menit 0</v>
      </c>
      <c r="CQ26" s="71">
        <f t="shared" si="19"/>
        <v>3.441666667</v>
      </c>
      <c r="CR26" s="72" t="str">
        <f t="shared" si="20"/>
        <v>3 hari 10 jam 36 menit 0</v>
      </c>
      <c r="CS26" s="76" t="s">
        <v>96</v>
      </c>
      <c r="CT26" s="166" t="s">
        <v>195</v>
      </c>
      <c r="CU26" s="167" t="s">
        <v>437</v>
      </c>
      <c r="CV26" s="167" t="s">
        <v>438</v>
      </c>
      <c r="CW26" s="168">
        <v>45700.0</v>
      </c>
      <c r="CX26" s="171">
        <v>45702.0</v>
      </c>
      <c r="CY26" s="167" t="s">
        <v>439</v>
      </c>
      <c r="CZ26" s="167"/>
    </row>
    <row r="27" ht="28.5" customHeight="1">
      <c r="A27" s="356">
        <v>6.0</v>
      </c>
      <c r="B27" s="78" t="s">
        <v>43</v>
      </c>
      <c r="C27" s="155"/>
      <c r="D27" s="155"/>
      <c r="E27" s="253"/>
      <c r="F27" s="58" t="s">
        <v>322</v>
      </c>
      <c r="G27" s="57" t="s">
        <v>7</v>
      </c>
      <c r="H27" s="57" t="s">
        <v>330</v>
      </c>
      <c r="I27" s="57" t="s">
        <v>324</v>
      </c>
      <c r="J27" s="58" t="s">
        <v>440</v>
      </c>
      <c r="K27" s="58" t="s">
        <v>441</v>
      </c>
      <c r="L27" s="59">
        <v>4900.0</v>
      </c>
      <c r="M27" s="60">
        <v>4904.977</v>
      </c>
      <c r="N27" s="148" t="s">
        <v>265</v>
      </c>
      <c r="O27" s="148"/>
      <c r="P27" s="148"/>
      <c r="Q27" s="148"/>
      <c r="R27" s="148"/>
      <c r="S27" s="149" t="s">
        <v>93</v>
      </c>
      <c r="T27" s="174"/>
      <c r="U27" s="150">
        <v>45711.0</v>
      </c>
      <c r="V27" s="155"/>
      <c r="W27" s="169"/>
      <c r="X27" s="79" t="s">
        <v>334</v>
      </c>
      <c r="Y27" s="72">
        <v>45711.0</v>
      </c>
      <c r="Z27" s="64">
        <v>45711.67013888889</v>
      </c>
      <c r="AA27" s="65">
        <v>45711.0</v>
      </c>
      <c r="AB27" s="64">
        <v>45711.79027777778</v>
      </c>
      <c r="AC27" s="153"/>
      <c r="AD27" s="66">
        <v>4900.0</v>
      </c>
      <c r="AE27" s="154"/>
      <c r="AF27" s="154" t="s">
        <v>335</v>
      </c>
      <c r="AG27" s="249" t="s">
        <v>191</v>
      </c>
      <c r="AH27" s="155" t="s">
        <v>231</v>
      </c>
      <c r="AI27" s="79"/>
      <c r="AJ27" s="54"/>
      <c r="AK27" s="54" t="s">
        <v>232</v>
      </c>
      <c r="AL27" s="79" t="s">
        <v>233</v>
      </c>
      <c r="AM27" s="156"/>
      <c r="AN27" s="157"/>
      <c r="AO27" s="157" t="s">
        <v>234</v>
      </c>
      <c r="AP27" s="158"/>
      <c r="AQ27" s="159"/>
      <c r="AR27" s="360" t="s">
        <v>192</v>
      </c>
      <c r="AS27" s="164">
        <v>8.20250223070886E14</v>
      </c>
      <c r="AT27" s="53">
        <v>4800.0</v>
      </c>
      <c r="AU27" s="379">
        <v>2.33094144E8</v>
      </c>
      <c r="AV27" s="377"/>
      <c r="AW27" s="377"/>
      <c r="AX27" s="54"/>
      <c r="AY27" s="54"/>
      <c r="AZ27" s="54"/>
      <c r="BA27" s="54"/>
      <c r="BB27" s="54"/>
      <c r="BC27" s="54"/>
      <c r="BD27" s="377"/>
      <c r="BE27" s="377"/>
      <c r="BF27" s="54"/>
      <c r="BG27" s="54"/>
      <c r="BH27" s="377"/>
      <c r="BI27" s="377"/>
      <c r="BJ27" s="105"/>
      <c r="BK27" s="105"/>
      <c r="BL27" s="105"/>
      <c r="BM27" s="105"/>
      <c r="BN27" s="105"/>
      <c r="BO27" s="105"/>
      <c r="BP27" s="377"/>
      <c r="BQ27" s="377"/>
      <c r="BR27" s="105"/>
      <c r="BS27" s="105"/>
      <c r="BT27" s="105"/>
      <c r="BU27" s="105"/>
      <c r="BV27" s="105"/>
      <c r="BW27" s="105"/>
      <c r="BX27" s="105"/>
      <c r="BY27" s="163">
        <v>44000.0</v>
      </c>
      <c r="BZ27" s="164" t="s">
        <v>194</v>
      </c>
      <c r="CA27" s="165">
        <v>3.0E7</v>
      </c>
      <c r="CB27" s="69">
        <v>45708.006944444445</v>
      </c>
      <c r="CC27" s="69">
        <v>45711.44097222222</v>
      </c>
      <c r="CD27" s="70">
        <v>45711.46527777778</v>
      </c>
      <c r="CE27" s="70">
        <v>45711.67013888889</v>
      </c>
      <c r="CF27" s="71">
        <f t="shared" si="13"/>
        <v>3.663194444</v>
      </c>
      <c r="CG27" s="72" t="str">
        <f t="shared" si="14"/>
        <v>3 hari 15 jam 55 menit 0</v>
      </c>
      <c r="CH27" s="73">
        <v>45711.79027777778</v>
      </c>
      <c r="CI27" s="71">
        <f t="shared" si="15"/>
        <v>3.783333333</v>
      </c>
      <c r="CJ27" s="72" t="str">
        <f t="shared" si="16"/>
        <v>3 hari 18 jam 48 menit 0</v>
      </c>
      <c r="CK27" s="75">
        <v>45713.01388888889</v>
      </c>
      <c r="CL27" s="75">
        <v>45713.01388888889</v>
      </c>
      <c r="CM27" s="75">
        <v>45713.01388888889</v>
      </c>
      <c r="CN27" s="75">
        <v>45713.427083333336</v>
      </c>
      <c r="CO27" s="71">
        <f t="shared" si="17"/>
        <v>0.4131944444</v>
      </c>
      <c r="CP27" s="72" t="str">
        <f t="shared" si="18"/>
        <v>0 hari 9 jam 55 menit 0</v>
      </c>
      <c r="CQ27" s="71">
        <f t="shared" si="19"/>
        <v>4.196527778</v>
      </c>
      <c r="CR27" s="72" t="str">
        <f t="shared" si="20"/>
        <v>4 hari 4 jam 43 menit 0</v>
      </c>
      <c r="CS27" s="76" t="s">
        <v>96</v>
      </c>
      <c r="CT27" s="166" t="s">
        <v>195</v>
      </c>
      <c r="CU27" s="167" t="s">
        <v>442</v>
      </c>
      <c r="CV27" s="167" t="s">
        <v>443</v>
      </c>
      <c r="CW27" s="168">
        <v>45705.0</v>
      </c>
      <c r="CX27" s="168">
        <v>45705.0</v>
      </c>
      <c r="CY27" s="380" t="s">
        <v>444</v>
      </c>
      <c r="CZ27" s="167"/>
    </row>
    <row r="28" ht="28.5" customHeight="1">
      <c r="A28" s="356">
        <v>7.0</v>
      </c>
      <c r="B28" s="78" t="s">
        <v>43</v>
      </c>
      <c r="C28" s="155"/>
      <c r="D28" s="155"/>
      <c r="E28" s="253"/>
      <c r="F28" s="58" t="s">
        <v>322</v>
      </c>
      <c r="G28" s="57" t="s">
        <v>7</v>
      </c>
      <c r="H28" s="57" t="s">
        <v>330</v>
      </c>
      <c r="I28" s="57" t="s">
        <v>324</v>
      </c>
      <c r="J28" s="58" t="s">
        <v>445</v>
      </c>
      <c r="K28" s="58" t="s">
        <v>446</v>
      </c>
      <c r="L28" s="59">
        <v>9205.0</v>
      </c>
      <c r="M28" s="60">
        <v>9384.316</v>
      </c>
      <c r="N28" s="148" t="s">
        <v>265</v>
      </c>
      <c r="O28" s="148"/>
      <c r="P28" s="148"/>
      <c r="Q28" s="148"/>
      <c r="R28" s="148"/>
      <c r="S28" s="149" t="s">
        <v>93</v>
      </c>
      <c r="T28" s="174"/>
      <c r="U28" s="150">
        <v>45710.0</v>
      </c>
      <c r="V28" s="155"/>
      <c r="W28" s="169"/>
      <c r="X28" s="79" t="s">
        <v>334</v>
      </c>
      <c r="Y28" s="72">
        <v>45710.0</v>
      </c>
      <c r="Z28" s="64">
        <v>45710.881944444445</v>
      </c>
      <c r="AA28" s="65">
        <v>45711.0</v>
      </c>
      <c r="AB28" s="64">
        <v>45711.37777777778</v>
      </c>
      <c r="AC28" s="153"/>
      <c r="AD28" s="66">
        <v>9005.0</v>
      </c>
      <c r="AE28" s="154"/>
      <c r="AF28" s="154" t="s">
        <v>335</v>
      </c>
      <c r="AG28" s="249" t="s">
        <v>191</v>
      </c>
      <c r="AH28" s="155" t="s">
        <v>231</v>
      </c>
      <c r="AI28" s="79"/>
      <c r="AJ28" s="54"/>
      <c r="AK28" s="54" t="s">
        <v>232</v>
      </c>
      <c r="AL28" s="79" t="s">
        <v>233</v>
      </c>
      <c r="AM28" s="156"/>
      <c r="AN28" s="157"/>
      <c r="AO28" s="157" t="s">
        <v>234</v>
      </c>
      <c r="AP28" s="158"/>
      <c r="AQ28" s="159"/>
      <c r="AR28" s="360" t="s">
        <v>192</v>
      </c>
      <c r="AS28" s="79">
        <v>8.20250222022509E14</v>
      </c>
      <c r="AT28" s="53">
        <v>8700.0</v>
      </c>
      <c r="AU28" s="376">
        <v>4.22483136E8</v>
      </c>
      <c r="AV28" s="377"/>
      <c r="AW28" s="377"/>
      <c r="AX28" s="54"/>
      <c r="AY28" s="54"/>
      <c r="AZ28" s="54"/>
      <c r="BA28" s="54"/>
      <c r="BB28" s="54"/>
      <c r="BC28" s="54"/>
      <c r="BD28" s="377"/>
      <c r="BE28" s="377"/>
      <c r="BF28" s="54"/>
      <c r="BG28" s="54"/>
      <c r="BH28" s="377"/>
      <c r="BI28" s="377"/>
      <c r="BJ28" s="105"/>
      <c r="BK28" s="105"/>
      <c r="BL28" s="105"/>
      <c r="BM28" s="105"/>
      <c r="BN28" s="105"/>
      <c r="BO28" s="105"/>
      <c r="BP28" s="377"/>
      <c r="BQ28" s="377"/>
      <c r="BR28" s="105"/>
      <c r="BS28" s="105"/>
      <c r="BT28" s="105"/>
      <c r="BU28" s="105"/>
      <c r="BV28" s="105"/>
      <c r="BW28" s="105"/>
      <c r="BX28" s="105"/>
      <c r="BY28" s="163">
        <v>44000.0</v>
      </c>
      <c r="BZ28" s="164" t="s">
        <v>194</v>
      </c>
      <c r="CA28" s="165">
        <v>3.0E7</v>
      </c>
      <c r="CB28" s="69">
        <v>45709.958333333336</v>
      </c>
      <c r="CC28" s="69">
        <v>45710.37847222222</v>
      </c>
      <c r="CD28" s="70">
        <v>45710.39236111111</v>
      </c>
      <c r="CE28" s="70">
        <v>45710.881944444445</v>
      </c>
      <c r="CF28" s="71">
        <f t="shared" si="13"/>
        <v>0.9236111111</v>
      </c>
      <c r="CG28" s="72" t="str">
        <f t="shared" si="14"/>
        <v>0 hari 22 jam 10 menit 0</v>
      </c>
      <c r="CH28" s="73">
        <v>45711.37777777778</v>
      </c>
      <c r="CI28" s="71">
        <f t="shared" si="15"/>
        <v>1.419444444</v>
      </c>
      <c r="CJ28" s="72" t="str">
        <f t="shared" si="16"/>
        <v>1 hari 10 jam 4 menit 0</v>
      </c>
      <c r="CK28" s="75">
        <v>45712.36111111111</v>
      </c>
      <c r="CL28" s="75">
        <v>45712.36111111111</v>
      </c>
      <c r="CM28" s="75">
        <v>45712.36111111111</v>
      </c>
      <c r="CN28" s="75">
        <v>45712.9375</v>
      </c>
      <c r="CO28" s="71">
        <f t="shared" si="17"/>
        <v>0.5763888889</v>
      </c>
      <c r="CP28" s="72" t="str">
        <f t="shared" si="18"/>
        <v>0 hari 13 jam 50 menit 0</v>
      </c>
      <c r="CQ28" s="71">
        <f t="shared" si="19"/>
        <v>1.995833333</v>
      </c>
      <c r="CR28" s="72" t="str">
        <f t="shared" si="20"/>
        <v>1 hari 23 jam 54 menit 0</v>
      </c>
      <c r="CS28" s="76" t="s">
        <v>96</v>
      </c>
      <c r="CT28" s="166" t="s">
        <v>195</v>
      </c>
      <c r="CU28" s="167" t="s">
        <v>447</v>
      </c>
      <c r="CV28" s="167" t="s">
        <v>448</v>
      </c>
      <c r="CW28" s="168">
        <v>45705.0</v>
      </c>
      <c r="CX28" s="168">
        <v>45705.0</v>
      </c>
      <c r="CY28" s="380" t="s">
        <v>449</v>
      </c>
      <c r="CZ28" s="167"/>
    </row>
    <row r="29" ht="28.5" customHeight="1">
      <c r="A29" s="381">
        <v>8.0</v>
      </c>
      <c r="B29" s="382" t="s">
        <v>43</v>
      </c>
      <c r="C29" s="383"/>
      <c r="D29" s="383"/>
      <c r="E29" s="384"/>
      <c r="F29" s="385" t="s">
        <v>322</v>
      </c>
      <c r="G29" s="385" t="s">
        <v>7</v>
      </c>
      <c r="H29" s="385" t="s">
        <v>330</v>
      </c>
      <c r="I29" s="385" t="s">
        <v>324</v>
      </c>
      <c r="J29" s="385" t="s">
        <v>450</v>
      </c>
      <c r="K29" s="57" t="s">
        <v>451</v>
      </c>
      <c r="L29" s="386"/>
      <c r="M29" s="60">
        <v>910.593</v>
      </c>
      <c r="N29" s="387" t="s">
        <v>452</v>
      </c>
      <c r="O29" s="148"/>
      <c r="P29" s="148"/>
      <c r="Q29" s="148"/>
      <c r="R29" s="148"/>
      <c r="S29" s="149" t="s">
        <v>93</v>
      </c>
      <c r="T29" s="174"/>
      <c r="U29" s="150">
        <v>45713.0</v>
      </c>
      <c r="V29" s="155"/>
      <c r="W29" s="169"/>
      <c r="X29" s="79" t="s">
        <v>334</v>
      </c>
      <c r="Y29" s="72">
        <v>45713.0</v>
      </c>
      <c r="Z29" s="64">
        <v>45713.506944444445</v>
      </c>
      <c r="AA29" s="65">
        <v>45713.0</v>
      </c>
      <c r="AB29" s="64">
        <v>45713.643055555556</v>
      </c>
      <c r="AC29" s="153"/>
      <c r="AD29" s="66">
        <v>1000.0</v>
      </c>
      <c r="AE29" s="154"/>
      <c r="AF29" s="154" t="s">
        <v>335</v>
      </c>
      <c r="AG29" s="249" t="s">
        <v>191</v>
      </c>
      <c r="AH29" s="155" t="s">
        <v>231</v>
      </c>
      <c r="AI29" s="79"/>
      <c r="AJ29" s="54"/>
      <c r="AK29" s="54" t="s">
        <v>232</v>
      </c>
      <c r="AL29" s="79" t="s">
        <v>233</v>
      </c>
      <c r="AM29" s="156"/>
      <c r="AN29" s="157"/>
      <c r="AO29" s="157" t="s">
        <v>234</v>
      </c>
      <c r="AP29" s="158"/>
      <c r="AQ29" s="159"/>
      <c r="AR29" s="360" t="s">
        <v>192</v>
      </c>
      <c r="AS29" s="79">
        <v>8.20250224284353E14</v>
      </c>
      <c r="AT29" s="53">
        <v>800.0</v>
      </c>
      <c r="AU29" s="376">
        <v>3.8849024E7</v>
      </c>
      <c r="AV29" s="377"/>
      <c r="AW29" s="377"/>
      <c r="AX29" s="54"/>
      <c r="AY29" s="54"/>
      <c r="AZ29" s="54"/>
      <c r="BA29" s="54"/>
      <c r="BB29" s="54"/>
      <c r="BC29" s="54"/>
      <c r="BD29" s="377"/>
      <c r="BE29" s="377"/>
      <c r="BF29" s="54"/>
      <c r="BG29" s="54"/>
      <c r="BH29" s="377"/>
      <c r="BI29" s="377"/>
      <c r="BJ29" s="105"/>
      <c r="BK29" s="105"/>
      <c r="BL29" s="105"/>
      <c r="BM29" s="105"/>
      <c r="BN29" s="105"/>
      <c r="BO29" s="105"/>
      <c r="BP29" s="377"/>
      <c r="BQ29" s="377"/>
      <c r="BR29" s="105"/>
      <c r="BS29" s="105"/>
      <c r="BT29" s="105"/>
      <c r="BU29" s="105"/>
      <c r="BV29" s="105"/>
      <c r="BW29" s="105"/>
      <c r="BX29" s="105"/>
      <c r="BY29" s="163">
        <v>44000.0</v>
      </c>
      <c r="BZ29" s="164" t="s">
        <v>194</v>
      </c>
      <c r="CA29" s="165">
        <v>3.0E7</v>
      </c>
      <c r="CB29" s="69">
        <v>45709.961805555555</v>
      </c>
      <c r="CC29" s="69">
        <v>45712.97222222222</v>
      </c>
      <c r="CD29" s="70">
        <v>45712.989583333336</v>
      </c>
      <c r="CE29" s="70">
        <v>45713.506944444445</v>
      </c>
      <c r="CF29" s="71">
        <f t="shared" si="13"/>
        <v>3.545138889</v>
      </c>
      <c r="CG29" s="72" t="str">
        <f t="shared" si="14"/>
        <v>3 hari 13 jam 5 menit 0</v>
      </c>
      <c r="CH29" s="73">
        <v>45713.643055555556</v>
      </c>
      <c r="CI29" s="71">
        <f t="shared" si="15"/>
        <v>3.68125</v>
      </c>
      <c r="CJ29" s="72" t="str">
        <f t="shared" si="16"/>
        <v>3 hari 16 jam 21 menit 0</v>
      </c>
      <c r="CK29" s="75">
        <v>45714.11111111111</v>
      </c>
      <c r="CL29" s="75">
        <v>45714.11111111111</v>
      </c>
      <c r="CM29" s="75">
        <v>45714.3125</v>
      </c>
      <c r="CN29" s="75">
        <v>45714.354166666664</v>
      </c>
      <c r="CO29" s="71">
        <f t="shared" si="17"/>
        <v>0.2430555556</v>
      </c>
      <c r="CP29" s="72" t="str">
        <f t="shared" si="18"/>
        <v>0 hari 5 jam 50 menit 0</v>
      </c>
      <c r="CQ29" s="71">
        <f t="shared" si="19"/>
        <v>3.924305556</v>
      </c>
      <c r="CR29" s="72" t="str">
        <f t="shared" si="20"/>
        <v>3 hari 22 jam 11 menit 0</v>
      </c>
      <c r="CS29" s="76" t="s">
        <v>96</v>
      </c>
      <c r="CT29" s="166" t="s">
        <v>195</v>
      </c>
      <c r="CU29" s="167" t="s">
        <v>453</v>
      </c>
      <c r="CV29" s="167" t="s">
        <v>454</v>
      </c>
      <c r="CW29" s="168">
        <v>45709.0</v>
      </c>
      <c r="CX29" s="168">
        <v>45709.0</v>
      </c>
      <c r="CY29" s="380" t="s">
        <v>455</v>
      </c>
      <c r="CZ29" s="167"/>
    </row>
    <row r="30" ht="18.0" customHeight="1">
      <c r="A30" s="388"/>
      <c r="B30" s="388"/>
      <c r="C30" s="389"/>
      <c r="D30" s="390"/>
      <c r="E30" s="391"/>
      <c r="F30" s="392"/>
      <c r="G30" s="392"/>
      <c r="H30" s="392"/>
      <c r="I30" s="392"/>
      <c r="J30" s="392"/>
      <c r="K30" s="89" t="s">
        <v>111</v>
      </c>
      <c r="L30" s="90">
        <f t="shared" ref="L30:M30" si="21">SUM(L22:L29)</f>
        <v>52105</v>
      </c>
      <c r="M30" s="91">
        <f t="shared" si="21"/>
        <v>52109.378</v>
      </c>
      <c r="N30" s="393"/>
      <c r="O30" s="392"/>
      <c r="P30" s="392"/>
      <c r="Q30" s="392"/>
      <c r="R30" s="392"/>
      <c r="S30" s="392"/>
      <c r="T30" s="86"/>
      <c r="U30" s="87"/>
      <c r="V30" s="179"/>
      <c r="W30" s="180"/>
      <c r="X30" s="181"/>
      <c r="Y30" s="86"/>
      <c r="Z30" s="86"/>
      <c r="AA30" s="93"/>
      <c r="AB30" s="93"/>
      <c r="AC30" s="93"/>
      <c r="AD30" s="90"/>
      <c r="AE30" s="90"/>
      <c r="AF30" s="90"/>
      <c r="AG30" s="94"/>
      <c r="AH30" s="94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94"/>
      <c r="AU30" s="86"/>
      <c r="AV30" s="94"/>
      <c r="AW30" s="94"/>
      <c r="AX30" s="94"/>
      <c r="AY30" s="94"/>
      <c r="AZ30" s="94"/>
      <c r="BA30" s="86"/>
      <c r="BB30" s="94"/>
      <c r="BC30" s="94"/>
      <c r="BD30" s="94"/>
      <c r="BE30" s="94"/>
      <c r="BF30" s="94"/>
      <c r="BG30" s="86"/>
      <c r="BH30" s="86"/>
      <c r="BI30" s="94"/>
      <c r="BJ30" s="94"/>
      <c r="BK30" s="94"/>
      <c r="BL30" s="94"/>
      <c r="BM30" s="94"/>
      <c r="BN30" s="86"/>
      <c r="BO30" s="94"/>
      <c r="BP30" s="94"/>
      <c r="BQ30" s="94"/>
      <c r="BR30" s="94"/>
      <c r="BS30" s="94"/>
      <c r="BT30" s="86"/>
      <c r="BU30" s="94"/>
      <c r="BV30" s="94"/>
      <c r="BW30" s="94"/>
      <c r="BX30" s="94"/>
      <c r="BY30" s="96"/>
      <c r="BZ30" s="182"/>
      <c r="CA30" s="95"/>
      <c r="CB30" s="95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183"/>
      <c r="CV30" s="183"/>
      <c r="CW30" s="183"/>
      <c r="CX30" s="183"/>
      <c r="CY30" s="183"/>
      <c r="CZ30" s="183"/>
    </row>
    <row r="31" ht="28.5" customHeight="1">
      <c r="A31" s="356">
        <v>1.0</v>
      </c>
      <c r="B31" s="54" t="s">
        <v>43</v>
      </c>
      <c r="C31" s="374" t="s">
        <v>397</v>
      </c>
      <c r="D31" s="155" t="s">
        <v>6</v>
      </c>
      <c r="E31" s="149" t="s">
        <v>456</v>
      </c>
      <c r="F31" s="155" t="s">
        <v>322</v>
      </c>
      <c r="G31" s="169" t="s">
        <v>7</v>
      </c>
      <c r="H31" s="169" t="s">
        <v>330</v>
      </c>
      <c r="I31" s="169" t="s">
        <v>324</v>
      </c>
      <c r="J31" s="155" t="s">
        <v>457</v>
      </c>
      <c r="K31" s="394" t="s">
        <v>458</v>
      </c>
      <c r="L31" s="59">
        <v>7000.0</v>
      </c>
      <c r="M31" s="60">
        <v>7194.317</v>
      </c>
      <c r="N31" s="148" t="s">
        <v>459</v>
      </c>
      <c r="O31" s="148"/>
      <c r="P31" s="148"/>
      <c r="Q31" s="148"/>
      <c r="R31" s="148"/>
      <c r="S31" s="149" t="s">
        <v>92</v>
      </c>
      <c r="T31" s="149"/>
      <c r="U31" s="150">
        <v>45713.0</v>
      </c>
      <c r="V31" s="151"/>
      <c r="W31" s="152"/>
      <c r="X31" s="79" t="s">
        <v>334</v>
      </c>
      <c r="Y31" s="72">
        <v>45713.0</v>
      </c>
      <c r="Z31" s="64">
        <v>45713.506944444445</v>
      </c>
      <c r="AA31" s="65">
        <v>45713.0</v>
      </c>
      <c r="AB31" s="64">
        <v>45713.657638888886</v>
      </c>
      <c r="AC31" s="153"/>
      <c r="AD31" s="66">
        <v>7100.0</v>
      </c>
      <c r="AE31" s="154"/>
      <c r="AF31" s="154" t="s">
        <v>335</v>
      </c>
      <c r="AG31" s="249" t="s">
        <v>191</v>
      </c>
      <c r="AH31" s="155"/>
      <c r="AI31" s="79"/>
      <c r="AJ31" s="54"/>
      <c r="AK31" s="54"/>
      <c r="AL31" s="79"/>
      <c r="AM31" s="156"/>
      <c r="AN31" s="157"/>
      <c r="AO31" s="157"/>
      <c r="AP31" s="158"/>
      <c r="AQ31" s="159"/>
      <c r="AR31" s="360" t="s">
        <v>192</v>
      </c>
      <c r="AS31" s="79">
        <v>8.20250224284585E14</v>
      </c>
      <c r="AT31" s="53">
        <v>7000.0</v>
      </c>
      <c r="AU31" s="376">
        <v>3.3992896E8</v>
      </c>
      <c r="AV31" s="162"/>
      <c r="AW31" s="162"/>
      <c r="AX31" s="54"/>
      <c r="AY31" s="54"/>
      <c r="AZ31" s="54"/>
      <c r="BA31" s="54"/>
      <c r="BB31" s="54"/>
      <c r="BC31" s="54"/>
      <c r="BD31" s="162"/>
      <c r="BE31" s="162"/>
      <c r="BF31" s="105"/>
      <c r="BG31" s="162"/>
      <c r="BH31" s="162"/>
      <c r="BI31" s="162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63">
        <v>44000.0</v>
      </c>
      <c r="BZ31" s="164" t="s">
        <v>194</v>
      </c>
      <c r="CA31" s="165">
        <v>3.0E7</v>
      </c>
      <c r="CB31" s="69">
        <v>45709.961805555555</v>
      </c>
      <c r="CC31" s="69">
        <v>45712.97222222222</v>
      </c>
      <c r="CD31" s="70">
        <v>45712.989583333336</v>
      </c>
      <c r="CE31" s="70">
        <v>45713.506944444445</v>
      </c>
      <c r="CF31" s="71">
        <f t="shared" ref="CF31:CF37" si="22">CE31-CB31</f>
        <v>3.545138889</v>
      </c>
      <c r="CG31" s="72" t="str">
        <f t="shared" ref="CG31:CG37" si="23">INT(CE31-CB31)&amp;" hari "&amp;HOUR(MOD(CE31-CB31,1))&amp;" jam "&amp;MINUTE(MOD(CE31-CB31,1))&amp;" menit "&amp;SECOND(MOD(CE31-CB31,1))</f>
        <v>3 hari 13 jam 5 menit 0</v>
      </c>
      <c r="CH31" s="73">
        <v>45713.657638888886</v>
      </c>
      <c r="CI31" s="71">
        <f t="shared" ref="CI31:CI37" si="24">CH31-CB31</f>
        <v>3.695833333</v>
      </c>
      <c r="CJ31" s="72" t="str">
        <f t="shared" ref="CJ31:CJ37" si="25">INT(CH31-CB31)&amp;" hari "&amp;HOUR(MOD(CH31-CB31,1))&amp;" jam "&amp;MINUTE(MOD(CH31-CB31,1))&amp;" menit "&amp;SECOND(MOD(CH31-CB31,1))</f>
        <v>3 hari 16 jam 42 menit 0</v>
      </c>
      <c r="CK31" s="74">
        <v>45714.54861111111</v>
      </c>
      <c r="CL31" s="74">
        <v>45714.54861111111</v>
      </c>
      <c r="CM31" s="74">
        <v>45714.5625</v>
      </c>
      <c r="CN31" s="75">
        <v>45715.29861111111</v>
      </c>
      <c r="CO31" s="71">
        <f t="shared" ref="CO31:CO37" si="26">CN31-CK31</f>
        <v>0.75</v>
      </c>
      <c r="CP31" s="72" t="str">
        <f t="shared" ref="CP31:CP37" si="27">INT(CN31-CK31)&amp;" hari "&amp;HOUR(MOD(CN31-CK31,1))&amp;" jam "&amp;MINUTE(MOD(CN31-CK31,1))&amp;" menit "&amp;SECOND(MOD(CN31-CK31,1))</f>
        <v>0 hari 18 jam 0 menit 0</v>
      </c>
      <c r="CQ31" s="71">
        <f t="shared" ref="CQ31:CQ37" si="28">CI31+CO31</f>
        <v>4.445833333</v>
      </c>
      <c r="CR31" s="72" t="str">
        <f t="shared" ref="CR31:CR37" si="29">INT(CQ31)&amp;" hari "&amp;HOUR(MOD(CQ31,1))&amp;" jam "&amp;MINUTE(MOD(CQ31,1))&amp;" menit "&amp;SECOND(MOD(CQ31,1))</f>
        <v>4 hari 10 jam 42 menit 0</v>
      </c>
      <c r="CS31" s="76" t="s">
        <v>96</v>
      </c>
      <c r="CT31" s="166" t="s">
        <v>195</v>
      </c>
      <c r="CU31" s="167" t="s">
        <v>453</v>
      </c>
      <c r="CV31" s="167" t="s">
        <v>460</v>
      </c>
      <c r="CW31" s="168"/>
      <c r="CX31" s="168"/>
      <c r="CY31" s="380" t="s">
        <v>455</v>
      </c>
      <c r="CZ31" s="167"/>
    </row>
    <row r="32" ht="28.5" customHeight="1">
      <c r="A32" s="356">
        <v>2.0</v>
      </c>
      <c r="B32" s="78" t="s">
        <v>43</v>
      </c>
      <c r="C32" s="155"/>
      <c r="D32" s="155"/>
      <c r="E32" s="395" t="s">
        <v>461</v>
      </c>
      <c r="F32" s="155" t="s">
        <v>322</v>
      </c>
      <c r="G32" s="169" t="s">
        <v>7</v>
      </c>
      <c r="H32" s="169" t="s">
        <v>330</v>
      </c>
      <c r="I32" s="169" t="s">
        <v>324</v>
      </c>
      <c r="J32" s="155" t="s">
        <v>462</v>
      </c>
      <c r="K32" s="396" t="s">
        <v>463</v>
      </c>
      <c r="L32" s="59">
        <v>7500.0</v>
      </c>
      <c r="M32" s="60">
        <v>7507.142</v>
      </c>
      <c r="N32" s="148" t="s">
        <v>464</v>
      </c>
      <c r="O32" s="148"/>
      <c r="P32" s="148"/>
      <c r="Q32" s="148"/>
      <c r="R32" s="148"/>
      <c r="S32" s="149" t="s">
        <v>92</v>
      </c>
      <c r="T32" s="149"/>
      <c r="U32" s="150">
        <v>45713.0</v>
      </c>
      <c r="V32" s="155"/>
      <c r="W32" s="169"/>
      <c r="X32" s="79" t="s">
        <v>465</v>
      </c>
      <c r="Y32" s="72">
        <v>45713.0</v>
      </c>
      <c r="Z32" s="64">
        <v>45713.95486111111</v>
      </c>
      <c r="AA32" s="65">
        <v>45714.0</v>
      </c>
      <c r="AB32" s="64">
        <v>45714.68263888889</v>
      </c>
      <c r="AC32" s="153"/>
      <c r="AD32" s="66">
        <v>7500.0</v>
      </c>
      <c r="AE32" s="154"/>
      <c r="AF32" s="154" t="s">
        <v>335</v>
      </c>
      <c r="AG32" s="249" t="s">
        <v>191</v>
      </c>
      <c r="AH32" s="155"/>
      <c r="AI32" s="79"/>
      <c r="AJ32" s="54"/>
      <c r="AK32" s="54"/>
      <c r="AL32" s="79"/>
      <c r="AM32" s="156"/>
      <c r="AN32" s="157"/>
      <c r="AO32" s="157"/>
      <c r="AP32" s="158"/>
      <c r="AQ32" s="159"/>
      <c r="AR32" s="360" t="s">
        <v>192</v>
      </c>
      <c r="AS32" s="79">
        <v>8.20250225451528E14</v>
      </c>
      <c r="AT32" s="53">
        <v>6800.0</v>
      </c>
      <c r="AU32" s="376">
        <v>3.29388192E8</v>
      </c>
      <c r="AV32" s="162"/>
      <c r="AW32" s="162"/>
      <c r="AX32" s="54"/>
      <c r="AY32" s="54"/>
      <c r="AZ32" s="54"/>
      <c r="BA32" s="54"/>
      <c r="BB32" s="54"/>
      <c r="BC32" s="54"/>
      <c r="BD32" s="162"/>
      <c r="BE32" s="162"/>
      <c r="BF32" s="105"/>
      <c r="BG32" s="162"/>
      <c r="BH32" s="162"/>
      <c r="BI32" s="162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63">
        <v>44000.0</v>
      </c>
      <c r="BZ32" s="164" t="s">
        <v>194</v>
      </c>
      <c r="CA32" s="165">
        <v>3.0E7</v>
      </c>
      <c r="CB32" s="70">
        <v>45713.552083333336</v>
      </c>
      <c r="CC32" s="70">
        <v>45713.552083333336</v>
      </c>
      <c r="CD32" s="70">
        <v>45713.618055555555</v>
      </c>
      <c r="CE32" s="70">
        <v>45714.135416666664</v>
      </c>
      <c r="CF32" s="71">
        <f t="shared" si="22"/>
        <v>0.5833333333</v>
      </c>
      <c r="CG32" s="72" t="str">
        <f t="shared" si="23"/>
        <v>0 hari 14 jam 0 menit 0</v>
      </c>
      <c r="CH32" s="73">
        <v>45714.68263888889</v>
      </c>
      <c r="CI32" s="71">
        <f t="shared" si="24"/>
        <v>1.130555556</v>
      </c>
      <c r="CJ32" s="72" t="str">
        <f t="shared" si="25"/>
        <v>1 hari 3 jam 8 menit 0</v>
      </c>
      <c r="CK32" s="74">
        <v>45715.354166666664</v>
      </c>
      <c r="CL32" s="74">
        <v>45715.354166666664</v>
      </c>
      <c r="CM32" s="74">
        <v>45715.354166666664</v>
      </c>
      <c r="CN32" s="74">
        <v>45715.864583333336</v>
      </c>
      <c r="CO32" s="71">
        <f t="shared" si="26"/>
        <v>0.5104166667</v>
      </c>
      <c r="CP32" s="72" t="str">
        <f t="shared" si="27"/>
        <v>0 hari 12 jam 15 menit 0</v>
      </c>
      <c r="CQ32" s="71">
        <f t="shared" si="28"/>
        <v>1.640972222</v>
      </c>
      <c r="CR32" s="72" t="str">
        <f t="shared" si="29"/>
        <v>1 hari 15 jam 23 menit 0</v>
      </c>
      <c r="CS32" s="76" t="s">
        <v>96</v>
      </c>
      <c r="CT32" s="166" t="s">
        <v>195</v>
      </c>
      <c r="CU32" s="167" t="s">
        <v>466</v>
      </c>
      <c r="CV32" s="167" t="s">
        <v>467</v>
      </c>
      <c r="CW32" s="168"/>
      <c r="CX32" s="168"/>
      <c r="CY32" s="380" t="s">
        <v>468</v>
      </c>
      <c r="CZ32" s="167"/>
    </row>
    <row r="33" ht="28.5" customHeight="1">
      <c r="A33" s="362">
        <v>3.0</v>
      </c>
      <c r="B33" s="80" t="s">
        <v>43</v>
      </c>
      <c r="C33" s="155"/>
      <c r="D33" s="155"/>
      <c r="E33" s="169"/>
      <c r="F33" s="155" t="s">
        <v>322</v>
      </c>
      <c r="G33" s="169" t="s">
        <v>7</v>
      </c>
      <c r="H33" s="169" t="s">
        <v>330</v>
      </c>
      <c r="I33" s="169" t="s">
        <v>324</v>
      </c>
      <c r="J33" s="155" t="s">
        <v>469</v>
      </c>
      <c r="K33" s="396" t="s">
        <v>421</v>
      </c>
      <c r="L33" s="59">
        <v>7800.0</v>
      </c>
      <c r="M33" s="60">
        <v>7698.268</v>
      </c>
      <c r="N33" s="148" t="s">
        <v>464</v>
      </c>
      <c r="O33" s="148"/>
      <c r="P33" s="148"/>
      <c r="Q33" s="148"/>
      <c r="R33" s="148"/>
      <c r="S33" s="149" t="s">
        <v>92</v>
      </c>
      <c r="T33" s="149"/>
      <c r="U33" s="150">
        <v>45716.0</v>
      </c>
      <c r="V33" s="155"/>
      <c r="W33" s="169"/>
      <c r="X33" s="79" t="s">
        <v>465</v>
      </c>
      <c r="Y33" s="72">
        <v>45716.0</v>
      </c>
      <c r="Z33" s="64">
        <v>45716.020833333336</v>
      </c>
      <c r="AA33" s="397">
        <v>45716.0</v>
      </c>
      <c r="AB33" s="398">
        <v>45716.56458333333</v>
      </c>
      <c r="AC33" s="153"/>
      <c r="AD33" s="66">
        <v>7500.0</v>
      </c>
      <c r="AE33" s="154"/>
      <c r="AF33" s="154" t="s">
        <v>335</v>
      </c>
      <c r="AG33" s="249" t="s">
        <v>191</v>
      </c>
      <c r="AH33" s="155"/>
      <c r="AI33" s="79"/>
      <c r="AJ33" s="54"/>
      <c r="AK33" s="54"/>
      <c r="AL33" s="79"/>
      <c r="AM33" s="156"/>
      <c r="AN33" s="157"/>
      <c r="AO33" s="157"/>
      <c r="AP33" s="158"/>
      <c r="AQ33" s="159"/>
      <c r="AR33" s="360" t="s">
        <v>192</v>
      </c>
      <c r="AS33" s="399">
        <v>8.20250227790062E14</v>
      </c>
      <c r="AT33" s="400">
        <v>7300.0</v>
      </c>
      <c r="AU33" s="401">
        <v>3.55429992E8</v>
      </c>
      <c r="AV33" s="162"/>
      <c r="AW33" s="162"/>
      <c r="AX33" s="54"/>
      <c r="AY33" s="54"/>
      <c r="AZ33" s="54"/>
      <c r="BA33" s="54"/>
      <c r="BB33" s="54"/>
      <c r="BC33" s="54"/>
      <c r="BD33" s="162"/>
      <c r="BE33" s="162"/>
      <c r="BF33" s="105"/>
      <c r="BG33" s="162"/>
      <c r="BH33" s="162"/>
      <c r="BI33" s="162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63">
        <v>44000.0</v>
      </c>
      <c r="BZ33" s="164" t="s">
        <v>194</v>
      </c>
      <c r="CA33" s="165">
        <v>3.0E7</v>
      </c>
      <c r="CB33" s="69">
        <v>45711.958333333336</v>
      </c>
      <c r="CC33" s="70">
        <v>45715.59027777778</v>
      </c>
      <c r="CD33" s="70">
        <v>45715.604166666664</v>
      </c>
      <c r="CE33" s="70">
        <v>45716.020833333336</v>
      </c>
      <c r="CF33" s="71">
        <f t="shared" si="22"/>
        <v>4.0625</v>
      </c>
      <c r="CG33" s="72" t="str">
        <f t="shared" si="23"/>
        <v>4 hari 1 jam 30 menit 0</v>
      </c>
      <c r="CH33" s="402">
        <v>45716.56458333333</v>
      </c>
      <c r="CI33" s="71">
        <f t="shared" si="24"/>
        <v>4.60625</v>
      </c>
      <c r="CJ33" s="72" t="str">
        <f t="shared" si="25"/>
        <v>4 hari 14 jam 33 menit 0</v>
      </c>
      <c r="CK33" s="403">
        <v>45717.26388888889</v>
      </c>
      <c r="CL33" s="403">
        <v>45717.26388888889</v>
      </c>
      <c r="CM33" s="403">
        <v>45717.26388888889</v>
      </c>
      <c r="CN33" s="403">
        <v>45717.739583333336</v>
      </c>
      <c r="CO33" s="71">
        <f t="shared" si="26"/>
        <v>0.4756944444</v>
      </c>
      <c r="CP33" s="72" t="str">
        <f t="shared" si="27"/>
        <v>0 hari 11 jam 25 menit 0</v>
      </c>
      <c r="CQ33" s="71">
        <f t="shared" si="28"/>
        <v>5.081944444</v>
      </c>
      <c r="CR33" s="72" t="str">
        <f t="shared" si="29"/>
        <v>5 hari 1 jam 58 menit 0</v>
      </c>
      <c r="CS33" s="76" t="s">
        <v>96</v>
      </c>
      <c r="CT33" s="166" t="s">
        <v>195</v>
      </c>
      <c r="CU33" s="167" t="s">
        <v>470</v>
      </c>
      <c r="CV33" s="167" t="s">
        <v>471</v>
      </c>
      <c r="CW33" s="168"/>
      <c r="CX33" s="168"/>
      <c r="CY33" s="380" t="s">
        <v>472</v>
      </c>
      <c r="CZ33" s="167"/>
    </row>
    <row r="34" ht="28.5" customHeight="1">
      <c r="A34" s="356">
        <v>4.0</v>
      </c>
      <c r="B34" s="54" t="s">
        <v>43</v>
      </c>
      <c r="C34" s="155"/>
      <c r="D34" s="155"/>
      <c r="E34" s="149"/>
      <c r="F34" s="155" t="s">
        <v>322</v>
      </c>
      <c r="G34" s="169" t="s">
        <v>7</v>
      </c>
      <c r="H34" s="169" t="s">
        <v>330</v>
      </c>
      <c r="I34" s="169" t="s">
        <v>324</v>
      </c>
      <c r="J34" s="155" t="s">
        <v>473</v>
      </c>
      <c r="K34" s="396" t="s">
        <v>474</v>
      </c>
      <c r="L34" s="59">
        <v>8000.0</v>
      </c>
      <c r="M34" s="60">
        <v>8042.815</v>
      </c>
      <c r="N34" s="148" t="s">
        <v>464</v>
      </c>
      <c r="O34" s="148"/>
      <c r="P34" s="148"/>
      <c r="Q34" s="148"/>
      <c r="R34" s="148"/>
      <c r="S34" s="149" t="s">
        <v>92</v>
      </c>
      <c r="T34" s="149"/>
      <c r="U34" s="150">
        <v>45717.0</v>
      </c>
      <c r="V34" s="155"/>
      <c r="W34" s="169"/>
      <c r="X34" s="79" t="s">
        <v>465</v>
      </c>
      <c r="Y34" s="72">
        <v>45717.0</v>
      </c>
      <c r="Z34" s="398">
        <v>45717.708333333336</v>
      </c>
      <c r="AA34" s="397">
        <v>45717.0</v>
      </c>
      <c r="AB34" s="398">
        <v>45717.84861111111</v>
      </c>
      <c r="AC34" s="153"/>
      <c r="AD34" s="404">
        <v>8000.0</v>
      </c>
      <c r="AE34" s="154"/>
      <c r="AF34" s="154" t="s">
        <v>335</v>
      </c>
      <c r="AG34" s="249" t="s">
        <v>191</v>
      </c>
      <c r="AH34" s="155"/>
      <c r="AI34" s="79"/>
      <c r="AJ34" s="54"/>
      <c r="AK34" s="54"/>
      <c r="AL34" s="79"/>
      <c r="AM34" s="156"/>
      <c r="AN34" s="157"/>
      <c r="AO34" s="157"/>
      <c r="AP34" s="158"/>
      <c r="AQ34" s="159"/>
      <c r="AR34" s="360" t="s">
        <v>192</v>
      </c>
      <c r="AS34" s="399">
        <v>8.2025030101606E14</v>
      </c>
      <c r="AT34" s="400">
        <v>7800.0</v>
      </c>
      <c r="AU34" s="401">
        <v>3.82126992E8</v>
      </c>
      <c r="AV34" s="162"/>
      <c r="AW34" s="162"/>
      <c r="AX34" s="54"/>
      <c r="AY34" s="54"/>
      <c r="AZ34" s="54"/>
      <c r="BA34" s="54"/>
      <c r="BB34" s="54"/>
      <c r="BC34" s="54"/>
      <c r="BD34" s="162"/>
      <c r="BE34" s="162"/>
      <c r="BF34" s="105"/>
      <c r="BG34" s="162"/>
      <c r="BH34" s="162"/>
      <c r="BI34" s="162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63">
        <v>44000.0</v>
      </c>
      <c r="BZ34" s="164" t="s">
        <v>194</v>
      </c>
      <c r="CA34" s="165">
        <v>3.0E7</v>
      </c>
      <c r="CB34" s="405">
        <v>45713.89236111111</v>
      </c>
      <c r="CC34" s="406">
        <v>45717.13888888889</v>
      </c>
      <c r="CD34" s="406">
        <v>45717.149305555555</v>
      </c>
      <c r="CE34" s="406">
        <v>45717.708333333336</v>
      </c>
      <c r="CF34" s="71">
        <f t="shared" si="22"/>
        <v>3.815972222</v>
      </c>
      <c r="CG34" s="72" t="str">
        <f t="shared" si="23"/>
        <v>3 hari 19 jam 35 menit 0</v>
      </c>
      <c r="CH34" s="402">
        <v>45717.84861111111</v>
      </c>
      <c r="CI34" s="71">
        <f t="shared" si="24"/>
        <v>3.95625</v>
      </c>
      <c r="CJ34" s="72" t="str">
        <f t="shared" si="25"/>
        <v>3 hari 22 jam 57 menit 0</v>
      </c>
      <c r="CK34" s="403">
        <v>45718.51388888889</v>
      </c>
      <c r="CL34" s="403">
        <v>45718.51388888889</v>
      </c>
      <c r="CM34" s="403">
        <v>45718.51388888889</v>
      </c>
      <c r="CN34" s="403">
        <v>45719.03125</v>
      </c>
      <c r="CO34" s="71">
        <f t="shared" si="26"/>
        <v>0.5173611111</v>
      </c>
      <c r="CP34" s="72" t="str">
        <f t="shared" si="27"/>
        <v>0 hari 12 jam 25 menit 0</v>
      </c>
      <c r="CQ34" s="71">
        <f t="shared" si="28"/>
        <v>4.473611111</v>
      </c>
      <c r="CR34" s="72" t="str">
        <f t="shared" si="29"/>
        <v>4 hari 11 jam 22 menit 0</v>
      </c>
      <c r="CS34" s="76" t="s">
        <v>96</v>
      </c>
      <c r="CT34" s="166" t="s">
        <v>195</v>
      </c>
      <c r="CU34" s="407" t="s">
        <v>475</v>
      </c>
      <c r="CV34" s="167" t="s">
        <v>476</v>
      </c>
      <c r="CW34" s="168"/>
      <c r="CX34" s="171"/>
      <c r="CY34" s="380" t="s">
        <v>477</v>
      </c>
      <c r="CZ34" s="167"/>
    </row>
    <row r="35" ht="28.5" customHeight="1">
      <c r="A35" s="356">
        <v>5.0</v>
      </c>
      <c r="B35" s="78" t="s">
        <v>43</v>
      </c>
      <c r="C35" s="155"/>
      <c r="D35" s="155"/>
      <c r="E35" s="169"/>
      <c r="F35" s="155" t="s">
        <v>322</v>
      </c>
      <c r="G35" s="169" t="s">
        <v>7</v>
      </c>
      <c r="H35" s="169" t="s">
        <v>330</v>
      </c>
      <c r="I35" s="169" t="s">
        <v>324</v>
      </c>
      <c r="J35" s="155" t="s">
        <v>478</v>
      </c>
      <c r="K35" s="396" t="s">
        <v>479</v>
      </c>
      <c r="L35" s="59">
        <v>7500.0</v>
      </c>
      <c r="M35" s="408">
        <v>7224.902</v>
      </c>
      <c r="N35" s="148" t="s">
        <v>464</v>
      </c>
      <c r="O35" s="148"/>
      <c r="P35" s="148"/>
      <c r="Q35" s="148"/>
      <c r="R35" s="148"/>
      <c r="S35" s="149" t="s">
        <v>92</v>
      </c>
      <c r="T35" s="172"/>
      <c r="U35" s="409">
        <v>45719.0</v>
      </c>
      <c r="V35" s="155"/>
      <c r="W35" s="169"/>
      <c r="X35" s="79" t="s">
        <v>465</v>
      </c>
      <c r="Y35" s="410">
        <v>45719.0</v>
      </c>
      <c r="Z35" s="411">
        <v>45719.125</v>
      </c>
      <c r="AA35" s="397">
        <v>45719.0</v>
      </c>
      <c r="AB35" s="398">
        <v>45719.4375</v>
      </c>
      <c r="AC35" s="153"/>
      <c r="AD35" s="66">
        <v>7500.0</v>
      </c>
      <c r="AE35" s="173"/>
      <c r="AF35" s="154" t="s">
        <v>335</v>
      </c>
      <c r="AG35" s="249" t="s">
        <v>191</v>
      </c>
      <c r="AH35" s="155"/>
      <c r="AI35" s="79"/>
      <c r="AJ35" s="54"/>
      <c r="AK35" s="54"/>
      <c r="AL35" s="79"/>
      <c r="AM35" s="156"/>
      <c r="AN35" s="157"/>
      <c r="AO35" s="157"/>
      <c r="AP35" s="158"/>
      <c r="AQ35" s="159"/>
      <c r="AR35" s="360" t="s">
        <v>192</v>
      </c>
      <c r="AS35" s="399">
        <v>8.20250302079312E14</v>
      </c>
      <c r="AT35" s="400">
        <v>7000.0</v>
      </c>
      <c r="AU35" s="401">
        <v>3.4293448E8</v>
      </c>
      <c r="AV35" s="162"/>
      <c r="AW35" s="162"/>
      <c r="AX35" s="54"/>
      <c r="AY35" s="54"/>
      <c r="AZ35" s="54"/>
      <c r="BA35" s="54"/>
      <c r="BB35" s="54"/>
      <c r="BC35" s="54"/>
      <c r="BD35" s="162"/>
      <c r="BE35" s="162"/>
      <c r="BF35" s="105"/>
      <c r="BG35" s="162"/>
      <c r="BH35" s="162"/>
      <c r="BI35" s="162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63">
        <v>44000.0</v>
      </c>
      <c r="BZ35" s="164" t="s">
        <v>194</v>
      </c>
      <c r="CA35" s="165">
        <v>3.0E7</v>
      </c>
      <c r="CB35" s="405">
        <v>45716.916666666664</v>
      </c>
      <c r="CC35" s="406">
        <v>45718.677083333336</v>
      </c>
      <c r="CD35" s="406">
        <v>45718.6875</v>
      </c>
      <c r="CE35" s="406">
        <v>45719.125</v>
      </c>
      <c r="CF35" s="71">
        <f t="shared" si="22"/>
        <v>2.208333333</v>
      </c>
      <c r="CG35" s="72" t="str">
        <f t="shared" si="23"/>
        <v>2 hari 5 jam 0 menit 0</v>
      </c>
      <c r="CH35" s="402">
        <v>45719.4375</v>
      </c>
      <c r="CI35" s="71">
        <f t="shared" si="24"/>
        <v>2.520833333</v>
      </c>
      <c r="CJ35" s="72" t="str">
        <f t="shared" si="25"/>
        <v>2 hari 12 jam 30 menit 0</v>
      </c>
      <c r="CK35" s="403">
        <v>45719.90277777778</v>
      </c>
      <c r="CL35" s="403">
        <v>45719.90277777778</v>
      </c>
      <c r="CM35" s="403">
        <v>45719.90277777778</v>
      </c>
      <c r="CN35" s="403">
        <v>45720.458333333336</v>
      </c>
      <c r="CO35" s="71">
        <f t="shared" si="26"/>
        <v>0.5555555556</v>
      </c>
      <c r="CP35" s="72" t="str">
        <f t="shared" si="27"/>
        <v>0 hari 13 jam 20 menit 0</v>
      </c>
      <c r="CQ35" s="71">
        <f t="shared" si="28"/>
        <v>3.076388889</v>
      </c>
      <c r="CR35" s="72" t="str">
        <f t="shared" si="29"/>
        <v>3 hari 1 jam 50 menit 0</v>
      </c>
      <c r="CS35" s="76" t="s">
        <v>96</v>
      </c>
      <c r="CT35" s="166" t="s">
        <v>195</v>
      </c>
      <c r="CU35" s="167" t="s">
        <v>480</v>
      </c>
      <c r="CV35" s="167" t="s">
        <v>481</v>
      </c>
      <c r="CW35" s="168"/>
      <c r="CX35" s="171"/>
      <c r="CY35" s="380" t="s">
        <v>482</v>
      </c>
      <c r="CZ35" s="167"/>
    </row>
    <row r="36" ht="28.5" customHeight="1">
      <c r="A36" s="356">
        <v>6.0</v>
      </c>
      <c r="B36" s="78" t="s">
        <v>43</v>
      </c>
      <c r="C36" s="155"/>
      <c r="D36" s="155"/>
      <c r="E36" s="169"/>
      <c r="F36" s="155" t="s">
        <v>322</v>
      </c>
      <c r="G36" s="169" t="s">
        <v>7</v>
      </c>
      <c r="H36" s="169" t="s">
        <v>330</v>
      </c>
      <c r="I36" s="169" t="s">
        <v>324</v>
      </c>
      <c r="J36" s="155" t="s">
        <v>483</v>
      </c>
      <c r="K36" s="396" t="s">
        <v>484</v>
      </c>
      <c r="L36" s="59">
        <v>4500.0</v>
      </c>
      <c r="M36" s="60">
        <v>4525.029</v>
      </c>
      <c r="N36" s="148" t="s">
        <v>464</v>
      </c>
      <c r="O36" s="148"/>
      <c r="P36" s="148"/>
      <c r="Q36" s="148"/>
      <c r="R36" s="148"/>
      <c r="S36" s="149" t="s">
        <v>92</v>
      </c>
      <c r="T36" s="174"/>
      <c r="U36" s="150">
        <v>45718.0</v>
      </c>
      <c r="V36" s="155"/>
      <c r="W36" s="169"/>
      <c r="X36" s="79" t="s">
        <v>465</v>
      </c>
      <c r="Y36" s="72">
        <v>45718.0</v>
      </c>
      <c r="Z36" s="411">
        <v>45718.163194444445</v>
      </c>
      <c r="AA36" s="397">
        <v>45718.0</v>
      </c>
      <c r="AB36" s="398">
        <v>45718.39444444444</v>
      </c>
      <c r="AC36" s="153"/>
      <c r="AD36" s="404">
        <v>4500.0</v>
      </c>
      <c r="AE36" s="154"/>
      <c r="AF36" s="154" t="s">
        <v>335</v>
      </c>
      <c r="AG36" s="249" t="s">
        <v>191</v>
      </c>
      <c r="AH36" s="155" t="s">
        <v>231</v>
      </c>
      <c r="AI36" s="79"/>
      <c r="AJ36" s="54"/>
      <c r="AK36" s="54" t="s">
        <v>232</v>
      </c>
      <c r="AL36" s="79" t="s">
        <v>233</v>
      </c>
      <c r="AM36" s="156"/>
      <c r="AN36" s="157"/>
      <c r="AO36" s="157" t="s">
        <v>234</v>
      </c>
      <c r="AP36" s="158"/>
      <c r="AQ36" s="159"/>
      <c r="AR36" s="360" t="s">
        <v>192</v>
      </c>
      <c r="AS36" s="399">
        <v>8.20250301036179E14</v>
      </c>
      <c r="AT36" s="400">
        <v>4300.0</v>
      </c>
      <c r="AU36" s="401">
        <v>2.10659752E8</v>
      </c>
      <c r="AV36" s="162"/>
      <c r="AW36" s="162"/>
      <c r="AX36" s="54"/>
      <c r="AY36" s="54"/>
      <c r="AZ36" s="54"/>
      <c r="BA36" s="54"/>
      <c r="BB36" s="54"/>
      <c r="BC36" s="54"/>
      <c r="BD36" s="162"/>
      <c r="BE36" s="162"/>
      <c r="BF36" s="101"/>
      <c r="BG36" s="101"/>
      <c r="BH36" s="162"/>
      <c r="BI36" s="162"/>
      <c r="BJ36" s="105"/>
      <c r="BK36" s="105"/>
      <c r="BL36" s="105"/>
      <c r="BM36" s="105"/>
      <c r="BN36" s="105"/>
      <c r="BO36" s="105"/>
      <c r="BP36" s="162"/>
      <c r="BQ36" s="162"/>
      <c r="BR36" s="105"/>
      <c r="BS36" s="105"/>
      <c r="BT36" s="105"/>
      <c r="BU36" s="105"/>
      <c r="BV36" s="105"/>
      <c r="BW36" s="105"/>
      <c r="BX36" s="105"/>
      <c r="BY36" s="163">
        <v>44000.0</v>
      </c>
      <c r="BZ36" s="164" t="s">
        <v>194</v>
      </c>
      <c r="CA36" s="165">
        <v>3.0E7</v>
      </c>
      <c r="CB36" s="405">
        <v>45716.0</v>
      </c>
      <c r="CC36" s="405">
        <v>45717.875</v>
      </c>
      <c r="CD36" s="406">
        <v>45717.895833333336</v>
      </c>
      <c r="CE36" s="406">
        <v>45718.163194444445</v>
      </c>
      <c r="CF36" s="71">
        <f t="shared" si="22"/>
        <v>2.163194444</v>
      </c>
      <c r="CG36" s="72" t="str">
        <f t="shared" si="23"/>
        <v>2 hari 3 jam 55 menit 0</v>
      </c>
      <c r="CH36" s="402">
        <v>45718.39444444444</v>
      </c>
      <c r="CI36" s="71">
        <f t="shared" si="24"/>
        <v>2.394444444</v>
      </c>
      <c r="CJ36" s="72" t="str">
        <f t="shared" si="25"/>
        <v>2 hari 9 jam 28 menit 0</v>
      </c>
      <c r="CK36" s="403">
        <v>45719.09722222222</v>
      </c>
      <c r="CL36" s="403">
        <v>45719.09722222222</v>
      </c>
      <c r="CM36" s="403">
        <v>45719.09722222222</v>
      </c>
      <c r="CN36" s="403">
        <v>45719.430555555555</v>
      </c>
      <c r="CO36" s="71">
        <f t="shared" si="26"/>
        <v>0.3333333333</v>
      </c>
      <c r="CP36" s="72" t="str">
        <f t="shared" si="27"/>
        <v>0 hari 8 jam 0 menit 0</v>
      </c>
      <c r="CQ36" s="71">
        <f t="shared" si="28"/>
        <v>2.727777778</v>
      </c>
      <c r="CR36" s="72" t="str">
        <f t="shared" si="29"/>
        <v>2 hari 17 jam 28 menit 0</v>
      </c>
      <c r="CS36" s="76" t="s">
        <v>96</v>
      </c>
      <c r="CT36" s="166" t="s">
        <v>195</v>
      </c>
      <c r="CU36" s="167" t="s">
        <v>485</v>
      </c>
      <c r="CV36" s="167" t="s">
        <v>486</v>
      </c>
      <c r="CW36" s="168"/>
      <c r="CX36" s="167"/>
      <c r="CY36" s="380" t="s">
        <v>487</v>
      </c>
      <c r="CZ36" s="167"/>
    </row>
    <row r="37" ht="28.5" customHeight="1">
      <c r="A37" s="356">
        <v>7.0</v>
      </c>
      <c r="B37" s="78" t="s">
        <v>43</v>
      </c>
      <c r="C37" s="155"/>
      <c r="D37" s="155"/>
      <c r="E37" s="169"/>
      <c r="F37" s="155" t="s">
        <v>322</v>
      </c>
      <c r="G37" s="169" t="s">
        <v>7</v>
      </c>
      <c r="H37" s="169" t="s">
        <v>330</v>
      </c>
      <c r="I37" s="169" t="s">
        <v>324</v>
      </c>
      <c r="J37" s="155" t="s">
        <v>488</v>
      </c>
      <c r="K37" s="394" t="s">
        <v>489</v>
      </c>
      <c r="L37" s="59">
        <v>7200.0</v>
      </c>
      <c r="M37" s="408">
        <v>6495.774</v>
      </c>
      <c r="N37" s="148" t="s">
        <v>464</v>
      </c>
      <c r="O37" s="148"/>
      <c r="P37" s="148"/>
      <c r="Q37" s="148"/>
      <c r="R37" s="148"/>
      <c r="S37" s="149" t="s">
        <v>92</v>
      </c>
      <c r="T37" s="174"/>
      <c r="U37" s="409">
        <v>45720.0</v>
      </c>
      <c r="V37" s="155"/>
      <c r="W37" s="169"/>
      <c r="X37" s="79" t="s">
        <v>465</v>
      </c>
      <c r="Y37" s="410">
        <v>45720.0</v>
      </c>
      <c r="Z37" s="411">
        <v>45720.711805555555</v>
      </c>
      <c r="AA37" s="397">
        <v>45720.0</v>
      </c>
      <c r="AB37" s="398">
        <v>45720.82638888889</v>
      </c>
      <c r="AC37" s="153"/>
      <c r="AD37" s="404">
        <v>7200.0</v>
      </c>
      <c r="AE37" s="154"/>
      <c r="AF37" s="154" t="s">
        <v>335</v>
      </c>
      <c r="AG37" s="249" t="s">
        <v>191</v>
      </c>
      <c r="AH37" s="155" t="s">
        <v>231</v>
      </c>
      <c r="AI37" s="79"/>
      <c r="AJ37" s="54"/>
      <c r="AK37" s="54" t="s">
        <v>232</v>
      </c>
      <c r="AL37" s="79" t="s">
        <v>233</v>
      </c>
      <c r="AM37" s="156"/>
      <c r="AN37" s="157"/>
      <c r="AO37" s="157" t="s">
        <v>234</v>
      </c>
      <c r="AP37" s="158"/>
      <c r="AQ37" s="159"/>
      <c r="AR37" s="360" t="s">
        <v>192</v>
      </c>
      <c r="AS37" s="399">
        <v>8.20250303245741E14</v>
      </c>
      <c r="AT37" s="400">
        <v>6600.0</v>
      </c>
      <c r="AU37" s="401">
        <v>3.26172E8</v>
      </c>
      <c r="AV37" s="162"/>
      <c r="AW37" s="162"/>
      <c r="AX37" s="54"/>
      <c r="AY37" s="54"/>
      <c r="AZ37" s="54"/>
      <c r="BA37" s="54"/>
      <c r="BB37" s="54"/>
      <c r="BC37" s="54"/>
      <c r="BD37" s="162"/>
      <c r="BE37" s="162"/>
      <c r="BF37" s="101"/>
      <c r="BG37" s="101"/>
      <c r="BH37" s="162"/>
      <c r="BI37" s="162"/>
      <c r="BJ37" s="105"/>
      <c r="BK37" s="105"/>
      <c r="BL37" s="105"/>
      <c r="BM37" s="105"/>
      <c r="BN37" s="105"/>
      <c r="BO37" s="105"/>
      <c r="BP37" s="162"/>
      <c r="BQ37" s="162"/>
      <c r="BR37" s="105"/>
      <c r="BS37" s="105"/>
      <c r="BT37" s="105"/>
      <c r="BU37" s="105"/>
      <c r="BV37" s="105"/>
      <c r="BW37" s="105"/>
      <c r="BX37" s="105"/>
      <c r="BY37" s="163">
        <v>44000.0</v>
      </c>
      <c r="BZ37" s="164" t="s">
        <v>194</v>
      </c>
      <c r="CA37" s="165">
        <v>3.0E7</v>
      </c>
      <c r="CB37" s="405">
        <v>45718.99652777778</v>
      </c>
      <c r="CC37" s="405">
        <v>45719.743055555555</v>
      </c>
      <c r="CD37" s="406">
        <v>45720.02777777778</v>
      </c>
      <c r="CE37" s="406">
        <v>45720.711805555555</v>
      </c>
      <c r="CF37" s="71">
        <f t="shared" si="22"/>
        <v>1.715277778</v>
      </c>
      <c r="CG37" s="72" t="str">
        <f t="shared" si="23"/>
        <v>1 hari 17 jam 10 menit 0</v>
      </c>
      <c r="CH37" s="402">
        <v>45720.82638888889</v>
      </c>
      <c r="CI37" s="71">
        <f t="shared" si="24"/>
        <v>1.829861111</v>
      </c>
      <c r="CJ37" s="72" t="str">
        <f t="shared" si="25"/>
        <v>1 hari 19 jam 55 menit 0</v>
      </c>
      <c r="CK37" s="403">
        <v>45721.20138888889</v>
      </c>
      <c r="CL37" s="403">
        <v>45721.20138888889</v>
      </c>
      <c r="CM37" s="403">
        <v>45721.20138888889</v>
      </c>
      <c r="CN37" s="403">
        <v>45721.708333333336</v>
      </c>
      <c r="CO37" s="71">
        <f t="shared" si="26"/>
        <v>0.5069444444</v>
      </c>
      <c r="CP37" s="72" t="str">
        <f t="shared" si="27"/>
        <v>0 hari 12 jam 10 menit 0</v>
      </c>
      <c r="CQ37" s="71">
        <f t="shared" si="28"/>
        <v>2.336805556</v>
      </c>
      <c r="CR37" s="72" t="str">
        <f t="shared" si="29"/>
        <v>2 hari 8 jam 5 menit 0</v>
      </c>
      <c r="CS37" s="76" t="s">
        <v>96</v>
      </c>
      <c r="CT37" s="166" t="s">
        <v>195</v>
      </c>
      <c r="CU37" s="167" t="s">
        <v>490</v>
      </c>
      <c r="CV37" s="167" t="s">
        <v>491</v>
      </c>
      <c r="CW37" s="168"/>
      <c r="CX37" s="167"/>
      <c r="CY37" s="380" t="s">
        <v>492</v>
      </c>
      <c r="CZ37" s="167"/>
    </row>
    <row r="38" ht="18.0" customHeight="1">
      <c r="A38" s="86"/>
      <c r="B38" s="86"/>
      <c r="C38" s="364"/>
      <c r="D38" s="365"/>
      <c r="E38" s="88"/>
      <c r="F38" s="87"/>
      <c r="G38" s="87"/>
      <c r="H38" s="87"/>
      <c r="I38" s="87"/>
      <c r="J38" s="87"/>
      <c r="K38" s="89" t="s">
        <v>111</v>
      </c>
      <c r="L38" s="90">
        <f t="shared" ref="L38:M38" si="30">SUM(L31:L37)</f>
        <v>49500</v>
      </c>
      <c r="M38" s="91">
        <f t="shared" si="30"/>
        <v>48688.247</v>
      </c>
      <c r="N38" s="92"/>
      <c r="O38" s="87"/>
      <c r="P38" s="87"/>
      <c r="Q38" s="87"/>
      <c r="R38" s="87"/>
      <c r="S38" s="87"/>
      <c r="T38" s="86"/>
      <c r="U38" s="87"/>
      <c r="V38" s="179"/>
      <c r="W38" s="180"/>
      <c r="X38" s="181"/>
      <c r="Y38" s="86"/>
      <c r="Z38" s="86"/>
      <c r="AA38" s="93"/>
      <c r="AB38" s="93"/>
      <c r="AC38" s="93"/>
      <c r="AD38" s="90"/>
      <c r="AE38" s="90"/>
      <c r="AF38" s="90"/>
      <c r="AG38" s="94"/>
      <c r="AH38" s="94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94"/>
      <c r="AU38" s="86"/>
      <c r="AV38" s="94"/>
      <c r="AW38" s="94"/>
      <c r="AX38" s="94"/>
      <c r="AY38" s="94"/>
      <c r="AZ38" s="94"/>
      <c r="BA38" s="86"/>
      <c r="BB38" s="94"/>
      <c r="BC38" s="94"/>
      <c r="BD38" s="94"/>
      <c r="BE38" s="94"/>
      <c r="BF38" s="94"/>
      <c r="BG38" s="86"/>
      <c r="BH38" s="86"/>
      <c r="BI38" s="94"/>
      <c r="BJ38" s="94"/>
      <c r="BK38" s="94"/>
      <c r="BL38" s="94"/>
      <c r="BM38" s="94"/>
      <c r="BN38" s="86"/>
      <c r="BO38" s="94"/>
      <c r="BP38" s="94"/>
      <c r="BQ38" s="94"/>
      <c r="BR38" s="94"/>
      <c r="BS38" s="94"/>
      <c r="BT38" s="86"/>
      <c r="BU38" s="94"/>
      <c r="BV38" s="94"/>
      <c r="BW38" s="94"/>
      <c r="BX38" s="94"/>
      <c r="BY38" s="96"/>
      <c r="BZ38" s="182"/>
      <c r="CA38" s="95"/>
      <c r="CB38" s="95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183"/>
      <c r="CV38" s="183"/>
      <c r="CW38" s="183"/>
      <c r="CX38" s="183"/>
      <c r="CY38" s="183"/>
      <c r="CZ38" s="183"/>
    </row>
    <row r="39" ht="28.5" customHeight="1">
      <c r="A39" s="412">
        <v>1.0</v>
      </c>
      <c r="B39" s="78" t="s">
        <v>43</v>
      </c>
      <c r="C39" s="374" t="s">
        <v>397</v>
      </c>
      <c r="D39" s="413" t="s">
        <v>13</v>
      </c>
      <c r="E39" s="414" t="s">
        <v>493</v>
      </c>
      <c r="F39" s="413" t="s">
        <v>494</v>
      </c>
      <c r="G39" s="395" t="s">
        <v>495</v>
      </c>
      <c r="H39" s="395" t="s">
        <v>496</v>
      </c>
      <c r="I39" s="395" t="s">
        <v>242</v>
      </c>
      <c r="J39" s="413" t="s">
        <v>497</v>
      </c>
      <c r="K39" s="415" t="s">
        <v>498</v>
      </c>
      <c r="L39" s="416">
        <v>7250.0</v>
      </c>
      <c r="M39" s="408">
        <v>7250.36</v>
      </c>
      <c r="N39" s="387" t="s">
        <v>92</v>
      </c>
      <c r="O39" s="148"/>
      <c r="P39" s="148"/>
      <c r="Q39" s="148"/>
      <c r="R39" s="148"/>
      <c r="S39" s="414" t="s">
        <v>92</v>
      </c>
      <c r="T39" s="172"/>
      <c r="U39" s="409">
        <v>45725.0</v>
      </c>
      <c r="V39" s="155"/>
      <c r="W39" s="169"/>
      <c r="X39" s="399" t="s">
        <v>499</v>
      </c>
      <c r="Y39" s="409">
        <v>45725.0</v>
      </c>
      <c r="Z39" s="411">
        <v>45725.118055555555</v>
      </c>
      <c r="AA39" s="397">
        <v>45725.0</v>
      </c>
      <c r="AB39" s="398">
        <v>45725.39375</v>
      </c>
      <c r="AC39" s="153"/>
      <c r="AD39" s="404">
        <v>7250.0</v>
      </c>
      <c r="AE39" s="173"/>
      <c r="AF39" s="417" t="s">
        <v>500</v>
      </c>
      <c r="AG39" s="249" t="s">
        <v>191</v>
      </c>
      <c r="AH39" s="155"/>
      <c r="AI39" s="79"/>
      <c r="AJ39" s="54"/>
      <c r="AK39" s="54"/>
      <c r="AL39" s="79"/>
      <c r="AM39" s="156"/>
      <c r="AN39" s="157"/>
      <c r="AO39" s="157"/>
      <c r="AP39" s="158"/>
      <c r="AQ39" s="159"/>
      <c r="AR39" s="360" t="s">
        <v>192</v>
      </c>
      <c r="AS39" s="399">
        <v>8.20250307945719E14</v>
      </c>
      <c r="AT39" s="400">
        <v>7250.0</v>
      </c>
      <c r="AU39" s="418">
        <v>69638.0</v>
      </c>
      <c r="AV39" s="162"/>
      <c r="AW39" s="162"/>
      <c r="AX39" s="54"/>
      <c r="AY39" s="54"/>
      <c r="AZ39" s="54"/>
      <c r="BA39" s="54"/>
      <c r="BB39" s="54"/>
      <c r="BC39" s="54"/>
      <c r="BD39" s="162"/>
      <c r="BE39" s="162"/>
      <c r="BF39" s="105"/>
      <c r="BG39" s="162"/>
      <c r="BH39" s="162"/>
      <c r="BI39" s="162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419">
        <v>80000.0</v>
      </c>
      <c r="BZ39" s="164" t="s">
        <v>194</v>
      </c>
      <c r="CA39" s="165">
        <v>3.0E7</v>
      </c>
      <c r="CB39" s="405">
        <v>45723.73611111111</v>
      </c>
      <c r="CC39" s="406">
        <v>45724.69097222222</v>
      </c>
      <c r="CD39" s="406">
        <v>45724.822916666664</v>
      </c>
      <c r="CE39" s="406">
        <v>45725.118055555555</v>
      </c>
      <c r="CF39" s="71">
        <f t="shared" ref="CF39:CF41" si="31">CE39-CB39</f>
        <v>1.381944444</v>
      </c>
      <c r="CG39" s="72" t="str">
        <f t="shared" ref="CG39:CG41" si="32">INT(CE39-CB39)&amp;" hari "&amp;HOUR(MOD(CE39-CB39,1))&amp;" jam "&amp;MINUTE(MOD(CE39-CB39,1))&amp;" menit "&amp;SECOND(MOD(CE39-CB39,1))</f>
        <v>1 hari 9 jam 10 menit 0</v>
      </c>
      <c r="CH39" s="402">
        <v>45725.39375</v>
      </c>
      <c r="CI39" s="71">
        <f t="shared" ref="CI39:CI41" si="33">CH39-CB39</f>
        <v>1.657638889</v>
      </c>
      <c r="CJ39" s="72" t="str">
        <f t="shared" ref="CJ39:CJ41" si="34">INT(CH39-CB39)&amp;" hari "&amp;HOUR(MOD(CH39-CB39,1))&amp;" jam "&amp;MINUTE(MOD(CH39-CB39,1))&amp;" menit "&amp;SECOND(MOD(CH39-CB39,1))</f>
        <v>1 hari 15 jam 47 menit 0</v>
      </c>
      <c r="CK39" s="403">
        <v>45728.8125</v>
      </c>
      <c r="CL39" s="403">
        <v>45728.8125</v>
      </c>
      <c r="CM39" s="403">
        <v>45728.8125</v>
      </c>
      <c r="CN39" s="403">
        <v>45729.291666666664</v>
      </c>
      <c r="CO39" s="71">
        <f t="shared" ref="CO39:CO41" si="35">CN39-CK39</f>
        <v>0.4791666667</v>
      </c>
      <c r="CP39" s="72" t="str">
        <f t="shared" ref="CP39:CP41" si="36">INT(CN39-CK39)&amp;" hari "&amp;HOUR(MOD(CN39-CK39,1))&amp;" jam "&amp;MINUTE(MOD(CN39-CK39,1))&amp;" menit "&amp;SECOND(MOD(CN39-CK39,1))</f>
        <v>0 hari 11 jam 30 menit 0</v>
      </c>
      <c r="CQ39" s="71">
        <f t="shared" ref="CQ39:CQ41" si="37">CI39+CO39</f>
        <v>2.136805556</v>
      </c>
      <c r="CR39" s="72" t="str">
        <f t="shared" ref="CR39:CR41" si="38">INT(CQ39)&amp;" hari "&amp;HOUR(MOD(CQ39,1))&amp;" jam "&amp;MINUTE(MOD(CQ39,1))&amp;" menit "&amp;SECOND(MOD(CQ39,1))</f>
        <v>2 hari 3 jam 17 menit 0</v>
      </c>
      <c r="CS39" s="420" t="s">
        <v>96</v>
      </c>
      <c r="CT39" s="166" t="s">
        <v>195</v>
      </c>
      <c r="CU39" s="167"/>
      <c r="CV39" s="380" t="s">
        <v>501</v>
      </c>
      <c r="CW39" s="421">
        <v>45722.0</v>
      </c>
      <c r="CX39" s="421">
        <v>45722.0</v>
      </c>
      <c r="CY39" s="167"/>
      <c r="CZ39" s="167"/>
    </row>
    <row r="40" ht="28.5" customHeight="1">
      <c r="A40" s="412">
        <v>2.0</v>
      </c>
      <c r="B40" s="78" t="s">
        <v>43</v>
      </c>
      <c r="C40" s="155"/>
      <c r="D40" s="155"/>
      <c r="E40" s="395" t="s">
        <v>502</v>
      </c>
      <c r="F40" s="413" t="s">
        <v>494</v>
      </c>
      <c r="G40" s="395" t="s">
        <v>495</v>
      </c>
      <c r="H40" s="395" t="s">
        <v>496</v>
      </c>
      <c r="I40" s="395" t="s">
        <v>242</v>
      </c>
      <c r="J40" s="413" t="s">
        <v>503</v>
      </c>
      <c r="K40" s="415" t="s">
        <v>504</v>
      </c>
      <c r="L40" s="416">
        <v>7250.0</v>
      </c>
      <c r="M40" s="408">
        <v>7250.182</v>
      </c>
      <c r="N40" s="387" t="s">
        <v>92</v>
      </c>
      <c r="O40" s="148"/>
      <c r="P40" s="148"/>
      <c r="Q40" s="148"/>
      <c r="R40" s="148"/>
      <c r="S40" s="414" t="s">
        <v>92</v>
      </c>
      <c r="T40" s="172"/>
      <c r="U40" s="409">
        <v>45725.0</v>
      </c>
      <c r="V40" s="155"/>
      <c r="W40" s="169"/>
      <c r="X40" s="399" t="s">
        <v>499</v>
      </c>
      <c r="Y40" s="409">
        <v>45725.0</v>
      </c>
      <c r="Z40" s="411">
        <v>45725.68402777778</v>
      </c>
      <c r="AA40" s="397">
        <v>45725.0</v>
      </c>
      <c r="AB40" s="398">
        <v>45725.77847222222</v>
      </c>
      <c r="AC40" s="153"/>
      <c r="AD40" s="404">
        <v>7250.0</v>
      </c>
      <c r="AE40" s="173"/>
      <c r="AF40" s="417" t="s">
        <v>500</v>
      </c>
      <c r="AG40" s="249" t="s">
        <v>191</v>
      </c>
      <c r="AH40" s="155"/>
      <c r="AI40" s="79"/>
      <c r="AJ40" s="54"/>
      <c r="AK40" s="54"/>
      <c r="AL40" s="79"/>
      <c r="AM40" s="156"/>
      <c r="AN40" s="157"/>
      <c r="AO40" s="157"/>
      <c r="AP40" s="158"/>
      <c r="AQ40" s="159"/>
      <c r="AR40" s="360" t="s">
        <v>192</v>
      </c>
      <c r="AS40" s="399">
        <v>8.20250307929554E14</v>
      </c>
      <c r="AT40" s="400">
        <v>7250.0</v>
      </c>
      <c r="AU40" s="418">
        <v>69638.0</v>
      </c>
      <c r="AV40" s="162"/>
      <c r="AW40" s="162"/>
      <c r="AX40" s="54"/>
      <c r="AY40" s="54"/>
      <c r="AZ40" s="54"/>
      <c r="BA40" s="54"/>
      <c r="BB40" s="54"/>
      <c r="BC40" s="54"/>
      <c r="BD40" s="162"/>
      <c r="BE40" s="162"/>
      <c r="BF40" s="105"/>
      <c r="BG40" s="162"/>
      <c r="BH40" s="162"/>
      <c r="BI40" s="162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419">
        <v>80000.0</v>
      </c>
      <c r="BZ40" s="164" t="s">
        <v>194</v>
      </c>
      <c r="CA40" s="165">
        <v>3.0E7</v>
      </c>
      <c r="CB40" s="405">
        <v>45724.40277777778</v>
      </c>
      <c r="CC40" s="406">
        <v>45725.38888888889</v>
      </c>
      <c r="CD40" s="406">
        <v>45725.399305555555</v>
      </c>
      <c r="CE40" s="406">
        <v>45725.68402777778</v>
      </c>
      <c r="CF40" s="71">
        <f t="shared" si="31"/>
        <v>1.28125</v>
      </c>
      <c r="CG40" s="72" t="str">
        <f t="shared" si="32"/>
        <v>1 hari 6 jam 45 menit 0</v>
      </c>
      <c r="CH40" s="402">
        <v>45725.77847222222</v>
      </c>
      <c r="CI40" s="71">
        <f t="shared" si="33"/>
        <v>1.375694444</v>
      </c>
      <c r="CJ40" s="72" t="str">
        <f t="shared" si="34"/>
        <v>1 hari 9 jam 1 menit 0</v>
      </c>
      <c r="CK40" s="403">
        <v>45728.25</v>
      </c>
      <c r="CL40" s="403">
        <v>45728.29861111111</v>
      </c>
      <c r="CM40" s="403">
        <v>45728.3125</v>
      </c>
      <c r="CN40" s="403">
        <v>45728.6875</v>
      </c>
      <c r="CO40" s="71">
        <f t="shared" si="35"/>
        <v>0.4375</v>
      </c>
      <c r="CP40" s="72" t="str">
        <f t="shared" si="36"/>
        <v>0 hari 10 jam 30 menit 0</v>
      </c>
      <c r="CQ40" s="71">
        <f t="shared" si="37"/>
        <v>1.813194444</v>
      </c>
      <c r="CR40" s="72" t="str">
        <f t="shared" si="38"/>
        <v>1 hari 19 jam 31 menit 0</v>
      </c>
      <c r="CS40" s="420" t="s">
        <v>96</v>
      </c>
      <c r="CT40" s="166" t="s">
        <v>195</v>
      </c>
      <c r="CU40" s="167"/>
      <c r="CV40" s="380" t="s">
        <v>501</v>
      </c>
      <c r="CW40" s="421">
        <v>45722.0</v>
      </c>
      <c r="CX40" s="421">
        <v>45722.0</v>
      </c>
      <c r="CY40" s="167"/>
      <c r="CZ40" s="167"/>
    </row>
    <row r="41" ht="28.5" customHeight="1">
      <c r="A41" s="412">
        <v>3.0</v>
      </c>
      <c r="B41" s="78" t="s">
        <v>43</v>
      </c>
      <c r="C41" s="155"/>
      <c r="D41" s="155"/>
      <c r="E41" s="169"/>
      <c r="F41" s="413" t="s">
        <v>494</v>
      </c>
      <c r="G41" s="395" t="s">
        <v>495</v>
      </c>
      <c r="H41" s="395" t="s">
        <v>496</v>
      </c>
      <c r="I41" s="395" t="s">
        <v>242</v>
      </c>
      <c r="J41" s="413" t="s">
        <v>505</v>
      </c>
      <c r="K41" s="415" t="s">
        <v>332</v>
      </c>
      <c r="L41" s="416">
        <v>7500.0</v>
      </c>
      <c r="M41" s="408">
        <v>7500.104</v>
      </c>
      <c r="N41" s="387" t="s">
        <v>92</v>
      </c>
      <c r="O41" s="148"/>
      <c r="P41" s="148"/>
      <c r="Q41" s="148"/>
      <c r="R41" s="148"/>
      <c r="S41" s="414" t="s">
        <v>92</v>
      </c>
      <c r="T41" s="172"/>
      <c r="U41" s="409">
        <v>45726.0</v>
      </c>
      <c r="V41" s="155"/>
      <c r="W41" s="169"/>
      <c r="X41" s="399" t="s">
        <v>499</v>
      </c>
      <c r="Y41" s="409">
        <v>45726.0</v>
      </c>
      <c r="Z41" s="411">
        <v>45726.416666666664</v>
      </c>
      <c r="AA41" s="397">
        <v>45726.0</v>
      </c>
      <c r="AB41" s="398">
        <v>45726.46597222222</v>
      </c>
      <c r="AC41" s="153"/>
      <c r="AD41" s="66">
        <v>7500.0</v>
      </c>
      <c r="AE41" s="173"/>
      <c r="AF41" s="417" t="s">
        <v>500</v>
      </c>
      <c r="AG41" s="249" t="s">
        <v>191</v>
      </c>
      <c r="AH41" s="155"/>
      <c r="AI41" s="79"/>
      <c r="AJ41" s="54"/>
      <c r="AK41" s="54"/>
      <c r="AL41" s="79"/>
      <c r="AM41" s="156"/>
      <c r="AN41" s="157"/>
      <c r="AO41" s="157"/>
      <c r="AP41" s="158"/>
      <c r="AQ41" s="159"/>
      <c r="AR41" s="360" t="s">
        <v>192</v>
      </c>
      <c r="AS41" s="399">
        <v>8.20250307946197E14</v>
      </c>
      <c r="AT41" s="400">
        <v>7500.0</v>
      </c>
      <c r="AU41" s="418">
        <v>72039.0</v>
      </c>
      <c r="AV41" s="162"/>
      <c r="AW41" s="162"/>
      <c r="AX41" s="54"/>
      <c r="AY41" s="54"/>
      <c r="AZ41" s="54"/>
      <c r="BA41" s="54"/>
      <c r="BB41" s="54"/>
      <c r="BC41" s="54"/>
      <c r="BD41" s="162"/>
      <c r="BE41" s="162"/>
      <c r="BF41" s="105"/>
      <c r="BG41" s="162"/>
      <c r="BH41" s="162"/>
      <c r="BI41" s="162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419">
        <v>80000.0</v>
      </c>
      <c r="BZ41" s="164" t="s">
        <v>194</v>
      </c>
      <c r="CA41" s="165">
        <v>3.0E7</v>
      </c>
      <c r="CB41" s="405">
        <v>45725.416666666664</v>
      </c>
      <c r="CC41" s="405">
        <v>45725.76388888889</v>
      </c>
      <c r="CD41" s="406">
        <v>45725.82638888889</v>
      </c>
      <c r="CE41" s="406">
        <v>45726.416666666664</v>
      </c>
      <c r="CF41" s="71">
        <f t="shared" si="31"/>
        <v>1</v>
      </c>
      <c r="CG41" s="72" t="str">
        <f t="shared" si="32"/>
        <v>1 hari 0 jam 0 menit 0</v>
      </c>
      <c r="CH41" s="402">
        <v>45726.46597222222</v>
      </c>
      <c r="CI41" s="71">
        <f t="shared" si="33"/>
        <v>1.049305556</v>
      </c>
      <c r="CJ41" s="72" t="str">
        <f t="shared" si="34"/>
        <v>1 hari 1 jam 11 menit 0</v>
      </c>
      <c r="CK41" s="403">
        <v>45730.270833333336</v>
      </c>
      <c r="CL41" s="403">
        <v>45730.270833333336</v>
      </c>
      <c r="CM41" s="403">
        <v>45730.270833333336</v>
      </c>
      <c r="CN41" s="403">
        <v>45730.75</v>
      </c>
      <c r="CO41" s="71">
        <f t="shared" si="35"/>
        <v>0.4791666667</v>
      </c>
      <c r="CP41" s="72" t="str">
        <f t="shared" si="36"/>
        <v>0 hari 11 jam 30 menit 0</v>
      </c>
      <c r="CQ41" s="71">
        <f t="shared" si="37"/>
        <v>1.528472222</v>
      </c>
      <c r="CR41" s="72" t="str">
        <f t="shared" si="38"/>
        <v>1 hari 12 jam 41 menit 0</v>
      </c>
      <c r="CS41" s="420" t="s">
        <v>96</v>
      </c>
      <c r="CT41" s="166" t="s">
        <v>195</v>
      </c>
      <c r="CU41" s="167"/>
      <c r="CV41" s="380" t="s">
        <v>501</v>
      </c>
      <c r="CW41" s="421">
        <v>45722.0</v>
      </c>
      <c r="CX41" s="421">
        <v>45722.0</v>
      </c>
      <c r="CY41" s="167"/>
      <c r="CZ41" s="167"/>
    </row>
    <row r="42" ht="15.0" customHeight="1">
      <c r="A42" s="86"/>
      <c r="B42" s="86"/>
      <c r="C42" s="364"/>
      <c r="D42" s="365"/>
      <c r="E42" s="88"/>
      <c r="F42" s="87"/>
      <c r="G42" s="87"/>
      <c r="H42" s="87"/>
      <c r="I42" s="87"/>
      <c r="J42" s="87"/>
      <c r="K42" s="89" t="s">
        <v>111</v>
      </c>
      <c r="L42" s="90">
        <f t="shared" ref="L42:M42" si="39">SUM(L39:L41)</f>
        <v>22000</v>
      </c>
      <c r="M42" s="91">
        <f t="shared" si="39"/>
        <v>22000.646</v>
      </c>
      <c r="N42" s="92"/>
      <c r="O42" s="87"/>
      <c r="P42" s="87"/>
      <c r="Q42" s="87"/>
      <c r="R42" s="87"/>
      <c r="S42" s="87"/>
      <c r="T42" s="86"/>
      <c r="U42" s="87"/>
      <c r="V42" s="179"/>
      <c r="W42" s="180"/>
      <c r="X42" s="181"/>
      <c r="Y42" s="86"/>
      <c r="Z42" s="86"/>
      <c r="AA42" s="93"/>
      <c r="AB42" s="93"/>
      <c r="AC42" s="93"/>
      <c r="AD42" s="90"/>
      <c r="AE42" s="90"/>
      <c r="AF42" s="90"/>
      <c r="AG42" s="94"/>
      <c r="AH42" s="94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94"/>
      <c r="AU42" s="86"/>
      <c r="AV42" s="94"/>
      <c r="AW42" s="94"/>
      <c r="AX42" s="94"/>
      <c r="AY42" s="94"/>
      <c r="AZ42" s="94"/>
      <c r="BA42" s="86"/>
      <c r="BB42" s="94"/>
      <c r="BC42" s="94"/>
      <c r="BD42" s="94"/>
      <c r="BE42" s="94"/>
      <c r="BF42" s="94"/>
      <c r="BG42" s="86"/>
      <c r="BH42" s="86"/>
      <c r="BI42" s="94"/>
      <c r="BJ42" s="94"/>
      <c r="BK42" s="94"/>
      <c r="BL42" s="94"/>
      <c r="BM42" s="94"/>
      <c r="BN42" s="86"/>
      <c r="BO42" s="94"/>
      <c r="BP42" s="94"/>
      <c r="BQ42" s="94"/>
      <c r="BR42" s="94"/>
      <c r="BS42" s="94"/>
      <c r="BT42" s="86"/>
      <c r="BU42" s="94"/>
      <c r="BV42" s="94"/>
      <c r="BW42" s="94"/>
      <c r="BX42" s="94"/>
      <c r="BY42" s="96"/>
      <c r="BZ42" s="182"/>
      <c r="CA42" s="95"/>
      <c r="CB42" s="95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183"/>
      <c r="CV42" s="183"/>
      <c r="CW42" s="183"/>
      <c r="CX42" s="183"/>
      <c r="CY42" s="183"/>
      <c r="CZ42" s="183"/>
    </row>
    <row r="43" ht="69.75" customHeight="1">
      <c r="A43" s="366">
        <v>1.0</v>
      </c>
      <c r="B43" s="185" t="s">
        <v>43</v>
      </c>
      <c r="C43" s="374" t="s">
        <v>397</v>
      </c>
      <c r="D43" s="186" t="s">
        <v>8</v>
      </c>
      <c r="E43" s="373" t="s">
        <v>506</v>
      </c>
      <c r="F43" s="202" t="s">
        <v>249</v>
      </c>
      <c r="G43" s="202" t="s">
        <v>250</v>
      </c>
      <c r="H43" s="202" t="s">
        <v>251</v>
      </c>
      <c r="I43" s="202" t="s">
        <v>252</v>
      </c>
      <c r="J43" s="370" t="s">
        <v>507</v>
      </c>
      <c r="K43" s="422" t="s">
        <v>508</v>
      </c>
      <c r="L43" s="423">
        <v>50000.0</v>
      </c>
      <c r="M43" s="424">
        <v>5.0000188E7</v>
      </c>
      <c r="N43" s="370" t="s">
        <v>327</v>
      </c>
      <c r="O43" s="193"/>
      <c r="P43" s="193"/>
      <c r="Q43" s="193"/>
      <c r="R43" s="193"/>
      <c r="S43" s="414" t="s">
        <v>93</v>
      </c>
      <c r="T43" s="194"/>
      <c r="U43" s="409">
        <v>45736.0</v>
      </c>
      <c r="V43" s="196"/>
      <c r="W43" s="186"/>
      <c r="X43" s="197"/>
      <c r="Y43" s="150"/>
      <c r="Z43" s="199"/>
      <c r="AA43" s="200"/>
      <c r="AB43" s="201"/>
      <c r="AC43" s="202"/>
      <c r="AD43" s="203"/>
      <c r="AE43" s="203"/>
      <c r="AF43" s="204"/>
      <c r="AG43" s="202"/>
      <c r="AH43" s="202"/>
      <c r="AI43" s="205"/>
      <c r="AJ43" s="206"/>
      <c r="AK43" s="185"/>
      <c r="AL43" s="202"/>
      <c r="AM43" s="207"/>
      <c r="AN43" s="208"/>
      <c r="AO43" s="209"/>
      <c r="AP43" s="209"/>
      <c r="AQ43" s="209"/>
      <c r="AR43" s="209"/>
      <c r="AS43" s="210"/>
      <c r="AT43" s="210"/>
      <c r="AU43" s="211"/>
      <c r="AV43" s="212"/>
      <c r="AW43" s="206"/>
      <c r="AX43" s="206"/>
      <c r="AY43" s="206"/>
      <c r="AZ43" s="206"/>
      <c r="BA43" s="206"/>
      <c r="BB43" s="206"/>
      <c r="BC43" s="206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6"/>
      <c r="BO43" s="206"/>
      <c r="BP43" s="206"/>
      <c r="BQ43" s="206"/>
      <c r="BR43" s="206"/>
      <c r="BS43" s="206"/>
      <c r="BT43" s="206"/>
      <c r="BU43" s="206"/>
      <c r="BV43" s="206"/>
      <c r="BW43" s="206"/>
      <c r="BX43" s="196"/>
      <c r="BY43" s="209"/>
      <c r="BZ43" s="213"/>
      <c r="CA43" s="214"/>
      <c r="CB43" s="215"/>
      <c r="CC43" s="216"/>
      <c r="CD43" s="216"/>
      <c r="CE43" s="216"/>
      <c r="CF43" s="217"/>
      <c r="CG43" s="201"/>
      <c r="CH43" s="215"/>
      <c r="CI43" s="217"/>
      <c r="CJ43" s="201"/>
      <c r="CK43" s="218"/>
      <c r="CL43" s="218"/>
      <c r="CM43" s="218"/>
      <c r="CN43" s="218"/>
      <c r="CO43" s="218"/>
      <c r="CP43" s="218"/>
      <c r="CQ43" s="218"/>
      <c r="CR43" s="218"/>
      <c r="CS43" s="218"/>
      <c r="CT43" s="219"/>
      <c r="CU43" s="220"/>
      <c r="CV43" s="220"/>
      <c r="CW43" s="168"/>
      <c r="CX43" s="220"/>
      <c r="CY43" s="220"/>
      <c r="CZ43" s="220"/>
    </row>
    <row r="44" ht="12.75" customHeight="1">
      <c r="A44" s="86"/>
      <c r="B44" s="86"/>
      <c r="C44" s="364"/>
      <c r="D44" s="365"/>
      <c r="E44" s="88"/>
      <c r="F44" s="87"/>
      <c r="G44" s="87"/>
      <c r="H44" s="87"/>
      <c r="I44" s="87"/>
      <c r="J44" s="87"/>
      <c r="K44" s="89" t="s">
        <v>111</v>
      </c>
      <c r="L44" s="90">
        <f t="shared" ref="L44:M44" si="40">SUM(L43)</f>
        <v>50000</v>
      </c>
      <c r="M44" s="91">
        <f t="shared" si="40"/>
        <v>50000188</v>
      </c>
      <c r="N44" s="92"/>
      <c r="O44" s="87"/>
      <c r="P44" s="87"/>
      <c r="Q44" s="87"/>
      <c r="R44" s="87"/>
      <c r="S44" s="87"/>
      <c r="T44" s="86"/>
      <c r="U44" s="87"/>
      <c r="V44" s="179"/>
      <c r="W44" s="180"/>
      <c r="X44" s="181"/>
      <c r="Y44" s="86"/>
      <c r="Z44" s="86"/>
      <c r="AA44" s="93"/>
      <c r="AB44" s="93"/>
      <c r="AC44" s="93"/>
      <c r="AD44" s="90"/>
      <c r="AE44" s="90"/>
      <c r="AF44" s="90"/>
      <c r="AG44" s="94"/>
      <c r="AH44" s="94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94"/>
      <c r="AU44" s="86"/>
      <c r="AV44" s="94"/>
      <c r="AW44" s="94"/>
      <c r="AX44" s="94"/>
      <c r="AY44" s="94"/>
      <c r="AZ44" s="94"/>
      <c r="BA44" s="86"/>
      <c r="BB44" s="94"/>
      <c r="BC44" s="94"/>
      <c r="BD44" s="94"/>
      <c r="BE44" s="94"/>
      <c r="BF44" s="94"/>
      <c r="BG44" s="86"/>
      <c r="BH44" s="86"/>
      <c r="BI44" s="94"/>
      <c r="BJ44" s="94"/>
      <c r="BK44" s="94"/>
      <c r="BL44" s="94"/>
      <c r="BM44" s="94"/>
      <c r="BN44" s="86"/>
      <c r="BO44" s="94"/>
      <c r="BP44" s="94"/>
      <c r="BQ44" s="94"/>
      <c r="BR44" s="94"/>
      <c r="BS44" s="94"/>
      <c r="BT44" s="86"/>
      <c r="BU44" s="94"/>
      <c r="BV44" s="94"/>
      <c r="BW44" s="94"/>
      <c r="BX44" s="94"/>
      <c r="BY44" s="96"/>
      <c r="BZ44" s="182"/>
      <c r="CA44" s="95"/>
      <c r="CB44" s="95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183"/>
      <c r="CV44" s="183"/>
      <c r="CW44" s="183"/>
      <c r="CX44" s="183"/>
      <c r="CY44" s="183"/>
      <c r="CZ44" s="183"/>
    </row>
    <row r="45" ht="69.75" customHeight="1">
      <c r="A45" s="366">
        <v>1.0</v>
      </c>
      <c r="B45" s="185" t="s">
        <v>43</v>
      </c>
      <c r="C45" s="374" t="s">
        <v>397</v>
      </c>
      <c r="D45" s="186" t="s">
        <v>8</v>
      </c>
      <c r="E45" s="373" t="s">
        <v>509</v>
      </c>
      <c r="F45" s="202" t="s">
        <v>249</v>
      </c>
      <c r="G45" s="202" t="s">
        <v>250</v>
      </c>
      <c r="H45" s="202" t="s">
        <v>251</v>
      </c>
      <c r="I45" s="202" t="s">
        <v>252</v>
      </c>
      <c r="J45" s="370" t="s">
        <v>507</v>
      </c>
      <c r="K45" s="422" t="s">
        <v>508</v>
      </c>
      <c r="L45" s="425">
        <v>5000.0</v>
      </c>
      <c r="M45" s="426">
        <v>5000.234</v>
      </c>
      <c r="N45" s="370" t="s">
        <v>327</v>
      </c>
      <c r="O45" s="193"/>
      <c r="P45" s="193"/>
      <c r="Q45" s="193"/>
      <c r="R45" s="193"/>
      <c r="S45" s="414" t="s">
        <v>93</v>
      </c>
      <c r="T45" s="194"/>
      <c r="U45" s="409">
        <v>45736.0</v>
      </c>
      <c r="V45" s="196"/>
      <c r="W45" s="186"/>
      <c r="X45" s="197"/>
      <c r="Y45" s="150"/>
      <c r="Z45" s="199"/>
      <c r="AA45" s="200"/>
      <c r="AB45" s="201"/>
      <c r="AC45" s="202"/>
      <c r="AD45" s="203"/>
      <c r="AE45" s="203"/>
      <c r="AF45" s="204"/>
      <c r="AG45" s="202"/>
      <c r="AH45" s="202"/>
      <c r="AI45" s="205"/>
      <c r="AJ45" s="206"/>
      <c r="AK45" s="185"/>
      <c r="AL45" s="202"/>
      <c r="AM45" s="207"/>
      <c r="AN45" s="208"/>
      <c r="AO45" s="209"/>
      <c r="AP45" s="209"/>
      <c r="AQ45" s="209"/>
      <c r="AR45" s="209"/>
      <c r="AS45" s="210"/>
      <c r="AT45" s="210"/>
      <c r="AU45" s="211"/>
      <c r="AV45" s="212"/>
      <c r="AW45" s="206"/>
      <c r="AX45" s="206"/>
      <c r="AY45" s="206"/>
      <c r="AZ45" s="206"/>
      <c r="BA45" s="206"/>
      <c r="BB45" s="206"/>
      <c r="BC45" s="206"/>
      <c r="BD45" s="206"/>
      <c r="BE45" s="206"/>
      <c r="BF45" s="206"/>
      <c r="BG45" s="206"/>
      <c r="BH45" s="206"/>
      <c r="BI45" s="206"/>
      <c r="BJ45" s="206"/>
      <c r="BK45" s="206"/>
      <c r="BL45" s="206"/>
      <c r="BM45" s="206"/>
      <c r="BN45" s="206"/>
      <c r="BO45" s="206"/>
      <c r="BP45" s="206"/>
      <c r="BQ45" s="206"/>
      <c r="BR45" s="206"/>
      <c r="BS45" s="206"/>
      <c r="BT45" s="206"/>
      <c r="BU45" s="206"/>
      <c r="BV45" s="206"/>
      <c r="BW45" s="206"/>
      <c r="BX45" s="196"/>
      <c r="BY45" s="209"/>
      <c r="BZ45" s="213"/>
      <c r="CA45" s="214"/>
      <c r="CB45" s="215"/>
      <c r="CC45" s="216"/>
      <c r="CD45" s="216"/>
      <c r="CE45" s="216"/>
      <c r="CF45" s="217"/>
      <c r="CG45" s="201"/>
      <c r="CH45" s="215"/>
      <c r="CI45" s="217"/>
      <c r="CJ45" s="201"/>
      <c r="CK45" s="218"/>
      <c r="CL45" s="218"/>
      <c r="CM45" s="218"/>
      <c r="CN45" s="218"/>
      <c r="CO45" s="218"/>
      <c r="CP45" s="218"/>
      <c r="CQ45" s="218"/>
      <c r="CR45" s="218"/>
      <c r="CS45" s="218"/>
      <c r="CT45" s="219"/>
      <c r="CU45" s="220"/>
      <c r="CV45" s="220"/>
      <c r="CW45" s="168"/>
      <c r="CX45" s="220"/>
      <c r="CY45" s="220"/>
      <c r="CZ45" s="220"/>
    </row>
    <row r="46" ht="14.25" customHeight="1">
      <c r="A46" s="86"/>
      <c r="B46" s="86"/>
      <c r="C46" s="364"/>
      <c r="D46" s="365"/>
      <c r="E46" s="88"/>
      <c r="F46" s="87"/>
      <c r="G46" s="87"/>
      <c r="H46" s="87"/>
      <c r="I46" s="87"/>
      <c r="J46" s="87"/>
      <c r="K46" s="89" t="s">
        <v>111</v>
      </c>
      <c r="L46" s="90">
        <f t="shared" ref="L46:M46" si="41">SUM(L45)</f>
        <v>5000</v>
      </c>
      <c r="M46" s="91">
        <f t="shared" si="41"/>
        <v>5000.234</v>
      </c>
      <c r="N46" s="92"/>
      <c r="O46" s="87"/>
      <c r="P46" s="87"/>
      <c r="Q46" s="87"/>
      <c r="R46" s="87"/>
      <c r="S46" s="87"/>
      <c r="T46" s="86"/>
      <c r="U46" s="87"/>
      <c r="V46" s="179"/>
      <c r="W46" s="180"/>
      <c r="X46" s="181"/>
      <c r="Y46" s="86"/>
      <c r="Z46" s="86"/>
      <c r="AA46" s="93"/>
      <c r="AB46" s="93"/>
      <c r="AC46" s="93"/>
      <c r="AD46" s="90"/>
      <c r="AE46" s="90"/>
      <c r="AF46" s="90"/>
      <c r="AG46" s="94"/>
      <c r="AH46" s="94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94"/>
      <c r="AU46" s="86"/>
      <c r="AV46" s="94"/>
      <c r="AW46" s="94"/>
      <c r="AX46" s="94"/>
      <c r="AY46" s="94"/>
      <c r="AZ46" s="94"/>
      <c r="BA46" s="86"/>
      <c r="BB46" s="94"/>
      <c r="BC46" s="94"/>
      <c r="BD46" s="94"/>
      <c r="BE46" s="94"/>
      <c r="BF46" s="94"/>
      <c r="BG46" s="86"/>
      <c r="BH46" s="86"/>
      <c r="BI46" s="94"/>
      <c r="BJ46" s="94"/>
      <c r="BK46" s="94"/>
      <c r="BL46" s="94"/>
      <c r="BM46" s="94"/>
      <c r="BN46" s="86"/>
      <c r="BO46" s="94"/>
      <c r="BP46" s="94"/>
      <c r="BQ46" s="94"/>
      <c r="BR46" s="94"/>
      <c r="BS46" s="94"/>
      <c r="BT46" s="86"/>
      <c r="BU46" s="94"/>
      <c r="BV46" s="94"/>
      <c r="BW46" s="94"/>
      <c r="BX46" s="94"/>
      <c r="BY46" s="96"/>
      <c r="BZ46" s="182"/>
      <c r="CA46" s="95"/>
      <c r="CB46" s="95"/>
      <c r="CC46" s="96"/>
      <c r="CD46" s="96"/>
      <c r="CE46" s="96"/>
      <c r="CF46" s="96"/>
      <c r="CG46" s="96"/>
      <c r="CH46" s="96"/>
      <c r="CI46" s="96"/>
      <c r="CJ46" s="96"/>
      <c r="CK46" s="96"/>
      <c r="CL46" s="96"/>
      <c r="CM46" s="96"/>
      <c r="CN46" s="96"/>
      <c r="CO46" s="96"/>
      <c r="CP46" s="96"/>
      <c r="CQ46" s="96"/>
      <c r="CR46" s="96"/>
      <c r="CS46" s="96"/>
      <c r="CT46" s="96"/>
      <c r="CU46" s="183"/>
      <c r="CV46" s="183"/>
      <c r="CW46" s="183"/>
      <c r="CX46" s="183"/>
      <c r="CY46" s="183"/>
      <c r="CZ46" s="183"/>
    </row>
    <row r="47" ht="56.25" customHeight="1">
      <c r="A47" s="366">
        <v>1.0</v>
      </c>
      <c r="B47" s="185" t="s">
        <v>43</v>
      </c>
      <c r="C47" s="413" t="s">
        <v>510</v>
      </c>
      <c r="D47" s="186" t="s">
        <v>8</v>
      </c>
      <c r="E47" s="373" t="s">
        <v>511</v>
      </c>
      <c r="F47" s="202" t="s">
        <v>249</v>
      </c>
      <c r="G47" s="202" t="s">
        <v>250</v>
      </c>
      <c r="H47" s="202" t="s">
        <v>251</v>
      </c>
      <c r="I47" s="202" t="s">
        <v>252</v>
      </c>
      <c r="J47" s="370" t="s">
        <v>512</v>
      </c>
      <c r="K47" s="422" t="s">
        <v>513</v>
      </c>
      <c r="L47" s="425">
        <v>50000.047</v>
      </c>
      <c r="M47" s="426">
        <v>50000.047</v>
      </c>
      <c r="N47" s="374" t="s">
        <v>265</v>
      </c>
      <c r="O47" s="193"/>
      <c r="P47" s="193"/>
      <c r="Q47" s="193"/>
      <c r="R47" s="193"/>
      <c r="S47" s="414" t="s">
        <v>327</v>
      </c>
      <c r="T47" s="194"/>
      <c r="U47" s="409">
        <v>45752.0</v>
      </c>
      <c r="V47" s="196"/>
      <c r="W47" s="186"/>
      <c r="X47" s="197"/>
      <c r="Y47" s="150"/>
      <c r="Z47" s="199"/>
      <c r="AA47" s="200"/>
      <c r="AB47" s="201"/>
      <c r="AC47" s="202"/>
      <c r="AD47" s="203"/>
      <c r="AE47" s="203"/>
      <c r="AF47" s="204"/>
      <c r="AG47" s="202"/>
      <c r="AH47" s="202"/>
      <c r="AI47" s="205"/>
      <c r="AJ47" s="206"/>
      <c r="AK47" s="185"/>
      <c r="AL47" s="202"/>
      <c r="AM47" s="207"/>
      <c r="AN47" s="208"/>
      <c r="AO47" s="209"/>
      <c r="AP47" s="209"/>
      <c r="AQ47" s="209"/>
      <c r="AR47" s="209"/>
      <c r="AS47" s="210"/>
      <c r="AT47" s="210"/>
      <c r="AU47" s="211"/>
      <c r="AV47" s="212"/>
      <c r="AW47" s="206"/>
      <c r="AX47" s="206"/>
      <c r="AY47" s="206"/>
      <c r="AZ47" s="206"/>
      <c r="BA47" s="206"/>
      <c r="BB47" s="206"/>
      <c r="BC47" s="206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06"/>
      <c r="BP47" s="206"/>
      <c r="BQ47" s="206"/>
      <c r="BR47" s="206"/>
      <c r="BS47" s="206"/>
      <c r="BT47" s="206"/>
      <c r="BU47" s="206"/>
      <c r="BV47" s="206"/>
      <c r="BW47" s="206"/>
      <c r="BX47" s="196"/>
      <c r="BY47" s="209"/>
      <c r="BZ47" s="213"/>
      <c r="CA47" s="214"/>
      <c r="CB47" s="215"/>
      <c r="CC47" s="216"/>
      <c r="CD47" s="216"/>
      <c r="CE47" s="216"/>
      <c r="CF47" s="217"/>
      <c r="CG47" s="201"/>
      <c r="CH47" s="215"/>
      <c r="CI47" s="217"/>
      <c r="CJ47" s="201"/>
      <c r="CK47" s="218"/>
      <c r="CL47" s="218"/>
      <c r="CM47" s="218"/>
      <c r="CN47" s="218"/>
      <c r="CO47" s="218"/>
      <c r="CP47" s="218"/>
      <c r="CQ47" s="218"/>
      <c r="CR47" s="218"/>
      <c r="CS47" s="218"/>
      <c r="CT47" s="219"/>
      <c r="CU47" s="220"/>
      <c r="CV47" s="220"/>
      <c r="CW47" s="168"/>
      <c r="CX47" s="220"/>
      <c r="CY47" s="220"/>
      <c r="CZ47" s="220"/>
    </row>
    <row r="48" ht="14.25" customHeight="1">
      <c r="A48" s="86"/>
      <c r="B48" s="86"/>
      <c r="C48" s="364"/>
      <c r="D48" s="365"/>
      <c r="E48" s="88"/>
      <c r="F48" s="87"/>
      <c r="G48" s="87"/>
      <c r="H48" s="87"/>
      <c r="I48" s="87"/>
      <c r="J48" s="87"/>
      <c r="K48" s="89" t="s">
        <v>111</v>
      </c>
      <c r="L48" s="90">
        <f t="shared" ref="L48:M48" si="42">SUM(L47)</f>
        <v>50000.047</v>
      </c>
      <c r="M48" s="91">
        <f t="shared" si="42"/>
        <v>50000.047</v>
      </c>
      <c r="N48" s="92"/>
      <c r="O48" s="87"/>
      <c r="P48" s="87"/>
      <c r="Q48" s="87"/>
      <c r="R48" s="87"/>
      <c r="S48" s="87"/>
      <c r="T48" s="86"/>
      <c r="U48" s="87"/>
      <c r="V48" s="179"/>
      <c r="W48" s="180"/>
      <c r="X48" s="181"/>
      <c r="Y48" s="86"/>
      <c r="Z48" s="86"/>
      <c r="AA48" s="93"/>
      <c r="AB48" s="93"/>
      <c r="AC48" s="93"/>
      <c r="AD48" s="90"/>
      <c r="AE48" s="90"/>
      <c r="AF48" s="90"/>
      <c r="AG48" s="94"/>
      <c r="AH48" s="94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94"/>
      <c r="AU48" s="86"/>
      <c r="AV48" s="94"/>
      <c r="AW48" s="94"/>
      <c r="AX48" s="94"/>
      <c r="AY48" s="94"/>
      <c r="AZ48" s="94"/>
      <c r="BA48" s="86"/>
      <c r="BB48" s="94"/>
      <c r="BC48" s="94"/>
      <c r="BD48" s="94"/>
      <c r="BE48" s="94"/>
      <c r="BF48" s="94"/>
      <c r="BG48" s="86"/>
      <c r="BH48" s="86"/>
      <c r="BI48" s="94"/>
      <c r="BJ48" s="94"/>
      <c r="BK48" s="94"/>
      <c r="BL48" s="94"/>
      <c r="BM48" s="94"/>
      <c r="BN48" s="86"/>
      <c r="BO48" s="94"/>
      <c r="BP48" s="94"/>
      <c r="BQ48" s="94"/>
      <c r="BR48" s="94"/>
      <c r="BS48" s="94"/>
      <c r="BT48" s="86"/>
      <c r="BU48" s="94"/>
      <c r="BV48" s="94"/>
      <c r="BW48" s="94"/>
      <c r="BX48" s="94"/>
      <c r="BY48" s="96"/>
      <c r="BZ48" s="182"/>
      <c r="CA48" s="95"/>
      <c r="CB48" s="95"/>
      <c r="CC48" s="96"/>
      <c r="CD48" s="96"/>
      <c r="CE48" s="96"/>
      <c r="CF48" s="96"/>
      <c r="CG48" s="96"/>
      <c r="CH48" s="96"/>
      <c r="CI48" s="96"/>
      <c r="CJ48" s="96"/>
      <c r="CK48" s="96"/>
      <c r="CL48" s="96"/>
      <c r="CM48" s="96"/>
      <c r="CN48" s="96"/>
      <c r="CO48" s="96"/>
      <c r="CP48" s="96"/>
      <c r="CQ48" s="96"/>
      <c r="CR48" s="96"/>
      <c r="CS48" s="96"/>
      <c r="CT48" s="96"/>
      <c r="CU48" s="183"/>
      <c r="CV48" s="183"/>
      <c r="CW48" s="183"/>
      <c r="CX48" s="183"/>
      <c r="CY48" s="183"/>
      <c r="CZ48" s="183"/>
    </row>
    <row r="49" ht="54.75" customHeight="1">
      <c r="A49" s="366">
        <v>1.0</v>
      </c>
      <c r="B49" s="185" t="s">
        <v>43</v>
      </c>
      <c r="C49" s="413" t="s">
        <v>510</v>
      </c>
      <c r="D49" s="186" t="s">
        <v>8</v>
      </c>
      <c r="E49" s="373" t="s">
        <v>514</v>
      </c>
      <c r="F49" s="202" t="s">
        <v>249</v>
      </c>
      <c r="G49" s="202" t="s">
        <v>250</v>
      </c>
      <c r="H49" s="202" t="s">
        <v>251</v>
      </c>
      <c r="I49" s="202" t="s">
        <v>252</v>
      </c>
      <c r="J49" s="370" t="s">
        <v>512</v>
      </c>
      <c r="K49" s="422" t="s">
        <v>513</v>
      </c>
      <c r="L49" s="425">
        <v>15000.171</v>
      </c>
      <c r="M49" s="426">
        <v>15000.171</v>
      </c>
      <c r="N49" s="374" t="s">
        <v>265</v>
      </c>
      <c r="O49" s="193"/>
      <c r="P49" s="193"/>
      <c r="Q49" s="193"/>
      <c r="R49" s="193"/>
      <c r="S49" s="414" t="s">
        <v>327</v>
      </c>
      <c r="T49" s="194"/>
      <c r="U49" s="409">
        <v>45752.0</v>
      </c>
      <c r="V49" s="196"/>
      <c r="W49" s="186"/>
      <c r="X49" s="197"/>
      <c r="Y49" s="150"/>
      <c r="Z49" s="199"/>
      <c r="AA49" s="200"/>
      <c r="AB49" s="201"/>
      <c r="AC49" s="202"/>
      <c r="AD49" s="203"/>
      <c r="AE49" s="203"/>
      <c r="AF49" s="204"/>
      <c r="AG49" s="202"/>
      <c r="AH49" s="202"/>
      <c r="AI49" s="205"/>
      <c r="AJ49" s="206"/>
      <c r="AK49" s="185"/>
      <c r="AL49" s="202"/>
      <c r="AM49" s="207"/>
      <c r="AN49" s="208"/>
      <c r="AO49" s="209"/>
      <c r="AP49" s="209"/>
      <c r="AQ49" s="209"/>
      <c r="AR49" s="209"/>
      <c r="AS49" s="210"/>
      <c r="AT49" s="210"/>
      <c r="AU49" s="211"/>
      <c r="AV49" s="212"/>
      <c r="AW49" s="206"/>
      <c r="AX49" s="206"/>
      <c r="AY49" s="206"/>
      <c r="AZ49" s="206"/>
      <c r="BA49" s="206"/>
      <c r="BB49" s="206"/>
      <c r="BC49" s="206"/>
      <c r="BD49" s="206"/>
      <c r="BE49" s="206"/>
      <c r="BF49" s="206"/>
      <c r="BG49" s="206"/>
      <c r="BH49" s="206"/>
      <c r="BI49" s="206"/>
      <c r="BJ49" s="206"/>
      <c r="BK49" s="206"/>
      <c r="BL49" s="206"/>
      <c r="BM49" s="206"/>
      <c r="BN49" s="206"/>
      <c r="BO49" s="206"/>
      <c r="BP49" s="206"/>
      <c r="BQ49" s="206"/>
      <c r="BR49" s="206"/>
      <c r="BS49" s="206"/>
      <c r="BT49" s="206"/>
      <c r="BU49" s="206"/>
      <c r="BV49" s="206"/>
      <c r="BW49" s="206"/>
      <c r="BX49" s="196"/>
      <c r="BY49" s="209"/>
      <c r="BZ49" s="213"/>
      <c r="CA49" s="214"/>
      <c r="CB49" s="215"/>
      <c r="CC49" s="216"/>
      <c r="CD49" s="216"/>
      <c r="CE49" s="216"/>
      <c r="CF49" s="217"/>
      <c r="CG49" s="201"/>
      <c r="CH49" s="215"/>
      <c r="CI49" s="217"/>
      <c r="CJ49" s="201"/>
      <c r="CK49" s="218"/>
      <c r="CL49" s="218"/>
      <c r="CM49" s="218"/>
      <c r="CN49" s="218"/>
      <c r="CO49" s="218"/>
      <c r="CP49" s="218"/>
      <c r="CQ49" s="218"/>
      <c r="CR49" s="218"/>
      <c r="CS49" s="218"/>
      <c r="CT49" s="219"/>
      <c r="CU49" s="220"/>
      <c r="CV49" s="220"/>
      <c r="CW49" s="168"/>
      <c r="CX49" s="220"/>
      <c r="CY49" s="220"/>
      <c r="CZ49" s="220"/>
    </row>
    <row r="50" ht="14.25" customHeight="1">
      <c r="A50" s="86"/>
      <c r="B50" s="86"/>
      <c r="C50" s="364"/>
      <c r="D50" s="365"/>
      <c r="E50" s="88"/>
      <c r="F50" s="87"/>
      <c r="G50" s="87"/>
      <c r="H50" s="87"/>
      <c r="I50" s="87"/>
      <c r="J50" s="87"/>
      <c r="K50" s="89" t="s">
        <v>111</v>
      </c>
      <c r="L50" s="90">
        <f t="shared" ref="L50:M50" si="43">SUM(L49)</f>
        <v>15000.171</v>
      </c>
      <c r="M50" s="91">
        <f t="shared" si="43"/>
        <v>15000.171</v>
      </c>
      <c r="N50" s="92"/>
      <c r="O50" s="87"/>
      <c r="P50" s="87"/>
      <c r="Q50" s="87"/>
      <c r="R50" s="87"/>
      <c r="S50" s="87"/>
      <c r="T50" s="86"/>
      <c r="U50" s="87"/>
      <c r="V50" s="179"/>
      <c r="W50" s="180"/>
      <c r="X50" s="181"/>
      <c r="Y50" s="86"/>
      <c r="Z50" s="86"/>
      <c r="AA50" s="93"/>
      <c r="AB50" s="93"/>
      <c r="AC50" s="93"/>
      <c r="AD50" s="90"/>
      <c r="AE50" s="90"/>
      <c r="AF50" s="90"/>
      <c r="AG50" s="94"/>
      <c r="AH50" s="94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94"/>
      <c r="AU50" s="86"/>
      <c r="AV50" s="94"/>
      <c r="AW50" s="94"/>
      <c r="AX50" s="94"/>
      <c r="AY50" s="94"/>
      <c r="AZ50" s="94"/>
      <c r="BA50" s="86"/>
      <c r="BB50" s="94"/>
      <c r="BC50" s="94"/>
      <c r="BD50" s="94"/>
      <c r="BE50" s="94"/>
      <c r="BF50" s="94"/>
      <c r="BG50" s="86"/>
      <c r="BH50" s="86"/>
      <c r="BI50" s="94"/>
      <c r="BJ50" s="94"/>
      <c r="BK50" s="94"/>
      <c r="BL50" s="94"/>
      <c r="BM50" s="94"/>
      <c r="BN50" s="86"/>
      <c r="BO50" s="94"/>
      <c r="BP50" s="94"/>
      <c r="BQ50" s="94"/>
      <c r="BR50" s="94"/>
      <c r="BS50" s="94"/>
      <c r="BT50" s="86"/>
      <c r="BU50" s="94"/>
      <c r="BV50" s="94"/>
      <c r="BW50" s="94"/>
      <c r="BX50" s="94"/>
      <c r="BY50" s="96"/>
      <c r="BZ50" s="182"/>
      <c r="CA50" s="95"/>
      <c r="CB50" s="95"/>
      <c r="CC50" s="96"/>
      <c r="CD50" s="96"/>
      <c r="CE50" s="96"/>
      <c r="CF50" s="96"/>
      <c r="CG50" s="96"/>
      <c r="CH50" s="96"/>
      <c r="CI50" s="96"/>
      <c r="CJ50" s="96"/>
      <c r="CK50" s="96"/>
      <c r="CL50" s="96"/>
      <c r="CM50" s="96"/>
      <c r="CN50" s="96"/>
      <c r="CO50" s="96"/>
      <c r="CP50" s="96"/>
      <c r="CQ50" s="96"/>
      <c r="CR50" s="96"/>
      <c r="CS50" s="96"/>
      <c r="CT50" s="96"/>
      <c r="CU50" s="183"/>
      <c r="CV50" s="183"/>
      <c r="CW50" s="183"/>
      <c r="CX50" s="183"/>
      <c r="CY50" s="183"/>
      <c r="CZ50" s="183"/>
    </row>
    <row r="51" ht="28.5" customHeight="1">
      <c r="A51" s="356">
        <v>1.0</v>
      </c>
      <c r="B51" s="54" t="s">
        <v>43</v>
      </c>
      <c r="C51" s="395" t="s">
        <v>510</v>
      </c>
      <c r="D51" s="155" t="s">
        <v>6</v>
      </c>
      <c r="E51" s="414" t="s">
        <v>515</v>
      </c>
      <c r="F51" s="155" t="s">
        <v>322</v>
      </c>
      <c r="G51" s="169" t="s">
        <v>7</v>
      </c>
      <c r="H51" s="169" t="s">
        <v>330</v>
      </c>
      <c r="I51" s="169" t="s">
        <v>324</v>
      </c>
      <c r="J51" s="427" t="s">
        <v>516</v>
      </c>
      <c r="K51" s="428" t="s">
        <v>463</v>
      </c>
      <c r="L51" s="429">
        <v>7500.0</v>
      </c>
      <c r="M51" s="417">
        <v>7454.775</v>
      </c>
      <c r="N51" s="414" t="s">
        <v>265</v>
      </c>
      <c r="O51" s="148"/>
      <c r="P51" s="148"/>
      <c r="Q51" s="148"/>
      <c r="R51" s="148"/>
      <c r="S51" s="414" t="s">
        <v>327</v>
      </c>
      <c r="T51" s="149"/>
      <c r="U51" s="409">
        <v>45757.0</v>
      </c>
      <c r="V51" s="151"/>
      <c r="W51" s="152"/>
      <c r="X51" s="399" t="s">
        <v>334</v>
      </c>
      <c r="Y51" s="410">
        <v>45757.0</v>
      </c>
      <c r="Z51" s="411">
        <v>45757.555555555555</v>
      </c>
      <c r="AA51" s="397">
        <v>45757.0</v>
      </c>
      <c r="AB51" s="398">
        <v>45757.722916666666</v>
      </c>
      <c r="AC51" s="153"/>
      <c r="AD51" s="66"/>
      <c r="AE51" s="154"/>
      <c r="AF51" s="154" t="s">
        <v>335</v>
      </c>
      <c r="AG51" s="249" t="s">
        <v>191</v>
      </c>
      <c r="AH51" s="155"/>
      <c r="AI51" s="79"/>
      <c r="AJ51" s="54"/>
      <c r="AK51" s="54"/>
      <c r="AL51" s="79"/>
      <c r="AM51" s="156"/>
      <c r="AN51" s="157"/>
      <c r="AO51" s="157"/>
      <c r="AP51" s="158"/>
      <c r="AQ51" s="159"/>
      <c r="AR51" s="360" t="s">
        <v>192</v>
      </c>
      <c r="AS51" s="79"/>
      <c r="AT51" s="53"/>
      <c r="AU51" s="376"/>
      <c r="AV51" s="377"/>
      <c r="AW51" s="377"/>
      <c r="AX51" s="54"/>
      <c r="AY51" s="54"/>
      <c r="AZ51" s="54"/>
      <c r="BA51" s="54"/>
      <c r="BB51" s="54"/>
      <c r="BC51" s="54"/>
      <c r="BD51" s="377"/>
      <c r="BE51" s="377"/>
      <c r="BF51" s="105"/>
      <c r="BG51" s="377"/>
      <c r="BH51" s="377"/>
      <c r="BI51" s="377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63">
        <v>44000.0</v>
      </c>
      <c r="BZ51" s="164" t="s">
        <v>194</v>
      </c>
      <c r="CA51" s="165">
        <v>3.0E7</v>
      </c>
      <c r="CB51" s="405">
        <v>45756.416666666664</v>
      </c>
      <c r="CC51" s="405">
        <v>45756.416666666664</v>
      </c>
      <c r="CD51" s="406">
        <v>45756.881944444445</v>
      </c>
      <c r="CE51" s="406">
        <v>45757.555555555555</v>
      </c>
      <c r="CF51" s="71">
        <f t="shared" ref="CF51:CF58" si="44">CE51-CB51</f>
        <v>1.138888889</v>
      </c>
      <c r="CG51" s="72" t="str">
        <f t="shared" ref="CG51:CG58" si="45">INT(CE51-CB51)&amp;" hari "&amp;HOUR(MOD(CE51-CB51,1))&amp;" jam "&amp;MINUTE(MOD(CE51-CB51,1))&amp;" menit "&amp;SECOND(MOD(CE51-CB51,1))</f>
        <v>1 hari 3 jam 20 menit 0</v>
      </c>
      <c r="CH51" s="402">
        <v>45757.722916666666</v>
      </c>
      <c r="CI51" s="71">
        <f t="shared" ref="CI51:CI58" si="46">CH51-CB51</f>
        <v>1.30625</v>
      </c>
      <c r="CJ51" s="72" t="str">
        <f t="shared" ref="CJ51:CJ58" si="47">INT(CH51-CB51)&amp;" hari "&amp;HOUR(MOD(CH51-CB51,1))&amp;" jam "&amp;MINUTE(MOD(CH51-CB51,1))&amp;" menit "&amp;SECOND(MOD(CH51-CB51,1))</f>
        <v>1 hari 7 jam 21 menit 0</v>
      </c>
      <c r="CK51" s="74"/>
      <c r="CL51" s="74"/>
      <c r="CM51" s="74"/>
      <c r="CN51" s="75"/>
      <c r="CO51" s="71">
        <f t="shared" ref="CO51:CO58" si="48">CN51-CK51</f>
        <v>0</v>
      </c>
      <c r="CP51" s="72" t="str">
        <f t="shared" ref="CP51:CP58" si="49">INT(CN51-CK51)&amp;" hari "&amp;HOUR(MOD(CN51-CK51,1))&amp;" jam "&amp;MINUTE(MOD(CN51-CK51,1))&amp;" menit "&amp;SECOND(MOD(CN51-CK51,1))</f>
        <v>0 hari 0 jam 0 menit 0</v>
      </c>
      <c r="CQ51" s="71">
        <f t="shared" ref="CQ51:CQ58" si="50">CI51+CO51</f>
        <v>1.30625</v>
      </c>
      <c r="CR51" s="72" t="str">
        <f t="shared" ref="CR51:CR58" si="51">INT(CQ51)&amp;" hari "&amp;HOUR(MOD(CQ51,1))&amp;" jam "&amp;MINUTE(MOD(CQ51,1))&amp;" menit "&amp;SECOND(MOD(CQ51,1))</f>
        <v>1 hari 7 jam 21 menit 0</v>
      </c>
      <c r="CS51" s="76" t="s">
        <v>96</v>
      </c>
      <c r="CT51" s="166"/>
      <c r="CU51" s="167"/>
      <c r="CV51" s="380" t="s">
        <v>517</v>
      </c>
      <c r="CW51" s="168"/>
      <c r="CX51" s="168"/>
      <c r="CY51" s="167"/>
      <c r="CZ51" s="167"/>
    </row>
    <row r="52" ht="28.5" customHeight="1">
      <c r="A52" s="412">
        <v>2.0</v>
      </c>
      <c r="B52" s="54" t="s">
        <v>43</v>
      </c>
      <c r="C52" s="374"/>
      <c r="D52" s="155"/>
      <c r="E52" s="395" t="s">
        <v>518</v>
      </c>
      <c r="F52" s="155" t="s">
        <v>322</v>
      </c>
      <c r="G52" s="169" t="s">
        <v>7</v>
      </c>
      <c r="H52" s="169" t="s">
        <v>330</v>
      </c>
      <c r="I52" s="169" t="s">
        <v>324</v>
      </c>
      <c r="J52" s="427" t="s">
        <v>519</v>
      </c>
      <c r="K52" s="428" t="s">
        <v>520</v>
      </c>
      <c r="L52" s="429">
        <v>7300.0</v>
      </c>
      <c r="M52" s="417">
        <v>7137.216</v>
      </c>
      <c r="N52" s="414" t="s">
        <v>265</v>
      </c>
      <c r="O52" s="148"/>
      <c r="P52" s="148"/>
      <c r="Q52" s="148"/>
      <c r="R52" s="148"/>
      <c r="S52" s="414" t="s">
        <v>327</v>
      </c>
      <c r="T52" s="149"/>
      <c r="U52" s="409">
        <v>45759.0</v>
      </c>
      <c r="V52" s="151"/>
      <c r="W52" s="152"/>
      <c r="X52" s="399" t="s">
        <v>334</v>
      </c>
      <c r="Y52" s="410">
        <v>45759.0</v>
      </c>
      <c r="Z52" s="411">
        <v>45759.256944444445</v>
      </c>
      <c r="AA52" s="397">
        <v>45759.0</v>
      </c>
      <c r="AB52" s="398">
        <v>45759.54791666667</v>
      </c>
      <c r="AC52" s="153"/>
      <c r="AD52" s="66"/>
      <c r="AE52" s="154"/>
      <c r="AF52" s="154" t="s">
        <v>335</v>
      </c>
      <c r="AG52" s="249" t="s">
        <v>191</v>
      </c>
      <c r="AH52" s="155"/>
      <c r="AI52" s="79"/>
      <c r="AJ52" s="54"/>
      <c r="AK52" s="54"/>
      <c r="AL52" s="79"/>
      <c r="AM52" s="156"/>
      <c r="AN52" s="157"/>
      <c r="AO52" s="157"/>
      <c r="AP52" s="158"/>
      <c r="AQ52" s="159"/>
      <c r="AR52" s="360" t="s">
        <v>192</v>
      </c>
      <c r="AS52" s="79"/>
      <c r="AT52" s="53"/>
      <c r="AU52" s="376"/>
      <c r="AV52" s="377"/>
      <c r="AW52" s="377"/>
      <c r="AX52" s="54"/>
      <c r="AY52" s="54"/>
      <c r="AZ52" s="54"/>
      <c r="BA52" s="54"/>
      <c r="BB52" s="54"/>
      <c r="BC52" s="54"/>
      <c r="BD52" s="377"/>
      <c r="BE52" s="377"/>
      <c r="BF52" s="105"/>
      <c r="BG52" s="377"/>
      <c r="BH52" s="377"/>
      <c r="BI52" s="377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63">
        <v>44000.0</v>
      </c>
      <c r="BZ52" s="164" t="s">
        <v>194</v>
      </c>
      <c r="CA52" s="165">
        <v>3.0E7</v>
      </c>
      <c r="CB52" s="405">
        <v>45758.70486111111</v>
      </c>
      <c r="CC52" s="405">
        <v>45758.70486111111</v>
      </c>
      <c r="CD52" s="406">
        <v>45758.711805555555</v>
      </c>
      <c r="CE52" s="406">
        <v>45759.256944444445</v>
      </c>
      <c r="CF52" s="71">
        <f t="shared" si="44"/>
        <v>0.5520833333</v>
      </c>
      <c r="CG52" s="72" t="str">
        <f t="shared" si="45"/>
        <v>0 hari 13 jam 15 menit 0</v>
      </c>
      <c r="CH52" s="402">
        <v>45759.54791666667</v>
      </c>
      <c r="CI52" s="71">
        <f t="shared" si="46"/>
        <v>0.8430555556</v>
      </c>
      <c r="CJ52" s="72" t="str">
        <f t="shared" si="47"/>
        <v>0 hari 20 jam 14 menit 0</v>
      </c>
      <c r="CK52" s="74"/>
      <c r="CL52" s="74"/>
      <c r="CM52" s="74"/>
      <c r="CN52" s="75"/>
      <c r="CO52" s="71">
        <f t="shared" si="48"/>
        <v>0</v>
      </c>
      <c r="CP52" s="72" t="str">
        <f t="shared" si="49"/>
        <v>0 hari 0 jam 0 menit 0</v>
      </c>
      <c r="CQ52" s="71">
        <f t="shared" si="50"/>
        <v>0.8430555556</v>
      </c>
      <c r="CR52" s="72" t="str">
        <f t="shared" si="51"/>
        <v>0 hari 20 jam 14 menit 0</v>
      </c>
      <c r="CS52" s="76" t="s">
        <v>96</v>
      </c>
      <c r="CT52" s="166"/>
      <c r="CU52" s="167"/>
      <c r="CV52" s="380" t="s">
        <v>521</v>
      </c>
      <c r="CW52" s="168"/>
      <c r="CX52" s="168"/>
      <c r="CY52" s="167"/>
      <c r="CZ52" s="167"/>
    </row>
    <row r="53" ht="28.5" customHeight="1">
      <c r="A53" s="412">
        <v>3.0</v>
      </c>
      <c r="B53" s="54" t="s">
        <v>43</v>
      </c>
      <c r="C53" s="374"/>
      <c r="D53" s="155"/>
      <c r="E53" s="149"/>
      <c r="F53" s="155" t="s">
        <v>322</v>
      </c>
      <c r="G53" s="169" t="s">
        <v>7</v>
      </c>
      <c r="H53" s="169" t="s">
        <v>330</v>
      </c>
      <c r="I53" s="169" t="s">
        <v>324</v>
      </c>
      <c r="J53" s="427" t="s">
        <v>522</v>
      </c>
      <c r="K53" s="428" t="s">
        <v>352</v>
      </c>
      <c r="L53" s="429">
        <v>7500.0</v>
      </c>
      <c r="M53" s="417">
        <v>7545.544</v>
      </c>
      <c r="N53" s="414" t="s">
        <v>265</v>
      </c>
      <c r="O53" s="148"/>
      <c r="P53" s="148"/>
      <c r="Q53" s="148"/>
      <c r="R53" s="148"/>
      <c r="S53" s="414" t="s">
        <v>327</v>
      </c>
      <c r="T53" s="149"/>
      <c r="U53" s="409">
        <v>45758.0</v>
      </c>
      <c r="V53" s="151"/>
      <c r="W53" s="152"/>
      <c r="X53" s="399" t="s">
        <v>334</v>
      </c>
      <c r="Y53" s="410">
        <v>45758.0</v>
      </c>
      <c r="Z53" s="411">
        <v>45758.67013888889</v>
      </c>
      <c r="AA53" s="397">
        <v>45758.0</v>
      </c>
      <c r="AB53" s="398">
        <v>45758.876388888886</v>
      </c>
      <c r="AC53" s="153"/>
      <c r="AD53" s="66"/>
      <c r="AE53" s="154"/>
      <c r="AF53" s="154" t="s">
        <v>335</v>
      </c>
      <c r="AG53" s="249" t="s">
        <v>191</v>
      </c>
      <c r="AH53" s="155"/>
      <c r="AI53" s="79"/>
      <c r="AJ53" s="54"/>
      <c r="AK53" s="54"/>
      <c r="AL53" s="79"/>
      <c r="AM53" s="156"/>
      <c r="AN53" s="157"/>
      <c r="AO53" s="157"/>
      <c r="AP53" s="158"/>
      <c r="AQ53" s="159"/>
      <c r="AR53" s="360" t="s">
        <v>192</v>
      </c>
      <c r="AS53" s="79"/>
      <c r="AT53" s="53"/>
      <c r="AU53" s="376"/>
      <c r="AV53" s="377"/>
      <c r="AW53" s="377"/>
      <c r="AX53" s="54"/>
      <c r="AY53" s="54"/>
      <c r="AZ53" s="54"/>
      <c r="BA53" s="54"/>
      <c r="BB53" s="54"/>
      <c r="BC53" s="54"/>
      <c r="BD53" s="377"/>
      <c r="BE53" s="377"/>
      <c r="BF53" s="105"/>
      <c r="BG53" s="377"/>
      <c r="BH53" s="377"/>
      <c r="BI53" s="377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63">
        <v>44000.0</v>
      </c>
      <c r="BZ53" s="164" t="s">
        <v>194</v>
      </c>
      <c r="CA53" s="165">
        <v>3.0E7</v>
      </c>
      <c r="CB53" s="405">
        <v>45757.90625</v>
      </c>
      <c r="CC53" s="405">
        <v>45757.90625</v>
      </c>
      <c r="CD53" s="406">
        <v>45757.92013888889</v>
      </c>
      <c r="CE53" s="406">
        <v>45758.67013888889</v>
      </c>
      <c r="CF53" s="71">
        <f t="shared" si="44"/>
        <v>0.7638888889</v>
      </c>
      <c r="CG53" s="72" t="str">
        <f t="shared" si="45"/>
        <v>0 hari 18 jam 20 menit 0</v>
      </c>
      <c r="CH53" s="402">
        <v>45758.876388888886</v>
      </c>
      <c r="CI53" s="71">
        <f t="shared" si="46"/>
        <v>0.9701388889</v>
      </c>
      <c r="CJ53" s="72" t="str">
        <f t="shared" si="47"/>
        <v>0 hari 23 jam 17 menit 0</v>
      </c>
      <c r="CK53" s="74"/>
      <c r="CL53" s="74"/>
      <c r="CM53" s="74"/>
      <c r="CN53" s="75"/>
      <c r="CO53" s="71">
        <f t="shared" si="48"/>
        <v>0</v>
      </c>
      <c r="CP53" s="72" t="str">
        <f t="shared" si="49"/>
        <v>0 hari 0 jam 0 menit 0</v>
      </c>
      <c r="CQ53" s="71">
        <f t="shared" si="50"/>
        <v>0.9701388889</v>
      </c>
      <c r="CR53" s="72" t="str">
        <f t="shared" si="51"/>
        <v>0 hari 23 jam 17 menit 0</v>
      </c>
      <c r="CS53" s="76" t="s">
        <v>96</v>
      </c>
      <c r="CT53" s="166"/>
      <c r="CU53" s="167"/>
      <c r="CV53" s="380" t="s">
        <v>523</v>
      </c>
      <c r="CW53" s="168"/>
      <c r="CX53" s="168"/>
      <c r="CY53" s="167"/>
      <c r="CZ53" s="167"/>
    </row>
    <row r="54" ht="28.5" customHeight="1">
      <c r="A54" s="412">
        <v>4.0</v>
      </c>
      <c r="B54" s="54" t="s">
        <v>43</v>
      </c>
      <c r="C54" s="374"/>
      <c r="D54" s="155"/>
      <c r="E54" s="149"/>
      <c r="F54" s="155" t="s">
        <v>322</v>
      </c>
      <c r="G54" s="169" t="s">
        <v>7</v>
      </c>
      <c r="H54" s="169" t="s">
        <v>330</v>
      </c>
      <c r="I54" s="169" t="s">
        <v>324</v>
      </c>
      <c r="J54" s="427" t="s">
        <v>524</v>
      </c>
      <c r="K54" s="428" t="s">
        <v>525</v>
      </c>
      <c r="L54" s="429">
        <v>7500.0</v>
      </c>
      <c r="M54" s="417">
        <v>7540.695</v>
      </c>
      <c r="N54" s="414" t="s">
        <v>265</v>
      </c>
      <c r="O54" s="148"/>
      <c r="P54" s="148"/>
      <c r="Q54" s="148"/>
      <c r="R54" s="148"/>
      <c r="S54" s="414" t="s">
        <v>327</v>
      </c>
      <c r="T54" s="149"/>
      <c r="U54" s="409">
        <v>45759.0</v>
      </c>
      <c r="V54" s="151"/>
      <c r="W54" s="152"/>
      <c r="X54" s="399" t="s">
        <v>334</v>
      </c>
      <c r="Y54" s="410">
        <v>45759.0</v>
      </c>
      <c r="Z54" s="411">
        <v>45759.75</v>
      </c>
      <c r="AA54" s="397">
        <v>45760.0</v>
      </c>
      <c r="AB54" s="398">
        <v>45760.404861111114</v>
      </c>
      <c r="AC54" s="153"/>
      <c r="AD54" s="66"/>
      <c r="AE54" s="154"/>
      <c r="AF54" s="154" t="s">
        <v>335</v>
      </c>
      <c r="AG54" s="249" t="s">
        <v>191</v>
      </c>
      <c r="AH54" s="155"/>
      <c r="AI54" s="79"/>
      <c r="AJ54" s="54"/>
      <c r="AK54" s="54"/>
      <c r="AL54" s="79"/>
      <c r="AM54" s="156"/>
      <c r="AN54" s="157"/>
      <c r="AO54" s="157"/>
      <c r="AP54" s="158"/>
      <c r="AQ54" s="159"/>
      <c r="AR54" s="360" t="s">
        <v>192</v>
      </c>
      <c r="AS54" s="79"/>
      <c r="AT54" s="53"/>
      <c r="AU54" s="376"/>
      <c r="AV54" s="377"/>
      <c r="AW54" s="377"/>
      <c r="AX54" s="54"/>
      <c r="AY54" s="54"/>
      <c r="AZ54" s="54"/>
      <c r="BA54" s="54"/>
      <c r="BB54" s="54"/>
      <c r="BC54" s="54"/>
      <c r="BD54" s="377"/>
      <c r="BE54" s="377"/>
      <c r="BF54" s="105"/>
      <c r="BG54" s="377"/>
      <c r="BH54" s="377"/>
      <c r="BI54" s="377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63">
        <v>44000.0</v>
      </c>
      <c r="BZ54" s="164" t="s">
        <v>194</v>
      </c>
      <c r="CA54" s="165">
        <v>3.0E7</v>
      </c>
      <c r="CB54" s="405">
        <v>45759.29861111111</v>
      </c>
      <c r="CC54" s="405">
        <v>45759.29861111111</v>
      </c>
      <c r="CD54" s="406">
        <v>45759.333333333336</v>
      </c>
      <c r="CE54" s="406">
        <v>45759.75</v>
      </c>
      <c r="CF54" s="71">
        <f t="shared" si="44"/>
        <v>0.4513888889</v>
      </c>
      <c r="CG54" s="72" t="str">
        <f t="shared" si="45"/>
        <v>0 hari 10 jam 50 menit 0</v>
      </c>
      <c r="CH54" s="402">
        <v>45760.404861111114</v>
      </c>
      <c r="CI54" s="71">
        <f t="shared" si="46"/>
        <v>1.10625</v>
      </c>
      <c r="CJ54" s="72" t="str">
        <f t="shared" si="47"/>
        <v>1 hari 2 jam 33 menit 0</v>
      </c>
      <c r="CK54" s="74"/>
      <c r="CL54" s="74"/>
      <c r="CM54" s="74"/>
      <c r="CN54" s="75"/>
      <c r="CO54" s="71">
        <f t="shared" si="48"/>
        <v>0</v>
      </c>
      <c r="CP54" s="72" t="str">
        <f t="shared" si="49"/>
        <v>0 hari 0 jam 0 menit 0</v>
      </c>
      <c r="CQ54" s="71">
        <f t="shared" si="50"/>
        <v>1.10625</v>
      </c>
      <c r="CR54" s="72" t="str">
        <f t="shared" si="51"/>
        <v>1 hari 2 jam 33 menit 0</v>
      </c>
      <c r="CS54" s="76" t="s">
        <v>96</v>
      </c>
      <c r="CT54" s="166"/>
      <c r="CU54" s="167"/>
      <c r="CV54" s="380" t="s">
        <v>526</v>
      </c>
      <c r="CW54" s="168"/>
      <c r="CX54" s="168"/>
      <c r="CY54" s="167"/>
      <c r="CZ54" s="167"/>
    </row>
    <row r="55" ht="28.5" customHeight="1">
      <c r="A55" s="412">
        <v>5.0</v>
      </c>
      <c r="B55" s="54" t="s">
        <v>43</v>
      </c>
      <c r="C55" s="374"/>
      <c r="D55" s="155"/>
      <c r="E55" s="149"/>
      <c r="F55" s="155" t="s">
        <v>322</v>
      </c>
      <c r="G55" s="169" t="s">
        <v>7</v>
      </c>
      <c r="H55" s="169" t="s">
        <v>330</v>
      </c>
      <c r="I55" s="169" t="s">
        <v>324</v>
      </c>
      <c r="J55" s="427" t="s">
        <v>527</v>
      </c>
      <c r="K55" s="428" t="s">
        <v>426</v>
      </c>
      <c r="L55" s="429">
        <v>7500.0</v>
      </c>
      <c r="M55" s="417">
        <v>7204.987</v>
      </c>
      <c r="N55" s="414" t="s">
        <v>265</v>
      </c>
      <c r="O55" s="148"/>
      <c r="P55" s="148"/>
      <c r="Q55" s="148"/>
      <c r="R55" s="148"/>
      <c r="S55" s="414" t="s">
        <v>327</v>
      </c>
      <c r="T55" s="149"/>
      <c r="U55" s="409">
        <v>45760.0</v>
      </c>
      <c r="V55" s="151"/>
      <c r="W55" s="152"/>
      <c r="X55" s="399" t="s">
        <v>334</v>
      </c>
      <c r="Y55" s="410">
        <v>45760.0</v>
      </c>
      <c r="Z55" s="411">
        <v>45760.75</v>
      </c>
      <c r="AA55" s="397">
        <v>45761.0</v>
      </c>
      <c r="AB55" s="398">
        <v>45761.43125</v>
      </c>
      <c r="AC55" s="153"/>
      <c r="AD55" s="66"/>
      <c r="AE55" s="154"/>
      <c r="AF55" s="154" t="s">
        <v>335</v>
      </c>
      <c r="AG55" s="249" t="s">
        <v>191</v>
      </c>
      <c r="AH55" s="155"/>
      <c r="AI55" s="79"/>
      <c r="AJ55" s="54"/>
      <c r="AK55" s="54"/>
      <c r="AL55" s="79"/>
      <c r="AM55" s="156"/>
      <c r="AN55" s="157"/>
      <c r="AO55" s="157"/>
      <c r="AP55" s="158"/>
      <c r="AQ55" s="159"/>
      <c r="AR55" s="360" t="s">
        <v>192</v>
      </c>
      <c r="AS55" s="79"/>
      <c r="AT55" s="53"/>
      <c r="AU55" s="376"/>
      <c r="AV55" s="377"/>
      <c r="AW55" s="377"/>
      <c r="AX55" s="54"/>
      <c r="AY55" s="54"/>
      <c r="AZ55" s="54"/>
      <c r="BA55" s="54"/>
      <c r="BB55" s="54"/>
      <c r="BC55" s="54"/>
      <c r="BD55" s="377"/>
      <c r="BE55" s="377"/>
      <c r="BF55" s="105"/>
      <c r="BG55" s="377"/>
      <c r="BH55" s="377"/>
      <c r="BI55" s="377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63">
        <v>44000.0</v>
      </c>
      <c r="BZ55" s="164" t="s">
        <v>194</v>
      </c>
      <c r="CA55" s="165">
        <v>3.0E7</v>
      </c>
      <c r="CB55" s="405">
        <v>45760.475694444445</v>
      </c>
      <c r="CC55" s="405">
        <v>45760.475694444445</v>
      </c>
      <c r="CD55" s="406">
        <v>45760.489583333336</v>
      </c>
      <c r="CE55" s="406">
        <v>45760.75</v>
      </c>
      <c r="CF55" s="71">
        <f t="shared" si="44"/>
        <v>0.2743055556</v>
      </c>
      <c r="CG55" s="72" t="str">
        <f t="shared" si="45"/>
        <v>0 hari 6 jam 35 menit 0</v>
      </c>
      <c r="CH55" s="402">
        <v>45761.43125</v>
      </c>
      <c r="CI55" s="71">
        <f t="shared" si="46"/>
        <v>0.9555555556</v>
      </c>
      <c r="CJ55" s="72" t="str">
        <f t="shared" si="47"/>
        <v>0 hari 22 jam 56 menit 0</v>
      </c>
      <c r="CK55" s="74"/>
      <c r="CL55" s="74"/>
      <c r="CM55" s="74"/>
      <c r="CN55" s="75"/>
      <c r="CO55" s="71">
        <f t="shared" si="48"/>
        <v>0</v>
      </c>
      <c r="CP55" s="72" t="str">
        <f t="shared" si="49"/>
        <v>0 hari 0 jam 0 menit 0</v>
      </c>
      <c r="CQ55" s="71">
        <f t="shared" si="50"/>
        <v>0.9555555556</v>
      </c>
      <c r="CR55" s="72" t="str">
        <f t="shared" si="51"/>
        <v>0 hari 22 jam 56 menit 0</v>
      </c>
      <c r="CS55" s="76" t="s">
        <v>96</v>
      </c>
      <c r="CT55" s="166"/>
      <c r="CU55" s="167"/>
      <c r="CV55" s="380" t="s">
        <v>528</v>
      </c>
      <c r="CW55" s="168"/>
      <c r="CX55" s="168"/>
      <c r="CY55" s="167"/>
      <c r="CZ55" s="167"/>
    </row>
    <row r="56" ht="28.5" customHeight="1">
      <c r="A56" s="412">
        <v>6.0</v>
      </c>
      <c r="B56" s="54" t="s">
        <v>43</v>
      </c>
      <c r="C56" s="374"/>
      <c r="D56" s="155"/>
      <c r="E56" s="149"/>
      <c r="F56" s="155" t="s">
        <v>322</v>
      </c>
      <c r="G56" s="169" t="s">
        <v>7</v>
      </c>
      <c r="H56" s="169" t="s">
        <v>330</v>
      </c>
      <c r="I56" s="169" t="s">
        <v>324</v>
      </c>
      <c r="J56" s="427" t="s">
        <v>529</v>
      </c>
      <c r="K56" s="428" t="s">
        <v>530</v>
      </c>
      <c r="L56" s="429">
        <v>8000.0</v>
      </c>
      <c r="M56" s="417">
        <v>8028.204</v>
      </c>
      <c r="N56" s="414" t="s">
        <v>265</v>
      </c>
      <c r="O56" s="148"/>
      <c r="P56" s="148"/>
      <c r="Q56" s="148"/>
      <c r="R56" s="148"/>
      <c r="S56" s="414" t="s">
        <v>327</v>
      </c>
      <c r="T56" s="149"/>
      <c r="U56" s="409">
        <v>45762.0</v>
      </c>
      <c r="V56" s="151"/>
      <c r="W56" s="152"/>
      <c r="X56" s="399" t="s">
        <v>334</v>
      </c>
      <c r="Y56" s="410">
        <v>45762.0</v>
      </c>
      <c r="Z56" s="411">
        <v>45762.677083333336</v>
      </c>
      <c r="AA56" s="65"/>
      <c r="AB56" s="64"/>
      <c r="AC56" s="153"/>
      <c r="AD56" s="66"/>
      <c r="AE56" s="154"/>
      <c r="AF56" s="154" t="s">
        <v>335</v>
      </c>
      <c r="AG56" s="249" t="s">
        <v>191</v>
      </c>
      <c r="AH56" s="155"/>
      <c r="AI56" s="79"/>
      <c r="AJ56" s="54"/>
      <c r="AK56" s="54"/>
      <c r="AL56" s="79"/>
      <c r="AM56" s="156"/>
      <c r="AN56" s="157"/>
      <c r="AO56" s="157"/>
      <c r="AP56" s="158"/>
      <c r="AQ56" s="159"/>
      <c r="AR56" s="360" t="s">
        <v>192</v>
      </c>
      <c r="AS56" s="79"/>
      <c r="AT56" s="53"/>
      <c r="AU56" s="376"/>
      <c r="AV56" s="377"/>
      <c r="AW56" s="377"/>
      <c r="AX56" s="54"/>
      <c r="AY56" s="54"/>
      <c r="AZ56" s="54"/>
      <c r="BA56" s="54"/>
      <c r="BB56" s="54"/>
      <c r="BC56" s="54"/>
      <c r="BD56" s="377"/>
      <c r="BE56" s="377"/>
      <c r="BF56" s="105"/>
      <c r="BG56" s="377"/>
      <c r="BH56" s="377"/>
      <c r="BI56" s="377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63">
        <v>44000.0</v>
      </c>
      <c r="BZ56" s="164" t="s">
        <v>194</v>
      </c>
      <c r="CA56" s="165">
        <v>3.0E7</v>
      </c>
      <c r="CB56" s="405">
        <v>45762.26736111111</v>
      </c>
      <c r="CC56" s="405">
        <v>45762.26736111111</v>
      </c>
      <c r="CD56" s="406">
        <v>45762.319444444445</v>
      </c>
      <c r="CE56" s="406">
        <v>45762.677083333336</v>
      </c>
      <c r="CF56" s="71">
        <f t="shared" si="44"/>
        <v>0.4097222222</v>
      </c>
      <c r="CG56" s="72" t="str">
        <f t="shared" si="45"/>
        <v>0 hari 9 jam 50 menit 0</v>
      </c>
      <c r="CH56" s="73"/>
      <c r="CI56" s="71">
        <f t="shared" si="46"/>
        <v>-45762.26736</v>
      </c>
      <c r="CJ56" s="72" t="str">
        <f t="shared" si="47"/>
        <v>-45763 hari 17 jam 35 menit 0</v>
      </c>
      <c r="CK56" s="74"/>
      <c r="CL56" s="74"/>
      <c r="CM56" s="74"/>
      <c r="CN56" s="75"/>
      <c r="CO56" s="71">
        <f t="shared" si="48"/>
        <v>0</v>
      </c>
      <c r="CP56" s="72" t="str">
        <f t="shared" si="49"/>
        <v>0 hari 0 jam 0 menit 0</v>
      </c>
      <c r="CQ56" s="71">
        <f t="shared" si="50"/>
        <v>-45762.26736</v>
      </c>
      <c r="CR56" s="72" t="str">
        <f t="shared" si="51"/>
        <v>-45763 hari 17 jam 35 menit 0</v>
      </c>
      <c r="CS56" s="76" t="s">
        <v>96</v>
      </c>
      <c r="CT56" s="166"/>
      <c r="CU56" s="167"/>
      <c r="CV56" s="380" t="s">
        <v>531</v>
      </c>
      <c r="CW56" s="168"/>
      <c r="CX56" s="168"/>
      <c r="CY56" s="167"/>
      <c r="CZ56" s="167"/>
    </row>
    <row r="57" ht="28.5" customHeight="1">
      <c r="A57" s="412">
        <v>7.0</v>
      </c>
      <c r="B57" s="54" t="s">
        <v>43</v>
      </c>
      <c r="C57" s="374"/>
      <c r="D57" s="155"/>
      <c r="E57" s="149"/>
      <c r="F57" s="155" t="s">
        <v>322</v>
      </c>
      <c r="G57" s="169" t="s">
        <v>7</v>
      </c>
      <c r="H57" s="169" t="s">
        <v>330</v>
      </c>
      <c r="I57" s="169" t="s">
        <v>324</v>
      </c>
      <c r="J57" s="427" t="s">
        <v>532</v>
      </c>
      <c r="K57" s="428" t="s">
        <v>533</v>
      </c>
      <c r="L57" s="429">
        <v>4300.0</v>
      </c>
      <c r="M57" s="417">
        <v>4501.604</v>
      </c>
      <c r="N57" s="414" t="s">
        <v>265</v>
      </c>
      <c r="O57" s="148"/>
      <c r="P57" s="148"/>
      <c r="Q57" s="148"/>
      <c r="R57" s="148"/>
      <c r="S57" s="414" t="s">
        <v>327</v>
      </c>
      <c r="T57" s="149"/>
      <c r="U57" s="409">
        <v>45763.0</v>
      </c>
      <c r="V57" s="151"/>
      <c r="W57" s="152"/>
      <c r="X57" s="399" t="s">
        <v>334</v>
      </c>
      <c r="Y57" s="72"/>
      <c r="Z57" s="83"/>
      <c r="AA57" s="65"/>
      <c r="AB57" s="64"/>
      <c r="AC57" s="153"/>
      <c r="AD57" s="66"/>
      <c r="AE57" s="154"/>
      <c r="AF57" s="154" t="s">
        <v>335</v>
      </c>
      <c r="AG57" s="249" t="s">
        <v>191</v>
      </c>
      <c r="AH57" s="155"/>
      <c r="AI57" s="79"/>
      <c r="AJ57" s="54"/>
      <c r="AK57" s="54"/>
      <c r="AL57" s="79"/>
      <c r="AM57" s="156"/>
      <c r="AN57" s="157"/>
      <c r="AO57" s="157"/>
      <c r="AP57" s="158"/>
      <c r="AQ57" s="159"/>
      <c r="AR57" s="360" t="s">
        <v>192</v>
      </c>
      <c r="AS57" s="79"/>
      <c r="AT57" s="53"/>
      <c r="AU57" s="376"/>
      <c r="AV57" s="377"/>
      <c r="AW57" s="377"/>
      <c r="AX57" s="54"/>
      <c r="AY57" s="54"/>
      <c r="AZ57" s="54"/>
      <c r="BA57" s="54"/>
      <c r="BB57" s="54"/>
      <c r="BC57" s="54"/>
      <c r="BD57" s="377"/>
      <c r="BE57" s="377"/>
      <c r="BF57" s="105"/>
      <c r="BG57" s="377"/>
      <c r="BH57" s="377"/>
      <c r="BI57" s="377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63">
        <v>44000.0</v>
      </c>
      <c r="BZ57" s="164" t="s">
        <v>194</v>
      </c>
      <c r="CA57" s="165">
        <v>3.0E7</v>
      </c>
      <c r="CB57" s="69"/>
      <c r="CC57" s="70"/>
      <c r="CD57" s="70"/>
      <c r="CE57" s="70"/>
      <c r="CF57" s="71">
        <f t="shared" si="44"/>
        <v>0</v>
      </c>
      <c r="CG57" s="72" t="str">
        <f t="shared" si="45"/>
        <v>0 hari 0 jam 0 menit 0</v>
      </c>
      <c r="CH57" s="73"/>
      <c r="CI57" s="71">
        <f t="shared" si="46"/>
        <v>0</v>
      </c>
      <c r="CJ57" s="72" t="str">
        <f t="shared" si="47"/>
        <v>0 hari 0 jam 0 menit 0</v>
      </c>
      <c r="CK57" s="74"/>
      <c r="CL57" s="74"/>
      <c r="CM57" s="74"/>
      <c r="CN57" s="75"/>
      <c r="CO57" s="71">
        <f t="shared" si="48"/>
        <v>0</v>
      </c>
      <c r="CP57" s="72" t="str">
        <f t="shared" si="49"/>
        <v>0 hari 0 jam 0 menit 0</v>
      </c>
      <c r="CQ57" s="71">
        <f t="shared" si="50"/>
        <v>0</v>
      </c>
      <c r="CR57" s="72" t="str">
        <f t="shared" si="51"/>
        <v>0 hari 0 jam 0 menit 0</v>
      </c>
      <c r="CS57" s="76" t="s">
        <v>96</v>
      </c>
      <c r="CT57" s="166"/>
      <c r="CU57" s="167"/>
      <c r="CV57" s="380" t="s">
        <v>534</v>
      </c>
      <c r="CW57" s="168"/>
      <c r="CX57" s="168"/>
      <c r="CY57" s="167"/>
      <c r="CZ57" s="167"/>
    </row>
    <row r="58" ht="28.5" customHeight="1">
      <c r="A58" s="412">
        <v>8.0</v>
      </c>
      <c r="B58" s="54" t="s">
        <v>43</v>
      </c>
      <c r="C58" s="374"/>
      <c r="D58" s="155"/>
      <c r="E58" s="149"/>
      <c r="F58" s="155" t="s">
        <v>322</v>
      </c>
      <c r="G58" s="169" t="s">
        <v>7</v>
      </c>
      <c r="H58" s="169" t="s">
        <v>330</v>
      </c>
      <c r="I58" s="169" t="s">
        <v>324</v>
      </c>
      <c r="J58" s="427" t="s">
        <v>535</v>
      </c>
      <c r="K58" s="428" t="s">
        <v>536</v>
      </c>
      <c r="L58" s="429">
        <v>7000.0</v>
      </c>
      <c r="M58" s="417">
        <v>7002.837</v>
      </c>
      <c r="N58" s="414" t="s">
        <v>265</v>
      </c>
      <c r="O58" s="148"/>
      <c r="P58" s="148"/>
      <c r="Q58" s="148"/>
      <c r="R58" s="148"/>
      <c r="S58" s="414" t="s">
        <v>327</v>
      </c>
      <c r="T58" s="149"/>
      <c r="U58" s="409">
        <v>45763.0</v>
      </c>
      <c r="V58" s="151"/>
      <c r="W58" s="152"/>
      <c r="X58" s="399" t="s">
        <v>334</v>
      </c>
      <c r="Y58" s="72"/>
      <c r="Z58" s="83"/>
      <c r="AA58" s="65"/>
      <c r="AB58" s="64"/>
      <c r="AC58" s="153"/>
      <c r="AD58" s="66"/>
      <c r="AE58" s="154"/>
      <c r="AF58" s="154" t="s">
        <v>335</v>
      </c>
      <c r="AG58" s="249" t="s">
        <v>191</v>
      </c>
      <c r="AH58" s="155"/>
      <c r="AI58" s="79"/>
      <c r="AJ58" s="54"/>
      <c r="AK58" s="54"/>
      <c r="AL58" s="79"/>
      <c r="AM58" s="156"/>
      <c r="AN58" s="157"/>
      <c r="AO58" s="157"/>
      <c r="AP58" s="158"/>
      <c r="AQ58" s="159"/>
      <c r="AR58" s="360" t="s">
        <v>192</v>
      </c>
      <c r="AS58" s="79"/>
      <c r="AT58" s="53"/>
      <c r="AU58" s="376"/>
      <c r="AV58" s="377"/>
      <c r="AW58" s="377"/>
      <c r="AX58" s="54"/>
      <c r="AY58" s="54"/>
      <c r="AZ58" s="54"/>
      <c r="BA58" s="54"/>
      <c r="BB58" s="54"/>
      <c r="BC58" s="54"/>
      <c r="BD58" s="377"/>
      <c r="BE58" s="377"/>
      <c r="BF58" s="105"/>
      <c r="BG58" s="377"/>
      <c r="BH58" s="377"/>
      <c r="BI58" s="377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63">
        <v>44000.0</v>
      </c>
      <c r="BZ58" s="164" t="s">
        <v>194</v>
      </c>
      <c r="CA58" s="165">
        <v>3.0E7</v>
      </c>
      <c r="CB58" s="69"/>
      <c r="CC58" s="70"/>
      <c r="CD58" s="70"/>
      <c r="CE58" s="70"/>
      <c r="CF58" s="71">
        <f t="shared" si="44"/>
        <v>0</v>
      </c>
      <c r="CG58" s="72" t="str">
        <f t="shared" si="45"/>
        <v>0 hari 0 jam 0 menit 0</v>
      </c>
      <c r="CH58" s="73"/>
      <c r="CI58" s="71">
        <f t="shared" si="46"/>
        <v>0</v>
      </c>
      <c r="CJ58" s="72" t="str">
        <f t="shared" si="47"/>
        <v>0 hari 0 jam 0 menit 0</v>
      </c>
      <c r="CK58" s="74"/>
      <c r="CL58" s="74"/>
      <c r="CM58" s="74"/>
      <c r="CN58" s="75"/>
      <c r="CO58" s="71">
        <f t="shared" si="48"/>
        <v>0</v>
      </c>
      <c r="CP58" s="72" t="str">
        <f t="shared" si="49"/>
        <v>0 hari 0 jam 0 menit 0</v>
      </c>
      <c r="CQ58" s="71">
        <f t="shared" si="50"/>
        <v>0</v>
      </c>
      <c r="CR58" s="72" t="str">
        <f t="shared" si="51"/>
        <v>0 hari 0 jam 0 menit 0</v>
      </c>
      <c r="CS58" s="76" t="s">
        <v>96</v>
      </c>
      <c r="CT58" s="166"/>
      <c r="CU58" s="167"/>
      <c r="CV58" s="380" t="s">
        <v>534</v>
      </c>
      <c r="CW58" s="168"/>
      <c r="CX58" s="168"/>
      <c r="CY58" s="167"/>
      <c r="CZ58" s="167"/>
    </row>
    <row r="59" ht="18.0" customHeight="1">
      <c r="A59" s="388"/>
      <c r="B59" s="388"/>
      <c r="C59" s="389"/>
      <c r="D59" s="390"/>
      <c r="E59" s="391"/>
      <c r="F59" s="392"/>
      <c r="G59" s="392"/>
      <c r="H59" s="392"/>
      <c r="I59" s="392"/>
      <c r="J59" s="392"/>
      <c r="K59" s="430" t="s">
        <v>111</v>
      </c>
      <c r="L59" s="90">
        <f t="shared" ref="L59:M59" si="52">SUM(L51:L58)</f>
        <v>56600</v>
      </c>
      <c r="M59" s="91">
        <f t="shared" si="52"/>
        <v>56415.862</v>
      </c>
      <c r="N59" s="393"/>
      <c r="O59" s="392"/>
      <c r="P59" s="392"/>
      <c r="Q59" s="392"/>
      <c r="R59" s="392"/>
      <c r="S59" s="392"/>
      <c r="T59" s="86"/>
      <c r="U59" s="87"/>
      <c r="V59" s="179"/>
      <c r="W59" s="180"/>
      <c r="X59" s="181"/>
      <c r="Y59" s="86"/>
      <c r="Z59" s="86"/>
      <c r="AA59" s="93"/>
      <c r="AB59" s="93"/>
      <c r="AC59" s="93"/>
      <c r="AD59" s="90"/>
      <c r="AE59" s="90"/>
      <c r="AF59" s="90"/>
      <c r="AG59" s="94"/>
      <c r="AH59" s="94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94"/>
      <c r="AU59" s="86"/>
      <c r="AV59" s="94"/>
      <c r="AW59" s="94"/>
      <c r="AX59" s="94"/>
      <c r="AY59" s="94"/>
      <c r="AZ59" s="94"/>
      <c r="BA59" s="86"/>
      <c r="BB59" s="94"/>
      <c r="BC59" s="94"/>
      <c r="BD59" s="94"/>
      <c r="BE59" s="94"/>
      <c r="BF59" s="94"/>
      <c r="BG59" s="86"/>
      <c r="BH59" s="86"/>
      <c r="BI59" s="94"/>
      <c r="BJ59" s="94"/>
      <c r="BK59" s="94"/>
      <c r="BL59" s="94"/>
      <c r="BM59" s="94"/>
      <c r="BN59" s="86"/>
      <c r="BO59" s="94"/>
      <c r="BP59" s="94"/>
      <c r="BQ59" s="94"/>
      <c r="BR59" s="94"/>
      <c r="BS59" s="94"/>
      <c r="BT59" s="86"/>
      <c r="BU59" s="94"/>
      <c r="BV59" s="94"/>
      <c r="BW59" s="94"/>
      <c r="BX59" s="94"/>
      <c r="BY59" s="96"/>
      <c r="BZ59" s="182"/>
      <c r="CA59" s="95"/>
      <c r="CB59" s="95"/>
      <c r="CC59" s="96"/>
      <c r="CD59" s="96"/>
      <c r="CE59" s="96"/>
      <c r="CF59" s="96"/>
      <c r="CG59" s="96"/>
      <c r="CH59" s="96"/>
      <c r="CI59" s="96"/>
      <c r="CJ59" s="96"/>
      <c r="CK59" s="96"/>
      <c r="CL59" s="96"/>
      <c r="CM59" s="96"/>
      <c r="CN59" s="96"/>
      <c r="CO59" s="96"/>
      <c r="CP59" s="96"/>
      <c r="CQ59" s="96"/>
      <c r="CR59" s="96"/>
      <c r="CS59" s="96"/>
      <c r="CT59" s="96"/>
      <c r="CU59" s="183"/>
      <c r="CV59" s="183"/>
      <c r="CW59" s="183"/>
      <c r="CX59" s="183"/>
      <c r="CY59" s="183"/>
      <c r="CZ59" s="183"/>
    </row>
    <row r="60" ht="28.5" customHeight="1">
      <c r="A60" s="431">
        <v>1.0</v>
      </c>
      <c r="B60" s="54" t="s">
        <v>43</v>
      </c>
      <c r="C60" s="395" t="s">
        <v>537</v>
      </c>
      <c r="D60" s="413" t="s">
        <v>8</v>
      </c>
      <c r="E60" s="414" t="s">
        <v>538</v>
      </c>
      <c r="F60" s="413" t="s">
        <v>539</v>
      </c>
      <c r="G60" s="395" t="s">
        <v>9</v>
      </c>
      <c r="H60" s="169" t="s">
        <v>330</v>
      </c>
      <c r="I60" s="395" t="s">
        <v>540</v>
      </c>
      <c r="J60" s="427" t="s">
        <v>541</v>
      </c>
      <c r="K60" s="428" t="s">
        <v>542</v>
      </c>
      <c r="L60" s="429">
        <v>8250.0</v>
      </c>
      <c r="M60" s="417">
        <v>0.0</v>
      </c>
      <c r="N60" s="414" t="s">
        <v>543</v>
      </c>
      <c r="O60" s="148"/>
      <c r="P60" s="148"/>
      <c r="Q60" s="148"/>
      <c r="R60" s="148"/>
      <c r="S60" s="414" t="s">
        <v>544</v>
      </c>
      <c r="T60" s="149"/>
      <c r="U60" s="409"/>
      <c r="V60" s="151"/>
      <c r="W60" s="152"/>
      <c r="X60" s="399" t="s">
        <v>189</v>
      </c>
      <c r="Y60" s="410"/>
      <c r="Z60" s="411"/>
      <c r="AA60" s="397"/>
      <c r="AB60" s="398"/>
      <c r="AC60" s="153"/>
      <c r="AD60" s="66"/>
      <c r="AE60" s="154"/>
      <c r="AF60" s="154"/>
      <c r="AG60" s="249"/>
      <c r="AH60" s="155"/>
      <c r="AI60" s="79"/>
      <c r="AJ60" s="54"/>
      <c r="AK60" s="54"/>
      <c r="AL60" s="79"/>
      <c r="AM60" s="156"/>
      <c r="AN60" s="157"/>
      <c r="AO60" s="157"/>
      <c r="AP60" s="158"/>
      <c r="AQ60" s="159"/>
      <c r="AR60" s="360" t="s">
        <v>192</v>
      </c>
      <c r="AS60" s="79"/>
      <c r="AT60" s="53"/>
      <c r="AU60" s="376"/>
      <c r="AV60" s="377"/>
      <c r="AW60" s="377"/>
      <c r="AX60" s="54"/>
      <c r="AY60" s="54"/>
      <c r="AZ60" s="54"/>
      <c r="BA60" s="54"/>
      <c r="BB60" s="54"/>
      <c r="BC60" s="54"/>
      <c r="BD60" s="377"/>
      <c r="BE60" s="377"/>
      <c r="BF60" s="105"/>
      <c r="BG60" s="377"/>
      <c r="BH60" s="377"/>
      <c r="BI60" s="377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63">
        <v>44000.0</v>
      </c>
      <c r="BZ60" s="164" t="s">
        <v>194</v>
      </c>
      <c r="CA60" s="165">
        <v>3.0E7</v>
      </c>
      <c r="CB60" s="405"/>
      <c r="CC60" s="405"/>
      <c r="CD60" s="406"/>
      <c r="CE60" s="406"/>
      <c r="CF60" s="71"/>
      <c r="CG60" s="72" t="str">
        <f t="shared" ref="CG60:CG61" si="53">INT(CE60-CB60)&amp;" hari "&amp;HOUR(MOD(CE60-CB60,1))&amp;" jam "&amp;MINUTE(MOD(CE60-CB60,1))&amp;" menit "&amp;SECOND(MOD(CE60-CB60,1))</f>
        <v>0 hari 0 jam 0 menit 0</v>
      </c>
      <c r="CH60" s="402"/>
      <c r="CI60" s="71">
        <f t="shared" ref="CI60:CI61" si="54">CH60-CB60</f>
        <v>0</v>
      </c>
      <c r="CJ60" s="72" t="str">
        <f t="shared" ref="CJ60:CJ61" si="55">INT(CH60-CB60)&amp;" hari "&amp;HOUR(MOD(CH60-CB60,1))&amp;" jam "&amp;MINUTE(MOD(CH60-CB60,1))&amp;" menit "&amp;SECOND(MOD(CH60-CB60,1))</f>
        <v>0 hari 0 jam 0 menit 0</v>
      </c>
      <c r="CK60" s="74"/>
      <c r="CL60" s="74"/>
      <c r="CM60" s="74"/>
      <c r="CN60" s="75"/>
      <c r="CO60" s="71">
        <f t="shared" ref="CO60:CO61" si="56">CN60-CK60</f>
        <v>0</v>
      </c>
      <c r="CP60" s="72" t="str">
        <f t="shared" ref="CP60:CP61" si="57">INT(CN60-CK60)&amp;" hari "&amp;HOUR(MOD(CN60-CK60,1))&amp;" jam "&amp;MINUTE(MOD(CN60-CK60,1))&amp;" menit "&amp;SECOND(MOD(CN60-CK60,1))</f>
        <v>0 hari 0 jam 0 menit 0</v>
      </c>
      <c r="CQ60" s="71">
        <f t="shared" ref="CQ60:CQ61" si="58">CI60+CO60</f>
        <v>0</v>
      </c>
      <c r="CR60" s="72" t="str">
        <f t="shared" ref="CR60:CR61" si="59">INT(CQ60)&amp;" hari "&amp;HOUR(MOD(CQ60,1))&amp;" jam "&amp;MINUTE(MOD(CQ60,1))&amp;" menit "&amp;SECOND(MOD(CQ60,1))</f>
        <v>0 hari 0 jam 0 menit 0</v>
      </c>
      <c r="CS60" s="76" t="s">
        <v>96</v>
      </c>
      <c r="CT60" s="166"/>
      <c r="CU60" s="167"/>
      <c r="CV60" s="380" t="s">
        <v>517</v>
      </c>
      <c r="CW60" s="168"/>
      <c r="CX60" s="168"/>
      <c r="CY60" s="167"/>
      <c r="CZ60" s="167"/>
    </row>
    <row r="61" ht="28.5" customHeight="1">
      <c r="A61" s="432">
        <v>2.0</v>
      </c>
      <c r="B61" s="54" t="s">
        <v>43</v>
      </c>
      <c r="C61" s="374"/>
      <c r="D61" s="155"/>
      <c r="E61" s="395" t="s">
        <v>545</v>
      </c>
      <c r="F61" s="413" t="s">
        <v>539</v>
      </c>
      <c r="G61" s="395" t="s">
        <v>9</v>
      </c>
      <c r="H61" s="169" t="s">
        <v>330</v>
      </c>
      <c r="I61" s="395" t="s">
        <v>540</v>
      </c>
      <c r="J61" s="427" t="s">
        <v>546</v>
      </c>
      <c r="K61" s="428" t="s">
        <v>547</v>
      </c>
      <c r="L61" s="429">
        <v>8250.0</v>
      </c>
      <c r="M61" s="417">
        <v>0.0</v>
      </c>
      <c r="N61" s="414" t="s">
        <v>548</v>
      </c>
      <c r="O61" s="148"/>
      <c r="P61" s="148"/>
      <c r="Q61" s="148"/>
      <c r="R61" s="148"/>
      <c r="S61" s="414" t="s">
        <v>544</v>
      </c>
      <c r="T61" s="149"/>
      <c r="U61" s="409"/>
      <c r="V61" s="151"/>
      <c r="W61" s="152"/>
      <c r="X61" s="399" t="s">
        <v>189</v>
      </c>
      <c r="Y61" s="410"/>
      <c r="Z61" s="411"/>
      <c r="AA61" s="397"/>
      <c r="AB61" s="398"/>
      <c r="AC61" s="153"/>
      <c r="AD61" s="66"/>
      <c r="AE61" s="154"/>
      <c r="AF61" s="154"/>
      <c r="AG61" s="249"/>
      <c r="AH61" s="155"/>
      <c r="AI61" s="79"/>
      <c r="AJ61" s="54"/>
      <c r="AK61" s="54"/>
      <c r="AL61" s="79"/>
      <c r="AM61" s="156"/>
      <c r="AN61" s="157"/>
      <c r="AO61" s="157"/>
      <c r="AP61" s="158"/>
      <c r="AQ61" s="159"/>
      <c r="AR61" s="360" t="s">
        <v>192</v>
      </c>
      <c r="AS61" s="79"/>
      <c r="AT61" s="53"/>
      <c r="AU61" s="376"/>
      <c r="AV61" s="377"/>
      <c r="AW61" s="377"/>
      <c r="AX61" s="54"/>
      <c r="AY61" s="54"/>
      <c r="AZ61" s="54"/>
      <c r="BA61" s="54"/>
      <c r="BB61" s="54"/>
      <c r="BC61" s="54"/>
      <c r="BD61" s="377"/>
      <c r="BE61" s="377"/>
      <c r="BF61" s="105"/>
      <c r="BG61" s="377"/>
      <c r="BH61" s="377"/>
      <c r="BI61" s="377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63">
        <v>44000.0</v>
      </c>
      <c r="BZ61" s="164" t="s">
        <v>194</v>
      </c>
      <c r="CA61" s="165">
        <v>3.0E7</v>
      </c>
      <c r="CB61" s="405"/>
      <c r="CC61" s="405"/>
      <c r="CD61" s="406"/>
      <c r="CE61" s="406"/>
      <c r="CF61" s="71"/>
      <c r="CG61" s="72" t="str">
        <f t="shared" si="53"/>
        <v>0 hari 0 jam 0 menit 0</v>
      </c>
      <c r="CH61" s="402"/>
      <c r="CI61" s="71">
        <f t="shared" si="54"/>
        <v>0</v>
      </c>
      <c r="CJ61" s="72" t="str">
        <f t="shared" si="55"/>
        <v>0 hari 0 jam 0 menit 0</v>
      </c>
      <c r="CK61" s="74"/>
      <c r="CL61" s="74"/>
      <c r="CM61" s="74"/>
      <c r="CN61" s="75"/>
      <c r="CO61" s="71">
        <f t="shared" si="56"/>
        <v>0</v>
      </c>
      <c r="CP61" s="72" t="str">
        <f t="shared" si="57"/>
        <v>0 hari 0 jam 0 menit 0</v>
      </c>
      <c r="CQ61" s="71">
        <f t="shared" si="58"/>
        <v>0</v>
      </c>
      <c r="CR61" s="72" t="str">
        <f t="shared" si="59"/>
        <v>0 hari 0 jam 0 menit 0</v>
      </c>
      <c r="CS61" s="76" t="s">
        <v>96</v>
      </c>
      <c r="CT61" s="166"/>
      <c r="CU61" s="167"/>
      <c r="CV61" s="380" t="s">
        <v>521</v>
      </c>
      <c r="CW61" s="168"/>
      <c r="CX61" s="168"/>
      <c r="CY61" s="167"/>
      <c r="CZ61" s="167"/>
    </row>
    <row r="62" ht="18.0" customHeight="1">
      <c r="A62" s="388"/>
      <c r="B62" s="388"/>
      <c r="C62" s="389"/>
      <c r="D62" s="390"/>
      <c r="E62" s="391"/>
      <c r="F62" s="392"/>
      <c r="G62" s="392"/>
      <c r="H62" s="392"/>
      <c r="I62" s="392"/>
      <c r="J62" s="392"/>
      <c r="K62" s="430" t="s">
        <v>111</v>
      </c>
      <c r="L62" s="90">
        <f t="shared" ref="L62:M62" si="60">SUM(L60:L61)</f>
        <v>16500</v>
      </c>
      <c r="M62" s="91">
        <f t="shared" si="60"/>
        <v>0</v>
      </c>
      <c r="N62" s="393"/>
      <c r="O62" s="392"/>
      <c r="P62" s="392"/>
      <c r="Q62" s="392"/>
      <c r="R62" s="392"/>
      <c r="S62" s="392"/>
      <c r="T62" s="86"/>
      <c r="U62" s="87"/>
      <c r="V62" s="179"/>
      <c r="W62" s="180"/>
      <c r="X62" s="181"/>
      <c r="Y62" s="86"/>
      <c r="Z62" s="86"/>
      <c r="AA62" s="93"/>
      <c r="AB62" s="93"/>
      <c r="AC62" s="93"/>
      <c r="AD62" s="90"/>
      <c r="AE62" s="90"/>
      <c r="AF62" s="90"/>
      <c r="AG62" s="94"/>
      <c r="AH62" s="94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94"/>
      <c r="AU62" s="86"/>
      <c r="AV62" s="94"/>
      <c r="AW62" s="94"/>
      <c r="AX62" s="94"/>
      <c r="AY62" s="94"/>
      <c r="AZ62" s="94"/>
      <c r="BA62" s="86"/>
      <c r="BB62" s="94"/>
      <c r="BC62" s="94"/>
      <c r="BD62" s="94"/>
      <c r="BE62" s="94"/>
      <c r="BF62" s="94"/>
      <c r="BG62" s="86"/>
      <c r="BH62" s="86"/>
      <c r="BI62" s="94"/>
      <c r="BJ62" s="94"/>
      <c r="BK62" s="94"/>
      <c r="BL62" s="94"/>
      <c r="BM62" s="94"/>
      <c r="BN62" s="86"/>
      <c r="BO62" s="94"/>
      <c r="BP62" s="94"/>
      <c r="BQ62" s="94"/>
      <c r="BR62" s="94"/>
      <c r="BS62" s="94"/>
      <c r="BT62" s="86"/>
      <c r="BU62" s="94"/>
      <c r="BV62" s="94"/>
      <c r="BW62" s="94"/>
      <c r="BX62" s="94"/>
      <c r="BY62" s="96"/>
      <c r="BZ62" s="182"/>
      <c r="CA62" s="95"/>
      <c r="CB62" s="95"/>
      <c r="CC62" s="96"/>
      <c r="CD62" s="96"/>
      <c r="CE62" s="96"/>
      <c r="CF62" s="96"/>
      <c r="CG62" s="96"/>
      <c r="CH62" s="96"/>
      <c r="CI62" s="96"/>
      <c r="CJ62" s="96"/>
      <c r="CK62" s="96"/>
      <c r="CL62" s="96"/>
      <c r="CM62" s="96"/>
      <c r="CN62" s="96"/>
      <c r="CO62" s="96"/>
      <c r="CP62" s="96"/>
      <c r="CQ62" s="96"/>
      <c r="CR62" s="96"/>
      <c r="CS62" s="96"/>
      <c r="CT62" s="96"/>
      <c r="CU62" s="183"/>
      <c r="CV62" s="183"/>
      <c r="CW62" s="183"/>
      <c r="CX62" s="183"/>
      <c r="CY62" s="183"/>
      <c r="CZ62" s="183"/>
    </row>
    <row r="63" ht="30.75" hidden="1" customHeight="1">
      <c r="A63" s="433"/>
      <c r="B63" s="434" t="s">
        <v>43</v>
      </c>
      <c r="C63" s="435" t="s">
        <v>537</v>
      </c>
      <c r="D63" s="436" t="s">
        <v>13</v>
      </c>
      <c r="E63" s="437" t="s">
        <v>549</v>
      </c>
      <c r="F63" s="438" t="s">
        <v>550</v>
      </c>
      <c r="G63" s="438" t="s">
        <v>551</v>
      </c>
      <c r="H63" s="58" t="s">
        <v>552</v>
      </c>
      <c r="I63" s="439" t="s">
        <v>553</v>
      </c>
      <c r="J63" s="440" t="s">
        <v>554</v>
      </c>
      <c r="K63" s="58" t="s">
        <v>555</v>
      </c>
      <c r="L63" s="441">
        <v>20000.0</v>
      </c>
      <c r="M63" s="298">
        <v>0.0</v>
      </c>
      <c r="N63" s="442" t="s">
        <v>556</v>
      </c>
      <c r="O63" s="443"/>
      <c r="P63" s="443"/>
      <c r="Q63" s="443"/>
      <c r="R63" s="443"/>
      <c r="S63" s="443" t="s">
        <v>557</v>
      </c>
      <c r="T63" s="444"/>
      <c r="U63" s="445"/>
      <c r="V63" s="446"/>
      <c r="W63" s="447"/>
      <c r="X63" s="448"/>
      <c r="Y63" s="449"/>
      <c r="Z63" s="450"/>
      <c r="AA63" s="450"/>
      <c r="AB63" s="449"/>
      <c r="AC63" s="451"/>
      <c r="AD63" s="452"/>
      <c r="AE63" s="452"/>
      <c r="AF63" s="452"/>
      <c r="AG63" s="451"/>
      <c r="AH63" s="451"/>
      <c r="AI63" s="451"/>
      <c r="AJ63" s="451"/>
      <c r="AK63" s="448"/>
      <c r="AL63" s="451"/>
      <c r="AM63" s="453"/>
      <c r="AN63" s="453"/>
      <c r="AO63" s="453"/>
      <c r="AP63" s="454"/>
      <c r="AQ63" s="454"/>
      <c r="AR63" s="454"/>
      <c r="AS63" s="451"/>
      <c r="AT63" s="451"/>
      <c r="AU63" s="453"/>
      <c r="AV63" s="451"/>
      <c r="AW63" s="451"/>
      <c r="AX63" s="451"/>
      <c r="AY63" s="451"/>
      <c r="AZ63" s="451"/>
      <c r="BA63" s="451"/>
      <c r="BB63" s="451"/>
      <c r="BC63" s="451"/>
      <c r="BD63" s="451"/>
      <c r="BE63" s="451"/>
      <c r="BF63" s="451"/>
      <c r="BG63" s="451"/>
      <c r="BH63" s="451"/>
      <c r="BI63" s="451"/>
      <c r="BJ63" s="451"/>
      <c r="BK63" s="451"/>
      <c r="BL63" s="451"/>
      <c r="BM63" s="451"/>
      <c r="BN63" s="451"/>
      <c r="BO63" s="451"/>
      <c r="BP63" s="451"/>
      <c r="BQ63" s="451"/>
      <c r="BR63" s="451"/>
      <c r="BS63" s="451"/>
      <c r="BT63" s="451"/>
      <c r="BU63" s="451"/>
      <c r="BV63" s="451"/>
      <c r="BW63" s="451"/>
      <c r="BX63" s="451"/>
      <c r="BY63" s="453"/>
      <c r="BZ63" s="455"/>
      <c r="CA63" s="456"/>
      <c r="CB63" s="456"/>
      <c r="CC63" s="457"/>
      <c r="CD63" s="457"/>
      <c r="CE63" s="457"/>
      <c r="CF63" s="458"/>
      <c r="CG63" s="449"/>
      <c r="CH63" s="456"/>
      <c r="CI63" s="458"/>
      <c r="CJ63" s="449"/>
      <c r="CK63" s="459"/>
      <c r="CL63" s="459"/>
      <c r="CM63" s="459"/>
      <c r="CN63" s="459"/>
      <c r="CO63" s="459"/>
      <c r="CP63" s="459"/>
      <c r="CQ63" s="459"/>
      <c r="CR63" s="460"/>
      <c r="CS63" s="461"/>
      <c r="CT63" s="462"/>
      <c r="CU63" s="463"/>
      <c r="CV63" s="462"/>
      <c r="CW63" s="462"/>
      <c r="CX63" s="462"/>
      <c r="CY63" s="462"/>
      <c r="CZ63" s="464"/>
    </row>
    <row r="64" ht="30.75" hidden="1" customHeight="1">
      <c r="A64" s="433"/>
      <c r="B64" s="434" t="s">
        <v>43</v>
      </c>
      <c r="C64" s="465" t="s">
        <v>537</v>
      </c>
      <c r="D64" s="466" t="s">
        <v>8</v>
      </c>
      <c r="E64" s="467" t="s">
        <v>558</v>
      </c>
      <c r="F64" s="438" t="s">
        <v>559</v>
      </c>
      <c r="G64" s="438" t="s">
        <v>560</v>
      </c>
      <c r="H64" s="58" t="s">
        <v>561</v>
      </c>
      <c r="I64" s="439" t="s">
        <v>562</v>
      </c>
      <c r="J64" s="468" t="s">
        <v>563</v>
      </c>
      <c r="K64" s="58" t="s">
        <v>555</v>
      </c>
      <c r="L64" s="469">
        <v>70000.0</v>
      </c>
      <c r="M64" s="298">
        <v>0.0</v>
      </c>
      <c r="N64" s="470" t="s">
        <v>564</v>
      </c>
      <c r="O64" s="443"/>
      <c r="P64" s="443"/>
      <c r="Q64" s="443"/>
      <c r="R64" s="443"/>
      <c r="S64" s="471" t="s">
        <v>565</v>
      </c>
      <c r="T64" s="444"/>
      <c r="U64" s="445"/>
      <c r="V64" s="446"/>
      <c r="W64" s="447"/>
      <c r="X64" s="448"/>
      <c r="Y64" s="449"/>
      <c r="Z64" s="450"/>
      <c r="AA64" s="450"/>
      <c r="AB64" s="449"/>
      <c r="AC64" s="451"/>
      <c r="AD64" s="452"/>
      <c r="AE64" s="452"/>
      <c r="AF64" s="452"/>
      <c r="AG64" s="451"/>
      <c r="AH64" s="451"/>
      <c r="AI64" s="451"/>
      <c r="AJ64" s="451"/>
      <c r="AK64" s="448"/>
      <c r="AL64" s="451"/>
      <c r="AM64" s="453"/>
      <c r="AN64" s="453"/>
      <c r="AO64" s="453"/>
      <c r="AP64" s="454"/>
      <c r="AQ64" s="454"/>
      <c r="AR64" s="454"/>
      <c r="AS64" s="451"/>
      <c r="AT64" s="451"/>
      <c r="AU64" s="453"/>
      <c r="AV64" s="451"/>
      <c r="AW64" s="451"/>
      <c r="AX64" s="451"/>
      <c r="AY64" s="451"/>
      <c r="AZ64" s="451"/>
      <c r="BA64" s="451"/>
      <c r="BB64" s="451"/>
      <c r="BC64" s="451"/>
      <c r="BD64" s="451"/>
      <c r="BE64" s="451"/>
      <c r="BF64" s="451"/>
      <c r="BG64" s="451"/>
      <c r="BH64" s="451"/>
      <c r="BI64" s="451"/>
      <c r="BJ64" s="451"/>
      <c r="BK64" s="451"/>
      <c r="BL64" s="451"/>
      <c r="BM64" s="451"/>
      <c r="BN64" s="451"/>
      <c r="BO64" s="451"/>
      <c r="BP64" s="451"/>
      <c r="BQ64" s="451"/>
      <c r="BR64" s="451"/>
      <c r="BS64" s="451"/>
      <c r="BT64" s="451"/>
      <c r="BU64" s="451"/>
      <c r="BV64" s="451"/>
      <c r="BW64" s="451"/>
      <c r="BX64" s="451"/>
      <c r="BY64" s="453"/>
      <c r="BZ64" s="455"/>
      <c r="CA64" s="456"/>
      <c r="CB64" s="456"/>
      <c r="CC64" s="457"/>
      <c r="CD64" s="457"/>
      <c r="CE64" s="457"/>
      <c r="CF64" s="458"/>
      <c r="CG64" s="449"/>
      <c r="CH64" s="456"/>
      <c r="CI64" s="458"/>
      <c r="CJ64" s="449"/>
      <c r="CK64" s="459"/>
      <c r="CL64" s="459"/>
      <c r="CM64" s="459"/>
      <c r="CN64" s="459"/>
      <c r="CO64" s="459"/>
      <c r="CP64" s="459"/>
      <c r="CQ64" s="459"/>
      <c r="CR64" s="460"/>
      <c r="CS64" s="461"/>
      <c r="CT64" s="462"/>
      <c r="CU64" s="463"/>
      <c r="CV64" s="462"/>
      <c r="CW64" s="462"/>
      <c r="CX64" s="462"/>
      <c r="CY64" s="462"/>
      <c r="CZ64" s="464"/>
    </row>
    <row r="65" ht="30.75" hidden="1" customHeight="1">
      <c r="A65" s="472"/>
      <c r="B65" s="434" t="s">
        <v>43</v>
      </c>
      <c r="C65" s="465" t="s">
        <v>537</v>
      </c>
      <c r="D65" s="466" t="s">
        <v>8</v>
      </c>
      <c r="E65" s="467" t="s">
        <v>566</v>
      </c>
      <c r="F65" s="445" t="s">
        <v>249</v>
      </c>
      <c r="G65" s="445" t="s">
        <v>560</v>
      </c>
      <c r="H65" s="58" t="s">
        <v>567</v>
      </c>
      <c r="I65" s="57" t="s">
        <v>252</v>
      </c>
      <c r="J65" s="467" t="s">
        <v>568</v>
      </c>
      <c r="K65" s="58" t="s">
        <v>569</v>
      </c>
      <c r="L65" s="441">
        <v>50000.0</v>
      </c>
      <c r="M65" s="298">
        <v>0.0</v>
      </c>
      <c r="N65" s="473" t="s">
        <v>255</v>
      </c>
      <c r="O65" s="443"/>
      <c r="P65" s="443"/>
      <c r="Q65" s="443"/>
      <c r="R65" s="443"/>
      <c r="S65" s="443" t="s">
        <v>557</v>
      </c>
      <c r="T65" s="444"/>
      <c r="U65" s="445"/>
      <c r="V65" s="446"/>
      <c r="W65" s="447"/>
      <c r="X65" s="448"/>
      <c r="Y65" s="449"/>
      <c r="Z65" s="450"/>
      <c r="AA65" s="450"/>
      <c r="AB65" s="449"/>
      <c r="AC65" s="451"/>
      <c r="AD65" s="452"/>
      <c r="AE65" s="452"/>
      <c r="AF65" s="452"/>
      <c r="AG65" s="451"/>
      <c r="AH65" s="451"/>
      <c r="AI65" s="451"/>
      <c r="AJ65" s="451"/>
      <c r="AK65" s="448"/>
      <c r="AL65" s="451"/>
      <c r="AM65" s="453"/>
      <c r="AN65" s="453"/>
      <c r="AO65" s="453"/>
      <c r="AP65" s="454"/>
      <c r="AQ65" s="454"/>
      <c r="AR65" s="454"/>
      <c r="AS65" s="451"/>
      <c r="AT65" s="451"/>
      <c r="AU65" s="453"/>
      <c r="AV65" s="451"/>
      <c r="AW65" s="451"/>
      <c r="AX65" s="451"/>
      <c r="AY65" s="451"/>
      <c r="AZ65" s="451"/>
      <c r="BA65" s="451"/>
      <c r="BB65" s="451"/>
      <c r="BC65" s="451"/>
      <c r="BD65" s="451"/>
      <c r="BE65" s="451"/>
      <c r="BF65" s="451"/>
      <c r="BG65" s="451"/>
      <c r="BH65" s="451"/>
      <c r="BI65" s="451"/>
      <c r="BJ65" s="451"/>
      <c r="BK65" s="451"/>
      <c r="BL65" s="451"/>
      <c r="BM65" s="451"/>
      <c r="BN65" s="451"/>
      <c r="BO65" s="451"/>
      <c r="BP65" s="451"/>
      <c r="BQ65" s="451"/>
      <c r="BR65" s="451"/>
      <c r="BS65" s="451"/>
      <c r="BT65" s="451"/>
      <c r="BU65" s="451"/>
      <c r="BV65" s="451"/>
      <c r="BW65" s="451"/>
      <c r="BX65" s="451"/>
      <c r="BY65" s="453"/>
      <c r="BZ65" s="455"/>
      <c r="CA65" s="456"/>
      <c r="CB65" s="456"/>
      <c r="CC65" s="457"/>
      <c r="CD65" s="457"/>
      <c r="CE65" s="457"/>
      <c r="CF65" s="458"/>
      <c r="CG65" s="449"/>
      <c r="CH65" s="456"/>
      <c r="CI65" s="458"/>
      <c r="CJ65" s="449"/>
      <c r="CK65" s="459"/>
      <c r="CL65" s="459"/>
      <c r="CM65" s="459"/>
      <c r="CN65" s="459"/>
      <c r="CO65" s="459"/>
      <c r="CP65" s="459"/>
      <c r="CQ65" s="459"/>
      <c r="CR65" s="460"/>
      <c r="CS65" s="461"/>
      <c r="CT65" s="462"/>
      <c r="CU65" s="463"/>
      <c r="CV65" s="462"/>
      <c r="CW65" s="462"/>
      <c r="CX65" s="462"/>
      <c r="CY65" s="462"/>
      <c r="CZ65" s="464"/>
    </row>
    <row r="66" ht="30.75" hidden="1" customHeight="1">
      <c r="A66" s="472"/>
      <c r="B66" s="434"/>
      <c r="C66" s="465" t="s">
        <v>537</v>
      </c>
      <c r="D66" s="466" t="s">
        <v>8</v>
      </c>
      <c r="E66" s="474" t="s">
        <v>570</v>
      </c>
      <c r="F66" s="445" t="s">
        <v>249</v>
      </c>
      <c r="G66" s="445" t="s">
        <v>560</v>
      </c>
      <c r="H66" s="58" t="s">
        <v>567</v>
      </c>
      <c r="I66" s="57" t="s">
        <v>252</v>
      </c>
      <c r="J66" s="467" t="s">
        <v>571</v>
      </c>
      <c r="K66" s="58" t="s">
        <v>569</v>
      </c>
      <c r="L66" s="469">
        <v>5000.0</v>
      </c>
      <c r="M66" s="298">
        <v>0.0</v>
      </c>
      <c r="N66" s="473" t="s">
        <v>255</v>
      </c>
      <c r="O66" s="443"/>
      <c r="P66" s="443"/>
      <c r="Q66" s="443"/>
      <c r="R66" s="443"/>
      <c r="S66" s="443" t="s">
        <v>557</v>
      </c>
      <c r="T66" s="444"/>
      <c r="U66" s="445"/>
      <c r="V66" s="446"/>
      <c r="W66" s="447"/>
      <c r="X66" s="448"/>
      <c r="Y66" s="449"/>
      <c r="Z66" s="450"/>
      <c r="AA66" s="450"/>
      <c r="AB66" s="449"/>
      <c r="AC66" s="451"/>
      <c r="AD66" s="452"/>
      <c r="AE66" s="452"/>
      <c r="AF66" s="452"/>
      <c r="AG66" s="451"/>
      <c r="AH66" s="451"/>
      <c r="AI66" s="451"/>
      <c r="AJ66" s="451"/>
      <c r="AK66" s="448"/>
      <c r="AL66" s="451"/>
      <c r="AM66" s="453"/>
      <c r="AN66" s="453"/>
      <c r="AO66" s="453"/>
      <c r="AP66" s="454"/>
      <c r="AQ66" s="454"/>
      <c r="AR66" s="454"/>
      <c r="AS66" s="451"/>
      <c r="AT66" s="451"/>
      <c r="AU66" s="453"/>
      <c r="AV66" s="451"/>
      <c r="AW66" s="451"/>
      <c r="AX66" s="451"/>
      <c r="AY66" s="451"/>
      <c r="AZ66" s="451"/>
      <c r="BA66" s="451"/>
      <c r="BB66" s="451"/>
      <c r="BC66" s="451"/>
      <c r="BD66" s="451"/>
      <c r="BE66" s="451"/>
      <c r="BF66" s="451"/>
      <c r="BG66" s="451"/>
      <c r="BH66" s="451"/>
      <c r="BI66" s="451"/>
      <c r="BJ66" s="451"/>
      <c r="BK66" s="451"/>
      <c r="BL66" s="451"/>
      <c r="BM66" s="451"/>
      <c r="BN66" s="451"/>
      <c r="BO66" s="451"/>
      <c r="BP66" s="451"/>
      <c r="BQ66" s="451"/>
      <c r="BR66" s="451"/>
      <c r="BS66" s="451"/>
      <c r="BT66" s="451"/>
      <c r="BU66" s="451"/>
      <c r="BV66" s="451"/>
      <c r="BW66" s="451"/>
      <c r="BX66" s="451"/>
      <c r="BY66" s="453"/>
      <c r="BZ66" s="455"/>
      <c r="CA66" s="456"/>
      <c r="CB66" s="456"/>
      <c r="CC66" s="457"/>
      <c r="CD66" s="457"/>
      <c r="CE66" s="457"/>
      <c r="CF66" s="458"/>
      <c r="CG66" s="449"/>
      <c r="CH66" s="456"/>
      <c r="CI66" s="458"/>
      <c r="CJ66" s="449"/>
      <c r="CK66" s="459"/>
      <c r="CL66" s="459"/>
      <c r="CM66" s="459"/>
      <c r="CN66" s="459"/>
      <c r="CO66" s="459"/>
      <c r="CP66" s="459"/>
      <c r="CQ66" s="459"/>
      <c r="CR66" s="460"/>
      <c r="CS66" s="461"/>
      <c r="CT66" s="462"/>
      <c r="CU66" s="463"/>
      <c r="CV66" s="462"/>
      <c r="CW66" s="462"/>
      <c r="CX66" s="462"/>
      <c r="CY66" s="462"/>
      <c r="CZ66" s="464"/>
    </row>
    <row r="67" ht="30.75" hidden="1" customHeight="1">
      <c r="A67" s="472"/>
      <c r="B67" s="434" t="s">
        <v>43</v>
      </c>
      <c r="C67" s="465" t="s">
        <v>537</v>
      </c>
      <c r="D67" s="169" t="s">
        <v>8</v>
      </c>
      <c r="E67" s="475" t="s">
        <v>572</v>
      </c>
      <c r="F67" s="465" t="s">
        <v>249</v>
      </c>
      <c r="G67" s="465" t="s">
        <v>560</v>
      </c>
      <c r="H67" s="155" t="s">
        <v>567</v>
      </c>
      <c r="I67" s="169" t="s">
        <v>252</v>
      </c>
      <c r="J67" s="476" t="s">
        <v>573</v>
      </c>
      <c r="K67" s="58" t="s">
        <v>569</v>
      </c>
      <c r="L67" s="441">
        <v>50000.0</v>
      </c>
      <c r="M67" s="298">
        <v>0.0</v>
      </c>
      <c r="N67" s="473" t="s">
        <v>255</v>
      </c>
      <c r="O67" s="443"/>
      <c r="P67" s="443"/>
      <c r="Q67" s="443"/>
      <c r="R67" s="443"/>
      <c r="S67" s="443" t="s">
        <v>574</v>
      </c>
      <c r="T67" s="444"/>
      <c r="U67" s="445"/>
      <c r="V67" s="446"/>
      <c r="W67" s="447"/>
      <c r="X67" s="448"/>
      <c r="Y67" s="449"/>
      <c r="Z67" s="450"/>
      <c r="AA67" s="450"/>
      <c r="AB67" s="449"/>
      <c r="AC67" s="451"/>
      <c r="AD67" s="452"/>
      <c r="AE67" s="452"/>
      <c r="AF67" s="452"/>
      <c r="AG67" s="451"/>
      <c r="AH67" s="451"/>
      <c r="AI67" s="451"/>
      <c r="AJ67" s="451"/>
      <c r="AK67" s="448"/>
      <c r="AL67" s="451"/>
      <c r="AM67" s="453"/>
      <c r="AN67" s="453"/>
      <c r="AO67" s="453"/>
      <c r="AP67" s="454"/>
      <c r="AQ67" s="454"/>
      <c r="AR67" s="454"/>
      <c r="AS67" s="451"/>
      <c r="AT67" s="451"/>
      <c r="AU67" s="453"/>
      <c r="AV67" s="451"/>
      <c r="AW67" s="451"/>
      <c r="AX67" s="451"/>
      <c r="AY67" s="451"/>
      <c r="AZ67" s="451"/>
      <c r="BA67" s="451"/>
      <c r="BB67" s="451"/>
      <c r="BC67" s="451"/>
      <c r="BD67" s="451"/>
      <c r="BE67" s="451"/>
      <c r="BF67" s="451"/>
      <c r="BG67" s="451"/>
      <c r="BH67" s="451"/>
      <c r="BI67" s="451"/>
      <c r="BJ67" s="451"/>
      <c r="BK67" s="451"/>
      <c r="BL67" s="451"/>
      <c r="BM67" s="451"/>
      <c r="BN67" s="451"/>
      <c r="BO67" s="451"/>
      <c r="BP67" s="451"/>
      <c r="BQ67" s="451"/>
      <c r="BR67" s="451"/>
      <c r="BS67" s="451"/>
      <c r="BT67" s="451"/>
      <c r="BU67" s="451"/>
      <c r="BV67" s="451"/>
      <c r="BW67" s="451"/>
      <c r="BX67" s="451"/>
      <c r="BY67" s="453"/>
      <c r="BZ67" s="455"/>
      <c r="CA67" s="456"/>
      <c r="CB67" s="456"/>
      <c r="CC67" s="457"/>
      <c r="CD67" s="457"/>
      <c r="CE67" s="457"/>
      <c r="CF67" s="458"/>
      <c r="CG67" s="449"/>
      <c r="CH67" s="456"/>
      <c r="CI67" s="458"/>
      <c r="CJ67" s="449"/>
      <c r="CK67" s="459"/>
      <c r="CL67" s="459"/>
      <c r="CM67" s="459"/>
      <c r="CN67" s="459"/>
      <c r="CO67" s="459"/>
      <c r="CP67" s="459"/>
      <c r="CQ67" s="459"/>
      <c r="CR67" s="460"/>
      <c r="CS67" s="461"/>
      <c r="CT67" s="462"/>
      <c r="CU67" s="463"/>
      <c r="CV67" s="462"/>
      <c r="CW67" s="462"/>
      <c r="CX67" s="462"/>
      <c r="CY67" s="462"/>
      <c r="CZ67" s="464"/>
    </row>
    <row r="68" ht="30.75" hidden="1" customHeight="1">
      <c r="A68" s="477"/>
      <c r="B68" s="478" t="s">
        <v>43</v>
      </c>
      <c r="C68" s="465" t="s">
        <v>537</v>
      </c>
      <c r="D68" s="169" t="s">
        <v>8</v>
      </c>
      <c r="E68" s="479" t="s">
        <v>575</v>
      </c>
      <c r="F68" s="465" t="s">
        <v>249</v>
      </c>
      <c r="G68" s="465" t="s">
        <v>560</v>
      </c>
      <c r="H68" s="169" t="s">
        <v>567</v>
      </c>
      <c r="I68" s="169" t="s">
        <v>252</v>
      </c>
      <c r="J68" s="480" t="s">
        <v>512</v>
      </c>
      <c r="K68" s="57" t="s">
        <v>555</v>
      </c>
      <c r="L68" s="481">
        <v>10000.0</v>
      </c>
      <c r="M68" s="60">
        <v>0.0</v>
      </c>
      <c r="N68" s="473" t="s">
        <v>255</v>
      </c>
      <c r="O68" s="56"/>
      <c r="P68" s="56"/>
      <c r="Q68" s="56"/>
      <c r="R68" s="56"/>
      <c r="S68" s="443" t="s">
        <v>574</v>
      </c>
      <c r="T68" s="467"/>
      <c r="U68" s="445"/>
      <c r="V68" s="445"/>
      <c r="W68" s="447"/>
      <c r="X68" s="482"/>
      <c r="Y68" s="483"/>
      <c r="Z68" s="484"/>
      <c r="AA68" s="484"/>
      <c r="AB68" s="483"/>
      <c r="AC68" s="447"/>
      <c r="AD68" s="485"/>
      <c r="AE68" s="485"/>
      <c r="AF68" s="485"/>
      <c r="AG68" s="447"/>
      <c r="AH68" s="447"/>
      <c r="AI68" s="447"/>
      <c r="AJ68" s="447"/>
      <c r="AK68" s="482"/>
      <c r="AL68" s="447"/>
      <c r="AM68" s="486"/>
      <c r="AN68" s="486"/>
      <c r="AO68" s="486"/>
      <c r="AP68" s="486"/>
      <c r="AQ68" s="486"/>
      <c r="AR68" s="486"/>
      <c r="AS68" s="447"/>
      <c r="AT68" s="447"/>
      <c r="AU68" s="486"/>
      <c r="AV68" s="447"/>
      <c r="AW68" s="447"/>
      <c r="AX68" s="447"/>
      <c r="AY68" s="447"/>
      <c r="AZ68" s="447"/>
      <c r="BA68" s="447"/>
      <c r="BB68" s="447"/>
      <c r="BC68" s="447"/>
      <c r="BD68" s="447"/>
      <c r="BE68" s="447"/>
      <c r="BF68" s="447"/>
      <c r="BG68" s="447"/>
      <c r="BH68" s="447"/>
      <c r="BI68" s="447"/>
      <c r="BJ68" s="447"/>
      <c r="BK68" s="447"/>
      <c r="BL68" s="447"/>
      <c r="BM68" s="447"/>
      <c r="BN68" s="447"/>
      <c r="BO68" s="447"/>
      <c r="BP68" s="447"/>
      <c r="BQ68" s="447"/>
      <c r="BR68" s="447"/>
      <c r="BS68" s="447"/>
      <c r="BT68" s="447"/>
      <c r="BU68" s="447"/>
      <c r="BV68" s="447"/>
      <c r="BW68" s="447"/>
      <c r="BX68" s="447"/>
      <c r="BY68" s="486"/>
      <c r="BZ68" s="487"/>
      <c r="CA68" s="488"/>
      <c r="CB68" s="488"/>
      <c r="CC68" s="489"/>
      <c r="CD68" s="489"/>
      <c r="CE68" s="489"/>
      <c r="CF68" s="490"/>
      <c r="CG68" s="483"/>
      <c r="CH68" s="488"/>
      <c r="CI68" s="490"/>
      <c r="CJ68" s="483"/>
      <c r="CK68" s="491"/>
      <c r="CL68" s="491"/>
      <c r="CM68" s="491"/>
      <c r="CN68" s="491"/>
      <c r="CO68" s="491"/>
      <c r="CP68" s="491"/>
      <c r="CQ68" s="491"/>
      <c r="CR68" s="492"/>
      <c r="CS68" s="493"/>
      <c r="CT68" s="494"/>
      <c r="CU68" s="495"/>
      <c r="CV68" s="494"/>
      <c r="CW68" s="494"/>
      <c r="CX68" s="494"/>
      <c r="CY68" s="494"/>
      <c r="CZ68" s="496"/>
    </row>
    <row r="69" ht="30.75" hidden="1" customHeight="1">
      <c r="A69" s="472"/>
      <c r="B69" s="434" t="s">
        <v>43</v>
      </c>
      <c r="C69" s="435" t="s">
        <v>537</v>
      </c>
      <c r="D69" s="497" t="s">
        <v>8</v>
      </c>
      <c r="E69" s="498" t="s">
        <v>576</v>
      </c>
      <c r="F69" s="499" t="s">
        <v>539</v>
      </c>
      <c r="G69" s="465" t="s">
        <v>577</v>
      </c>
      <c r="H69" s="155" t="s">
        <v>578</v>
      </c>
      <c r="I69" s="169" t="s">
        <v>562</v>
      </c>
      <c r="J69" s="500" t="s">
        <v>579</v>
      </c>
      <c r="K69" s="58" t="s">
        <v>555</v>
      </c>
      <c r="L69" s="501">
        <v>15000.0</v>
      </c>
      <c r="M69" s="298">
        <v>0.0</v>
      </c>
      <c r="N69" s="502" t="s">
        <v>580</v>
      </c>
      <c r="O69" s="503"/>
      <c r="P69" s="503"/>
      <c r="Q69" s="503"/>
      <c r="R69" s="503"/>
      <c r="S69" s="504" t="s">
        <v>574</v>
      </c>
      <c r="T69" s="444"/>
      <c r="U69" s="445"/>
      <c r="V69" s="446"/>
      <c r="W69" s="447"/>
      <c r="X69" s="448"/>
      <c r="Y69" s="449"/>
      <c r="Z69" s="450"/>
      <c r="AA69" s="450"/>
      <c r="AB69" s="449"/>
      <c r="AC69" s="451"/>
      <c r="AD69" s="452"/>
      <c r="AE69" s="452"/>
      <c r="AF69" s="452"/>
      <c r="AG69" s="451"/>
      <c r="AH69" s="451"/>
      <c r="AI69" s="451"/>
      <c r="AJ69" s="451"/>
      <c r="AK69" s="448"/>
      <c r="AL69" s="451"/>
      <c r="AM69" s="453"/>
      <c r="AN69" s="453"/>
      <c r="AO69" s="453"/>
      <c r="AP69" s="454"/>
      <c r="AQ69" s="454"/>
      <c r="AR69" s="454"/>
      <c r="AS69" s="451"/>
      <c r="AT69" s="451"/>
      <c r="AU69" s="453"/>
      <c r="AV69" s="451"/>
      <c r="AW69" s="451"/>
      <c r="AX69" s="451"/>
      <c r="AY69" s="451"/>
      <c r="AZ69" s="451"/>
      <c r="BA69" s="451"/>
      <c r="BB69" s="451"/>
      <c r="BC69" s="451"/>
      <c r="BD69" s="451"/>
      <c r="BE69" s="451"/>
      <c r="BF69" s="451"/>
      <c r="BG69" s="451"/>
      <c r="BH69" s="451"/>
      <c r="BI69" s="451"/>
      <c r="BJ69" s="451"/>
      <c r="BK69" s="451"/>
      <c r="BL69" s="451"/>
      <c r="BM69" s="451"/>
      <c r="BN69" s="451"/>
      <c r="BO69" s="451"/>
      <c r="BP69" s="451"/>
      <c r="BQ69" s="451"/>
      <c r="BR69" s="451"/>
      <c r="BS69" s="451"/>
      <c r="BT69" s="451"/>
      <c r="BU69" s="451"/>
      <c r="BV69" s="451"/>
      <c r="BW69" s="451"/>
      <c r="BX69" s="451"/>
      <c r="BY69" s="453"/>
      <c r="BZ69" s="455"/>
      <c r="CA69" s="456"/>
      <c r="CB69" s="456"/>
      <c r="CC69" s="457"/>
      <c r="CD69" s="457"/>
      <c r="CE69" s="457"/>
      <c r="CF69" s="458"/>
      <c r="CG69" s="449"/>
      <c r="CH69" s="456"/>
      <c r="CI69" s="458"/>
      <c r="CJ69" s="449"/>
      <c r="CK69" s="459"/>
      <c r="CL69" s="459"/>
      <c r="CM69" s="459"/>
      <c r="CN69" s="459"/>
      <c r="CO69" s="459"/>
      <c r="CP69" s="459"/>
      <c r="CQ69" s="459"/>
      <c r="CR69" s="460"/>
      <c r="CS69" s="461"/>
      <c r="CT69" s="462"/>
      <c r="CU69" s="463"/>
      <c r="CV69" s="462"/>
      <c r="CW69" s="462"/>
      <c r="CX69" s="462"/>
      <c r="CY69" s="462"/>
      <c r="CZ69" s="464"/>
    </row>
    <row r="70" ht="30.75" hidden="1" customHeight="1">
      <c r="A70" s="472"/>
      <c r="B70" s="434" t="s">
        <v>43</v>
      </c>
      <c r="C70" s="465" t="s">
        <v>537</v>
      </c>
      <c r="D70" s="169" t="s">
        <v>8</v>
      </c>
      <c r="E70" s="505" t="s">
        <v>581</v>
      </c>
      <c r="F70" s="499" t="s">
        <v>249</v>
      </c>
      <c r="G70" s="499" t="s">
        <v>582</v>
      </c>
      <c r="H70" s="395" t="s">
        <v>567</v>
      </c>
      <c r="I70" s="169" t="s">
        <v>252</v>
      </c>
      <c r="J70" s="506" t="s">
        <v>583</v>
      </c>
      <c r="K70" s="57" t="s">
        <v>555</v>
      </c>
      <c r="L70" s="501">
        <v>10000.0</v>
      </c>
      <c r="M70" s="60">
        <v>0.0</v>
      </c>
      <c r="N70" s="470" t="s">
        <v>584</v>
      </c>
      <c r="O70" s="56"/>
      <c r="P70" s="56"/>
      <c r="Q70" s="56"/>
      <c r="R70" s="56"/>
      <c r="S70" s="359" t="s">
        <v>585</v>
      </c>
      <c r="T70" s="444"/>
      <c r="U70" s="445"/>
      <c r="V70" s="446"/>
      <c r="W70" s="447"/>
      <c r="X70" s="448"/>
      <c r="Y70" s="449"/>
      <c r="Z70" s="450"/>
      <c r="AA70" s="450"/>
      <c r="AB70" s="449"/>
      <c r="AC70" s="451"/>
      <c r="AD70" s="452"/>
      <c r="AE70" s="452"/>
      <c r="AF70" s="452"/>
      <c r="AG70" s="451"/>
      <c r="AH70" s="451"/>
      <c r="AI70" s="451"/>
      <c r="AJ70" s="451"/>
      <c r="AK70" s="448"/>
      <c r="AL70" s="451"/>
      <c r="AM70" s="453"/>
      <c r="AN70" s="453"/>
      <c r="AO70" s="453"/>
      <c r="AP70" s="454"/>
      <c r="AQ70" s="454"/>
      <c r="AR70" s="454"/>
      <c r="AS70" s="451"/>
      <c r="AT70" s="451"/>
      <c r="AU70" s="453"/>
      <c r="AV70" s="451"/>
      <c r="AW70" s="451"/>
      <c r="AX70" s="451"/>
      <c r="AY70" s="451"/>
      <c r="AZ70" s="451"/>
      <c r="BA70" s="451"/>
      <c r="BB70" s="451"/>
      <c r="BC70" s="451"/>
      <c r="BD70" s="451"/>
      <c r="BE70" s="451"/>
      <c r="BF70" s="451"/>
      <c r="BG70" s="451"/>
      <c r="BH70" s="451"/>
      <c r="BI70" s="451"/>
      <c r="BJ70" s="451"/>
      <c r="BK70" s="451"/>
      <c r="BL70" s="451"/>
      <c r="BM70" s="451"/>
      <c r="BN70" s="451"/>
      <c r="BO70" s="451"/>
      <c r="BP70" s="451"/>
      <c r="BQ70" s="451"/>
      <c r="BR70" s="451"/>
      <c r="BS70" s="451"/>
      <c r="BT70" s="451"/>
      <c r="BU70" s="451"/>
      <c r="BV70" s="451"/>
      <c r="BW70" s="451"/>
      <c r="BX70" s="451"/>
      <c r="BY70" s="453"/>
      <c r="BZ70" s="455"/>
      <c r="CA70" s="456"/>
      <c r="CB70" s="456"/>
      <c r="CC70" s="457"/>
      <c r="CD70" s="457"/>
      <c r="CE70" s="457"/>
      <c r="CF70" s="458"/>
      <c r="CG70" s="449"/>
      <c r="CH70" s="456"/>
      <c r="CI70" s="458"/>
      <c r="CJ70" s="449"/>
      <c r="CK70" s="459"/>
      <c r="CL70" s="459"/>
      <c r="CM70" s="459"/>
      <c r="CN70" s="459"/>
      <c r="CO70" s="459"/>
      <c r="CP70" s="459"/>
      <c r="CQ70" s="459"/>
      <c r="CR70" s="460"/>
      <c r="CS70" s="461"/>
      <c r="CT70" s="462"/>
      <c r="CU70" s="463"/>
      <c r="CV70" s="462"/>
      <c r="CW70" s="462"/>
      <c r="CX70" s="462"/>
      <c r="CY70" s="462"/>
      <c r="CZ70" s="464"/>
    </row>
    <row r="71" ht="30.75" customHeight="1">
      <c r="A71" s="472">
        <v>1.0</v>
      </c>
      <c r="B71" s="434" t="s">
        <v>43</v>
      </c>
      <c r="C71" s="465" t="s">
        <v>537</v>
      </c>
      <c r="D71" s="169" t="s">
        <v>8</v>
      </c>
      <c r="E71" s="505" t="s">
        <v>586</v>
      </c>
      <c r="F71" s="499" t="s">
        <v>249</v>
      </c>
      <c r="G71" s="499" t="s">
        <v>582</v>
      </c>
      <c r="H71" s="395" t="s">
        <v>567</v>
      </c>
      <c r="I71" s="169" t="s">
        <v>252</v>
      </c>
      <c r="J71" s="506" t="s">
        <v>587</v>
      </c>
      <c r="K71" s="57" t="s">
        <v>555</v>
      </c>
      <c r="L71" s="507">
        <v>50000.0</v>
      </c>
      <c r="M71" s="60">
        <v>0.0</v>
      </c>
      <c r="N71" s="508" t="s">
        <v>255</v>
      </c>
      <c r="O71" s="56"/>
      <c r="P71" s="56"/>
      <c r="Q71" s="56"/>
      <c r="R71" s="56"/>
      <c r="S71" s="359" t="s">
        <v>585</v>
      </c>
      <c r="T71" s="444"/>
      <c r="U71" s="445"/>
      <c r="V71" s="446"/>
      <c r="W71" s="447"/>
      <c r="X71" s="448"/>
      <c r="Y71" s="449"/>
      <c r="Z71" s="450"/>
      <c r="AA71" s="450"/>
      <c r="AB71" s="449"/>
      <c r="AC71" s="451"/>
      <c r="AD71" s="452"/>
      <c r="AE71" s="452"/>
      <c r="AF71" s="452"/>
      <c r="AG71" s="451"/>
      <c r="AH71" s="451"/>
      <c r="AI71" s="451"/>
      <c r="AJ71" s="451"/>
      <c r="AK71" s="448"/>
      <c r="AL71" s="451"/>
      <c r="AM71" s="453"/>
      <c r="AN71" s="453"/>
      <c r="AO71" s="453"/>
      <c r="AP71" s="454"/>
      <c r="AQ71" s="454"/>
      <c r="AR71" s="454"/>
      <c r="AS71" s="451"/>
      <c r="AT71" s="451"/>
      <c r="AU71" s="453"/>
      <c r="AV71" s="451"/>
      <c r="AW71" s="451"/>
      <c r="AX71" s="451"/>
      <c r="AY71" s="451"/>
      <c r="AZ71" s="451"/>
      <c r="BA71" s="451"/>
      <c r="BB71" s="451"/>
      <c r="BC71" s="451"/>
      <c r="BD71" s="451"/>
      <c r="BE71" s="451"/>
      <c r="BF71" s="451"/>
      <c r="BG71" s="451"/>
      <c r="BH71" s="451"/>
      <c r="BI71" s="451"/>
      <c r="BJ71" s="451"/>
      <c r="BK71" s="451"/>
      <c r="BL71" s="451"/>
      <c r="BM71" s="451"/>
      <c r="BN71" s="451"/>
      <c r="BO71" s="451"/>
      <c r="BP71" s="451"/>
      <c r="BQ71" s="451"/>
      <c r="BR71" s="451"/>
      <c r="BS71" s="451"/>
      <c r="BT71" s="451"/>
      <c r="BU71" s="451"/>
      <c r="BV71" s="451"/>
      <c r="BW71" s="451"/>
      <c r="BX71" s="451"/>
      <c r="BY71" s="453"/>
      <c r="BZ71" s="455"/>
      <c r="CA71" s="456"/>
      <c r="CB71" s="456"/>
      <c r="CC71" s="457"/>
      <c r="CD71" s="457"/>
      <c r="CE71" s="457"/>
      <c r="CF71" s="458"/>
      <c r="CG71" s="449"/>
      <c r="CH71" s="456"/>
      <c r="CI71" s="458"/>
      <c r="CJ71" s="449"/>
      <c r="CK71" s="459"/>
      <c r="CL71" s="459"/>
      <c r="CM71" s="459"/>
      <c r="CN71" s="459"/>
      <c r="CO71" s="459"/>
      <c r="CP71" s="459"/>
      <c r="CQ71" s="459"/>
      <c r="CR71" s="460"/>
      <c r="CS71" s="461"/>
      <c r="CT71" s="462"/>
      <c r="CU71" s="463"/>
      <c r="CV71" s="462"/>
      <c r="CW71" s="462"/>
      <c r="CX71" s="462"/>
      <c r="CY71" s="462"/>
      <c r="CZ71" s="464"/>
    </row>
    <row r="72" ht="30.75" customHeight="1">
      <c r="A72" s="472">
        <v>2.0</v>
      </c>
      <c r="B72" s="434" t="s">
        <v>43</v>
      </c>
      <c r="C72" s="465" t="s">
        <v>537</v>
      </c>
      <c r="D72" s="169" t="s">
        <v>8</v>
      </c>
      <c r="E72" s="505" t="s">
        <v>581</v>
      </c>
      <c r="F72" s="499" t="s">
        <v>249</v>
      </c>
      <c r="G72" s="499" t="s">
        <v>582</v>
      </c>
      <c r="H72" s="395" t="s">
        <v>567</v>
      </c>
      <c r="I72" s="169" t="s">
        <v>252</v>
      </c>
      <c r="J72" s="506" t="s">
        <v>587</v>
      </c>
      <c r="K72" s="57" t="s">
        <v>555</v>
      </c>
      <c r="L72" s="501">
        <v>10000.0</v>
      </c>
      <c r="M72" s="60">
        <v>0.0</v>
      </c>
      <c r="N72" s="508" t="s">
        <v>255</v>
      </c>
      <c r="O72" s="56"/>
      <c r="P72" s="56"/>
      <c r="Q72" s="56"/>
      <c r="R72" s="56"/>
      <c r="S72" s="359" t="s">
        <v>585</v>
      </c>
      <c r="T72" s="444"/>
      <c r="U72" s="445"/>
      <c r="V72" s="446"/>
      <c r="W72" s="447"/>
      <c r="X72" s="448"/>
      <c r="Y72" s="449"/>
      <c r="Z72" s="450"/>
      <c r="AA72" s="450"/>
      <c r="AB72" s="449"/>
      <c r="AC72" s="451"/>
      <c r="AD72" s="452"/>
      <c r="AE72" s="452"/>
      <c r="AF72" s="452"/>
      <c r="AG72" s="451"/>
      <c r="AH72" s="451"/>
      <c r="AI72" s="451"/>
      <c r="AJ72" s="451"/>
      <c r="AK72" s="448"/>
      <c r="AL72" s="451"/>
      <c r="AM72" s="453"/>
      <c r="AN72" s="453"/>
      <c r="AO72" s="453"/>
      <c r="AP72" s="454"/>
      <c r="AQ72" s="454"/>
      <c r="AR72" s="454"/>
      <c r="AS72" s="451"/>
      <c r="AT72" s="451"/>
      <c r="AU72" s="453"/>
      <c r="AV72" s="451"/>
      <c r="AW72" s="451"/>
      <c r="AX72" s="451"/>
      <c r="AY72" s="451"/>
      <c r="AZ72" s="451"/>
      <c r="BA72" s="451"/>
      <c r="BB72" s="451"/>
      <c r="BC72" s="451"/>
      <c r="BD72" s="451"/>
      <c r="BE72" s="451"/>
      <c r="BF72" s="451"/>
      <c r="BG72" s="451"/>
      <c r="BH72" s="451"/>
      <c r="BI72" s="451"/>
      <c r="BJ72" s="451"/>
      <c r="BK72" s="451"/>
      <c r="BL72" s="451"/>
      <c r="BM72" s="451"/>
      <c r="BN72" s="451"/>
      <c r="BO72" s="451"/>
      <c r="BP72" s="451"/>
      <c r="BQ72" s="451"/>
      <c r="BR72" s="451"/>
      <c r="BS72" s="451"/>
      <c r="BT72" s="451"/>
      <c r="BU72" s="451"/>
      <c r="BV72" s="451"/>
      <c r="BW72" s="451"/>
      <c r="BX72" s="451"/>
      <c r="BY72" s="453"/>
      <c r="BZ72" s="455"/>
      <c r="CA72" s="456"/>
      <c r="CB72" s="456"/>
      <c r="CC72" s="457"/>
      <c r="CD72" s="457"/>
      <c r="CE72" s="457"/>
      <c r="CF72" s="458"/>
      <c r="CG72" s="449"/>
      <c r="CH72" s="456"/>
      <c r="CI72" s="458"/>
      <c r="CJ72" s="449"/>
      <c r="CK72" s="459"/>
      <c r="CL72" s="459"/>
      <c r="CM72" s="459"/>
      <c r="CN72" s="459"/>
      <c r="CO72" s="459"/>
      <c r="CP72" s="459"/>
      <c r="CQ72" s="459"/>
      <c r="CR72" s="460"/>
      <c r="CS72" s="461"/>
      <c r="CT72" s="462"/>
      <c r="CU72" s="463"/>
      <c r="CV72" s="462"/>
      <c r="CW72" s="462"/>
      <c r="CX72" s="462"/>
      <c r="CY72" s="462"/>
      <c r="CZ72" s="464"/>
    </row>
    <row r="73" ht="30.75" customHeight="1">
      <c r="A73" s="472">
        <v>3.0</v>
      </c>
      <c r="B73" s="434" t="s">
        <v>43</v>
      </c>
      <c r="C73" s="465" t="s">
        <v>537</v>
      </c>
      <c r="D73" s="169" t="s">
        <v>8</v>
      </c>
      <c r="E73" s="475" t="s">
        <v>588</v>
      </c>
      <c r="F73" s="499" t="s">
        <v>589</v>
      </c>
      <c r="G73" s="499" t="s">
        <v>582</v>
      </c>
      <c r="H73" s="155" t="s">
        <v>578</v>
      </c>
      <c r="I73" s="169" t="s">
        <v>252</v>
      </c>
      <c r="J73" s="480" t="s">
        <v>590</v>
      </c>
      <c r="K73" s="58" t="s">
        <v>555</v>
      </c>
      <c r="L73" s="441">
        <v>70000.0</v>
      </c>
      <c r="M73" s="298">
        <v>0.0</v>
      </c>
      <c r="N73" s="508" t="s">
        <v>255</v>
      </c>
      <c r="O73" s="503"/>
      <c r="P73" s="503"/>
      <c r="Q73" s="503"/>
      <c r="R73" s="503"/>
      <c r="S73" s="504" t="s">
        <v>585</v>
      </c>
      <c r="T73" s="444"/>
      <c r="U73" s="445"/>
      <c r="V73" s="446"/>
      <c r="W73" s="447"/>
      <c r="X73" s="448"/>
      <c r="Y73" s="449"/>
      <c r="Z73" s="450"/>
      <c r="AA73" s="450"/>
      <c r="AB73" s="449"/>
      <c r="AC73" s="451"/>
      <c r="AD73" s="452"/>
      <c r="AE73" s="452"/>
      <c r="AF73" s="452"/>
      <c r="AG73" s="451"/>
      <c r="AH73" s="451"/>
      <c r="AI73" s="451"/>
      <c r="AJ73" s="451"/>
      <c r="AK73" s="448"/>
      <c r="AL73" s="451"/>
      <c r="AM73" s="453"/>
      <c r="AN73" s="453"/>
      <c r="AO73" s="453"/>
      <c r="AP73" s="454"/>
      <c r="AQ73" s="454"/>
      <c r="AR73" s="454"/>
      <c r="AS73" s="451"/>
      <c r="AT73" s="451"/>
      <c r="AU73" s="453"/>
      <c r="AV73" s="451"/>
      <c r="AW73" s="451"/>
      <c r="AX73" s="451"/>
      <c r="AY73" s="451"/>
      <c r="AZ73" s="451"/>
      <c r="BA73" s="451"/>
      <c r="BB73" s="451"/>
      <c r="BC73" s="451"/>
      <c r="BD73" s="451"/>
      <c r="BE73" s="451"/>
      <c r="BF73" s="451"/>
      <c r="BG73" s="451"/>
      <c r="BH73" s="451"/>
      <c r="BI73" s="451"/>
      <c r="BJ73" s="451"/>
      <c r="BK73" s="451"/>
      <c r="BL73" s="451"/>
      <c r="BM73" s="451"/>
      <c r="BN73" s="451"/>
      <c r="BO73" s="451"/>
      <c r="BP73" s="451"/>
      <c r="BQ73" s="451"/>
      <c r="BR73" s="451"/>
      <c r="BS73" s="451"/>
      <c r="BT73" s="451"/>
      <c r="BU73" s="451"/>
      <c r="BV73" s="451"/>
      <c r="BW73" s="451"/>
      <c r="BX73" s="451"/>
      <c r="BY73" s="453"/>
      <c r="BZ73" s="455"/>
      <c r="CA73" s="456"/>
      <c r="CB73" s="456"/>
      <c r="CC73" s="457"/>
      <c r="CD73" s="457"/>
      <c r="CE73" s="457"/>
      <c r="CF73" s="458"/>
      <c r="CG73" s="449"/>
      <c r="CH73" s="456"/>
      <c r="CI73" s="458"/>
      <c r="CJ73" s="449"/>
      <c r="CK73" s="459"/>
      <c r="CL73" s="459"/>
      <c r="CM73" s="459"/>
      <c r="CN73" s="459"/>
      <c r="CO73" s="459"/>
      <c r="CP73" s="459"/>
      <c r="CQ73" s="459"/>
      <c r="CR73" s="460"/>
      <c r="CS73" s="461"/>
      <c r="CT73" s="462"/>
      <c r="CU73" s="463"/>
      <c r="CV73" s="462"/>
      <c r="CW73" s="462"/>
      <c r="CX73" s="462"/>
      <c r="CY73" s="462"/>
      <c r="CZ73" s="464"/>
    </row>
    <row r="74" ht="30.75" customHeight="1">
      <c r="A74" s="472">
        <v>4.0</v>
      </c>
      <c r="B74" s="434" t="s">
        <v>43</v>
      </c>
      <c r="C74" s="465" t="s">
        <v>537</v>
      </c>
      <c r="D74" s="169" t="s">
        <v>8</v>
      </c>
      <c r="E74" s="475" t="s">
        <v>591</v>
      </c>
      <c r="F74" s="465" t="s">
        <v>592</v>
      </c>
      <c r="G74" s="465" t="s">
        <v>577</v>
      </c>
      <c r="H74" s="155" t="s">
        <v>578</v>
      </c>
      <c r="I74" s="169" t="s">
        <v>562</v>
      </c>
      <c r="J74" s="480" t="s">
        <v>593</v>
      </c>
      <c r="K74" s="58" t="s">
        <v>555</v>
      </c>
      <c r="L74" s="481">
        <v>30000.0</v>
      </c>
      <c r="M74" s="298">
        <v>0.0</v>
      </c>
      <c r="N74" s="470" t="s">
        <v>594</v>
      </c>
      <c r="O74" s="503"/>
      <c r="P74" s="503"/>
      <c r="Q74" s="503"/>
      <c r="R74" s="503"/>
      <c r="S74" s="504" t="s">
        <v>585</v>
      </c>
      <c r="T74" s="444"/>
      <c r="U74" s="445"/>
      <c r="V74" s="446"/>
      <c r="W74" s="447"/>
      <c r="X74" s="448"/>
      <c r="Y74" s="449"/>
      <c r="Z74" s="450"/>
      <c r="AA74" s="450"/>
      <c r="AB74" s="449"/>
      <c r="AC74" s="451"/>
      <c r="AD74" s="452"/>
      <c r="AE74" s="452"/>
      <c r="AF74" s="452"/>
      <c r="AG74" s="451"/>
      <c r="AH74" s="451"/>
      <c r="AI74" s="451"/>
      <c r="AJ74" s="451"/>
      <c r="AK74" s="448"/>
      <c r="AL74" s="451"/>
      <c r="AM74" s="453"/>
      <c r="AN74" s="453"/>
      <c r="AO74" s="453"/>
      <c r="AP74" s="454"/>
      <c r="AQ74" s="454"/>
      <c r="AR74" s="454"/>
      <c r="AS74" s="451"/>
      <c r="AT74" s="451"/>
      <c r="AU74" s="453"/>
      <c r="AV74" s="451"/>
      <c r="AW74" s="451"/>
      <c r="AX74" s="451"/>
      <c r="AY74" s="451"/>
      <c r="AZ74" s="451"/>
      <c r="BA74" s="451"/>
      <c r="BB74" s="451"/>
      <c r="BC74" s="451"/>
      <c r="BD74" s="451"/>
      <c r="BE74" s="451"/>
      <c r="BF74" s="451"/>
      <c r="BG74" s="451"/>
      <c r="BH74" s="451"/>
      <c r="BI74" s="451"/>
      <c r="BJ74" s="451"/>
      <c r="BK74" s="451"/>
      <c r="BL74" s="451"/>
      <c r="BM74" s="451"/>
      <c r="BN74" s="451"/>
      <c r="BO74" s="451"/>
      <c r="BP74" s="451"/>
      <c r="BQ74" s="451"/>
      <c r="BR74" s="451"/>
      <c r="BS74" s="451"/>
      <c r="BT74" s="451"/>
      <c r="BU74" s="451"/>
      <c r="BV74" s="451"/>
      <c r="BW74" s="451"/>
      <c r="BX74" s="451"/>
      <c r="BY74" s="453"/>
      <c r="BZ74" s="455"/>
      <c r="CA74" s="456"/>
      <c r="CB74" s="456"/>
      <c r="CC74" s="457"/>
      <c r="CD74" s="457"/>
      <c r="CE74" s="457"/>
      <c r="CF74" s="458"/>
      <c r="CG74" s="449"/>
      <c r="CH74" s="456"/>
      <c r="CI74" s="458"/>
      <c r="CJ74" s="449"/>
      <c r="CK74" s="459"/>
      <c r="CL74" s="459"/>
      <c r="CM74" s="459"/>
      <c r="CN74" s="459"/>
      <c r="CO74" s="459"/>
      <c r="CP74" s="459"/>
      <c r="CQ74" s="459"/>
      <c r="CR74" s="460"/>
      <c r="CS74" s="461"/>
      <c r="CT74" s="462"/>
      <c r="CU74" s="463"/>
      <c r="CV74" s="462"/>
      <c r="CW74" s="462"/>
      <c r="CX74" s="462"/>
      <c r="CY74" s="462"/>
      <c r="CZ74" s="464"/>
    </row>
    <row r="75" ht="30.75" customHeight="1">
      <c r="A75" s="472">
        <v>5.0</v>
      </c>
      <c r="B75" s="434" t="s">
        <v>43</v>
      </c>
      <c r="C75" s="465" t="s">
        <v>537</v>
      </c>
      <c r="D75" s="169" t="s">
        <v>8</v>
      </c>
      <c r="E75" s="509" t="s">
        <v>595</v>
      </c>
      <c r="F75" s="465" t="s">
        <v>592</v>
      </c>
      <c r="G75" s="510" t="s">
        <v>551</v>
      </c>
      <c r="H75" s="155" t="s">
        <v>552</v>
      </c>
      <c r="I75" s="260" t="s">
        <v>562</v>
      </c>
      <c r="J75" s="506" t="s">
        <v>596</v>
      </c>
      <c r="K75" s="58" t="s">
        <v>555</v>
      </c>
      <c r="L75" s="441">
        <v>50000.0</v>
      </c>
      <c r="M75" s="298">
        <v>0.0</v>
      </c>
      <c r="N75" s="471" t="s">
        <v>597</v>
      </c>
      <c r="O75" s="443"/>
      <c r="P75" s="443"/>
      <c r="Q75" s="443"/>
      <c r="R75" s="443"/>
      <c r="S75" s="443" t="s">
        <v>598</v>
      </c>
      <c r="T75" s="444"/>
      <c r="U75" s="445"/>
      <c r="V75" s="446"/>
      <c r="W75" s="447"/>
      <c r="X75" s="448"/>
      <c r="Y75" s="449"/>
      <c r="Z75" s="450"/>
      <c r="AA75" s="450"/>
      <c r="AB75" s="449"/>
      <c r="AC75" s="451"/>
      <c r="AD75" s="452"/>
      <c r="AE75" s="452"/>
      <c r="AF75" s="452"/>
      <c r="AG75" s="451"/>
      <c r="AH75" s="451"/>
      <c r="AI75" s="451"/>
      <c r="AJ75" s="451"/>
      <c r="AK75" s="448"/>
      <c r="AL75" s="451"/>
      <c r="AM75" s="453"/>
      <c r="AN75" s="453"/>
      <c r="AO75" s="453"/>
      <c r="AP75" s="454"/>
      <c r="AQ75" s="454"/>
      <c r="AR75" s="454"/>
      <c r="AS75" s="451"/>
      <c r="AT75" s="451"/>
      <c r="AU75" s="453"/>
      <c r="AV75" s="451"/>
      <c r="AW75" s="451"/>
      <c r="AX75" s="451"/>
      <c r="AY75" s="451"/>
      <c r="AZ75" s="451"/>
      <c r="BA75" s="451"/>
      <c r="BB75" s="451"/>
      <c r="BC75" s="451"/>
      <c r="BD75" s="451"/>
      <c r="BE75" s="451"/>
      <c r="BF75" s="451"/>
      <c r="BG75" s="451"/>
      <c r="BH75" s="451"/>
      <c r="BI75" s="451"/>
      <c r="BJ75" s="451"/>
      <c r="BK75" s="451"/>
      <c r="BL75" s="451"/>
      <c r="BM75" s="451"/>
      <c r="BN75" s="451"/>
      <c r="BO75" s="451"/>
      <c r="BP75" s="451"/>
      <c r="BQ75" s="451"/>
      <c r="BR75" s="451"/>
      <c r="BS75" s="451"/>
      <c r="BT75" s="451"/>
      <c r="BU75" s="451"/>
      <c r="BV75" s="451"/>
      <c r="BW75" s="451"/>
      <c r="BX75" s="451"/>
      <c r="BY75" s="453"/>
      <c r="BZ75" s="455"/>
      <c r="CA75" s="456"/>
      <c r="CB75" s="456"/>
      <c r="CC75" s="457"/>
      <c r="CD75" s="457"/>
      <c r="CE75" s="457"/>
      <c r="CF75" s="458"/>
      <c r="CG75" s="449"/>
      <c r="CH75" s="456"/>
      <c r="CI75" s="458"/>
      <c r="CJ75" s="449"/>
      <c r="CK75" s="459"/>
      <c r="CL75" s="459"/>
      <c r="CM75" s="459"/>
      <c r="CN75" s="459"/>
      <c r="CO75" s="459"/>
      <c r="CP75" s="459"/>
      <c r="CQ75" s="459"/>
      <c r="CR75" s="460"/>
      <c r="CS75" s="461"/>
      <c r="CT75" s="462"/>
      <c r="CU75" s="463"/>
      <c r="CV75" s="462"/>
      <c r="CW75" s="462"/>
      <c r="CX75" s="462"/>
      <c r="CY75" s="462"/>
      <c r="CZ75" s="464"/>
    </row>
    <row r="76" ht="30.75" customHeight="1">
      <c r="A76" s="472">
        <v>6.0</v>
      </c>
      <c r="B76" s="434" t="s">
        <v>43</v>
      </c>
      <c r="C76" s="465" t="s">
        <v>537</v>
      </c>
      <c r="D76" s="169" t="s">
        <v>8</v>
      </c>
      <c r="E76" s="505" t="s">
        <v>599</v>
      </c>
      <c r="F76" s="499" t="s">
        <v>249</v>
      </c>
      <c r="G76" s="499" t="s">
        <v>582</v>
      </c>
      <c r="H76" s="395" t="s">
        <v>567</v>
      </c>
      <c r="I76" s="169" t="s">
        <v>252</v>
      </c>
      <c r="J76" s="506" t="s">
        <v>600</v>
      </c>
      <c r="K76" s="57" t="s">
        <v>555</v>
      </c>
      <c r="L76" s="507">
        <v>50000.0</v>
      </c>
      <c r="M76" s="60">
        <v>0.0</v>
      </c>
      <c r="N76" s="470" t="s">
        <v>601</v>
      </c>
      <c r="O76" s="56"/>
      <c r="P76" s="56"/>
      <c r="Q76" s="56"/>
      <c r="R76" s="56"/>
      <c r="S76" s="359" t="s">
        <v>598</v>
      </c>
      <c r="T76" s="444"/>
      <c r="U76" s="445"/>
      <c r="V76" s="446"/>
      <c r="W76" s="447"/>
      <c r="X76" s="448"/>
      <c r="Y76" s="449"/>
      <c r="Z76" s="450"/>
      <c r="AA76" s="450"/>
      <c r="AB76" s="449"/>
      <c r="AC76" s="451"/>
      <c r="AD76" s="452"/>
      <c r="AE76" s="452"/>
      <c r="AF76" s="452"/>
      <c r="AG76" s="451"/>
      <c r="AH76" s="451"/>
      <c r="AI76" s="451"/>
      <c r="AJ76" s="451"/>
      <c r="AK76" s="448"/>
      <c r="AL76" s="451"/>
      <c r="AM76" s="453"/>
      <c r="AN76" s="453"/>
      <c r="AO76" s="453"/>
      <c r="AP76" s="454"/>
      <c r="AQ76" s="454"/>
      <c r="AR76" s="454"/>
      <c r="AS76" s="451"/>
      <c r="AT76" s="451"/>
      <c r="AU76" s="453"/>
      <c r="AV76" s="451"/>
      <c r="AW76" s="451"/>
      <c r="AX76" s="451"/>
      <c r="AY76" s="451"/>
      <c r="AZ76" s="451"/>
      <c r="BA76" s="451"/>
      <c r="BB76" s="451"/>
      <c r="BC76" s="451"/>
      <c r="BD76" s="451"/>
      <c r="BE76" s="451"/>
      <c r="BF76" s="451"/>
      <c r="BG76" s="451"/>
      <c r="BH76" s="451"/>
      <c r="BI76" s="451"/>
      <c r="BJ76" s="451"/>
      <c r="BK76" s="451"/>
      <c r="BL76" s="451"/>
      <c r="BM76" s="451"/>
      <c r="BN76" s="451"/>
      <c r="BO76" s="451"/>
      <c r="BP76" s="451"/>
      <c r="BQ76" s="451"/>
      <c r="BR76" s="451"/>
      <c r="BS76" s="451"/>
      <c r="BT76" s="451"/>
      <c r="BU76" s="451"/>
      <c r="BV76" s="451"/>
      <c r="BW76" s="451"/>
      <c r="BX76" s="451"/>
      <c r="BY76" s="453"/>
      <c r="BZ76" s="455"/>
      <c r="CA76" s="456"/>
      <c r="CB76" s="456"/>
      <c r="CC76" s="457"/>
      <c r="CD76" s="457"/>
      <c r="CE76" s="457"/>
      <c r="CF76" s="458"/>
      <c r="CG76" s="449"/>
      <c r="CH76" s="456"/>
      <c r="CI76" s="458"/>
      <c r="CJ76" s="449"/>
      <c r="CK76" s="459"/>
      <c r="CL76" s="459"/>
      <c r="CM76" s="459"/>
      <c r="CN76" s="459"/>
      <c r="CO76" s="459"/>
      <c r="CP76" s="459"/>
      <c r="CQ76" s="459"/>
      <c r="CR76" s="460"/>
      <c r="CS76" s="461"/>
      <c r="CT76" s="462"/>
      <c r="CU76" s="463"/>
      <c r="CV76" s="462"/>
      <c r="CW76" s="462"/>
      <c r="CX76" s="462"/>
      <c r="CY76" s="462"/>
      <c r="CZ76" s="464"/>
    </row>
    <row r="77" ht="30.75" customHeight="1">
      <c r="A77" s="472">
        <v>7.0</v>
      </c>
      <c r="B77" s="434" t="s">
        <v>43</v>
      </c>
      <c r="C77" s="465" t="s">
        <v>537</v>
      </c>
      <c r="D77" s="169" t="s">
        <v>8</v>
      </c>
      <c r="E77" s="509" t="s">
        <v>595</v>
      </c>
      <c r="F77" s="465" t="s">
        <v>592</v>
      </c>
      <c r="G77" s="510" t="s">
        <v>551</v>
      </c>
      <c r="H77" s="155" t="s">
        <v>552</v>
      </c>
      <c r="I77" s="260" t="s">
        <v>562</v>
      </c>
      <c r="J77" s="500" t="s">
        <v>602</v>
      </c>
      <c r="K77" s="58" t="s">
        <v>555</v>
      </c>
      <c r="L77" s="441">
        <v>30000.0</v>
      </c>
      <c r="M77" s="298">
        <v>0.0</v>
      </c>
      <c r="N77" s="471" t="s">
        <v>597</v>
      </c>
      <c r="O77" s="443"/>
      <c r="P77" s="443"/>
      <c r="Q77" s="443"/>
      <c r="R77" s="443"/>
      <c r="S77" s="443" t="s">
        <v>585</v>
      </c>
      <c r="T77" s="444"/>
      <c r="U77" s="445"/>
      <c r="V77" s="446"/>
      <c r="W77" s="447"/>
      <c r="X77" s="448"/>
      <c r="Y77" s="449"/>
      <c r="Z77" s="450"/>
      <c r="AA77" s="450"/>
      <c r="AB77" s="449"/>
      <c r="AC77" s="451"/>
      <c r="AD77" s="452"/>
      <c r="AE77" s="452"/>
      <c r="AF77" s="452"/>
      <c r="AG77" s="451"/>
      <c r="AH77" s="451"/>
      <c r="AI77" s="451"/>
      <c r="AJ77" s="451"/>
      <c r="AK77" s="448"/>
      <c r="AL77" s="451"/>
      <c r="AM77" s="453"/>
      <c r="AN77" s="453"/>
      <c r="AO77" s="453"/>
      <c r="AP77" s="454"/>
      <c r="AQ77" s="454"/>
      <c r="AR77" s="454"/>
      <c r="AS77" s="451"/>
      <c r="AT77" s="451"/>
      <c r="AU77" s="453"/>
      <c r="AV77" s="451"/>
      <c r="AW77" s="451"/>
      <c r="AX77" s="451"/>
      <c r="AY77" s="451"/>
      <c r="AZ77" s="451"/>
      <c r="BA77" s="451"/>
      <c r="BB77" s="451"/>
      <c r="BC77" s="451"/>
      <c r="BD77" s="451"/>
      <c r="BE77" s="451"/>
      <c r="BF77" s="451"/>
      <c r="BG77" s="451"/>
      <c r="BH77" s="451"/>
      <c r="BI77" s="451"/>
      <c r="BJ77" s="451"/>
      <c r="BK77" s="451"/>
      <c r="BL77" s="451"/>
      <c r="BM77" s="451"/>
      <c r="BN77" s="451"/>
      <c r="BO77" s="451"/>
      <c r="BP77" s="451"/>
      <c r="BQ77" s="451"/>
      <c r="BR77" s="451"/>
      <c r="BS77" s="451"/>
      <c r="BT77" s="451"/>
      <c r="BU77" s="451"/>
      <c r="BV77" s="451"/>
      <c r="BW77" s="451"/>
      <c r="BX77" s="451"/>
      <c r="BY77" s="453"/>
      <c r="BZ77" s="455"/>
      <c r="CA77" s="456"/>
      <c r="CB77" s="456"/>
      <c r="CC77" s="457"/>
      <c r="CD77" s="457"/>
      <c r="CE77" s="457"/>
      <c r="CF77" s="458"/>
      <c r="CG77" s="449"/>
      <c r="CH77" s="456"/>
      <c r="CI77" s="458"/>
      <c r="CJ77" s="449"/>
      <c r="CK77" s="459"/>
      <c r="CL77" s="459"/>
      <c r="CM77" s="459"/>
      <c r="CN77" s="459"/>
      <c r="CO77" s="459"/>
      <c r="CP77" s="459"/>
      <c r="CQ77" s="459"/>
      <c r="CR77" s="460"/>
      <c r="CS77" s="461"/>
      <c r="CT77" s="462"/>
      <c r="CU77" s="463"/>
      <c r="CV77" s="462"/>
      <c r="CW77" s="462"/>
      <c r="CX77" s="462"/>
      <c r="CY77" s="462"/>
      <c r="CZ77" s="464"/>
    </row>
    <row r="78" ht="30.75" customHeight="1">
      <c r="A78" s="472">
        <v>8.0</v>
      </c>
      <c r="B78" s="434" t="s">
        <v>43</v>
      </c>
      <c r="C78" s="465" t="s">
        <v>537</v>
      </c>
      <c r="D78" s="169" t="s">
        <v>8</v>
      </c>
      <c r="E78" s="475" t="s">
        <v>603</v>
      </c>
      <c r="F78" s="465" t="s">
        <v>592</v>
      </c>
      <c r="G78" s="465" t="s">
        <v>577</v>
      </c>
      <c r="H78" s="155" t="s">
        <v>578</v>
      </c>
      <c r="I78" s="169" t="s">
        <v>562</v>
      </c>
      <c r="J78" s="476" t="s">
        <v>604</v>
      </c>
      <c r="K78" s="58" t="s">
        <v>555</v>
      </c>
      <c r="L78" s="441">
        <v>15000.0</v>
      </c>
      <c r="M78" s="298">
        <v>0.0</v>
      </c>
      <c r="N78" s="470" t="s">
        <v>605</v>
      </c>
      <c r="O78" s="503"/>
      <c r="P78" s="503"/>
      <c r="Q78" s="503"/>
      <c r="R78" s="503"/>
      <c r="S78" s="504" t="s">
        <v>606</v>
      </c>
      <c r="T78" s="444"/>
      <c r="U78" s="445"/>
      <c r="V78" s="446"/>
      <c r="W78" s="447"/>
      <c r="X78" s="448"/>
      <c r="Y78" s="449"/>
      <c r="Z78" s="450"/>
      <c r="AA78" s="450"/>
      <c r="AB78" s="449"/>
      <c r="AC78" s="451"/>
      <c r="AD78" s="452"/>
      <c r="AE78" s="452"/>
      <c r="AF78" s="452"/>
      <c r="AG78" s="451"/>
      <c r="AH78" s="451"/>
      <c r="AI78" s="451"/>
      <c r="AJ78" s="451"/>
      <c r="AK78" s="448"/>
      <c r="AL78" s="451"/>
      <c r="AM78" s="453"/>
      <c r="AN78" s="453"/>
      <c r="AO78" s="453"/>
      <c r="AP78" s="454"/>
      <c r="AQ78" s="454"/>
      <c r="AR78" s="454"/>
      <c r="AS78" s="451"/>
      <c r="AT78" s="451"/>
      <c r="AU78" s="453"/>
      <c r="AV78" s="451"/>
      <c r="AW78" s="451"/>
      <c r="AX78" s="451"/>
      <c r="AY78" s="451"/>
      <c r="AZ78" s="451"/>
      <c r="BA78" s="451"/>
      <c r="BB78" s="451"/>
      <c r="BC78" s="451"/>
      <c r="BD78" s="451"/>
      <c r="BE78" s="451"/>
      <c r="BF78" s="451"/>
      <c r="BG78" s="451"/>
      <c r="BH78" s="451"/>
      <c r="BI78" s="451"/>
      <c r="BJ78" s="451"/>
      <c r="BK78" s="451"/>
      <c r="BL78" s="451"/>
      <c r="BM78" s="451"/>
      <c r="BN78" s="451"/>
      <c r="BO78" s="451"/>
      <c r="BP78" s="451"/>
      <c r="BQ78" s="451"/>
      <c r="BR78" s="451"/>
      <c r="BS78" s="451"/>
      <c r="BT78" s="451"/>
      <c r="BU78" s="451"/>
      <c r="BV78" s="451"/>
      <c r="BW78" s="451"/>
      <c r="BX78" s="451"/>
      <c r="BY78" s="453"/>
      <c r="BZ78" s="455"/>
      <c r="CA78" s="456"/>
      <c r="CB78" s="456"/>
      <c r="CC78" s="457"/>
      <c r="CD78" s="457"/>
      <c r="CE78" s="457"/>
      <c r="CF78" s="458"/>
      <c r="CG78" s="449"/>
      <c r="CH78" s="456"/>
      <c r="CI78" s="458"/>
      <c r="CJ78" s="449"/>
      <c r="CK78" s="459"/>
      <c r="CL78" s="459"/>
      <c r="CM78" s="459"/>
      <c r="CN78" s="459"/>
      <c r="CO78" s="459"/>
      <c r="CP78" s="459"/>
      <c r="CQ78" s="459"/>
      <c r="CR78" s="460"/>
      <c r="CS78" s="461"/>
      <c r="CT78" s="462"/>
      <c r="CU78" s="463"/>
      <c r="CV78" s="462"/>
      <c r="CW78" s="462"/>
      <c r="CX78" s="462"/>
      <c r="CY78" s="462"/>
      <c r="CZ78" s="464"/>
    </row>
    <row r="79" ht="30.75" customHeight="1">
      <c r="A79" s="472">
        <v>9.0</v>
      </c>
      <c r="B79" s="434" t="s">
        <v>43</v>
      </c>
      <c r="C79" s="465" t="s">
        <v>537</v>
      </c>
      <c r="D79" s="169" t="s">
        <v>8</v>
      </c>
      <c r="E79" s="509" t="s">
        <v>595</v>
      </c>
      <c r="F79" s="465" t="s">
        <v>607</v>
      </c>
      <c r="G79" s="510" t="s">
        <v>551</v>
      </c>
      <c r="H79" s="155" t="s">
        <v>552</v>
      </c>
      <c r="I79" s="260" t="s">
        <v>562</v>
      </c>
      <c r="J79" s="506" t="s">
        <v>604</v>
      </c>
      <c r="K79" s="58" t="s">
        <v>555</v>
      </c>
      <c r="L79" s="469">
        <v>30000.0</v>
      </c>
      <c r="M79" s="298">
        <v>0.0</v>
      </c>
      <c r="N79" s="470" t="s">
        <v>608</v>
      </c>
      <c r="O79" s="443"/>
      <c r="P79" s="443"/>
      <c r="Q79" s="443"/>
      <c r="R79" s="443"/>
      <c r="S79" s="443" t="s">
        <v>598</v>
      </c>
      <c r="T79" s="444"/>
      <c r="U79" s="445"/>
      <c r="V79" s="446"/>
      <c r="W79" s="447"/>
      <c r="X79" s="448"/>
      <c r="Y79" s="449"/>
      <c r="Z79" s="450"/>
      <c r="AA79" s="450"/>
      <c r="AB79" s="449"/>
      <c r="AC79" s="451"/>
      <c r="AD79" s="452"/>
      <c r="AE79" s="452"/>
      <c r="AF79" s="452"/>
      <c r="AG79" s="451"/>
      <c r="AH79" s="451"/>
      <c r="AI79" s="451"/>
      <c r="AJ79" s="451"/>
      <c r="AK79" s="448"/>
      <c r="AL79" s="451"/>
      <c r="AM79" s="453"/>
      <c r="AN79" s="453"/>
      <c r="AO79" s="453"/>
      <c r="AP79" s="454"/>
      <c r="AQ79" s="454"/>
      <c r="AR79" s="454"/>
      <c r="AS79" s="451"/>
      <c r="AT79" s="451"/>
      <c r="AU79" s="453"/>
      <c r="AV79" s="451"/>
      <c r="AW79" s="451"/>
      <c r="AX79" s="451"/>
      <c r="AY79" s="451"/>
      <c r="AZ79" s="451"/>
      <c r="BA79" s="451"/>
      <c r="BB79" s="451"/>
      <c r="BC79" s="451"/>
      <c r="BD79" s="451"/>
      <c r="BE79" s="451"/>
      <c r="BF79" s="451"/>
      <c r="BG79" s="451"/>
      <c r="BH79" s="451"/>
      <c r="BI79" s="451"/>
      <c r="BJ79" s="451"/>
      <c r="BK79" s="451"/>
      <c r="BL79" s="451"/>
      <c r="BM79" s="451"/>
      <c r="BN79" s="451"/>
      <c r="BO79" s="451"/>
      <c r="BP79" s="451"/>
      <c r="BQ79" s="451"/>
      <c r="BR79" s="451"/>
      <c r="BS79" s="451"/>
      <c r="BT79" s="451"/>
      <c r="BU79" s="451"/>
      <c r="BV79" s="451"/>
      <c r="BW79" s="451"/>
      <c r="BX79" s="451"/>
      <c r="BY79" s="453"/>
      <c r="BZ79" s="455"/>
      <c r="CA79" s="456"/>
      <c r="CB79" s="456"/>
      <c r="CC79" s="457"/>
      <c r="CD79" s="457"/>
      <c r="CE79" s="457"/>
      <c r="CF79" s="458"/>
      <c r="CG79" s="449"/>
      <c r="CH79" s="456"/>
      <c r="CI79" s="458"/>
      <c r="CJ79" s="449"/>
      <c r="CK79" s="459"/>
      <c r="CL79" s="459"/>
      <c r="CM79" s="459"/>
      <c r="CN79" s="459"/>
      <c r="CO79" s="459"/>
      <c r="CP79" s="459"/>
      <c r="CQ79" s="459"/>
      <c r="CR79" s="460"/>
      <c r="CS79" s="461"/>
      <c r="CT79" s="462"/>
      <c r="CU79" s="463"/>
      <c r="CV79" s="462"/>
      <c r="CW79" s="462"/>
      <c r="CX79" s="462"/>
      <c r="CY79" s="462"/>
      <c r="CZ79" s="464"/>
    </row>
    <row r="80" ht="30.75" customHeight="1">
      <c r="A80" s="472">
        <v>10.0</v>
      </c>
      <c r="B80" s="434" t="s">
        <v>43</v>
      </c>
      <c r="C80" s="465" t="s">
        <v>537</v>
      </c>
      <c r="D80" s="169" t="s">
        <v>8</v>
      </c>
      <c r="E80" s="509" t="s">
        <v>595</v>
      </c>
      <c r="F80" s="465" t="s">
        <v>607</v>
      </c>
      <c r="G80" s="510" t="s">
        <v>551</v>
      </c>
      <c r="H80" s="155" t="s">
        <v>552</v>
      </c>
      <c r="I80" s="260" t="s">
        <v>562</v>
      </c>
      <c r="J80" s="506" t="s">
        <v>609</v>
      </c>
      <c r="K80" s="58" t="s">
        <v>555</v>
      </c>
      <c r="L80" s="441">
        <v>50000.0</v>
      </c>
      <c r="M80" s="298">
        <v>0.0</v>
      </c>
      <c r="N80" s="470" t="s">
        <v>610</v>
      </c>
      <c r="O80" s="443"/>
      <c r="P80" s="443"/>
      <c r="Q80" s="443"/>
      <c r="R80" s="443"/>
      <c r="S80" s="443" t="s">
        <v>598</v>
      </c>
      <c r="T80" s="444"/>
      <c r="U80" s="445"/>
      <c r="V80" s="446"/>
      <c r="W80" s="447"/>
      <c r="X80" s="448"/>
      <c r="Y80" s="449"/>
      <c r="Z80" s="450"/>
      <c r="AA80" s="450"/>
      <c r="AB80" s="449"/>
      <c r="AC80" s="451"/>
      <c r="AD80" s="452"/>
      <c r="AE80" s="452"/>
      <c r="AF80" s="452"/>
      <c r="AG80" s="451"/>
      <c r="AH80" s="451"/>
      <c r="AI80" s="451"/>
      <c r="AJ80" s="451"/>
      <c r="AK80" s="448"/>
      <c r="AL80" s="451"/>
      <c r="AM80" s="453"/>
      <c r="AN80" s="453"/>
      <c r="AO80" s="453"/>
      <c r="AP80" s="454"/>
      <c r="AQ80" s="454"/>
      <c r="AR80" s="454"/>
      <c r="AS80" s="451"/>
      <c r="AT80" s="451"/>
      <c r="AU80" s="453"/>
      <c r="AV80" s="451"/>
      <c r="AW80" s="451"/>
      <c r="AX80" s="451"/>
      <c r="AY80" s="451"/>
      <c r="AZ80" s="451"/>
      <c r="BA80" s="451"/>
      <c r="BB80" s="451"/>
      <c r="BC80" s="451"/>
      <c r="BD80" s="451"/>
      <c r="BE80" s="451"/>
      <c r="BF80" s="451"/>
      <c r="BG80" s="451"/>
      <c r="BH80" s="451"/>
      <c r="BI80" s="451"/>
      <c r="BJ80" s="451"/>
      <c r="BK80" s="451"/>
      <c r="BL80" s="451"/>
      <c r="BM80" s="451"/>
      <c r="BN80" s="451"/>
      <c r="BO80" s="451"/>
      <c r="BP80" s="451"/>
      <c r="BQ80" s="451"/>
      <c r="BR80" s="451"/>
      <c r="BS80" s="451"/>
      <c r="BT80" s="451"/>
      <c r="BU80" s="451"/>
      <c r="BV80" s="451"/>
      <c r="BW80" s="451"/>
      <c r="BX80" s="451"/>
      <c r="BY80" s="453"/>
      <c r="BZ80" s="455"/>
      <c r="CA80" s="456"/>
      <c r="CB80" s="456"/>
      <c r="CC80" s="457"/>
      <c r="CD80" s="457"/>
      <c r="CE80" s="457"/>
      <c r="CF80" s="458"/>
      <c r="CG80" s="449"/>
      <c r="CH80" s="456"/>
      <c r="CI80" s="458"/>
      <c r="CJ80" s="449"/>
      <c r="CK80" s="459"/>
      <c r="CL80" s="459"/>
      <c r="CM80" s="459"/>
      <c r="CN80" s="459"/>
      <c r="CO80" s="459"/>
      <c r="CP80" s="459"/>
      <c r="CQ80" s="459"/>
      <c r="CR80" s="460"/>
      <c r="CS80" s="461"/>
      <c r="CT80" s="462"/>
      <c r="CU80" s="463"/>
      <c r="CV80" s="462"/>
      <c r="CW80" s="462"/>
      <c r="CX80" s="462"/>
      <c r="CY80" s="462"/>
      <c r="CZ80" s="464"/>
    </row>
    <row r="81" ht="30.75" customHeight="1">
      <c r="A81" s="472">
        <v>11.0</v>
      </c>
      <c r="B81" s="434" t="s">
        <v>43</v>
      </c>
      <c r="C81" s="465" t="s">
        <v>537</v>
      </c>
      <c r="D81" s="169" t="s">
        <v>8</v>
      </c>
      <c r="E81" s="475" t="s">
        <v>611</v>
      </c>
      <c r="F81" s="465" t="s">
        <v>592</v>
      </c>
      <c r="G81" s="465" t="s">
        <v>577</v>
      </c>
      <c r="H81" s="155" t="s">
        <v>578</v>
      </c>
      <c r="I81" s="169" t="s">
        <v>562</v>
      </c>
      <c r="J81" s="506" t="s">
        <v>612</v>
      </c>
      <c r="K81" s="58" t="s">
        <v>555</v>
      </c>
      <c r="L81" s="441">
        <v>30000.0</v>
      </c>
      <c r="M81" s="298">
        <v>0.0</v>
      </c>
      <c r="N81" s="470" t="s">
        <v>613</v>
      </c>
      <c r="O81" s="503"/>
      <c r="P81" s="503"/>
      <c r="Q81" s="503"/>
      <c r="R81" s="503"/>
      <c r="S81" s="504" t="s">
        <v>614</v>
      </c>
      <c r="T81" s="444"/>
      <c r="U81" s="445"/>
      <c r="V81" s="446"/>
      <c r="W81" s="447"/>
      <c r="X81" s="448"/>
      <c r="Y81" s="449"/>
      <c r="Z81" s="450"/>
      <c r="AA81" s="450"/>
      <c r="AB81" s="449"/>
      <c r="AC81" s="451"/>
      <c r="AD81" s="452"/>
      <c r="AE81" s="452"/>
      <c r="AF81" s="452"/>
      <c r="AG81" s="451"/>
      <c r="AH81" s="451"/>
      <c r="AI81" s="451"/>
      <c r="AJ81" s="451"/>
      <c r="AK81" s="448"/>
      <c r="AL81" s="451"/>
      <c r="AM81" s="453"/>
      <c r="AN81" s="453"/>
      <c r="AO81" s="453"/>
      <c r="AP81" s="454"/>
      <c r="AQ81" s="454"/>
      <c r="AR81" s="454"/>
      <c r="AS81" s="451"/>
      <c r="AT81" s="451"/>
      <c r="AU81" s="453"/>
      <c r="AV81" s="451"/>
      <c r="AW81" s="451"/>
      <c r="AX81" s="451"/>
      <c r="AY81" s="451"/>
      <c r="AZ81" s="451"/>
      <c r="BA81" s="451"/>
      <c r="BB81" s="451"/>
      <c r="BC81" s="451"/>
      <c r="BD81" s="451"/>
      <c r="BE81" s="451"/>
      <c r="BF81" s="451"/>
      <c r="BG81" s="451"/>
      <c r="BH81" s="451"/>
      <c r="BI81" s="451"/>
      <c r="BJ81" s="451"/>
      <c r="BK81" s="451"/>
      <c r="BL81" s="451"/>
      <c r="BM81" s="451"/>
      <c r="BN81" s="451"/>
      <c r="BO81" s="451"/>
      <c r="BP81" s="451"/>
      <c r="BQ81" s="451"/>
      <c r="BR81" s="451"/>
      <c r="BS81" s="451"/>
      <c r="BT81" s="451"/>
      <c r="BU81" s="451"/>
      <c r="BV81" s="451"/>
      <c r="BW81" s="451"/>
      <c r="BX81" s="451"/>
      <c r="BY81" s="453"/>
      <c r="BZ81" s="455"/>
      <c r="CA81" s="456"/>
      <c r="CB81" s="456"/>
      <c r="CC81" s="457"/>
      <c r="CD81" s="457"/>
      <c r="CE81" s="457"/>
      <c r="CF81" s="458"/>
      <c r="CG81" s="449"/>
      <c r="CH81" s="456"/>
      <c r="CI81" s="458"/>
      <c r="CJ81" s="449"/>
      <c r="CK81" s="459"/>
      <c r="CL81" s="459"/>
      <c r="CM81" s="459"/>
      <c r="CN81" s="459"/>
      <c r="CO81" s="459"/>
      <c r="CP81" s="459"/>
      <c r="CQ81" s="459"/>
      <c r="CR81" s="460"/>
      <c r="CS81" s="461"/>
      <c r="CT81" s="462"/>
      <c r="CU81" s="463"/>
      <c r="CV81" s="462"/>
      <c r="CW81" s="462"/>
      <c r="CX81" s="462"/>
      <c r="CY81" s="462"/>
      <c r="CZ81" s="464"/>
    </row>
    <row r="82" ht="30.75" customHeight="1">
      <c r="A82" s="472">
        <v>12.0</v>
      </c>
      <c r="B82" s="434" t="s">
        <v>43</v>
      </c>
      <c r="C82" s="465" t="s">
        <v>537</v>
      </c>
      <c r="D82" s="169" t="s">
        <v>8</v>
      </c>
      <c r="E82" s="475" t="s">
        <v>615</v>
      </c>
      <c r="F82" s="465" t="s">
        <v>552</v>
      </c>
      <c r="G82" s="510" t="s">
        <v>551</v>
      </c>
      <c r="H82" s="155" t="s">
        <v>578</v>
      </c>
      <c r="I82" s="260" t="s">
        <v>562</v>
      </c>
      <c r="J82" s="476" t="s">
        <v>616</v>
      </c>
      <c r="K82" s="58" t="s">
        <v>555</v>
      </c>
      <c r="L82" s="441">
        <v>70000.0</v>
      </c>
      <c r="M82" s="298">
        <v>0.0</v>
      </c>
      <c r="N82" s="470" t="s">
        <v>617</v>
      </c>
      <c r="O82" s="503"/>
      <c r="P82" s="503"/>
      <c r="Q82" s="503"/>
      <c r="R82" s="503"/>
      <c r="S82" s="504" t="s">
        <v>614</v>
      </c>
      <c r="T82" s="444"/>
      <c r="U82" s="445"/>
      <c r="V82" s="446"/>
      <c r="W82" s="447"/>
      <c r="X82" s="448"/>
      <c r="Y82" s="449"/>
      <c r="Z82" s="450"/>
      <c r="AA82" s="450"/>
      <c r="AB82" s="449"/>
      <c r="AC82" s="451"/>
      <c r="AD82" s="452"/>
      <c r="AE82" s="452"/>
      <c r="AF82" s="452"/>
      <c r="AG82" s="451"/>
      <c r="AH82" s="451"/>
      <c r="AI82" s="451"/>
      <c r="AJ82" s="451"/>
      <c r="AK82" s="448"/>
      <c r="AL82" s="451"/>
      <c r="AM82" s="453"/>
      <c r="AN82" s="453"/>
      <c r="AO82" s="453"/>
      <c r="AP82" s="454"/>
      <c r="AQ82" s="454"/>
      <c r="AR82" s="454"/>
      <c r="AS82" s="451"/>
      <c r="AT82" s="451"/>
      <c r="AU82" s="453"/>
      <c r="AV82" s="451"/>
      <c r="AW82" s="451"/>
      <c r="AX82" s="451"/>
      <c r="AY82" s="451"/>
      <c r="AZ82" s="451"/>
      <c r="BA82" s="451"/>
      <c r="BB82" s="451"/>
      <c r="BC82" s="451"/>
      <c r="BD82" s="451"/>
      <c r="BE82" s="451"/>
      <c r="BF82" s="451"/>
      <c r="BG82" s="451"/>
      <c r="BH82" s="451"/>
      <c r="BI82" s="451"/>
      <c r="BJ82" s="451"/>
      <c r="BK82" s="451"/>
      <c r="BL82" s="451"/>
      <c r="BM82" s="451"/>
      <c r="BN82" s="451"/>
      <c r="BO82" s="451"/>
      <c r="BP82" s="451"/>
      <c r="BQ82" s="451"/>
      <c r="BR82" s="451"/>
      <c r="BS82" s="451"/>
      <c r="BT82" s="451"/>
      <c r="BU82" s="451"/>
      <c r="BV82" s="451"/>
      <c r="BW82" s="451"/>
      <c r="BX82" s="451"/>
      <c r="BY82" s="453"/>
      <c r="BZ82" s="455"/>
      <c r="CA82" s="456"/>
      <c r="CB82" s="456"/>
      <c r="CC82" s="457"/>
      <c r="CD82" s="457"/>
      <c r="CE82" s="457"/>
      <c r="CF82" s="458"/>
      <c r="CG82" s="449"/>
      <c r="CH82" s="456"/>
      <c r="CI82" s="458"/>
      <c r="CJ82" s="449"/>
      <c r="CK82" s="459"/>
      <c r="CL82" s="459"/>
      <c r="CM82" s="459"/>
      <c r="CN82" s="459"/>
      <c r="CO82" s="459"/>
      <c r="CP82" s="459"/>
      <c r="CQ82" s="459"/>
      <c r="CR82" s="460"/>
      <c r="CS82" s="461"/>
      <c r="CT82" s="462"/>
      <c r="CU82" s="463"/>
      <c r="CV82" s="462"/>
      <c r="CW82" s="462"/>
      <c r="CX82" s="462"/>
      <c r="CY82" s="462"/>
      <c r="CZ82" s="464"/>
    </row>
    <row r="83" ht="30.75" customHeight="1">
      <c r="A83" s="472">
        <v>13.0</v>
      </c>
      <c r="B83" s="434" t="s">
        <v>43</v>
      </c>
      <c r="C83" s="465" t="s">
        <v>537</v>
      </c>
      <c r="D83" s="169" t="s">
        <v>8</v>
      </c>
      <c r="E83" s="475" t="s">
        <v>615</v>
      </c>
      <c r="F83" s="465" t="s">
        <v>552</v>
      </c>
      <c r="G83" s="510" t="s">
        <v>551</v>
      </c>
      <c r="H83" s="155" t="s">
        <v>578</v>
      </c>
      <c r="I83" s="260" t="s">
        <v>562</v>
      </c>
      <c r="J83" s="476" t="s">
        <v>618</v>
      </c>
      <c r="K83" s="58" t="s">
        <v>555</v>
      </c>
      <c r="L83" s="441">
        <v>70000.0</v>
      </c>
      <c r="M83" s="298">
        <v>0.0</v>
      </c>
      <c r="N83" s="470" t="s">
        <v>619</v>
      </c>
      <c r="O83" s="503"/>
      <c r="P83" s="503"/>
      <c r="Q83" s="503"/>
      <c r="R83" s="503"/>
      <c r="S83" s="504" t="s">
        <v>620</v>
      </c>
      <c r="T83" s="444"/>
      <c r="U83" s="445"/>
      <c r="V83" s="446"/>
      <c r="W83" s="447"/>
      <c r="X83" s="448"/>
      <c r="Y83" s="449"/>
      <c r="Z83" s="450"/>
      <c r="AA83" s="450"/>
      <c r="AB83" s="449"/>
      <c r="AC83" s="451"/>
      <c r="AD83" s="452"/>
      <c r="AE83" s="452"/>
      <c r="AF83" s="452"/>
      <c r="AG83" s="451"/>
      <c r="AH83" s="451"/>
      <c r="AI83" s="451"/>
      <c r="AJ83" s="451"/>
      <c r="AK83" s="448"/>
      <c r="AL83" s="451"/>
      <c r="AM83" s="453"/>
      <c r="AN83" s="453"/>
      <c r="AO83" s="453"/>
      <c r="AP83" s="454"/>
      <c r="AQ83" s="454"/>
      <c r="AR83" s="454"/>
      <c r="AS83" s="451"/>
      <c r="AT83" s="451"/>
      <c r="AU83" s="453"/>
      <c r="AV83" s="451"/>
      <c r="AW83" s="451"/>
      <c r="AX83" s="451"/>
      <c r="AY83" s="451"/>
      <c r="AZ83" s="451"/>
      <c r="BA83" s="451"/>
      <c r="BB83" s="451"/>
      <c r="BC83" s="451"/>
      <c r="BD83" s="451"/>
      <c r="BE83" s="451"/>
      <c r="BF83" s="451"/>
      <c r="BG83" s="451"/>
      <c r="BH83" s="451"/>
      <c r="BI83" s="451"/>
      <c r="BJ83" s="451"/>
      <c r="BK83" s="451"/>
      <c r="BL83" s="451"/>
      <c r="BM83" s="451"/>
      <c r="BN83" s="451"/>
      <c r="BO83" s="451"/>
      <c r="BP83" s="451"/>
      <c r="BQ83" s="451"/>
      <c r="BR83" s="451"/>
      <c r="BS83" s="451"/>
      <c r="BT83" s="451"/>
      <c r="BU83" s="451"/>
      <c r="BV83" s="451"/>
      <c r="BW83" s="451"/>
      <c r="BX83" s="451"/>
      <c r="BY83" s="453"/>
      <c r="BZ83" s="455"/>
      <c r="CA83" s="456"/>
      <c r="CB83" s="456"/>
      <c r="CC83" s="457"/>
      <c r="CD83" s="457"/>
      <c r="CE83" s="457"/>
      <c r="CF83" s="458"/>
      <c r="CG83" s="449"/>
      <c r="CH83" s="456"/>
      <c r="CI83" s="458"/>
      <c r="CJ83" s="449"/>
      <c r="CK83" s="459"/>
      <c r="CL83" s="459"/>
      <c r="CM83" s="459"/>
      <c r="CN83" s="459"/>
      <c r="CO83" s="459"/>
      <c r="CP83" s="459"/>
      <c r="CQ83" s="459"/>
      <c r="CR83" s="460"/>
      <c r="CS83" s="461"/>
      <c r="CT83" s="462"/>
      <c r="CU83" s="463"/>
      <c r="CV83" s="462"/>
      <c r="CW83" s="462"/>
      <c r="CX83" s="462"/>
      <c r="CY83" s="462"/>
      <c r="CZ83" s="464"/>
    </row>
    <row r="84" ht="30.75" customHeight="1">
      <c r="A84" s="472">
        <v>14.0</v>
      </c>
      <c r="B84" s="434" t="s">
        <v>43</v>
      </c>
      <c r="C84" s="465" t="s">
        <v>537</v>
      </c>
      <c r="D84" s="169" t="s">
        <v>8</v>
      </c>
      <c r="E84" s="475" t="s">
        <v>615</v>
      </c>
      <c r="F84" s="465" t="s">
        <v>552</v>
      </c>
      <c r="G84" s="510" t="s">
        <v>551</v>
      </c>
      <c r="H84" s="155" t="s">
        <v>578</v>
      </c>
      <c r="I84" s="260" t="s">
        <v>562</v>
      </c>
      <c r="J84" s="476" t="s">
        <v>621</v>
      </c>
      <c r="K84" s="58" t="s">
        <v>555</v>
      </c>
      <c r="L84" s="441">
        <v>70000.0</v>
      </c>
      <c r="M84" s="298">
        <v>0.0</v>
      </c>
      <c r="N84" s="470" t="s">
        <v>622</v>
      </c>
      <c r="O84" s="503"/>
      <c r="P84" s="503"/>
      <c r="Q84" s="503"/>
      <c r="R84" s="503"/>
      <c r="S84" s="504" t="s">
        <v>623</v>
      </c>
      <c r="T84" s="444"/>
      <c r="U84" s="445"/>
      <c r="V84" s="446"/>
      <c r="W84" s="447"/>
      <c r="X84" s="448"/>
      <c r="Y84" s="449"/>
      <c r="Z84" s="450"/>
      <c r="AA84" s="450"/>
      <c r="AB84" s="449"/>
      <c r="AC84" s="451"/>
      <c r="AD84" s="452"/>
      <c r="AE84" s="452"/>
      <c r="AF84" s="452"/>
      <c r="AG84" s="451"/>
      <c r="AH84" s="451"/>
      <c r="AI84" s="451"/>
      <c r="AJ84" s="451"/>
      <c r="AK84" s="448"/>
      <c r="AL84" s="451"/>
      <c r="AM84" s="453"/>
      <c r="AN84" s="453"/>
      <c r="AO84" s="453"/>
      <c r="AP84" s="454"/>
      <c r="AQ84" s="454"/>
      <c r="AR84" s="454"/>
      <c r="AS84" s="451"/>
      <c r="AT84" s="451"/>
      <c r="AU84" s="453"/>
      <c r="AV84" s="451"/>
      <c r="AW84" s="451"/>
      <c r="AX84" s="451"/>
      <c r="AY84" s="451"/>
      <c r="AZ84" s="451"/>
      <c r="BA84" s="451"/>
      <c r="BB84" s="451"/>
      <c r="BC84" s="451"/>
      <c r="BD84" s="451"/>
      <c r="BE84" s="451"/>
      <c r="BF84" s="451"/>
      <c r="BG84" s="451"/>
      <c r="BH84" s="451"/>
      <c r="BI84" s="451"/>
      <c r="BJ84" s="451"/>
      <c r="BK84" s="451"/>
      <c r="BL84" s="451"/>
      <c r="BM84" s="451"/>
      <c r="BN84" s="451"/>
      <c r="BO84" s="451"/>
      <c r="BP84" s="451"/>
      <c r="BQ84" s="451"/>
      <c r="BR84" s="451"/>
      <c r="BS84" s="451"/>
      <c r="BT84" s="451"/>
      <c r="BU84" s="451"/>
      <c r="BV84" s="451"/>
      <c r="BW84" s="451"/>
      <c r="BX84" s="451"/>
      <c r="BY84" s="453"/>
      <c r="BZ84" s="455"/>
      <c r="CA84" s="456"/>
      <c r="CB84" s="456"/>
      <c r="CC84" s="457"/>
      <c r="CD84" s="457"/>
      <c r="CE84" s="457"/>
      <c r="CF84" s="458"/>
      <c r="CG84" s="449"/>
      <c r="CH84" s="456"/>
      <c r="CI84" s="458"/>
      <c r="CJ84" s="449"/>
      <c r="CK84" s="459"/>
      <c r="CL84" s="459"/>
      <c r="CM84" s="459"/>
      <c r="CN84" s="459"/>
      <c r="CO84" s="459"/>
      <c r="CP84" s="459"/>
      <c r="CQ84" s="459"/>
      <c r="CR84" s="460"/>
      <c r="CS84" s="461"/>
      <c r="CT84" s="462"/>
      <c r="CU84" s="463"/>
      <c r="CV84" s="462"/>
      <c r="CW84" s="462"/>
      <c r="CX84" s="462"/>
      <c r="CY84" s="462"/>
      <c r="CZ84" s="464"/>
    </row>
    <row r="85" ht="30.75" customHeight="1">
      <c r="A85" s="472">
        <v>15.0</v>
      </c>
      <c r="B85" s="434" t="s">
        <v>43</v>
      </c>
      <c r="C85" s="465" t="s">
        <v>537</v>
      </c>
      <c r="D85" s="169" t="s">
        <v>8</v>
      </c>
      <c r="E85" s="475" t="s">
        <v>615</v>
      </c>
      <c r="F85" s="465" t="s">
        <v>552</v>
      </c>
      <c r="G85" s="510" t="s">
        <v>551</v>
      </c>
      <c r="H85" s="155" t="s">
        <v>578</v>
      </c>
      <c r="I85" s="260" t="s">
        <v>562</v>
      </c>
      <c r="J85" s="480" t="s">
        <v>621</v>
      </c>
      <c r="K85" s="58" t="s">
        <v>555</v>
      </c>
      <c r="L85" s="441">
        <v>70000.0</v>
      </c>
      <c r="M85" s="298">
        <v>0.0</v>
      </c>
      <c r="N85" s="470" t="s">
        <v>624</v>
      </c>
      <c r="O85" s="503"/>
      <c r="P85" s="503"/>
      <c r="Q85" s="503"/>
      <c r="R85" s="503"/>
      <c r="S85" s="504" t="s">
        <v>625</v>
      </c>
      <c r="T85" s="444"/>
      <c r="U85" s="445"/>
      <c r="V85" s="446"/>
      <c r="W85" s="447"/>
      <c r="X85" s="448"/>
      <c r="Y85" s="449"/>
      <c r="Z85" s="450"/>
      <c r="AA85" s="450"/>
      <c r="AB85" s="449"/>
      <c r="AC85" s="451"/>
      <c r="AD85" s="452"/>
      <c r="AE85" s="452"/>
      <c r="AF85" s="452"/>
      <c r="AG85" s="451"/>
      <c r="AH85" s="451"/>
      <c r="AI85" s="451"/>
      <c r="AJ85" s="451"/>
      <c r="AK85" s="448"/>
      <c r="AL85" s="451"/>
      <c r="AM85" s="453"/>
      <c r="AN85" s="453"/>
      <c r="AO85" s="453"/>
      <c r="AP85" s="454"/>
      <c r="AQ85" s="454"/>
      <c r="AR85" s="454"/>
      <c r="AS85" s="451"/>
      <c r="AT85" s="451"/>
      <c r="AU85" s="453"/>
      <c r="AV85" s="451"/>
      <c r="AW85" s="451"/>
      <c r="AX85" s="451"/>
      <c r="AY85" s="451"/>
      <c r="AZ85" s="451"/>
      <c r="BA85" s="451"/>
      <c r="BB85" s="451"/>
      <c r="BC85" s="451"/>
      <c r="BD85" s="451"/>
      <c r="BE85" s="451"/>
      <c r="BF85" s="451"/>
      <c r="BG85" s="451"/>
      <c r="BH85" s="451"/>
      <c r="BI85" s="451"/>
      <c r="BJ85" s="451"/>
      <c r="BK85" s="451"/>
      <c r="BL85" s="451"/>
      <c r="BM85" s="451"/>
      <c r="BN85" s="451"/>
      <c r="BO85" s="451"/>
      <c r="BP85" s="451"/>
      <c r="BQ85" s="451"/>
      <c r="BR85" s="451"/>
      <c r="BS85" s="451"/>
      <c r="BT85" s="451"/>
      <c r="BU85" s="451"/>
      <c r="BV85" s="451"/>
      <c r="BW85" s="451"/>
      <c r="BX85" s="451"/>
      <c r="BY85" s="453"/>
      <c r="BZ85" s="455"/>
      <c r="CA85" s="456"/>
      <c r="CB85" s="456"/>
      <c r="CC85" s="457"/>
      <c r="CD85" s="457"/>
      <c r="CE85" s="457"/>
      <c r="CF85" s="458"/>
      <c r="CG85" s="449"/>
      <c r="CH85" s="456"/>
      <c r="CI85" s="458"/>
      <c r="CJ85" s="449"/>
      <c r="CK85" s="459"/>
      <c r="CL85" s="459"/>
      <c r="CM85" s="459"/>
      <c r="CN85" s="459"/>
      <c r="CO85" s="459"/>
      <c r="CP85" s="459"/>
      <c r="CQ85" s="459"/>
      <c r="CR85" s="460"/>
      <c r="CS85" s="461"/>
      <c r="CT85" s="462"/>
      <c r="CU85" s="463"/>
      <c r="CV85" s="462"/>
      <c r="CW85" s="462"/>
      <c r="CX85" s="462"/>
      <c r="CY85" s="462"/>
      <c r="CZ85" s="464"/>
    </row>
    <row r="86" ht="12.0" customHeight="1">
      <c r="A86" s="86"/>
      <c r="B86" s="86"/>
      <c r="C86" s="364"/>
      <c r="D86" s="365"/>
      <c r="E86" s="88"/>
      <c r="F86" s="87"/>
      <c r="G86" s="87"/>
      <c r="H86" s="87"/>
      <c r="I86" s="87"/>
      <c r="J86" s="87"/>
      <c r="K86" s="511" t="s">
        <v>537</v>
      </c>
      <c r="L86" s="90">
        <f>SUM(L71:L85)</f>
        <v>695000</v>
      </c>
      <c r="M86" s="91">
        <f>SUM(M77:M85)</f>
        <v>0</v>
      </c>
      <c r="N86" s="92"/>
      <c r="O86" s="87"/>
      <c r="P86" s="87"/>
      <c r="Q86" s="87"/>
      <c r="R86" s="87"/>
      <c r="S86" s="87"/>
      <c r="T86" s="86"/>
      <c r="U86" s="87"/>
      <c r="V86" s="179"/>
      <c r="W86" s="180"/>
      <c r="X86" s="181"/>
      <c r="Y86" s="86"/>
      <c r="Z86" s="86"/>
      <c r="AA86" s="93"/>
      <c r="AB86" s="93"/>
      <c r="AC86" s="93"/>
      <c r="AD86" s="90"/>
      <c r="AE86" s="90"/>
      <c r="AF86" s="90"/>
      <c r="AG86" s="94"/>
      <c r="AH86" s="94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94"/>
      <c r="AU86" s="86"/>
      <c r="AV86" s="94"/>
      <c r="AW86" s="94"/>
      <c r="AX86" s="94"/>
      <c r="AY86" s="94"/>
      <c r="AZ86" s="94"/>
      <c r="BA86" s="86"/>
      <c r="BB86" s="94"/>
      <c r="BC86" s="94"/>
      <c r="BD86" s="94"/>
      <c r="BE86" s="94"/>
      <c r="BF86" s="94"/>
      <c r="BG86" s="86"/>
      <c r="BH86" s="86"/>
      <c r="BI86" s="94"/>
      <c r="BJ86" s="94"/>
      <c r="BK86" s="94"/>
      <c r="BL86" s="94"/>
      <c r="BM86" s="94"/>
      <c r="BN86" s="86"/>
      <c r="BO86" s="94"/>
      <c r="BP86" s="94"/>
      <c r="BQ86" s="94"/>
      <c r="BR86" s="94"/>
      <c r="BS86" s="94"/>
      <c r="BT86" s="86"/>
      <c r="BU86" s="94"/>
      <c r="BV86" s="94"/>
      <c r="BW86" s="94"/>
      <c r="BX86" s="94"/>
      <c r="BY86" s="96"/>
      <c r="BZ86" s="182"/>
      <c r="CA86" s="95"/>
      <c r="CB86" s="95"/>
      <c r="CC86" s="96"/>
      <c r="CD86" s="96"/>
      <c r="CE86" s="96"/>
      <c r="CF86" s="96"/>
      <c r="CG86" s="96"/>
      <c r="CH86" s="96"/>
      <c r="CI86" s="96"/>
      <c r="CJ86" s="96"/>
      <c r="CK86" s="96"/>
      <c r="CL86" s="96"/>
      <c r="CM86" s="96"/>
      <c r="CN86" s="96"/>
      <c r="CO86" s="96"/>
      <c r="CP86" s="96"/>
      <c r="CQ86" s="96"/>
      <c r="CR86" s="96"/>
      <c r="CS86" s="96"/>
      <c r="CT86" s="96"/>
      <c r="CU86" s="295"/>
      <c r="CV86" s="295"/>
      <c r="CW86" s="295"/>
      <c r="CX86" s="295"/>
      <c r="CY86" s="295"/>
      <c r="CZ86" s="295"/>
    </row>
    <row r="87" ht="16.5" customHeight="1">
      <c r="A87" s="100"/>
      <c r="B87" s="100"/>
      <c r="C87" s="100"/>
      <c r="D87" s="100"/>
      <c r="E87" s="103"/>
      <c r="F87" s="103"/>
      <c r="G87" s="103"/>
      <c r="H87" s="103"/>
      <c r="I87" s="103"/>
      <c r="J87" s="103"/>
      <c r="K87" s="100"/>
      <c r="L87" s="100"/>
      <c r="M87" s="222"/>
      <c r="N87" s="102"/>
      <c r="O87" s="103"/>
      <c r="P87" s="103"/>
      <c r="Q87" s="103"/>
      <c r="R87" s="103"/>
      <c r="S87" s="103"/>
      <c r="T87" s="100"/>
      <c r="U87" s="103"/>
      <c r="V87" s="103"/>
      <c r="W87" s="103"/>
      <c r="X87" s="100"/>
      <c r="Y87" s="100"/>
      <c r="Z87" s="100"/>
      <c r="AA87" s="100"/>
      <c r="AB87" s="100"/>
      <c r="AC87" s="100"/>
      <c r="AD87" s="100"/>
      <c r="AE87" s="100"/>
      <c r="AF87" s="100"/>
      <c r="AG87" s="512"/>
      <c r="AH87" s="100"/>
      <c r="AI87" s="100"/>
      <c r="AJ87" s="100"/>
      <c r="AK87" s="101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223"/>
      <c r="BZ87" s="224"/>
      <c r="CA87" s="223"/>
      <c r="CB87" s="225"/>
      <c r="CC87" s="225"/>
      <c r="CD87" s="225"/>
      <c r="CE87" s="225"/>
      <c r="CF87" s="225"/>
      <c r="CG87" s="225"/>
      <c r="CH87" s="225"/>
      <c r="CI87" s="225"/>
      <c r="CJ87" s="225"/>
      <c r="CK87" s="225"/>
      <c r="CL87" s="225"/>
      <c r="CM87" s="225"/>
      <c r="CN87" s="225"/>
      <c r="CO87" s="225"/>
      <c r="CP87" s="225"/>
      <c r="CQ87" s="225"/>
      <c r="CR87" s="225"/>
      <c r="CS87" s="223"/>
      <c r="CT87" s="223"/>
      <c r="CU87" s="223"/>
      <c r="CV87" s="223"/>
      <c r="CW87" s="223"/>
      <c r="CX87" s="223"/>
      <c r="CY87" s="223"/>
      <c r="CZ87" s="223"/>
    </row>
    <row r="88" ht="18.75" customHeight="1">
      <c r="A88" s="106" t="s">
        <v>256</v>
      </c>
      <c r="B88" s="15"/>
      <c r="C88" s="15"/>
      <c r="D88" s="15"/>
      <c r="E88" s="18"/>
      <c r="F88" s="15"/>
      <c r="G88" s="15"/>
      <c r="H88" s="15"/>
      <c r="I88" s="15"/>
      <c r="J88" s="18"/>
      <c r="K88" s="15"/>
      <c r="L88" s="15"/>
      <c r="M88" s="19"/>
      <c r="N88" s="20"/>
      <c r="O88" s="18"/>
      <c r="P88" s="18"/>
      <c r="Q88" s="18"/>
      <c r="R88" s="18"/>
      <c r="S88" s="18"/>
      <c r="T88" s="15"/>
      <c r="U88" s="15"/>
      <c r="V88" s="15"/>
      <c r="W88" s="15"/>
      <c r="X88" s="15"/>
      <c r="Y88" s="21"/>
      <c r="Z88" s="21"/>
      <c r="AA88" s="21"/>
      <c r="AB88" s="21"/>
      <c r="AC88" s="15"/>
      <c r="AD88" s="15"/>
      <c r="AE88" s="15"/>
      <c r="AF88" s="21"/>
      <c r="AG88" s="15"/>
      <c r="AH88" s="21"/>
      <c r="AI88" s="21"/>
      <c r="AJ88" s="21"/>
      <c r="AK88" s="107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9"/>
      <c r="CA88" s="15"/>
      <c r="CB88" s="22"/>
      <c r="CC88" s="227"/>
      <c r="CD88" s="227"/>
      <c r="CE88" s="227"/>
      <c r="CF88" s="227"/>
      <c r="CG88" s="227"/>
      <c r="CH88" s="227"/>
      <c r="CI88" s="227"/>
      <c r="CJ88" s="227"/>
      <c r="CK88" s="227"/>
      <c r="CL88" s="227"/>
      <c r="CM88" s="227"/>
      <c r="CN88" s="227"/>
      <c r="CO88" s="227"/>
      <c r="CP88" s="227"/>
      <c r="CQ88" s="227"/>
      <c r="CR88" s="227"/>
      <c r="CS88" s="21"/>
      <c r="CT88" s="21"/>
      <c r="CU88" s="513"/>
      <c r="CV88" s="513"/>
      <c r="CW88" s="513"/>
      <c r="CX88" s="513"/>
      <c r="CY88" s="513"/>
      <c r="CZ88" s="513"/>
    </row>
    <row r="89">
      <c r="A89" s="23" t="s">
        <v>0</v>
      </c>
      <c r="B89" s="24" t="s">
        <v>44</v>
      </c>
      <c r="C89" s="350" t="s">
        <v>392</v>
      </c>
      <c r="D89" s="108" t="s">
        <v>45</v>
      </c>
      <c r="E89" s="30" t="s">
        <v>46</v>
      </c>
      <c r="F89" s="30" t="s">
        <v>47</v>
      </c>
      <c r="G89" s="30" t="s">
        <v>48</v>
      </c>
      <c r="H89" s="27" t="s">
        <v>49</v>
      </c>
      <c r="I89" s="109" t="s">
        <v>50</v>
      </c>
      <c r="J89" s="110" t="s">
        <v>51</v>
      </c>
      <c r="K89" s="111" t="s">
        <v>52</v>
      </c>
      <c r="L89" s="26" t="s">
        <v>53</v>
      </c>
      <c r="M89" s="26" t="s">
        <v>54</v>
      </c>
      <c r="N89" s="29" t="s">
        <v>55</v>
      </c>
      <c r="O89" s="30"/>
      <c r="P89" s="30"/>
      <c r="Q89" s="30"/>
      <c r="R89" s="30"/>
      <c r="S89" s="30" t="s">
        <v>56</v>
      </c>
      <c r="T89" s="26" t="s">
        <v>115</v>
      </c>
      <c r="U89" s="28" t="s">
        <v>57</v>
      </c>
      <c r="V89" s="229" t="s">
        <v>116</v>
      </c>
      <c r="W89" s="112" t="s">
        <v>117</v>
      </c>
      <c r="X89" s="23" t="s">
        <v>118</v>
      </c>
      <c r="Y89" s="31" t="s">
        <v>58</v>
      </c>
      <c r="Z89" s="32"/>
      <c r="AA89" s="230" t="s">
        <v>59</v>
      </c>
      <c r="AB89" s="32"/>
      <c r="AC89" s="113" t="s">
        <v>119</v>
      </c>
      <c r="AD89" s="33" t="s">
        <v>60</v>
      </c>
      <c r="AE89" s="231" t="s">
        <v>120</v>
      </c>
      <c r="AF89" s="232" t="s">
        <v>61</v>
      </c>
      <c r="AG89" s="233" t="s">
        <v>62</v>
      </c>
      <c r="AH89" s="114" t="s">
        <v>121</v>
      </c>
      <c r="AI89" s="114"/>
      <c r="AJ89" s="115"/>
      <c r="AK89" s="116"/>
      <c r="AL89" s="117"/>
      <c r="AM89" s="118" t="s">
        <v>122</v>
      </c>
      <c r="AN89" s="119"/>
      <c r="AO89" s="26" t="s">
        <v>123</v>
      </c>
      <c r="AP89" s="26"/>
      <c r="AQ89" s="26"/>
      <c r="AR89" s="26"/>
      <c r="AS89" s="26"/>
      <c r="AT89" s="26" t="s">
        <v>53</v>
      </c>
      <c r="AU89" s="120"/>
      <c r="AV89" s="121"/>
      <c r="AW89" s="120"/>
      <c r="AX89" s="122" t="s">
        <v>124</v>
      </c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0"/>
      <c r="BJ89" s="120"/>
      <c r="BK89" s="120"/>
      <c r="BL89" s="123"/>
      <c r="BM89" s="122" t="s">
        <v>125</v>
      </c>
      <c r="BN89" s="121"/>
      <c r="BO89" s="121"/>
      <c r="BP89" s="122"/>
      <c r="BQ89" s="121"/>
      <c r="BR89" s="121"/>
      <c r="BS89" s="121"/>
      <c r="BT89" s="121"/>
      <c r="BU89" s="122" t="s">
        <v>126</v>
      </c>
      <c r="BV89" s="121"/>
      <c r="BW89" s="121"/>
      <c r="BX89" s="124" t="s">
        <v>114</v>
      </c>
      <c r="BY89" s="234" t="s">
        <v>257</v>
      </c>
      <c r="BZ89" s="126" t="s">
        <v>128</v>
      </c>
      <c r="CA89" s="127" t="s">
        <v>129</v>
      </c>
      <c r="CB89" s="34" t="s">
        <v>63</v>
      </c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128" t="s">
        <v>64</v>
      </c>
      <c r="CT89" s="35"/>
      <c r="CU89" s="129" t="s">
        <v>130</v>
      </c>
      <c r="CV89" s="235" t="s">
        <v>131</v>
      </c>
      <c r="CW89" s="236" t="s">
        <v>132</v>
      </c>
      <c r="CX89" s="236" t="s">
        <v>133</v>
      </c>
      <c r="CY89" s="129" t="s">
        <v>134</v>
      </c>
      <c r="CZ89" s="129" t="s">
        <v>626</v>
      </c>
    </row>
    <row r="90">
      <c r="A90" s="38"/>
      <c r="B90" s="514"/>
      <c r="C90" s="353"/>
      <c r="D90" s="38"/>
      <c r="E90" s="41"/>
      <c r="F90" s="41"/>
      <c r="G90" s="41"/>
      <c r="H90" s="42"/>
      <c r="I90" s="41"/>
      <c r="J90" s="42"/>
      <c r="K90" s="42"/>
      <c r="L90" s="43" t="s">
        <v>65</v>
      </c>
      <c r="M90" s="43" t="s">
        <v>66</v>
      </c>
      <c r="N90" s="44"/>
      <c r="O90" s="41"/>
      <c r="P90" s="41"/>
      <c r="Q90" s="41"/>
      <c r="R90" s="41"/>
      <c r="S90" s="41"/>
      <c r="T90" s="41"/>
      <c r="U90" s="42"/>
      <c r="V90" s="238"/>
      <c r="W90" s="132" t="s">
        <v>43</v>
      </c>
      <c r="X90" s="133"/>
      <c r="Y90" s="134" t="s">
        <v>67</v>
      </c>
      <c r="Z90" s="135" t="s">
        <v>68</v>
      </c>
      <c r="AA90" s="134" t="s">
        <v>67</v>
      </c>
      <c r="AB90" s="135" t="s">
        <v>68</v>
      </c>
      <c r="AC90" s="47"/>
      <c r="AD90" s="47"/>
      <c r="AE90" s="239"/>
      <c r="AF90" s="515"/>
      <c r="AG90" s="241" t="s">
        <v>69</v>
      </c>
      <c r="AH90" s="51" t="s">
        <v>135</v>
      </c>
      <c r="AI90" s="137" t="s">
        <v>136</v>
      </c>
      <c r="AJ90" s="138" t="s">
        <v>137</v>
      </c>
      <c r="AK90" s="43" t="s">
        <v>138</v>
      </c>
      <c r="AL90" s="43" t="s">
        <v>139</v>
      </c>
      <c r="AM90" s="138" t="s">
        <v>140</v>
      </c>
      <c r="AN90" s="43" t="s">
        <v>141</v>
      </c>
      <c r="AO90" s="43" t="s">
        <v>142</v>
      </c>
      <c r="AP90" s="139" t="s">
        <v>143</v>
      </c>
      <c r="AQ90" s="139" t="s">
        <v>144</v>
      </c>
      <c r="AR90" s="139" t="s">
        <v>145</v>
      </c>
      <c r="AS90" s="43" t="s">
        <v>146</v>
      </c>
      <c r="AT90" s="47" t="s">
        <v>147</v>
      </c>
      <c r="AU90" s="138" t="s">
        <v>148</v>
      </c>
      <c r="AV90" s="140" t="s">
        <v>149</v>
      </c>
      <c r="AW90" s="140" t="s">
        <v>150</v>
      </c>
      <c r="AX90" s="138" t="s">
        <v>151</v>
      </c>
      <c r="AY90" s="138" t="s">
        <v>152</v>
      </c>
      <c r="AZ90" s="138" t="s">
        <v>153</v>
      </c>
      <c r="BA90" s="138" t="s">
        <v>154</v>
      </c>
      <c r="BB90" s="138" t="s">
        <v>155</v>
      </c>
      <c r="BC90" s="138" t="s">
        <v>156</v>
      </c>
      <c r="BD90" s="140" t="s">
        <v>157</v>
      </c>
      <c r="BE90" s="138" t="s">
        <v>158</v>
      </c>
      <c r="BF90" s="138" t="s">
        <v>159</v>
      </c>
      <c r="BG90" s="140" t="s">
        <v>160</v>
      </c>
      <c r="BH90" s="138" t="s">
        <v>161</v>
      </c>
      <c r="BI90" s="138" t="s">
        <v>162</v>
      </c>
      <c r="BJ90" s="138" t="s">
        <v>163</v>
      </c>
      <c r="BK90" s="138" t="s">
        <v>164</v>
      </c>
      <c r="BL90" s="138" t="s">
        <v>165</v>
      </c>
      <c r="BM90" s="138" t="s">
        <v>166</v>
      </c>
      <c r="BN90" s="140" t="s">
        <v>167</v>
      </c>
      <c r="BO90" s="138" t="s">
        <v>168</v>
      </c>
      <c r="BP90" s="138" t="s">
        <v>169</v>
      </c>
      <c r="BQ90" s="138" t="s">
        <v>170</v>
      </c>
      <c r="BR90" s="138" t="s">
        <v>171</v>
      </c>
      <c r="BS90" s="138" t="s">
        <v>172</v>
      </c>
      <c r="BT90" s="138" t="s">
        <v>173</v>
      </c>
      <c r="BU90" s="138" t="s">
        <v>174</v>
      </c>
      <c r="BV90" s="138" t="s">
        <v>175</v>
      </c>
      <c r="BW90" s="138" t="s">
        <v>176</v>
      </c>
      <c r="BX90" s="47"/>
      <c r="BY90" s="141" t="s">
        <v>177</v>
      </c>
      <c r="BZ90" s="51" t="s">
        <v>178</v>
      </c>
      <c r="CA90" s="51" t="s">
        <v>179</v>
      </c>
      <c r="CB90" s="142" t="s">
        <v>70</v>
      </c>
      <c r="CC90" s="142" t="s">
        <v>71</v>
      </c>
      <c r="CD90" s="142" t="s">
        <v>72</v>
      </c>
      <c r="CE90" s="142" t="s">
        <v>73</v>
      </c>
      <c r="CF90" s="143" t="s">
        <v>74</v>
      </c>
      <c r="CG90" s="144"/>
      <c r="CH90" s="142" t="s">
        <v>75</v>
      </c>
      <c r="CI90" s="143" t="s">
        <v>76</v>
      </c>
      <c r="CJ90" s="144"/>
      <c r="CK90" s="142" t="s">
        <v>77</v>
      </c>
      <c r="CL90" s="142" t="s">
        <v>78</v>
      </c>
      <c r="CM90" s="142" t="s">
        <v>79</v>
      </c>
      <c r="CN90" s="142" t="s">
        <v>80</v>
      </c>
      <c r="CO90" s="48" t="s">
        <v>81</v>
      </c>
      <c r="CP90" s="48" t="s">
        <v>82</v>
      </c>
      <c r="CQ90" s="48" t="s">
        <v>83</v>
      </c>
      <c r="CR90" s="49"/>
      <c r="CS90" s="145" t="s">
        <v>84</v>
      </c>
      <c r="CT90" s="146" t="s">
        <v>85</v>
      </c>
      <c r="CU90" s="147"/>
      <c r="CV90" s="242"/>
      <c r="CW90" s="242"/>
      <c r="CX90" s="242"/>
      <c r="CY90" s="147"/>
      <c r="CZ90" s="147"/>
    </row>
    <row r="91" ht="30.75" hidden="1" customHeight="1">
      <c r="A91" s="516"/>
      <c r="B91" s="80" t="s">
        <v>258</v>
      </c>
      <c r="C91" s="149" t="s">
        <v>397</v>
      </c>
      <c r="D91" s="169" t="s">
        <v>11</v>
      </c>
      <c r="E91" s="169" t="s">
        <v>259</v>
      </c>
      <c r="F91" s="169" t="s">
        <v>260</v>
      </c>
      <c r="G91" s="169" t="s">
        <v>42</v>
      </c>
      <c r="H91" s="155" t="s">
        <v>261</v>
      </c>
      <c r="I91" s="169" t="s">
        <v>262</v>
      </c>
      <c r="J91" s="169" t="s">
        <v>263</v>
      </c>
      <c r="K91" s="169" t="s">
        <v>264</v>
      </c>
      <c r="L91" s="244">
        <v>7500.0</v>
      </c>
      <c r="M91" s="245">
        <v>7508.076</v>
      </c>
      <c r="N91" s="149" t="s">
        <v>265</v>
      </c>
      <c r="O91" s="149"/>
      <c r="P91" s="149"/>
      <c r="Q91" s="149"/>
      <c r="R91" s="149"/>
      <c r="S91" s="149" t="s">
        <v>93</v>
      </c>
      <c r="T91" s="79"/>
      <c r="U91" s="246">
        <v>46016.0</v>
      </c>
      <c r="V91" s="58"/>
      <c r="W91" s="247"/>
      <c r="X91" s="79" t="s">
        <v>266</v>
      </c>
      <c r="Y91" s="72">
        <v>46016.0</v>
      </c>
      <c r="Z91" s="64">
        <v>46016.416666666664</v>
      </c>
      <c r="AA91" s="65">
        <v>46016.0</v>
      </c>
      <c r="AB91" s="64">
        <v>46016.66736111111</v>
      </c>
      <c r="AC91" s="155"/>
      <c r="AD91" s="66">
        <v>7500.0</v>
      </c>
      <c r="AE91" s="66"/>
      <c r="AF91" s="248" t="s">
        <v>267</v>
      </c>
      <c r="AG91" s="249" t="s">
        <v>191</v>
      </c>
      <c r="AH91" s="155"/>
      <c r="AI91" s="155"/>
      <c r="AJ91" s="105"/>
      <c r="AK91" s="54"/>
      <c r="AL91" s="155"/>
      <c r="AM91" s="79"/>
      <c r="AN91" s="54"/>
      <c r="AO91" s="156"/>
      <c r="AP91" s="250"/>
      <c r="AQ91" s="250"/>
      <c r="AR91" s="250"/>
      <c r="AS91" s="79">
        <v>8.20241223202261E14</v>
      </c>
      <c r="AT91" s="79">
        <v>7500.0</v>
      </c>
      <c r="AU91" s="251">
        <v>3.455598E8</v>
      </c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517" t="s">
        <v>627</v>
      </c>
      <c r="BZ91" s="518" t="s">
        <v>627</v>
      </c>
      <c r="CA91" s="519" t="s">
        <v>627</v>
      </c>
      <c r="CB91" s="73">
        <v>46014.38888888889</v>
      </c>
      <c r="CC91" s="73">
        <v>46014.38888888889</v>
      </c>
      <c r="CD91" s="73">
        <v>46014.427083333336</v>
      </c>
      <c r="CE91" s="70">
        <v>46016.416666666664</v>
      </c>
      <c r="CF91" s="71">
        <f t="shared" ref="CF91:CF109" si="61">CE91-CB91</f>
        <v>2.027777778</v>
      </c>
      <c r="CG91" s="72" t="str">
        <f t="shared" ref="CG91:CG109" si="62">INT(CE91-CB91)&amp;" hari "&amp;HOUR(MOD(CE91-CB91,1))&amp;" jam "&amp;MINUTE(MOD(CE91-CB91,1))&amp;" menit "&amp;SECOND(MOD(CE91-CB91,1))</f>
        <v>2 hari 0 jam 40 menit 0</v>
      </c>
      <c r="CH91" s="73">
        <v>46016.66736111111</v>
      </c>
      <c r="CI91" s="71">
        <f t="shared" ref="CI91:CI109" si="63">CH91-CB91</f>
        <v>2.278472222</v>
      </c>
      <c r="CJ91" s="72" t="str">
        <f t="shared" ref="CJ91:CJ109" si="64">INT(CH91-CB91)&amp;" hari "&amp;HOUR(MOD(CH91-CB91,1))&amp;" jam "&amp;MINUTE(MOD(CH91-CB91,1))&amp;" menit "&amp;SECOND(MOD(CH91-CB91,1))</f>
        <v>2 hari 6 jam 41 menit 0</v>
      </c>
      <c r="CK91" s="69">
        <v>45660.270833333336</v>
      </c>
      <c r="CL91" s="69">
        <v>45666.90277777778</v>
      </c>
      <c r="CM91" s="69">
        <v>45666.930555555555</v>
      </c>
      <c r="CN91" s="69">
        <v>45668.427083333336</v>
      </c>
      <c r="CO91" s="71">
        <f t="shared" ref="CO91:CO104" si="65">CN91-CK91</f>
        <v>8.15625</v>
      </c>
      <c r="CP91" s="72" t="str">
        <f t="shared" ref="CP91:CP104" si="66">INT(CN91-CK91)&amp;" hari "&amp;HOUR(MOD(CN91-CK91,1))&amp;" jam "&amp;MINUTE(MOD(CN91-CK91,1))&amp;" menit "&amp;SECOND(MOD(CN91-CK91,1))</f>
        <v>8 hari 3 jam 45 menit 0</v>
      </c>
      <c r="CQ91" s="71">
        <f t="shared" ref="CQ91:CQ104" si="67">CI91+CO91</f>
        <v>10.43472222</v>
      </c>
      <c r="CR91" s="72" t="str">
        <f t="shared" ref="CR91:CR104" si="68">INT(CQ91)&amp;" hari "&amp;HOUR(MOD(CQ91,1))&amp;" jam "&amp;MINUTE(MOD(CQ91,1))&amp;" menit "&amp;SECOND(MOD(CQ91,1))</f>
        <v>10 hari 10 jam 26 menit 0</v>
      </c>
      <c r="CS91" s="76"/>
      <c r="CT91" s="76"/>
      <c r="CU91" s="167"/>
      <c r="CV91" s="247"/>
      <c r="CW91" s="169"/>
      <c r="CX91" s="253"/>
      <c r="CY91" s="57"/>
      <c r="CZ91" s="57"/>
    </row>
    <row r="92" ht="30.75" hidden="1" customHeight="1">
      <c r="A92" s="362"/>
      <c r="B92" s="80" t="s">
        <v>258</v>
      </c>
      <c r="C92" s="149" t="s">
        <v>397</v>
      </c>
      <c r="D92" s="169" t="s">
        <v>11</v>
      </c>
      <c r="E92" s="169" t="s">
        <v>268</v>
      </c>
      <c r="F92" s="169" t="s">
        <v>269</v>
      </c>
      <c r="G92" s="169" t="s">
        <v>12</v>
      </c>
      <c r="H92" s="169" t="s">
        <v>270</v>
      </c>
      <c r="I92" s="169" t="s">
        <v>271</v>
      </c>
      <c r="J92" s="169" t="s">
        <v>272</v>
      </c>
      <c r="K92" s="169" t="s">
        <v>273</v>
      </c>
      <c r="L92" s="244">
        <v>7500.0</v>
      </c>
      <c r="M92" s="245">
        <v>7260.709</v>
      </c>
      <c r="N92" s="149" t="s">
        <v>265</v>
      </c>
      <c r="O92" s="149"/>
      <c r="P92" s="149"/>
      <c r="Q92" s="149"/>
      <c r="R92" s="149"/>
      <c r="S92" s="149" t="s">
        <v>93</v>
      </c>
      <c r="T92" s="174" t="s">
        <v>274</v>
      </c>
      <c r="U92" s="246">
        <v>45670.0</v>
      </c>
      <c r="V92" s="58"/>
      <c r="W92" s="247"/>
      <c r="X92" s="79" t="s">
        <v>266</v>
      </c>
      <c r="Y92" s="72">
        <v>45670.0</v>
      </c>
      <c r="Z92" s="64">
        <v>45670.947916666664</v>
      </c>
      <c r="AA92" s="65">
        <v>45671.0</v>
      </c>
      <c r="AB92" s="64">
        <v>45671.575694444444</v>
      </c>
      <c r="AC92" s="155"/>
      <c r="AD92" s="66">
        <v>7500.0</v>
      </c>
      <c r="AE92" s="173">
        <f>AD92-M92</f>
        <v>239.291</v>
      </c>
      <c r="AF92" s="248" t="s">
        <v>275</v>
      </c>
      <c r="AG92" s="155" t="s">
        <v>191</v>
      </c>
      <c r="AH92" s="155"/>
      <c r="AI92" s="155"/>
      <c r="AJ92" s="105"/>
      <c r="AK92" s="54"/>
      <c r="AL92" s="155"/>
      <c r="AM92" s="163"/>
      <c r="AN92" s="255"/>
      <c r="AO92" s="163"/>
      <c r="AP92" s="256"/>
      <c r="AQ92" s="256"/>
      <c r="AR92" s="256"/>
      <c r="AS92" s="79">
        <v>8.20250113540574E14</v>
      </c>
      <c r="AT92" s="79">
        <v>7500.0</v>
      </c>
      <c r="AU92" s="251">
        <v>3.776652E8</v>
      </c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63">
        <v>230000.0</v>
      </c>
      <c r="BZ92" s="79" t="s">
        <v>96</v>
      </c>
      <c r="CA92" s="257" t="s">
        <v>276</v>
      </c>
      <c r="CB92" s="73">
        <v>45670.333333333336</v>
      </c>
      <c r="CC92" s="69">
        <v>45670.375</v>
      </c>
      <c r="CD92" s="69">
        <v>45670.40972222222</v>
      </c>
      <c r="CE92" s="69">
        <v>45670.947916666664</v>
      </c>
      <c r="CF92" s="71">
        <f t="shared" si="61"/>
        <v>0.6145833333</v>
      </c>
      <c r="CG92" s="72" t="str">
        <f t="shared" si="62"/>
        <v>0 hari 14 jam 45 menit 0</v>
      </c>
      <c r="CH92" s="73">
        <v>45671.575694444444</v>
      </c>
      <c r="CI92" s="71">
        <f t="shared" si="63"/>
        <v>1.242361111</v>
      </c>
      <c r="CJ92" s="72" t="str">
        <f t="shared" si="64"/>
        <v>1 hari 5 jam 49 menit 0</v>
      </c>
      <c r="CK92" s="69">
        <v>45687.333333333336</v>
      </c>
      <c r="CL92" s="69">
        <v>45687.53472222222</v>
      </c>
      <c r="CM92" s="69">
        <v>45687.614583333336</v>
      </c>
      <c r="CN92" s="258">
        <v>45690.63888888889</v>
      </c>
      <c r="CO92" s="71">
        <f t="shared" si="65"/>
        <v>3.305555556</v>
      </c>
      <c r="CP92" s="72" t="str">
        <f t="shared" si="66"/>
        <v>3 hari 7 jam 20 menit 0</v>
      </c>
      <c r="CQ92" s="71">
        <f t="shared" si="67"/>
        <v>4.547916667</v>
      </c>
      <c r="CR92" s="72" t="str">
        <f t="shared" si="68"/>
        <v>4 hari 13 jam 9 menit 0</v>
      </c>
      <c r="CS92" s="76"/>
      <c r="CT92" s="76"/>
      <c r="CU92" s="167" t="s">
        <v>277</v>
      </c>
      <c r="CV92" s="167"/>
      <c r="CW92" s="259"/>
      <c r="CX92" s="259"/>
      <c r="CY92" s="167"/>
      <c r="CZ92" s="167"/>
    </row>
    <row r="93" ht="30.75" hidden="1" customHeight="1">
      <c r="A93" s="362"/>
      <c r="B93" s="80" t="s">
        <v>258</v>
      </c>
      <c r="C93" s="149" t="s">
        <v>397</v>
      </c>
      <c r="D93" s="169" t="s">
        <v>11</v>
      </c>
      <c r="E93" s="169" t="s">
        <v>278</v>
      </c>
      <c r="F93" s="169" t="s">
        <v>279</v>
      </c>
      <c r="G93" s="169" t="s">
        <v>34</v>
      </c>
      <c r="H93" s="169" t="s">
        <v>280</v>
      </c>
      <c r="I93" s="169" t="s">
        <v>281</v>
      </c>
      <c r="J93" s="169" t="s">
        <v>282</v>
      </c>
      <c r="K93" s="169" t="s">
        <v>283</v>
      </c>
      <c r="L93" s="244">
        <v>7500.0</v>
      </c>
      <c r="M93" s="245">
        <v>7947.661</v>
      </c>
      <c r="N93" s="149" t="s">
        <v>265</v>
      </c>
      <c r="O93" s="149"/>
      <c r="P93" s="149"/>
      <c r="Q93" s="149"/>
      <c r="R93" s="149"/>
      <c r="S93" s="149" t="s">
        <v>93</v>
      </c>
      <c r="T93" s="260"/>
      <c r="U93" s="246">
        <v>46017.0</v>
      </c>
      <c r="V93" s="58"/>
      <c r="W93" s="247"/>
      <c r="X93" s="79" t="s">
        <v>189</v>
      </c>
      <c r="Y93" s="72">
        <v>46017.0</v>
      </c>
      <c r="Z93" s="64">
        <v>46017.635416666664</v>
      </c>
      <c r="AA93" s="65">
        <v>46017.0</v>
      </c>
      <c r="AB93" s="64">
        <v>46017.65138888889</v>
      </c>
      <c r="AC93" s="155"/>
      <c r="AD93" s="66">
        <v>7500.0</v>
      </c>
      <c r="AE93" s="66"/>
      <c r="AF93" s="261" t="s">
        <v>284</v>
      </c>
      <c r="AG93" s="155" t="s">
        <v>191</v>
      </c>
      <c r="AH93" s="155"/>
      <c r="AI93" s="155"/>
      <c r="AJ93" s="105"/>
      <c r="AK93" s="54"/>
      <c r="AL93" s="155"/>
      <c r="AM93" s="163"/>
      <c r="AN93" s="255"/>
      <c r="AO93" s="163"/>
      <c r="AP93" s="256"/>
      <c r="AQ93" s="256"/>
      <c r="AR93" s="256"/>
      <c r="AS93" s="79">
        <v>8.20241224426632E14</v>
      </c>
      <c r="AT93" s="79">
        <v>7900.0</v>
      </c>
      <c r="AU93" s="251">
        <v>4.49660416E8</v>
      </c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63">
        <v>200000.0</v>
      </c>
      <c r="BZ93" s="164" t="s">
        <v>194</v>
      </c>
      <c r="CA93" s="165">
        <v>3.0E7</v>
      </c>
      <c r="CB93" s="69">
        <v>46016.3125</v>
      </c>
      <c r="CC93" s="69">
        <v>46017.34375</v>
      </c>
      <c r="CD93" s="69">
        <v>46017.34722222222</v>
      </c>
      <c r="CE93" s="69">
        <v>46017.635416666664</v>
      </c>
      <c r="CF93" s="71">
        <f t="shared" si="61"/>
        <v>1.322916667</v>
      </c>
      <c r="CG93" s="72" t="str">
        <f t="shared" si="62"/>
        <v>1 hari 7 jam 45 menit 0</v>
      </c>
      <c r="CH93" s="69">
        <v>46017.65138888889</v>
      </c>
      <c r="CI93" s="71">
        <f t="shared" si="63"/>
        <v>1.338888889</v>
      </c>
      <c r="CJ93" s="72" t="str">
        <f t="shared" si="64"/>
        <v>1 hari 8 jam 8 menit 0</v>
      </c>
      <c r="CK93" s="69">
        <v>45659.833333333336</v>
      </c>
      <c r="CL93" s="69">
        <v>45660.78472222222</v>
      </c>
      <c r="CM93" s="69">
        <v>45661.104166666664</v>
      </c>
      <c r="CN93" s="262">
        <v>45662.916666666664</v>
      </c>
      <c r="CO93" s="71">
        <f t="shared" si="65"/>
        <v>3.083333333</v>
      </c>
      <c r="CP93" s="72" t="str">
        <f t="shared" si="66"/>
        <v>3 hari 2 jam 0 menit 0</v>
      </c>
      <c r="CQ93" s="71">
        <f t="shared" si="67"/>
        <v>4.422222222</v>
      </c>
      <c r="CR93" s="72" t="str">
        <f t="shared" si="68"/>
        <v>4 hari 10 jam 8 menit 0</v>
      </c>
      <c r="CS93" s="76"/>
      <c r="CT93" s="76"/>
      <c r="CU93" s="167" t="s">
        <v>285</v>
      </c>
      <c r="CV93" s="167" t="s">
        <v>286</v>
      </c>
      <c r="CW93" s="263">
        <v>46014.0</v>
      </c>
      <c r="CX93" s="263"/>
      <c r="CY93" s="167"/>
      <c r="CZ93" s="167"/>
    </row>
    <row r="94" ht="30.75" hidden="1" customHeight="1">
      <c r="A94" s="362"/>
      <c r="B94" s="80" t="s">
        <v>258</v>
      </c>
      <c r="C94" s="149" t="s">
        <v>397</v>
      </c>
      <c r="D94" s="169" t="s">
        <v>11</v>
      </c>
      <c r="E94" s="169" t="s">
        <v>287</v>
      </c>
      <c r="F94" s="169" t="s">
        <v>279</v>
      </c>
      <c r="G94" s="169" t="s">
        <v>34</v>
      </c>
      <c r="H94" s="169" t="s">
        <v>280</v>
      </c>
      <c r="I94" s="169" t="s">
        <v>281</v>
      </c>
      <c r="J94" s="169" t="s">
        <v>288</v>
      </c>
      <c r="K94" s="169" t="s">
        <v>289</v>
      </c>
      <c r="L94" s="244">
        <v>7500.0</v>
      </c>
      <c r="M94" s="245">
        <v>8003.237</v>
      </c>
      <c r="N94" s="149" t="s">
        <v>265</v>
      </c>
      <c r="O94" s="149"/>
      <c r="P94" s="149"/>
      <c r="Q94" s="149"/>
      <c r="R94" s="149"/>
      <c r="S94" s="149" t="s">
        <v>93</v>
      </c>
      <c r="T94" s="260" t="s">
        <v>290</v>
      </c>
      <c r="U94" s="246">
        <v>46018.0</v>
      </c>
      <c r="V94" s="58"/>
      <c r="W94" s="247"/>
      <c r="X94" s="79" t="s">
        <v>189</v>
      </c>
      <c r="Y94" s="72">
        <v>46018.0</v>
      </c>
      <c r="Z94" s="64">
        <v>46018.864583333336</v>
      </c>
      <c r="AA94" s="65">
        <v>46019.0</v>
      </c>
      <c r="AB94" s="64">
        <v>46019.375</v>
      </c>
      <c r="AC94" s="155"/>
      <c r="AD94" s="66">
        <v>7500.0</v>
      </c>
      <c r="AE94" s="66"/>
      <c r="AF94" s="261" t="s">
        <v>284</v>
      </c>
      <c r="AG94" s="155" t="s">
        <v>191</v>
      </c>
      <c r="AH94" s="155"/>
      <c r="AI94" s="155"/>
      <c r="AJ94" s="105"/>
      <c r="AK94" s="54"/>
      <c r="AL94" s="155"/>
      <c r="AM94" s="163"/>
      <c r="AN94" s="255"/>
      <c r="AO94" s="163"/>
      <c r="AP94" s="256"/>
      <c r="AQ94" s="256"/>
      <c r="AR94" s="256"/>
      <c r="AS94" s="79">
        <v>8.20241225566582E14</v>
      </c>
      <c r="AT94" s="79">
        <v>7900.0</v>
      </c>
      <c r="AU94" s="251">
        <v>4.45264224E8</v>
      </c>
      <c r="AV94" s="15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63">
        <v>200000.0</v>
      </c>
      <c r="BZ94" s="164" t="s">
        <v>194</v>
      </c>
      <c r="CA94" s="165">
        <v>3.0E7</v>
      </c>
      <c r="CB94" s="73">
        <v>46018.61111111111</v>
      </c>
      <c r="CC94" s="73">
        <v>46018.61111111111</v>
      </c>
      <c r="CD94" s="70">
        <v>46018.618055555555</v>
      </c>
      <c r="CE94" s="70">
        <v>46018.864583333336</v>
      </c>
      <c r="CF94" s="71">
        <f t="shared" si="61"/>
        <v>0.2534722222</v>
      </c>
      <c r="CG94" s="72" t="str">
        <f t="shared" si="62"/>
        <v>0 hari 6 jam 5 menit 0</v>
      </c>
      <c r="CH94" s="73">
        <v>46019.375</v>
      </c>
      <c r="CI94" s="71">
        <f t="shared" si="63"/>
        <v>0.7638888889</v>
      </c>
      <c r="CJ94" s="72" t="str">
        <f t="shared" si="64"/>
        <v>0 hari 18 jam 20 menit 0</v>
      </c>
      <c r="CK94" s="69">
        <v>45662.479166666664</v>
      </c>
      <c r="CL94" s="69">
        <v>45663.020833333336</v>
      </c>
      <c r="CM94" s="69">
        <v>45663.62847222222</v>
      </c>
      <c r="CN94" s="262">
        <v>45665.4375</v>
      </c>
      <c r="CO94" s="71">
        <f t="shared" si="65"/>
        <v>2.958333333</v>
      </c>
      <c r="CP94" s="72" t="str">
        <f t="shared" si="66"/>
        <v>2 hari 23 jam 0 menit 0</v>
      </c>
      <c r="CQ94" s="71">
        <f t="shared" si="67"/>
        <v>3.722222222</v>
      </c>
      <c r="CR94" s="72" t="str">
        <f t="shared" si="68"/>
        <v>3 hari 17 jam 20 menit 0</v>
      </c>
      <c r="CS94" s="76"/>
      <c r="CT94" s="76"/>
      <c r="CU94" s="167" t="s">
        <v>291</v>
      </c>
      <c r="CV94" s="167" t="s">
        <v>292</v>
      </c>
      <c r="CW94" s="263">
        <v>46014.0</v>
      </c>
      <c r="CX94" s="263"/>
      <c r="CY94" s="167"/>
      <c r="CZ94" s="167"/>
    </row>
    <row r="95" ht="30.75" hidden="1" customHeight="1">
      <c r="A95" s="362"/>
      <c r="B95" s="80" t="s">
        <v>258</v>
      </c>
      <c r="C95" s="149" t="s">
        <v>397</v>
      </c>
      <c r="D95" s="169" t="s">
        <v>11</v>
      </c>
      <c r="E95" s="169" t="s">
        <v>293</v>
      </c>
      <c r="F95" s="169" t="s">
        <v>260</v>
      </c>
      <c r="G95" s="169" t="s">
        <v>42</v>
      </c>
      <c r="H95" s="155" t="s">
        <v>261</v>
      </c>
      <c r="I95" s="169" t="s">
        <v>262</v>
      </c>
      <c r="J95" s="169" t="s">
        <v>294</v>
      </c>
      <c r="K95" s="169" t="s">
        <v>295</v>
      </c>
      <c r="L95" s="244">
        <v>7500.0</v>
      </c>
      <c r="M95" s="245">
        <v>7514.467</v>
      </c>
      <c r="N95" s="149" t="s">
        <v>265</v>
      </c>
      <c r="O95" s="149"/>
      <c r="P95" s="149"/>
      <c r="Q95" s="149"/>
      <c r="R95" s="149"/>
      <c r="S95" s="149" t="s">
        <v>93</v>
      </c>
      <c r="T95" s="79"/>
      <c r="U95" s="246">
        <v>45669.0</v>
      </c>
      <c r="V95" s="58"/>
      <c r="W95" s="247"/>
      <c r="X95" s="79" t="s">
        <v>266</v>
      </c>
      <c r="Y95" s="72">
        <v>45669.0</v>
      </c>
      <c r="Z95" s="64">
        <v>45669.833333333336</v>
      </c>
      <c r="AA95" s="65">
        <v>45671.0</v>
      </c>
      <c r="AB95" s="64">
        <v>45671.361805555556</v>
      </c>
      <c r="AC95" s="155"/>
      <c r="AD95" s="66">
        <v>7500.0</v>
      </c>
      <c r="AE95" s="66"/>
      <c r="AF95" s="261" t="s">
        <v>296</v>
      </c>
      <c r="AG95" s="249" t="s">
        <v>191</v>
      </c>
      <c r="AH95" s="155"/>
      <c r="AI95" s="155"/>
      <c r="AJ95" s="105"/>
      <c r="AK95" s="54"/>
      <c r="AL95" s="155"/>
      <c r="AM95" s="79"/>
      <c r="AN95" s="54"/>
      <c r="AO95" s="156"/>
      <c r="AP95" s="250"/>
      <c r="AQ95" s="250"/>
      <c r="AR95" s="250"/>
      <c r="AS95" s="79">
        <v>8.20250111445078E14</v>
      </c>
      <c r="AT95" s="79">
        <v>7500.0</v>
      </c>
      <c r="AU95" s="163">
        <v>3.71493E8</v>
      </c>
      <c r="AV95" s="15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63">
        <v>255102.0</v>
      </c>
      <c r="BZ95" s="79" t="s">
        <v>96</v>
      </c>
      <c r="CA95" s="257" t="s">
        <v>276</v>
      </c>
      <c r="CB95" s="69">
        <v>45668.479166666664</v>
      </c>
      <c r="CC95" s="69">
        <v>45668.493055555555</v>
      </c>
      <c r="CD95" s="69">
        <v>45668.541666666664</v>
      </c>
      <c r="CE95" s="69">
        <v>45669.833333333336</v>
      </c>
      <c r="CF95" s="71">
        <f t="shared" si="61"/>
        <v>1.354166667</v>
      </c>
      <c r="CG95" s="72" t="str">
        <f t="shared" si="62"/>
        <v>1 hari 8 jam 30 menit 0</v>
      </c>
      <c r="CH95" s="73">
        <v>45671.361805555556</v>
      </c>
      <c r="CI95" s="71">
        <f t="shared" si="63"/>
        <v>2.882638889</v>
      </c>
      <c r="CJ95" s="72" t="str">
        <f t="shared" si="64"/>
        <v>2 hari 21 jam 11 menit 0</v>
      </c>
      <c r="CK95" s="262">
        <v>45686.166666666664</v>
      </c>
      <c r="CL95" s="69">
        <v>45688.62569444445</v>
      </c>
      <c r="CM95" s="69">
        <v>45688.833333333336</v>
      </c>
      <c r="CN95" s="262">
        <v>45691.45277777778</v>
      </c>
      <c r="CO95" s="71">
        <f t="shared" si="65"/>
        <v>5.286111111</v>
      </c>
      <c r="CP95" s="72" t="str">
        <f t="shared" si="66"/>
        <v>5 hari 6 jam 52 menit 0</v>
      </c>
      <c r="CQ95" s="71">
        <f t="shared" si="67"/>
        <v>8.16875</v>
      </c>
      <c r="CR95" s="72" t="str">
        <f t="shared" si="68"/>
        <v>8 hari 4 jam 3 menit 0</v>
      </c>
      <c r="CS95" s="76"/>
      <c r="CT95" s="76"/>
      <c r="CU95" s="167" t="s">
        <v>297</v>
      </c>
      <c r="CV95" s="247" t="s">
        <v>628</v>
      </c>
      <c r="CW95" s="520">
        <v>45663.0</v>
      </c>
      <c r="CX95" s="520">
        <v>45663.0</v>
      </c>
      <c r="CY95" s="57"/>
      <c r="CZ95" s="57"/>
    </row>
    <row r="96" ht="30.75" hidden="1" customHeight="1">
      <c r="A96" s="362"/>
      <c r="B96" s="54" t="s">
        <v>258</v>
      </c>
      <c r="C96" s="149" t="s">
        <v>397</v>
      </c>
      <c r="D96" s="169" t="s">
        <v>11</v>
      </c>
      <c r="E96" s="149" t="s">
        <v>298</v>
      </c>
      <c r="F96" s="169" t="s">
        <v>279</v>
      </c>
      <c r="G96" s="169" t="s">
        <v>34</v>
      </c>
      <c r="H96" s="169" t="s">
        <v>280</v>
      </c>
      <c r="I96" s="169" t="s">
        <v>281</v>
      </c>
      <c r="J96" s="169" t="s">
        <v>299</v>
      </c>
      <c r="K96" s="155" t="s">
        <v>300</v>
      </c>
      <c r="L96" s="244">
        <v>7500.0</v>
      </c>
      <c r="M96" s="245">
        <v>7962.816</v>
      </c>
      <c r="N96" s="172" t="s">
        <v>301</v>
      </c>
      <c r="O96" s="155"/>
      <c r="P96" s="155"/>
      <c r="Q96" s="155"/>
      <c r="R96" s="155"/>
      <c r="S96" s="149" t="s">
        <v>93</v>
      </c>
      <c r="T96" s="79"/>
      <c r="U96" s="150">
        <v>45679.0</v>
      </c>
      <c r="V96" s="105"/>
      <c r="W96" s="247"/>
      <c r="X96" s="79" t="s">
        <v>189</v>
      </c>
      <c r="Y96" s="72">
        <v>45679.0</v>
      </c>
      <c r="Z96" s="64">
        <v>45679.569444444445</v>
      </c>
      <c r="AA96" s="65">
        <v>45679.0</v>
      </c>
      <c r="AB96" s="64">
        <v>45679.75208333333</v>
      </c>
      <c r="AC96" s="155"/>
      <c r="AD96" s="66">
        <v>7500.0</v>
      </c>
      <c r="AE96" s="66"/>
      <c r="AF96" s="154" t="s">
        <v>284</v>
      </c>
      <c r="AG96" s="155" t="s">
        <v>191</v>
      </c>
      <c r="AH96" s="155"/>
      <c r="AI96" s="155"/>
      <c r="AJ96" s="105"/>
      <c r="AK96" s="54"/>
      <c r="AL96" s="155"/>
      <c r="AM96" s="163"/>
      <c r="AN96" s="255"/>
      <c r="AO96" s="163"/>
      <c r="AP96" s="256"/>
      <c r="AQ96" s="256"/>
      <c r="AR96" s="256"/>
      <c r="AS96" s="79">
        <v>8.20250120508074E14</v>
      </c>
      <c r="AT96" s="79">
        <v>7900.0</v>
      </c>
      <c r="AU96" s="163">
        <v>4.51299192E8</v>
      </c>
      <c r="AV96" s="15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63">
        <v>200000.0</v>
      </c>
      <c r="BZ96" s="164" t="s">
        <v>194</v>
      </c>
      <c r="CA96" s="165">
        <v>3.0E7</v>
      </c>
      <c r="CB96" s="69">
        <v>45679.30902777778</v>
      </c>
      <c r="CC96" s="69">
        <v>45679.30902777778</v>
      </c>
      <c r="CD96" s="70">
        <v>45679.322916666664</v>
      </c>
      <c r="CE96" s="70">
        <v>45679.569444444445</v>
      </c>
      <c r="CF96" s="71">
        <f t="shared" si="61"/>
        <v>0.2604166667</v>
      </c>
      <c r="CG96" s="72" t="str">
        <f t="shared" si="62"/>
        <v>0 hari 6 jam 15 menit 0</v>
      </c>
      <c r="CH96" s="73">
        <v>45679.75208333333</v>
      </c>
      <c r="CI96" s="71">
        <f t="shared" si="63"/>
        <v>0.4430555556</v>
      </c>
      <c r="CJ96" s="72" t="str">
        <f t="shared" si="64"/>
        <v>0 hari 10 jam 38 menit 0</v>
      </c>
      <c r="CK96" s="271">
        <v>45687.291666666664</v>
      </c>
      <c r="CL96" s="272">
        <v>45687.9375</v>
      </c>
      <c r="CM96" s="271">
        <v>45688.104166666664</v>
      </c>
      <c r="CN96" s="273">
        <v>45689.458333333336</v>
      </c>
      <c r="CO96" s="71">
        <f t="shared" si="65"/>
        <v>2.166666667</v>
      </c>
      <c r="CP96" s="72" t="str">
        <f t="shared" si="66"/>
        <v>2 hari 4 jam 0 menit 0</v>
      </c>
      <c r="CQ96" s="71">
        <f t="shared" si="67"/>
        <v>2.609722222</v>
      </c>
      <c r="CR96" s="72" t="str">
        <f t="shared" si="68"/>
        <v>2 hari 14 jam 38 menit 0</v>
      </c>
      <c r="CS96" s="76"/>
      <c r="CT96" s="76"/>
      <c r="CU96" s="274"/>
      <c r="CV96" s="76" t="s">
        <v>303</v>
      </c>
      <c r="CW96" s="275">
        <v>45678.0</v>
      </c>
      <c r="CX96" s="76"/>
      <c r="CY96" s="76"/>
      <c r="CZ96" s="76"/>
    </row>
    <row r="97" ht="30.75" hidden="1" customHeight="1">
      <c r="A97" s="362"/>
      <c r="B97" s="54" t="s">
        <v>258</v>
      </c>
      <c r="C97" s="149" t="s">
        <v>397</v>
      </c>
      <c r="D97" s="169" t="s">
        <v>11</v>
      </c>
      <c r="E97" s="149" t="s">
        <v>304</v>
      </c>
      <c r="F97" s="169" t="s">
        <v>279</v>
      </c>
      <c r="G97" s="169" t="s">
        <v>34</v>
      </c>
      <c r="H97" s="169" t="s">
        <v>280</v>
      </c>
      <c r="I97" s="169" t="s">
        <v>281</v>
      </c>
      <c r="J97" s="169" t="s">
        <v>305</v>
      </c>
      <c r="K97" s="155" t="s">
        <v>306</v>
      </c>
      <c r="L97" s="244">
        <v>7500.0</v>
      </c>
      <c r="M97" s="245">
        <v>8040.72</v>
      </c>
      <c r="N97" s="172" t="s">
        <v>301</v>
      </c>
      <c r="O97" s="155"/>
      <c r="P97" s="155"/>
      <c r="Q97" s="155"/>
      <c r="R97" s="155"/>
      <c r="S97" s="149" t="s">
        <v>93</v>
      </c>
      <c r="T97" s="79"/>
      <c r="U97" s="150">
        <v>45684.0</v>
      </c>
      <c r="V97" s="105"/>
      <c r="W97" s="247"/>
      <c r="X97" s="79" t="s">
        <v>189</v>
      </c>
      <c r="Y97" s="72">
        <v>45684.0</v>
      </c>
      <c r="Z97" s="64">
        <v>45684.572916666664</v>
      </c>
      <c r="AA97" s="65">
        <v>45684.0</v>
      </c>
      <c r="AB97" s="64">
        <v>45684.82986111111</v>
      </c>
      <c r="AC97" s="155"/>
      <c r="AD97" s="66">
        <v>7500.0</v>
      </c>
      <c r="AE97" s="66"/>
      <c r="AF97" s="154" t="s">
        <v>284</v>
      </c>
      <c r="AG97" s="155" t="s">
        <v>191</v>
      </c>
      <c r="AH97" s="155"/>
      <c r="AI97" s="155"/>
      <c r="AJ97" s="105"/>
      <c r="AK97" s="54"/>
      <c r="AL97" s="155"/>
      <c r="AM97" s="163"/>
      <c r="AN97" s="255"/>
      <c r="AO97" s="163"/>
      <c r="AP97" s="256"/>
      <c r="AQ97" s="256"/>
      <c r="AR97" s="256"/>
      <c r="AS97" s="79">
        <v>8.20250124208584E14</v>
      </c>
      <c r="AT97" s="79">
        <v>7900.0</v>
      </c>
      <c r="AU97" s="163">
        <v>4.29875656E8</v>
      </c>
      <c r="AV97" s="15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63">
        <v>200000.0</v>
      </c>
      <c r="BZ97" s="164" t="s">
        <v>194</v>
      </c>
      <c r="CA97" s="165">
        <v>3.0E7</v>
      </c>
      <c r="CB97" s="69">
        <v>45684.041666666664</v>
      </c>
      <c r="CC97" s="69">
        <v>45684.32638888889</v>
      </c>
      <c r="CD97" s="69">
        <v>45684.333333333336</v>
      </c>
      <c r="CE97" s="70">
        <v>45684.572916666664</v>
      </c>
      <c r="CF97" s="71">
        <f t="shared" si="61"/>
        <v>0.53125</v>
      </c>
      <c r="CG97" s="72" t="str">
        <f t="shared" si="62"/>
        <v>0 hari 12 jam 45 menit 0</v>
      </c>
      <c r="CH97" s="73">
        <v>45684.82986111111</v>
      </c>
      <c r="CI97" s="71">
        <f t="shared" si="63"/>
        <v>0.7881944444</v>
      </c>
      <c r="CJ97" s="72" t="str">
        <f t="shared" si="64"/>
        <v>0 hari 18 jam 55 menit 0</v>
      </c>
      <c r="CK97" s="258">
        <v>45692.05902777778</v>
      </c>
      <c r="CL97" s="521">
        <v>45692.46527777778</v>
      </c>
      <c r="CM97" s="258">
        <v>45692.604166666664</v>
      </c>
      <c r="CN97" s="258">
        <v>45693.625</v>
      </c>
      <c r="CO97" s="71">
        <f t="shared" si="65"/>
        <v>1.565972222</v>
      </c>
      <c r="CP97" s="72" t="str">
        <f t="shared" si="66"/>
        <v>1 hari 13 jam 35 menit 0</v>
      </c>
      <c r="CQ97" s="71">
        <f t="shared" si="67"/>
        <v>2.354166667</v>
      </c>
      <c r="CR97" s="72" t="str">
        <f t="shared" si="68"/>
        <v>2 hari 8 jam 30 menit 0</v>
      </c>
      <c r="CS97" s="76"/>
      <c r="CT97" s="76"/>
      <c r="CU97" s="274"/>
      <c r="CV97" s="76" t="s">
        <v>309</v>
      </c>
      <c r="CW97" s="275">
        <v>45678.0</v>
      </c>
      <c r="CX97" s="76"/>
      <c r="CY97" s="76"/>
      <c r="CZ97" s="76"/>
    </row>
    <row r="98" ht="30.75" hidden="1" customHeight="1">
      <c r="A98" s="362"/>
      <c r="B98" s="79" t="s">
        <v>258</v>
      </c>
      <c r="C98" s="149" t="s">
        <v>397</v>
      </c>
      <c r="D98" s="169" t="s">
        <v>11</v>
      </c>
      <c r="E98" s="149" t="s">
        <v>629</v>
      </c>
      <c r="F98" s="169" t="s">
        <v>311</v>
      </c>
      <c r="G98" s="169" t="s">
        <v>630</v>
      </c>
      <c r="H98" s="169" t="s">
        <v>631</v>
      </c>
      <c r="I98" s="169" t="s">
        <v>632</v>
      </c>
      <c r="J98" s="169" t="s">
        <v>315</v>
      </c>
      <c r="K98" s="155" t="s">
        <v>316</v>
      </c>
      <c r="L98" s="244">
        <v>7500.0</v>
      </c>
      <c r="M98" s="245">
        <v>7217.42</v>
      </c>
      <c r="N98" s="172" t="s">
        <v>265</v>
      </c>
      <c r="O98" s="155"/>
      <c r="P98" s="155"/>
      <c r="Q98" s="155"/>
      <c r="R98" s="155"/>
      <c r="S98" s="149" t="s">
        <v>93</v>
      </c>
      <c r="T98" s="174" t="s">
        <v>633</v>
      </c>
      <c r="U98" s="150">
        <v>45694.0</v>
      </c>
      <c r="V98" s="105"/>
      <c r="W98" s="247"/>
      <c r="X98" s="79" t="s">
        <v>634</v>
      </c>
      <c r="Y98" s="72">
        <v>45694.0</v>
      </c>
      <c r="Z98" s="64">
        <v>45694.413194444445</v>
      </c>
      <c r="AA98" s="150">
        <v>45694.0</v>
      </c>
      <c r="AB98" s="64">
        <v>45694.459027777775</v>
      </c>
      <c r="AC98" s="155"/>
      <c r="AD98" s="66">
        <v>7500.0</v>
      </c>
      <c r="AE98" s="173">
        <f>AD98-M98</f>
        <v>282.58</v>
      </c>
      <c r="AF98" s="154" t="s">
        <v>635</v>
      </c>
      <c r="AG98" s="155" t="s">
        <v>191</v>
      </c>
      <c r="AH98" s="155"/>
      <c r="AI98" s="155"/>
      <c r="AJ98" s="105"/>
      <c r="AK98" s="54"/>
      <c r="AL98" s="155"/>
      <c r="AM98" s="163"/>
      <c r="AN98" s="255"/>
      <c r="AO98" s="163"/>
      <c r="AP98" s="256"/>
      <c r="AQ98" s="256"/>
      <c r="AR98" s="256"/>
      <c r="AS98" s="79">
        <v>8.20250204307476E14</v>
      </c>
      <c r="AT98" s="79">
        <v>7500.0</v>
      </c>
      <c r="AU98" s="163">
        <v>2.285316E8</v>
      </c>
      <c r="AV98" s="15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5"/>
      <c r="BX98" s="105"/>
      <c r="BY98" s="163">
        <v>190000.0</v>
      </c>
      <c r="BZ98" s="79" t="s">
        <v>96</v>
      </c>
      <c r="CA98" s="79" t="s">
        <v>276</v>
      </c>
      <c r="CB98" s="73">
        <v>45690.614583333336</v>
      </c>
      <c r="CC98" s="70">
        <v>45691.625</v>
      </c>
      <c r="CD98" s="70">
        <v>45692.430555555555</v>
      </c>
      <c r="CE98" s="70">
        <v>45694.413194444445</v>
      </c>
      <c r="CF98" s="71">
        <f t="shared" si="61"/>
        <v>3.798611111</v>
      </c>
      <c r="CG98" s="72" t="str">
        <f t="shared" si="62"/>
        <v>3 hari 19 jam 10 menit 0</v>
      </c>
      <c r="CH98" s="73">
        <v>45694.459027777775</v>
      </c>
      <c r="CI98" s="71">
        <f t="shared" si="63"/>
        <v>3.844444444</v>
      </c>
      <c r="CJ98" s="72" t="str">
        <f t="shared" si="64"/>
        <v>3 hari 20 jam 16 menit 0</v>
      </c>
      <c r="CK98" s="306">
        <v>45708.708333333336</v>
      </c>
      <c r="CL98" s="272">
        <v>45709.51388888889</v>
      </c>
      <c r="CM98" s="271">
        <v>45709.666666666664</v>
      </c>
      <c r="CN98" s="271">
        <v>45711.97222222222</v>
      </c>
      <c r="CO98" s="71">
        <f t="shared" si="65"/>
        <v>3.263888889</v>
      </c>
      <c r="CP98" s="72" t="str">
        <f t="shared" si="66"/>
        <v>3 hari 6 jam 20 menit 0</v>
      </c>
      <c r="CQ98" s="71">
        <f t="shared" si="67"/>
        <v>7.108333333</v>
      </c>
      <c r="CR98" s="72" t="str">
        <f t="shared" si="68"/>
        <v>7 hari 2 jam 36 menit 0</v>
      </c>
      <c r="CS98" s="76"/>
      <c r="CT98" s="76"/>
      <c r="CU98" s="274" t="s">
        <v>636</v>
      </c>
      <c r="CV98" s="76" t="s">
        <v>637</v>
      </c>
      <c r="CW98" s="279">
        <v>45690.0</v>
      </c>
      <c r="CX98" s="279">
        <v>45689.0</v>
      </c>
      <c r="CY98" s="76"/>
      <c r="CZ98" s="420" t="s">
        <v>638</v>
      </c>
    </row>
    <row r="99" ht="30.75" hidden="1" customHeight="1">
      <c r="A99" s="522"/>
      <c r="B99" s="79" t="s">
        <v>258</v>
      </c>
      <c r="C99" s="149" t="s">
        <v>397</v>
      </c>
      <c r="D99" s="169" t="s">
        <v>11</v>
      </c>
      <c r="E99" s="149" t="s">
        <v>639</v>
      </c>
      <c r="F99" s="169" t="s">
        <v>279</v>
      </c>
      <c r="G99" s="169" t="s">
        <v>34</v>
      </c>
      <c r="H99" s="169" t="s">
        <v>280</v>
      </c>
      <c r="I99" s="169" t="s">
        <v>640</v>
      </c>
      <c r="J99" s="169" t="s">
        <v>420</v>
      </c>
      <c r="K99" s="172" t="s">
        <v>641</v>
      </c>
      <c r="L99" s="244">
        <v>7500.0</v>
      </c>
      <c r="M99" s="245">
        <v>8008.07</v>
      </c>
      <c r="N99" s="172" t="s">
        <v>265</v>
      </c>
      <c r="O99" s="149"/>
      <c r="P99" s="149"/>
      <c r="Q99" s="149"/>
      <c r="R99" s="149"/>
      <c r="S99" s="149" t="s">
        <v>93</v>
      </c>
      <c r="T99" s="79"/>
      <c r="U99" s="150">
        <v>45708.0</v>
      </c>
      <c r="V99" s="105"/>
      <c r="W99" s="247"/>
      <c r="X99" s="79" t="s">
        <v>189</v>
      </c>
      <c r="Y99" s="72">
        <v>45708.0</v>
      </c>
      <c r="Z99" s="64">
        <v>45708.61111111111</v>
      </c>
      <c r="AA99" s="72">
        <v>45708.0</v>
      </c>
      <c r="AB99" s="64">
        <v>45708.76458333333</v>
      </c>
      <c r="AC99" s="155"/>
      <c r="AD99" s="66">
        <v>7500.0</v>
      </c>
      <c r="AE99" s="66"/>
      <c r="AF99" s="261" t="s">
        <v>284</v>
      </c>
      <c r="AG99" s="155" t="s">
        <v>191</v>
      </c>
      <c r="AH99" s="155"/>
      <c r="AI99" s="155"/>
      <c r="AJ99" s="105"/>
      <c r="AK99" s="54"/>
      <c r="AL99" s="155"/>
      <c r="AM99" s="163"/>
      <c r="AN99" s="255"/>
      <c r="AO99" s="163"/>
      <c r="AP99" s="256"/>
      <c r="AQ99" s="256"/>
      <c r="AR99" s="256"/>
      <c r="AS99" s="79">
        <v>8.20250220660632E14</v>
      </c>
      <c r="AT99" s="79">
        <v>7900.0</v>
      </c>
      <c r="AU99" s="163">
        <v>4.28506744E8</v>
      </c>
      <c r="AV99" s="15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63">
        <v>200000.0</v>
      </c>
      <c r="BZ99" s="164" t="s">
        <v>194</v>
      </c>
      <c r="CA99" s="165">
        <v>3.0E7</v>
      </c>
      <c r="CB99" s="69">
        <v>45705.333333333336</v>
      </c>
      <c r="CC99" s="69">
        <v>45705.350694444445</v>
      </c>
      <c r="CD99" s="69">
        <v>45708.35763888889</v>
      </c>
      <c r="CE99" s="70">
        <v>45708.61111111111</v>
      </c>
      <c r="CF99" s="71">
        <f t="shared" si="61"/>
        <v>3.277777778</v>
      </c>
      <c r="CG99" s="72" t="str">
        <f t="shared" si="62"/>
        <v>3 hari 6 jam 40 menit 0</v>
      </c>
      <c r="CH99" s="73">
        <v>45708.76458333333</v>
      </c>
      <c r="CI99" s="71">
        <f t="shared" si="63"/>
        <v>3.43125</v>
      </c>
      <c r="CJ99" s="72" t="str">
        <f t="shared" si="64"/>
        <v>3 hari 10 jam 21 menit 0</v>
      </c>
      <c r="CK99" s="258">
        <v>45715.46527777778</v>
      </c>
      <c r="CL99" s="523">
        <v>45718.711805555555</v>
      </c>
      <c r="CM99" s="524">
        <v>45718.95138888889</v>
      </c>
      <c r="CN99" s="524">
        <v>45721.55902777778</v>
      </c>
      <c r="CO99" s="71">
        <f t="shared" si="65"/>
        <v>6.09375</v>
      </c>
      <c r="CP99" s="72" t="str">
        <f t="shared" si="66"/>
        <v>6 hari 2 jam 15 menit 0</v>
      </c>
      <c r="CQ99" s="71">
        <f t="shared" si="67"/>
        <v>9.525</v>
      </c>
      <c r="CR99" s="72" t="str">
        <f t="shared" si="68"/>
        <v>9 hari 12 jam 36 menit 0</v>
      </c>
      <c r="CS99" s="76"/>
      <c r="CT99" s="76"/>
      <c r="CU99" s="274"/>
      <c r="CV99" s="76" t="s">
        <v>642</v>
      </c>
      <c r="CW99" s="275">
        <v>45703.0</v>
      </c>
      <c r="CX99" s="76"/>
      <c r="CY99" s="76"/>
      <c r="CZ99" s="76"/>
    </row>
    <row r="100" ht="30.75" hidden="1" customHeight="1">
      <c r="A100" s="522"/>
      <c r="B100" s="79" t="s">
        <v>258</v>
      </c>
      <c r="C100" s="149" t="s">
        <v>397</v>
      </c>
      <c r="D100" s="169" t="s">
        <v>11</v>
      </c>
      <c r="E100" s="149" t="s">
        <v>643</v>
      </c>
      <c r="F100" s="169" t="s">
        <v>279</v>
      </c>
      <c r="G100" s="169" t="s">
        <v>34</v>
      </c>
      <c r="H100" s="169" t="s">
        <v>280</v>
      </c>
      <c r="I100" s="169" t="s">
        <v>640</v>
      </c>
      <c r="J100" s="169" t="s">
        <v>430</v>
      </c>
      <c r="K100" s="155" t="s">
        <v>644</v>
      </c>
      <c r="L100" s="244">
        <v>7500.0</v>
      </c>
      <c r="M100" s="245">
        <v>8001.39</v>
      </c>
      <c r="N100" s="172" t="s">
        <v>265</v>
      </c>
      <c r="O100" s="149"/>
      <c r="P100" s="149"/>
      <c r="Q100" s="149"/>
      <c r="R100" s="149"/>
      <c r="S100" s="149" t="s">
        <v>93</v>
      </c>
      <c r="T100" s="79"/>
      <c r="U100" s="150">
        <v>45709.0</v>
      </c>
      <c r="V100" s="105"/>
      <c r="W100" s="247"/>
      <c r="X100" s="79" t="s">
        <v>189</v>
      </c>
      <c r="Y100" s="72">
        <v>45709.0</v>
      </c>
      <c r="Z100" s="64">
        <v>45709.895833333336</v>
      </c>
      <c r="AA100" s="72">
        <v>45710.0</v>
      </c>
      <c r="AB100" s="64">
        <v>45710.558333333334</v>
      </c>
      <c r="AC100" s="155"/>
      <c r="AD100" s="66">
        <v>7500.0</v>
      </c>
      <c r="AE100" s="66"/>
      <c r="AF100" s="261" t="s">
        <v>284</v>
      </c>
      <c r="AG100" s="155" t="s">
        <v>191</v>
      </c>
      <c r="AH100" s="155"/>
      <c r="AI100" s="155"/>
      <c r="AJ100" s="105"/>
      <c r="AK100" s="54"/>
      <c r="AL100" s="155"/>
      <c r="AM100" s="163"/>
      <c r="AN100" s="255"/>
      <c r="AO100" s="163"/>
      <c r="AP100" s="256"/>
      <c r="AQ100" s="256"/>
      <c r="AR100" s="256"/>
      <c r="AS100" s="79">
        <v>8.20250221866722E14</v>
      </c>
      <c r="AT100" s="79">
        <v>7900.0</v>
      </c>
      <c r="AU100" s="163">
        <v>4.08852808E8</v>
      </c>
      <c r="AV100" s="15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63">
        <v>200000.0</v>
      </c>
      <c r="BZ100" s="164" t="s">
        <v>194</v>
      </c>
      <c r="CA100" s="165">
        <v>3.0E7</v>
      </c>
      <c r="CB100" s="69">
        <v>45709.666666666664</v>
      </c>
      <c r="CC100" s="69">
        <v>45709.666666666664</v>
      </c>
      <c r="CD100" s="69">
        <v>45709.67361111111</v>
      </c>
      <c r="CE100" s="70">
        <v>45709.895833333336</v>
      </c>
      <c r="CF100" s="71">
        <f t="shared" si="61"/>
        <v>0.2291666667</v>
      </c>
      <c r="CG100" s="72" t="str">
        <f t="shared" si="62"/>
        <v>0 hari 5 jam 30 menit 0</v>
      </c>
      <c r="CH100" s="70">
        <v>45710.558333333334</v>
      </c>
      <c r="CI100" s="71">
        <f t="shared" si="63"/>
        <v>0.8916666667</v>
      </c>
      <c r="CJ100" s="72" t="str">
        <f t="shared" si="64"/>
        <v>0 hari 21 jam 24 menit 0</v>
      </c>
      <c r="CK100" s="258">
        <v>45717.25</v>
      </c>
      <c r="CL100" s="523">
        <v>45721.666666666664</v>
      </c>
      <c r="CM100" s="524">
        <v>45721.833333333336</v>
      </c>
      <c r="CN100" s="524">
        <v>45724.90625</v>
      </c>
      <c r="CO100" s="71">
        <f t="shared" si="65"/>
        <v>7.65625</v>
      </c>
      <c r="CP100" s="72" t="str">
        <f t="shared" si="66"/>
        <v>7 hari 15 jam 45 menit 0</v>
      </c>
      <c r="CQ100" s="71">
        <f t="shared" si="67"/>
        <v>8.547916667</v>
      </c>
      <c r="CR100" s="72" t="str">
        <f t="shared" si="68"/>
        <v>8 hari 13 jam 9 menit 0</v>
      </c>
      <c r="CS100" s="76"/>
      <c r="CT100" s="76"/>
      <c r="CU100" s="274"/>
      <c r="CV100" s="76" t="s">
        <v>645</v>
      </c>
      <c r="CW100" s="275">
        <v>45709.0</v>
      </c>
      <c r="CX100" s="76"/>
      <c r="CY100" s="76"/>
      <c r="CZ100" s="76"/>
    </row>
    <row r="101" ht="30.75" hidden="1" customHeight="1">
      <c r="A101" s="522"/>
      <c r="B101" s="79" t="s">
        <v>258</v>
      </c>
      <c r="C101" s="414" t="s">
        <v>397</v>
      </c>
      <c r="D101" s="169" t="s">
        <v>11</v>
      </c>
      <c r="E101" s="149" t="s">
        <v>646</v>
      </c>
      <c r="F101" s="169" t="s">
        <v>279</v>
      </c>
      <c r="G101" s="169" t="s">
        <v>34</v>
      </c>
      <c r="H101" s="169" t="s">
        <v>280</v>
      </c>
      <c r="I101" s="169" t="s">
        <v>640</v>
      </c>
      <c r="J101" s="169" t="s">
        <v>473</v>
      </c>
      <c r="K101" s="155" t="s">
        <v>647</v>
      </c>
      <c r="L101" s="244">
        <v>7500.0</v>
      </c>
      <c r="M101" s="245">
        <v>7960.567</v>
      </c>
      <c r="N101" s="374" t="s">
        <v>265</v>
      </c>
      <c r="O101" s="149"/>
      <c r="P101" s="149"/>
      <c r="Q101" s="149"/>
      <c r="R101" s="149"/>
      <c r="S101" s="149" t="s">
        <v>93</v>
      </c>
      <c r="T101" s="79"/>
      <c r="U101" s="150">
        <v>45711.0</v>
      </c>
      <c r="V101" s="105"/>
      <c r="W101" s="247"/>
      <c r="X101" s="79" t="s">
        <v>189</v>
      </c>
      <c r="Y101" s="150">
        <v>45711.0</v>
      </c>
      <c r="Z101" s="64">
        <v>45711.59375</v>
      </c>
      <c r="AA101" s="72">
        <v>45711.0</v>
      </c>
      <c r="AB101" s="64">
        <v>45711.74097222222</v>
      </c>
      <c r="AC101" s="155"/>
      <c r="AD101" s="66">
        <v>7500.0</v>
      </c>
      <c r="AE101" s="66"/>
      <c r="AF101" s="261" t="s">
        <v>284</v>
      </c>
      <c r="AG101" s="155" t="s">
        <v>191</v>
      </c>
      <c r="AH101" s="155"/>
      <c r="AI101" s="155"/>
      <c r="AJ101" s="105"/>
      <c r="AK101" s="54"/>
      <c r="AL101" s="155"/>
      <c r="AM101" s="163"/>
      <c r="AN101" s="255"/>
      <c r="AO101" s="163"/>
      <c r="AP101" s="256"/>
      <c r="AQ101" s="256"/>
      <c r="AR101" s="256"/>
      <c r="AS101" s="79">
        <v>8.20250221868843E14</v>
      </c>
      <c r="AT101" s="79">
        <v>7900.0</v>
      </c>
      <c r="AU101" s="163">
        <v>4.08852808E8</v>
      </c>
      <c r="AV101" s="15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63">
        <v>200000.0</v>
      </c>
      <c r="BZ101" s="164" t="s">
        <v>194</v>
      </c>
      <c r="CA101" s="165">
        <v>3.0E7</v>
      </c>
      <c r="CB101" s="69">
        <v>45710.881944444445</v>
      </c>
      <c r="CC101" s="69">
        <v>45711.375</v>
      </c>
      <c r="CD101" s="69">
        <v>45711.381944444445</v>
      </c>
      <c r="CE101" s="70">
        <v>45711.59375</v>
      </c>
      <c r="CF101" s="71">
        <f t="shared" si="61"/>
        <v>0.7118055556</v>
      </c>
      <c r="CG101" s="72" t="str">
        <f t="shared" si="62"/>
        <v>0 hari 17 jam 5 menit 0</v>
      </c>
      <c r="CH101" s="73">
        <v>45711.74097222222</v>
      </c>
      <c r="CI101" s="71">
        <f t="shared" si="63"/>
        <v>0.8590277778</v>
      </c>
      <c r="CJ101" s="72" t="str">
        <f t="shared" si="64"/>
        <v>0 hari 20 jam 37 menit 0</v>
      </c>
      <c r="CK101" s="524">
        <v>45718.697916666664</v>
      </c>
      <c r="CL101" s="523">
        <v>45731.01736111111</v>
      </c>
      <c r="CM101" s="524">
        <v>45731.18402777778</v>
      </c>
      <c r="CN101" s="524">
        <v>45732.97222222222</v>
      </c>
      <c r="CO101" s="71">
        <f t="shared" si="65"/>
        <v>14.27430556</v>
      </c>
      <c r="CP101" s="72" t="str">
        <f t="shared" si="66"/>
        <v>14 hari 6 jam 35 menit 0</v>
      </c>
      <c r="CQ101" s="71">
        <f t="shared" si="67"/>
        <v>15.13333333</v>
      </c>
      <c r="CR101" s="72" t="str">
        <f t="shared" si="68"/>
        <v>15 hari 3 jam 12 menit 0</v>
      </c>
      <c r="CS101" s="76"/>
      <c r="CT101" s="76"/>
      <c r="CU101" s="274"/>
      <c r="CV101" s="76" t="s">
        <v>648</v>
      </c>
      <c r="CW101" s="275">
        <v>45708.0</v>
      </c>
      <c r="CX101" s="76"/>
      <c r="CY101" s="76"/>
      <c r="CZ101" s="76"/>
    </row>
    <row r="102" ht="30.75" hidden="1" customHeight="1">
      <c r="A102" s="522"/>
      <c r="B102" s="79" t="s">
        <v>258</v>
      </c>
      <c r="C102" s="414" t="s">
        <v>397</v>
      </c>
      <c r="D102" s="169" t="s">
        <v>11</v>
      </c>
      <c r="E102" s="149" t="s">
        <v>649</v>
      </c>
      <c r="F102" s="169" t="s">
        <v>279</v>
      </c>
      <c r="G102" s="169" t="s">
        <v>34</v>
      </c>
      <c r="H102" s="169" t="s">
        <v>280</v>
      </c>
      <c r="I102" s="169" t="s">
        <v>640</v>
      </c>
      <c r="J102" s="169" t="s">
        <v>469</v>
      </c>
      <c r="K102" s="155" t="s">
        <v>650</v>
      </c>
      <c r="L102" s="244">
        <v>7500.0</v>
      </c>
      <c r="M102" s="245">
        <v>7958.265</v>
      </c>
      <c r="N102" s="374" t="s">
        <v>265</v>
      </c>
      <c r="O102" s="149"/>
      <c r="P102" s="149"/>
      <c r="Q102" s="149"/>
      <c r="R102" s="149"/>
      <c r="S102" s="149" t="s">
        <v>93</v>
      </c>
      <c r="T102" s="79"/>
      <c r="U102" s="150">
        <v>45711.0</v>
      </c>
      <c r="V102" s="105"/>
      <c r="W102" s="247"/>
      <c r="X102" s="79" t="s">
        <v>189</v>
      </c>
      <c r="Y102" s="150">
        <v>45711.0</v>
      </c>
      <c r="Z102" s="64">
        <v>45711.89236111111</v>
      </c>
      <c r="AA102" s="72">
        <v>45712.0</v>
      </c>
      <c r="AB102" s="64">
        <v>45712.37291666667</v>
      </c>
      <c r="AC102" s="155"/>
      <c r="AD102" s="66">
        <v>7500.0</v>
      </c>
      <c r="AE102" s="66"/>
      <c r="AF102" s="261" t="s">
        <v>284</v>
      </c>
      <c r="AG102" s="155" t="s">
        <v>191</v>
      </c>
      <c r="AH102" s="155"/>
      <c r="AI102" s="155"/>
      <c r="AJ102" s="105"/>
      <c r="AK102" s="54"/>
      <c r="AL102" s="155"/>
      <c r="AM102" s="163"/>
      <c r="AN102" s="255"/>
      <c r="AO102" s="163"/>
      <c r="AP102" s="256"/>
      <c r="AQ102" s="256"/>
      <c r="AR102" s="256"/>
      <c r="AS102" s="79">
        <v>8.20250222031235E14</v>
      </c>
      <c r="AT102" s="79">
        <v>7900.0</v>
      </c>
      <c r="AU102" s="163">
        <v>4.0852796E8</v>
      </c>
      <c r="AV102" s="15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63">
        <v>200000.0</v>
      </c>
      <c r="BZ102" s="164" t="s">
        <v>194</v>
      </c>
      <c r="CA102" s="165">
        <v>3.0E7</v>
      </c>
      <c r="CB102" s="69">
        <v>45711.4375</v>
      </c>
      <c r="CC102" s="69">
        <v>45711.6875</v>
      </c>
      <c r="CD102" s="69">
        <v>45711.69097222222</v>
      </c>
      <c r="CE102" s="70">
        <v>45711.89236111111</v>
      </c>
      <c r="CF102" s="71">
        <f t="shared" si="61"/>
        <v>0.4548611111</v>
      </c>
      <c r="CG102" s="72" t="str">
        <f t="shared" si="62"/>
        <v>0 hari 10 jam 55 menit 0</v>
      </c>
      <c r="CH102" s="73">
        <v>45712.37291666667</v>
      </c>
      <c r="CI102" s="71">
        <f t="shared" si="63"/>
        <v>0.9354166667</v>
      </c>
      <c r="CJ102" s="72" t="str">
        <f t="shared" si="64"/>
        <v>0 hari 22 jam 27 menit 0</v>
      </c>
      <c r="CK102" s="524">
        <v>45719.041666666664</v>
      </c>
      <c r="CL102" s="523">
        <v>45731.961805555555</v>
      </c>
      <c r="CM102" s="524">
        <v>45731.96875</v>
      </c>
      <c r="CN102" s="524">
        <v>45731.625</v>
      </c>
      <c r="CO102" s="71">
        <f t="shared" si="65"/>
        <v>12.58333333</v>
      </c>
      <c r="CP102" s="72" t="str">
        <f t="shared" si="66"/>
        <v>12 hari 14 jam 0 menit 0</v>
      </c>
      <c r="CQ102" s="71">
        <f t="shared" si="67"/>
        <v>13.51875</v>
      </c>
      <c r="CR102" s="72" t="str">
        <f t="shared" si="68"/>
        <v>13 hari 12 jam 27 menit 0</v>
      </c>
      <c r="CS102" s="76"/>
      <c r="CT102" s="76"/>
      <c r="CU102" s="274"/>
      <c r="CV102" s="76" t="s">
        <v>651</v>
      </c>
      <c r="CW102" s="275">
        <v>45708.0</v>
      </c>
      <c r="CX102" s="76"/>
      <c r="CY102" s="76"/>
      <c r="CZ102" s="76"/>
    </row>
    <row r="103" ht="30.75" hidden="1" customHeight="1">
      <c r="A103" s="522"/>
      <c r="B103" s="79" t="s">
        <v>258</v>
      </c>
      <c r="C103" s="414" t="s">
        <v>397</v>
      </c>
      <c r="D103" s="169" t="s">
        <v>11</v>
      </c>
      <c r="E103" s="149" t="s">
        <v>652</v>
      </c>
      <c r="F103" s="169" t="s">
        <v>311</v>
      </c>
      <c r="G103" s="169" t="s">
        <v>630</v>
      </c>
      <c r="H103" s="169" t="s">
        <v>631</v>
      </c>
      <c r="I103" s="169" t="s">
        <v>632</v>
      </c>
      <c r="J103" s="395" t="s">
        <v>653</v>
      </c>
      <c r="K103" s="413" t="s">
        <v>654</v>
      </c>
      <c r="L103" s="244">
        <v>7500.0</v>
      </c>
      <c r="M103" s="245">
        <v>7500.928</v>
      </c>
      <c r="N103" s="374" t="s">
        <v>265</v>
      </c>
      <c r="O103" s="155"/>
      <c r="P103" s="155"/>
      <c r="Q103" s="155"/>
      <c r="R103" s="155"/>
      <c r="S103" s="149" t="s">
        <v>93</v>
      </c>
      <c r="T103" s="79"/>
      <c r="U103" s="150">
        <v>45714.0</v>
      </c>
      <c r="V103" s="105"/>
      <c r="W103" s="247"/>
      <c r="X103" s="79" t="s">
        <v>634</v>
      </c>
      <c r="Y103" s="150">
        <v>45714.0</v>
      </c>
      <c r="Z103" s="64">
        <v>45714.5</v>
      </c>
      <c r="AA103" s="72">
        <v>45714.0</v>
      </c>
      <c r="AB103" s="64">
        <v>45714.663194444445</v>
      </c>
      <c r="AC103" s="155"/>
      <c r="AD103" s="66">
        <v>7500.0</v>
      </c>
      <c r="AE103" s="66"/>
      <c r="AF103" s="154" t="s">
        <v>635</v>
      </c>
      <c r="AG103" s="155" t="s">
        <v>191</v>
      </c>
      <c r="AH103" s="155"/>
      <c r="AI103" s="155"/>
      <c r="AJ103" s="105"/>
      <c r="AK103" s="54"/>
      <c r="AL103" s="155"/>
      <c r="AM103" s="163"/>
      <c r="AN103" s="255"/>
      <c r="AO103" s="163"/>
      <c r="AP103" s="256"/>
      <c r="AQ103" s="256"/>
      <c r="AR103" s="256"/>
      <c r="AS103" s="79">
        <v>8.20250224202008E14</v>
      </c>
      <c r="AT103" s="79">
        <v>7400.0</v>
      </c>
      <c r="AU103" s="163">
        <v>2.34247888E8</v>
      </c>
      <c r="AV103" s="15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63">
        <v>190000.0</v>
      </c>
      <c r="BZ103" s="79" t="s">
        <v>96</v>
      </c>
      <c r="CA103" s="79" t="s">
        <v>276</v>
      </c>
      <c r="CB103" s="73">
        <v>45712.61111111111</v>
      </c>
      <c r="CC103" s="70">
        <v>45712.631944444445</v>
      </c>
      <c r="CD103" s="70">
        <v>45712.65277777778</v>
      </c>
      <c r="CE103" s="70">
        <v>45714.5</v>
      </c>
      <c r="CF103" s="71">
        <f t="shared" si="61"/>
        <v>1.888888889</v>
      </c>
      <c r="CG103" s="72" t="str">
        <f t="shared" si="62"/>
        <v>1 hari 21 jam 20 menit 0</v>
      </c>
      <c r="CH103" s="73">
        <v>45714.663194444445</v>
      </c>
      <c r="CI103" s="71">
        <f t="shared" si="63"/>
        <v>2.052083333</v>
      </c>
      <c r="CJ103" s="72" t="str">
        <f t="shared" si="64"/>
        <v>2 hari 1 jam 15 menit 0</v>
      </c>
      <c r="CK103" s="525">
        <v>45727.625</v>
      </c>
      <c r="CL103" s="526">
        <v>45728.5</v>
      </c>
      <c r="CM103" s="525">
        <v>45728.59375</v>
      </c>
      <c r="CN103" s="525">
        <v>45731.895833333336</v>
      </c>
      <c r="CO103" s="71">
        <f t="shared" si="65"/>
        <v>4.270833333</v>
      </c>
      <c r="CP103" s="72" t="str">
        <f t="shared" si="66"/>
        <v>4 hari 6 jam 30 menit 0</v>
      </c>
      <c r="CQ103" s="71">
        <f t="shared" si="67"/>
        <v>6.322916667</v>
      </c>
      <c r="CR103" s="72" t="str">
        <f t="shared" si="68"/>
        <v>6 hari 7 jam 45 menit 0</v>
      </c>
      <c r="CS103" s="76"/>
      <c r="CT103" s="76"/>
      <c r="CU103" s="274"/>
      <c r="CV103" s="76" t="s">
        <v>655</v>
      </c>
      <c r="CW103" s="275">
        <v>45707.0</v>
      </c>
      <c r="CX103" s="76"/>
      <c r="CY103" s="76"/>
      <c r="CZ103" s="76"/>
    </row>
    <row r="104" ht="30.75" hidden="1" customHeight="1">
      <c r="A104" s="522"/>
      <c r="B104" s="79" t="s">
        <v>258</v>
      </c>
      <c r="C104" s="414" t="s">
        <v>397</v>
      </c>
      <c r="D104" s="169" t="s">
        <v>11</v>
      </c>
      <c r="E104" s="149" t="s">
        <v>656</v>
      </c>
      <c r="F104" s="249" t="s">
        <v>269</v>
      </c>
      <c r="G104" s="249" t="s">
        <v>12</v>
      </c>
      <c r="H104" s="169" t="s">
        <v>657</v>
      </c>
      <c r="I104" s="249" t="s">
        <v>658</v>
      </c>
      <c r="J104" s="169" t="s">
        <v>659</v>
      </c>
      <c r="K104" s="155" t="s">
        <v>660</v>
      </c>
      <c r="L104" s="244">
        <v>7500.0</v>
      </c>
      <c r="M104" s="527">
        <v>7355.279</v>
      </c>
      <c r="N104" s="374" t="s">
        <v>265</v>
      </c>
      <c r="O104" s="155"/>
      <c r="P104" s="155"/>
      <c r="Q104" s="155"/>
      <c r="R104" s="155"/>
      <c r="S104" s="149" t="s">
        <v>93</v>
      </c>
      <c r="T104" s="54"/>
      <c r="U104" s="409">
        <v>45719.0</v>
      </c>
      <c r="V104" s="58"/>
      <c r="W104" s="247"/>
      <c r="X104" s="399" t="s">
        <v>266</v>
      </c>
      <c r="Y104" s="409">
        <v>45719.0</v>
      </c>
      <c r="Z104" s="398">
        <v>45719.930555555555</v>
      </c>
      <c r="AA104" s="410">
        <v>45720.0</v>
      </c>
      <c r="AB104" s="398">
        <v>45720.43402777778</v>
      </c>
      <c r="AC104" s="155"/>
      <c r="AD104" s="66">
        <v>7500.0</v>
      </c>
      <c r="AE104" s="66"/>
      <c r="AF104" s="66"/>
      <c r="AG104" s="155" t="s">
        <v>191</v>
      </c>
      <c r="AH104" s="105"/>
      <c r="AI104" s="105"/>
      <c r="AJ104" s="105"/>
      <c r="AK104" s="54"/>
      <c r="AL104" s="105"/>
      <c r="AM104" s="255"/>
      <c r="AN104" s="255"/>
      <c r="AO104" s="255"/>
      <c r="AP104" s="278"/>
      <c r="AQ104" s="278"/>
      <c r="AR104" s="278"/>
      <c r="AS104" s="399">
        <v>8.20250303122892E14</v>
      </c>
      <c r="AT104" s="79">
        <v>7500.0</v>
      </c>
      <c r="AU104" s="419">
        <v>3.746196E8</v>
      </c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528" t="s">
        <v>627</v>
      </c>
      <c r="BZ104" s="528" t="s">
        <v>627</v>
      </c>
      <c r="CA104" s="528" t="s">
        <v>627</v>
      </c>
      <c r="CB104" s="73">
        <v>45716.79513888889</v>
      </c>
      <c r="CC104" s="406">
        <v>45719.40277777778</v>
      </c>
      <c r="CD104" s="406">
        <v>45719.416666666664</v>
      </c>
      <c r="CE104" s="406">
        <v>45719.930555555555</v>
      </c>
      <c r="CF104" s="71">
        <f t="shared" si="61"/>
        <v>3.135416667</v>
      </c>
      <c r="CG104" s="72" t="str">
        <f t="shared" si="62"/>
        <v>3 hari 3 jam 15 menit 0</v>
      </c>
      <c r="CH104" s="529">
        <v>45720.43402777778</v>
      </c>
      <c r="CI104" s="71">
        <f t="shared" si="63"/>
        <v>3.638888889</v>
      </c>
      <c r="CJ104" s="72" t="str">
        <f t="shared" si="64"/>
        <v>3 hari 15 jam 20 menit 0</v>
      </c>
      <c r="CK104" s="525">
        <v>45726.25</v>
      </c>
      <c r="CL104" s="530">
        <v>45728.604166666664</v>
      </c>
      <c r="CM104" s="403">
        <v>45728.97222222222</v>
      </c>
      <c r="CN104" s="403">
        <v>45730.25</v>
      </c>
      <c r="CO104" s="71">
        <f t="shared" si="65"/>
        <v>4</v>
      </c>
      <c r="CP104" s="72" t="str">
        <f t="shared" si="66"/>
        <v>4 hari 0 jam 0 menit 0</v>
      </c>
      <c r="CQ104" s="71">
        <f t="shared" si="67"/>
        <v>7.638888889</v>
      </c>
      <c r="CR104" s="72" t="str">
        <f t="shared" si="68"/>
        <v>7 hari 15 jam 20 menit 0</v>
      </c>
      <c r="CS104" s="76"/>
      <c r="CT104" s="76"/>
      <c r="CU104" s="274"/>
      <c r="CV104" s="76" t="s">
        <v>661</v>
      </c>
      <c r="CW104" s="275">
        <v>45713.0</v>
      </c>
      <c r="CX104" s="76"/>
      <c r="CY104" s="76"/>
      <c r="CZ104" s="76"/>
    </row>
    <row r="105" ht="30.75" hidden="1" customHeight="1">
      <c r="A105" s="522"/>
      <c r="B105" s="54" t="s">
        <v>258</v>
      </c>
      <c r="C105" s="414" t="s">
        <v>397</v>
      </c>
      <c r="D105" s="169" t="s">
        <v>11</v>
      </c>
      <c r="E105" s="149" t="s">
        <v>662</v>
      </c>
      <c r="F105" s="395" t="s">
        <v>663</v>
      </c>
      <c r="G105" s="169" t="s">
        <v>664</v>
      </c>
      <c r="H105" s="169" t="s">
        <v>665</v>
      </c>
      <c r="I105" s="395" t="s">
        <v>632</v>
      </c>
      <c r="J105" s="395" t="s">
        <v>666</v>
      </c>
      <c r="K105" s="413" t="s">
        <v>667</v>
      </c>
      <c r="L105" s="244">
        <v>7500.0</v>
      </c>
      <c r="M105" s="527">
        <v>7844.989</v>
      </c>
      <c r="N105" s="374" t="s">
        <v>265</v>
      </c>
      <c r="O105" s="155"/>
      <c r="P105" s="155"/>
      <c r="Q105" s="155"/>
      <c r="R105" s="155"/>
      <c r="S105" s="149" t="s">
        <v>93</v>
      </c>
      <c r="T105" s="54"/>
      <c r="U105" s="409">
        <v>45733.0</v>
      </c>
      <c r="V105" s="58"/>
      <c r="W105" s="247"/>
      <c r="X105" s="399" t="s">
        <v>634</v>
      </c>
      <c r="Y105" s="409">
        <v>45733.0</v>
      </c>
      <c r="Z105" s="398">
        <v>45733.67361111111</v>
      </c>
      <c r="AA105" s="410">
        <v>45733.85277777778</v>
      </c>
      <c r="AB105" s="398">
        <v>45733.85277777778</v>
      </c>
      <c r="AC105" s="155"/>
      <c r="AD105" s="66">
        <v>7500.0</v>
      </c>
      <c r="AE105" s="66"/>
      <c r="AF105" s="154" t="s">
        <v>635</v>
      </c>
      <c r="AG105" s="155" t="s">
        <v>191</v>
      </c>
      <c r="AH105" s="105"/>
      <c r="AI105" s="105"/>
      <c r="AJ105" s="105"/>
      <c r="AK105" s="54"/>
      <c r="AL105" s="105"/>
      <c r="AM105" s="255"/>
      <c r="AN105" s="255"/>
      <c r="AO105" s="255"/>
      <c r="AP105" s="278"/>
      <c r="AQ105" s="278"/>
      <c r="AR105" s="278"/>
      <c r="AS105" s="399">
        <v>8.20250314894358E14</v>
      </c>
      <c r="AT105" s="79">
        <v>7400.0</v>
      </c>
      <c r="AU105" s="419">
        <v>2.27087648E8</v>
      </c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528" t="s">
        <v>627</v>
      </c>
      <c r="BZ105" s="528" t="s">
        <v>627</v>
      </c>
      <c r="CA105" s="528" t="s">
        <v>627</v>
      </c>
      <c r="CB105" s="402">
        <v>45724.538194444445</v>
      </c>
      <c r="CC105" s="531">
        <v>45730.479166666664</v>
      </c>
      <c r="CD105" s="531">
        <v>45731.38888888889</v>
      </c>
      <c r="CE105" s="531">
        <v>45733.666666666664</v>
      </c>
      <c r="CF105" s="71">
        <f t="shared" si="61"/>
        <v>9.128472222</v>
      </c>
      <c r="CG105" s="72" t="str">
        <f t="shared" si="62"/>
        <v>9 hari 3 jam 5 menit 0</v>
      </c>
      <c r="CH105" s="532">
        <v>45733.85277777778</v>
      </c>
      <c r="CI105" s="71">
        <f t="shared" si="63"/>
        <v>9.314583333</v>
      </c>
      <c r="CJ105" s="72" t="str">
        <f t="shared" si="64"/>
        <v>9 hari 7 jam 33 menit 0</v>
      </c>
      <c r="CK105" s="276"/>
      <c r="CL105" s="172"/>
      <c r="CM105" s="76"/>
      <c r="CN105" s="76"/>
      <c r="CO105" s="76"/>
      <c r="CP105" s="76"/>
      <c r="CQ105" s="76"/>
      <c r="CR105" s="76"/>
      <c r="CS105" s="76"/>
      <c r="CT105" s="76"/>
      <c r="CU105" s="274"/>
      <c r="CV105" s="420" t="s">
        <v>668</v>
      </c>
      <c r="CW105" s="533">
        <v>45718.0</v>
      </c>
      <c r="CX105" s="76"/>
      <c r="CY105" s="76"/>
      <c r="CZ105" s="76"/>
    </row>
    <row r="106" ht="28.5" hidden="1" customHeight="1">
      <c r="A106" s="412"/>
      <c r="B106" s="54" t="s">
        <v>258</v>
      </c>
      <c r="C106" s="395" t="s">
        <v>397</v>
      </c>
      <c r="D106" s="249" t="s">
        <v>11</v>
      </c>
      <c r="E106" s="534" t="s">
        <v>669</v>
      </c>
      <c r="F106" s="249" t="s">
        <v>269</v>
      </c>
      <c r="G106" s="249" t="s">
        <v>670</v>
      </c>
      <c r="H106" s="169" t="s">
        <v>657</v>
      </c>
      <c r="I106" s="249" t="s">
        <v>658</v>
      </c>
      <c r="J106" s="249" t="s">
        <v>671</v>
      </c>
      <c r="K106" s="249" t="s">
        <v>672</v>
      </c>
      <c r="L106" s="244">
        <v>7500.0</v>
      </c>
      <c r="M106" s="527">
        <v>7532.938</v>
      </c>
      <c r="N106" s="172" t="s">
        <v>265</v>
      </c>
      <c r="O106" s="155"/>
      <c r="P106" s="155"/>
      <c r="Q106" s="155"/>
      <c r="R106" s="155"/>
      <c r="S106" s="149" t="s">
        <v>93</v>
      </c>
      <c r="T106" s="104"/>
      <c r="U106" s="409">
        <v>45719.0</v>
      </c>
      <c r="V106" s="68"/>
      <c r="W106" s="104"/>
      <c r="X106" s="399" t="s">
        <v>266</v>
      </c>
      <c r="Y106" s="409">
        <v>45719.0</v>
      </c>
      <c r="Z106" s="398">
        <v>45719.93402777778</v>
      </c>
      <c r="AA106" s="410">
        <v>45720.0</v>
      </c>
      <c r="AB106" s="398">
        <v>45720.450694444444</v>
      </c>
      <c r="AC106" s="249"/>
      <c r="AD106" s="66">
        <v>7500.0</v>
      </c>
      <c r="AE106" s="535"/>
      <c r="AF106" s="535"/>
      <c r="AG106" s="155" t="s">
        <v>191</v>
      </c>
      <c r="AH106" s="104"/>
      <c r="AI106" s="104"/>
      <c r="AJ106" s="104"/>
      <c r="AK106" s="104"/>
      <c r="AL106" s="104"/>
      <c r="AM106" s="303"/>
      <c r="AN106" s="303"/>
      <c r="AO106" s="303"/>
      <c r="AP106" s="303"/>
      <c r="AQ106" s="303"/>
      <c r="AR106" s="303"/>
      <c r="AS106" s="399">
        <v>8.20250303120774E14</v>
      </c>
      <c r="AT106" s="79">
        <v>7500.0</v>
      </c>
      <c r="AU106" s="419">
        <v>3.792684E8</v>
      </c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  <c r="BY106" s="528" t="s">
        <v>627</v>
      </c>
      <c r="BZ106" s="528" t="s">
        <v>627</v>
      </c>
      <c r="CA106" s="528" t="s">
        <v>627</v>
      </c>
      <c r="CB106" s="536">
        <v>45719.375</v>
      </c>
      <c r="CC106" s="536">
        <v>45719.375</v>
      </c>
      <c r="CD106" s="536">
        <v>45719.39236111111</v>
      </c>
      <c r="CE106" s="536">
        <v>45719.93402777778</v>
      </c>
      <c r="CF106" s="71">
        <f t="shared" si="61"/>
        <v>0.5590277778</v>
      </c>
      <c r="CG106" s="72" t="str">
        <f t="shared" si="62"/>
        <v>0 hari 13 jam 25 menit 0</v>
      </c>
      <c r="CH106" s="536">
        <v>45720.450694444444</v>
      </c>
      <c r="CI106" s="71">
        <f t="shared" si="63"/>
        <v>1.075694444</v>
      </c>
      <c r="CJ106" s="72" t="str">
        <f t="shared" si="64"/>
        <v>1 hari 1 jam 49 menit 0</v>
      </c>
      <c r="CK106" s="537"/>
      <c r="CL106" s="165"/>
      <c r="CM106" s="165"/>
      <c r="CN106" s="165"/>
      <c r="CO106" s="165"/>
      <c r="CP106" s="165"/>
      <c r="CQ106" s="165"/>
      <c r="CR106" s="165"/>
      <c r="CS106" s="165"/>
      <c r="CT106" s="165"/>
      <c r="CU106" s="225"/>
      <c r="CV106" s="165" t="s">
        <v>673</v>
      </c>
      <c r="CW106" s="275">
        <v>45711.0</v>
      </c>
      <c r="CX106" s="165"/>
      <c r="CY106" s="165"/>
      <c r="CZ106" s="165"/>
    </row>
    <row r="107" ht="30.75" hidden="1" customHeight="1">
      <c r="A107" s="522"/>
      <c r="B107" s="79" t="s">
        <v>258</v>
      </c>
      <c r="C107" s="395" t="s">
        <v>397</v>
      </c>
      <c r="D107" s="169" t="s">
        <v>11</v>
      </c>
      <c r="E107" s="414" t="s">
        <v>674</v>
      </c>
      <c r="F107" s="249" t="s">
        <v>269</v>
      </c>
      <c r="G107" s="249" t="s">
        <v>12</v>
      </c>
      <c r="H107" s="169" t="s">
        <v>657</v>
      </c>
      <c r="I107" s="249" t="s">
        <v>658</v>
      </c>
      <c r="J107" s="538" t="s">
        <v>675</v>
      </c>
      <c r="K107" s="413" t="s">
        <v>676</v>
      </c>
      <c r="L107" s="244">
        <v>7500.0</v>
      </c>
      <c r="M107" s="527">
        <v>7146.478</v>
      </c>
      <c r="N107" s="172" t="s">
        <v>265</v>
      </c>
      <c r="O107" s="155"/>
      <c r="P107" s="155"/>
      <c r="Q107" s="155"/>
      <c r="R107" s="155"/>
      <c r="S107" s="149" t="s">
        <v>93</v>
      </c>
      <c r="T107" s="54"/>
      <c r="U107" s="409">
        <v>45730.0</v>
      </c>
      <c r="V107" s="58"/>
      <c r="W107" s="247"/>
      <c r="X107" s="79"/>
      <c r="Y107" s="409">
        <v>45730.0</v>
      </c>
      <c r="Z107" s="398">
        <v>45730.944444444445</v>
      </c>
      <c r="AA107" s="410">
        <v>45731.0</v>
      </c>
      <c r="AB107" s="398">
        <v>45731.35763888889</v>
      </c>
      <c r="AC107" s="155"/>
      <c r="AD107" s="66">
        <v>7500.0</v>
      </c>
      <c r="AE107" s="66"/>
      <c r="AF107" s="66"/>
      <c r="AG107" s="155" t="s">
        <v>191</v>
      </c>
      <c r="AH107" s="105"/>
      <c r="AI107" s="105"/>
      <c r="AJ107" s="105"/>
      <c r="AK107" s="54"/>
      <c r="AL107" s="105"/>
      <c r="AM107" s="255"/>
      <c r="AN107" s="255"/>
      <c r="AO107" s="255"/>
      <c r="AP107" s="278"/>
      <c r="AQ107" s="278"/>
      <c r="AR107" s="278"/>
      <c r="AS107" s="399">
        <v>8.20250314826712E14</v>
      </c>
      <c r="AT107" s="79">
        <v>7500.0</v>
      </c>
      <c r="AU107" s="419">
        <v>3.746196E8</v>
      </c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528" t="s">
        <v>627</v>
      </c>
      <c r="BZ107" s="528" t="s">
        <v>627</v>
      </c>
      <c r="CA107" s="528" t="s">
        <v>627</v>
      </c>
      <c r="CB107" s="402">
        <v>45726.5</v>
      </c>
      <c r="CC107" s="406">
        <v>45730.333333333336</v>
      </c>
      <c r="CD107" s="406">
        <v>45730.36111111111</v>
      </c>
      <c r="CE107" s="406">
        <v>45730.944444444445</v>
      </c>
      <c r="CF107" s="71">
        <f t="shared" si="61"/>
        <v>4.444444444</v>
      </c>
      <c r="CG107" s="72" t="str">
        <f t="shared" si="62"/>
        <v>4 hari 10 jam 40 menit 0</v>
      </c>
      <c r="CH107" s="402">
        <v>45731.35763888889</v>
      </c>
      <c r="CI107" s="71">
        <f t="shared" si="63"/>
        <v>4.857638889</v>
      </c>
      <c r="CJ107" s="72" t="str">
        <f t="shared" si="64"/>
        <v>4 hari 20 jam 35 menit 0</v>
      </c>
      <c r="CK107" s="276"/>
      <c r="CL107" s="172"/>
      <c r="CM107" s="76"/>
      <c r="CN107" s="76"/>
      <c r="CO107" s="76"/>
      <c r="CP107" s="76"/>
      <c r="CQ107" s="76"/>
      <c r="CR107" s="76"/>
      <c r="CS107" s="76"/>
      <c r="CT107" s="76"/>
      <c r="CU107" s="274"/>
      <c r="CV107" s="420" t="s">
        <v>677</v>
      </c>
      <c r="CW107" s="533">
        <v>45721.0</v>
      </c>
      <c r="CX107" s="76"/>
      <c r="CY107" s="76"/>
      <c r="CZ107" s="76"/>
    </row>
    <row r="108" ht="30.75" hidden="1" customHeight="1">
      <c r="A108" s="522"/>
      <c r="B108" s="79" t="s">
        <v>258</v>
      </c>
      <c r="C108" s="395" t="s">
        <v>397</v>
      </c>
      <c r="D108" s="169" t="s">
        <v>11</v>
      </c>
      <c r="E108" s="414" t="s">
        <v>678</v>
      </c>
      <c r="F108" s="169" t="s">
        <v>279</v>
      </c>
      <c r="G108" s="169" t="s">
        <v>34</v>
      </c>
      <c r="H108" s="169" t="s">
        <v>280</v>
      </c>
      <c r="I108" s="169" t="s">
        <v>640</v>
      </c>
      <c r="J108" s="395" t="s">
        <v>679</v>
      </c>
      <c r="K108" s="413" t="s">
        <v>680</v>
      </c>
      <c r="L108" s="244">
        <v>7500.0</v>
      </c>
      <c r="M108" s="527">
        <v>8046.77</v>
      </c>
      <c r="N108" s="172" t="s">
        <v>265</v>
      </c>
      <c r="O108" s="149"/>
      <c r="P108" s="149"/>
      <c r="Q108" s="149"/>
      <c r="R108" s="149"/>
      <c r="S108" s="149" t="s">
        <v>93</v>
      </c>
      <c r="T108" s="79"/>
      <c r="U108" s="409">
        <v>45726.0</v>
      </c>
      <c r="V108" s="105"/>
      <c r="W108" s="247"/>
      <c r="X108" s="399" t="s">
        <v>189</v>
      </c>
      <c r="Y108" s="409">
        <v>45726.0</v>
      </c>
      <c r="Z108" s="398">
        <v>45726.572916666664</v>
      </c>
      <c r="AA108" s="410">
        <v>45726.0</v>
      </c>
      <c r="AB108" s="398">
        <v>45726.759722222225</v>
      </c>
      <c r="AC108" s="155"/>
      <c r="AD108" s="66">
        <v>7500.0</v>
      </c>
      <c r="AE108" s="66"/>
      <c r="AF108" s="261" t="s">
        <v>284</v>
      </c>
      <c r="AG108" s="155" t="s">
        <v>191</v>
      </c>
      <c r="AH108" s="155"/>
      <c r="AI108" s="155"/>
      <c r="AJ108" s="105"/>
      <c r="AK108" s="54"/>
      <c r="AL108" s="155"/>
      <c r="AM108" s="163"/>
      <c r="AN108" s="255"/>
      <c r="AO108" s="163"/>
      <c r="AP108" s="256"/>
      <c r="AQ108" s="256"/>
      <c r="AR108" s="256"/>
      <c r="AS108" s="399">
        <v>8.20250308011039E14</v>
      </c>
      <c r="AT108" s="399">
        <v>7900.0</v>
      </c>
      <c r="AU108" s="419">
        <v>4.09556224E8</v>
      </c>
      <c r="AV108" s="15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63">
        <v>200000.0</v>
      </c>
      <c r="BZ108" s="164" t="s">
        <v>194</v>
      </c>
      <c r="CA108" s="165">
        <v>3.0E7</v>
      </c>
      <c r="CB108" s="405">
        <v>45725.0</v>
      </c>
      <c r="CC108" s="405">
        <v>45726.32986111111</v>
      </c>
      <c r="CD108" s="405">
        <v>45726.34375</v>
      </c>
      <c r="CE108" s="406">
        <v>45726.572916666664</v>
      </c>
      <c r="CF108" s="71">
        <f t="shared" si="61"/>
        <v>1.572916667</v>
      </c>
      <c r="CG108" s="72" t="str">
        <f t="shared" si="62"/>
        <v>1 hari 13 jam 45 menit 0</v>
      </c>
      <c r="CH108" s="402">
        <v>45726.759722222225</v>
      </c>
      <c r="CI108" s="71">
        <f t="shared" si="63"/>
        <v>1.759722222</v>
      </c>
      <c r="CJ108" s="72" t="str">
        <f t="shared" si="64"/>
        <v>1 hari 18 jam 14 menit 0</v>
      </c>
      <c r="CK108" s="524"/>
      <c r="CL108" s="521"/>
      <c r="CM108" s="258"/>
      <c r="CN108" s="258"/>
      <c r="CO108" s="71"/>
      <c r="CP108" s="72"/>
      <c r="CQ108" s="71"/>
      <c r="CR108" s="72"/>
      <c r="CS108" s="76"/>
      <c r="CT108" s="76"/>
      <c r="CU108" s="274"/>
      <c r="CV108" s="420" t="s">
        <v>681</v>
      </c>
      <c r="CW108" s="275"/>
      <c r="CX108" s="76"/>
      <c r="CY108" s="76"/>
      <c r="CZ108" s="76"/>
    </row>
    <row r="109" ht="30.75" hidden="1" customHeight="1">
      <c r="A109" s="522"/>
      <c r="B109" s="79" t="s">
        <v>258</v>
      </c>
      <c r="C109" s="395" t="s">
        <v>397</v>
      </c>
      <c r="D109" s="169" t="s">
        <v>11</v>
      </c>
      <c r="E109" s="414" t="s">
        <v>682</v>
      </c>
      <c r="F109" s="169" t="s">
        <v>279</v>
      </c>
      <c r="G109" s="169" t="s">
        <v>34</v>
      </c>
      <c r="H109" s="169" t="s">
        <v>280</v>
      </c>
      <c r="I109" s="169" t="s">
        <v>640</v>
      </c>
      <c r="J109" s="395" t="s">
        <v>683</v>
      </c>
      <c r="K109" s="413" t="s">
        <v>684</v>
      </c>
      <c r="L109" s="244">
        <v>7500.0</v>
      </c>
      <c r="M109" s="527">
        <v>7994.87</v>
      </c>
      <c r="N109" s="172" t="s">
        <v>265</v>
      </c>
      <c r="O109" s="149"/>
      <c r="P109" s="149"/>
      <c r="Q109" s="149"/>
      <c r="R109" s="149"/>
      <c r="S109" s="149" t="s">
        <v>93</v>
      </c>
      <c r="T109" s="79"/>
      <c r="U109" s="409">
        <v>45728.0</v>
      </c>
      <c r="V109" s="105"/>
      <c r="W109" s="247"/>
      <c r="X109" s="399" t="s">
        <v>189</v>
      </c>
      <c r="Y109" s="409">
        <v>45728.0</v>
      </c>
      <c r="Z109" s="398">
        <v>45728.552083333336</v>
      </c>
      <c r="AA109" s="410">
        <v>45728.0</v>
      </c>
      <c r="AB109" s="398">
        <v>45728.66527777778</v>
      </c>
      <c r="AC109" s="155"/>
      <c r="AD109" s="66">
        <v>7500.0</v>
      </c>
      <c r="AE109" s="66"/>
      <c r="AF109" s="261" t="s">
        <v>284</v>
      </c>
      <c r="AG109" s="155" t="s">
        <v>191</v>
      </c>
      <c r="AH109" s="155"/>
      <c r="AI109" s="155"/>
      <c r="AJ109" s="105"/>
      <c r="AK109" s="54"/>
      <c r="AL109" s="155"/>
      <c r="AM109" s="163"/>
      <c r="AN109" s="255"/>
      <c r="AO109" s="163"/>
      <c r="AP109" s="256"/>
      <c r="AQ109" s="256"/>
      <c r="AR109" s="256"/>
      <c r="AS109" s="399">
        <v>8.20250310285408E14</v>
      </c>
      <c r="AT109" s="399">
        <v>7900.0</v>
      </c>
      <c r="AU109" s="419">
        <v>4.10083312E8</v>
      </c>
      <c r="AV109" s="15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63">
        <v>200000.0</v>
      </c>
      <c r="BZ109" s="164" t="s">
        <v>194</v>
      </c>
      <c r="CA109" s="165">
        <v>3.0E7</v>
      </c>
      <c r="CB109" s="405">
        <v>45728.09375</v>
      </c>
      <c r="CC109" s="405">
        <v>45728.34027777778</v>
      </c>
      <c r="CD109" s="405">
        <v>45728.354166666664</v>
      </c>
      <c r="CE109" s="406">
        <v>45728.552083333336</v>
      </c>
      <c r="CF109" s="71">
        <f t="shared" si="61"/>
        <v>0.4583333333</v>
      </c>
      <c r="CG109" s="72" t="str">
        <f t="shared" si="62"/>
        <v>0 hari 11 jam 0 menit 0</v>
      </c>
      <c r="CH109" s="402">
        <v>45728.66527777778</v>
      </c>
      <c r="CI109" s="71">
        <f t="shared" si="63"/>
        <v>0.5715277778</v>
      </c>
      <c r="CJ109" s="72" t="str">
        <f t="shared" si="64"/>
        <v>0 hari 13 jam 43 menit 0</v>
      </c>
      <c r="CK109" s="524"/>
      <c r="CL109" s="521"/>
      <c r="CM109" s="258"/>
      <c r="CN109" s="258"/>
      <c r="CO109" s="71"/>
      <c r="CP109" s="72"/>
      <c r="CQ109" s="71"/>
      <c r="CR109" s="72"/>
      <c r="CS109" s="76"/>
      <c r="CT109" s="76"/>
      <c r="CU109" s="274"/>
      <c r="CV109" s="420" t="s">
        <v>685</v>
      </c>
      <c r="CW109" s="275"/>
      <c r="CX109" s="76"/>
      <c r="CY109" s="76"/>
      <c r="CZ109" s="76"/>
    </row>
    <row r="110" ht="12.75" hidden="1" customHeight="1">
      <c r="A110" s="280"/>
      <c r="B110" s="539"/>
      <c r="C110" s="540"/>
      <c r="D110" s="541"/>
      <c r="E110" s="282"/>
      <c r="F110" s="283"/>
      <c r="G110" s="283"/>
      <c r="H110" s="283"/>
      <c r="I110" s="542"/>
      <c r="J110" s="543"/>
      <c r="K110" s="544" t="s">
        <v>111</v>
      </c>
      <c r="L110" s="285">
        <f t="shared" ref="L110:M110" si="69">SUM(L105)</f>
        <v>7500</v>
      </c>
      <c r="M110" s="545">
        <f t="shared" si="69"/>
        <v>7844.989</v>
      </c>
      <c r="N110" s="287"/>
      <c r="O110" s="283"/>
      <c r="P110" s="283"/>
      <c r="Q110" s="283"/>
      <c r="R110" s="283"/>
      <c r="S110" s="283"/>
      <c r="T110" s="291"/>
      <c r="U110" s="283"/>
      <c r="V110" s="283"/>
      <c r="W110" s="283"/>
      <c r="X110" s="280"/>
      <c r="Y110" s="280"/>
      <c r="Z110" s="280"/>
      <c r="AA110" s="288"/>
      <c r="AB110" s="288"/>
      <c r="AC110" s="288"/>
      <c r="AD110" s="285"/>
      <c r="AE110" s="285"/>
      <c r="AF110" s="285"/>
      <c r="AG110" s="289"/>
      <c r="AH110" s="289"/>
      <c r="AI110" s="280"/>
      <c r="AJ110" s="280"/>
      <c r="AK110" s="280"/>
      <c r="AL110" s="280"/>
      <c r="AM110" s="280"/>
      <c r="AN110" s="280"/>
      <c r="AO110" s="280"/>
      <c r="AP110" s="280"/>
      <c r="AQ110" s="291"/>
      <c r="AR110" s="280"/>
      <c r="AS110" s="291"/>
      <c r="AT110" s="290"/>
      <c r="AU110" s="291"/>
      <c r="AV110" s="289"/>
      <c r="AW110" s="289"/>
      <c r="AX110" s="289"/>
      <c r="AY110" s="289"/>
      <c r="AZ110" s="289"/>
      <c r="BA110" s="280"/>
      <c r="BB110" s="289"/>
      <c r="BC110" s="289"/>
      <c r="BD110" s="289"/>
      <c r="BE110" s="289"/>
      <c r="BF110" s="289"/>
      <c r="BG110" s="280"/>
      <c r="BH110" s="280"/>
      <c r="BI110" s="289"/>
      <c r="BJ110" s="289"/>
      <c r="BK110" s="289"/>
      <c r="BL110" s="289"/>
      <c r="BM110" s="289"/>
      <c r="BN110" s="280"/>
      <c r="BO110" s="289"/>
      <c r="BP110" s="289"/>
      <c r="BQ110" s="289"/>
      <c r="BR110" s="289"/>
      <c r="BS110" s="289"/>
      <c r="BT110" s="280"/>
      <c r="BU110" s="289"/>
      <c r="BV110" s="289"/>
      <c r="BW110" s="289"/>
      <c r="BX110" s="289"/>
      <c r="BY110" s="292"/>
      <c r="BZ110" s="293"/>
      <c r="CA110" s="292"/>
      <c r="CB110" s="292"/>
      <c r="CC110" s="292"/>
      <c r="CD110" s="292"/>
      <c r="CE110" s="292"/>
      <c r="CF110" s="292"/>
      <c r="CG110" s="292"/>
      <c r="CH110" s="292"/>
      <c r="CI110" s="292"/>
      <c r="CJ110" s="292"/>
      <c r="CK110" s="292"/>
      <c r="CL110" s="292"/>
      <c r="CM110" s="292"/>
      <c r="CN110" s="292"/>
      <c r="CO110" s="292"/>
      <c r="CP110" s="292"/>
      <c r="CQ110" s="292"/>
      <c r="CR110" s="292"/>
      <c r="CS110" s="292"/>
      <c r="CT110" s="292"/>
      <c r="CU110" s="294"/>
      <c r="CV110" s="294"/>
      <c r="CW110" s="294"/>
      <c r="CX110" s="294"/>
      <c r="CY110" s="295"/>
      <c r="CZ110" s="295"/>
    </row>
    <row r="111" ht="57.0" hidden="1" customHeight="1">
      <c r="A111" s="516">
        <v>1.0</v>
      </c>
      <c r="B111" s="80" t="s">
        <v>258</v>
      </c>
      <c r="C111" s="546" t="s">
        <v>510</v>
      </c>
      <c r="D111" s="247" t="s">
        <v>6</v>
      </c>
      <c r="E111" s="378" t="s">
        <v>686</v>
      </c>
      <c r="F111" s="57" t="s">
        <v>322</v>
      </c>
      <c r="G111" s="57" t="s">
        <v>7</v>
      </c>
      <c r="H111" s="61" t="s">
        <v>323</v>
      </c>
      <c r="I111" s="247" t="s">
        <v>324</v>
      </c>
      <c r="J111" s="296" t="s">
        <v>325</v>
      </c>
      <c r="K111" s="296" t="s">
        <v>326</v>
      </c>
      <c r="L111" s="297">
        <v>55400.0</v>
      </c>
      <c r="M111" s="298">
        <v>55400.0</v>
      </c>
      <c r="N111" s="148" t="s">
        <v>327</v>
      </c>
      <c r="O111" s="148"/>
      <c r="P111" s="148"/>
      <c r="Q111" s="148"/>
      <c r="R111" s="148"/>
      <c r="S111" s="149" t="s">
        <v>93</v>
      </c>
      <c r="T111" s="260"/>
      <c r="U111" s="246">
        <v>45665.0</v>
      </c>
      <c r="V111" s="105"/>
      <c r="W111" s="169"/>
      <c r="X111" s="79"/>
      <c r="Y111" s="72">
        <v>45665.0</v>
      </c>
      <c r="Z111" s="64"/>
      <c r="AA111" s="64"/>
      <c r="AB111" s="72"/>
      <c r="AC111" s="155"/>
      <c r="AD111" s="66"/>
      <c r="AE111" s="66"/>
      <c r="AF111" s="261" t="s">
        <v>328</v>
      </c>
      <c r="AG111" s="155" t="s">
        <v>95</v>
      </c>
      <c r="AH111" s="155"/>
      <c r="AI111" s="155"/>
      <c r="AJ111" s="105"/>
      <c r="AK111" s="54"/>
      <c r="AL111" s="105"/>
      <c r="AM111" s="255"/>
      <c r="AN111" s="255"/>
      <c r="AO111" s="255"/>
      <c r="AP111" s="278"/>
      <c r="AQ111" s="278"/>
      <c r="AR111" s="278"/>
      <c r="AS111" s="155"/>
      <c r="AT111" s="155"/>
      <c r="AU111" s="251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63"/>
      <c r="BZ111" s="252"/>
      <c r="CA111" s="73"/>
      <c r="CB111" s="73"/>
      <c r="CC111" s="70"/>
      <c r="CD111" s="70"/>
      <c r="CE111" s="70"/>
      <c r="CF111" s="71"/>
      <c r="CG111" s="72"/>
      <c r="CH111" s="73"/>
      <c r="CI111" s="71"/>
      <c r="CJ111" s="72"/>
      <c r="CK111" s="76"/>
      <c r="CL111" s="76"/>
      <c r="CM111" s="76"/>
      <c r="CN111" s="76"/>
      <c r="CO111" s="76"/>
      <c r="CP111" s="76"/>
      <c r="CQ111" s="76"/>
      <c r="CR111" s="76"/>
      <c r="CS111" s="76"/>
      <c r="CT111" s="76"/>
      <c r="CU111" s="167"/>
      <c r="CV111" s="274"/>
      <c r="CW111" s="76"/>
      <c r="CX111" s="76"/>
      <c r="CY111" s="299"/>
      <c r="CZ111" s="299"/>
    </row>
    <row r="112" ht="18.75" hidden="1" customHeight="1">
      <c r="A112" s="280"/>
      <c r="B112" s="547"/>
      <c r="C112" s="548"/>
      <c r="D112" s="549"/>
      <c r="E112" s="550"/>
      <c r="F112" s="283"/>
      <c r="G112" s="283"/>
      <c r="H112" s="283"/>
      <c r="I112" s="542"/>
      <c r="J112" s="543"/>
      <c r="K112" s="284" t="s">
        <v>111</v>
      </c>
      <c r="L112" s="285">
        <f t="shared" ref="L112:M112" si="70">SUM(L111)</f>
        <v>55400</v>
      </c>
      <c r="M112" s="286">
        <f t="shared" si="70"/>
        <v>55400</v>
      </c>
      <c r="N112" s="287"/>
      <c r="O112" s="283"/>
      <c r="P112" s="283"/>
      <c r="Q112" s="283"/>
      <c r="R112" s="283"/>
      <c r="S112" s="283"/>
      <c r="T112" s="280"/>
      <c r="U112" s="283"/>
      <c r="V112" s="300"/>
      <c r="W112" s="300"/>
      <c r="X112" s="301"/>
      <c r="Y112" s="280"/>
      <c r="Z112" s="280"/>
      <c r="AA112" s="288"/>
      <c r="AB112" s="288"/>
      <c r="AC112" s="288"/>
      <c r="AD112" s="285"/>
      <c r="AE112" s="285"/>
      <c r="AF112" s="285"/>
      <c r="AG112" s="289"/>
      <c r="AH112" s="289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9"/>
      <c r="AU112" s="280"/>
      <c r="AV112" s="289"/>
      <c r="AW112" s="289"/>
      <c r="AX112" s="289"/>
      <c r="AY112" s="289"/>
      <c r="AZ112" s="289"/>
      <c r="BA112" s="280"/>
      <c r="BB112" s="289"/>
      <c r="BC112" s="289"/>
      <c r="BD112" s="289"/>
      <c r="BE112" s="289"/>
      <c r="BF112" s="289"/>
      <c r="BG112" s="280"/>
      <c r="BH112" s="280"/>
      <c r="BI112" s="289"/>
      <c r="BJ112" s="289"/>
      <c r="BK112" s="289"/>
      <c r="BL112" s="289"/>
      <c r="BM112" s="289"/>
      <c r="BN112" s="280"/>
      <c r="BO112" s="289"/>
      <c r="BP112" s="289"/>
      <c r="BQ112" s="289"/>
      <c r="BR112" s="289"/>
      <c r="BS112" s="289"/>
      <c r="BT112" s="280"/>
      <c r="BU112" s="289"/>
      <c r="BV112" s="289"/>
      <c r="BW112" s="289"/>
      <c r="BX112" s="289"/>
      <c r="BY112" s="292"/>
      <c r="BZ112" s="293"/>
      <c r="CA112" s="292"/>
      <c r="CB112" s="292"/>
      <c r="CC112" s="292"/>
      <c r="CD112" s="292"/>
      <c r="CE112" s="292"/>
      <c r="CF112" s="292"/>
      <c r="CG112" s="292"/>
      <c r="CH112" s="292"/>
      <c r="CI112" s="292"/>
      <c r="CJ112" s="292"/>
      <c r="CK112" s="292"/>
      <c r="CL112" s="292"/>
      <c r="CM112" s="292"/>
      <c r="CN112" s="292"/>
      <c r="CO112" s="292"/>
      <c r="CP112" s="292"/>
      <c r="CQ112" s="292"/>
      <c r="CR112" s="292"/>
      <c r="CS112" s="292"/>
      <c r="CT112" s="292"/>
      <c r="CU112" s="294"/>
      <c r="CV112" s="294"/>
      <c r="CW112" s="294"/>
      <c r="CX112" s="294"/>
      <c r="CY112" s="302"/>
      <c r="CZ112" s="302"/>
    </row>
    <row r="113" ht="28.5" hidden="1" customHeight="1">
      <c r="A113" s="356">
        <v>1.0</v>
      </c>
      <c r="B113" s="78" t="s">
        <v>258</v>
      </c>
      <c r="C113" s="551" t="s">
        <v>510</v>
      </c>
      <c r="D113" s="105" t="s">
        <v>6</v>
      </c>
      <c r="E113" s="552" t="s">
        <v>687</v>
      </c>
      <c r="F113" s="58" t="s">
        <v>322</v>
      </c>
      <c r="G113" s="57" t="s">
        <v>7</v>
      </c>
      <c r="H113" s="57" t="s">
        <v>330</v>
      </c>
      <c r="I113" s="247" t="s">
        <v>324</v>
      </c>
      <c r="J113" s="55" t="s">
        <v>331</v>
      </c>
      <c r="K113" s="58" t="s">
        <v>332</v>
      </c>
      <c r="L113" s="59">
        <v>7600.0</v>
      </c>
      <c r="M113" s="60">
        <v>7654.324</v>
      </c>
      <c r="N113" s="148" t="s">
        <v>688</v>
      </c>
      <c r="O113" s="148"/>
      <c r="P113" s="148"/>
      <c r="Q113" s="148"/>
      <c r="R113" s="148"/>
      <c r="S113" s="149" t="s">
        <v>93</v>
      </c>
      <c r="T113" s="79"/>
      <c r="U113" s="150">
        <v>45671.0</v>
      </c>
      <c r="V113" s="155"/>
      <c r="W113" s="169"/>
      <c r="X113" s="79" t="s">
        <v>334</v>
      </c>
      <c r="Y113" s="72">
        <v>45671.0</v>
      </c>
      <c r="Z113" s="64">
        <v>45671.67361111111</v>
      </c>
      <c r="AA113" s="65">
        <v>45671.0</v>
      </c>
      <c r="AB113" s="64">
        <v>45671.875</v>
      </c>
      <c r="AC113" s="153"/>
      <c r="AD113" s="154">
        <v>7200.0</v>
      </c>
      <c r="AE113" s="154"/>
      <c r="AF113" s="154" t="s">
        <v>335</v>
      </c>
      <c r="AG113" s="249" t="s">
        <v>191</v>
      </c>
      <c r="AH113" s="155"/>
      <c r="AI113" s="79"/>
      <c r="AJ113" s="54"/>
      <c r="AK113" s="54"/>
      <c r="AL113" s="79"/>
      <c r="AM113" s="156"/>
      <c r="AN113" s="157"/>
      <c r="AO113" s="157"/>
      <c r="AP113" s="303"/>
      <c r="AQ113" s="250"/>
      <c r="AR113" s="250"/>
      <c r="AS113" s="53">
        <v>8.20250114716787E14</v>
      </c>
      <c r="AT113" s="54">
        <v>7300.0</v>
      </c>
      <c r="AU113" s="305">
        <v>3.60134112E8</v>
      </c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63">
        <v>44000.0</v>
      </c>
      <c r="BZ113" s="164" t="s">
        <v>194</v>
      </c>
      <c r="CA113" s="165">
        <v>3.0E7</v>
      </c>
      <c r="CB113" s="69">
        <v>45670.57638888889</v>
      </c>
      <c r="CC113" s="69">
        <v>45670.57638888889</v>
      </c>
      <c r="CD113" s="69">
        <v>45671.020833333336</v>
      </c>
      <c r="CE113" s="69">
        <v>45671.67361111111</v>
      </c>
      <c r="CF113" s="71">
        <f t="shared" ref="CF113:CF118" si="71">CE113-CB113</f>
        <v>1.097222222</v>
      </c>
      <c r="CG113" s="72" t="str">
        <f t="shared" ref="CG113:CG118" si="72">INT(CE113-CB113)&amp;" hari "&amp;HOUR(MOD(CE113-CB113,1))&amp;" jam "&amp;MINUTE(MOD(CE113-CB113,1))&amp;" menit "&amp;SECOND(MOD(CE113-CB113,1))</f>
        <v>1 hari 2 jam 20 menit 0</v>
      </c>
      <c r="CH113" s="73">
        <v>45671.875</v>
      </c>
      <c r="CI113" s="71">
        <f t="shared" ref="CI113:CI118" si="73">CH113-CB113</f>
        <v>1.298611111</v>
      </c>
      <c r="CJ113" s="72" t="str">
        <f t="shared" ref="CJ113:CJ118" si="74">INT(CH113-CB113)&amp;" hari "&amp;HOUR(MOD(CH113-CB113,1))&amp;" jam "&amp;MINUTE(MOD(CH113-CB113,1))&amp;" menit "&amp;SECOND(MOD(CH113-CB113,1))</f>
        <v>1 hari 7 jam 10 menit 0</v>
      </c>
      <c r="CK113" s="306">
        <v>45671.739583333336</v>
      </c>
      <c r="CL113" s="306">
        <v>45684.125</v>
      </c>
      <c r="CM113" s="306">
        <v>45684.135416666664</v>
      </c>
      <c r="CN113" s="306">
        <v>45685.06597222222</v>
      </c>
      <c r="CO113" s="71">
        <f t="shared" ref="CO113:CO118" si="75">CN113-CK113</f>
        <v>13.32638889</v>
      </c>
      <c r="CP113" s="72" t="str">
        <f t="shared" ref="CP113:CP118" si="76">INT(CN113-CK113)&amp;" hari "&amp;HOUR(MOD(CN113-CK113,1))&amp;" jam "&amp;MINUTE(MOD(CN113-CK113,1))&amp;" menit "&amp;SECOND(MOD(CN113-CK113,1))</f>
        <v>13 hari 7 jam 50 menit 0</v>
      </c>
      <c r="CQ113" s="71">
        <f t="shared" ref="CQ113:CQ118" si="77">CI113+CO113</f>
        <v>14.625</v>
      </c>
      <c r="CR113" s="72" t="str">
        <f t="shared" ref="CR113:CR118" si="78">INT(CQ113)&amp;" hari "&amp;HOUR(MOD(CQ113,1))&amp;" jam "&amp;MINUTE(MOD(CQ113,1))&amp;" menit "&amp;SECOND(MOD(CQ113,1))</f>
        <v>14 hari 15 jam 0 menit 0</v>
      </c>
      <c r="CS113" s="76"/>
      <c r="CT113" s="166" t="s">
        <v>689</v>
      </c>
      <c r="CU113" s="167" t="s">
        <v>336</v>
      </c>
      <c r="CV113" s="167" t="s">
        <v>337</v>
      </c>
      <c r="CW113" s="168">
        <v>45667.0</v>
      </c>
      <c r="CX113" s="168">
        <v>45667.0</v>
      </c>
      <c r="CY113" s="167" t="s">
        <v>338</v>
      </c>
      <c r="CZ113" s="167"/>
    </row>
    <row r="114" ht="28.5" hidden="1" customHeight="1">
      <c r="A114" s="356">
        <v>2.0</v>
      </c>
      <c r="B114" s="78" t="s">
        <v>258</v>
      </c>
      <c r="C114" s="551"/>
      <c r="D114" s="105"/>
      <c r="E114" s="378" t="s">
        <v>690</v>
      </c>
      <c r="F114" s="58" t="s">
        <v>322</v>
      </c>
      <c r="G114" s="57" t="s">
        <v>7</v>
      </c>
      <c r="H114" s="57" t="s">
        <v>330</v>
      </c>
      <c r="I114" s="247" t="s">
        <v>324</v>
      </c>
      <c r="J114" s="55" t="s">
        <v>202</v>
      </c>
      <c r="K114" s="58" t="s">
        <v>340</v>
      </c>
      <c r="L114" s="59">
        <v>8300.0</v>
      </c>
      <c r="M114" s="60">
        <v>8335.078</v>
      </c>
      <c r="N114" s="148" t="s">
        <v>691</v>
      </c>
      <c r="O114" s="148"/>
      <c r="P114" s="148"/>
      <c r="Q114" s="148"/>
      <c r="R114" s="148"/>
      <c r="S114" s="149" t="s">
        <v>93</v>
      </c>
      <c r="T114" s="79"/>
      <c r="U114" s="150">
        <v>45672.0</v>
      </c>
      <c r="V114" s="155"/>
      <c r="W114" s="169"/>
      <c r="X114" s="79" t="s">
        <v>334</v>
      </c>
      <c r="Y114" s="72">
        <v>45672.0</v>
      </c>
      <c r="Z114" s="83">
        <v>45672.649305555555</v>
      </c>
      <c r="AA114" s="65">
        <v>45672.0</v>
      </c>
      <c r="AB114" s="64">
        <v>45672.87569444445</v>
      </c>
      <c r="AC114" s="153"/>
      <c r="AD114" s="154">
        <v>7200.0</v>
      </c>
      <c r="AE114" s="154"/>
      <c r="AF114" s="154" t="s">
        <v>335</v>
      </c>
      <c r="AG114" s="249" t="s">
        <v>191</v>
      </c>
      <c r="AH114" s="155"/>
      <c r="AI114" s="79"/>
      <c r="AJ114" s="54"/>
      <c r="AK114" s="54"/>
      <c r="AL114" s="79"/>
      <c r="AM114" s="156"/>
      <c r="AN114" s="157"/>
      <c r="AO114" s="157"/>
      <c r="AP114" s="303"/>
      <c r="AQ114" s="250"/>
      <c r="AR114" s="250"/>
      <c r="AS114" s="53">
        <v>8.20250114821896E14</v>
      </c>
      <c r="AT114" s="54">
        <v>8000.0</v>
      </c>
      <c r="AU114" s="305">
        <v>3.967872E8</v>
      </c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63">
        <v>44000.0</v>
      </c>
      <c r="BZ114" s="164" t="s">
        <v>194</v>
      </c>
      <c r="CA114" s="165">
        <v>3.0E7</v>
      </c>
      <c r="CB114" s="69">
        <v>45671.375</v>
      </c>
      <c r="CC114" s="69">
        <v>45671.743055555555</v>
      </c>
      <c r="CD114" s="70">
        <v>45671.822916666664</v>
      </c>
      <c r="CE114" s="70">
        <v>45672.649305555555</v>
      </c>
      <c r="CF114" s="71">
        <f t="shared" si="71"/>
        <v>1.274305556</v>
      </c>
      <c r="CG114" s="72" t="str">
        <f t="shared" si="72"/>
        <v>1 hari 6 jam 35 menit 0</v>
      </c>
      <c r="CH114" s="73">
        <v>45672.87569444445</v>
      </c>
      <c r="CI114" s="71">
        <f t="shared" si="73"/>
        <v>1.500694444</v>
      </c>
      <c r="CJ114" s="72" t="str">
        <f t="shared" si="74"/>
        <v>1 hari 12 jam 1 menit 0</v>
      </c>
      <c r="CK114" s="306">
        <v>45672.73263888889</v>
      </c>
      <c r="CL114" s="306">
        <v>45686.51388888889</v>
      </c>
      <c r="CM114" s="306">
        <v>45686.677083333336</v>
      </c>
      <c r="CN114" s="271">
        <v>45687.739583333336</v>
      </c>
      <c r="CO114" s="71">
        <f t="shared" si="75"/>
        <v>15.00694444</v>
      </c>
      <c r="CP114" s="72" t="str">
        <f t="shared" si="76"/>
        <v>15 hari 0 jam 10 menit 0</v>
      </c>
      <c r="CQ114" s="71">
        <f t="shared" si="77"/>
        <v>16.50763889</v>
      </c>
      <c r="CR114" s="72" t="str">
        <f t="shared" si="78"/>
        <v>16 hari 12 jam 11 menit 0</v>
      </c>
      <c r="CS114" s="76"/>
      <c r="CT114" s="166" t="s">
        <v>689</v>
      </c>
      <c r="CU114" s="167" t="s">
        <v>342</v>
      </c>
      <c r="CV114" s="167" t="s">
        <v>343</v>
      </c>
      <c r="CW114" s="168">
        <v>45667.0</v>
      </c>
      <c r="CX114" s="168">
        <v>45667.0</v>
      </c>
      <c r="CY114" s="167" t="s">
        <v>344</v>
      </c>
      <c r="CZ114" s="167"/>
    </row>
    <row r="115" ht="28.5" hidden="1" customHeight="1">
      <c r="A115" s="356">
        <v>3.0</v>
      </c>
      <c r="B115" s="78" t="s">
        <v>258</v>
      </c>
      <c r="C115" s="551"/>
      <c r="D115" s="105"/>
      <c r="E115" s="378" t="s">
        <v>692</v>
      </c>
      <c r="F115" s="58" t="s">
        <v>322</v>
      </c>
      <c r="G115" s="57" t="s">
        <v>7</v>
      </c>
      <c r="H115" s="57" t="s">
        <v>330</v>
      </c>
      <c r="I115" s="247" t="s">
        <v>324</v>
      </c>
      <c r="J115" s="55" t="s">
        <v>346</v>
      </c>
      <c r="K115" s="58" t="s">
        <v>347</v>
      </c>
      <c r="L115" s="59">
        <v>8000.0</v>
      </c>
      <c r="M115" s="60">
        <v>7914.87</v>
      </c>
      <c r="N115" s="148" t="s">
        <v>693</v>
      </c>
      <c r="O115" s="148"/>
      <c r="P115" s="148"/>
      <c r="Q115" s="148"/>
      <c r="R115" s="148"/>
      <c r="S115" s="149" t="s">
        <v>93</v>
      </c>
      <c r="T115" s="79"/>
      <c r="U115" s="150">
        <v>45677.0</v>
      </c>
      <c r="V115" s="155"/>
      <c r="W115" s="169"/>
      <c r="X115" s="79" t="s">
        <v>334</v>
      </c>
      <c r="Y115" s="72">
        <v>45677.0</v>
      </c>
      <c r="Z115" s="83">
        <v>45677.6875</v>
      </c>
      <c r="AA115" s="84">
        <v>45678.0</v>
      </c>
      <c r="AB115" s="64">
        <v>45678.41527777778</v>
      </c>
      <c r="AC115" s="153"/>
      <c r="AD115" s="154">
        <v>7200.0</v>
      </c>
      <c r="AE115" s="154"/>
      <c r="AF115" s="154" t="s">
        <v>335</v>
      </c>
      <c r="AG115" s="249" t="s">
        <v>191</v>
      </c>
      <c r="AH115" s="155"/>
      <c r="AI115" s="79"/>
      <c r="AJ115" s="54"/>
      <c r="AK115" s="54"/>
      <c r="AL115" s="79"/>
      <c r="AM115" s="156"/>
      <c r="AN115" s="157"/>
      <c r="AO115" s="157"/>
      <c r="AP115" s="303"/>
      <c r="AQ115" s="250"/>
      <c r="AR115" s="250"/>
      <c r="AS115" s="53">
        <v>8.2025012048679E14</v>
      </c>
      <c r="AT115" s="54">
        <v>7800.0</v>
      </c>
      <c r="AU115" s="305">
        <v>3.89172576E8</v>
      </c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63">
        <v>44000.0</v>
      </c>
      <c r="BZ115" s="164" t="s">
        <v>194</v>
      </c>
      <c r="CA115" s="165">
        <v>3.0E7</v>
      </c>
      <c r="CB115" s="69">
        <v>45673.333333333336</v>
      </c>
      <c r="CC115" s="70">
        <v>45676.305555555555</v>
      </c>
      <c r="CD115" s="70">
        <v>45676.5</v>
      </c>
      <c r="CE115" s="70">
        <v>45677.6875</v>
      </c>
      <c r="CF115" s="71">
        <f t="shared" si="71"/>
        <v>4.354166667</v>
      </c>
      <c r="CG115" s="72" t="str">
        <f t="shared" si="72"/>
        <v>4 hari 8 jam 30 menit 0</v>
      </c>
      <c r="CH115" s="73">
        <v>45678.41527777778</v>
      </c>
      <c r="CI115" s="71">
        <f t="shared" si="73"/>
        <v>5.081944444</v>
      </c>
      <c r="CJ115" s="72" t="str">
        <f t="shared" si="74"/>
        <v>5 hari 1 jam 58 menit 0</v>
      </c>
      <c r="CK115" s="306">
        <v>45677.739583333336</v>
      </c>
      <c r="CL115" s="306">
        <v>45685.697916666664</v>
      </c>
      <c r="CM115" s="306">
        <v>45686.01388888889</v>
      </c>
      <c r="CN115" s="306">
        <v>45686.677083333336</v>
      </c>
      <c r="CO115" s="71">
        <f t="shared" si="75"/>
        <v>8.9375</v>
      </c>
      <c r="CP115" s="72" t="str">
        <f t="shared" si="76"/>
        <v>8 hari 22 jam 30 menit 0</v>
      </c>
      <c r="CQ115" s="71">
        <f t="shared" si="77"/>
        <v>14.01944444</v>
      </c>
      <c r="CR115" s="72" t="str">
        <f t="shared" si="78"/>
        <v>14 hari 0 jam 28 menit 0</v>
      </c>
      <c r="CS115" s="76"/>
      <c r="CT115" s="166" t="s">
        <v>689</v>
      </c>
      <c r="CU115" s="167" t="s">
        <v>349</v>
      </c>
      <c r="CV115" s="167" t="s">
        <v>350</v>
      </c>
      <c r="CW115" s="168">
        <v>45667.0</v>
      </c>
      <c r="CX115" s="168">
        <v>45667.0</v>
      </c>
      <c r="CY115" s="167" t="s">
        <v>351</v>
      </c>
      <c r="CZ115" s="167"/>
    </row>
    <row r="116" ht="28.5" hidden="1" customHeight="1">
      <c r="A116" s="356">
        <v>4.0</v>
      </c>
      <c r="B116" s="78" t="s">
        <v>258</v>
      </c>
      <c r="C116" s="551"/>
      <c r="D116" s="105"/>
      <c r="E116" s="253"/>
      <c r="F116" s="58" t="s">
        <v>322</v>
      </c>
      <c r="G116" s="57" t="s">
        <v>7</v>
      </c>
      <c r="H116" s="57" t="s">
        <v>330</v>
      </c>
      <c r="I116" s="247" t="s">
        <v>324</v>
      </c>
      <c r="J116" s="55" t="s">
        <v>211</v>
      </c>
      <c r="K116" s="58" t="s">
        <v>352</v>
      </c>
      <c r="L116" s="59">
        <v>8700.0</v>
      </c>
      <c r="M116" s="60">
        <v>8714.676</v>
      </c>
      <c r="N116" s="148" t="s">
        <v>694</v>
      </c>
      <c r="O116" s="148"/>
      <c r="P116" s="148"/>
      <c r="Q116" s="148"/>
      <c r="R116" s="148"/>
      <c r="S116" s="149" t="s">
        <v>93</v>
      </c>
      <c r="T116" s="79"/>
      <c r="U116" s="150">
        <v>45673.0</v>
      </c>
      <c r="V116" s="155"/>
      <c r="W116" s="169"/>
      <c r="X116" s="79" t="s">
        <v>334</v>
      </c>
      <c r="Y116" s="72">
        <v>45673.0</v>
      </c>
      <c r="Z116" s="83">
        <v>45673.71875</v>
      </c>
      <c r="AA116" s="84">
        <v>45673.0</v>
      </c>
      <c r="AB116" s="64">
        <v>45673.79791666667</v>
      </c>
      <c r="AC116" s="153"/>
      <c r="AD116" s="154">
        <v>7200.0</v>
      </c>
      <c r="AE116" s="154"/>
      <c r="AF116" s="154" t="s">
        <v>335</v>
      </c>
      <c r="AG116" s="249" t="s">
        <v>191</v>
      </c>
      <c r="AH116" s="155"/>
      <c r="AI116" s="79"/>
      <c r="AJ116" s="54"/>
      <c r="AK116" s="54"/>
      <c r="AL116" s="79"/>
      <c r="AM116" s="156"/>
      <c r="AN116" s="157"/>
      <c r="AO116" s="157"/>
      <c r="AP116" s="303"/>
      <c r="AQ116" s="250"/>
      <c r="AR116" s="250"/>
      <c r="AS116" s="53">
        <v>8.20250116004855E14</v>
      </c>
      <c r="AT116" s="54">
        <v>8300.0</v>
      </c>
      <c r="AU116" s="305">
        <v>4.11262344E8</v>
      </c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63">
        <v>44000.0</v>
      </c>
      <c r="BZ116" s="164" t="s">
        <v>194</v>
      </c>
      <c r="CA116" s="165">
        <v>3.0E7</v>
      </c>
      <c r="CB116" s="69">
        <v>45673.0</v>
      </c>
      <c r="CC116" s="70">
        <v>45673.114583333336</v>
      </c>
      <c r="CD116" s="70">
        <v>45673.131944444445</v>
      </c>
      <c r="CE116" s="70">
        <v>45673.71875</v>
      </c>
      <c r="CF116" s="71">
        <f t="shared" si="71"/>
        <v>0.71875</v>
      </c>
      <c r="CG116" s="72" t="str">
        <f t="shared" si="72"/>
        <v>0 hari 17 jam 15 menit 0</v>
      </c>
      <c r="CH116" s="73">
        <v>45673.79791666667</v>
      </c>
      <c r="CI116" s="71">
        <f t="shared" si="73"/>
        <v>0.7979166667</v>
      </c>
      <c r="CJ116" s="72" t="str">
        <f t="shared" si="74"/>
        <v>0 hari 19 jam 9 menit 0</v>
      </c>
      <c r="CK116" s="306">
        <v>45673.760416666664</v>
      </c>
      <c r="CL116" s="306">
        <v>45684.71527777778</v>
      </c>
      <c r="CM116" s="306">
        <v>45685.07638888889</v>
      </c>
      <c r="CN116" s="306">
        <v>45686.01388888889</v>
      </c>
      <c r="CO116" s="71">
        <f t="shared" si="75"/>
        <v>12.25347222</v>
      </c>
      <c r="CP116" s="72" t="str">
        <f t="shared" si="76"/>
        <v>12 hari 6 jam 5 menit 0</v>
      </c>
      <c r="CQ116" s="71">
        <f t="shared" si="77"/>
        <v>13.05138889</v>
      </c>
      <c r="CR116" s="72" t="str">
        <f t="shared" si="78"/>
        <v>13 hari 1 jam 14 menit 0</v>
      </c>
      <c r="CS116" s="76"/>
      <c r="CT116" s="166" t="s">
        <v>689</v>
      </c>
      <c r="CU116" s="167" t="s">
        <v>354</v>
      </c>
      <c r="CV116" s="167" t="s">
        <v>355</v>
      </c>
      <c r="CW116" s="168">
        <v>45667.0</v>
      </c>
      <c r="CX116" s="168">
        <v>45667.0</v>
      </c>
      <c r="CY116" s="167" t="s">
        <v>356</v>
      </c>
      <c r="CZ116" s="167"/>
    </row>
    <row r="117" ht="28.5" hidden="1" customHeight="1">
      <c r="A117" s="356">
        <v>5.0</v>
      </c>
      <c r="B117" s="78" t="s">
        <v>258</v>
      </c>
      <c r="C117" s="551"/>
      <c r="D117" s="105"/>
      <c r="E117" s="253"/>
      <c r="F117" s="58" t="s">
        <v>322</v>
      </c>
      <c r="G117" s="57" t="s">
        <v>7</v>
      </c>
      <c r="H117" s="57" t="s">
        <v>330</v>
      </c>
      <c r="I117" s="247" t="s">
        <v>324</v>
      </c>
      <c r="J117" s="55" t="s">
        <v>357</v>
      </c>
      <c r="K117" s="58" t="s">
        <v>358</v>
      </c>
      <c r="L117" s="59">
        <v>7500.0</v>
      </c>
      <c r="M117" s="60">
        <v>7182.872</v>
      </c>
      <c r="N117" s="148" t="s">
        <v>92</v>
      </c>
      <c r="O117" s="148"/>
      <c r="P117" s="148"/>
      <c r="Q117" s="148"/>
      <c r="R117" s="148"/>
      <c r="S117" s="149" t="s">
        <v>93</v>
      </c>
      <c r="T117" s="79"/>
      <c r="U117" s="150">
        <v>45686.0</v>
      </c>
      <c r="V117" s="155"/>
      <c r="W117" s="169"/>
      <c r="X117" s="79" t="s">
        <v>334</v>
      </c>
      <c r="Y117" s="72">
        <v>45686.0</v>
      </c>
      <c r="Z117" s="83">
        <v>45686.635416666664</v>
      </c>
      <c r="AA117" s="84">
        <v>45686.0</v>
      </c>
      <c r="AB117" s="64">
        <v>45686.71944444445</v>
      </c>
      <c r="AC117" s="153"/>
      <c r="AD117" s="154">
        <v>7200.0</v>
      </c>
      <c r="AE117" s="154"/>
      <c r="AF117" s="154" t="s">
        <v>335</v>
      </c>
      <c r="AG117" s="249" t="s">
        <v>191</v>
      </c>
      <c r="AH117" s="155"/>
      <c r="AI117" s="79"/>
      <c r="AJ117" s="54"/>
      <c r="AK117" s="54"/>
      <c r="AL117" s="79"/>
      <c r="AM117" s="156"/>
      <c r="AN117" s="157"/>
      <c r="AO117" s="157"/>
      <c r="AP117" s="303"/>
      <c r="AQ117" s="250"/>
      <c r="AR117" s="250"/>
      <c r="AS117" s="53">
        <v>8.20250128565401E14</v>
      </c>
      <c r="AT117" s="54">
        <v>6700.0</v>
      </c>
      <c r="AU117" s="305">
        <v>3.38576192E8</v>
      </c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63">
        <v>44000.0</v>
      </c>
      <c r="BZ117" s="164" t="s">
        <v>194</v>
      </c>
      <c r="CA117" s="165">
        <v>3.0E7</v>
      </c>
      <c r="CB117" s="69">
        <v>45685.586805555555</v>
      </c>
      <c r="CC117" s="70">
        <v>45685.586805555555</v>
      </c>
      <c r="CD117" s="70">
        <v>45685.604166666664</v>
      </c>
      <c r="CE117" s="70">
        <v>45686.635416666664</v>
      </c>
      <c r="CF117" s="71">
        <f t="shared" si="71"/>
        <v>1.048611111</v>
      </c>
      <c r="CG117" s="72" t="str">
        <f t="shared" si="72"/>
        <v>1 hari 1 jam 10 menit 0</v>
      </c>
      <c r="CH117" s="73">
        <v>45686.71944444445</v>
      </c>
      <c r="CI117" s="71">
        <f t="shared" si="73"/>
        <v>1.132638889</v>
      </c>
      <c r="CJ117" s="72" t="str">
        <f t="shared" si="74"/>
        <v>1 hari 3 jam 11 menit 0</v>
      </c>
      <c r="CK117" s="306">
        <v>45687.600694444445</v>
      </c>
      <c r="CL117" s="306">
        <v>45687.600694444445</v>
      </c>
      <c r="CM117" s="306">
        <v>45687.739583333336</v>
      </c>
      <c r="CN117" s="306">
        <v>45688.61111111111</v>
      </c>
      <c r="CO117" s="71">
        <f t="shared" si="75"/>
        <v>1.010416667</v>
      </c>
      <c r="CP117" s="72" t="str">
        <f t="shared" si="76"/>
        <v>1 hari 0 jam 15 menit 0</v>
      </c>
      <c r="CQ117" s="71">
        <f t="shared" si="77"/>
        <v>2.143055556</v>
      </c>
      <c r="CR117" s="72" t="str">
        <f t="shared" si="78"/>
        <v>2 hari 3 jam 26 menit 0</v>
      </c>
      <c r="CS117" s="76"/>
      <c r="CT117" s="166" t="s">
        <v>359</v>
      </c>
      <c r="CU117" s="167" t="s">
        <v>695</v>
      </c>
      <c r="CV117" s="167" t="s">
        <v>696</v>
      </c>
      <c r="CW117" s="168">
        <v>45686.0</v>
      </c>
      <c r="CX117" s="168">
        <v>45686.0</v>
      </c>
      <c r="CY117" s="380" t="s">
        <v>697</v>
      </c>
      <c r="CZ117" s="167"/>
    </row>
    <row r="118" ht="28.5" hidden="1" customHeight="1">
      <c r="A118" s="356">
        <v>6.0</v>
      </c>
      <c r="B118" s="78" t="s">
        <v>258</v>
      </c>
      <c r="C118" s="551"/>
      <c r="D118" s="105"/>
      <c r="E118" s="253"/>
      <c r="F118" s="58" t="s">
        <v>322</v>
      </c>
      <c r="G118" s="57" t="s">
        <v>7</v>
      </c>
      <c r="H118" s="57" t="s">
        <v>330</v>
      </c>
      <c r="I118" s="247" t="s">
        <v>324</v>
      </c>
      <c r="J118" s="55" t="s">
        <v>227</v>
      </c>
      <c r="K118" s="58" t="s">
        <v>362</v>
      </c>
      <c r="L118" s="59">
        <v>8600.0</v>
      </c>
      <c r="M118" s="60">
        <v>8911.974</v>
      </c>
      <c r="N118" s="148" t="s">
        <v>92</v>
      </c>
      <c r="O118" s="148"/>
      <c r="P118" s="148"/>
      <c r="Q118" s="148"/>
      <c r="R118" s="148"/>
      <c r="S118" s="149" t="s">
        <v>93</v>
      </c>
      <c r="T118" s="79"/>
      <c r="U118" s="150">
        <v>45687.0</v>
      </c>
      <c r="V118" s="155"/>
      <c r="W118" s="169"/>
      <c r="X118" s="79" t="s">
        <v>334</v>
      </c>
      <c r="Y118" s="72">
        <v>45687.0</v>
      </c>
      <c r="Z118" s="83">
        <v>45687.055555555555</v>
      </c>
      <c r="AA118" s="84">
        <v>45687.0</v>
      </c>
      <c r="AB118" s="64">
        <v>45687.52361111111</v>
      </c>
      <c r="AC118" s="153"/>
      <c r="AD118" s="154">
        <v>7200.0</v>
      </c>
      <c r="AE118" s="154"/>
      <c r="AF118" s="154" t="s">
        <v>335</v>
      </c>
      <c r="AG118" s="249" t="s">
        <v>191</v>
      </c>
      <c r="AH118" s="155"/>
      <c r="AI118" s="79"/>
      <c r="AJ118" s="54"/>
      <c r="AK118" s="54"/>
      <c r="AL118" s="79"/>
      <c r="AM118" s="156"/>
      <c r="AN118" s="157"/>
      <c r="AO118" s="157"/>
      <c r="AP118" s="303"/>
      <c r="AQ118" s="250"/>
      <c r="AR118" s="250"/>
      <c r="AS118" s="53">
        <v>8.20250129624279E14</v>
      </c>
      <c r="AT118" s="54">
        <v>8300.0</v>
      </c>
      <c r="AU118" s="305">
        <v>4.19430208E8</v>
      </c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  <c r="BO118" s="105"/>
      <c r="BP118" s="105"/>
      <c r="BQ118" s="105"/>
      <c r="BR118" s="105"/>
      <c r="BS118" s="105"/>
      <c r="BT118" s="105"/>
      <c r="BU118" s="105"/>
      <c r="BV118" s="105"/>
      <c r="BW118" s="105"/>
      <c r="BX118" s="105"/>
      <c r="BY118" s="163">
        <v>44000.0</v>
      </c>
      <c r="BZ118" s="164" t="s">
        <v>194</v>
      </c>
      <c r="CA118" s="165">
        <v>3.0E7</v>
      </c>
      <c r="CB118" s="69">
        <v>45686.729166666664</v>
      </c>
      <c r="CC118" s="70">
        <v>45686.729166666664</v>
      </c>
      <c r="CD118" s="70">
        <v>45686.739583333336</v>
      </c>
      <c r="CE118" s="70">
        <v>45687.055555555555</v>
      </c>
      <c r="CF118" s="71">
        <f t="shared" si="71"/>
        <v>0.3263888889</v>
      </c>
      <c r="CG118" s="72" t="str">
        <f t="shared" si="72"/>
        <v>0 hari 7 jam 50 menit 0</v>
      </c>
      <c r="CH118" s="73">
        <v>45687.52361111111</v>
      </c>
      <c r="CI118" s="71">
        <f t="shared" si="73"/>
        <v>0.7944444444</v>
      </c>
      <c r="CJ118" s="72" t="str">
        <f t="shared" si="74"/>
        <v>0 hari 19 jam 4 menit 0</v>
      </c>
      <c r="CK118" s="306">
        <v>45687.881944444445</v>
      </c>
      <c r="CL118" s="271">
        <v>45688.65972222222</v>
      </c>
      <c r="CM118" s="271">
        <v>45688.65972222222</v>
      </c>
      <c r="CN118" s="258">
        <v>45690.4375</v>
      </c>
      <c r="CO118" s="71">
        <f t="shared" si="75"/>
        <v>2.555555556</v>
      </c>
      <c r="CP118" s="72" t="str">
        <f t="shared" si="76"/>
        <v>2 hari 13 jam 20 menit 0</v>
      </c>
      <c r="CQ118" s="71">
        <f t="shared" si="77"/>
        <v>3.35</v>
      </c>
      <c r="CR118" s="72" t="str">
        <f t="shared" si="78"/>
        <v>3 hari 8 jam 24 menit 0</v>
      </c>
      <c r="CS118" s="76"/>
      <c r="CT118" s="166" t="s">
        <v>359</v>
      </c>
      <c r="CU118" s="167" t="s">
        <v>363</v>
      </c>
      <c r="CV118" s="167" t="s">
        <v>364</v>
      </c>
      <c r="CW118" s="168">
        <v>45671.0</v>
      </c>
      <c r="CX118" s="168">
        <v>45671.0</v>
      </c>
      <c r="CY118" s="167" t="s">
        <v>698</v>
      </c>
      <c r="CZ118" s="167"/>
    </row>
    <row r="119" ht="18.0" hidden="1" customHeight="1">
      <c r="A119" s="301"/>
      <c r="B119" s="553"/>
      <c r="C119" s="554"/>
      <c r="D119" s="555"/>
      <c r="E119" s="556"/>
      <c r="F119" s="300"/>
      <c r="G119" s="300"/>
      <c r="H119" s="300"/>
      <c r="I119" s="557"/>
      <c r="J119" s="558"/>
      <c r="K119" s="308" t="s">
        <v>111</v>
      </c>
      <c r="L119" s="309">
        <f t="shared" ref="L119:M119" si="79">SUM(L113:L118)</f>
        <v>48700</v>
      </c>
      <c r="M119" s="310">
        <f t="shared" si="79"/>
        <v>48713.794</v>
      </c>
      <c r="N119" s="311"/>
      <c r="O119" s="300"/>
      <c r="P119" s="300"/>
      <c r="Q119" s="300"/>
      <c r="R119" s="300"/>
      <c r="S119" s="300"/>
      <c r="T119" s="280"/>
      <c r="U119" s="300"/>
      <c r="V119" s="312"/>
      <c r="W119" s="313"/>
      <c r="X119" s="281"/>
      <c r="Y119" s="301"/>
      <c r="Z119" s="301"/>
      <c r="AA119" s="314"/>
      <c r="AB119" s="314"/>
      <c r="AC119" s="314"/>
      <c r="AD119" s="309"/>
      <c r="AE119" s="309"/>
      <c r="AF119" s="309"/>
      <c r="AG119" s="315"/>
      <c r="AH119" s="289"/>
      <c r="AI119" s="280"/>
      <c r="AJ119" s="280"/>
      <c r="AK119" s="280"/>
      <c r="AL119" s="280"/>
      <c r="AM119" s="280"/>
      <c r="AN119" s="280"/>
      <c r="AO119" s="280"/>
      <c r="AP119" s="280"/>
      <c r="AQ119" s="280"/>
      <c r="AR119" s="280"/>
      <c r="AS119" s="280"/>
      <c r="AT119" s="289"/>
      <c r="AU119" s="280"/>
      <c r="AV119" s="289"/>
      <c r="AW119" s="289"/>
      <c r="AX119" s="289"/>
      <c r="AY119" s="289"/>
      <c r="AZ119" s="289"/>
      <c r="BA119" s="280"/>
      <c r="BB119" s="289"/>
      <c r="BC119" s="289"/>
      <c r="BD119" s="289"/>
      <c r="BE119" s="289"/>
      <c r="BF119" s="289"/>
      <c r="BG119" s="280"/>
      <c r="BH119" s="280"/>
      <c r="BI119" s="289"/>
      <c r="BJ119" s="289"/>
      <c r="BK119" s="289"/>
      <c r="BL119" s="289"/>
      <c r="BM119" s="289"/>
      <c r="BN119" s="280"/>
      <c r="BO119" s="289"/>
      <c r="BP119" s="289"/>
      <c r="BQ119" s="289"/>
      <c r="BR119" s="289"/>
      <c r="BS119" s="289"/>
      <c r="BT119" s="280"/>
      <c r="BU119" s="289"/>
      <c r="BV119" s="289"/>
      <c r="BW119" s="289"/>
      <c r="BX119" s="289"/>
      <c r="BY119" s="292"/>
      <c r="BZ119" s="293"/>
      <c r="CA119" s="292"/>
      <c r="CB119" s="316"/>
      <c r="CC119" s="316"/>
      <c r="CD119" s="316"/>
      <c r="CE119" s="316"/>
      <c r="CF119" s="292"/>
      <c r="CG119" s="292"/>
      <c r="CH119" s="316"/>
      <c r="CI119" s="292"/>
      <c r="CJ119" s="292"/>
      <c r="CK119" s="316"/>
      <c r="CL119" s="316"/>
      <c r="CM119" s="316"/>
      <c r="CN119" s="316"/>
      <c r="CO119" s="316"/>
      <c r="CP119" s="316"/>
      <c r="CQ119" s="316"/>
      <c r="CR119" s="316"/>
      <c r="CS119" s="316"/>
      <c r="CT119" s="316"/>
      <c r="CU119" s="295"/>
      <c r="CV119" s="295"/>
      <c r="CW119" s="295"/>
      <c r="CX119" s="295"/>
      <c r="CY119" s="295"/>
      <c r="CZ119" s="295"/>
    </row>
    <row r="120" ht="28.5" hidden="1" customHeight="1">
      <c r="A120" s="356">
        <v>1.0</v>
      </c>
      <c r="B120" s="78" t="s">
        <v>258</v>
      </c>
      <c r="C120" s="374" t="s">
        <v>397</v>
      </c>
      <c r="D120" s="155" t="s">
        <v>6</v>
      </c>
      <c r="E120" s="559" t="s">
        <v>699</v>
      </c>
      <c r="F120" s="155" t="s">
        <v>322</v>
      </c>
      <c r="G120" s="169" t="s">
        <v>7</v>
      </c>
      <c r="H120" s="169" t="s">
        <v>330</v>
      </c>
      <c r="I120" s="169" t="s">
        <v>324</v>
      </c>
      <c r="J120" s="413" t="s">
        <v>700</v>
      </c>
      <c r="K120" s="155" t="s">
        <v>701</v>
      </c>
      <c r="L120" s="560">
        <v>4900.0</v>
      </c>
      <c r="M120" s="417">
        <v>4668.737</v>
      </c>
      <c r="N120" s="172" t="s">
        <v>265</v>
      </c>
      <c r="O120" s="149"/>
      <c r="P120" s="149"/>
      <c r="Q120" s="149"/>
      <c r="R120" s="149"/>
      <c r="S120" s="149" t="s">
        <v>93</v>
      </c>
      <c r="T120" s="79"/>
      <c r="U120" s="409">
        <v>45723.0</v>
      </c>
      <c r="V120" s="155"/>
      <c r="W120" s="169"/>
      <c r="X120" s="399" t="s">
        <v>334</v>
      </c>
      <c r="Y120" s="409">
        <v>45723.0</v>
      </c>
      <c r="Z120" s="411">
        <v>45723.82638888889</v>
      </c>
      <c r="AA120" s="397">
        <v>45724.0</v>
      </c>
      <c r="AB120" s="398">
        <v>45724.381944444445</v>
      </c>
      <c r="AC120" s="153"/>
      <c r="AD120" s="404">
        <v>4900.0</v>
      </c>
      <c r="AE120" s="154"/>
      <c r="AF120" s="154" t="s">
        <v>335</v>
      </c>
      <c r="AG120" s="249" t="s">
        <v>191</v>
      </c>
      <c r="AH120" s="155"/>
      <c r="AI120" s="79"/>
      <c r="AJ120" s="54"/>
      <c r="AK120" s="54"/>
      <c r="AL120" s="79"/>
      <c r="AM120" s="156"/>
      <c r="AN120" s="157"/>
      <c r="AO120" s="157"/>
      <c r="AP120" s="303"/>
      <c r="AQ120" s="250"/>
      <c r="AR120" s="250"/>
      <c r="AS120" s="400">
        <v>8.20250307825617E14</v>
      </c>
      <c r="AT120" s="561">
        <v>4500.0</v>
      </c>
      <c r="AU120" s="562">
        <v>2.1965292E8</v>
      </c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63">
        <v>44000.0</v>
      </c>
      <c r="BZ120" s="164" t="s">
        <v>194</v>
      </c>
      <c r="CA120" s="165">
        <v>3.0E7</v>
      </c>
      <c r="CB120" s="405">
        <v>45721.0</v>
      </c>
      <c r="CC120" s="405">
        <v>45723.34375</v>
      </c>
      <c r="CD120" s="405">
        <v>45723.413194444445</v>
      </c>
      <c r="CE120" s="405">
        <v>45723.82638888889</v>
      </c>
      <c r="CF120" s="71">
        <f t="shared" ref="CF120:CF127" si="80">CE120-CB120</f>
        <v>2.826388889</v>
      </c>
      <c r="CG120" s="72" t="str">
        <f t="shared" ref="CG120:CG127" si="81">INT(CE120-CB120)&amp;" hari "&amp;HOUR(MOD(CE120-CB120,1))&amp;" jam "&amp;MINUTE(MOD(CE120-CB120,1))&amp;" menit "&amp;SECOND(MOD(CE120-CB120,1))</f>
        <v>2 hari 19 jam 50 menit 0</v>
      </c>
      <c r="CH120" s="402">
        <v>45724.381944444445</v>
      </c>
      <c r="CI120" s="71">
        <f t="shared" ref="CI120:CI127" si="82">CH120-CB120</f>
        <v>3.381944444</v>
      </c>
      <c r="CJ120" s="72" t="str">
        <f t="shared" ref="CJ120:CJ127" si="83">INT(CH120-CB120)&amp;" hari "&amp;HOUR(MOD(CH120-CB120,1))&amp;" jam "&amp;MINUTE(MOD(CH120-CB120,1))&amp;" menit "&amp;SECOND(MOD(CH120-CB120,1))</f>
        <v>3 hari 9 jam 10 menit 0</v>
      </c>
      <c r="CK120" s="525">
        <v>45732.833333333336</v>
      </c>
      <c r="CL120" s="525">
        <v>45732.833333333336</v>
      </c>
      <c r="CM120" s="525">
        <v>45732.84375</v>
      </c>
      <c r="CN120" s="525">
        <v>45734.572916666664</v>
      </c>
      <c r="CO120" s="71">
        <f>CN120-CK120</f>
        <v>1.739583333</v>
      </c>
      <c r="CP120" s="72" t="str">
        <f t="shared" ref="CP120:CP127" si="84">INT(CN120-CK120)&amp;" hari "&amp;HOUR(MOD(CN120-CK120,1))&amp;" jam "&amp;MINUTE(MOD(CN120-CK120,1))&amp;" menit "&amp;SECOND(MOD(CN120-CK120,1))</f>
        <v>1 hari 17 jam 45 menit 0</v>
      </c>
      <c r="CQ120" s="71">
        <f t="shared" ref="CQ120:CQ127" si="85">CI120+CO120</f>
        <v>5.121527778</v>
      </c>
      <c r="CR120" s="72" t="str">
        <f t="shared" ref="CR120:CR127" si="86">INT(CQ120)&amp;" hari "&amp;HOUR(MOD(CQ120,1))&amp;" jam "&amp;MINUTE(MOD(CQ120,1))&amp;" menit "&amp;SECOND(MOD(CQ120,1))</f>
        <v>5 hari 2 jam 55 menit 0</v>
      </c>
      <c r="CS120" s="76"/>
      <c r="CT120" s="166"/>
      <c r="CU120" s="380" t="s">
        <v>702</v>
      </c>
      <c r="CV120" s="380" t="s">
        <v>703</v>
      </c>
      <c r="CW120" s="421">
        <v>45720.0</v>
      </c>
      <c r="CX120" s="168"/>
      <c r="CY120" s="380" t="s">
        <v>704</v>
      </c>
      <c r="CZ120" s="167"/>
    </row>
    <row r="121" ht="28.5" hidden="1" customHeight="1">
      <c r="A121" s="356">
        <v>2.0</v>
      </c>
      <c r="B121" s="78" t="s">
        <v>258</v>
      </c>
      <c r="C121" s="155"/>
      <c r="D121" s="155"/>
      <c r="E121" s="169" t="s">
        <v>705</v>
      </c>
      <c r="F121" s="155" t="s">
        <v>322</v>
      </c>
      <c r="G121" s="169" t="s">
        <v>7</v>
      </c>
      <c r="H121" s="169" t="s">
        <v>330</v>
      </c>
      <c r="I121" s="169" t="s">
        <v>324</v>
      </c>
      <c r="J121" s="413" t="s">
        <v>706</v>
      </c>
      <c r="K121" s="155" t="s">
        <v>707</v>
      </c>
      <c r="L121" s="563">
        <v>7200.0</v>
      </c>
      <c r="M121" s="417">
        <v>7192.989</v>
      </c>
      <c r="N121" s="172" t="s">
        <v>265</v>
      </c>
      <c r="O121" s="149"/>
      <c r="P121" s="149"/>
      <c r="Q121" s="149"/>
      <c r="R121" s="149"/>
      <c r="S121" s="149" t="s">
        <v>93</v>
      </c>
      <c r="T121" s="79"/>
      <c r="U121" s="409">
        <v>45724.0</v>
      </c>
      <c r="V121" s="155"/>
      <c r="W121" s="169"/>
      <c r="X121" s="399" t="s">
        <v>334</v>
      </c>
      <c r="Y121" s="409">
        <v>45724.0</v>
      </c>
      <c r="Z121" s="411">
        <v>45724.52777777778</v>
      </c>
      <c r="AA121" s="397">
        <v>45724.0</v>
      </c>
      <c r="AB121" s="398">
        <v>45724.69652777778</v>
      </c>
      <c r="AC121" s="153"/>
      <c r="AD121" s="404">
        <v>7200.0</v>
      </c>
      <c r="AE121" s="154"/>
      <c r="AF121" s="154" t="s">
        <v>335</v>
      </c>
      <c r="AG121" s="249" t="s">
        <v>191</v>
      </c>
      <c r="AH121" s="155"/>
      <c r="AI121" s="79"/>
      <c r="AJ121" s="54"/>
      <c r="AK121" s="54"/>
      <c r="AL121" s="79"/>
      <c r="AM121" s="156"/>
      <c r="AN121" s="157"/>
      <c r="AO121" s="157"/>
      <c r="AP121" s="303"/>
      <c r="AQ121" s="250"/>
      <c r="AR121" s="250"/>
      <c r="AS121" s="400">
        <v>8.20250307958685E14</v>
      </c>
      <c r="AT121" s="561">
        <v>7000.0</v>
      </c>
      <c r="AU121" s="562">
        <v>3.405136E8</v>
      </c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63">
        <v>44000.0</v>
      </c>
      <c r="BZ121" s="164" t="s">
        <v>194</v>
      </c>
      <c r="CA121" s="165">
        <v>3.0E7</v>
      </c>
      <c r="CB121" s="405">
        <v>45722.0</v>
      </c>
      <c r="CC121" s="405">
        <v>45723.854166666664</v>
      </c>
      <c r="CD121" s="406">
        <v>45723.87152777778</v>
      </c>
      <c r="CE121" s="406">
        <v>45724.52777777778</v>
      </c>
      <c r="CF121" s="71">
        <f t="shared" si="80"/>
        <v>2.527777778</v>
      </c>
      <c r="CG121" s="72" t="str">
        <f t="shared" si="81"/>
        <v>2 hari 12 jam 40 menit 0</v>
      </c>
      <c r="CH121" s="402">
        <v>45724.69652777778</v>
      </c>
      <c r="CI121" s="71">
        <f t="shared" si="82"/>
        <v>2.696527778</v>
      </c>
      <c r="CJ121" s="72" t="str">
        <f t="shared" si="83"/>
        <v>2 hari 16 jam 43 menit 0</v>
      </c>
      <c r="CK121" s="525">
        <v>45734.25</v>
      </c>
      <c r="CL121" s="525">
        <v>45734.25</v>
      </c>
      <c r="CM121" s="525">
        <v>45734.25</v>
      </c>
      <c r="CN121" s="271"/>
      <c r="CO121" s="71"/>
      <c r="CP121" s="72" t="str">
        <f t="shared" si="84"/>
        <v>-45735 hari 18 jam 0 menit 0</v>
      </c>
      <c r="CQ121" s="71">
        <f t="shared" si="85"/>
        <v>2.696527778</v>
      </c>
      <c r="CR121" s="72" t="str">
        <f t="shared" si="86"/>
        <v>2 hari 16 jam 43 menit 0</v>
      </c>
      <c r="CS121" s="76"/>
      <c r="CT121" s="166"/>
      <c r="CU121" s="380" t="s">
        <v>708</v>
      </c>
      <c r="CV121" s="380" t="s">
        <v>709</v>
      </c>
      <c r="CW121" s="421">
        <v>45720.0</v>
      </c>
      <c r="CX121" s="168"/>
      <c r="CY121" s="380" t="s">
        <v>710</v>
      </c>
      <c r="CZ121" s="167"/>
    </row>
    <row r="122" ht="28.5" hidden="1" customHeight="1">
      <c r="A122" s="356">
        <v>3.0</v>
      </c>
      <c r="B122" s="78" t="s">
        <v>258</v>
      </c>
      <c r="C122" s="155"/>
      <c r="D122" s="155"/>
      <c r="E122" s="395" t="s">
        <v>711</v>
      </c>
      <c r="F122" s="155" t="s">
        <v>322</v>
      </c>
      <c r="G122" s="169" t="s">
        <v>7</v>
      </c>
      <c r="H122" s="169" t="s">
        <v>330</v>
      </c>
      <c r="I122" s="169" t="s">
        <v>324</v>
      </c>
      <c r="J122" s="413" t="s">
        <v>497</v>
      </c>
      <c r="K122" s="413" t="s">
        <v>426</v>
      </c>
      <c r="L122" s="429">
        <v>7200.0</v>
      </c>
      <c r="M122" s="417">
        <v>7338.732</v>
      </c>
      <c r="N122" s="172" t="s">
        <v>265</v>
      </c>
      <c r="O122" s="149"/>
      <c r="P122" s="149"/>
      <c r="Q122" s="149"/>
      <c r="R122" s="149"/>
      <c r="S122" s="149" t="s">
        <v>93</v>
      </c>
      <c r="T122" s="79"/>
      <c r="U122" s="409">
        <v>45723.0</v>
      </c>
      <c r="V122" s="155"/>
      <c r="W122" s="169"/>
      <c r="X122" s="399" t="s">
        <v>334</v>
      </c>
      <c r="Y122" s="409">
        <v>45723.0</v>
      </c>
      <c r="Z122" s="411">
        <v>45723.385416666664</v>
      </c>
      <c r="AA122" s="397">
        <v>45723.0</v>
      </c>
      <c r="AB122" s="398">
        <v>45723.64097222222</v>
      </c>
      <c r="AC122" s="153"/>
      <c r="AD122" s="404">
        <v>7200.0</v>
      </c>
      <c r="AE122" s="154"/>
      <c r="AF122" s="154" t="s">
        <v>335</v>
      </c>
      <c r="AG122" s="249" t="s">
        <v>191</v>
      </c>
      <c r="AH122" s="155"/>
      <c r="AI122" s="79"/>
      <c r="AJ122" s="54"/>
      <c r="AK122" s="54"/>
      <c r="AL122" s="79"/>
      <c r="AM122" s="156"/>
      <c r="AN122" s="157"/>
      <c r="AO122" s="157"/>
      <c r="AP122" s="303"/>
      <c r="AQ122" s="250"/>
      <c r="AR122" s="250"/>
      <c r="AS122" s="400">
        <v>8.20250307823537E14</v>
      </c>
      <c r="AT122" s="561">
        <v>7000.0</v>
      </c>
      <c r="AU122" s="562">
        <v>3.4168232E8</v>
      </c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  <c r="BO122" s="105"/>
      <c r="BP122" s="105"/>
      <c r="BQ122" s="105"/>
      <c r="BR122" s="105"/>
      <c r="BS122" s="105"/>
      <c r="BT122" s="105"/>
      <c r="BU122" s="105"/>
      <c r="BV122" s="105"/>
      <c r="BW122" s="105"/>
      <c r="BX122" s="105"/>
      <c r="BY122" s="163">
        <v>44000.0</v>
      </c>
      <c r="BZ122" s="164" t="s">
        <v>194</v>
      </c>
      <c r="CA122" s="165">
        <v>3.0E7</v>
      </c>
      <c r="CB122" s="406">
        <v>45720.99652777778</v>
      </c>
      <c r="CC122" s="406">
        <v>45723.0</v>
      </c>
      <c r="CD122" s="406">
        <v>45723.118055555555</v>
      </c>
      <c r="CE122" s="406">
        <v>45723.385416666664</v>
      </c>
      <c r="CF122" s="71">
        <f t="shared" si="80"/>
        <v>2.388888889</v>
      </c>
      <c r="CG122" s="72" t="str">
        <f t="shared" si="81"/>
        <v>2 hari 9 jam 20 menit 0</v>
      </c>
      <c r="CH122" s="402">
        <v>45723.64097222222</v>
      </c>
      <c r="CI122" s="71">
        <f t="shared" si="82"/>
        <v>2.644444444</v>
      </c>
      <c r="CJ122" s="72" t="str">
        <f t="shared" si="83"/>
        <v>2 hari 15 jam 28 menit 0</v>
      </c>
      <c r="CK122" s="525">
        <v>45724.64097222222</v>
      </c>
      <c r="CL122" s="525">
        <v>45735.416666666664</v>
      </c>
      <c r="CM122" s="525">
        <v>45735.239583333336</v>
      </c>
      <c r="CN122" s="525">
        <v>45737.0625</v>
      </c>
      <c r="CO122" s="71">
        <f t="shared" ref="CO122:CO123" si="87">CN122-CK122</f>
        <v>12.42152778</v>
      </c>
      <c r="CP122" s="72" t="str">
        <f t="shared" si="84"/>
        <v>12 hari 10 jam 7 menit 0</v>
      </c>
      <c r="CQ122" s="71">
        <f t="shared" si="85"/>
        <v>15.06597222</v>
      </c>
      <c r="CR122" s="72" t="str">
        <f t="shared" si="86"/>
        <v>15 hari 1 jam 35 menit 0</v>
      </c>
      <c r="CS122" s="76"/>
      <c r="CT122" s="564"/>
      <c r="CU122" s="380" t="s">
        <v>712</v>
      </c>
      <c r="CV122" s="380" t="s">
        <v>713</v>
      </c>
      <c r="CW122" s="421">
        <v>45720.0</v>
      </c>
      <c r="CX122" s="168"/>
      <c r="CY122" s="380" t="s">
        <v>714</v>
      </c>
      <c r="CZ122" s="167"/>
    </row>
    <row r="123" ht="28.5" hidden="1" customHeight="1">
      <c r="A123" s="356">
        <v>4.0</v>
      </c>
      <c r="B123" s="78" t="s">
        <v>258</v>
      </c>
      <c r="C123" s="155"/>
      <c r="D123" s="155"/>
      <c r="E123" s="169"/>
      <c r="F123" s="155" t="s">
        <v>322</v>
      </c>
      <c r="G123" s="169" t="s">
        <v>7</v>
      </c>
      <c r="H123" s="169" t="s">
        <v>330</v>
      </c>
      <c r="I123" s="169" t="s">
        <v>324</v>
      </c>
      <c r="J123" s="413" t="s">
        <v>715</v>
      </c>
      <c r="K123" s="413" t="s">
        <v>716</v>
      </c>
      <c r="L123" s="429">
        <v>7200.0</v>
      </c>
      <c r="M123" s="417">
        <v>7188.269</v>
      </c>
      <c r="N123" s="172" t="s">
        <v>265</v>
      </c>
      <c r="O123" s="149"/>
      <c r="P123" s="149"/>
      <c r="Q123" s="149"/>
      <c r="R123" s="149"/>
      <c r="S123" s="149" t="s">
        <v>93</v>
      </c>
      <c r="T123" s="79"/>
      <c r="U123" s="409">
        <v>45725.0</v>
      </c>
      <c r="V123" s="155"/>
      <c r="W123" s="169"/>
      <c r="X123" s="399" t="s">
        <v>334</v>
      </c>
      <c r="Y123" s="409">
        <v>45725.0</v>
      </c>
      <c r="Z123" s="411">
        <v>45725.444444444445</v>
      </c>
      <c r="AA123" s="397">
        <v>45725.0</v>
      </c>
      <c r="AB123" s="398">
        <v>45725.55347222222</v>
      </c>
      <c r="AC123" s="153"/>
      <c r="AD123" s="404">
        <v>7200.0</v>
      </c>
      <c r="AE123" s="154"/>
      <c r="AF123" s="154" t="s">
        <v>335</v>
      </c>
      <c r="AG123" s="249" t="s">
        <v>191</v>
      </c>
      <c r="AH123" s="155"/>
      <c r="AI123" s="79"/>
      <c r="AJ123" s="54"/>
      <c r="AK123" s="54"/>
      <c r="AL123" s="79"/>
      <c r="AM123" s="156"/>
      <c r="AN123" s="157"/>
      <c r="AO123" s="157"/>
      <c r="AP123" s="303"/>
      <c r="AQ123" s="250"/>
      <c r="AR123" s="250"/>
      <c r="AS123" s="400">
        <v>8.20250308001989E14</v>
      </c>
      <c r="AT123" s="561">
        <v>7000.0</v>
      </c>
      <c r="AU123" s="562">
        <v>3.405136E8</v>
      </c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63">
        <v>44000.0</v>
      </c>
      <c r="BZ123" s="164" t="s">
        <v>194</v>
      </c>
      <c r="CA123" s="165">
        <v>3.0E7</v>
      </c>
      <c r="CB123" s="405">
        <v>45720.96875</v>
      </c>
      <c r="CC123" s="406">
        <v>45724.55902777778</v>
      </c>
      <c r="CD123" s="406">
        <v>45724.57638888889</v>
      </c>
      <c r="CE123" s="406">
        <v>45725.444444444445</v>
      </c>
      <c r="CF123" s="71">
        <f t="shared" si="80"/>
        <v>4.475694444</v>
      </c>
      <c r="CG123" s="72" t="str">
        <f t="shared" si="81"/>
        <v>4 hari 11 jam 25 menit 0</v>
      </c>
      <c r="CH123" s="402">
        <v>45725.55347222222</v>
      </c>
      <c r="CI123" s="71">
        <f t="shared" si="82"/>
        <v>4.584722222</v>
      </c>
      <c r="CJ123" s="72" t="str">
        <f t="shared" si="83"/>
        <v>4 hari 14 jam 2 menit 0</v>
      </c>
      <c r="CK123" s="525">
        <v>45726.55347222222</v>
      </c>
      <c r="CL123" s="525">
        <v>45733.041666666664</v>
      </c>
      <c r="CM123" s="525">
        <v>45733.041666666664</v>
      </c>
      <c r="CN123" s="525">
        <v>45734.197916666664</v>
      </c>
      <c r="CO123" s="71">
        <f t="shared" si="87"/>
        <v>7.644444444</v>
      </c>
      <c r="CP123" s="72" t="str">
        <f t="shared" si="84"/>
        <v>7 hari 15 jam 28 menit 0</v>
      </c>
      <c r="CQ123" s="71">
        <f t="shared" si="85"/>
        <v>12.22916667</v>
      </c>
      <c r="CR123" s="72" t="str">
        <f t="shared" si="86"/>
        <v>12 hari 5 jam 30 menit 0</v>
      </c>
      <c r="CS123" s="565" t="s">
        <v>717</v>
      </c>
      <c r="CT123" s="564" t="s">
        <v>718</v>
      </c>
      <c r="CU123" s="380" t="s">
        <v>719</v>
      </c>
      <c r="CV123" s="380" t="s">
        <v>720</v>
      </c>
      <c r="CW123" s="421">
        <v>45720.0</v>
      </c>
      <c r="CX123" s="168"/>
      <c r="CY123" s="380" t="s">
        <v>721</v>
      </c>
      <c r="CZ123" s="167"/>
    </row>
    <row r="124" ht="28.5" hidden="1" customHeight="1">
      <c r="A124" s="356">
        <v>5.0</v>
      </c>
      <c r="B124" s="78" t="s">
        <v>258</v>
      </c>
      <c r="C124" s="155"/>
      <c r="D124" s="155"/>
      <c r="E124" s="169"/>
      <c r="F124" s="155" t="s">
        <v>322</v>
      </c>
      <c r="G124" s="169" t="s">
        <v>7</v>
      </c>
      <c r="H124" s="169" t="s">
        <v>330</v>
      </c>
      <c r="I124" s="169" t="s">
        <v>324</v>
      </c>
      <c r="J124" s="413" t="s">
        <v>503</v>
      </c>
      <c r="K124" s="396" t="s">
        <v>479</v>
      </c>
      <c r="L124" s="563">
        <v>7500.0</v>
      </c>
      <c r="M124" s="417">
        <v>7443.246</v>
      </c>
      <c r="N124" s="172" t="s">
        <v>265</v>
      </c>
      <c r="O124" s="149"/>
      <c r="P124" s="149"/>
      <c r="Q124" s="149"/>
      <c r="R124" s="149"/>
      <c r="S124" s="149" t="s">
        <v>93</v>
      </c>
      <c r="T124" s="79"/>
      <c r="U124" s="409">
        <v>45731.0</v>
      </c>
      <c r="V124" s="155"/>
      <c r="W124" s="169"/>
      <c r="X124" s="399" t="s">
        <v>334</v>
      </c>
      <c r="Y124" s="409">
        <v>45731.0</v>
      </c>
      <c r="Z124" s="411">
        <v>45731.01736111111</v>
      </c>
      <c r="AA124" s="397">
        <v>45731.0</v>
      </c>
      <c r="AB124" s="398">
        <v>45731.652083333334</v>
      </c>
      <c r="AC124" s="153"/>
      <c r="AD124" s="404">
        <v>7400.0</v>
      </c>
      <c r="AE124" s="154"/>
      <c r="AF124" s="154" t="s">
        <v>335</v>
      </c>
      <c r="AG124" s="249" t="s">
        <v>191</v>
      </c>
      <c r="AH124" s="155"/>
      <c r="AI124" s="79"/>
      <c r="AJ124" s="54"/>
      <c r="AK124" s="54"/>
      <c r="AL124" s="79"/>
      <c r="AM124" s="156"/>
      <c r="AN124" s="157"/>
      <c r="AO124" s="157"/>
      <c r="AP124" s="303"/>
      <c r="AQ124" s="250"/>
      <c r="AR124" s="250"/>
      <c r="AS124" s="400">
        <v>8.20250313810477E14</v>
      </c>
      <c r="AT124" s="561">
        <v>7200.0</v>
      </c>
      <c r="AU124" s="562">
        <v>3.53204928E8</v>
      </c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63">
        <v>44000.0</v>
      </c>
      <c r="BZ124" s="164" t="s">
        <v>194</v>
      </c>
      <c r="CA124" s="165">
        <v>3.0E7</v>
      </c>
      <c r="CB124" s="405">
        <v>45724.90277777778</v>
      </c>
      <c r="CC124" s="406">
        <v>45730.19097222222</v>
      </c>
      <c r="CD124" s="406">
        <v>45730.20138888889</v>
      </c>
      <c r="CE124" s="406">
        <v>45731.01736111111</v>
      </c>
      <c r="CF124" s="71">
        <f t="shared" si="80"/>
        <v>6.114583333</v>
      </c>
      <c r="CG124" s="72" t="str">
        <f t="shared" si="81"/>
        <v>6 hari 2 jam 45 menit 0</v>
      </c>
      <c r="CH124" s="402">
        <v>45731.652083333334</v>
      </c>
      <c r="CI124" s="71">
        <f t="shared" si="82"/>
        <v>6.749305556</v>
      </c>
      <c r="CJ124" s="72" t="str">
        <f t="shared" si="83"/>
        <v>6 hari 17 jam 59 menit 0</v>
      </c>
      <c r="CK124" s="306"/>
      <c r="CL124" s="306"/>
      <c r="CM124" s="306"/>
      <c r="CN124" s="306"/>
      <c r="CO124" s="71"/>
      <c r="CP124" s="72" t="str">
        <f t="shared" si="84"/>
        <v>0 hari 0 jam 0 menit 0</v>
      </c>
      <c r="CQ124" s="71">
        <f t="shared" si="85"/>
        <v>6.749305556</v>
      </c>
      <c r="CR124" s="72" t="str">
        <f t="shared" si="86"/>
        <v>6 hari 17 jam 59 menit 0</v>
      </c>
      <c r="CS124" s="76"/>
      <c r="CT124" s="166"/>
      <c r="CU124" s="380" t="s">
        <v>722</v>
      </c>
      <c r="CV124" s="380" t="s">
        <v>723</v>
      </c>
      <c r="CW124" s="421">
        <v>45720.0</v>
      </c>
      <c r="CX124" s="168"/>
      <c r="CY124" s="167"/>
      <c r="CZ124" s="167"/>
    </row>
    <row r="125" ht="28.5" hidden="1" customHeight="1">
      <c r="A125" s="356">
        <v>6.0</v>
      </c>
      <c r="B125" s="78" t="s">
        <v>258</v>
      </c>
      <c r="C125" s="155"/>
      <c r="D125" s="155"/>
      <c r="E125" s="169"/>
      <c r="F125" s="155" t="s">
        <v>322</v>
      </c>
      <c r="G125" s="169" t="s">
        <v>7</v>
      </c>
      <c r="H125" s="169" t="s">
        <v>330</v>
      </c>
      <c r="I125" s="169" t="s">
        <v>324</v>
      </c>
      <c r="J125" s="413" t="s">
        <v>505</v>
      </c>
      <c r="K125" s="395" t="s">
        <v>724</v>
      </c>
      <c r="L125" s="563">
        <v>7200.0</v>
      </c>
      <c r="M125" s="417">
        <v>7318.572</v>
      </c>
      <c r="N125" s="172" t="s">
        <v>265</v>
      </c>
      <c r="O125" s="149"/>
      <c r="P125" s="149"/>
      <c r="Q125" s="149"/>
      <c r="R125" s="149"/>
      <c r="S125" s="149" t="s">
        <v>93</v>
      </c>
      <c r="T125" s="79"/>
      <c r="U125" s="409">
        <v>45728.0</v>
      </c>
      <c r="V125" s="155"/>
      <c r="W125" s="169"/>
      <c r="X125" s="399" t="s">
        <v>334</v>
      </c>
      <c r="Y125" s="409">
        <v>45728.0</v>
      </c>
      <c r="Z125" s="411">
        <v>45728.52777777778</v>
      </c>
      <c r="AA125" s="409">
        <v>45728.0</v>
      </c>
      <c r="AB125" s="398">
        <v>45728.64444444444</v>
      </c>
      <c r="AC125" s="153"/>
      <c r="AD125" s="404">
        <v>7200.0</v>
      </c>
      <c r="AE125" s="154"/>
      <c r="AF125" s="154" t="s">
        <v>335</v>
      </c>
      <c r="AG125" s="249" t="s">
        <v>191</v>
      </c>
      <c r="AH125" s="155"/>
      <c r="AI125" s="79"/>
      <c r="AJ125" s="54"/>
      <c r="AK125" s="54"/>
      <c r="AL125" s="79"/>
      <c r="AM125" s="156"/>
      <c r="AN125" s="157"/>
      <c r="AO125" s="157"/>
      <c r="AP125" s="303"/>
      <c r="AQ125" s="250"/>
      <c r="AR125" s="250"/>
      <c r="AS125" s="400">
        <v>8.20250311439037E14</v>
      </c>
      <c r="AT125" s="561">
        <v>7000.0</v>
      </c>
      <c r="AU125" s="562">
        <v>3.407432E8</v>
      </c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63">
        <v>44000.0</v>
      </c>
      <c r="BZ125" s="164" t="s">
        <v>194</v>
      </c>
      <c r="CA125" s="165">
        <v>3.0E7</v>
      </c>
      <c r="CB125" s="405">
        <v>45726.99652777778</v>
      </c>
      <c r="CC125" s="406">
        <v>45727.552083333336</v>
      </c>
      <c r="CD125" s="406">
        <v>45727.725694444445</v>
      </c>
      <c r="CE125" s="406">
        <v>45728.52777777778</v>
      </c>
      <c r="CF125" s="71">
        <f t="shared" si="80"/>
        <v>1.53125</v>
      </c>
      <c r="CG125" s="72" t="str">
        <f t="shared" si="81"/>
        <v>1 hari 12 jam 45 menit 0</v>
      </c>
      <c r="CH125" s="402">
        <v>45728.64444444444</v>
      </c>
      <c r="CI125" s="71">
        <f t="shared" si="82"/>
        <v>1.647916667</v>
      </c>
      <c r="CJ125" s="72" t="str">
        <f t="shared" si="83"/>
        <v>1 hari 15 jam 33 menit 0</v>
      </c>
      <c r="CK125" s="525">
        <v>45729.64444444444</v>
      </c>
      <c r="CL125" s="566">
        <v>45736.3125</v>
      </c>
      <c r="CM125" s="566">
        <v>45737.0625</v>
      </c>
      <c r="CN125" s="524">
        <v>45737.916666666664</v>
      </c>
      <c r="CO125" s="71">
        <f>CN125-CK125</f>
        <v>8.272222222</v>
      </c>
      <c r="CP125" s="72" t="str">
        <f t="shared" si="84"/>
        <v>8 hari 6 jam 32 menit 0</v>
      </c>
      <c r="CQ125" s="71">
        <f t="shared" si="85"/>
        <v>9.920138889</v>
      </c>
      <c r="CR125" s="72" t="str">
        <f t="shared" si="86"/>
        <v>9 hari 22 jam 5 menit 0</v>
      </c>
      <c r="CS125" s="76"/>
      <c r="CT125" s="166"/>
      <c r="CU125" s="380" t="s">
        <v>725</v>
      </c>
      <c r="CV125" s="380" t="s">
        <v>726</v>
      </c>
      <c r="CW125" s="421">
        <v>45721.0</v>
      </c>
      <c r="CX125" s="168"/>
      <c r="CY125" s="167"/>
      <c r="CZ125" s="167"/>
    </row>
    <row r="126" ht="28.5" hidden="1" customHeight="1">
      <c r="A126" s="356">
        <v>7.0</v>
      </c>
      <c r="B126" s="78" t="s">
        <v>258</v>
      </c>
      <c r="C126" s="155"/>
      <c r="D126" s="155"/>
      <c r="E126" s="169"/>
      <c r="F126" s="155" t="s">
        <v>322</v>
      </c>
      <c r="G126" s="169" t="s">
        <v>7</v>
      </c>
      <c r="H126" s="169" t="s">
        <v>330</v>
      </c>
      <c r="I126" s="169" t="s">
        <v>324</v>
      </c>
      <c r="J126" s="413" t="s">
        <v>727</v>
      </c>
      <c r="K126" s="413" t="s">
        <v>728</v>
      </c>
      <c r="L126" s="563">
        <v>4500.0</v>
      </c>
      <c r="M126" s="417">
        <v>4518.888</v>
      </c>
      <c r="N126" s="172" t="s">
        <v>265</v>
      </c>
      <c r="O126" s="149"/>
      <c r="P126" s="149"/>
      <c r="Q126" s="149"/>
      <c r="R126" s="149"/>
      <c r="S126" s="149" t="s">
        <v>93</v>
      </c>
      <c r="T126" s="79"/>
      <c r="U126" s="409">
        <v>45728.0</v>
      </c>
      <c r="V126" s="155"/>
      <c r="W126" s="169"/>
      <c r="X126" s="399" t="s">
        <v>334</v>
      </c>
      <c r="Y126" s="409">
        <v>45728.0</v>
      </c>
      <c r="Z126" s="411">
        <v>45737.88888888889</v>
      </c>
      <c r="AA126" s="409">
        <v>45729.0</v>
      </c>
      <c r="AB126" s="398">
        <v>45729.5</v>
      </c>
      <c r="AC126" s="153"/>
      <c r="AD126" s="404">
        <v>4500.0</v>
      </c>
      <c r="AE126" s="154"/>
      <c r="AF126" s="154" t="s">
        <v>335</v>
      </c>
      <c r="AG126" s="249" t="s">
        <v>191</v>
      </c>
      <c r="AH126" s="155"/>
      <c r="AI126" s="79"/>
      <c r="AJ126" s="54"/>
      <c r="AK126" s="54"/>
      <c r="AL126" s="79"/>
      <c r="AM126" s="156"/>
      <c r="AN126" s="157"/>
      <c r="AO126" s="157"/>
      <c r="AP126" s="303"/>
      <c r="AQ126" s="250"/>
      <c r="AR126" s="250"/>
      <c r="AS126" s="400">
        <v>8.2025031257735E14</v>
      </c>
      <c r="AT126" s="561">
        <v>4200.0</v>
      </c>
      <c r="AU126" s="562">
        <v>2.05748256E8</v>
      </c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63">
        <v>44000.0</v>
      </c>
      <c r="BZ126" s="164" t="s">
        <v>194</v>
      </c>
      <c r="CA126" s="165">
        <v>3.0E7</v>
      </c>
      <c r="CB126" s="405">
        <v>45727.0</v>
      </c>
      <c r="CC126" s="406">
        <v>45728.54861111111</v>
      </c>
      <c r="CD126" s="406">
        <v>45728.55902777778</v>
      </c>
      <c r="CE126" s="406">
        <v>45728.88888888889</v>
      </c>
      <c r="CF126" s="71">
        <f t="shared" si="80"/>
        <v>1.888888889</v>
      </c>
      <c r="CG126" s="72" t="str">
        <f t="shared" si="81"/>
        <v>1 hari 21 jam 20 menit 0</v>
      </c>
      <c r="CH126" s="402">
        <v>45729.5</v>
      </c>
      <c r="CI126" s="71">
        <f t="shared" si="82"/>
        <v>2.5</v>
      </c>
      <c r="CJ126" s="72" t="str">
        <f t="shared" si="83"/>
        <v>2 hari 12 jam 0 menit 0</v>
      </c>
      <c r="CK126" s="306"/>
      <c r="CL126" s="271"/>
      <c r="CM126" s="271"/>
      <c r="CN126" s="258"/>
      <c r="CO126" s="71"/>
      <c r="CP126" s="72" t="str">
        <f t="shared" si="84"/>
        <v>0 hari 0 jam 0 menit 0</v>
      </c>
      <c r="CQ126" s="71">
        <f t="shared" si="85"/>
        <v>2.5</v>
      </c>
      <c r="CR126" s="72" t="str">
        <f t="shared" si="86"/>
        <v>2 hari 12 jam 0 menit 0</v>
      </c>
      <c r="CS126" s="76"/>
      <c r="CT126" s="166"/>
      <c r="CU126" s="380" t="s">
        <v>729</v>
      </c>
      <c r="CV126" s="380" t="s">
        <v>730</v>
      </c>
      <c r="CW126" s="421">
        <v>45721.0</v>
      </c>
      <c r="CX126" s="168"/>
      <c r="CY126" s="167"/>
      <c r="CZ126" s="167"/>
    </row>
    <row r="127" ht="28.5" hidden="1" customHeight="1">
      <c r="A127" s="356">
        <v>8.0</v>
      </c>
      <c r="B127" s="78" t="s">
        <v>258</v>
      </c>
      <c r="C127" s="155"/>
      <c r="D127" s="155"/>
      <c r="E127" s="169"/>
      <c r="F127" s="155" t="s">
        <v>322</v>
      </c>
      <c r="G127" s="169" t="s">
        <v>7</v>
      </c>
      <c r="H127" s="169" t="s">
        <v>330</v>
      </c>
      <c r="I127" s="169" t="s">
        <v>324</v>
      </c>
      <c r="J127" s="413" t="s">
        <v>731</v>
      </c>
      <c r="K127" s="413" t="s">
        <v>732</v>
      </c>
      <c r="L127" s="563">
        <v>4300.0</v>
      </c>
      <c r="M127" s="417">
        <v>4008.742</v>
      </c>
      <c r="N127" s="172" t="s">
        <v>265</v>
      </c>
      <c r="O127" s="149"/>
      <c r="P127" s="149"/>
      <c r="Q127" s="149"/>
      <c r="R127" s="149"/>
      <c r="S127" s="149" t="s">
        <v>93</v>
      </c>
      <c r="T127" s="79"/>
      <c r="U127" s="409">
        <v>45736.0</v>
      </c>
      <c r="V127" s="155"/>
      <c r="W127" s="169"/>
      <c r="X127" s="399" t="s">
        <v>334</v>
      </c>
      <c r="Y127" s="409">
        <v>45736.0</v>
      </c>
      <c r="Z127" s="411">
        <v>45736.72222222222</v>
      </c>
      <c r="AA127" s="409">
        <v>45736.0</v>
      </c>
      <c r="AB127" s="398">
        <v>45736.94305555556</v>
      </c>
      <c r="AC127" s="153"/>
      <c r="AD127" s="404">
        <v>4300.0</v>
      </c>
      <c r="AE127" s="154"/>
      <c r="AF127" s="154" t="s">
        <v>335</v>
      </c>
      <c r="AG127" s="249" t="s">
        <v>191</v>
      </c>
      <c r="AH127" s="155"/>
      <c r="AI127" s="79"/>
      <c r="AJ127" s="54"/>
      <c r="AK127" s="54"/>
      <c r="AL127" s="79"/>
      <c r="AM127" s="156"/>
      <c r="AN127" s="157"/>
      <c r="AO127" s="157"/>
      <c r="AP127" s="303"/>
      <c r="AQ127" s="250"/>
      <c r="AR127" s="250"/>
      <c r="AS127" s="400">
        <v>8.20250320771447E14</v>
      </c>
      <c r="AT127" s="561">
        <v>3800.0</v>
      </c>
      <c r="AU127" s="562">
        <v>1.82540448E8</v>
      </c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63">
        <v>44000.0</v>
      </c>
      <c r="BZ127" s="164" t="s">
        <v>194</v>
      </c>
      <c r="CA127" s="165">
        <v>3.0E7</v>
      </c>
      <c r="CB127" s="405">
        <v>45736.430555555555</v>
      </c>
      <c r="CC127" s="406">
        <v>45736.51736111111</v>
      </c>
      <c r="CD127" s="406">
        <v>45736.541666666664</v>
      </c>
      <c r="CE127" s="406">
        <v>45736.72222222222</v>
      </c>
      <c r="CF127" s="71">
        <f t="shared" si="80"/>
        <v>0.2916666667</v>
      </c>
      <c r="CG127" s="72" t="str">
        <f t="shared" si="81"/>
        <v>0 hari 7 jam 0 menit 0</v>
      </c>
      <c r="CH127" s="402">
        <v>45736.94305555556</v>
      </c>
      <c r="CI127" s="71">
        <f t="shared" si="82"/>
        <v>0.5125</v>
      </c>
      <c r="CJ127" s="72" t="str">
        <f t="shared" si="83"/>
        <v>0 hari 12 jam 18 menit 0</v>
      </c>
      <c r="CK127" s="306"/>
      <c r="CL127" s="271"/>
      <c r="CM127" s="271"/>
      <c r="CN127" s="258"/>
      <c r="CO127" s="71"/>
      <c r="CP127" s="72" t="str">
        <f t="shared" si="84"/>
        <v>0 hari 0 jam 0 menit 0</v>
      </c>
      <c r="CQ127" s="71">
        <f t="shared" si="85"/>
        <v>0.5125</v>
      </c>
      <c r="CR127" s="72" t="str">
        <f t="shared" si="86"/>
        <v>0 hari 12 jam 18 menit 0</v>
      </c>
      <c r="CS127" s="76"/>
      <c r="CT127" s="166"/>
      <c r="CU127" s="380" t="s">
        <v>733</v>
      </c>
      <c r="CV127" s="380" t="s">
        <v>734</v>
      </c>
      <c r="CW127" s="421">
        <v>45721.0</v>
      </c>
      <c r="CX127" s="168"/>
      <c r="CY127" s="167"/>
      <c r="CZ127" s="167"/>
    </row>
    <row r="128" ht="15.0" hidden="1" customHeight="1">
      <c r="A128" s="301"/>
      <c r="B128" s="553"/>
      <c r="C128" s="554"/>
      <c r="D128" s="567"/>
      <c r="E128" s="307"/>
      <c r="F128" s="300"/>
      <c r="G128" s="300"/>
      <c r="H128" s="300"/>
      <c r="I128" s="557"/>
      <c r="J128" s="558"/>
      <c r="K128" s="308" t="s">
        <v>111</v>
      </c>
      <c r="L128" s="309">
        <f t="shared" ref="L128:M128" si="88">SUM(L120:L127)</f>
        <v>50000</v>
      </c>
      <c r="M128" s="310">
        <f t="shared" si="88"/>
        <v>49678.175</v>
      </c>
      <c r="N128" s="311"/>
      <c r="O128" s="300"/>
      <c r="P128" s="300"/>
      <c r="Q128" s="300"/>
      <c r="R128" s="300"/>
      <c r="S128" s="300"/>
      <c r="T128" s="280"/>
      <c r="U128" s="300"/>
      <c r="V128" s="312"/>
      <c r="W128" s="313"/>
      <c r="X128" s="281"/>
      <c r="Y128" s="301"/>
      <c r="Z128" s="301"/>
      <c r="AA128" s="314"/>
      <c r="AB128" s="314"/>
      <c r="AC128" s="314"/>
      <c r="AD128" s="309"/>
      <c r="AE128" s="309"/>
      <c r="AF128" s="309"/>
      <c r="AG128" s="315"/>
      <c r="AH128" s="289"/>
      <c r="AI128" s="280"/>
      <c r="AJ128" s="280"/>
      <c r="AK128" s="280"/>
      <c r="AL128" s="280"/>
      <c r="AM128" s="280"/>
      <c r="AN128" s="280"/>
      <c r="AO128" s="280"/>
      <c r="AP128" s="280"/>
      <c r="AQ128" s="280"/>
      <c r="AR128" s="280"/>
      <c r="AS128" s="280"/>
      <c r="AT128" s="289"/>
      <c r="AU128" s="280"/>
      <c r="AV128" s="289"/>
      <c r="AW128" s="289"/>
      <c r="AX128" s="289"/>
      <c r="AY128" s="289"/>
      <c r="AZ128" s="289"/>
      <c r="BA128" s="280"/>
      <c r="BB128" s="289"/>
      <c r="BC128" s="289"/>
      <c r="BD128" s="289"/>
      <c r="BE128" s="289"/>
      <c r="BF128" s="289"/>
      <c r="BG128" s="280"/>
      <c r="BH128" s="280"/>
      <c r="BI128" s="289"/>
      <c r="BJ128" s="289"/>
      <c r="BK128" s="289"/>
      <c r="BL128" s="289"/>
      <c r="BM128" s="289"/>
      <c r="BN128" s="280"/>
      <c r="BO128" s="289"/>
      <c r="BP128" s="289"/>
      <c r="BQ128" s="289"/>
      <c r="BR128" s="289"/>
      <c r="BS128" s="289"/>
      <c r="BT128" s="280"/>
      <c r="BU128" s="289"/>
      <c r="BV128" s="289"/>
      <c r="BW128" s="289"/>
      <c r="BX128" s="289"/>
      <c r="BY128" s="292"/>
      <c r="BZ128" s="293"/>
      <c r="CA128" s="292"/>
      <c r="CB128" s="316"/>
      <c r="CC128" s="316"/>
      <c r="CD128" s="316"/>
      <c r="CE128" s="316"/>
      <c r="CF128" s="292"/>
      <c r="CG128" s="292"/>
      <c r="CH128" s="316"/>
      <c r="CI128" s="292"/>
      <c r="CJ128" s="292"/>
      <c r="CK128" s="316"/>
      <c r="CL128" s="316"/>
      <c r="CM128" s="316"/>
      <c r="CN128" s="316"/>
      <c r="CO128" s="316"/>
      <c r="CP128" s="316"/>
      <c r="CQ128" s="316"/>
      <c r="CR128" s="316"/>
      <c r="CS128" s="316"/>
      <c r="CT128" s="316"/>
      <c r="CU128" s="295"/>
      <c r="CV128" s="295"/>
      <c r="CW128" s="295"/>
      <c r="CX128" s="295"/>
      <c r="CY128" s="295"/>
      <c r="CZ128" s="295"/>
    </row>
    <row r="129" ht="30.75" hidden="1" customHeight="1">
      <c r="A129" s="522">
        <v>1.0</v>
      </c>
      <c r="B129" s="79" t="s">
        <v>258</v>
      </c>
      <c r="C129" s="568" t="s">
        <v>397</v>
      </c>
      <c r="D129" s="169" t="s">
        <v>11</v>
      </c>
      <c r="E129" s="414" t="s">
        <v>735</v>
      </c>
      <c r="F129" s="169" t="s">
        <v>279</v>
      </c>
      <c r="G129" s="169" t="s">
        <v>34</v>
      </c>
      <c r="H129" s="169" t="s">
        <v>280</v>
      </c>
      <c r="I129" s="169" t="s">
        <v>640</v>
      </c>
      <c r="J129" s="395" t="s">
        <v>736</v>
      </c>
      <c r="K129" s="568" t="s">
        <v>525</v>
      </c>
      <c r="L129" s="244">
        <v>7500.0</v>
      </c>
      <c r="M129" s="527">
        <v>7939.78</v>
      </c>
      <c r="N129" s="374" t="s">
        <v>265</v>
      </c>
      <c r="O129" s="149"/>
      <c r="P129" s="149"/>
      <c r="Q129" s="149"/>
      <c r="R129" s="149"/>
      <c r="S129" s="414" t="s">
        <v>92</v>
      </c>
      <c r="T129" s="79"/>
      <c r="U129" s="409">
        <v>45739.0</v>
      </c>
      <c r="V129" s="105"/>
      <c r="W129" s="247"/>
      <c r="X129" s="79"/>
      <c r="Y129" s="150"/>
      <c r="Z129" s="64"/>
      <c r="AA129" s="72"/>
      <c r="AB129" s="64"/>
      <c r="AC129" s="155"/>
      <c r="AD129" s="66">
        <v>7500.0</v>
      </c>
      <c r="AE129" s="66"/>
      <c r="AF129" s="261"/>
      <c r="AG129" s="155"/>
      <c r="AH129" s="155"/>
      <c r="AI129" s="155"/>
      <c r="AJ129" s="105"/>
      <c r="AK129" s="54"/>
      <c r="AL129" s="155"/>
      <c r="AM129" s="163"/>
      <c r="AN129" s="255"/>
      <c r="AO129" s="163"/>
      <c r="AP129" s="256"/>
      <c r="AQ129" s="256"/>
      <c r="AR129" s="256"/>
      <c r="AS129" s="79"/>
      <c r="AT129" s="79"/>
      <c r="AU129" s="163"/>
      <c r="AV129" s="15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63">
        <v>200000.0</v>
      </c>
      <c r="BZ129" s="164" t="s">
        <v>194</v>
      </c>
      <c r="CA129" s="165">
        <v>3.0E7</v>
      </c>
      <c r="CB129" s="69"/>
      <c r="CC129" s="69"/>
      <c r="CD129" s="69"/>
      <c r="CE129" s="70"/>
      <c r="CF129" s="71">
        <f t="shared" ref="CF129:CF132" si="89">CE129-CB129</f>
        <v>0</v>
      </c>
      <c r="CG129" s="72" t="str">
        <f t="shared" ref="CG129:CG132" si="90">INT(CE129-CB129)&amp;" hari "&amp;HOUR(MOD(CE129-CB129,1))&amp;" jam "&amp;MINUTE(MOD(CE129-CB129,1))&amp;" menit "&amp;SECOND(MOD(CE129-CB129,1))</f>
        <v>0 hari 0 jam 0 menit 0</v>
      </c>
      <c r="CH129" s="73"/>
      <c r="CI129" s="71">
        <f t="shared" ref="CI129:CI132" si="91">CH129-CB129</f>
        <v>0</v>
      </c>
      <c r="CJ129" s="72" t="str">
        <f t="shared" ref="CJ129:CJ132" si="92">INT(CH129-CB129)&amp;" hari "&amp;HOUR(MOD(CH129-CB129,1))&amp;" jam "&amp;MINUTE(MOD(CH129-CB129,1))&amp;" menit "&amp;SECOND(MOD(CH129-CB129,1))</f>
        <v>0 hari 0 jam 0 menit 0</v>
      </c>
      <c r="CK129" s="524"/>
      <c r="CL129" s="521"/>
      <c r="CM129" s="258"/>
      <c r="CN129" s="258"/>
      <c r="CO129" s="71"/>
      <c r="CP129" s="72"/>
      <c r="CQ129" s="71"/>
      <c r="CR129" s="72"/>
      <c r="CS129" s="76"/>
      <c r="CT129" s="76"/>
      <c r="CU129" s="274"/>
      <c r="CV129" s="420" t="s">
        <v>737</v>
      </c>
      <c r="CW129" s="275"/>
      <c r="CX129" s="76"/>
      <c r="CY129" s="76"/>
      <c r="CZ129" s="76"/>
    </row>
    <row r="130" ht="30.75" hidden="1" customHeight="1">
      <c r="A130" s="522">
        <v>2.0</v>
      </c>
      <c r="B130" s="79" t="s">
        <v>258</v>
      </c>
      <c r="C130" s="568" t="s">
        <v>397</v>
      </c>
      <c r="D130" s="169" t="s">
        <v>11</v>
      </c>
      <c r="E130" s="414" t="s">
        <v>738</v>
      </c>
      <c r="F130" s="169" t="s">
        <v>279</v>
      </c>
      <c r="G130" s="169" t="s">
        <v>34</v>
      </c>
      <c r="H130" s="169" t="s">
        <v>280</v>
      </c>
      <c r="I130" s="169" t="s">
        <v>640</v>
      </c>
      <c r="J130" s="395" t="s">
        <v>739</v>
      </c>
      <c r="K130" s="568" t="s">
        <v>740</v>
      </c>
      <c r="L130" s="244">
        <v>7500.0</v>
      </c>
      <c r="M130" s="527">
        <v>8026.86</v>
      </c>
      <c r="N130" s="374" t="s">
        <v>265</v>
      </c>
      <c r="O130" s="149"/>
      <c r="P130" s="149"/>
      <c r="Q130" s="149"/>
      <c r="R130" s="149"/>
      <c r="S130" s="414" t="s">
        <v>92</v>
      </c>
      <c r="T130" s="79"/>
      <c r="U130" s="409">
        <v>45742.0</v>
      </c>
      <c r="V130" s="105"/>
      <c r="W130" s="247"/>
      <c r="X130" s="79"/>
      <c r="Y130" s="150"/>
      <c r="Z130" s="64"/>
      <c r="AA130" s="72"/>
      <c r="AB130" s="64"/>
      <c r="AC130" s="155"/>
      <c r="AD130" s="66">
        <v>7500.0</v>
      </c>
      <c r="AE130" s="66"/>
      <c r="AF130" s="261"/>
      <c r="AG130" s="155"/>
      <c r="AH130" s="155"/>
      <c r="AI130" s="155"/>
      <c r="AJ130" s="105"/>
      <c r="AK130" s="54"/>
      <c r="AL130" s="155"/>
      <c r="AM130" s="163"/>
      <c r="AN130" s="255"/>
      <c r="AO130" s="163"/>
      <c r="AP130" s="256"/>
      <c r="AQ130" s="256"/>
      <c r="AR130" s="256"/>
      <c r="AS130" s="79"/>
      <c r="AT130" s="79"/>
      <c r="AU130" s="163"/>
      <c r="AV130" s="15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  <c r="BO130" s="105"/>
      <c r="BP130" s="105"/>
      <c r="BQ130" s="105"/>
      <c r="BR130" s="105"/>
      <c r="BS130" s="105"/>
      <c r="BT130" s="105"/>
      <c r="BU130" s="105"/>
      <c r="BV130" s="105"/>
      <c r="BW130" s="105"/>
      <c r="BX130" s="105"/>
      <c r="BY130" s="163">
        <v>200000.0</v>
      </c>
      <c r="BZ130" s="164" t="s">
        <v>194</v>
      </c>
      <c r="CA130" s="165">
        <v>3.0E7</v>
      </c>
      <c r="CB130" s="69"/>
      <c r="CC130" s="69"/>
      <c r="CD130" s="69"/>
      <c r="CE130" s="70"/>
      <c r="CF130" s="71">
        <f t="shared" si="89"/>
        <v>0</v>
      </c>
      <c r="CG130" s="72" t="str">
        <f t="shared" si="90"/>
        <v>0 hari 0 jam 0 menit 0</v>
      </c>
      <c r="CH130" s="73"/>
      <c r="CI130" s="71">
        <f t="shared" si="91"/>
        <v>0</v>
      </c>
      <c r="CJ130" s="72" t="str">
        <f t="shared" si="92"/>
        <v>0 hari 0 jam 0 menit 0</v>
      </c>
      <c r="CK130" s="524"/>
      <c r="CL130" s="521"/>
      <c r="CM130" s="258"/>
      <c r="CN130" s="258"/>
      <c r="CO130" s="71"/>
      <c r="CP130" s="72"/>
      <c r="CQ130" s="71"/>
      <c r="CR130" s="72"/>
      <c r="CS130" s="76"/>
      <c r="CT130" s="76"/>
      <c r="CU130" s="274"/>
      <c r="CV130" s="420" t="s">
        <v>741</v>
      </c>
      <c r="CW130" s="275"/>
      <c r="CX130" s="76"/>
      <c r="CY130" s="76"/>
      <c r="CZ130" s="76"/>
    </row>
    <row r="131" ht="30.75" customHeight="1">
      <c r="A131" s="399">
        <v>1.0</v>
      </c>
      <c r="B131" s="79" t="s">
        <v>258</v>
      </c>
      <c r="C131" s="568" t="s">
        <v>742</v>
      </c>
      <c r="D131" s="169" t="s">
        <v>11</v>
      </c>
      <c r="E131" s="414" t="s">
        <v>743</v>
      </c>
      <c r="F131" s="169" t="s">
        <v>279</v>
      </c>
      <c r="G131" s="169" t="s">
        <v>34</v>
      </c>
      <c r="H131" s="169" t="s">
        <v>280</v>
      </c>
      <c r="I131" s="169" t="s">
        <v>640</v>
      </c>
      <c r="J131" s="395" t="s">
        <v>744</v>
      </c>
      <c r="K131" s="568" t="s">
        <v>745</v>
      </c>
      <c r="L131" s="244">
        <v>7500.0</v>
      </c>
      <c r="M131" s="527">
        <v>7331.18</v>
      </c>
      <c r="N131" s="569" t="s">
        <v>746</v>
      </c>
      <c r="O131" s="149"/>
      <c r="P131" s="149"/>
      <c r="Q131" s="149"/>
      <c r="R131" s="149"/>
      <c r="S131" s="414" t="s">
        <v>747</v>
      </c>
      <c r="T131" s="79"/>
      <c r="U131" s="409">
        <v>45753.0</v>
      </c>
      <c r="V131" s="105"/>
      <c r="W131" s="247"/>
      <c r="X131" s="399" t="s">
        <v>189</v>
      </c>
      <c r="Y131" s="150"/>
      <c r="Z131" s="64"/>
      <c r="AA131" s="72"/>
      <c r="AB131" s="64"/>
      <c r="AC131" s="155"/>
      <c r="AD131" s="66">
        <v>7500.0</v>
      </c>
      <c r="AE131" s="66"/>
      <c r="AF131" s="261"/>
      <c r="AG131" s="155"/>
      <c r="AH131" s="155"/>
      <c r="AI131" s="155"/>
      <c r="AJ131" s="105"/>
      <c r="AK131" s="54"/>
      <c r="AL131" s="155"/>
      <c r="AM131" s="163"/>
      <c r="AN131" s="255"/>
      <c r="AO131" s="163"/>
      <c r="AP131" s="256"/>
      <c r="AQ131" s="256"/>
      <c r="AR131" s="256"/>
      <c r="AS131" s="79"/>
      <c r="AT131" s="79"/>
      <c r="AU131" s="163"/>
      <c r="AV131" s="15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63">
        <v>200000.0</v>
      </c>
      <c r="BZ131" s="164" t="s">
        <v>194</v>
      </c>
      <c r="CA131" s="165">
        <v>3.0E7</v>
      </c>
      <c r="CB131" s="69"/>
      <c r="CC131" s="69"/>
      <c r="CD131" s="69"/>
      <c r="CE131" s="70"/>
      <c r="CF131" s="71">
        <f t="shared" si="89"/>
        <v>0</v>
      </c>
      <c r="CG131" s="72" t="str">
        <f t="shared" si="90"/>
        <v>0 hari 0 jam 0 menit 0</v>
      </c>
      <c r="CH131" s="73"/>
      <c r="CI131" s="71">
        <f t="shared" si="91"/>
        <v>0</v>
      </c>
      <c r="CJ131" s="72" t="str">
        <f t="shared" si="92"/>
        <v>0 hari 0 jam 0 menit 0</v>
      </c>
      <c r="CK131" s="524"/>
      <c r="CL131" s="521"/>
      <c r="CM131" s="258"/>
      <c r="CN131" s="258"/>
      <c r="CO131" s="71"/>
      <c r="CP131" s="72"/>
      <c r="CQ131" s="71"/>
      <c r="CR131" s="72"/>
      <c r="CS131" s="76"/>
      <c r="CT131" s="76"/>
      <c r="CU131" s="274"/>
      <c r="CV131" s="420" t="s">
        <v>748</v>
      </c>
      <c r="CW131" s="275"/>
      <c r="CX131" s="76"/>
      <c r="CY131" s="76"/>
      <c r="CZ131" s="76"/>
    </row>
    <row r="132" ht="30.75" customHeight="1">
      <c r="A132" s="399">
        <v>2.0</v>
      </c>
      <c r="B132" s="79" t="s">
        <v>258</v>
      </c>
      <c r="C132" s="568" t="s">
        <v>742</v>
      </c>
      <c r="D132" s="169" t="s">
        <v>11</v>
      </c>
      <c r="E132" s="414" t="s">
        <v>749</v>
      </c>
      <c r="F132" s="169" t="s">
        <v>279</v>
      </c>
      <c r="G132" s="169" t="s">
        <v>34</v>
      </c>
      <c r="H132" s="169" t="s">
        <v>280</v>
      </c>
      <c r="I132" s="169" t="s">
        <v>640</v>
      </c>
      <c r="J132" s="395" t="s">
        <v>750</v>
      </c>
      <c r="K132" s="568" t="s">
        <v>751</v>
      </c>
      <c r="L132" s="244">
        <v>7500.0</v>
      </c>
      <c r="M132" s="527">
        <v>8049.88</v>
      </c>
      <c r="N132" s="569" t="s">
        <v>752</v>
      </c>
      <c r="O132" s="149"/>
      <c r="P132" s="149"/>
      <c r="Q132" s="149"/>
      <c r="R132" s="149"/>
      <c r="S132" s="414" t="s">
        <v>747</v>
      </c>
      <c r="T132" s="79"/>
      <c r="U132" s="409">
        <v>45757.0</v>
      </c>
      <c r="V132" s="105"/>
      <c r="W132" s="247"/>
      <c r="X132" s="399" t="s">
        <v>189</v>
      </c>
      <c r="Y132" s="150"/>
      <c r="Z132" s="64"/>
      <c r="AA132" s="72"/>
      <c r="AB132" s="64"/>
      <c r="AC132" s="155"/>
      <c r="AD132" s="66">
        <v>7500.0</v>
      </c>
      <c r="AE132" s="66"/>
      <c r="AF132" s="261"/>
      <c r="AG132" s="155"/>
      <c r="AH132" s="155"/>
      <c r="AI132" s="155"/>
      <c r="AJ132" s="105"/>
      <c r="AK132" s="54"/>
      <c r="AL132" s="155"/>
      <c r="AM132" s="163"/>
      <c r="AN132" s="255"/>
      <c r="AO132" s="163"/>
      <c r="AP132" s="256"/>
      <c r="AQ132" s="256"/>
      <c r="AR132" s="256"/>
      <c r="AS132" s="79"/>
      <c r="AT132" s="79"/>
      <c r="AU132" s="163"/>
      <c r="AV132" s="15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63">
        <v>200000.0</v>
      </c>
      <c r="BZ132" s="164" t="s">
        <v>194</v>
      </c>
      <c r="CA132" s="165">
        <v>3.0E7</v>
      </c>
      <c r="CB132" s="69"/>
      <c r="CC132" s="69"/>
      <c r="CD132" s="69"/>
      <c r="CE132" s="70"/>
      <c r="CF132" s="71">
        <f t="shared" si="89"/>
        <v>0</v>
      </c>
      <c r="CG132" s="72" t="str">
        <f t="shared" si="90"/>
        <v>0 hari 0 jam 0 menit 0</v>
      </c>
      <c r="CH132" s="73"/>
      <c r="CI132" s="71">
        <f t="shared" si="91"/>
        <v>0</v>
      </c>
      <c r="CJ132" s="72" t="str">
        <f t="shared" si="92"/>
        <v>0 hari 0 jam 0 menit 0</v>
      </c>
      <c r="CK132" s="524"/>
      <c r="CL132" s="521"/>
      <c r="CM132" s="258"/>
      <c r="CN132" s="258"/>
      <c r="CO132" s="71"/>
      <c r="CP132" s="72"/>
      <c r="CQ132" s="71"/>
      <c r="CR132" s="72"/>
      <c r="CS132" s="76"/>
      <c r="CT132" s="76"/>
      <c r="CU132" s="274"/>
      <c r="CV132" s="420" t="s">
        <v>753</v>
      </c>
      <c r="CW132" s="275"/>
      <c r="CX132" s="76"/>
      <c r="CY132" s="76"/>
      <c r="CZ132" s="76"/>
    </row>
    <row r="133" ht="28.5" customHeight="1">
      <c r="A133" s="400">
        <v>3.0</v>
      </c>
      <c r="B133" s="54" t="s">
        <v>258</v>
      </c>
      <c r="C133" s="568" t="s">
        <v>742</v>
      </c>
      <c r="D133" s="249" t="s">
        <v>11</v>
      </c>
      <c r="E133" s="534" t="s">
        <v>754</v>
      </c>
      <c r="F133" s="568" t="s">
        <v>663</v>
      </c>
      <c r="G133" s="395" t="s">
        <v>630</v>
      </c>
      <c r="H133" s="570" t="s">
        <v>755</v>
      </c>
      <c r="I133" s="249" t="s">
        <v>756</v>
      </c>
      <c r="J133" s="568" t="s">
        <v>757</v>
      </c>
      <c r="K133" s="568" t="s">
        <v>758</v>
      </c>
      <c r="L133" s="244">
        <v>7500.0</v>
      </c>
      <c r="M133" s="527">
        <v>7792.738</v>
      </c>
      <c r="N133" s="569" t="s">
        <v>759</v>
      </c>
      <c r="O133" s="571"/>
      <c r="P133" s="571"/>
      <c r="Q133" s="571"/>
      <c r="R133" s="571"/>
      <c r="S133" s="414" t="s">
        <v>760</v>
      </c>
      <c r="T133" s="104"/>
      <c r="U133" s="409">
        <v>45759.0</v>
      </c>
      <c r="V133" s="68"/>
      <c r="W133" s="104"/>
      <c r="X133" s="249"/>
      <c r="Y133" s="572"/>
      <c r="Z133" s="573"/>
      <c r="AA133" s="573"/>
      <c r="AB133" s="572"/>
      <c r="AC133" s="249"/>
      <c r="AD133" s="535"/>
      <c r="AE133" s="535"/>
      <c r="AF133" s="535"/>
      <c r="AG133" s="249"/>
      <c r="AH133" s="104"/>
      <c r="AI133" s="104"/>
      <c r="AJ133" s="104"/>
      <c r="AK133" s="104"/>
      <c r="AL133" s="104"/>
      <c r="AM133" s="303"/>
      <c r="AN133" s="303"/>
      <c r="AO133" s="303"/>
      <c r="AP133" s="303"/>
      <c r="AQ133" s="303"/>
      <c r="AR133" s="303"/>
      <c r="AS133" s="249"/>
      <c r="AT133" s="249"/>
      <c r="AU133" s="165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  <c r="BY133" s="165"/>
      <c r="BZ133" s="70"/>
      <c r="CA133" s="70"/>
      <c r="CB133" s="70"/>
      <c r="CC133" s="70"/>
      <c r="CD133" s="70"/>
      <c r="CE133" s="70"/>
      <c r="CF133" s="71"/>
      <c r="CG133" s="572"/>
      <c r="CH133" s="70"/>
      <c r="CI133" s="327"/>
      <c r="CJ133" s="574"/>
      <c r="CK133" s="225"/>
      <c r="CL133" s="225"/>
      <c r="CM133" s="225"/>
      <c r="CN133" s="225"/>
      <c r="CO133" s="225"/>
      <c r="CP133" s="225"/>
      <c r="CQ133" s="225"/>
      <c r="CR133" s="225"/>
      <c r="CS133" s="225"/>
      <c r="CT133" s="225"/>
      <c r="CU133" s="225"/>
      <c r="CV133" s="575" t="s">
        <v>761</v>
      </c>
      <c r="CW133" s="576"/>
      <c r="CX133" s="576"/>
      <c r="CY133" s="576"/>
      <c r="CZ133" s="577"/>
    </row>
    <row r="134" ht="28.5" hidden="1" customHeight="1">
      <c r="A134" s="400"/>
      <c r="B134" s="54" t="s">
        <v>258</v>
      </c>
      <c r="C134" s="249" t="s">
        <v>537</v>
      </c>
      <c r="D134" s="249" t="s">
        <v>6</v>
      </c>
      <c r="E134" s="578" t="s">
        <v>552</v>
      </c>
      <c r="F134" s="249" t="s">
        <v>322</v>
      </c>
      <c r="G134" s="249" t="s">
        <v>7</v>
      </c>
      <c r="H134" s="579" t="s">
        <v>762</v>
      </c>
      <c r="I134" s="249" t="s">
        <v>324</v>
      </c>
      <c r="J134" s="580" t="s">
        <v>763</v>
      </c>
      <c r="K134" s="249" t="s">
        <v>764</v>
      </c>
      <c r="L134" s="244">
        <v>55000.0</v>
      </c>
      <c r="M134" s="245">
        <v>0.0</v>
      </c>
      <c r="N134" s="569" t="s">
        <v>765</v>
      </c>
      <c r="O134" s="571"/>
      <c r="P134" s="571"/>
      <c r="Q134" s="571"/>
      <c r="R134" s="571"/>
      <c r="S134" s="149" t="s">
        <v>255</v>
      </c>
      <c r="T134" s="104"/>
      <c r="U134" s="581"/>
      <c r="V134" s="68"/>
      <c r="W134" s="104"/>
      <c r="X134" s="249"/>
      <c r="Y134" s="572"/>
      <c r="Z134" s="573"/>
      <c r="AA134" s="573"/>
      <c r="AB134" s="572"/>
      <c r="AC134" s="249"/>
      <c r="AD134" s="535"/>
      <c r="AE134" s="535"/>
      <c r="AF134" s="535"/>
      <c r="AG134" s="249"/>
      <c r="AH134" s="104"/>
      <c r="AI134" s="104"/>
      <c r="AJ134" s="104"/>
      <c r="AK134" s="104"/>
      <c r="AL134" s="104"/>
      <c r="AM134" s="303"/>
      <c r="AN134" s="303"/>
      <c r="AO134" s="303"/>
      <c r="AP134" s="303"/>
      <c r="AQ134" s="303"/>
      <c r="AR134" s="303"/>
      <c r="AS134" s="249"/>
      <c r="AT134" s="249"/>
      <c r="AU134" s="165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  <c r="BY134" s="165"/>
      <c r="BZ134" s="70"/>
      <c r="CA134" s="70"/>
      <c r="CB134" s="70"/>
      <c r="CC134" s="70"/>
      <c r="CD134" s="70"/>
      <c r="CE134" s="70"/>
      <c r="CF134" s="71"/>
      <c r="CG134" s="572"/>
      <c r="CH134" s="70"/>
      <c r="CI134" s="327"/>
      <c r="CJ134" s="574"/>
      <c r="CK134" s="225"/>
      <c r="CL134" s="225"/>
      <c r="CM134" s="225"/>
      <c r="CN134" s="225"/>
      <c r="CO134" s="225"/>
      <c r="CP134" s="225"/>
      <c r="CQ134" s="225"/>
      <c r="CR134" s="225"/>
      <c r="CS134" s="225"/>
      <c r="CT134" s="225"/>
      <c r="CU134" s="225"/>
      <c r="CV134" s="576"/>
      <c r="CW134" s="576"/>
      <c r="CX134" s="576"/>
      <c r="CY134" s="576"/>
      <c r="CZ134" s="577"/>
    </row>
    <row r="135" ht="28.5" customHeight="1">
      <c r="A135" s="400">
        <v>4.0</v>
      </c>
      <c r="B135" s="54" t="s">
        <v>258</v>
      </c>
      <c r="C135" s="568" t="s">
        <v>742</v>
      </c>
      <c r="D135" s="249" t="s">
        <v>11</v>
      </c>
      <c r="E135" s="534" t="s">
        <v>766</v>
      </c>
      <c r="F135" s="568" t="s">
        <v>767</v>
      </c>
      <c r="G135" s="568" t="s">
        <v>767</v>
      </c>
      <c r="H135" s="568" t="s">
        <v>768</v>
      </c>
      <c r="I135" s="568" t="s">
        <v>769</v>
      </c>
      <c r="J135" s="568" t="s">
        <v>770</v>
      </c>
      <c r="K135" s="568" t="s">
        <v>771</v>
      </c>
      <c r="L135" s="244">
        <v>7500.0</v>
      </c>
      <c r="M135" s="527">
        <v>7527.186</v>
      </c>
      <c r="N135" s="569" t="s">
        <v>772</v>
      </c>
      <c r="O135" s="582"/>
      <c r="P135" s="582"/>
      <c r="Q135" s="582"/>
      <c r="R135" s="583"/>
      <c r="S135" s="414" t="s">
        <v>760</v>
      </c>
      <c r="T135" s="104"/>
      <c r="U135" s="409">
        <v>45754.0</v>
      </c>
      <c r="V135" s="68"/>
      <c r="W135" s="104"/>
      <c r="X135" s="249"/>
      <c r="Y135" s="572"/>
      <c r="Z135" s="573"/>
      <c r="AA135" s="573"/>
      <c r="AB135" s="572"/>
      <c r="AC135" s="104"/>
      <c r="AD135" s="535"/>
      <c r="AE135" s="584"/>
      <c r="AF135" s="535"/>
      <c r="AG135" s="249"/>
      <c r="AH135" s="104"/>
      <c r="AI135" s="104"/>
      <c r="AJ135" s="104"/>
      <c r="AK135" s="104"/>
      <c r="AL135" s="104"/>
      <c r="AM135" s="303"/>
      <c r="AN135" s="303"/>
      <c r="AO135" s="303"/>
      <c r="AP135" s="303"/>
      <c r="AQ135" s="303"/>
      <c r="AR135" s="303"/>
      <c r="AS135" s="249"/>
      <c r="AT135" s="104"/>
      <c r="AU135" s="303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303"/>
      <c r="BZ135" s="326"/>
      <c r="CA135" s="326"/>
      <c r="CB135" s="326"/>
      <c r="CC135" s="326"/>
      <c r="CD135" s="326"/>
      <c r="CE135" s="326"/>
      <c r="CF135" s="327"/>
      <c r="CG135" s="574"/>
      <c r="CH135" s="326"/>
      <c r="CI135" s="327"/>
      <c r="CJ135" s="574"/>
      <c r="CK135" s="225"/>
      <c r="CL135" s="225"/>
      <c r="CM135" s="225"/>
      <c r="CN135" s="225"/>
      <c r="CO135" s="225"/>
      <c r="CP135" s="225"/>
      <c r="CQ135" s="225"/>
      <c r="CR135" s="225"/>
      <c r="CS135" s="225"/>
      <c r="CT135" s="225"/>
      <c r="CU135" s="225"/>
      <c r="CV135" s="575" t="s">
        <v>773</v>
      </c>
      <c r="CW135" s="576"/>
      <c r="CX135" s="576"/>
      <c r="CY135" s="576"/>
      <c r="CZ135" s="577"/>
    </row>
    <row r="136" ht="28.5" customHeight="1">
      <c r="A136" s="400">
        <v>5.0</v>
      </c>
      <c r="B136" s="54" t="s">
        <v>258</v>
      </c>
      <c r="C136" s="249" t="s">
        <v>537</v>
      </c>
      <c r="D136" s="249" t="s">
        <v>11</v>
      </c>
      <c r="E136" s="534" t="s">
        <v>774</v>
      </c>
      <c r="F136" s="568" t="s">
        <v>269</v>
      </c>
      <c r="G136" s="169" t="s">
        <v>12</v>
      </c>
      <c r="H136" s="568" t="s">
        <v>768</v>
      </c>
      <c r="I136" s="169" t="s">
        <v>271</v>
      </c>
      <c r="J136" s="568" t="s">
        <v>775</v>
      </c>
      <c r="K136" s="568" t="s">
        <v>676</v>
      </c>
      <c r="L136" s="244">
        <v>7500.0</v>
      </c>
      <c r="M136" s="245">
        <v>0.0</v>
      </c>
      <c r="N136" s="569" t="s">
        <v>776</v>
      </c>
      <c r="O136" s="582"/>
      <c r="P136" s="582"/>
      <c r="Q136" s="582"/>
      <c r="R136" s="583"/>
      <c r="S136" s="585" t="s">
        <v>777</v>
      </c>
      <c r="T136" s="104"/>
      <c r="U136" s="581"/>
      <c r="V136" s="68"/>
      <c r="W136" s="104"/>
      <c r="X136" s="249"/>
      <c r="Y136" s="572"/>
      <c r="Z136" s="573"/>
      <c r="AA136" s="573"/>
      <c r="AB136" s="574"/>
      <c r="AC136" s="104"/>
      <c r="AD136" s="584"/>
      <c r="AE136" s="584"/>
      <c r="AF136" s="584"/>
      <c r="AG136" s="104"/>
      <c r="AH136" s="104"/>
      <c r="AI136" s="104"/>
      <c r="AJ136" s="104"/>
      <c r="AK136" s="104"/>
      <c r="AL136" s="104"/>
      <c r="AM136" s="303"/>
      <c r="AN136" s="303"/>
      <c r="AO136" s="303"/>
      <c r="AP136" s="303"/>
      <c r="AQ136" s="303"/>
      <c r="AR136" s="303"/>
      <c r="AS136" s="104"/>
      <c r="AT136" s="104"/>
      <c r="AU136" s="303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  <c r="BY136" s="303"/>
      <c r="BZ136" s="326"/>
      <c r="CA136" s="326"/>
      <c r="CB136" s="326"/>
      <c r="CC136" s="326"/>
      <c r="CD136" s="326"/>
      <c r="CE136" s="326"/>
      <c r="CF136" s="327"/>
      <c r="CG136" s="574"/>
      <c r="CH136" s="326"/>
      <c r="CI136" s="327"/>
      <c r="CJ136" s="574"/>
      <c r="CK136" s="225"/>
      <c r="CL136" s="225"/>
      <c r="CM136" s="225"/>
      <c r="CN136" s="225"/>
      <c r="CO136" s="225"/>
      <c r="CP136" s="225"/>
      <c r="CQ136" s="225"/>
      <c r="CR136" s="225"/>
      <c r="CS136" s="225"/>
      <c r="CT136" s="225"/>
      <c r="CU136" s="225"/>
      <c r="CV136" s="576"/>
      <c r="CW136" s="576"/>
      <c r="CX136" s="576"/>
      <c r="CY136" s="576"/>
      <c r="CZ136" s="577"/>
    </row>
    <row r="137" ht="30.75" customHeight="1">
      <c r="A137" s="399">
        <v>6.0</v>
      </c>
      <c r="B137" s="79" t="s">
        <v>258</v>
      </c>
      <c r="C137" s="568" t="s">
        <v>537</v>
      </c>
      <c r="D137" s="169" t="s">
        <v>11</v>
      </c>
      <c r="E137" s="414" t="s">
        <v>778</v>
      </c>
      <c r="F137" s="169" t="s">
        <v>279</v>
      </c>
      <c r="G137" s="169" t="s">
        <v>34</v>
      </c>
      <c r="H137" s="169" t="s">
        <v>280</v>
      </c>
      <c r="I137" s="169" t="s">
        <v>640</v>
      </c>
      <c r="J137" s="395" t="s">
        <v>779</v>
      </c>
      <c r="K137" s="568" t="s">
        <v>525</v>
      </c>
      <c r="L137" s="244">
        <v>7500.0</v>
      </c>
      <c r="M137" s="527">
        <v>7967.05</v>
      </c>
      <c r="N137" s="569" t="s">
        <v>780</v>
      </c>
      <c r="O137" s="149"/>
      <c r="P137" s="149"/>
      <c r="Q137" s="149"/>
      <c r="R137" s="149"/>
      <c r="S137" s="585" t="s">
        <v>760</v>
      </c>
      <c r="T137" s="79"/>
      <c r="U137" s="409">
        <v>45769.0</v>
      </c>
      <c r="V137" s="105"/>
      <c r="W137" s="247"/>
      <c r="X137" s="399" t="s">
        <v>189</v>
      </c>
      <c r="Y137" s="150"/>
      <c r="Z137" s="64"/>
      <c r="AA137" s="72"/>
      <c r="AB137" s="64"/>
      <c r="AC137" s="155"/>
      <c r="AD137" s="66">
        <v>7500.0</v>
      </c>
      <c r="AE137" s="66"/>
      <c r="AF137" s="261"/>
      <c r="AG137" s="155"/>
      <c r="AH137" s="155"/>
      <c r="AI137" s="155"/>
      <c r="AJ137" s="105"/>
      <c r="AK137" s="54"/>
      <c r="AL137" s="155"/>
      <c r="AM137" s="163"/>
      <c r="AN137" s="255"/>
      <c r="AO137" s="163"/>
      <c r="AP137" s="256"/>
      <c r="AQ137" s="256"/>
      <c r="AR137" s="256"/>
      <c r="AS137" s="79"/>
      <c r="AT137" s="79"/>
      <c r="AU137" s="163"/>
      <c r="AV137" s="15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63">
        <v>200000.0</v>
      </c>
      <c r="BZ137" s="164" t="s">
        <v>194</v>
      </c>
      <c r="CA137" s="165">
        <v>3.0E7</v>
      </c>
      <c r="CB137" s="69"/>
      <c r="CC137" s="69"/>
      <c r="CD137" s="69"/>
      <c r="CE137" s="70"/>
      <c r="CF137" s="71">
        <f t="shared" ref="CF137:CF139" si="93">CE137-CB137</f>
        <v>0</v>
      </c>
      <c r="CG137" s="72" t="str">
        <f t="shared" ref="CG137:CG139" si="94">INT(CE137-CB137)&amp;" hari "&amp;HOUR(MOD(CE137-CB137,1))&amp;" jam "&amp;MINUTE(MOD(CE137-CB137,1))&amp;" menit "&amp;SECOND(MOD(CE137-CB137,1))</f>
        <v>0 hari 0 jam 0 menit 0</v>
      </c>
      <c r="CH137" s="73"/>
      <c r="CI137" s="71">
        <f t="shared" ref="CI137:CI139" si="95">CH137-CB137</f>
        <v>0</v>
      </c>
      <c r="CJ137" s="72" t="str">
        <f t="shared" ref="CJ137:CJ139" si="96">INT(CH137-CB137)&amp;" hari "&amp;HOUR(MOD(CH137-CB137,1))&amp;" jam "&amp;MINUTE(MOD(CH137-CB137,1))&amp;" menit "&amp;SECOND(MOD(CH137-CB137,1))</f>
        <v>0 hari 0 jam 0 menit 0</v>
      </c>
      <c r="CK137" s="524"/>
      <c r="CL137" s="521"/>
      <c r="CM137" s="258"/>
      <c r="CN137" s="258"/>
      <c r="CO137" s="71"/>
      <c r="CP137" s="72"/>
      <c r="CQ137" s="71"/>
      <c r="CR137" s="72"/>
      <c r="CS137" s="76"/>
      <c r="CT137" s="76"/>
      <c r="CU137" s="274"/>
      <c r="CV137" s="420"/>
      <c r="CW137" s="275"/>
      <c r="CX137" s="76"/>
      <c r="CY137" s="76"/>
      <c r="CZ137" s="76"/>
    </row>
    <row r="138" ht="30.75" customHeight="1">
      <c r="A138" s="399">
        <v>7.0</v>
      </c>
      <c r="B138" s="79" t="s">
        <v>258</v>
      </c>
      <c r="C138" s="568" t="s">
        <v>537</v>
      </c>
      <c r="D138" s="169" t="s">
        <v>11</v>
      </c>
      <c r="E138" s="414" t="s">
        <v>781</v>
      </c>
      <c r="F138" s="169" t="s">
        <v>279</v>
      </c>
      <c r="G138" s="169" t="s">
        <v>34</v>
      </c>
      <c r="H138" s="169" t="s">
        <v>280</v>
      </c>
      <c r="I138" s="169" t="s">
        <v>640</v>
      </c>
      <c r="J138" s="395" t="s">
        <v>782</v>
      </c>
      <c r="K138" s="568" t="s">
        <v>783</v>
      </c>
      <c r="L138" s="244">
        <v>7500.0</v>
      </c>
      <c r="M138" s="245"/>
      <c r="N138" s="586" t="s">
        <v>777</v>
      </c>
      <c r="O138" s="149"/>
      <c r="P138" s="149"/>
      <c r="Q138" s="149"/>
      <c r="R138" s="149"/>
      <c r="S138" s="585" t="s">
        <v>255</v>
      </c>
      <c r="T138" s="79"/>
      <c r="U138" s="150"/>
      <c r="V138" s="105"/>
      <c r="W138" s="247"/>
      <c r="X138" s="79"/>
      <c r="Y138" s="150"/>
      <c r="Z138" s="64"/>
      <c r="AA138" s="72"/>
      <c r="AB138" s="64"/>
      <c r="AC138" s="155"/>
      <c r="AD138" s="66">
        <v>7500.0</v>
      </c>
      <c r="AE138" s="66"/>
      <c r="AF138" s="261"/>
      <c r="AG138" s="155"/>
      <c r="AH138" s="155"/>
      <c r="AI138" s="155"/>
      <c r="AJ138" s="105"/>
      <c r="AK138" s="54"/>
      <c r="AL138" s="155"/>
      <c r="AM138" s="163"/>
      <c r="AN138" s="255"/>
      <c r="AO138" s="163"/>
      <c r="AP138" s="256"/>
      <c r="AQ138" s="256"/>
      <c r="AR138" s="256"/>
      <c r="AS138" s="79"/>
      <c r="AT138" s="79"/>
      <c r="AU138" s="163"/>
      <c r="AV138" s="15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63">
        <v>200000.0</v>
      </c>
      <c r="BZ138" s="164" t="s">
        <v>194</v>
      </c>
      <c r="CA138" s="165">
        <v>3.0E7</v>
      </c>
      <c r="CB138" s="69"/>
      <c r="CC138" s="69"/>
      <c r="CD138" s="69"/>
      <c r="CE138" s="70"/>
      <c r="CF138" s="71">
        <f t="shared" si="93"/>
        <v>0</v>
      </c>
      <c r="CG138" s="72" t="str">
        <f t="shared" si="94"/>
        <v>0 hari 0 jam 0 menit 0</v>
      </c>
      <c r="CH138" s="73"/>
      <c r="CI138" s="71">
        <f t="shared" si="95"/>
        <v>0</v>
      </c>
      <c r="CJ138" s="72" t="str">
        <f t="shared" si="96"/>
        <v>0 hari 0 jam 0 menit 0</v>
      </c>
      <c r="CK138" s="524"/>
      <c r="CL138" s="521"/>
      <c r="CM138" s="258"/>
      <c r="CN138" s="258"/>
      <c r="CO138" s="71"/>
      <c r="CP138" s="72"/>
      <c r="CQ138" s="71"/>
      <c r="CR138" s="72"/>
      <c r="CS138" s="76"/>
      <c r="CT138" s="76"/>
      <c r="CU138" s="274"/>
      <c r="CV138" s="420"/>
      <c r="CW138" s="275"/>
      <c r="CX138" s="76"/>
      <c r="CY138" s="76"/>
      <c r="CZ138" s="76"/>
    </row>
    <row r="139" ht="30.75" customHeight="1">
      <c r="A139" s="399">
        <v>8.0</v>
      </c>
      <c r="B139" s="79" t="s">
        <v>258</v>
      </c>
      <c r="C139" s="568" t="s">
        <v>537</v>
      </c>
      <c r="D139" s="395" t="s">
        <v>6</v>
      </c>
      <c r="E139" s="414" t="s">
        <v>784</v>
      </c>
      <c r="F139" s="395" t="s">
        <v>322</v>
      </c>
      <c r="G139" s="253" t="s">
        <v>7</v>
      </c>
      <c r="H139" s="169" t="s">
        <v>280</v>
      </c>
      <c r="I139" s="169" t="s">
        <v>324</v>
      </c>
      <c r="J139" s="395" t="s">
        <v>785</v>
      </c>
      <c r="K139" s="587" t="s">
        <v>786</v>
      </c>
      <c r="L139" s="588">
        <v>50000.0</v>
      </c>
      <c r="M139" s="245"/>
      <c r="N139" s="589" t="s">
        <v>787</v>
      </c>
      <c r="O139" s="149"/>
      <c r="P139" s="149"/>
      <c r="Q139" s="149"/>
      <c r="R139" s="149"/>
      <c r="S139" s="585" t="s">
        <v>788</v>
      </c>
      <c r="T139" s="79"/>
      <c r="U139" s="150"/>
      <c r="V139" s="105"/>
      <c r="W139" s="247"/>
      <c r="X139" s="79"/>
      <c r="Y139" s="150"/>
      <c r="Z139" s="64"/>
      <c r="AA139" s="72"/>
      <c r="AB139" s="64"/>
      <c r="AC139" s="155"/>
      <c r="AD139" s="66">
        <v>7500.0</v>
      </c>
      <c r="AE139" s="66"/>
      <c r="AF139" s="261"/>
      <c r="AG139" s="155"/>
      <c r="AH139" s="155"/>
      <c r="AI139" s="155"/>
      <c r="AJ139" s="105"/>
      <c r="AK139" s="54"/>
      <c r="AL139" s="155"/>
      <c r="AM139" s="163"/>
      <c r="AN139" s="255"/>
      <c r="AO139" s="163"/>
      <c r="AP139" s="256"/>
      <c r="AQ139" s="256"/>
      <c r="AR139" s="256"/>
      <c r="AS139" s="79"/>
      <c r="AT139" s="79"/>
      <c r="AU139" s="163"/>
      <c r="AV139" s="15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63">
        <v>200000.0</v>
      </c>
      <c r="BZ139" s="164" t="s">
        <v>194</v>
      </c>
      <c r="CA139" s="165">
        <v>3.0E7</v>
      </c>
      <c r="CB139" s="69"/>
      <c r="CC139" s="69"/>
      <c r="CD139" s="69"/>
      <c r="CE139" s="70"/>
      <c r="CF139" s="71">
        <f t="shared" si="93"/>
        <v>0</v>
      </c>
      <c r="CG139" s="72" t="str">
        <f t="shared" si="94"/>
        <v>0 hari 0 jam 0 menit 0</v>
      </c>
      <c r="CH139" s="73"/>
      <c r="CI139" s="71">
        <f t="shared" si="95"/>
        <v>0</v>
      </c>
      <c r="CJ139" s="72" t="str">
        <f t="shared" si="96"/>
        <v>0 hari 0 jam 0 menit 0</v>
      </c>
      <c r="CK139" s="524"/>
      <c r="CL139" s="521"/>
      <c r="CM139" s="258"/>
      <c r="CN139" s="258"/>
      <c r="CO139" s="71"/>
      <c r="CP139" s="72"/>
      <c r="CQ139" s="71"/>
      <c r="CR139" s="72"/>
      <c r="CS139" s="76"/>
      <c r="CT139" s="76"/>
      <c r="CU139" s="274"/>
      <c r="CV139" s="420"/>
      <c r="CW139" s="275"/>
      <c r="CX139" s="76"/>
      <c r="CY139" s="76"/>
      <c r="CZ139" s="76"/>
    </row>
    <row r="140" ht="18.75" customHeight="1">
      <c r="A140" s="280"/>
      <c r="B140" s="281"/>
      <c r="C140" s="590"/>
      <c r="D140" s="541"/>
      <c r="E140" s="282"/>
      <c r="F140" s="283"/>
      <c r="G140" s="283"/>
      <c r="H140" s="283"/>
      <c r="I140" s="283"/>
      <c r="J140" s="283"/>
      <c r="K140" s="591" t="s">
        <v>789</v>
      </c>
      <c r="L140" s="285">
        <f>SUM(L131+L132+L133+L135+L136+L137+L138+L139)</f>
        <v>102500</v>
      </c>
      <c r="M140" s="285">
        <f>SUM(M131:M136)</f>
        <v>30700.984</v>
      </c>
      <c r="N140" s="287"/>
      <c r="O140" s="283"/>
      <c r="P140" s="283"/>
      <c r="Q140" s="283"/>
      <c r="R140" s="283"/>
      <c r="S140" s="283"/>
      <c r="T140" s="291"/>
      <c r="U140" s="283"/>
      <c r="V140" s="283"/>
      <c r="W140" s="283"/>
      <c r="X140" s="592"/>
      <c r="Y140" s="593"/>
      <c r="Z140" s="280"/>
      <c r="AA140" s="288"/>
      <c r="AB140" s="288"/>
      <c r="AC140" s="288"/>
      <c r="AD140" s="285"/>
      <c r="AE140" s="285"/>
      <c r="AF140" s="285"/>
      <c r="AG140" s="289"/>
      <c r="AH140" s="289"/>
      <c r="AI140" s="280"/>
      <c r="AJ140" s="280"/>
      <c r="AK140" s="280"/>
      <c r="AL140" s="280"/>
      <c r="AM140" s="280"/>
      <c r="AN140" s="280"/>
      <c r="AO140" s="280"/>
      <c r="AP140" s="280"/>
      <c r="AQ140" s="291"/>
      <c r="AR140" s="280"/>
      <c r="AS140" s="291"/>
      <c r="AT140" s="290"/>
      <c r="AU140" s="291"/>
      <c r="AV140" s="289"/>
      <c r="AW140" s="289"/>
      <c r="AX140" s="289"/>
      <c r="AY140" s="289"/>
      <c r="AZ140" s="289"/>
      <c r="BA140" s="280"/>
      <c r="BB140" s="289"/>
      <c r="BC140" s="289"/>
      <c r="BD140" s="289"/>
      <c r="BE140" s="289"/>
      <c r="BF140" s="289"/>
      <c r="BG140" s="280"/>
      <c r="BH140" s="280"/>
      <c r="BI140" s="289"/>
      <c r="BJ140" s="289"/>
      <c r="BK140" s="289"/>
      <c r="BL140" s="289"/>
      <c r="BM140" s="289"/>
      <c r="BN140" s="280"/>
      <c r="BO140" s="289"/>
      <c r="BP140" s="289"/>
      <c r="BQ140" s="289"/>
      <c r="BR140" s="289"/>
      <c r="BS140" s="289"/>
      <c r="BT140" s="280"/>
      <c r="BU140" s="289"/>
      <c r="BV140" s="289"/>
      <c r="BW140" s="289"/>
      <c r="BX140" s="289"/>
      <c r="BY140" s="292"/>
      <c r="BZ140" s="293"/>
      <c r="CA140" s="292"/>
      <c r="CB140" s="594"/>
      <c r="CC140" s="595"/>
      <c r="CD140" s="292"/>
      <c r="CE140" s="292"/>
      <c r="CF140" s="292"/>
      <c r="CG140" s="292"/>
      <c r="CH140" s="292"/>
      <c r="CI140" s="292"/>
      <c r="CJ140" s="292"/>
      <c r="CK140" s="292"/>
      <c r="CL140" s="292"/>
      <c r="CM140" s="292"/>
      <c r="CN140" s="292"/>
      <c r="CO140" s="292"/>
      <c r="CP140" s="292"/>
      <c r="CQ140" s="292"/>
      <c r="CR140" s="292"/>
      <c r="CS140" s="292"/>
      <c r="CT140" s="292"/>
      <c r="CU140" s="294"/>
      <c r="CV140" s="294"/>
      <c r="CW140" s="294"/>
      <c r="CX140" s="294"/>
      <c r="CY140" s="596"/>
      <c r="CZ140" s="596"/>
    </row>
    <row r="141" ht="28.5" customHeight="1">
      <c r="A141" s="400">
        <v>1.0</v>
      </c>
      <c r="B141" s="54" t="s">
        <v>258</v>
      </c>
      <c r="C141" s="249" t="s">
        <v>537</v>
      </c>
      <c r="D141" s="249" t="s">
        <v>11</v>
      </c>
      <c r="E141" s="534" t="s">
        <v>790</v>
      </c>
      <c r="F141" s="249" t="s">
        <v>791</v>
      </c>
      <c r="G141" s="580" t="s">
        <v>552</v>
      </c>
      <c r="H141" s="249" t="s">
        <v>792</v>
      </c>
      <c r="I141" s="581" t="s">
        <v>756</v>
      </c>
      <c r="J141" s="597" t="s">
        <v>793</v>
      </c>
      <c r="K141" s="249" t="s">
        <v>764</v>
      </c>
      <c r="L141" s="244">
        <v>7500.0</v>
      </c>
      <c r="M141" s="245">
        <v>0.0</v>
      </c>
      <c r="N141" s="598" t="s">
        <v>255</v>
      </c>
      <c r="O141" s="582"/>
      <c r="P141" s="582"/>
      <c r="Q141" s="582"/>
      <c r="R141" s="582"/>
      <c r="S141" s="599" t="s">
        <v>574</v>
      </c>
      <c r="T141" s="104"/>
      <c r="U141" s="581"/>
      <c r="V141" s="68"/>
      <c r="W141" s="104"/>
      <c r="X141" s="104"/>
      <c r="Y141" s="572"/>
      <c r="Z141" s="573"/>
      <c r="AA141" s="573"/>
      <c r="AB141" s="574"/>
      <c r="AC141" s="104"/>
      <c r="AD141" s="584"/>
      <c r="AE141" s="584"/>
      <c r="AF141" s="584"/>
      <c r="AG141" s="104"/>
      <c r="AH141" s="104"/>
      <c r="AI141" s="104"/>
      <c r="AJ141" s="104"/>
      <c r="AK141" s="104"/>
      <c r="AL141" s="104"/>
      <c r="AM141" s="303"/>
      <c r="AN141" s="303"/>
      <c r="AO141" s="303"/>
      <c r="AP141" s="303"/>
      <c r="AQ141" s="303"/>
      <c r="AR141" s="303"/>
      <c r="AS141" s="104"/>
      <c r="AT141" s="104"/>
      <c r="AU141" s="303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  <c r="BY141" s="303"/>
      <c r="BZ141" s="326"/>
      <c r="CA141" s="326"/>
      <c r="CB141" s="326"/>
      <c r="CC141" s="326"/>
      <c r="CD141" s="326"/>
      <c r="CE141" s="326"/>
      <c r="CF141" s="327"/>
      <c r="CG141" s="574"/>
      <c r="CH141" s="326"/>
      <c r="CI141" s="327"/>
      <c r="CJ141" s="574"/>
      <c r="CK141" s="225"/>
      <c r="CL141" s="104"/>
      <c r="CM141" s="225"/>
      <c r="CN141" s="225"/>
      <c r="CO141" s="225"/>
      <c r="CP141" s="225"/>
      <c r="CQ141" s="225"/>
      <c r="CR141" s="225"/>
      <c r="CS141" s="225"/>
      <c r="CT141" s="225"/>
      <c r="CU141" s="225"/>
      <c r="CV141" s="576"/>
      <c r="CW141" s="576"/>
      <c r="CX141" s="576"/>
      <c r="CY141" s="576"/>
      <c r="CZ141" s="577"/>
    </row>
    <row r="142" ht="28.5" customHeight="1">
      <c r="A142" s="400">
        <v>2.0</v>
      </c>
      <c r="B142" s="54" t="s">
        <v>258</v>
      </c>
      <c r="C142" s="249" t="s">
        <v>537</v>
      </c>
      <c r="D142" s="249" t="s">
        <v>6</v>
      </c>
      <c r="E142" s="534" t="s">
        <v>794</v>
      </c>
      <c r="F142" s="249" t="s">
        <v>322</v>
      </c>
      <c r="G142" s="249" t="s">
        <v>7</v>
      </c>
      <c r="H142" s="600" t="s">
        <v>323</v>
      </c>
      <c r="I142" s="249" t="s">
        <v>324</v>
      </c>
      <c r="J142" s="249" t="s">
        <v>795</v>
      </c>
      <c r="K142" s="249" t="s">
        <v>764</v>
      </c>
      <c r="L142" s="244">
        <v>55000.0</v>
      </c>
      <c r="M142" s="245">
        <v>0.0</v>
      </c>
      <c r="N142" s="598" t="s">
        <v>796</v>
      </c>
      <c r="O142" s="601"/>
      <c r="P142" s="601"/>
      <c r="Q142" s="601"/>
      <c r="R142" s="601"/>
      <c r="S142" s="601" t="s">
        <v>574</v>
      </c>
      <c r="T142" s="104"/>
      <c r="U142" s="581"/>
      <c r="V142" s="68"/>
      <c r="W142" s="104"/>
      <c r="X142" s="104"/>
      <c r="Y142" s="572"/>
      <c r="Z142" s="573"/>
      <c r="AA142" s="573"/>
      <c r="AB142" s="574"/>
      <c r="AC142" s="104"/>
      <c r="AD142" s="584"/>
      <c r="AE142" s="584"/>
      <c r="AF142" s="584"/>
      <c r="AG142" s="104"/>
      <c r="AH142" s="104"/>
      <c r="AI142" s="104"/>
      <c r="AJ142" s="104"/>
      <c r="AK142" s="104"/>
      <c r="AL142" s="104"/>
      <c r="AM142" s="303"/>
      <c r="AN142" s="303"/>
      <c r="AO142" s="303"/>
      <c r="AP142" s="303"/>
      <c r="AQ142" s="303"/>
      <c r="AR142" s="303"/>
      <c r="AS142" s="104"/>
      <c r="AT142" s="104"/>
      <c r="AU142" s="303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  <c r="BY142" s="303"/>
      <c r="BZ142" s="326"/>
      <c r="CA142" s="326"/>
      <c r="CB142" s="326"/>
      <c r="CC142" s="326"/>
      <c r="CD142" s="326"/>
      <c r="CE142" s="326"/>
      <c r="CF142" s="327"/>
      <c r="CG142" s="574"/>
      <c r="CH142" s="326"/>
      <c r="CI142" s="327"/>
      <c r="CJ142" s="574"/>
      <c r="CK142" s="225"/>
      <c r="CL142" s="225"/>
      <c r="CM142" s="225"/>
      <c r="CN142" s="225"/>
      <c r="CO142" s="225"/>
      <c r="CP142" s="225"/>
      <c r="CQ142" s="225"/>
      <c r="CR142" s="225"/>
      <c r="CS142" s="225"/>
      <c r="CT142" s="225"/>
      <c r="CU142" s="225"/>
      <c r="CV142" s="576"/>
      <c r="CW142" s="576"/>
      <c r="CX142" s="576"/>
      <c r="CY142" s="576"/>
      <c r="CZ142" s="577"/>
    </row>
    <row r="143" ht="16.5" customHeight="1">
      <c r="A143" s="280"/>
      <c r="B143" s="281"/>
      <c r="C143" s="590"/>
      <c r="D143" s="541"/>
      <c r="E143" s="282"/>
      <c r="F143" s="283"/>
      <c r="G143" s="283"/>
      <c r="H143" s="283"/>
      <c r="I143" s="283"/>
      <c r="J143" s="283"/>
      <c r="K143" s="544" t="s">
        <v>797</v>
      </c>
      <c r="L143" s="285">
        <f t="shared" ref="L143:M143" si="97">SUM(L141:L142)</f>
        <v>62500</v>
      </c>
      <c r="M143" s="285">
        <f t="shared" si="97"/>
        <v>0</v>
      </c>
      <c r="N143" s="287"/>
      <c r="O143" s="283"/>
      <c r="P143" s="283"/>
      <c r="Q143" s="283"/>
      <c r="R143" s="283"/>
      <c r="S143" s="283"/>
      <c r="T143" s="291"/>
      <c r="U143" s="283"/>
      <c r="V143" s="283"/>
      <c r="W143" s="283"/>
      <c r="X143" s="280"/>
      <c r="Y143" s="280"/>
      <c r="Z143" s="280"/>
      <c r="AA143" s="288"/>
      <c r="AB143" s="288"/>
      <c r="AC143" s="288"/>
      <c r="AD143" s="285"/>
      <c r="AE143" s="285"/>
      <c r="AF143" s="285"/>
      <c r="AG143" s="289"/>
      <c r="AH143" s="289"/>
      <c r="AI143" s="280"/>
      <c r="AJ143" s="280"/>
      <c r="AK143" s="280"/>
      <c r="AL143" s="280"/>
      <c r="AM143" s="280"/>
      <c r="AN143" s="280"/>
      <c r="AO143" s="280"/>
      <c r="AP143" s="280"/>
      <c r="AQ143" s="291"/>
      <c r="AR143" s="280"/>
      <c r="AS143" s="291"/>
      <c r="AT143" s="290"/>
      <c r="AU143" s="291"/>
      <c r="AV143" s="289"/>
      <c r="AW143" s="289"/>
      <c r="AX143" s="289"/>
      <c r="AY143" s="289"/>
      <c r="AZ143" s="289"/>
      <c r="BA143" s="280"/>
      <c r="BB143" s="289"/>
      <c r="BC143" s="289"/>
      <c r="BD143" s="289"/>
      <c r="BE143" s="289"/>
      <c r="BF143" s="289"/>
      <c r="BG143" s="280"/>
      <c r="BH143" s="280"/>
      <c r="BI143" s="289"/>
      <c r="BJ143" s="289"/>
      <c r="BK143" s="289"/>
      <c r="BL143" s="289"/>
      <c r="BM143" s="289"/>
      <c r="BN143" s="280"/>
      <c r="BO143" s="289"/>
      <c r="BP143" s="289"/>
      <c r="BQ143" s="289"/>
      <c r="BR143" s="289"/>
      <c r="BS143" s="289"/>
      <c r="BT143" s="280"/>
      <c r="BU143" s="289"/>
      <c r="BV143" s="289"/>
      <c r="BW143" s="289"/>
      <c r="BX143" s="289"/>
      <c r="BY143" s="292"/>
      <c r="BZ143" s="293"/>
      <c r="CA143" s="292"/>
      <c r="CB143" s="292"/>
      <c r="CC143" s="292"/>
      <c r="CD143" s="292"/>
      <c r="CE143" s="292"/>
      <c r="CF143" s="292"/>
      <c r="CG143" s="292"/>
      <c r="CH143" s="292"/>
      <c r="CI143" s="292"/>
      <c r="CJ143" s="292"/>
      <c r="CK143" s="292"/>
      <c r="CL143" s="292"/>
      <c r="CM143" s="292"/>
      <c r="CN143" s="292"/>
      <c r="CO143" s="292"/>
      <c r="CP143" s="292"/>
      <c r="CQ143" s="292"/>
      <c r="CR143" s="292"/>
      <c r="CS143" s="292"/>
      <c r="CT143" s="292"/>
      <c r="CU143" s="294"/>
      <c r="CV143" s="294"/>
      <c r="CW143" s="294"/>
      <c r="CX143" s="294"/>
      <c r="CY143" s="596"/>
      <c r="CZ143" s="596"/>
    </row>
    <row r="144" ht="28.5" customHeight="1">
      <c r="A144" s="602">
        <v>1.0</v>
      </c>
      <c r="B144" s="54" t="s">
        <v>258</v>
      </c>
      <c r="C144" s="603" t="s">
        <v>537</v>
      </c>
      <c r="D144" s="68" t="s">
        <v>11</v>
      </c>
      <c r="E144" s="604" t="s">
        <v>798</v>
      </c>
      <c r="F144" s="68" t="s">
        <v>322</v>
      </c>
      <c r="G144" s="68" t="s">
        <v>7</v>
      </c>
      <c r="H144" s="605" t="s">
        <v>323</v>
      </c>
      <c r="I144" s="104" t="s">
        <v>324</v>
      </c>
      <c r="J144" s="581" t="s">
        <v>799</v>
      </c>
      <c r="K144" s="68" t="s">
        <v>764</v>
      </c>
      <c r="L144" s="297">
        <v>55000.0</v>
      </c>
      <c r="M144" s="298">
        <v>0.0</v>
      </c>
      <c r="N144" s="605" t="s">
        <v>796</v>
      </c>
      <c r="O144" s="601"/>
      <c r="P144" s="601"/>
      <c r="Q144" s="601"/>
      <c r="R144" s="601"/>
      <c r="S144" s="601" t="s">
        <v>585</v>
      </c>
      <c r="T144" s="68"/>
      <c r="U144" s="68"/>
      <c r="V144" s="68"/>
      <c r="W144" s="104"/>
      <c r="X144" s="104"/>
      <c r="Y144" s="572"/>
      <c r="Z144" s="573"/>
      <c r="AA144" s="606"/>
      <c r="AB144" s="574"/>
      <c r="AC144" s="104"/>
      <c r="AD144" s="584"/>
      <c r="AE144" s="584"/>
      <c r="AF144" s="584"/>
      <c r="AG144" s="104"/>
      <c r="AH144" s="104"/>
      <c r="AI144" s="104"/>
      <c r="AJ144" s="104"/>
      <c r="AK144" s="104"/>
      <c r="AL144" s="104"/>
      <c r="AM144" s="303"/>
      <c r="AN144" s="303"/>
      <c r="AO144" s="303"/>
      <c r="AP144" s="303"/>
      <c r="AQ144" s="303"/>
      <c r="AR144" s="303"/>
      <c r="AS144" s="104"/>
      <c r="AT144" s="104"/>
      <c r="AU144" s="303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  <c r="BY144" s="303"/>
      <c r="BZ144" s="326"/>
      <c r="CA144" s="326"/>
      <c r="CB144" s="326"/>
      <c r="CC144" s="326"/>
      <c r="CD144" s="326"/>
      <c r="CE144" s="326"/>
      <c r="CF144" s="327"/>
      <c r="CG144" s="574"/>
      <c r="CH144" s="326"/>
      <c r="CI144" s="327"/>
      <c r="CJ144" s="574"/>
      <c r="CK144" s="225"/>
      <c r="CL144" s="104"/>
      <c r="CM144" s="225"/>
      <c r="CN144" s="225"/>
      <c r="CO144" s="225"/>
      <c r="CP144" s="225"/>
      <c r="CQ144" s="225"/>
      <c r="CR144" s="225"/>
      <c r="CS144" s="225"/>
      <c r="CT144" s="225"/>
      <c r="CU144" s="225"/>
      <c r="CV144" s="576"/>
      <c r="CW144" s="576"/>
      <c r="CX144" s="576"/>
      <c r="CY144" s="576"/>
      <c r="CZ144" s="577"/>
    </row>
    <row r="145" ht="28.5" customHeight="1">
      <c r="A145" s="602">
        <v>2.0</v>
      </c>
      <c r="B145" s="54" t="s">
        <v>258</v>
      </c>
      <c r="C145" s="603" t="s">
        <v>537</v>
      </c>
      <c r="D145" s="68" t="s">
        <v>11</v>
      </c>
      <c r="E145" s="604" t="s">
        <v>800</v>
      </c>
      <c r="F145" s="68" t="s">
        <v>791</v>
      </c>
      <c r="G145" s="607" t="s">
        <v>552</v>
      </c>
      <c r="H145" s="68" t="s">
        <v>801</v>
      </c>
      <c r="I145" s="68" t="s">
        <v>756</v>
      </c>
      <c r="J145" s="608" t="s">
        <v>802</v>
      </c>
      <c r="K145" s="68" t="s">
        <v>764</v>
      </c>
      <c r="L145" s="297">
        <v>7500.0</v>
      </c>
      <c r="M145" s="298">
        <v>0.0</v>
      </c>
      <c r="N145" s="605" t="s">
        <v>255</v>
      </c>
      <c r="O145" s="582"/>
      <c r="P145" s="582"/>
      <c r="Q145" s="582"/>
      <c r="R145" s="582"/>
      <c r="S145" s="599" t="s">
        <v>585</v>
      </c>
      <c r="T145" s="68"/>
      <c r="U145" s="68"/>
      <c r="V145" s="68"/>
      <c r="W145" s="104"/>
      <c r="X145" s="104"/>
      <c r="Y145" s="572"/>
      <c r="Z145" s="573"/>
      <c r="AA145" s="606"/>
      <c r="AB145" s="574"/>
      <c r="AC145" s="104"/>
      <c r="AD145" s="584"/>
      <c r="AE145" s="584"/>
      <c r="AF145" s="584"/>
      <c r="AG145" s="104"/>
      <c r="AH145" s="104"/>
      <c r="AI145" s="104"/>
      <c r="AJ145" s="104"/>
      <c r="AK145" s="104"/>
      <c r="AL145" s="104"/>
      <c r="AM145" s="303"/>
      <c r="AN145" s="303"/>
      <c r="AO145" s="303"/>
      <c r="AP145" s="303"/>
      <c r="AQ145" s="303"/>
      <c r="AR145" s="303"/>
      <c r="AS145" s="104"/>
      <c r="AT145" s="104"/>
      <c r="AU145" s="303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  <c r="BY145" s="303"/>
      <c r="BZ145" s="326"/>
      <c r="CA145" s="326"/>
      <c r="CB145" s="326"/>
      <c r="CC145" s="326"/>
      <c r="CD145" s="326"/>
      <c r="CE145" s="326"/>
      <c r="CF145" s="327"/>
      <c r="CG145" s="574"/>
      <c r="CH145" s="326"/>
      <c r="CI145" s="327"/>
      <c r="CJ145" s="574"/>
      <c r="CK145" s="225"/>
      <c r="CL145" s="104"/>
      <c r="CM145" s="225"/>
      <c r="CN145" s="225"/>
      <c r="CO145" s="225"/>
      <c r="CP145" s="225"/>
      <c r="CQ145" s="225"/>
      <c r="CR145" s="225"/>
      <c r="CS145" s="225"/>
      <c r="CT145" s="225"/>
      <c r="CU145" s="225"/>
      <c r="CV145" s="576"/>
      <c r="CW145" s="576"/>
      <c r="CX145" s="576"/>
      <c r="CY145" s="576"/>
      <c r="CZ145" s="577"/>
    </row>
    <row r="146" ht="13.5" customHeight="1">
      <c r="A146" s="280"/>
      <c r="B146" s="281"/>
      <c r="C146" s="281"/>
      <c r="D146" s="280"/>
      <c r="E146" s="282"/>
      <c r="F146" s="283"/>
      <c r="G146" s="283"/>
      <c r="H146" s="283"/>
      <c r="I146" s="283"/>
      <c r="J146" s="283"/>
      <c r="K146" s="544" t="s">
        <v>803</v>
      </c>
      <c r="L146" s="285">
        <f>SUM(L144:L145)</f>
        <v>62500</v>
      </c>
      <c r="M146" s="285">
        <f>SUM(M141:M145)</f>
        <v>0</v>
      </c>
      <c r="N146" s="287"/>
      <c r="O146" s="283"/>
      <c r="P146" s="283"/>
      <c r="Q146" s="283"/>
      <c r="R146" s="283"/>
      <c r="S146" s="283"/>
      <c r="T146" s="291"/>
      <c r="U146" s="283"/>
      <c r="V146" s="283"/>
      <c r="W146" s="283"/>
      <c r="X146" s="280"/>
      <c r="Y146" s="280"/>
      <c r="Z146" s="280"/>
      <c r="AA146" s="288"/>
      <c r="AB146" s="288"/>
      <c r="AC146" s="288"/>
      <c r="AD146" s="285"/>
      <c r="AE146" s="285"/>
      <c r="AF146" s="285"/>
      <c r="AG146" s="289"/>
      <c r="AH146" s="289"/>
      <c r="AI146" s="280"/>
      <c r="AJ146" s="280"/>
      <c r="AK146" s="280"/>
      <c r="AL146" s="280"/>
      <c r="AM146" s="280"/>
      <c r="AN146" s="280"/>
      <c r="AO146" s="280"/>
      <c r="AP146" s="280"/>
      <c r="AQ146" s="291"/>
      <c r="AR146" s="280"/>
      <c r="AS146" s="291"/>
      <c r="AT146" s="290"/>
      <c r="AU146" s="291"/>
      <c r="AV146" s="289"/>
      <c r="AW146" s="289"/>
      <c r="AX146" s="289"/>
      <c r="AY146" s="289"/>
      <c r="AZ146" s="289"/>
      <c r="BA146" s="280"/>
      <c r="BB146" s="289"/>
      <c r="BC146" s="289"/>
      <c r="BD146" s="289"/>
      <c r="BE146" s="289"/>
      <c r="BF146" s="289"/>
      <c r="BG146" s="280"/>
      <c r="BH146" s="280"/>
      <c r="BI146" s="289"/>
      <c r="BJ146" s="289"/>
      <c r="BK146" s="289"/>
      <c r="BL146" s="289"/>
      <c r="BM146" s="289"/>
      <c r="BN146" s="280"/>
      <c r="BO146" s="289"/>
      <c r="BP146" s="289"/>
      <c r="BQ146" s="289"/>
      <c r="BR146" s="289"/>
      <c r="BS146" s="289"/>
      <c r="BT146" s="280"/>
      <c r="BU146" s="289"/>
      <c r="BV146" s="289"/>
      <c r="BW146" s="289"/>
      <c r="BX146" s="289"/>
      <c r="BY146" s="292"/>
      <c r="BZ146" s="293"/>
      <c r="CA146" s="292"/>
      <c r="CB146" s="292"/>
      <c r="CC146" s="292"/>
      <c r="CD146" s="292"/>
      <c r="CE146" s="292"/>
      <c r="CF146" s="292"/>
      <c r="CG146" s="292"/>
      <c r="CH146" s="292"/>
      <c r="CI146" s="292"/>
      <c r="CJ146" s="292"/>
      <c r="CK146" s="292"/>
      <c r="CL146" s="292"/>
      <c r="CM146" s="292"/>
      <c r="CN146" s="292"/>
      <c r="CO146" s="292"/>
      <c r="CP146" s="292"/>
      <c r="CQ146" s="292"/>
      <c r="CR146" s="292"/>
      <c r="CS146" s="292"/>
      <c r="CT146" s="292"/>
      <c r="CU146" s="294"/>
      <c r="CV146" s="294"/>
      <c r="CW146" s="294"/>
      <c r="CX146" s="294"/>
      <c r="CY146" s="596"/>
      <c r="CZ146" s="295"/>
    </row>
    <row r="147">
      <c r="A147" s="100"/>
      <c r="B147" s="100"/>
      <c r="C147" s="100"/>
      <c r="D147" s="100"/>
      <c r="E147" s="103"/>
      <c r="F147" s="103"/>
      <c r="G147" s="103"/>
      <c r="H147" s="103"/>
      <c r="I147" s="103"/>
      <c r="J147" s="103"/>
      <c r="K147" s="100"/>
      <c r="L147" s="100"/>
      <c r="M147" s="101"/>
      <c r="N147" s="102"/>
      <c r="O147" s="103"/>
      <c r="P147" s="103"/>
      <c r="Q147" s="103"/>
      <c r="R147" s="103"/>
      <c r="S147" s="103"/>
      <c r="T147" s="100"/>
      <c r="U147" s="103"/>
      <c r="V147" s="103"/>
      <c r="W147" s="103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1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223"/>
      <c r="BZ147" s="224"/>
      <c r="CA147" s="223"/>
      <c r="CB147" s="225"/>
      <c r="CC147" s="225"/>
      <c r="CD147" s="225"/>
      <c r="CE147" s="225"/>
      <c r="CF147" s="225"/>
      <c r="CG147" s="225"/>
      <c r="CH147" s="225"/>
      <c r="CI147" s="225"/>
      <c r="CJ147" s="225"/>
      <c r="CK147" s="225"/>
      <c r="CL147" s="225"/>
      <c r="CM147" s="225"/>
      <c r="CN147" s="225"/>
      <c r="CO147" s="225"/>
      <c r="CP147" s="225"/>
      <c r="CQ147" s="225"/>
      <c r="CR147" s="225"/>
      <c r="CS147" s="223"/>
      <c r="CT147" s="223"/>
      <c r="CU147" s="223"/>
      <c r="CV147" s="223"/>
      <c r="CW147" s="223"/>
      <c r="CX147" s="223"/>
      <c r="CY147" s="223"/>
      <c r="CZ147" s="223"/>
    </row>
    <row r="148" ht="18.75" customHeight="1">
      <c r="A148" s="609" t="s">
        <v>804</v>
      </c>
      <c r="B148" s="21"/>
      <c r="C148" s="21"/>
      <c r="D148" s="21"/>
      <c r="E148" s="610"/>
      <c r="F148" s="21"/>
      <c r="G148" s="21"/>
      <c r="H148" s="21"/>
      <c r="I148" s="21"/>
      <c r="J148" s="610"/>
      <c r="K148" s="21"/>
      <c r="L148" s="21"/>
      <c r="M148" s="107"/>
      <c r="N148" s="611"/>
      <c r="O148" s="610"/>
      <c r="P148" s="610"/>
      <c r="Q148" s="610"/>
      <c r="R148" s="610"/>
      <c r="S148" s="610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107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107"/>
      <c r="CA148" s="21"/>
      <c r="CB148" s="227"/>
      <c r="CC148" s="227"/>
      <c r="CD148" s="227"/>
      <c r="CE148" s="227"/>
      <c r="CF148" s="227"/>
      <c r="CG148" s="227"/>
      <c r="CH148" s="227"/>
      <c r="CI148" s="227"/>
      <c r="CJ148" s="227"/>
      <c r="CK148" s="227"/>
      <c r="CL148" s="227"/>
      <c r="CM148" s="227"/>
      <c r="CN148" s="227"/>
      <c r="CO148" s="227"/>
      <c r="CP148" s="227"/>
      <c r="CQ148" s="227"/>
      <c r="CR148" s="227"/>
      <c r="CS148" s="21"/>
      <c r="CT148" s="21"/>
      <c r="CU148" s="21"/>
      <c r="CV148" s="21"/>
      <c r="CW148" s="21"/>
      <c r="CX148" s="21"/>
      <c r="CY148" s="21"/>
      <c r="CZ148" s="21"/>
    </row>
    <row r="149" ht="31.5" customHeight="1">
      <c r="A149" s="612" t="s">
        <v>0</v>
      </c>
      <c r="B149" s="612" t="s">
        <v>44</v>
      </c>
      <c r="C149" s="613" t="s">
        <v>392</v>
      </c>
      <c r="D149" s="614" t="s">
        <v>45</v>
      </c>
      <c r="E149" s="613" t="s">
        <v>46</v>
      </c>
      <c r="F149" s="613" t="s">
        <v>47</v>
      </c>
      <c r="G149" s="613" t="s">
        <v>48</v>
      </c>
      <c r="H149" s="615" t="s">
        <v>49</v>
      </c>
      <c r="I149" s="616" t="s">
        <v>50</v>
      </c>
      <c r="J149" s="617" t="s">
        <v>51</v>
      </c>
      <c r="K149" s="616" t="s">
        <v>52</v>
      </c>
      <c r="L149" s="612" t="s">
        <v>53</v>
      </c>
      <c r="M149" s="612" t="s">
        <v>54</v>
      </c>
      <c r="N149" s="618" t="s">
        <v>55</v>
      </c>
      <c r="O149" s="613"/>
      <c r="P149" s="613"/>
      <c r="Q149" s="613"/>
      <c r="R149" s="613"/>
      <c r="S149" s="613" t="s">
        <v>56</v>
      </c>
      <c r="T149" s="612" t="s">
        <v>115</v>
      </c>
      <c r="U149" s="619" t="s">
        <v>57</v>
      </c>
      <c r="V149" s="613"/>
      <c r="W149" s="613" t="s">
        <v>805</v>
      </c>
      <c r="X149" s="612" t="s">
        <v>118</v>
      </c>
      <c r="Y149" s="620" t="s">
        <v>57</v>
      </c>
      <c r="Z149" s="144"/>
      <c r="AA149" s="620" t="s">
        <v>59</v>
      </c>
      <c r="AB149" s="144"/>
      <c r="AC149" s="612" t="s">
        <v>119</v>
      </c>
      <c r="AD149" s="621" t="s">
        <v>60</v>
      </c>
      <c r="AE149" s="621" t="s">
        <v>120</v>
      </c>
      <c r="AF149" s="621"/>
      <c r="AG149" s="612" t="s">
        <v>62</v>
      </c>
      <c r="AH149" s="620" t="s">
        <v>138</v>
      </c>
      <c r="AI149" s="622"/>
      <c r="AJ149" s="622"/>
      <c r="AK149" s="144"/>
      <c r="AL149" s="612"/>
      <c r="AM149" s="620" t="s">
        <v>122</v>
      </c>
      <c r="AN149" s="144"/>
      <c r="AO149" s="612" t="s">
        <v>123</v>
      </c>
      <c r="AP149" s="612"/>
      <c r="AQ149" s="612"/>
      <c r="AR149" s="612"/>
      <c r="AS149" s="612"/>
      <c r="AT149" s="612" t="s">
        <v>53</v>
      </c>
      <c r="AU149" s="612"/>
      <c r="AV149" s="612"/>
      <c r="AW149" s="612"/>
      <c r="AX149" s="620" t="s">
        <v>124</v>
      </c>
      <c r="AY149" s="622"/>
      <c r="AZ149" s="622"/>
      <c r="BA149" s="622"/>
      <c r="BB149" s="622"/>
      <c r="BC149" s="622"/>
      <c r="BD149" s="622"/>
      <c r="BE149" s="622"/>
      <c r="BF149" s="622"/>
      <c r="BG149" s="622"/>
      <c r="BH149" s="144"/>
      <c r="BI149" s="612"/>
      <c r="BJ149" s="612"/>
      <c r="BK149" s="612"/>
      <c r="BL149" s="623"/>
      <c r="BM149" s="620" t="s">
        <v>125</v>
      </c>
      <c r="BN149" s="622"/>
      <c r="BO149" s="144"/>
      <c r="BP149" s="620"/>
      <c r="BQ149" s="622"/>
      <c r="BR149" s="622"/>
      <c r="BS149" s="622"/>
      <c r="BT149" s="144"/>
      <c r="BU149" s="620" t="s">
        <v>126</v>
      </c>
      <c r="BV149" s="622"/>
      <c r="BW149" s="144"/>
      <c r="BX149" s="623" t="s">
        <v>114</v>
      </c>
      <c r="BY149" s="624"/>
      <c r="BZ149" s="625" t="s">
        <v>806</v>
      </c>
      <c r="CA149" s="625"/>
      <c r="CB149" s="626" t="s">
        <v>63</v>
      </c>
      <c r="CC149" s="622"/>
      <c r="CD149" s="622"/>
      <c r="CE149" s="622"/>
      <c r="CF149" s="622"/>
      <c r="CG149" s="622"/>
      <c r="CH149" s="622"/>
      <c r="CI149" s="622"/>
      <c r="CJ149" s="622"/>
      <c r="CK149" s="622"/>
      <c r="CL149" s="622"/>
      <c r="CM149" s="622"/>
      <c r="CN149" s="144"/>
      <c r="CO149" s="627"/>
      <c r="CP149" s="627"/>
      <c r="CQ149" s="627"/>
      <c r="CR149" s="627"/>
      <c r="CS149" s="628"/>
      <c r="CT149" s="144"/>
      <c r="CU149" s="625"/>
      <c r="CV149" s="625"/>
      <c r="CW149" s="625"/>
      <c r="CX149" s="625"/>
      <c r="CY149" s="625"/>
      <c r="CZ149" s="625"/>
    </row>
    <row r="150" ht="30.75" customHeight="1">
      <c r="A150" s="629">
        <v>1.0</v>
      </c>
      <c r="B150" s="265" t="s">
        <v>258</v>
      </c>
      <c r="C150" s="630" t="s">
        <v>807</v>
      </c>
      <c r="D150" s="631" t="s">
        <v>6</v>
      </c>
      <c r="E150" s="632" t="s">
        <v>808</v>
      </c>
      <c r="F150" s="631" t="s">
        <v>322</v>
      </c>
      <c r="G150" s="631" t="s">
        <v>7</v>
      </c>
      <c r="H150" s="632" t="s">
        <v>323</v>
      </c>
      <c r="I150" s="633" t="s">
        <v>324</v>
      </c>
      <c r="J150" s="634" t="s">
        <v>809</v>
      </c>
      <c r="K150" s="635" t="s">
        <v>807</v>
      </c>
      <c r="L150" s="636">
        <v>55000.0</v>
      </c>
      <c r="M150" s="637">
        <v>0.0</v>
      </c>
      <c r="N150" s="638" t="s">
        <v>810</v>
      </c>
      <c r="O150" s="639"/>
      <c r="P150" s="639"/>
      <c r="Q150" s="639"/>
      <c r="R150" s="639"/>
      <c r="S150" s="639" t="s">
        <v>811</v>
      </c>
      <c r="T150" s="640"/>
      <c r="U150" s="631"/>
      <c r="V150" s="641"/>
      <c r="W150" s="633"/>
      <c r="X150" s="265"/>
      <c r="Y150" s="642"/>
      <c r="Z150" s="643"/>
      <c r="AA150" s="643"/>
      <c r="AB150" s="642"/>
      <c r="AC150" s="267"/>
      <c r="AD150" s="644"/>
      <c r="AE150" s="644"/>
      <c r="AF150" s="644"/>
      <c r="AG150" s="267"/>
      <c r="AH150" s="267"/>
      <c r="AI150" s="267"/>
      <c r="AJ150" s="267"/>
      <c r="AK150" s="265"/>
      <c r="AL150" s="267"/>
      <c r="AM150" s="269"/>
      <c r="AN150" s="269"/>
      <c r="AO150" s="269"/>
      <c r="AP150" s="645"/>
      <c r="AQ150" s="645"/>
      <c r="AR150" s="645"/>
      <c r="AS150" s="267"/>
      <c r="AT150" s="267"/>
      <c r="AU150" s="269"/>
      <c r="AV150" s="267"/>
      <c r="AW150" s="267"/>
      <c r="AX150" s="267"/>
      <c r="AY150" s="267"/>
      <c r="AZ150" s="267"/>
      <c r="BA150" s="267"/>
      <c r="BB150" s="267"/>
      <c r="BC150" s="267"/>
      <c r="BD150" s="267"/>
      <c r="BE150" s="267"/>
      <c r="BF150" s="267"/>
      <c r="BG150" s="267"/>
      <c r="BH150" s="267"/>
      <c r="BI150" s="267"/>
      <c r="BJ150" s="267"/>
      <c r="BK150" s="267"/>
      <c r="BL150" s="267"/>
      <c r="BM150" s="267"/>
      <c r="BN150" s="267"/>
      <c r="BO150" s="267"/>
      <c r="BP150" s="267"/>
      <c r="BQ150" s="267"/>
      <c r="BR150" s="267"/>
      <c r="BS150" s="267"/>
      <c r="BT150" s="267"/>
      <c r="BU150" s="267"/>
      <c r="BV150" s="267"/>
      <c r="BW150" s="267"/>
      <c r="BX150" s="267"/>
      <c r="BY150" s="269"/>
      <c r="BZ150" s="646"/>
      <c r="CA150" s="647"/>
      <c r="CB150" s="647"/>
      <c r="CC150" s="648"/>
      <c r="CD150" s="648"/>
      <c r="CE150" s="648"/>
      <c r="CF150" s="649"/>
      <c r="CG150" s="642"/>
      <c r="CH150" s="647"/>
      <c r="CI150" s="649"/>
      <c r="CJ150" s="642"/>
      <c r="CK150" s="650"/>
      <c r="CL150" s="651"/>
      <c r="CM150" s="650"/>
      <c r="CN150" s="650"/>
      <c r="CO150" s="650"/>
      <c r="CP150" s="650"/>
      <c r="CQ150" s="650"/>
      <c r="CR150" s="650"/>
      <c r="CS150" s="650"/>
      <c r="CT150" s="650"/>
      <c r="CU150" s="652"/>
      <c r="CV150" s="652"/>
      <c r="CW150" s="652"/>
      <c r="CX150" s="652"/>
      <c r="CY150" s="652"/>
      <c r="CZ150" s="652"/>
    </row>
    <row r="151" ht="28.5" customHeight="1">
      <c r="A151" s="653">
        <v>2.0</v>
      </c>
      <c r="B151" s="265" t="s">
        <v>258</v>
      </c>
      <c r="C151" s="654" t="s">
        <v>807</v>
      </c>
      <c r="D151" s="655" t="s">
        <v>6</v>
      </c>
      <c r="E151" s="656" t="s">
        <v>812</v>
      </c>
      <c r="F151" s="655" t="s">
        <v>322</v>
      </c>
      <c r="G151" s="655" t="s">
        <v>7</v>
      </c>
      <c r="H151" s="657" t="s">
        <v>323</v>
      </c>
      <c r="I151" s="655" t="s">
        <v>324</v>
      </c>
      <c r="J151" s="655" t="s">
        <v>763</v>
      </c>
      <c r="K151" s="658" t="s">
        <v>807</v>
      </c>
      <c r="L151" s="659">
        <v>55000.0</v>
      </c>
      <c r="M151" s="660">
        <v>0.0</v>
      </c>
      <c r="N151" s="638" t="s">
        <v>810</v>
      </c>
      <c r="O151" s="661"/>
      <c r="P151" s="661"/>
      <c r="Q151" s="661"/>
      <c r="R151" s="661"/>
      <c r="S151" s="662" t="s">
        <v>557</v>
      </c>
      <c r="T151" s="663"/>
      <c r="U151" s="664"/>
      <c r="V151" s="665"/>
      <c r="W151" s="663"/>
      <c r="X151" s="663"/>
      <c r="Y151" s="666"/>
      <c r="Z151" s="667"/>
      <c r="AA151" s="667"/>
      <c r="AB151" s="666"/>
      <c r="AC151" s="655"/>
      <c r="AD151" s="668"/>
      <c r="AE151" s="668"/>
      <c r="AF151" s="668"/>
      <c r="AG151" s="655"/>
      <c r="AH151" s="663"/>
      <c r="AI151" s="663"/>
      <c r="AJ151" s="663"/>
      <c r="AK151" s="663"/>
      <c r="AL151" s="663"/>
      <c r="AM151" s="669"/>
      <c r="AN151" s="669"/>
      <c r="AO151" s="669"/>
      <c r="AP151" s="669"/>
      <c r="AQ151" s="669"/>
      <c r="AR151" s="669"/>
      <c r="AS151" s="655"/>
      <c r="AT151" s="655"/>
      <c r="AU151" s="670"/>
      <c r="AV151" s="663"/>
      <c r="AW151" s="663"/>
      <c r="AX151" s="663"/>
      <c r="AY151" s="663"/>
      <c r="AZ151" s="663"/>
      <c r="BA151" s="663"/>
      <c r="BB151" s="663"/>
      <c r="BC151" s="663"/>
      <c r="BD151" s="663"/>
      <c r="BE151" s="663"/>
      <c r="BF151" s="663"/>
      <c r="BG151" s="663"/>
      <c r="BH151" s="663"/>
      <c r="BI151" s="663"/>
      <c r="BJ151" s="663"/>
      <c r="BK151" s="663"/>
      <c r="BL151" s="663"/>
      <c r="BM151" s="663"/>
      <c r="BN151" s="663"/>
      <c r="BO151" s="663"/>
      <c r="BP151" s="663"/>
      <c r="BQ151" s="663"/>
      <c r="BR151" s="663"/>
      <c r="BS151" s="663"/>
      <c r="BT151" s="663"/>
      <c r="BU151" s="663"/>
      <c r="BV151" s="663"/>
      <c r="BW151" s="663"/>
      <c r="BX151" s="663"/>
      <c r="BY151" s="670"/>
      <c r="BZ151" s="671"/>
      <c r="CA151" s="671"/>
      <c r="CB151" s="671"/>
      <c r="CC151" s="671"/>
      <c r="CD151" s="671"/>
      <c r="CE151" s="671"/>
      <c r="CF151" s="672"/>
      <c r="CG151" s="666"/>
      <c r="CH151" s="671"/>
      <c r="CI151" s="649"/>
      <c r="CJ151" s="673"/>
      <c r="CK151" s="674"/>
      <c r="CL151" s="674"/>
      <c r="CM151" s="674"/>
      <c r="CN151" s="674"/>
      <c r="CO151" s="674"/>
      <c r="CP151" s="674"/>
      <c r="CQ151" s="674"/>
      <c r="CR151" s="674"/>
      <c r="CS151" s="674"/>
      <c r="CT151" s="674"/>
      <c r="CU151" s="674"/>
      <c r="CV151" s="675"/>
      <c r="CW151" s="675"/>
      <c r="CX151" s="675"/>
      <c r="CY151" s="675"/>
      <c r="CZ151" s="676"/>
    </row>
    <row r="152">
      <c r="A152" s="100"/>
      <c r="B152" s="100"/>
      <c r="C152" s="100"/>
      <c r="D152" s="100"/>
      <c r="E152" s="103"/>
      <c r="F152" s="103"/>
      <c r="G152" s="103"/>
      <c r="H152" s="103"/>
      <c r="I152" s="103"/>
      <c r="J152" s="103"/>
      <c r="K152" s="100"/>
      <c r="L152" s="100"/>
      <c r="M152" s="101"/>
      <c r="N152" s="102"/>
      <c r="O152" s="103"/>
      <c r="P152" s="103"/>
      <c r="Q152" s="103"/>
      <c r="R152" s="103"/>
      <c r="S152" s="103"/>
      <c r="T152" s="100"/>
      <c r="U152" s="103"/>
      <c r="V152" s="103"/>
      <c r="W152" s="103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1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  <c r="BY152" s="223"/>
      <c r="BZ152" s="224"/>
      <c r="CA152" s="223"/>
      <c r="CB152" s="225"/>
      <c r="CC152" s="225"/>
      <c r="CD152" s="225"/>
      <c r="CE152" s="225"/>
      <c r="CF152" s="225"/>
      <c r="CG152" s="225"/>
      <c r="CH152" s="225"/>
      <c r="CI152" s="225"/>
      <c r="CJ152" s="225"/>
      <c r="CK152" s="225"/>
      <c r="CL152" s="225"/>
      <c r="CM152" s="225"/>
      <c r="CN152" s="225"/>
      <c r="CO152" s="225"/>
      <c r="CP152" s="225"/>
      <c r="CQ152" s="225"/>
      <c r="CR152" s="225"/>
      <c r="CS152" s="223"/>
      <c r="CT152" s="223"/>
      <c r="CU152" s="223"/>
      <c r="CV152" s="223"/>
      <c r="CW152" s="223"/>
      <c r="CX152" s="223"/>
      <c r="CY152" s="223"/>
      <c r="CZ152" s="223"/>
    </row>
    <row r="153" ht="18.75" customHeight="1">
      <c r="A153" s="106" t="s">
        <v>813</v>
      </c>
      <c r="B153" s="15"/>
      <c r="C153" s="15"/>
      <c r="D153" s="15"/>
      <c r="E153" s="18"/>
      <c r="F153" s="15"/>
      <c r="G153" s="15"/>
      <c r="H153" s="15"/>
      <c r="I153" s="15"/>
      <c r="J153" s="18"/>
      <c r="K153" s="15"/>
      <c r="L153" s="15"/>
      <c r="M153" s="19"/>
      <c r="N153" s="20"/>
      <c r="O153" s="18"/>
      <c r="P153" s="18"/>
      <c r="Q153" s="18"/>
      <c r="R153" s="18"/>
      <c r="S153" s="18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9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9"/>
      <c r="CA153" s="15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15"/>
      <c r="CT153" s="15"/>
      <c r="CU153" s="15"/>
      <c r="CV153" s="15"/>
      <c r="CW153" s="15"/>
      <c r="CX153" s="15"/>
      <c r="CY153" s="15"/>
      <c r="CZ153" s="15"/>
    </row>
    <row r="154" ht="31.5" customHeight="1">
      <c r="A154" s="677" t="s">
        <v>0</v>
      </c>
      <c r="B154" s="678" t="s">
        <v>44</v>
      </c>
      <c r="C154" s="350" t="s">
        <v>392</v>
      </c>
      <c r="D154" s="679" t="s">
        <v>45</v>
      </c>
      <c r="E154" s="680" t="s">
        <v>46</v>
      </c>
      <c r="F154" s="680" t="s">
        <v>47</v>
      </c>
      <c r="G154" s="680" t="s">
        <v>48</v>
      </c>
      <c r="H154" s="681" t="s">
        <v>49</v>
      </c>
      <c r="I154" s="682" t="s">
        <v>50</v>
      </c>
      <c r="J154" s="683" t="s">
        <v>51</v>
      </c>
      <c r="K154" s="682" t="s">
        <v>52</v>
      </c>
      <c r="L154" s="684" t="s">
        <v>53</v>
      </c>
      <c r="M154" s="684" t="s">
        <v>54</v>
      </c>
      <c r="N154" s="685" t="s">
        <v>55</v>
      </c>
      <c r="O154" s="680"/>
      <c r="P154" s="680"/>
      <c r="Q154" s="680"/>
      <c r="R154" s="680"/>
      <c r="S154" s="680" t="s">
        <v>56</v>
      </c>
      <c r="T154" s="684" t="s">
        <v>115</v>
      </c>
      <c r="U154" s="686" t="s">
        <v>57</v>
      </c>
      <c r="V154" s="687"/>
      <c r="W154" s="687" t="s">
        <v>805</v>
      </c>
      <c r="X154" s="688" t="s">
        <v>118</v>
      </c>
      <c r="Y154" s="689" t="s">
        <v>57</v>
      </c>
      <c r="Z154" s="690"/>
      <c r="AA154" s="689" t="s">
        <v>59</v>
      </c>
      <c r="AB154" s="690"/>
      <c r="AC154" s="688" t="s">
        <v>119</v>
      </c>
      <c r="AD154" s="691" t="s">
        <v>60</v>
      </c>
      <c r="AE154" s="691" t="s">
        <v>120</v>
      </c>
      <c r="AF154" s="691"/>
      <c r="AG154" s="688" t="s">
        <v>62</v>
      </c>
      <c r="AH154" s="689" t="s">
        <v>138</v>
      </c>
      <c r="AI154" s="690"/>
      <c r="AJ154" s="690"/>
      <c r="AK154" s="690"/>
      <c r="AL154" s="688"/>
      <c r="AM154" s="689" t="s">
        <v>122</v>
      </c>
      <c r="AN154" s="690"/>
      <c r="AO154" s="688" t="s">
        <v>123</v>
      </c>
      <c r="AP154" s="688"/>
      <c r="AQ154" s="688"/>
      <c r="AR154" s="688"/>
      <c r="AS154" s="688"/>
      <c r="AT154" s="688" t="s">
        <v>53</v>
      </c>
      <c r="AU154" s="688"/>
      <c r="AV154" s="689"/>
      <c r="AW154" s="688"/>
      <c r="AX154" s="689" t="s">
        <v>124</v>
      </c>
      <c r="AY154" s="690"/>
      <c r="AZ154" s="690"/>
      <c r="BA154" s="690"/>
      <c r="BB154" s="690"/>
      <c r="BC154" s="690"/>
      <c r="BD154" s="690"/>
      <c r="BE154" s="690"/>
      <c r="BF154" s="690"/>
      <c r="BG154" s="690"/>
      <c r="BH154" s="690"/>
      <c r="BI154" s="688"/>
      <c r="BJ154" s="688"/>
      <c r="BK154" s="688"/>
      <c r="BL154" s="692"/>
      <c r="BM154" s="689" t="s">
        <v>125</v>
      </c>
      <c r="BN154" s="690"/>
      <c r="BO154" s="690"/>
      <c r="BP154" s="689"/>
      <c r="BQ154" s="690"/>
      <c r="BR154" s="690"/>
      <c r="BS154" s="690"/>
      <c r="BT154" s="690"/>
      <c r="BU154" s="689" t="s">
        <v>126</v>
      </c>
      <c r="BV154" s="690"/>
      <c r="BW154" s="690"/>
      <c r="BX154" s="692" t="s">
        <v>114</v>
      </c>
      <c r="BY154" s="693"/>
      <c r="BZ154" s="694" t="s">
        <v>806</v>
      </c>
      <c r="CA154" s="694"/>
      <c r="CB154" s="695" t="s">
        <v>63</v>
      </c>
      <c r="CC154" s="690"/>
      <c r="CD154" s="690"/>
      <c r="CE154" s="690"/>
      <c r="CF154" s="690"/>
      <c r="CG154" s="690"/>
      <c r="CH154" s="690"/>
      <c r="CI154" s="690"/>
      <c r="CJ154" s="690"/>
      <c r="CK154" s="690"/>
      <c r="CL154" s="690"/>
      <c r="CM154" s="690"/>
      <c r="CN154" s="690"/>
      <c r="CO154" s="696"/>
      <c r="CP154" s="696"/>
      <c r="CQ154" s="696"/>
      <c r="CR154" s="696"/>
      <c r="CS154" s="697"/>
      <c r="CT154" s="690"/>
      <c r="CU154" s="694"/>
      <c r="CV154" s="694"/>
      <c r="CW154" s="694"/>
      <c r="CX154" s="694"/>
      <c r="CY154" s="694"/>
      <c r="CZ154" s="694"/>
    </row>
    <row r="155" ht="30.75" customHeight="1">
      <c r="A155" s="629"/>
      <c r="B155" s="265"/>
      <c r="C155" s="698"/>
      <c r="D155" s="631"/>
      <c r="E155" s="699"/>
      <c r="F155" s="631"/>
      <c r="G155" s="631"/>
      <c r="H155" s="632"/>
      <c r="I155" s="633"/>
      <c r="J155" s="634"/>
      <c r="K155" s="635"/>
      <c r="L155" s="636"/>
      <c r="M155" s="700"/>
      <c r="N155" s="701"/>
      <c r="O155" s="639"/>
      <c r="P155" s="639"/>
      <c r="Q155" s="639"/>
      <c r="R155" s="639"/>
      <c r="S155" s="639"/>
      <c r="T155" s="640"/>
      <c r="U155" s="631"/>
      <c r="V155" s="641"/>
      <c r="W155" s="633"/>
      <c r="X155" s="265"/>
      <c r="Y155" s="642"/>
      <c r="Z155" s="643"/>
      <c r="AA155" s="643"/>
      <c r="AB155" s="642"/>
      <c r="AC155" s="267"/>
      <c r="AD155" s="644"/>
      <c r="AE155" s="644"/>
      <c r="AF155" s="644"/>
      <c r="AG155" s="267"/>
      <c r="AH155" s="267"/>
      <c r="AI155" s="267"/>
      <c r="AJ155" s="267"/>
      <c r="AK155" s="265"/>
      <c r="AL155" s="267"/>
      <c r="AM155" s="269"/>
      <c r="AN155" s="269"/>
      <c r="AO155" s="269"/>
      <c r="AP155" s="645"/>
      <c r="AQ155" s="645"/>
      <c r="AR155" s="645"/>
      <c r="AS155" s="267"/>
      <c r="AT155" s="267"/>
      <c r="AU155" s="269"/>
      <c r="AV155" s="267"/>
      <c r="AW155" s="267"/>
      <c r="AX155" s="267"/>
      <c r="AY155" s="267"/>
      <c r="AZ155" s="267"/>
      <c r="BA155" s="267"/>
      <c r="BB155" s="267"/>
      <c r="BC155" s="267"/>
      <c r="BD155" s="267"/>
      <c r="BE155" s="267"/>
      <c r="BF155" s="267"/>
      <c r="BG155" s="267"/>
      <c r="BH155" s="267"/>
      <c r="BI155" s="267"/>
      <c r="BJ155" s="267"/>
      <c r="BK155" s="267"/>
      <c r="BL155" s="267"/>
      <c r="BM155" s="267"/>
      <c r="BN155" s="267"/>
      <c r="BO155" s="267"/>
      <c r="BP155" s="267"/>
      <c r="BQ155" s="267"/>
      <c r="BR155" s="267"/>
      <c r="BS155" s="267"/>
      <c r="BT155" s="267"/>
      <c r="BU155" s="267"/>
      <c r="BV155" s="267"/>
      <c r="BW155" s="267"/>
      <c r="BX155" s="267"/>
      <c r="BY155" s="269"/>
      <c r="BZ155" s="646"/>
      <c r="CA155" s="647"/>
      <c r="CB155" s="647"/>
      <c r="CC155" s="648"/>
      <c r="CD155" s="648"/>
      <c r="CE155" s="648"/>
      <c r="CF155" s="649"/>
      <c r="CG155" s="642"/>
      <c r="CH155" s="647"/>
      <c r="CI155" s="649"/>
      <c r="CJ155" s="642"/>
      <c r="CK155" s="650"/>
      <c r="CL155" s="651"/>
      <c r="CM155" s="650"/>
      <c r="CN155" s="650"/>
      <c r="CO155" s="650"/>
      <c r="CP155" s="650"/>
      <c r="CQ155" s="650"/>
      <c r="CR155" s="650"/>
      <c r="CS155" s="650"/>
      <c r="CT155" s="650"/>
      <c r="CU155" s="652"/>
      <c r="CV155" s="652"/>
      <c r="CW155" s="652"/>
      <c r="CX155" s="652"/>
      <c r="CY155" s="652"/>
      <c r="CZ155" s="652"/>
    </row>
    <row r="156">
      <c r="A156" s="100"/>
      <c r="B156" s="100"/>
      <c r="C156" s="100"/>
      <c r="D156" s="100"/>
      <c r="E156" s="103"/>
      <c r="F156" s="101"/>
      <c r="G156" s="100"/>
      <c r="H156" s="100"/>
      <c r="I156" s="100"/>
      <c r="J156" s="103"/>
      <c r="K156" s="100"/>
      <c r="L156" s="100"/>
      <c r="M156" s="101"/>
      <c r="N156" s="102"/>
      <c r="O156" s="103"/>
      <c r="P156" s="103"/>
      <c r="Q156" s="103"/>
      <c r="R156" s="103"/>
      <c r="S156" s="103"/>
      <c r="T156" s="100"/>
      <c r="U156" s="100"/>
      <c r="V156" s="100"/>
      <c r="W156" s="101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1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  <c r="BU156" s="100"/>
      <c r="BV156" s="100"/>
      <c r="BW156" s="100"/>
      <c r="BX156" s="100"/>
      <c r="BY156" s="223"/>
      <c r="BZ156" s="224"/>
      <c r="CA156" s="223"/>
      <c r="CB156" s="225"/>
      <c r="CC156" s="225"/>
      <c r="CD156" s="225"/>
      <c r="CE156" s="225"/>
      <c r="CF156" s="225"/>
      <c r="CG156" s="225"/>
      <c r="CH156" s="225"/>
      <c r="CI156" s="225"/>
      <c r="CJ156" s="225"/>
      <c r="CK156" s="225"/>
      <c r="CL156" s="225"/>
      <c r="CM156" s="225"/>
      <c r="CN156" s="225"/>
      <c r="CO156" s="225"/>
      <c r="CP156" s="225"/>
      <c r="CQ156" s="225"/>
      <c r="CR156" s="225"/>
      <c r="CS156" s="223"/>
      <c r="CT156" s="223"/>
      <c r="CU156" s="223"/>
      <c r="CV156" s="223"/>
      <c r="CW156" s="223"/>
      <c r="CX156" s="223"/>
      <c r="CY156" s="223"/>
      <c r="CZ156" s="223"/>
    </row>
    <row r="157">
      <c r="A157" s="702"/>
      <c r="E157" s="103"/>
      <c r="F157" s="101"/>
      <c r="G157" s="100"/>
      <c r="H157" s="100"/>
      <c r="I157" s="100"/>
      <c r="J157" s="103"/>
      <c r="K157" s="100"/>
      <c r="L157" s="100"/>
      <c r="M157" s="101"/>
      <c r="N157" s="102"/>
      <c r="O157" s="103"/>
      <c r="P157" s="103"/>
      <c r="Q157" s="103"/>
      <c r="R157" s="103"/>
      <c r="S157" s="103"/>
      <c r="T157" s="100"/>
      <c r="U157" s="100"/>
      <c r="V157" s="100"/>
      <c r="W157" s="101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1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223"/>
      <c r="BZ157" s="224"/>
      <c r="CA157" s="223"/>
      <c r="CB157" s="225"/>
      <c r="CC157" s="225"/>
      <c r="CD157" s="225"/>
      <c r="CE157" s="225"/>
      <c r="CF157" s="225"/>
      <c r="CG157" s="225"/>
      <c r="CH157" s="225"/>
      <c r="CI157" s="225"/>
      <c r="CJ157" s="225"/>
      <c r="CK157" s="225"/>
      <c r="CL157" s="225"/>
      <c r="CM157" s="225"/>
      <c r="CN157" s="225"/>
      <c r="CO157" s="225"/>
      <c r="CP157" s="225"/>
      <c r="CQ157" s="225"/>
      <c r="CR157" s="225"/>
      <c r="CS157" s="223"/>
      <c r="CT157" s="223"/>
      <c r="CU157" s="223"/>
      <c r="CV157" s="223"/>
      <c r="CW157" s="223"/>
      <c r="CX157" s="223"/>
      <c r="CY157" s="223"/>
      <c r="CZ157" s="223"/>
    </row>
    <row r="158">
      <c r="A158" s="609" t="s">
        <v>814</v>
      </c>
      <c r="B158" s="21"/>
      <c r="C158" s="21"/>
      <c r="D158" s="21"/>
      <c r="E158" s="610"/>
      <c r="F158" s="610"/>
      <c r="G158" s="610"/>
      <c r="H158" s="100"/>
      <c r="I158" s="100"/>
      <c r="J158" s="103"/>
      <c r="K158" s="100"/>
      <c r="L158" s="100"/>
      <c r="M158" s="101"/>
      <c r="N158" s="102"/>
      <c r="O158" s="103"/>
      <c r="P158" s="103"/>
      <c r="Q158" s="103"/>
      <c r="R158" s="103"/>
      <c r="S158" s="103"/>
      <c r="T158" s="100"/>
      <c r="U158" s="100"/>
      <c r="V158" s="100"/>
      <c r="W158" s="101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1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  <c r="BY158" s="223"/>
      <c r="BZ158" s="224"/>
      <c r="CA158" s="223"/>
      <c r="CB158" s="225"/>
      <c r="CC158" s="225"/>
      <c r="CD158" s="225"/>
      <c r="CE158" s="225"/>
      <c r="CF158" s="225"/>
      <c r="CG158" s="225"/>
      <c r="CH158" s="225"/>
      <c r="CI158" s="225"/>
      <c r="CJ158" s="225"/>
      <c r="CK158" s="225"/>
      <c r="CL158" s="225"/>
      <c r="CM158" s="225"/>
      <c r="CN158" s="225"/>
      <c r="CO158" s="225"/>
      <c r="CP158" s="225"/>
      <c r="CQ158" s="225"/>
      <c r="CR158" s="225"/>
      <c r="CS158" s="223"/>
      <c r="CT158" s="223"/>
      <c r="CU158" s="223"/>
      <c r="CV158" s="223"/>
      <c r="CW158" s="223"/>
      <c r="CX158" s="223"/>
      <c r="CY158" s="223"/>
      <c r="CZ158" s="223"/>
    </row>
    <row r="159">
      <c r="A159" s="620" t="s">
        <v>815</v>
      </c>
      <c r="B159" s="622"/>
      <c r="C159" s="622"/>
      <c r="D159" s="144"/>
      <c r="E159" s="613" t="s">
        <v>47</v>
      </c>
      <c r="F159" s="613" t="s">
        <v>816</v>
      </c>
      <c r="G159" s="613" t="s">
        <v>817</v>
      </c>
      <c r="H159" s="100"/>
      <c r="I159" s="100"/>
      <c r="J159" s="103"/>
      <c r="K159" s="100"/>
      <c r="L159" s="100"/>
      <c r="M159" s="101"/>
      <c r="N159" s="102"/>
      <c r="O159" s="103"/>
      <c r="P159" s="103"/>
      <c r="Q159" s="103"/>
      <c r="R159" s="103"/>
      <c r="S159" s="103"/>
      <c r="T159" s="100"/>
      <c r="U159" s="100"/>
      <c r="V159" s="100"/>
      <c r="W159" s="101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1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  <c r="BY159" s="223"/>
      <c r="BZ159" s="224"/>
      <c r="CA159" s="223"/>
      <c r="CB159" s="225"/>
      <c r="CC159" s="225"/>
      <c r="CD159" s="225"/>
      <c r="CE159" s="225"/>
      <c r="CF159" s="225"/>
      <c r="CG159" s="225"/>
      <c r="CH159" s="225"/>
      <c r="CI159" s="225"/>
      <c r="CJ159" s="225"/>
      <c r="CK159" s="225"/>
      <c r="CL159" s="225"/>
      <c r="CM159" s="225"/>
      <c r="CN159" s="225"/>
      <c r="CO159" s="225"/>
      <c r="CP159" s="225"/>
      <c r="CQ159" s="225"/>
      <c r="CR159" s="225"/>
      <c r="CS159" s="223"/>
      <c r="CT159" s="223"/>
      <c r="CU159" s="223"/>
      <c r="CV159" s="223"/>
      <c r="CW159" s="223"/>
      <c r="CX159" s="223"/>
      <c r="CY159" s="223"/>
      <c r="CZ159" s="223"/>
    </row>
    <row r="160">
      <c r="A160" s="703" t="s">
        <v>818</v>
      </c>
      <c r="B160" s="704"/>
      <c r="C160" s="704"/>
      <c r="D160" s="704"/>
      <c r="E160" s="705" t="s">
        <v>819</v>
      </c>
      <c r="F160" s="706">
        <v>5000.0</v>
      </c>
      <c r="G160" s="707" t="s">
        <v>820</v>
      </c>
      <c r="H160" s="100"/>
      <c r="I160" s="100"/>
      <c r="J160" s="103"/>
      <c r="K160" s="100"/>
      <c r="L160" s="100"/>
      <c r="M160" s="101"/>
      <c r="N160" s="102"/>
      <c r="O160" s="103"/>
      <c r="P160" s="103"/>
      <c r="Q160" s="103"/>
      <c r="R160" s="103"/>
      <c r="S160" s="103"/>
      <c r="T160" s="100"/>
      <c r="U160" s="100"/>
      <c r="V160" s="100"/>
      <c r="W160" s="101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1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0"/>
      <c r="BR160" s="100"/>
      <c r="BS160" s="100"/>
      <c r="BT160" s="100"/>
      <c r="BU160" s="100"/>
      <c r="BV160" s="100"/>
      <c r="BW160" s="100"/>
      <c r="BX160" s="100"/>
      <c r="BY160" s="223"/>
      <c r="BZ160" s="224"/>
      <c r="CA160" s="223"/>
      <c r="CB160" s="225"/>
      <c r="CC160" s="225"/>
      <c r="CD160" s="225"/>
      <c r="CE160" s="225"/>
      <c r="CF160" s="225"/>
      <c r="CG160" s="225"/>
      <c r="CH160" s="225"/>
      <c r="CI160" s="225"/>
      <c r="CJ160" s="225"/>
      <c r="CK160" s="225"/>
      <c r="CL160" s="225"/>
      <c r="CM160" s="225"/>
      <c r="CN160" s="225"/>
      <c r="CO160" s="225"/>
      <c r="CP160" s="225"/>
      <c r="CQ160" s="225"/>
      <c r="CR160" s="225"/>
      <c r="CS160" s="223"/>
      <c r="CT160" s="223"/>
      <c r="CU160" s="223"/>
      <c r="CV160" s="223"/>
      <c r="CW160" s="223"/>
      <c r="CX160" s="223"/>
      <c r="CY160" s="223"/>
      <c r="CZ160" s="223"/>
    </row>
    <row r="161">
      <c r="A161" s="708" t="s">
        <v>818</v>
      </c>
      <c r="B161" s="100"/>
      <c r="C161" s="100"/>
      <c r="D161" s="100"/>
      <c r="E161" s="103" t="s">
        <v>821</v>
      </c>
      <c r="F161" s="709">
        <v>16300.0</v>
      </c>
      <c r="G161" s="710" t="s">
        <v>822</v>
      </c>
      <c r="H161" s="101"/>
      <c r="I161" s="100"/>
      <c r="J161" s="103"/>
      <c r="K161" s="100"/>
      <c r="L161" s="100"/>
      <c r="M161" s="101"/>
      <c r="N161" s="102"/>
      <c r="O161" s="103"/>
      <c r="P161" s="103"/>
      <c r="Q161" s="103"/>
      <c r="R161" s="103"/>
      <c r="S161" s="103"/>
      <c r="T161" s="100"/>
      <c r="U161" s="100"/>
      <c r="V161" s="100"/>
      <c r="W161" s="101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1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00"/>
      <c r="BR161" s="100"/>
      <c r="BS161" s="100"/>
      <c r="BT161" s="100"/>
      <c r="BU161" s="100"/>
      <c r="BV161" s="100"/>
      <c r="BW161" s="100"/>
      <c r="BX161" s="100"/>
      <c r="BY161" s="223"/>
      <c r="BZ161" s="224"/>
      <c r="CA161" s="223"/>
      <c r="CB161" s="225"/>
      <c r="CC161" s="225"/>
      <c r="CD161" s="225"/>
      <c r="CE161" s="225"/>
      <c r="CF161" s="225"/>
      <c r="CG161" s="225"/>
      <c r="CH161" s="225"/>
      <c r="CI161" s="225"/>
      <c r="CJ161" s="225"/>
      <c r="CK161" s="225"/>
      <c r="CL161" s="225"/>
      <c r="CM161" s="225"/>
      <c r="CN161" s="225"/>
      <c r="CO161" s="225"/>
      <c r="CP161" s="225"/>
      <c r="CQ161" s="225"/>
      <c r="CR161" s="225"/>
      <c r="CS161" s="223"/>
      <c r="CT161" s="223"/>
      <c r="CU161" s="223"/>
      <c r="CV161" s="223"/>
      <c r="CW161" s="223"/>
      <c r="CX161" s="223"/>
      <c r="CY161" s="223"/>
      <c r="CZ161" s="223"/>
    </row>
    <row r="162">
      <c r="A162" s="708" t="s">
        <v>818</v>
      </c>
      <c r="B162" s="100"/>
      <c r="C162" s="100"/>
      <c r="D162" s="100"/>
      <c r="E162" s="103" t="s">
        <v>823</v>
      </c>
      <c r="F162" s="709">
        <v>2500.0</v>
      </c>
      <c r="G162" s="711" t="s">
        <v>824</v>
      </c>
      <c r="H162" s="100"/>
      <c r="I162" s="100"/>
      <c r="J162" s="103"/>
      <c r="K162" s="100"/>
      <c r="L162" s="100"/>
      <c r="M162" s="101"/>
      <c r="N162" s="102"/>
      <c r="O162" s="103"/>
      <c r="P162" s="103"/>
      <c r="Q162" s="103"/>
      <c r="R162" s="103"/>
      <c r="S162" s="103"/>
      <c r="T162" s="100"/>
      <c r="U162" s="100"/>
      <c r="V162" s="100"/>
      <c r="W162" s="101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1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  <c r="BY162" s="223"/>
      <c r="BZ162" s="224"/>
      <c r="CA162" s="223"/>
      <c r="CB162" s="225"/>
      <c r="CC162" s="225"/>
      <c r="CD162" s="225"/>
      <c r="CE162" s="225"/>
      <c r="CF162" s="225"/>
      <c r="CG162" s="225"/>
      <c r="CH162" s="225"/>
      <c r="CI162" s="225"/>
      <c r="CJ162" s="225"/>
      <c r="CK162" s="225"/>
      <c r="CL162" s="225"/>
      <c r="CM162" s="225"/>
      <c r="CN162" s="225"/>
      <c r="CO162" s="225"/>
      <c r="CP162" s="225"/>
      <c r="CQ162" s="225"/>
      <c r="CR162" s="225"/>
      <c r="CS162" s="223"/>
      <c r="CT162" s="223"/>
      <c r="CU162" s="223"/>
      <c r="CV162" s="223"/>
      <c r="CW162" s="223"/>
      <c r="CX162" s="223"/>
      <c r="CY162" s="223"/>
      <c r="CZ162" s="223"/>
    </row>
    <row r="163">
      <c r="A163" s="708" t="s">
        <v>825</v>
      </c>
      <c r="B163" s="100"/>
      <c r="C163" s="100"/>
      <c r="D163" s="100"/>
      <c r="E163" s="103" t="s">
        <v>826</v>
      </c>
      <c r="F163" s="709">
        <v>74440.0</v>
      </c>
      <c r="G163" s="711" t="s">
        <v>827</v>
      </c>
      <c r="H163" s="100"/>
      <c r="I163" s="100"/>
      <c r="J163" s="103"/>
      <c r="K163" s="100"/>
      <c r="L163" s="100"/>
      <c r="M163" s="101"/>
      <c r="N163" s="102"/>
      <c r="O163" s="103"/>
      <c r="P163" s="103"/>
      <c r="Q163" s="103"/>
      <c r="R163" s="103"/>
      <c r="S163" s="103"/>
      <c r="T163" s="100"/>
      <c r="U163" s="100"/>
      <c r="V163" s="100"/>
      <c r="W163" s="101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1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0"/>
      <c r="BV163" s="100"/>
      <c r="BW163" s="100"/>
      <c r="BX163" s="100"/>
      <c r="BY163" s="223"/>
      <c r="BZ163" s="224"/>
      <c r="CA163" s="223"/>
      <c r="CB163" s="225"/>
      <c r="CC163" s="225"/>
      <c r="CD163" s="225"/>
      <c r="CE163" s="225"/>
      <c r="CF163" s="225"/>
      <c r="CG163" s="225"/>
      <c r="CH163" s="225"/>
      <c r="CI163" s="225"/>
      <c r="CJ163" s="225"/>
      <c r="CK163" s="225"/>
      <c r="CL163" s="225"/>
      <c r="CM163" s="225"/>
      <c r="CN163" s="225"/>
      <c r="CO163" s="225"/>
      <c r="CP163" s="225"/>
      <c r="CQ163" s="225"/>
      <c r="CR163" s="225"/>
      <c r="CS163" s="223"/>
      <c r="CT163" s="223"/>
      <c r="CU163" s="223"/>
      <c r="CV163" s="223"/>
      <c r="CW163" s="223"/>
      <c r="CX163" s="223"/>
      <c r="CY163" s="223"/>
      <c r="CZ163" s="223"/>
    </row>
    <row r="164">
      <c r="A164" s="712" t="s">
        <v>825</v>
      </c>
      <c r="B164" s="713"/>
      <c r="C164" s="713"/>
      <c r="D164" s="713"/>
      <c r="E164" s="714" t="s">
        <v>828</v>
      </c>
      <c r="F164" s="715"/>
      <c r="G164" s="716"/>
      <c r="H164" s="100"/>
      <c r="I164" s="100"/>
      <c r="J164" s="103"/>
      <c r="K164" s="100"/>
      <c r="L164" s="100"/>
      <c r="M164" s="101"/>
      <c r="N164" s="102"/>
      <c r="O164" s="103"/>
      <c r="P164" s="103"/>
      <c r="Q164" s="103"/>
      <c r="R164" s="103"/>
      <c r="S164" s="103"/>
      <c r="T164" s="100"/>
      <c r="U164" s="100"/>
      <c r="V164" s="100"/>
      <c r="W164" s="101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1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  <c r="BY164" s="223"/>
      <c r="BZ164" s="224"/>
      <c r="CA164" s="223"/>
      <c r="CB164" s="225"/>
      <c r="CC164" s="225"/>
      <c r="CD164" s="225"/>
      <c r="CE164" s="225"/>
      <c r="CF164" s="225"/>
      <c r="CG164" s="225"/>
      <c r="CH164" s="225"/>
      <c r="CI164" s="225"/>
      <c r="CJ164" s="225"/>
      <c r="CK164" s="225"/>
      <c r="CL164" s="225"/>
      <c r="CM164" s="225"/>
      <c r="CN164" s="225"/>
      <c r="CO164" s="225"/>
      <c r="CP164" s="225"/>
      <c r="CQ164" s="225"/>
      <c r="CR164" s="225"/>
      <c r="CS164" s="223"/>
      <c r="CT164" s="223"/>
      <c r="CU164" s="223"/>
      <c r="CV164" s="223"/>
      <c r="CW164" s="223"/>
      <c r="CX164" s="223"/>
      <c r="CY164" s="223"/>
      <c r="CZ164" s="223"/>
    </row>
    <row r="165">
      <c r="A165" s="100"/>
      <c r="B165" s="100"/>
      <c r="C165" s="100"/>
      <c r="D165" s="100"/>
      <c r="E165" s="103"/>
      <c r="F165" s="101"/>
      <c r="G165" s="100"/>
      <c r="H165" s="100"/>
      <c r="I165" s="100"/>
      <c r="J165" s="103"/>
      <c r="K165" s="100"/>
      <c r="L165" s="100"/>
      <c r="M165" s="101"/>
      <c r="N165" s="102"/>
      <c r="O165" s="103"/>
      <c r="P165" s="103"/>
      <c r="Q165" s="103"/>
      <c r="R165" s="103"/>
      <c r="S165" s="103"/>
      <c r="T165" s="100"/>
      <c r="U165" s="100"/>
      <c r="V165" s="100"/>
      <c r="W165" s="101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1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  <c r="BY165" s="223"/>
      <c r="BZ165" s="224"/>
      <c r="CA165" s="223"/>
      <c r="CB165" s="225"/>
      <c r="CC165" s="225"/>
      <c r="CD165" s="225"/>
      <c r="CE165" s="225"/>
      <c r="CF165" s="225"/>
      <c r="CG165" s="225"/>
      <c r="CH165" s="225"/>
      <c r="CI165" s="225"/>
      <c r="CJ165" s="225"/>
      <c r="CK165" s="225"/>
      <c r="CL165" s="225"/>
      <c r="CM165" s="225"/>
      <c r="CN165" s="225"/>
      <c r="CO165" s="225"/>
      <c r="CP165" s="225"/>
      <c r="CQ165" s="225"/>
      <c r="CR165" s="225"/>
      <c r="CS165" s="223"/>
      <c r="CT165" s="223"/>
      <c r="CU165" s="223"/>
      <c r="CV165" s="223"/>
      <c r="CW165" s="223"/>
      <c r="CX165" s="223"/>
      <c r="CY165" s="223"/>
      <c r="CZ165" s="223"/>
    </row>
    <row r="166">
      <c r="A166" s="100"/>
      <c r="B166" s="100"/>
      <c r="C166" s="100"/>
      <c r="D166" s="100"/>
      <c r="E166" s="103"/>
      <c r="F166" s="101"/>
      <c r="G166" s="100"/>
      <c r="H166" s="100"/>
      <c r="I166" s="100"/>
      <c r="J166" s="103"/>
      <c r="K166" s="100"/>
      <c r="L166" s="100"/>
      <c r="M166" s="101"/>
      <c r="N166" s="102"/>
      <c r="O166" s="103"/>
      <c r="P166" s="103"/>
      <c r="Q166" s="103"/>
      <c r="R166" s="103"/>
      <c r="S166" s="103"/>
      <c r="T166" s="100"/>
      <c r="U166" s="100"/>
      <c r="V166" s="100"/>
      <c r="W166" s="101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1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  <c r="BY166" s="223"/>
      <c r="BZ166" s="224"/>
      <c r="CA166" s="223"/>
      <c r="CB166" s="225"/>
      <c r="CC166" s="225"/>
      <c r="CD166" s="225"/>
      <c r="CE166" s="225"/>
      <c r="CF166" s="225"/>
      <c r="CG166" s="225"/>
      <c r="CH166" s="225"/>
      <c r="CI166" s="225"/>
      <c r="CJ166" s="225"/>
      <c r="CK166" s="225"/>
      <c r="CL166" s="225"/>
      <c r="CM166" s="225"/>
      <c r="CN166" s="225"/>
      <c r="CO166" s="225"/>
      <c r="CP166" s="225"/>
      <c r="CQ166" s="225"/>
      <c r="CR166" s="225"/>
      <c r="CS166" s="223"/>
      <c r="CT166" s="223"/>
      <c r="CU166" s="223"/>
      <c r="CV166" s="223"/>
      <c r="CW166" s="223"/>
      <c r="CX166" s="223"/>
      <c r="CY166" s="223"/>
      <c r="CZ166" s="223"/>
    </row>
    <row r="167">
      <c r="A167" s="100"/>
      <c r="B167" s="100"/>
      <c r="C167" s="100"/>
      <c r="D167" s="100"/>
      <c r="E167" s="103"/>
      <c r="F167" s="101"/>
      <c r="G167" s="100"/>
      <c r="H167" s="100"/>
      <c r="I167" s="100"/>
      <c r="J167" s="103"/>
      <c r="K167" s="100"/>
      <c r="L167" s="100"/>
      <c r="M167" s="101"/>
      <c r="N167" s="102"/>
      <c r="O167" s="103"/>
      <c r="P167" s="103"/>
      <c r="Q167" s="103"/>
      <c r="R167" s="103"/>
      <c r="S167" s="103"/>
      <c r="T167" s="100"/>
      <c r="U167" s="100"/>
      <c r="V167" s="100"/>
      <c r="W167" s="101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1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0"/>
      <c r="BV167" s="100"/>
      <c r="BW167" s="100"/>
      <c r="BX167" s="100"/>
      <c r="BY167" s="223"/>
      <c r="BZ167" s="224"/>
      <c r="CA167" s="223"/>
      <c r="CB167" s="225"/>
      <c r="CC167" s="225"/>
      <c r="CD167" s="225"/>
      <c r="CE167" s="225"/>
      <c r="CF167" s="225"/>
      <c r="CG167" s="225"/>
      <c r="CH167" s="225"/>
      <c r="CI167" s="225"/>
      <c r="CJ167" s="225"/>
      <c r="CK167" s="225"/>
      <c r="CL167" s="225"/>
      <c r="CM167" s="225"/>
      <c r="CN167" s="225"/>
      <c r="CO167" s="225"/>
      <c r="CP167" s="225"/>
      <c r="CQ167" s="225"/>
      <c r="CR167" s="225"/>
      <c r="CS167" s="223"/>
      <c r="CT167" s="223"/>
      <c r="CU167" s="223"/>
      <c r="CV167" s="223"/>
      <c r="CW167" s="223"/>
      <c r="CX167" s="223"/>
      <c r="CY167" s="223"/>
      <c r="CZ167" s="223"/>
    </row>
    <row r="168">
      <c r="A168" s="100"/>
      <c r="B168" s="100"/>
      <c r="C168" s="100"/>
      <c r="D168" s="100"/>
      <c r="E168" s="103"/>
      <c r="F168" s="101"/>
      <c r="G168" s="100"/>
      <c r="H168" s="100"/>
      <c r="I168" s="100"/>
      <c r="J168" s="103"/>
      <c r="K168" s="100"/>
      <c r="L168" s="100"/>
      <c r="M168" s="101"/>
      <c r="N168" s="102"/>
      <c r="O168" s="103"/>
      <c r="P168" s="103"/>
      <c r="Q168" s="103"/>
      <c r="R168" s="103"/>
      <c r="S168" s="103"/>
      <c r="T168" s="100"/>
      <c r="U168" s="100"/>
      <c r="V168" s="100"/>
      <c r="W168" s="101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1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0"/>
      <c r="BV168" s="100"/>
      <c r="BW168" s="100"/>
      <c r="BX168" s="100"/>
      <c r="BY168" s="223"/>
      <c r="BZ168" s="224"/>
      <c r="CA168" s="223"/>
      <c r="CB168" s="225"/>
      <c r="CC168" s="225"/>
      <c r="CD168" s="225"/>
      <c r="CE168" s="225"/>
      <c r="CF168" s="225"/>
      <c r="CG168" s="225"/>
      <c r="CH168" s="225"/>
      <c r="CI168" s="225"/>
      <c r="CJ168" s="225"/>
      <c r="CK168" s="225"/>
      <c r="CL168" s="225"/>
      <c r="CM168" s="225"/>
      <c r="CN168" s="225"/>
      <c r="CO168" s="225"/>
      <c r="CP168" s="225"/>
      <c r="CQ168" s="225"/>
      <c r="CR168" s="225"/>
      <c r="CS168" s="223"/>
      <c r="CT168" s="223"/>
      <c r="CU168" s="223"/>
      <c r="CV168" s="223"/>
      <c r="CW168" s="223"/>
      <c r="CX168" s="223"/>
      <c r="CY168" s="223"/>
      <c r="CZ168" s="223"/>
    </row>
    <row r="169">
      <c r="A169" s="100"/>
      <c r="B169" s="100"/>
      <c r="C169" s="100"/>
      <c r="D169" s="100"/>
      <c r="E169" s="103"/>
      <c r="F169" s="101"/>
      <c r="G169" s="100"/>
      <c r="H169" s="100"/>
      <c r="I169" s="100"/>
      <c r="J169" s="103"/>
      <c r="K169" s="100"/>
      <c r="L169" s="100"/>
      <c r="M169" s="101"/>
      <c r="N169" s="102"/>
      <c r="O169" s="103"/>
      <c r="P169" s="103"/>
      <c r="Q169" s="103"/>
      <c r="R169" s="103"/>
      <c r="S169" s="103"/>
      <c r="T169" s="100"/>
      <c r="U169" s="100"/>
      <c r="V169" s="100"/>
      <c r="W169" s="101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1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0"/>
      <c r="BV169" s="100"/>
      <c r="BW169" s="100"/>
      <c r="BX169" s="100"/>
      <c r="BY169" s="223"/>
      <c r="BZ169" s="224"/>
      <c r="CA169" s="223"/>
      <c r="CB169" s="225"/>
      <c r="CC169" s="225"/>
      <c r="CD169" s="225"/>
      <c r="CE169" s="225"/>
      <c r="CF169" s="225"/>
      <c r="CG169" s="225"/>
      <c r="CH169" s="225"/>
      <c r="CI169" s="225"/>
      <c r="CJ169" s="225"/>
      <c r="CK169" s="225"/>
      <c r="CL169" s="225"/>
      <c r="CM169" s="225"/>
      <c r="CN169" s="225"/>
      <c r="CO169" s="225"/>
      <c r="CP169" s="225"/>
      <c r="CQ169" s="225"/>
      <c r="CR169" s="225"/>
      <c r="CS169" s="223"/>
      <c r="CT169" s="223"/>
      <c r="CU169" s="223"/>
      <c r="CV169" s="223"/>
      <c r="CW169" s="223"/>
      <c r="CX169" s="223"/>
      <c r="CY169" s="223"/>
      <c r="CZ169" s="223"/>
    </row>
    <row r="170">
      <c r="A170" s="100"/>
      <c r="B170" s="100"/>
      <c r="C170" s="100"/>
      <c r="D170" s="100"/>
      <c r="E170" s="103"/>
      <c r="F170" s="101"/>
      <c r="G170" s="100"/>
      <c r="H170" s="100"/>
      <c r="I170" s="100"/>
      <c r="J170" s="103"/>
      <c r="K170" s="100"/>
      <c r="L170" s="100"/>
      <c r="M170" s="101"/>
      <c r="N170" s="102"/>
      <c r="O170" s="103"/>
      <c r="P170" s="103"/>
      <c r="Q170" s="103"/>
      <c r="R170" s="103"/>
      <c r="S170" s="103"/>
      <c r="T170" s="100"/>
      <c r="U170" s="100"/>
      <c r="V170" s="100"/>
      <c r="W170" s="101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1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0"/>
      <c r="BV170" s="100"/>
      <c r="BW170" s="100"/>
      <c r="BX170" s="100"/>
      <c r="BY170" s="223"/>
      <c r="BZ170" s="224"/>
      <c r="CA170" s="223"/>
      <c r="CB170" s="225"/>
      <c r="CC170" s="225"/>
      <c r="CD170" s="225"/>
      <c r="CE170" s="225"/>
      <c r="CF170" s="225"/>
      <c r="CG170" s="225"/>
      <c r="CH170" s="225"/>
      <c r="CI170" s="225"/>
      <c r="CJ170" s="225"/>
      <c r="CK170" s="225"/>
      <c r="CL170" s="225"/>
      <c r="CM170" s="225"/>
      <c r="CN170" s="225"/>
      <c r="CO170" s="225"/>
      <c r="CP170" s="225"/>
      <c r="CQ170" s="225"/>
      <c r="CR170" s="225"/>
      <c r="CS170" s="223"/>
      <c r="CT170" s="223"/>
      <c r="CU170" s="223"/>
      <c r="CV170" s="223"/>
      <c r="CW170" s="223"/>
      <c r="CX170" s="223"/>
      <c r="CY170" s="223"/>
      <c r="CZ170" s="223"/>
    </row>
    <row r="171">
      <c r="A171" s="100"/>
      <c r="B171" s="100"/>
      <c r="C171" s="100"/>
      <c r="D171" s="100"/>
      <c r="E171" s="103"/>
      <c r="F171" s="101"/>
      <c r="G171" s="100"/>
      <c r="H171" s="100"/>
      <c r="I171" s="100"/>
      <c r="J171" s="103"/>
      <c r="K171" s="100"/>
      <c r="L171" s="100"/>
      <c r="M171" s="101"/>
      <c r="N171" s="102"/>
      <c r="O171" s="103"/>
      <c r="P171" s="103"/>
      <c r="Q171" s="103"/>
      <c r="R171" s="103"/>
      <c r="S171" s="103"/>
      <c r="T171" s="100"/>
      <c r="U171" s="100"/>
      <c r="V171" s="100"/>
      <c r="W171" s="101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1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0"/>
      <c r="BV171" s="100"/>
      <c r="BW171" s="100"/>
      <c r="BX171" s="100"/>
      <c r="BY171" s="223"/>
      <c r="BZ171" s="224"/>
      <c r="CA171" s="223"/>
      <c r="CB171" s="225"/>
      <c r="CC171" s="225"/>
      <c r="CD171" s="225"/>
      <c r="CE171" s="225"/>
      <c r="CF171" s="225"/>
      <c r="CG171" s="225"/>
      <c r="CH171" s="225"/>
      <c r="CI171" s="225"/>
      <c r="CJ171" s="225"/>
      <c r="CK171" s="225"/>
      <c r="CL171" s="225"/>
      <c r="CM171" s="225"/>
      <c r="CN171" s="225"/>
      <c r="CO171" s="225"/>
      <c r="CP171" s="225"/>
      <c r="CQ171" s="225"/>
      <c r="CR171" s="225"/>
      <c r="CS171" s="223"/>
      <c r="CT171" s="223"/>
      <c r="CU171" s="223"/>
      <c r="CV171" s="223"/>
      <c r="CW171" s="223"/>
      <c r="CX171" s="223"/>
      <c r="CY171" s="223"/>
      <c r="CZ171" s="223"/>
    </row>
    <row r="172">
      <c r="A172" s="100"/>
      <c r="B172" s="100"/>
      <c r="C172" s="100"/>
      <c r="D172" s="100"/>
      <c r="E172" s="103"/>
      <c r="F172" s="101"/>
      <c r="G172" s="100"/>
      <c r="H172" s="100"/>
      <c r="I172" s="100"/>
      <c r="J172" s="103"/>
      <c r="K172" s="100"/>
      <c r="L172" s="100"/>
      <c r="M172" s="101"/>
      <c r="N172" s="102"/>
      <c r="O172" s="103"/>
      <c r="P172" s="103"/>
      <c r="Q172" s="103"/>
      <c r="R172" s="103"/>
      <c r="S172" s="103"/>
      <c r="T172" s="100"/>
      <c r="U172" s="100"/>
      <c r="V172" s="100"/>
      <c r="W172" s="101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1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S172" s="100"/>
      <c r="BT172" s="100"/>
      <c r="BU172" s="100"/>
      <c r="BV172" s="100"/>
      <c r="BW172" s="100"/>
      <c r="BX172" s="100"/>
      <c r="BY172" s="223"/>
      <c r="BZ172" s="224"/>
      <c r="CA172" s="223"/>
      <c r="CB172" s="225"/>
      <c r="CC172" s="225"/>
      <c r="CD172" s="225"/>
      <c r="CE172" s="225"/>
      <c r="CF172" s="225"/>
      <c r="CG172" s="225"/>
      <c r="CH172" s="225"/>
      <c r="CI172" s="225"/>
      <c r="CJ172" s="225"/>
      <c r="CK172" s="225"/>
      <c r="CL172" s="225"/>
      <c r="CM172" s="225"/>
      <c r="CN172" s="225"/>
      <c r="CO172" s="225"/>
      <c r="CP172" s="225"/>
      <c r="CQ172" s="225"/>
      <c r="CR172" s="225"/>
      <c r="CS172" s="223"/>
      <c r="CT172" s="223"/>
      <c r="CU172" s="223"/>
      <c r="CV172" s="223"/>
      <c r="CW172" s="223"/>
      <c r="CX172" s="223"/>
      <c r="CY172" s="223"/>
      <c r="CZ172" s="223"/>
    </row>
    <row r="173">
      <c r="A173" s="100"/>
      <c r="B173" s="100"/>
      <c r="C173" s="100"/>
      <c r="D173" s="100"/>
      <c r="E173" s="103"/>
      <c r="F173" s="101"/>
      <c r="G173" s="100"/>
      <c r="H173" s="100"/>
      <c r="I173" s="100"/>
      <c r="J173" s="103"/>
      <c r="K173" s="100"/>
      <c r="L173" s="100"/>
      <c r="M173" s="101"/>
      <c r="N173" s="102"/>
      <c r="O173" s="103"/>
      <c r="P173" s="103"/>
      <c r="Q173" s="103"/>
      <c r="R173" s="103"/>
      <c r="S173" s="103"/>
      <c r="T173" s="100"/>
      <c r="U173" s="100"/>
      <c r="V173" s="100"/>
      <c r="W173" s="101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1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0"/>
      <c r="BV173" s="100"/>
      <c r="BW173" s="100"/>
      <c r="BX173" s="100"/>
      <c r="BY173" s="223"/>
      <c r="BZ173" s="224"/>
      <c r="CA173" s="223"/>
      <c r="CB173" s="225"/>
      <c r="CC173" s="225"/>
      <c r="CD173" s="225"/>
      <c r="CE173" s="225"/>
      <c r="CF173" s="225"/>
      <c r="CG173" s="225"/>
      <c r="CH173" s="225"/>
      <c r="CI173" s="225"/>
      <c r="CJ173" s="225"/>
      <c r="CK173" s="225"/>
      <c r="CL173" s="225"/>
      <c r="CM173" s="225"/>
      <c r="CN173" s="225"/>
      <c r="CO173" s="225"/>
      <c r="CP173" s="225"/>
      <c r="CQ173" s="225"/>
      <c r="CR173" s="225"/>
      <c r="CS173" s="223"/>
      <c r="CT173" s="223"/>
      <c r="CU173" s="223"/>
      <c r="CV173" s="223"/>
      <c r="CW173" s="223"/>
      <c r="CX173" s="223"/>
      <c r="CY173" s="223"/>
      <c r="CZ173" s="223"/>
    </row>
    <row r="174">
      <c r="A174" s="100"/>
      <c r="B174" s="100"/>
      <c r="C174" s="100"/>
      <c r="D174" s="100"/>
      <c r="E174" s="103"/>
      <c r="F174" s="101"/>
      <c r="G174" s="100"/>
      <c r="H174" s="100"/>
      <c r="I174" s="100"/>
      <c r="J174" s="103"/>
      <c r="K174" s="100"/>
      <c r="L174" s="100"/>
      <c r="M174" s="101"/>
      <c r="N174" s="102"/>
      <c r="O174" s="103"/>
      <c r="P174" s="103"/>
      <c r="Q174" s="103"/>
      <c r="R174" s="103"/>
      <c r="S174" s="103"/>
      <c r="T174" s="100"/>
      <c r="U174" s="100"/>
      <c r="V174" s="100"/>
      <c r="W174" s="101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1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  <c r="BR174" s="100"/>
      <c r="BS174" s="100"/>
      <c r="BT174" s="100"/>
      <c r="BU174" s="100"/>
      <c r="BV174" s="100"/>
      <c r="BW174" s="100"/>
      <c r="BX174" s="100"/>
      <c r="BY174" s="223"/>
      <c r="BZ174" s="224"/>
      <c r="CA174" s="223"/>
      <c r="CB174" s="225"/>
      <c r="CC174" s="225"/>
      <c r="CD174" s="225"/>
      <c r="CE174" s="225"/>
      <c r="CF174" s="225"/>
      <c r="CG174" s="225"/>
      <c r="CH174" s="225"/>
      <c r="CI174" s="225"/>
      <c r="CJ174" s="225"/>
      <c r="CK174" s="225"/>
      <c r="CL174" s="225"/>
      <c r="CM174" s="225"/>
      <c r="CN174" s="225"/>
      <c r="CO174" s="225"/>
      <c r="CP174" s="225"/>
      <c r="CQ174" s="225"/>
      <c r="CR174" s="225"/>
      <c r="CS174" s="223"/>
      <c r="CT174" s="223"/>
      <c r="CU174" s="223"/>
      <c r="CV174" s="223"/>
      <c r="CW174" s="223"/>
      <c r="CX174" s="223"/>
      <c r="CY174" s="223"/>
      <c r="CZ174" s="223"/>
    </row>
    <row r="175">
      <c r="A175" s="100"/>
      <c r="B175" s="100"/>
      <c r="C175" s="100"/>
      <c r="D175" s="100"/>
      <c r="E175" s="103"/>
      <c r="F175" s="101"/>
      <c r="G175" s="100"/>
      <c r="H175" s="100"/>
      <c r="I175" s="100"/>
      <c r="J175" s="103"/>
      <c r="K175" s="100"/>
      <c r="L175" s="100"/>
      <c r="M175" s="101"/>
      <c r="N175" s="102"/>
      <c r="O175" s="103"/>
      <c r="P175" s="103"/>
      <c r="Q175" s="103"/>
      <c r="R175" s="103"/>
      <c r="S175" s="103"/>
      <c r="T175" s="100"/>
      <c r="U175" s="100"/>
      <c r="V175" s="100"/>
      <c r="W175" s="101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1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00"/>
      <c r="BR175" s="100"/>
      <c r="BS175" s="100"/>
      <c r="BT175" s="100"/>
      <c r="BU175" s="100"/>
      <c r="BV175" s="100"/>
      <c r="BW175" s="100"/>
      <c r="BX175" s="100"/>
      <c r="BY175" s="223"/>
      <c r="BZ175" s="224"/>
      <c r="CA175" s="223"/>
      <c r="CB175" s="225"/>
      <c r="CC175" s="225"/>
      <c r="CD175" s="225"/>
      <c r="CE175" s="225"/>
      <c r="CF175" s="225"/>
      <c r="CG175" s="225"/>
      <c r="CH175" s="225"/>
      <c r="CI175" s="225"/>
      <c r="CJ175" s="225"/>
      <c r="CK175" s="225"/>
      <c r="CL175" s="225"/>
      <c r="CM175" s="225"/>
      <c r="CN175" s="225"/>
      <c r="CO175" s="225"/>
      <c r="CP175" s="225"/>
      <c r="CQ175" s="225"/>
      <c r="CR175" s="225"/>
      <c r="CS175" s="223"/>
      <c r="CT175" s="223"/>
      <c r="CU175" s="223"/>
      <c r="CV175" s="223"/>
      <c r="CW175" s="223"/>
      <c r="CX175" s="223"/>
      <c r="CY175" s="223"/>
      <c r="CZ175" s="223"/>
    </row>
    <row r="176">
      <c r="A176" s="100"/>
      <c r="B176" s="100"/>
      <c r="C176" s="100"/>
      <c r="D176" s="100"/>
      <c r="E176" s="103"/>
      <c r="F176" s="101"/>
      <c r="G176" s="100"/>
      <c r="H176" s="100"/>
      <c r="I176" s="100"/>
      <c r="J176" s="103"/>
      <c r="K176" s="100"/>
      <c r="L176" s="100"/>
      <c r="M176" s="101"/>
      <c r="N176" s="102"/>
      <c r="O176" s="103"/>
      <c r="P176" s="103"/>
      <c r="Q176" s="103"/>
      <c r="R176" s="103"/>
      <c r="S176" s="103"/>
      <c r="T176" s="100"/>
      <c r="U176" s="100"/>
      <c r="V176" s="100"/>
      <c r="W176" s="101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1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0"/>
      <c r="BR176" s="100"/>
      <c r="BS176" s="100"/>
      <c r="BT176" s="100"/>
      <c r="BU176" s="100"/>
      <c r="BV176" s="100"/>
      <c r="BW176" s="100"/>
      <c r="BX176" s="100"/>
      <c r="BY176" s="223"/>
      <c r="BZ176" s="224"/>
      <c r="CA176" s="223"/>
      <c r="CB176" s="225"/>
      <c r="CC176" s="225"/>
      <c r="CD176" s="225"/>
      <c r="CE176" s="225"/>
      <c r="CF176" s="225"/>
      <c r="CG176" s="225"/>
      <c r="CH176" s="225"/>
      <c r="CI176" s="225"/>
      <c r="CJ176" s="225"/>
      <c r="CK176" s="225"/>
      <c r="CL176" s="225"/>
      <c r="CM176" s="225"/>
      <c r="CN176" s="225"/>
      <c r="CO176" s="225"/>
      <c r="CP176" s="225"/>
      <c r="CQ176" s="225"/>
      <c r="CR176" s="225"/>
      <c r="CS176" s="223"/>
      <c r="CT176" s="223"/>
      <c r="CU176" s="223"/>
      <c r="CV176" s="223"/>
      <c r="CW176" s="223"/>
      <c r="CX176" s="223"/>
      <c r="CY176" s="223"/>
      <c r="CZ176" s="223"/>
    </row>
    <row r="177">
      <c r="A177" s="100"/>
      <c r="B177" s="100"/>
      <c r="C177" s="100"/>
      <c r="D177" s="100"/>
      <c r="E177" s="103"/>
      <c r="F177" s="101"/>
      <c r="G177" s="100"/>
      <c r="H177" s="100"/>
      <c r="I177" s="100"/>
      <c r="J177" s="103"/>
      <c r="K177" s="100"/>
      <c r="L177" s="100"/>
      <c r="M177" s="101"/>
      <c r="N177" s="102"/>
      <c r="O177" s="103"/>
      <c r="P177" s="103"/>
      <c r="Q177" s="103"/>
      <c r="R177" s="103"/>
      <c r="S177" s="103"/>
      <c r="T177" s="100"/>
      <c r="U177" s="100"/>
      <c r="V177" s="100"/>
      <c r="W177" s="101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1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00"/>
      <c r="BR177" s="100"/>
      <c r="BS177" s="100"/>
      <c r="BT177" s="100"/>
      <c r="BU177" s="100"/>
      <c r="BV177" s="100"/>
      <c r="BW177" s="100"/>
      <c r="BX177" s="100"/>
      <c r="BY177" s="223"/>
      <c r="BZ177" s="224"/>
      <c r="CA177" s="223"/>
      <c r="CB177" s="225"/>
      <c r="CC177" s="225"/>
      <c r="CD177" s="225"/>
      <c r="CE177" s="225"/>
      <c r="CF177" s="225"/>
      <c r="CG177" s="225"/>
      <c r="CH177" s="225"/>
      <c r="CI177" s="225"/>
      <c r="CJ177" s="225"/>
      <c r="CK177" s="225"/>
      <c r="CL177" s="225"/>
      <c r="CM177" s="225"/>
      <c r="CN177" s="225"/>
      <c r="CO177" s="225"/>
      <c r="CP177" s="225"/>
      <c r="CQ177" s="225"/>
      <c r="CR177" s="225"/>
      <c r="CS177" s="223"/>
      <c r="CT177" s="223"/>
      <c r="CU177" s="223"/>
      <c r="CV177" s="223"/>
      <c r="CW177" s="223"/>
      <c r="CX177" s="223"/>
      <c r="CY177" s="223"/>
      <c r="CZ177" s="223"/>
    </row>
    <row r="178">
      <c r="A178" s="100"/>
      <c r="B178" s="100"/>
      <c r="C178" s="100"/>
      <c r="D178" s="100"/>
      <c r="E178" s="103"/>
      <c r="F178" s="101"/>
      <c r="G178" s="100"/>
      <c r="H178" s="100"/>
      <c r="I178" s="100"/>
      <c r="J178" s="103"/>
      <c r="K178" s="100"/>
      <c r="L178" s="100"/>
      <c r="M178" s="101"/>
      <c r="N178" s="102"/>
      <c r="O178" s="103"/>
      <c r="P178" s="103"/>
      <c r="Q178" s="103"/>
      <c r="R178" s="103"/>
      <c r="S178" s="103"/>
      <c r="T178" s="100"/>
      <c r="U178" s="100"/>
      <c r="V178" s="100"/>
      <c r="W178" s="101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1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0"/>
      <c r="BV178" s="100"/>
      <c r="BW178" s="100"/>
      <c r="BX178" s="100"/>
      <c r="BY178" s="223"/>
      <c r="BZ178" s="224"/>
      <c r="CA178" s="223"/>
      <c r="CB178" s="225"/>
      <c r="CC178" s="225"/>
      <c r="CD178" s="225"/>
      <c r="CE178" s="225"/>
      <c r="CF178" s="225"/>
      <c r="CG178" s="225"/>
      <c r="CH178" s="225"/>
      <c r="CI178" s="225"/>
      <c r="CJ178" s="225"/>
      <c r="CK178" s="225"/>
      <c r="CL178" s="225"/>
      <c r="CM178" s="225"/>
      <c r="CN178" s="225"/>
      <c r="CO178" s="225"/>
      <c r="CP178" s="225"/>
      <c r="CQ178" s="225"/>
      <c r="CR178" s="225"/>
      <c r="CS178" s="223"/>
      <c r="CT178" s="223"/>
      <c r="CU178" s="223"/>
      <c r="CV178" s="223"/>
      <c r="CW178" s="223"/>
      <c r="CX178" s="223"/>
      <c r="CY178" s="223"/>
      <c r="CZ178" s="223"/>
    </row>
    <row r="179">
      <c r="A179" s="100"/>
      <c r="B179" s="100"/>
      <c r="C179" s="100"/>
      <c r="D179" s="100"/>
      <c r="E179" s="103"/>
      <c r="F179" s="101"/>
      <c r="G179" s="100"/>
      <c r="H179" s="100"/>
      <c r="I179" s="100"/>
      <c r="J179" s="103"/>
      <c r="K179" s="100"/>
      <c r="L179" s="100"/>
      <c r="M179" s="101"/>
      <c r="N179" s="102"/>
      <c r="O179" s="103"/>
      <c r="P179" s="103"/>
      <c r="Q179" s="103"/>
      <c r="R179" s="103"/>
      <c r="S179" s="103"/>
      <c r="T179" s="100"/>
      <c r="U179" s="100"/>
      <c r="V179" s="100"/>
      <c r="W179" s="101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1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0"/>
      <c r="BV179" s="100"/>
      <c r="BW179" s="100"/>
      <c r="BX179" s="100"/>
      <c r="BY179" s="223"/>
      <c r="BZ179" s="224"/>
      <c r="CA179" s="223"/>
      <c r="CB179" s="225"/>
      <c r="CC179" s="225"/>
      <c r="CD179" s="225"/>
      <c r="CE179" s="225"/>
      <c r="CF179" s="225"/>
      <c r="CG179" s="225"/>
      <c r="CH179" s="225"/>
      <c r="CI179" s="225"/>
      <c r="CJ179" s="225"/>
      <c r="CK179" s="225"/>
      <c r="CL179" s="225"/>
      <c r="CM179" s="225"/>
      <c r="CN179" s="225"/>
      <c r="CO179" s="225"/>
      <c r="CP179" s="225"/>
      <c r="CQ179" s="225"/>
      <c r="CR179" s="225"/>
      <c r="CS179" s="223"/>
      <c r="CT179" s="223"/>
      <c r="CU179" s="223"/>
      <c r="CV179" s="223"/>
      <c r="CW179" s="223"/>
      <c r="CX179" s="223"/>
      <c r="CY179" s="223"/>
      <c r="CZ179" s="223"/>
    </row>
    <row r="180">
      <c r="A180" s="100"/>
      <c r="B180" s="100"/>
      <c r="C180" s="100"/>
      <c r="D180" s="100"/>
      <c r="E180" s="103"/>
      <c r="F180" s="101"/>
      <c r="G180" s="100"/>
      <c r="H180" s="100"/>
      <c r="I180" s="100"/>
      <c r="J180" s="103"/>
      <c r="K180" s="100"/>
      <c r="L180" s="100"/>
      <c r="M180" s="101"/>
      <c r="N180" s="102"/>
      <c r="O180" s="103"/>
      <c r="P180" s="103"/>
      <c r="Q180" s="103"/>
      <c r="R180" s="103"/>
      <c r="S180" s="103"/>
      <c r="T180" s="100"/>
      <c r="U180" s="100"/>
      <c r="V180" s="100"/>
      <c r="W180" s="101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1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0"/>
      <c r="BV180" s="100"/>
      <c r="BW180" s="100"/>
      <c r="BX180" s="100"/>
      <c r="BY180" s="223"/>
      <c r="BZ180" s="224"/>
      <c r="CA180" s="223"/>
      <c r="CB180" s="225"/>
      <c r="CC180" s="225"/>
      <c r="CD180" s="225"/>
      <c r="CE180" s="225"/>
      <c r="CF180" s="225"/>
      <c r="CG180" s="225"/>
      <c r="CH180" s="225"/>
      <c r="CI180" s="225"/>
      <c r="CJ180" s="225"/>
      <c r="CK180" s="225"/>
      <c r="CL180" s="225"/>
      <c r="CM180" s="225"/>
      <c r="CN180" s="225"/>
      <c r="CO180" s="225"/>
      <c r="CP180" s="225"/>
      <c r="CQ180" s="225"/>
      <c r="CR180" s="225"/>
      <c r="CS180" s="223"/>
      <c r="CT180" s="223"/>
      <c r="CU180" s="223"/>
      <c r="CV180" s="223"/>
      <c r="CW180" s="223"/>
      <c r="CX180" s="223"/>
      <c r="CY180" s="223"/>
      <c r="CZ180" s="223"/>
    </row>
    <row r="181">
      <c r="A181" s="100"/>
      <c r="B181" s="100"/>
      <c r="C181" s="100"/>
      <c r="D181" s="100"/>
      <c r="E181" s="103"/>
      <c r="F181" s="101"/>
      <c r="G181" s="100"/>
      <c r="H181" s="100"/>
      <c r="I181" s="100"/>
      <c r="J181" s="103"/>
      <c r="K181" s="100"/>
      <c r="L181" s="100"/>
      <c r="M181" s="101"/>
      <c r="N181" s="102"/>
      <c r="O181" s="103"/>
      <c r="P181" s="103"/>
      <c r="Q181" s="103"/>
      <c r="R181" s="103"/>
      <c r="S181" s="103"/>
      <c r="T181" s="100"/>
      <c r="U181" s="100"/>
      <c r="V181" s="100"/>
      <c r="W181" s="101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1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0"/>
      <c r="BV181" s="100"/>
      <c r="BW181" s="100"/>
      <c r="BX181" s="100"/>
      <c r="BY181" s="223"/>
      <c r="BZ181" s="224"/>
      <c r="CA181" s="223"/>
      <c r="CB181" s="225"/>
      <c r="CC181" s="225"/>
      <c r="CD181" s="225"/>
      <c r="CE181" s="225"/>
      <c r="CF181" s="225"/>
      <c r="CG181" s="225"/>
      <c r="CH181" s="225"/>
      <c r="CI181" s="225"/>
      <c r="CJ181" s="225"/>
      <c r="CK181" s="225"/>
      <c r="CL181" s="225"/>
      <c r="CM181" s="225"/>
      <c r="CN181" s="225"/>
      <c r="CO181" s="225"/>
      <c r="CP181" s="225"/>
      <c r="CQ181" s="225"/>
      <c r="CR181" s="225"/>
      <c r="CS181" s="223"/>
      <c r="CT181" s="223"/>
      <c r="CU181" s="223"/>
      <c r="CV181" s="223"/>
      <c r="CW181" s="223"/>
      <c r="CX181" s="223"/>
      <c r="CY181" s="223"/>
      <c r="CZ181" s="223"/>
    </row>
    <row r="182">
      <c r="A182" s="100"/>
      <c r="B182" s="100"/>
      <c r="C182" s="100"/>
      <c r="D182" s="100"/>
      <c r="E182" s="103"/>
      <c r="F182" s="101"/>
      <c r="G182" s="100"/>
      <c r="H182" s="100"/>
      <c r="I182" s="100"/>
      <c r="J182" s="103"/>
      <c r="K182" s="100"/>
      <c r="L182" s="100"/>
      <c r="M182" s="101"/>
      <c r="N182" s="102"/>
      <c r="O182" s="103"/>
      <c r="P182" s="103"/>
      <c r="Q182" s="103"/>
      <c r="R182" s="103"/>
      <c r="S182" s="103"/>
      <c r="T182" s="100"/>
      <c r="U182" s="100"/>
      <c r="V182" s="100"/>
      <c r="W182" s="101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1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0"/>
      <c r="BV182" s="100"/>
      <c r="BW182" s="100"/>
      <c r="BX182" s="100"/>
      <c r="BY182" s="223"/>
      <c r="BZ182" s="224"/>
      <c r="CA182" s="223"/>
      <c r="CB182" s="225"/>
      <c r="CC182" s="225"/>
      <c r="CD182" s="225"/>
      <c r="CE182" s="225"/>
      <c r="CF182" s="225"/>
      <c r="CG182" s="225"/>
      <c r="CH182" s="225"/>
      <c r="CI182" s="225"/>
      <c r="CJ182" s="225"/>
      <c r="CK182" s="225"/>
      <c r="CL182" s="225"/>
      <c r="CM182" s="225"/>
      <c r="CN182" s="225"/>
      <c r="CO182" s="225"/>
      <c r="CP182" s="225"/>
      <c r="CQ182" s="225"/>
      <c r="CR182" s="225"/>
      <c r="CS182" s="223"/>
      <c r="CT182" s="223"/>
      <c r="CU182" s="223"/>
      <c r="CV182" s="223"/>
      <c r="CW182" s="223"/>
      <c r="CX182" s="223"/>
      <c r="CY182" s="223"/>
      <c r="CZ182" s="223"/>
    </row>
    <row r="183">
      <c r="A183" s="100"/>
      <c r="B183" s="100"/>
      <c r="C183" s="100"/>
      <c r="D183" s="100"/>
      <c r="E183" s="103"/>
      <c r="F183" s="101"/>
      <c r="G183" s="100"/>
      <c r="H183" s="100"/>
      <c r="I183" s="100"/>
      <c r="J183" s="103"/>
      <c r="K183" s="100"/>
      <c r="L183" s="100"/>
      <c r="M183" s="101"/>
      <c r="N183" s="102"/>
      <c r="O183" s="103"/>
      <c r="P183" s="103"/>
      <c r="Q183" s="103"/>
      <c r="R183" s="103"/>
      <c r="S183" s="103"/>
      <c r="T183" s="100"/>
      <c r="U183" s="100"/>
      <c r="V183" s="100"/>
      <c r="W183" s="101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1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0"/>
      <c r="BV183" s="100"/>
      <c r="BW183" s="100"/>
      <c r="BX183" s="100"/>
      <c r="BY183" s="223"/>
      <c r="BZ183" s="224"/>
      <c r="CA183" s="223"/>
      <c r="CB183" s="225"/>
      <c r="CC183" s="225"/>
      <c r="CD183" s="225"/>
      <c r="CE183" s="225"/>
      <c r="CF183" s="225"/>
      <c r="CG183" s="225"/>
      <c r="CH183" s="225"/>
      <c r="CI183" s="225"/>
      <c r="CJ183" s="225"/>
      <c r="CK183" s="225"/>
      <c r="CL183" s="225"/>
      <c r="CM183" s="225"/>
      <c r="CN183" s="225"/>
      <c r="CO183" s="225"/>
      <c r="CP183" s="225"/>
      <c r="CQ183" s="225"/>
      <c r="CR183" s="225"/>
      <c r="CS183" s="223"/>
      <c r="CT183" s="223"/>
      <c r="CU183" s="223"/>
      <c r="CV183" s="223"/>
      <c r="CW183" s="223"/>
      <c r="CX183" s="223"/>
      <c r="CY183" s="223"/>
      <c r="CZ183" s="223"/>
    </row>
    <row r="184">
      <c r="A184" s="100"/>
      <c r="B184" s="100"/>
      <c r="C184" s="100"/>
      <c r="D184" s="100"/>
      <c r="E184" s="103"/>
      <c r="F184" s="101"/>
      <c r="G184" s="100"/>
      <c r="H184" s="100"/>
      <c r="I184" s="100"/>
      <c r="J184" s="103"/>
      <c r="K184" s="100"/>
      <c r="L184" s="100"/>
      <c r="M184" s="101"/>
      <c r="N184" s="102"/>
      <c r="O184" s="103"/>
      <c r="P184" s="103"/>
      <c r="Q184" s="103"/>
      <c r="R184" s="103"/>
      <c r="S184" s="103"/>
      <c r="T184" s="100"/>
      <c r="U184" s="100"/>
      <c r="V184" s="100"/>
      <c r="W184" s="101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1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00"/>
      <c r="BR184" s="100"/>
      <c r="BS184" s="100"/>
      <c r="BT184" s="100"/>
      <c r="BU184" s="100"/>
      <c r="BV184" s="100"/>
      <c r="BW184" s="100"/>
      <c r="BX184" s="100"/>
      <c r="BY184" s="223"/>
      <c r="BZ184" s="224"/>
      <c r="CA184" s="223"/>
      <c r="CB184" s="225"/>
      <c r="CC184" s="225"/>
      <c r="CD184" s="225"/>
      <c r="CE184" s="225"/>
      <c r="CF184" s="225"/>
      <c r="CG184" s="225"/>
      <c r="CH184" s="225"/>
      <c r="CI184" s="225"/>
      <c r="CJ184" s="225"/>
      <c r="CK184" s="225"/>
      <c r="CL184" s="225"/>
      <c r="CM184" s="225"/>
      <c r="CN184" s="225"/>
      <c r="CO184" s="225"/>
      <c r="CP184" s="225"/>
      <c r="CQ184" s="225"/>
      <c r="CR184" s="225"/>
      <c r="CS184" s="223"/>
      <c r="CT184" s="223"/>
      <c r="CU184" s="223"/>
      <c r="CV184" s="223"/>
      <c r="CW184" s="223"/>
      <c r="CX184" s="223"/>
      <c r="CY184" s="223"/>
      <c r="CZ184" s="223"/>
    </row>
    <row r="185">
      <c r="A185" s="100"/>
      <c r="B185" s="100"/>
      <c r="C185" s="100"/>
      <c r="D185" s="100"/>
      <c r="E185" s="103"/>
      <c r="F185" s="101"/>
      <c r="G185" s="100"/>
      <c r="H185" s="100"/>
      <c r="I185" s="100"/>
      <c r="J185" s="103"/>
      <c r="K185" s="100"/>
      <c r="L185" s="100"/>
      <c r="M185" s="101"/>
      <c r="N185" s="102"/>
      <c r="O185" s="103"/>
      <c r="P185" s="103"/>
      <c r="Q185" s="103"/>
      <c r="R185" s="103"/>
      <c r="S185" s="103"/>
      <c r="T185" s="100"/>
      <c r="U185" s="100"/>
      <c r="V185" s="100"/>
      <c r="W185" s="101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1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  <c r="BY185" s="223"/>
      <c r="BZ185" s="224"/>
      <c r="CA185" s="223"/>
      <c r="CB185" s="225"/>
      <c r="CC185" s="225"/>
      <c r="CD185" s="225"/>
      <c r="CE185" s="225"/>
      <c r="CF185" s="225"/>
      <c r="CG185" s="225"/>
      <c r="CH185" s="225"/>
      <c r="CI185" s="225"/>
      <c r="CJ185" s="225"/>
      <c r="CK185" s="225"/>
      <c r="CL185" s="225"/>
      <c r="CM185" s="225"/>
      <c r="CN185" s="225"/>
      <c r="CO185" s="225"/>
      <c r="CP185" s="225"/>
      <c r="CQ185" s="225"/>
      <c r="CR185" s="225"/>
      <c r="CS185" s="223"/>
      <c r="CT185" s="223"/>
      <c r="CU185" s="223"/>
      <c r="CV185" s="223"/>
      <c r="CW185" s="223"/>
      <c r="CX185" s="223"/>
      <c r="CY185" s="223"/>
      <c r="CZ185" s="223"/>
    </row>
    <row r="186">
      <c r="A186" s="100"/>
      <c r="B186" s="100"/>
      <c r="C186" s="100"/>
      <c r="D186" s="100"/>
      <c r="E186" s="103"/>
      <c r="F186" s="101"/>
      <c r="G186" s="100"/>
      <c r="H186" s="100"/>
      <c r="I186" s="100"/>
      <c r="J186" s="103"/>
      <c r="K186" s="100"/>
      <c r="L186" s="100"/>
      <c r="M186" s="101"/>
      <c r="N186" s="102"/>
      <c r="O186" s="103"/>
      <c r="P186" s="103"/>
      <c r="Q186" s="103"/>
      <c r="R186" s="103"/>
      <c r="S186" s="103"/>
      <c r="T186" s="100"/>
      <c r="U186" s="100"/>
      <c r="V186" s="100"/>
      <c r="W186" s="101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1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0"/>
      <c r="BV186" s="100"/>
      <c r="BW186" s="100"/>
      <c r="BX186" s="100"/>
      <c r="BY186" s="223"/>
      <c r="BZ186" s="224"/>
      <c r="CA186" s="223"/>
      <c r="CB186" s="225"/>
      <c r="CC186" s="225"/>
      <c r="CD186" s="225"/>
      <c r="CE186" s="225"/>
      <c r="CF186" s="225"/>
      <c r="CG186" s="225"/>
      <c r="CH186" s="225"/>
      <c r="CI186" s="225"/>
      <c r="CJ186" s="225"/>
      <c r="CK186" s="225"/>
      <c r="CL186" s="225"/>
      <c r="CM186" s="225"/>
      <c r="CN186" s="225"/>
      <c r="CO186" s="225"/>
      <c r="CP186" s="225"/>
      <c r="CQ186" s="225"/>
      <c r="CR186" s="225"/>
      <c r="CS186" s="223"/>
      <c r="CT186" s="223"/>
      <c r="CU186" s="223"/>
      <c r="CV186" s="223"/>
      <c r="CW186" s="223"/>
      <c r="CX186" s="223"/>
      <c r="CY186" s="223"/>
      <c r="CZ186" s="223"/>
    </row>
    <row r="187">
      <c r="A187" s="100"/>
      <c r="B187" s="100"/>
      <c r="C187" s="100"/>
      <c r="D187" s="100"/>
      <c r="E187" s="103"/>
      <c r="F187" s="101"/>
      <c r="G187" s="100"/>
      <c r="H187" s="100"/>
      <c r="I187" s="100"/>
      <c r="J187" s="103"/>
      <c r="K187" s="100"/>
      <c r="L187" s="100"/>
      <c r="M187" s="101"/>
      <c r="N187" s="102"/>
      <c r="O187" s="103"/>
      <c r="P187" s="103"/>
      <c r="Q187" s="103"/>
      <c r="R187" s="103"/>
      <c r="S187" s="103"/>
      <c r="T187" s="100"/>
      <c r="U187" s="100"/>
      <c r="V187" s="100"/>
      <c r="W187" s="101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1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0"/>
      <c r="BV187" s="100"/>
      <c r="BW187" s="100"/>
      <c r="BX187" s="100"/>
      <c r="BY187" s="223"/>
      <c r="BZ187" s="224"/>
      <c r="CA187" s="223"/>
      <c r="CB187" s="225"/>
      <c r="CC187" s="225"/>
      <c r="CD187" s="225"/>
      <c r="CE187" s="225"/>
      <c r="CF187" s="225"/>
      <c r="CG187" s="225"/>
      <c r="CH187" s="225"/>
      <c r="CI187" s="225"/>
      <c r="CJ187" s="225"/>
      <c r="CK187" s="225"/>
      <c r="CL187" s="225"/>
      <c r="CM187" s="225"/>
      <c r="CN187" s="225"/>
      <c r="CO187" s="225"/>
      <c r="CP187" s="225"/>
      <c r="CQ187" s="225"/>
      <c r="CR187" s="225"/>
      <c r="CS187" s="223"/>
      <c r="CT187" s="223"/>
      <c r="CU187" s="223"/>
      <c r="CV187" s="223"/>
      <c r="CW187" s="223"/>
      <c r="CX187" s="223"/>
      <c r="CY187" s="223"/>
      <c r="CZ187" s="223"/>
    </row>
    <row r="188">
      <c r="A188" s="100"/>
      <c r="B188" s="100"/>
      <c r="C188" s="100"/>
      <c r="D188" s="100"/>
      <c r="E188" s="103"/>
      <c r="F188" s="101"/>
      <c r="G188" s="100"/>
      <c r="H188" s="100"/>
      <c r="I188" s="100"/>
      <c r="J188" s="103"/>
      <c r="K188" s="100"/>
      <c r="L188" s="100"/>
      <c r="M188" s="101"/>
      <c r="N188" s="102"/>
      <c r="O188" s="103"/>
      <c r="P188" s="103"/>
      <c r="Q188" s="103"/>
      <c r="R188" s="103"/>
      <c r="S188" s="103"/>
      <c r="T188" s="100"/>
      <c r="U188" s="100"/>
      <c r="V188" s="100"/>
      <c r="W188" s="101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1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223"/>
      <c r="BZ188" s="224"/>
      <c r="CA188" s="223"/>
      <c r="CB188" s="225"/>
      <c r="CC188" s="225"/>
      <c r="CD188" s="225"/>
      <c r="CE188" s="225"/>
      <c r="CF188" s="225"/>
      <c r="CG188" s="225"/>
      <c r="CH188" s="225"/>
      <c r="CI188" s="225"/>
      <c r="CJ188" s="225"/>
      <c r="CK188" s="225"/>
      <c r="CL188" s="225"/>
      <c r="CM188" s="225"/>
      <c r="CN188" s="225"/>
      <c r="CO188" s="225"/>
      <c r="CP188" s="225"/>
      <c r="CQ188" s="225"/>
      <c r="CR188" s="225"/>
      <c r="CS188" s="223"/>
      <c r="CT188" s="223"/>
      <c r="CU188" s="223"/>
      <c r="CV188" s="223"/>
      <c r="CW188" s="223"/>
      <c r="CX188" s="223"/>
      <c r="CY188" s="223"/>
      <c r="CZ188" s="223"/>
    </row>
    <row r="189">
      <c r="A189" s="100"/>
      <c r="B189" s="100"/>
      <c r="C189" s="100"/>
      <c r="D189" s="100"/>
      <c r="E189" s="103"/>
      <c r="F189" s="101"/>
      <c r="G189" s="100"/>
      <c r="H189" s="100"/>
      <c r="I189" s="100"/>
      <c r="J189" s="103"/>
      <c r="K189" s="100"/>
      <c r="L189" s="100"/>
      <c r="M189" s="101"/>
      <c r="N189" s="102"/>
      <c r="O189" s="103"/>
      <c r="P189" s="103"/>
      <c r="Q189" s="103"/>
      <c r="R189" s="103"/>
      <c r="S189" s="103"/>
      <c r="T189" s="100"/>
      <c r="U189" s="100"/>
      <c r="V189" s="100"/>
      <c r="W189" s="101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1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223"/>
      <c r="BZ189" s="224"/>
      <c r="CA189" s="223"/>
      <c r="CB189" s="225"/>
      <c r="CC189" s="225"/>
      <c r="CD189" s="225"/>
      <c r="CE189" s="225"/>
      <c r="CF189" s="225"/>
      <c r="CG189" s="225"/>
      <c r="CH189" s="225"/>
      <c r="CI189" s="225"/>
      <c r="CJ189" s="225"/>
      <c r="CK189" s="225"/>
      <c r="CL189" s="225"/>
      <c r="CM189" s="225"/>
      <c r="CN189" s="225"/>
      <c r="CO189" s="225"/>
      <c r="CP189" s="225"/>
      <c r="CQ189" s="225"/>
      <c r="CR189" s="225"/>
      <c r="CS189" s="223"/>
      <c r="CT189" s="223"/>
      <c r="CU189" s="223"/>
      <c r="CV189" s="223"/>
      <c r="CW189" s="223"/>
      <c r="CX189" s="223"/>
      <c r="CY189" s="223"/>
      <c r="CZ189" s="223"/>
    </row>
    <row r="190">
      <c r="A190" s="100"/>
      <c r="B190" s="100"/>
      <c r="C190" s="100"/>
      <c r="D190" s="100"/>
      <c r="E190" s="103"/>
      <c r="F190" s="101"/>
      <c r="G190" s="100"/>
      <c r="H190" s="100"/>
      <c r="I190" s="100"/>
      <c r="J190" s="103"/>
      <c r="K190" s="100"/>
      <c r="L190" s="100"/>
      <c r="M190" s="101"/>
      <c r="N190" s="102"/>
      <c r="O190" s="103"/>
      <c r="P190" s="103"/>
      <c r="Q190" s="103"/>
      <c r="R190" s="103"/>
      <c r="S190" s="103"/>
      <c r="T190" s="100"/>
      <c r="U190" s="100"/>
      <c r="V190" s="100"/>
      <c r="W190" s="101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1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  <c r="BY190" s="223"/>
      <c r="BZ190" s="224"/>
      <c r="CA190" s="223"/>
      <c r="CB190" s="225"/>
      <c r="CC190" s="225"/>
      <c r="CD190" s="225"/>
      <c r="CE190" s="225"/>
      <c r="CF190" s="225"/>
      <c r="CG190" s="225"/>
      <c r="CH190" s="225"/>
      <c r="CI190" s="225"/>
      <c r="CJ190" s="225"/>
      <c r="CK190" s="225"/>
      <c r="CL190" s="225"/>
      <c r="CM190" s="225"/>
      <c r="CN190" s="225"/>
      <c r="CO190" s="225"/>
      <c r="CP190" s="225"/>
      <c r="CQ190" s="225"/>
      <c r="CR190" s="225"/>
      <c r="CS190" s="223"/>
      <c r="CT190" s="223"/>
      <c r="CU190" s="223"/>
      <c r="CV190" s="223"/>
      <c r="CW190" s="223"/>
      <c r="CX190" s="223"/>
      <c r="CY190" s="223"/>
      <c r="CZ190" s="223"/>
    </row>
    <row r="191">
      <c r="A191" s="100"/>
      <c r="B191" s="100"/>
      <c r="C191" s="100"/>
      <c r="D191" s="100"/>
      <c r="E191" s="103"/>
      <c r="F191" s="101"/>
      <c r="G191" s="100"/>
      <c r="H191" s="100"/>
      <c r="I191" s="100"/>
      <c r="J191" s="103"/>
      <c r="K191" s="100"/>
      <c r="L191" s="100"/>
      <c r="M191" s="101"/>
      <c r="N191" s="102"/>
      <c r="O191" s="103"/>
      <c r="P191" s="103"/>
      <c r="Q191" s="103"/>
      <c r="R191" s="103"/>
      <c r="S191" s="103"/>
      <c r="T191" s="100"/>
      <c r="U191" s="100"/>
      <c r="V191" s="100"/>
      <c r="W191" s="101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1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0"/>
      <c r="BV191" s="100"/>
      <c r="BW191" s="100"/>
      <c r="BX191" s="100"/>
      <c r="BY191" s="223"/>
      <c r="BZ191" s="224"/>
      <c r="CA191" s="223"/>
      <c r="CB191" s="225"/>
      <c r="CC191" s="225"/>
      <c r="CD191" s="225"/>
      <c r="CE191" s="225"/>
      <c r="CF191" s="225"/>
      <c r="CG191" s="225"/>
      <c r="CH191" s="225"/>
      <c r="CI191" s="225"/>
      <c r="CJ191" s="225"/>
      <c r="CK191" s="225"/>
      <c r="CL191" s="225"/>
      <c r="CM191" s="225"/>
      <c r="CN191" s="225"/>
      <c r="CO191" s="225"/>
      <c r="CP191" s="225"/>
      <c r="CQ191" s="225"/>
      <c r="CR191" s="225"/>
      <c r="CS191" s="223"/>
      <c r="CT191" s="223"/>
      <c r="CU191" s="223"/>
      <c r="CV191" s="223"/>
      <c r="CW191" s="223"/>
      <c r="CX191" s="223"/>
      <c r="CY191" s="223"/>
      <c r="CZ191" s="223"/>
    </row>
    <row r="192">
      <c r="A192" s="100"/>
      <c r="B192" s="100"/>
      <c r="C192" s="100"/>
      <c r="D192" s="100"/>
      <c r="E192" s="103"/>
      <c r="F192" s="101"/>
      <c r="G192" s="100"/>
      <c r="H192" s="100"/>
      <c r="I192" s="100"/>
      <c r="J192" s="103"/>
      <c r="K192" s="100"/>
      <c r="L192" s="100"/>
      <c r="M192" s="101"/>
      <c r="N192" s="102"/>
      <c r="O192" s="103"/>
      <c r="P192" s="103"/>
      <c r="Q192" s="103"/>
      <c r="R192" s="103"/>
      <c r="S192" s="103"/>
      <c r="T192" s="100"/>
      <c r="U192" s="100"/>
      <c r="V192" s="100"/>
      <c r="W192" s="101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1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0"/>
      <c r="BV192" s="100"/>
      <c r="BW192" s="100"/>
      <c r="BX192" s="100"/>
      <c r="BY192" s="223"/>
      <c r="BZ192" s="224"/>
      <c r="CA192" s="223"/>
      <c r="CB192" s="225"/>
      <c r="CC192" s="225"/>
      <c r="CD192" s="225"/>
      <c r="CE192" s="225"/>
      <c r="CF192" s="225"/>
      <c r="CG192" s="225"/>
      <c r="CH192" s="225"/>
      <c r="CI192" s="225"/>
      <c r="CJ192" s="225"/>
      <c r="CK192" s="225"/>
      <c r="CL192" s="225"/>
      <c r="CM192" s="225"/>
      <c r="CN192" s="225"/>
      <c r="CO192" s="225"/>
      <c r="CP192" s="225"/>
      <c r="CQ192" s="225"/>
      <c r="CR192" s="225"/>
      <c r="CS192" s="223"/>
      <c r="CT192" s="223"/>
      <c r="CU192" s="223"/>
      <c r="CV192" s="223"/>
      <c r="CW192" s="223"/>
      <c r="CX192" s="223"/>
      <c r="CY192" s="223"/>
      <c r="CZ192" s="223"/>
    </row>
    <row r="193">
      <c r="A193" s="100"/>
      <c r="B193" s="100"/>
      <c r="C193" s="100"/>
      <c r="D193" s="100"/>
      <c r="E193" s="103"/>
      <c r="F193" s="101"/>
      <c r="G193" s="100"/>
      <c r="H193" s="100"/>
      <c r="I193" s="100"/>
      <c r="J193" s="103"/>
      <c r="K193" s="100"/>
      <c r="L193" s="100"/>
      <c r="M193" s="101"/>
      <c r="N193" s="102"/>
      <c r="O193" s="103"/>
      <c r="P193" s="103"/>
      <c r="Q193" s="103"/>
      <c r="R193" s="103"/>
      <c r="S193" s="103"/>
      <c r="T193" s="100"/>
      <c r="U193" s="100"/>
      <c r="V193" s="100"/>
      <c r="W193" s="101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1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00"/>
      <c r="BR193" s="100"/>
      <c r="BS193" s="100"/>
      <c r="BT193" s="100"/>
      <c r="BU193" s="100"/>
      <c r="BV193" s="100"/>
      <c r="BW193" s="100"/>
      <c r="BX193" s="100"/>
      <c r="BY193" s="223"/>
      <c r="BZ193" s="224"/>
      <c r="CA193" s="223"/>
      <c r="CB193" s="225"/>
      <c r="CC193" s="225"/>
      <c r="CD193" s="225"/>
      <c r="CE193" s="225"/>
      <c r="CF193" s="225"/>
      <c r="CG193" s="225"/>
      <c r="CH193" s="225"/>
      <c r="CI193" s="225"/>
      <c r="CJ193" s="225"/>
      <c r="CK193" s="225"/>
      <c r="CL193" s="225"/>
      <c r="CM193" s="225"/>
      <c r="CN193" s="225"/>
      <c r="CO193" s="225"/>
      <c r="CP193" s="225"/>
      <c r="CQ193" s="225"/>
      <c r="CR193" s="225"/>
      <c r="CS193" s="223"/>
      <c r="CT193" s="223"/>
      <c r="CU193" s="223"/>
      <c r="CV193" s="223"/>
      <c r="CW193" s="223"/>
      <c r="CX193" s="223"/>
      <c r="CY193" s="223"/>
      <c r="CZ193" s="223"/>
    </row>
    <row r="194">
      <c r="A194" s="100"/>
      <c r="B194" s="100"/>
      <c r="C194" s="100"/>
      <c r="D194" s="100"/>
      <c r="E194" s="103"/>
      <c r="F194" s="101"/>
      <c r="G194" s="100"/>
      <c r="H194" s="100"/>
      <c r="I194" s="100"/>
      <c r="J194" s="103"/>
      <c r="K194" s="100"/>
      <c r="L194" s="100"/>
      <c r="M194" s="101"/>
      <c r="N194" s="102"/>
      <c r="O194" s="103"/>
      <c r="P194" s="103"/>
      <c r="Q194" s="103"/>
      <c r="R194" s="103"/>
      <c r="S194" s="103"/>
      <c r="T194" s="100"/>
      <c r="U194" s="100"/>
      <c r="V194" s="100"/>
      <c r="W194" s="101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1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  <c r="BY194" s="223"/>
      <c r="BZ194" s="224"/>
      <c r="CA194" s="223"/>
      <c r="CB194" s="225"/>
      <c r="CC194" s="225"/>
      <c r="CD194" s="225"/>
      <c r="CE194" s="225"/>
      <c r="CF194" s="225"/>
      <c r="CG194" s="225"/>
      <c r="CH194" s="225"/>
      <c r="CI194" s="225"/>
      <c r="CJ194" s="225"/>
      <c r="CK194" s="225"/>
      <c r="CL194" s="225"/>
      <c r="CM194" s="225"/>
      <c r="CN194" s="225"/>
      <c r="CO194" s="225"/>
      <c r="CP194" s="225"/>
      <c r="CQ194" s="225"/>
      <c r="CR194" s="225"/>
      <c r="CS194" s="223"/>
      <c r="CT194" s="223"/>
      <c r="CU194" s="223"/>
      <c r="CV194" s="223"/>
      <c r="CW194" s="223"/>
      <c r="CX194" s="223"/>
      <c r="CY194" s="223"/>
      <c r="CZ194" s="223"/>
    </row>
    <row r="195">
      <c r="A195" s="100"/>
      <c r="B195" s="100"/>
      <c r="C195" s="100"/>
      <c r="D195" s="100"/>
      <c r="E195" s="103"/>
      <c r="F195" s="101"/>
      <c r="G195" s="100"/>
      <c r="H195" s="100"/>
      <c r="I195" s="100"/>
      <c r="J195" s="103"/>
      <c r="K195" s="100"/>
      <c r="L195" s="100"/>
      <c r="M195" s="101"/>
      <c r="N195" s="102"/>
      <c r="O195" s="103"/>
      <c r="P195" s="103"/>
      <c r="Q195" s="103"/>
      <c r="R195" s="103"/>
      <c r="S195" s="103"/>
      <c r="T195" s="100"/>
      <c r="U195" s="100"/>
      <c r="V195" s="100"/>
      <c r="W195" s="101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1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0"/>
      <c r="BV195" s="100"/>
      <c r="BW195" s="100"/>
      <c r="BX195" s="100"/>
      <c r="BY195" s="223"/>
      <c r="BZ195" s="224"/>
      <c r="CA195" s="223"/>
      <c r="CB195" s="225"/>
      <c r="CC195" s="225"/>
      <c r="CD195" s="225"/>
      <c r="CE195" s="225"/>
      <c r="CF195" s="225"/>
      <c r="CG195" s="225"/>
      <c r="CH195" s="225"/>
      <c r="CI195" s="225"/>
      <c r="CJ195" s="225"/>
      <c r="CK195" s="225"/>
      <c r="CL195" s="225"/>
      <c r="CM195" s="225"/>
      <c r="CN195" s="225"/>
      <c r="CO195" s="225"/>
      <c r="CP195" s="225"/>
      <c r="CQ195" s="225"/>
      <c r="CR195" s="225"/>
      <c r="CS195" s="223"/>
      <c r="CT195" s="223"/>
      <c r="CU195" s="223"/>
      <c r="CV195" s="223"/>
      <c r="CW195" s="223"/>
      <c r="CX195" s="223"/>
      <c r="CY195" s="223"/>
      <c r="CZ195" s="223"/>
    </row>
    <row r="196">
      <c r="A196" s="100"/>
      <c r="B196" s="100"/>
      <c r="C196" s="100"/>
      <c r="D196" s="100"/>
      <c r="E196" s="103"/>
      <c r="F196" s="101"/>
      <c r="G196" s="100"/>
      <c r="H196" s="100"/>
      <c r="I196" s="100"/>
      <c r="J196" s="103"/>
      <c r="K196" s="100"/>
      <c r="L196" s="100"/>
      <c r="M196" s="101"/>
      <c r="N196" s="102"/>
      <c r="O196" s="103"/>
      <c r="P196" s="103"/>
      <c r="Q196" s="103"/>
      <c r="R196" s="103"/>
      <c r="S196" s="103"/>
      <c r="T196" s="100"/>
      <c r="U196" s="100"/>
      <c r="V196" s="100"/>
      <c r="W196" s="101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1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  <c r="BY196" s="223"/>
      <c r="BZ196" s="224"/>
      <c r="CA196" s="223"/>
      <c r="CB196" s="225"/>
      <c r="CC196" s="225"/>
      <c r="CD196" s="225"/>
      <c r="CE196" s="225"/>
      <c r="CF196" s="225"/>
      <c r="CG196" s="225"/>
      <c r="CH196" s="225"/>
      <c r="CI196" s="225"/>
      <c r="CJ196" s="225"/>
      <c r="CK196" s="225"/>
      <c r="CL196" s="225"/>
      <c r="CM196" s="225"/>
      <c r="CN196" s="225"/>
      <c r="CO196" s="225"/>
      <c r="CP196" s="225"/>
      <c r="CQ196" s="225"/>
      <c r="CR196" s="225"/>
      <c r="CS196" s="223"/>
      <c r="CT196" s="223"/>
      <c r="CU196" s="223"/>
      <c r="CV196" s="223"/>
      <c r="CW196" s="223"/>
      <c r="CX196" s="223"/>
      <c r="CY196" s="223"/>
      <c r="CZ196" s="223"/>
    </row>
    <row r="197">
      <c r="A197" s="100"/>
      <c r="B197" s="100"/>
      <c r="C197" s="100"/>
      <c r="D197" s="100"/>
      <c r="E197" s="103"/>
      <c r="F197" s="101"/>
      <c r="G197" s="100"/>
      <c r="H197" s="100"/>
      <c r="I197" s="100"/>
      <c r="J197" s="103"/>
      <c r="K197" s="100"/>
      <c r="L197" s="100"/>
      <c r="M197" s="101"/>
      <c r="N197" s="102"/>
      <c r="O197" s="103"/>
      <c r="P197" s="103"/>
      <c r="Q197" s="103"/>
      <c r="R197" s="103"/>
      <c r="S197" s="103"/>
      <c r="T197" s="100"/>
      <c r="U197" s="100"/>
      <c r="V197" s="100"/>
      <c r="W197" s="101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1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0"/>
      <c r="BV197" s="100"/>
      <c r="BW197" s="100"/>
      <c r="BX197" s="100"/>
      <c r="BY197" s="223"/>
      <c r="BZ197" s="224"/>
      <c r="CA197" s="223"/>
      <c r="CB197" s="225"/>
      <c r="CC197" s="225"/>
      <c r="CD197" s="225"/>
      <c r="CE197" s="225"/>
      <c r="CF197" s="225"/>
      <c r="CG197" s="225"/>
      <c r="CH197" s="225"/>
      <c r="CI197" s="225"/>
      <c r="CJ197" s="225"/>
      <c r="CK197" s="225"/>
      <c r="CL197" s="225"/>
      <c r="CM197" s="225"/>
      <c r="CN197" s="225"/>
      <c r="CO197" s="225"/>
      <c r="CP197" s="225"/>
      <c r="CQ197" s="225"/>
      <c r="CR197" s="225"/>
      <c r="CS197" s="223"/>
      <c r="CT197" s="223"/>
      <c r="CU197" s="223"/>
      <c r="CV197" s="223"/>
      <c r="CW197" s="223"/>
      <c r="CX197" s="223"/>
      <c r="CY197" s="223"/>
      <c r="CZ197" s="223"/>
    </row>
    <row r="198">
      <c r="A198" s="100"/>
      <c r="B198" s="100"/>
      <c r="C198" s="100"/>
      <c r="D198" s="100"/>
      <c r="E198" s="103"/>
      <c r="F198" s="101"/>
      <c r="G198" s="100"/>
      <c r="H198" s="100"/>
      <c r="I198" s="100"/>
      <c r="J198" s="103"/>
      <c r="K198" s="100"/>
      <c r="L198" s="100"/>
      <c r="M198" s="101"/>
      <c r="N198" s="102"/>
      <c r="O198" s="103"/>
      <c r="P198" s="103"/>
      <c r="Q198" s="103"/>
      <c r="R198" s="103"/>
      <c r="S198" s="103"/>
      <c r="T198" s="100"/>
      <c r="U198" s="100"/>
      <c r="V198" s="100"/>
      <c r="W198" s="101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1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00"/>
      <c r="BR198" s="100"/>
      <c r="BS198" s="100"/>
      <c r="BT198" s="100"/>
      <c r="BU198" s="100"/>
      <c r="BV198" s="100"/>
      <c r="BW198" s="100"/>
      <c r="BX198" s="100"/>
      <c r="BY198" s="223"/>
      <c r="BZ198" s="224"/>
      <c r="CA198" s="223"/>
      <c r="CB198" s="225"/>
      <c r="CC198" s="225"/>
      <c r="CD198" s="225"/>
      <c r="CE198" s="225"/>
      <c r="CF198" s="225"/>
      <c r="CG198" s="225"/>
      <c r="CH198" s="225"/>
      <c r="CI198" s="225"/>
      <c r="CJ198" s="225"/>
      <c r="CK198" s="225"/>
      <c r="CL198" s="225"/>
      <c r="CM198" s="225"/>
      <c r="CN198" s="225"/>
      <c r="CO198" s="225"/>
      <c r="CP198" s="225"/>
      <c r="CQ198" s="225"/>
      <c r="CR198" s="225"/>
      <c r="CS198" s="223"/>
      <c r="CT198" s="223"/>
      <c r="CU198" s="223"/>
      <c r="CV198" s="223"/>
      <c r="CW198" s="223"/>
      <c r="CX198" s="223"/>
      <c r="CY198" s="223"/>
      <c r="CZ198" s="223"/>
    </row>
    <row r="199">
      <c r="A199" s="100"/>
      <c r="B199" s="100"/>
      <c r="C199" s="100"/>
      <c r="D199" s="100"/>
      <c r="E199" s="103"/>
      <c r="F199" s="101"/>
      <c r="G199" s="100"/>
      <c r="H199" s="100"/>
      <c r="I199" s="100"/>
      <c r="J199" s="103"/>
      <c r="K199" s="100"/>
      <c r="L199" s="100"/>
      <c r="M199" s="101"/>
      <c r="N199" s="102"/>
      <c r="O199" s="103"/>
      <c r="P199" s="103"/>
      <c r="Q199" s="103"/>
      <c r="R199" s="103"/>
      <c r="S199" s="103"/>
      <c r="T199" s="100"/>
      <c r="U199" s="100"/>
      <c r="V199" s="100"/>
      <c r="W199" s="101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1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0"/>
      <c r="BV199" s="100"/>
      <c r="BW199" s="100"/>
      <c r="BX199" s="100"/>
      <c r="BY199" s="223"/>
      <c r="BZ199" s="224"/>
      <c r="CA199" s="223"/>
      <c r="CB199" s="225"/>
      <c r="CC199" s="225"/>
      <c r="CD199" s="225"/>
      <c r="CE199" s="225"/>
      <c r="CF199" s="225"/>
      <c r="CG199" s="225"/>
      <c r="CH199" s="225"/>
      <c r="CI199" s="225"/>
      <c r="CJ199" s="225"/>
      <c r="CK199" s="225"/>
      <c r="CL199" s="225"/>
      <c r="CM199" s="225"/>
      <c r="CN199" s="225"/>
      <c r="CO199" s="225"/>
      <c r="CP199" s="225"/>
      <c r="CQ199" s="225"/>
      <c r="CR199" s="225"/>
      <c r="CS199" s="223"/>
      <c r="CT199" s="223"/>
      <c r="CU199" s="223"/>
      <c r="CV199" s="223"/>
      <c r="CW199" s="223"/>
      <c r="CX199" s="223"/>
      <c r="CY199" s="223"/>
      <c r="CZ199" s="223"/>
    </row>
    <row r="200">
      <c r="A200" s="100"/>
      <c r="B200" s="100"/>
      <c r="C200" s="100"/>
      <c r="D200" s="100"/>
      <c r="E200" s="103"/>
      <c r="F200" s="101"/>
      <c r="G200" s="100"/>
      <c r="H200" s="100"/>
      <c r="I200" s="100"/>
      <c r="J200" s="103"/>
      <c r="K200" s="100"/>
      <c r="L200" s="100"/>
      <c r="M200" s="101"/>
      <c r="N200" s="102"/>
      <c r="O200" s="103"/>
      <c r="P200" s="103"/>
      <c r="Q200" s="103"/>
      <c r="R200" s="103"/>
      <c r="S200" s="103"/>
      <c r="T200" s="100"/>
      <c r="U200" s="100"/>
      <c r="V200" s="100"/>
      <c r="W200" s="101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1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  <c r="BY200" s="223"/>
      <c r="BZ200" s="224"/>
      <c r="CA200" s="223"/>
      <c r="CB200" s="225"/>
      <c r="CC200" s="225"/>
      <c r="CD200" s="225"/>
      <c r="CE200" s="225"/>
      <c r="CF200" s="225"/>
      <c r="CG200" s="225"/>
      <c r="CH200" s="225"/>
      <c r="CI200" s="225"/>
      <c r="CJ200" s="225"/>
      <c r="CK200" s="225"/>
      <c r="CL200" s="225"/>
      <c r="CM200" s="225"/>
      <c r="CN200" s="225"/>
      <c r="CO200" s="225"/>
      <c r="CP200" s="225"/>
      <c r="CQ200" s="225"/>
      <c r="CR200" s="225"/>
      <c r="CS200" s="223"/>
      <c r="CT200" s="223"/>
      <c r="CU200" s="223"/>
      <c r="CV200" s="223"/>
      <c r="CW200" s="223"/>
      <c r="CX200" s="223"/>
      <c r="CY200" s="223"/>
      <c r="CZ200" s="223"/>
    </row>
    <row r="201">
      <c r="A201" s="100"/>
      <c r="B201" s="100"/>
      <c r="C201" s="100"/>
      <c r="D201" s="100"/>
      <c r="E201" s="103"/>
      <c r="F201" s="101"/>
      <c r="G201" s="100"/>
      <c r="H201" s="100"/>
      <c r="I201" s="100"/>
      <c r="J201" s="103"/>
      <c r="K201" s="100"/>
      <c r="L201" s="100"/>
      <c r="M201" s="101"/>
      <c r="N201" s="102"/>
      <c r="O201" s="103"/>
      <c r="P201" s="103"/>
      <c r="Q201" s="103"/>
      <c r="R201" s="103"/>
      <c r="S201" s="103"/>
      <c r="T201" s="100"/>
      <c r="U201" s="100"/>
      <c r="V201" s="100"/>
      <c r="W201" s="101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1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0"/>
      <c r="BV201" s="100"/>
      <c r="BW201" s="100"/>
      <c r="BX201" s="100"/>
      <c r="BY201" s="223"/>
      <c r="BZ201" s="224"/>
      <c r="CA201" s="223"/>
      <c r="CB201" s="225"/>
      <c r="CC201" s="225"/>
      <c r="CD201" s="225"/>
      <c r="CE201" s="225"/>
      <c r="CF201" s="225"/>
      <c r="CG201" s="225"/>
      <c r="CH201" s="225"/>
      <c r="CI201" s="225"/>
      <c r="CJ201" s="225"/>
      <c r="CK201" s="225"/>
      <c r="CL201" s="225"/>
      <c r="CM201" s="225"/>
      <c r="CN201" s="225"/>
      <c r="CO201" s="225"/>
      <c r="CP201" s="225"/>
      <c r="CQ201" s="225"/>
      <c r="CR201" s="225"/>
      <c r="CS201" s="223"/>
      <c r="CT201" s="223"/>
      <c r="CU201" s="223"/>
      <c r="CV201" s="223"/>
      <c r="CW201" s="223"/>
      <c r="CX201" s="223"/>
      <c r="CY201" s="223"/>
      <c r="CZ201" s="223"/>
    </row>
    <row r="202">
      <c r="A202" s="100"/>
      <c r="B202" s="100"/>
      <c r="C202" s="100"/>
      <c r="D202" s="100"/>
      <c r="E202" s="103"/>
      <c r="F202" s="101"/>
      <c r="G202" s="100"/>
      <c r="H202" s="100"/>
      <c r="I202" s="100"/>
      <c r="J202" s="103"/>
      <c r="K202" s="100"/>
      <c r="L202" s="100"/>
      <c r="M202" s="101"/>
      <c r="N202" s="102"/>
      <c r="O202" s="103"/>
      <c r="P202" s="103"/>
      <c r="Q202" s="103"/>
      <c r="R202" s="103"/>
      <c r="S202" s="103"/>
      <c r="T202" s="100"/>
      <c r="U202" s="100"/>
      <c r="V202" s="100"/>
      <c r="W202" s="101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1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  <c r="BY202" s="223"/>
      <c r="BZ202" s="224"/>
      <c r="CA202" s="223"/>
      <c r="CB202" s="225"/>
      <c r="CC202" s="225"/>
      <c r="CD202" s="225"/>
      <c r="CE202" s="225"/>
      <c r="CF202" s="225"/>
      <c r="CG202" s="225"/>
      <c r="CH202" s="225"/>
      <c r="CI202" s="225"/>
      <c r="CJ202" s="225"/>
      <c r="CK202" s="225"/>
      <c r="CL202" s="225"/>
      <c r="CM202" s="225"/>
      <c r="CN202" s="225"/>
      <c r="CO202" s="225"/>
      <c r="CP202" s="225"/>
      <c r="CQ202" s="225"/>
      <c r="CR202" s="225"/>
      <c r="CS202" s="223"/>
      <c r="CT202" s="223"/>
      <c r="CU202" s="223"/>
      <c r="CV202" s="223"/>
      <c r="CW202" s="223"/>
      <c r="CX202" s="223"/>
      <c r="CY202" s="223"/>
      <c r="CZ202" s="223"/>
    </row>
    <row r="203">
      <c r="A203" s="100"/>
      <c r="B203" s="100"/>
      <c r="C203" s="100"/>
      <c r="D203" s="100"/>
      <c r="E203" s="103"/>
      <c r="F203" s="101"/>
      <c r="G203" s="100"/>
      <c r="H203" s="100"/>
      <c r="I203" s="100"/>
      <c r="J203" s="103"/>
      <c r="K203" s="100"/>
      <c r="L203" s="100"/>
      <c r="M203" s="101"/>
      <c r="N203" s="102"/>
      <c r="O203" s="103"/>
      <c r="P203" s="103"/>
      <c r="Q203" s="103"/>
      <c r="R203" s="103"/>
      <c r="S203" s="103"/>
      <c r="T203" s="100"/>
      <c r="U203" s="100"/>
      <c r="V203" s="100"/>
      <c r="W203" s="101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1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00"/>
      <c r="BR203" s="100"/>
      <c r="BS203" s="100"/>
      <c r="BT203" s="100"/>
      <c r="BU203" s="100"/>
      <c r="BV203" s="100"/>
      <c r="BW203" s="100"/>
      <c r="BX203" s="100"/>
      <c r="BY203" s="223"/>
      <c r="BZ203" s="224"/>
      <c r="CA203" s="223"/>
      <c r="CB203" s="225"/>
      <c r="CC203" s="225"/>
      <c r="CD203" s="225"/>
      <c r="CE203" s="225"/>
      <c r="CF203" s="225"/>
      <c r="CG203" s="225"/>
      <c r="CH203" s="225"/>
      <c r="CI203" s="225"/>
      <c r="CJ203" s="225"/>
      <c r="CK203" s="225"/>
      <c r="CL203" s="225"/>
      <c r="CM203" s="225"/>
      <c r="CN203" s="225"/>
      <c r="CO203" s="225"/>
      <c r="CP203" s="225"/>
      <c r="CQ203" s="225"/>
      <c r="CR203" s="225"/>
      <c r="CS203" s="223"/>
      <c r="CT203" s="223"/>
      <c r="CU203" s="223"/>
      <c r="CV203" s="223"/>
      <c r="CW203" s="223"/>
      <c r="CX203" s="223"/>
      <c r="CY203" s="223"/>
      <c r="CZ203" s="223"/>
    </row>
    <row r="204">
      <c r="A204" s="100"/>
      <c r="B204" s="100"/>
      <c r="C204" s="100"/>
      <c r="D204" s="100"/>
      <c r="E204" s="103"/>
      <c r="F204" s="101"/>
      <c r="G204" s="100"/>
      <c r="H204" s="100"/>
      <c r="I204" s="100"/>
      <c r="J204" s="103"/>
      <c r="K204" s="100"/>
      <c r="L204" s="100"/>
      <c r="M204" s="101"/>
      <c r="N204" s="102"/>
      <c r="O204" s="103"/>
      <c r="P204" s="103"/>
      <c r="Q204" s="103"/>
      <c r="R204" s="103"/>
      <c r="S204" s="103"/>
      <c r="T204" s="100"/>
      <c r="U204" s="100"/>
      <c r="V204" s="100"/>
      <c r="W204" s="101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1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223"/>
      <c r="BZ204" s="224"/>
      <c r="CA204" s="223"/>
      <c r="CB204" s="225"/>
      <c r="CC204" s="225"/>
      <c r="CD204" s="225"/>
      <c r="CE204" s="225"/>
      <c r="CF204" s="225"/>
      <c r="CG204" s="225"/>
      <c r="CH204" s="225"/>
      <c r="CI204" s="225"/>
      <c r="CJ204" s="225"/>
      <c r="CK204" s="225"/>
      <c r="CL204" s="225"/>
      <c r="CM204" s="225"/>
      <c r="CN204" s="225"/>
      <c r="CO204" s="225"/>
      <c r="CP204" s="225"/>
      <c r="CQ204" s="225"/>
      <c r="CR204" s="225"/>
      <c r="CS204" s="223"/>
      <c r="CT204" s="223"/>
      <c r="CU204" s="223"/>
      <c r="CV204" s="223"/>
      <c r="CW204" s="223"/>
      <c r="CX204" s="223"/>
      <c r="CY204" s="223"/>
      <c r="CZ204" s="223"/>
    </row>
    <row r="205">
      <c r="A205" s="100"/>
      <c r="B205" s="100"/>
      <c r="C205" s="100"/>
      <c r="D205" s="100"/>
      <c r="E205" s="103"/>
      <c r="F205" s="101"/>
      <c r="G205" s="100"/>
      <c r="H205" s="100"/>
      <c r="I205" s="100"/>
      <c r="J205" s="103"/>
      <c r="K205" s="100"/>
      <c r="L205" s="100"/>
      <c r="M205" s="101"/>
      <c r="N205" s="102"/>
      <c r="O205" s="103"/>
      <c r="P205" s="103"/>
      <c r="Q205" s="103"/>
      <c r="R205" s="103"/>
      <c r="S205" s="103"/>
      <c r="T205" s="100"/>
      <c r="U205" s="100"/>
      <c r="V205" s="100"/>
      <c r="W205" s="101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1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223"/>
      <c r="BZ205" s="224"/>
      <c r="CA205" s="223"/>
      <c r="CB205" s="225"/>
      <c r="CC205" s="225"/>
      <c r="CD205" s="225"/>
      <c r="CE205" s="225"/>
      <c r="CF205" s="225"/>
      <c r="CG205" s="225"/>
      <c r="CH205" s="225"/>
      <c r="CI205" s="225"/>
      <c r="CJ205" s="225"/>
      <c r="CK205" s="225"/>
      <c r="CL205" s="225"/>
      <c r="CM205" s="225"/>
      <c r="CN205" s="225"/>
      <c r="CO205" s="225"/>
      <c r="CP205" s="225"/>
      <c r="CQ205" s="225"/>
      <c r="CR205" s="225"/>
      <c r="CS205" s="223"/>
      <c r="CT205" s="223"/>
      <c r="CU205" s="223"/>
      <c r="CV205" s="223"/>
      <c r="CW205" s="223"/>
      <c r="CX205" s="223"/>
      <c r="CY205" s="223"/>
      <c r="CZ205" s="223"/>
    </row>
    <row r="206">
      <c r="A206" s="100"/>
      <c r="B206" s="100"/>
      <c r="C206" s="100"/>
      <c r="D206" s="100"/>
      <c r="E206" s="103"/>
      <c r="F206" s="101"/>
      <c r="G206" s="100"/>
      <c r="H206" s="100"/>
      <c r="I206" s="100"/>
      <c r="J206" s="103"/>
      <c r="K206" s="100"/>
      <c r="L206" s="100"/>
      <c r="M206" s="101"/>
      <c r="N206" s="102"/>
      <c r="O206" s="103"/>
      <c r="P206" s="103"/>
      <c r="Q206" s="103"/>
      <c r="R206" s="103"/>
      <c r="S206" s="103"/>
      <c r="T206" s="100"/>
      <c r="U206" s="100"/>
      <c r="V206" s="100"/>
      <c r="W206" s="101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1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  <c r="BY206" s="223"/>
      <c r="BZ206" s="224"/>
      <c r="CA206" s="223"/>
      <c r="CB206" s="225"/>
      <c r="CC206" s="225"/>
      <c r="CD206" s="225"/>
      <c r="CE206" s="225"/>
      <c r="CF206" s="225"/>
      <c r="CG206" s="225"/>
      <c r="CH206" s="225"/>
      <c r="CI206" s="225"/>
      <c r="CJ206" s="225"/>
      <c r="CK206" s="225"/>
      <c r="CL206" s="225"/>
      <c r="CM206" s="225"/>
      <c r="CN206" s="225"/>
      <c r="CO206" s="225"/>
      <c r="CP206" s="225"/>
      <c r="CQ206" s="225"/>
      <c r="CR206" s="225"/>
      <c r="CS206" s="223"/>
      <c r="CT206" s="223"/>
      <c r="CU206" s="223"/>
      <c r="CV206" s="223"/>
      <c r="CW206" s="223"/>
      <c r="CX206" s="223"/>
      <c r="CY206" s="223"/>
      <c r="CZ206" s="223"/>
    </row>
    <row r="207">
      <c r="A207" s="100"/>
      <c r="B207" s="100"/>
      <c r="C207" s="100"/>
      <c r="D207" s="100"/>
      <c r="E207" s="103"/>
      <c r="F207" s="101"/>
      <c r="G207" s="100"/>
      <c r="H207" s="100"/>
      <c r="I207" s="100"/>
      <c r="J207" s="103"/>
      <c r="K207" s="100"/>
      <c r="L207" s="100"/>
      <c r="M207" s="101"/>
      <c r="N207" s="102"/>
      <c r="O207" s="103"/>
      <c r="P207" s="103"/>
      <c r="Q207" s="103"/>
      <c r="R207" s="103"/>
      <c r="S207" s="103"/>
      <c r="T207" s="100"/>
      <c r="U207" s="100"/>
      <c r="V207" s="100"/>
      <c r="W207" s="101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1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  <c r="BY207" s="223"/>
      <c r="BZ207" s="224"/>
      <c r="CA207" s="223"/>
      <c r="CB207" s="225"/>
      <c r="CC207" s="225"/>
      <c r="CD207" s="225"/>
      <c r="CE207" s="225"/>
      <c r="CF207" s="225"/>
      <c r="CG207" s="225"/>
      <c r="CH207" s="225"/>
      <c r="CI207" s="225"/>
      <c r="CJ207" s="225"/>
      <c r="CK207" s="225"/>
      <c r="CL207" s="225"/>
      <c r="CM207" s="225"/>
      <c r="CN207" s="225"/>
      <c r="CO207" s="225"/>
      <c r="CP207" s="225"/>
      <c r="CQ207" s="225"/>
      <c r="CR207" s="225"/>
      <c r="CS207" s="223"/>
      <c r="CT207" s="223"/>
      <c r="CU207" s="223"/>
      <c r="CV207" s="223"/>
      <c r="CW207" s="223"/>
      <c r="CX207" s="223"/>
      <c r="CY207" s="223"/>
      <c r="CZ207" s="223"/>
    </row>
    <row r="208">
      <c r="A208" s="100"/>
      <c r="B208" s="100"/>
      <c r="C208" s="100"/>
      <c r="D208" s="100"/>
      <c r="E208" s="103"/>
      <c r="F208" s="101"/>
      <c r="G208" s="100"/>
      <c r="H208" s="100"/>
      <c r="I208" s="100"/>
      <c r="J208" s="103"/>
      <c r="K208" s="100"/>
      <c r="L208" s="100"/>
      <c r="M208" s="101"/>
      <c r="N208" s="102"/>
      <c r="O208" s="103"/>
      <c r="P208" s="103"/>
      <c r="Q208" s="103"/>
      <c r="R208" s="103"/>
      <c r="S208" s="103"/>
      <c r="T208" s="100"/>
      <c r="U208" s="100"/>
      <c r="V208" s="100"/>
      <c r="W208" s="101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1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  <c r="BY208" s="223"/>
      <c r="BZ208" s="224"/>
      <c r="CA208" s="223"/>
      <c r="CB208" s="225"/>
      <c r="CC208" s="225"/>
      <c r="CD208" s="225"/>
      <c r="CE208" s="225"/>
      <c r="CF208" s="225"/>
      <c r="CG208" s="225"/>
      <c r="CH208" s="225"/>
      <c r="CI208" s="225"/>
      <c r="CJ208" s="225"/>
      <c r="CK208" s="225"/>
      <c r="CL208" s="225"/>
      <c r="CM208" s="225"/>
      <c r="CN208" s="225"/>
      <c r="CO208" s="225"/>
      <c r="CP208" s="225"/>
      <c r="CQ208" s="225"/>
      <c r="CR208" s="225"/>
      <c r="CS208" s="223"/>
      <c r="CT208" s="223"/>
      <c r="CU208" s="223"/>
      <c r="CV208" s="223"/>
      <c r="CW208" s="223"/>
      <c r="CX208" s="223"/>
      <c r="CY208" s="223"/>
      <c r="CZ208" s="223"/>
    </row>
    <row r="209">
      <c r="A209" s="100"/>
      <c r="B209" s="100"/>
      <c r="C209" s="100"/>
      <c r="D209" s="100"/>
      <c r="E209" s="103"/>
      <c r="F209" s="101"/>
      <c r="G209" s="100"/>
      <c r="H209" s="100"/>
      <c r="I209" s="100"/>
      <c r="J209" s="103"/>
      <c r="K209" s="100"/>
      <c r="L209" s="100"/>
      <c r="M209" s="101"/>
      <c r="N209" s="102"/>
      <c r="O209" s="103"/>
      <c r="P209" s="103"/>
      <c r="Q209" s="103"/>
      <c r="R209" s="103"/>
      <c r="S209" s="103"/>
      <c r="T209" s="100"/>
      <c r="U209" s="100"/>
      <c r="V209" s="100"/>
      <c r="W209" s="101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1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0"/>
      <c r="BV209" s="100"/>
      <c r="BW209" s="100"/>
      <c r="BX209" s="100"/>
      <c r="BY209" s="223"/>
      <c r="BZ209" s="224"/>
      <c r="CA209" s="223"/>
      <c r="CB209" s="225"/>
      <c r="CC209" s="225"/>
      <c r="CD209" s="225"/>
      <c r="CE209" s="225"/>
      <c r="CF209" s="225"/>
      <c r="CG209" s="225"/>
      <c r="CH209" s="225"/>
      <c r="CI209" s="225"/>
      <c r="CJ209" s="225"/>
      <c r="CK209" s="225"/>
      <c r="CL209" s="225"/>
      <c r="CM209" s="225"/>
      <c r="CN209" s="225"/>
      <c r="CO209" s="225"/>
      <c r="CP209" s="225"/>
      <c r="CQ209" s="225"/>
      <c r="CR209" s="225"/>
      <c r="CS209" s="223"/>
      <c r="CT209" s="223"/>
      <c r="CU209" s="223"/>
      <c r="CV209" s="223"/>
      <c r="CW209" s="223"/>
      <c r="CX209" s="223"/>
      <c r="CY209" s="223"/>
      <c r="CZ209" s="223"/>
    </row>
    <row r="210">
      <c r="A210" s="100"/>
      <c r="B210" s="100"/>
      <c r="C210" s="100"/>
      <c r="D210" s="100"/>
      <c r="E210" s="103"/>
      <c r="F210" s="101"/>
      <c r="G210" s="100"/>
      <c r="H210" s="100"/>
      <c r="I210" s="100"/>
      <c r="J210" s="103"/>
      <c r="K210" s="100"/>
      <c r="L210" s="100"/>
      <c r="M210" s="101"/>
      <c r="N210" s="102"/>
      <c r="O210" s="103"/>
      <c r="P210" s="103"/>
      <c r="Q210" s="103"/>
      <c r="R210" s="103"/>
      <c r="S210" s="103"/>
      <c r="T210" s="100"/>
      <c r="U210" s="100"/>
      <c r="V210" s="100"/>
      <c r="W210" s="101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1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0"/>
      <c r="BV210" s="100"/>
      <c r="BW210" s="100"/>
      <c r="BX210" s="100"/>
      <c r="BY210" s="223"/>
      <c r="BZ210" s="224"/>
      <c r="CA210" s="223"/>
      <c r="CB210" s="225"/>
      <c r="CC210" s="225"/>
      <c r="CD210" s="225"/>
      <c r="CE210" s="225"/>
      <c r="CF210" s="225"/>
      <c r="CG210" s="225"/>
      <c r="CH210" s="225"/>
      <c r="CI210" s="225"/>
      <c r="CJ210" s="225"/>
      <c r="CK210" s="225"/>
      <c r="CL210" s="225"/>
      <c r="CM210" s="225"/>
      <c r="CN210" s="225"/>
      <c r="CO210" s="225"/>
      <c r="CP210" s="225"/>
      <c r="CQ210" s="225"/>
      <c r="CR210" s="225"/>
      <c r="CS210" s="223"/>
      <c r="CT210" s="223"/>
      <c r="CU210" s="223"/>
      <c r="CV210" s="223"/>
      <c r="CW210" s="223"/>
      <c r="CX210" s="223"/>
      <c r="CY210" s="223"/>
      <c r="CZ210" s="223"/>
    </row>
    <row r="211">
      <c r="A211" s="100"/>
      <c r="B211" s="100"/>
      <c r="C211" s="100"/>
      <c r="D211" s="100"/>
      <c r="E211" s="103"/>
      <c r="F211" s="101"/>
      <c r="G211" s="100"/>
      <c r="H211" s="100"/>
      <c r="I211" s="100"/>
      <c r="J211" s="103"/>
      <c r="K211" s="100"/>
      <c r="L211" s="100"/>
      <c r="M211" s="101"/>
      <c r="N211" s="102"/>
      <c r="O211" s="103"/>
      <c r="P211" s="103"/>
      <c r="Q211" s="103"/>
      <c r="R211" s="103"/>
      <c r="S211" s="103"/>
      <c r="T211" s="100"/>
      <c r="U211" s="100"/>
      <c r="V211" s="100"/>
      <c r="W211" s="101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1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00"/>
      <c r="BR211" s="100"/>
      <c r="BS211" s="100"/>
      <c r="BT211" s="100"/>
      <c r="BU211" s="100"/>
      <c r="BV211" s="100"/>
      <c r="BW211" s="100"/>
      <c r="BX211" s="100"/>
      <c r="BY211" s="223"/>
      <c r="BZ211" s="224"/>
      <c r="CA211" s="223"/>
      <c r="CB211" s="225"/>
      <c r="CC211" s="225"/>
      <c r="CD211" s="225"/>
      <c r="CE211" s="225"/>
      <c r="CF211" s="225"/>
      <c r="CG211" s="225"/>
      <c r="CH211" s="225"/>
      <c r="CI211" s="225"/>
      <c r="CJ211" s="225"/>
      <c r="CK211" s="225"/>
      <c r="CL211" s="225"/>
      <c r="CM211" s="225"/>
      <c r="CN211" s="225"/>
      <c r="CO211" s="225"/>
      <c r="CP211" s="225"/>
      <c r="CQ211" s="225"/>
      <c r="CR211" s="225"/>
      <c r="CS211" s="223"/>
      <c r="CT211" s="223"/>
      <c r="CU211" s="223"/>
      <c r="CV211" s="223"/>
      <c r="CW211" s="223"/>
      <c r="CX211" s="223"/>
      <c r="CY211" s="223"/>
      <c r="CZ211" s="223"/>
    </row>
    <row r="212">
      <c r="A212" s="100"/>
      <c r="B212" s="100"/>
      <c r="C212" s="100"/>
      <c r="D212" s="100"/>
      <c r="E212" s="103"/>
      <c r="F212" s="101"/>
      <c r="G212" s="100"/>
      <c r="H212" s="100"/>
      <c r="I212" s="100"/>
      <c r="J212" s="103"/>
      <c r="K212" s="100"/>
      <c r="L212" s="100"/>
      <c r="M212" s="101"/>
      <c r="N212" s="102"/>
      <c r="O212" s="103"/>
      <c r="P212" s="103"/>
      <c r="Q212" s="103"/>
      <c r="R212" s="103"/>
      <c r="S212" s="103"/>
      <c r="T212" s="100"/>
      <c r="U212" s="100"/>
      <c r="V212" s="100"/>
      <c r="W212" s="101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1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00"/>
      <c r="BR212" s="100"/>
      <c r="BS212" s="100"/>
      <c r="BT212" s="100"/>
      <c r="BU212" s="100"/>
      <c r="BV212" s="100"/>
      <c r="BW212" s="100"/>
      <c r="BX212" s="100"/>
      <c r="BY212" s="223"/>
      <c r="BZ212" s="224"/>
      <c r="CA212" s="223"/>
      <c r="CB212" s="225"/>
      <c r="CC212" s="225"/>
      <c r="CD212" s="225"/>
      <c r="CE212" s="225"/>
      <c r="CF212" s="225"/>
      <c r="CG212" s="225"/>
      <c r="CH212" s="225"/>
      <c r="CI212" s="225"/>
      <c r="CJ212" s="225"/>
      <c r="CK212" s="225"/>
      <c r="CL212" s="225"/>
      <c r="CM212" s="225"/>
      <c r="CN212" s="225"/>
      <c r="CO212" s="225"/>
      <c r="CP212" s="225"/>
      <c r="CQ212" s="225"/>
      <c r="CR212" s="225"/>
      <c r="CS212" s="223"/>
      <c r="CT212" s="223"/>
      <c r="CU212" s="223"/>
      <c r="CV212" s="223"/>
      <c r="CW212" s="223"/>
      <c r="CX212" s="223"/>
      <c r="CY212" s="223"/>
      <c r="CZ212" s="223"/>
    </row>
    <row r="213">
      <c r="A213" s="100"/>
      <c r="B213" s="100"/>
      <c r="C213" s="100"/>
      <c r="D213" s="100"/>
      <c r="E213" s="103"/>
      <c r="F213" s="101"/>
      <c r="G213" s="100"/>
      <c r="H213" s="100"/>
      <c r="I213" s="100"/>
      <c r="J213" s="103"/>
      <c r="K213" s="100"/>
      <c r="L213" s="100"/>
      <c r="M213" s="101"/>
      <c r="N213" s="102"/>
      <c r="O213" s="103"/>
      <c r="P213" s="103"/>
      <c r="Q213" s="103"/>
      <c r="R213" s="103"/>
      <c r="S213" s="103"/>
      <c r="T213" s="100"/>
      <c r="U213" s="100"/>
      <c r="V213" s="100"/>
      <c r="W213" s="101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1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00"/>
      <c r="BR213" s="100"/>
      <c r="BS213" s="100"/>
      <c r="BT213" s="100"/>
      <c r="BU213" s="100"/>
      <c r="BV213" s="100"/>
      <c r="BW213" s="100"/>
      <c r="BX213" s="100"/>
      <c r="BY213" s="223"/>
      <c r="BZ213" s="224"/>
      <c r="CA213" s="223"/>
      <c r="CB213" s="225"/>
      <c r="CC213" s="225"/>
      <c r="CD213" s="225"/>
      <c r="CE213" s="225"/>
      <c r="CF213" s="225"/>
      <c r="CG213" s="225"/>
      <c r="CH213" s="225"/>
      <c r="CI213" s="225"/>
      <c r="CJ213" s="225"/>
      <c r="CK213" s="225"/>
      <c r="CL213" s="225"/>
      <c r="CM213" s="225"/>
      <c r="CN213" s="225"/>
      <c r="CO213" s="225"/>
      <c r="CP213" s="225"/>
      <c r="CQ213" s="225"/>
      <c r="CR213" s="225"/>
      <c r="CS213" s="223"/>
      <c r="CT213" s="223"/>
      <c r="CU213" s="223"/>
      <c r="CV213" s="223"/>
      <c r="CW213" s="223"/>
      <c r="CX213" s="223"/>
      <c r="CY213" s="223"/>
      <c r="CZ213" s="223"/>
    </row>
    <row r="214">
      <c r="A214" s="100"/>
      <c r="B214" s="100"/>
      <c r="C214" s="100"/>
      <c r="D214" s="100"/>
      <c r="E214" s="103"/>
      <c r="F214" s="101"/>
      <c r="G214" s="100"/>
      <c r="H214" s="100"/>
      <c r="I214" s="100"/>
      <c r="J214" s="103"/>
      <c r="K214" s="100"/>
      <c r="L214" s="100"/>
      <c r="M214" s="101"/>
      <c r="N214" s="102"/>
      <c r="O214" s="103"/>
      <c r="P214" s="103"/>
      <c r="Q214" s="103"/>
      <c r="R214" s="103"/>
      <c r="S214" s="103"/>
      <c r="T214" s="100"/>
      <c r="U214" s="100"/>
      <c r="V214" s="100"/>
      <c r="W214" s="101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1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00"/>
      <c r="BR214" s="100"/>
      <c r="BS214" s="100"/>
      <c r="BT214" s="100"/>
      <c r="BU214" s="100"/>
      <c r="BV214" s="100"/>
      <c r="BW214" s="100"/>
      <c r="BX214" s="100"/>
      <c r="BY214" s="223"/>
      <c r="BZ214" s="224"/>
      <c r="CA214" s="223"/>
      <c r="CB214" s="225"/>
      <c r="CC214" s="225"/>
      <c r="CD214" s="225"/>
      <c r="CE214" s="225"/>
      <c r="CF214" s="225"/>
      <c r="CG214" s="225"/>
      <c r="CH214" s="225"/>
      <c r="CI214" s="225"/>
      <c r="CJ214" s="225"/>
      <c r="CK214" s="225"/>
      <c r="CL214" s="225"/>
      <c r="CM214" s="225"/>
      <c r="CN214" s="225"/>
      <c r="CO214" s="225"/>
      <c r="CP214" s="225"/>
      <c r="CQ214" s="225"/>
      <c r="CR214" s="225"/>
      <c r="CS214" s="223"/>
      <c r="CT214" s="223"/>
      <c r="CU214" s="223"/>
      <c r="CV214" s="223"/>
      <c r="CW214" s="223"/>
      <c r="CX214" s="223"/>
      <c r="CY214" s="223"/>
      <c r="CZ214" s="223"/>
    </row>
    <row r="215">
      <c r="A215" s="100"/>
      <c r="B215" s="100"/>
      <c r="C215" s="100"/>
      <c r="D215" s="100"/>
      <c r="E215" s="103"/>
      <c r="F215" s="101"/>
      <c r="G215" s="100"/>
      <c r="H215" s="100"/>
      <c r="I215" s="100"/>
      <c r="J215" s="103"/>
      <c r="K215" s="100"/>
      <c r="L215" s="100"/>
      <c r="M215" s="101"/>
      <c r="N215" s="102"/>
      <c r="O215" s="103"/>
      <c r="P215" s="103"/>
      <c r="Q215" s="103"/>
      <c r="R215" s="103"/>
      <c r="S215" s="103"/>
      <c r="T215" s="100"/>
      <c r="U215" s="100"/>
      <c r="V215" s="100"/>
      <c r="W215" s="101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1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0"/>
      <c r="BR215" s="100"/>
      <c r="BS215" s="100"/>
      <c r="BT215" s="100"/>
      <c r="BU215" s="100"/>
      <c r="BV215" s="100"/>
      <c r="BW215" s="100"/>
      <c r="BX215" s="100"/>
      <c r="BY215" s="223"/>
      <c r="BZ215" s="224"/>
      <c r="CA215" s="223"/>
      <c r="CB215" s="225"/>
      <c r="CC215" s="225"/>
      <c r="CD215" s="225"/>
      <c r="CE215" s="225"/>
      <c r="CF215" s="225"/>
      <c r="CG215" s="225"/>
      <c r="CH215" s="225"/>
      <c r="CI215" s="225"/>
      <c r="CJ215" s="225"/>
      <c r="CK215" s="225"/>
      <c r="CL215" s="225"/>
      <c r="CM215" s="225"/>
      <c r="CN215" s="225"/>
      <c r="CO215" s="225"/>
      <c r="CP215" s="225"/>
      <c r="CQ215" s="225"/>
      <c r="CR215" s="225"/>
      <c r="CS215" s="223"/>
      <c r="CT215" s="223"/>
      <c r="CU215" s="223"/>
      <c r="CV215" s="223"/>
      <c r="CW215" s="223"/>
      <c r="CX215" s="223"/>
      <c r="CY215" s="223"/>
      <c r="CZ215" s="223"/>
    </row>
    <row r="216">
      <c r="A216" s="100"/>
      <c r="B216" s="100"/>
      <c r="C216" s="100"/>
      <c r="D216" s="100"/>
      <c r="E216" s="103"/>
      <c r="F216" s="101"/>
      <c r="G216" s="100"/>
      <c r="H216" s="100"/>
      <c r="I216" s="100"/>
      <c r="J216" s="103"/>
      <c r="K216" s="100"/>
      <c r="L216" s="100"/>
      <c r="M216" s="101"/>
      <c r="N216" s="102"/>
      <c r="O216" s="103"/>
      <c r="P216" s="103"/>
      <c r="Q216" s="103"/>
      <c r="R216" s="103"/>
      <c r="S216" s="103"/>
      <c r="T216" s="100"/>
      <c r="U216" s="100"/>
      <c r="V216" s="100"/>
      <c r="W216" s="101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1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0"/>
      <c r="BR216" s="100"/>
      <c r="BS216" s="100"/>
      <c r="BT216" s="100"/>
      <c r="BU216" s="100"/>
      <c r="BV216" s="100"/>
      <c r="BW216" s="100"/>
      <c r="BX216" s="100"/>
      <c r="BY216" s="223"/>
      <c r="BZ216" s="224"/>
      <c r="CA216" s="223"/>
      <c r="CB216" s="225"/>
      <c r="CC216" s="225"/>
      <c r="CD216" s="225"/>
      <c r="CE216" s="225"/>
      <c r="CF216" s="225"/>
      <c r="CG216" s="225"/>
      <c r="CH216" s="225"/>
      <c r="CI216" s="225"/>
      <c r="CJ216" s="225"/>
      <c r="CK216" s="225"/>
      <c r="CL216" s="225"/>
      <c r="CM216" s="225"/>
      <c r="CN216" s="225"/>
      <c r="CO216" s="225"/>
      <c r="CP216" s="225"/>
      <c r="CQ216" s="225"/>
      <c r="CR216" s="225"/>
      <c r="CS216" s="223"/>
      <c r="CT216" s="223"/>
      <c r="CU216" s="223"/>
      <c r="CV216" s="223"/>
      <c r="CW216" s="223"/>
      <c r="CX216" s="223"/>
      <c r="CY216" s="223"/>
      <c r="CZ216" s="223"/>
    </row>
    <row r="217">
      <c r="A217" s="100"/>
      <c r="B217" s="100"/>
      <c r="C217" s="100"/>
      <c r="D217" s="100"/>
      <c r="E217" s="103"/>
      <c r="F217" s="101"/>
      <c r="G217" s="100"/>
      <c r="H217" s="100"/>
      <c r="I217" s="100"/>
      <c r="J217" s="103"/>
      <c r="K217" s="100"/>
      <c r="L217" s="100"/>
      <c r="M217" s="101"/>
      <c r="N217" s="102"/>
      <c r="O217" s="103"/>
      <c r="P217" s="103"/>
      <c r="Q217" s="103"/>
      <c r="R217" s="103"/>
      <c r="S217" s="103"/>
      <c r="T217" s="100"/>
      <c r="U217" s="100"/>
      <c r="V217" s="100"/>
      <c r="W217" s="101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1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0"/>
      <c r="BR217" s="100"/>
      <c r="BS217" s="100"/>
      <c r="BT217" s="100"/>
      <c r="BU217" s="100"/>
      <c r="BV217" s="100"/>
      <c r="BW217" s="100"/>
      <c r="BX217" s="100"/>
      <c r="BY217" s="223"/>
      <c r="BZ217" s="224"/>
      <c r="CA217" s="223"/>
      <c r="CB217" s="225"/>
      <c r="CC217" s="225"/>
      <c r="CD217" s="225"/>
      <c r="CE217" s="225"/>
      <c r="CF217" s="225"/>
      <c r="CG217" s="225"/>
      <c r="CH217" s="225"/>
      <c r="CI217" s="225"/>
      <c r="CJ217" s="225"/>
      <c r="CK217" s="225"/>
      <c r="CL217" s="225"/>
      <c r="CM217" s="225"/>
      <c r="CN217" s="225"/>
      <c r="CO217" s="225"/>
      <c r="CP217" s="225"/>
      <c r="CQ217" s="225"/>
      <c r="CR217" s="225"/>
      <c r="CS217" s="223"/>
      <c r="CT217" s="223"/>
      <c r="CU217" s="223"/>
      <c r="CV217" s="223"/>
      <c r="CW217" s="223"/>
      <c r="CX217" s="223"/>
      <c r="CY217" s="223"/>
      <c r="CZ217" s="223"/>
    </row>
    <row r="218">
      <c r="A218" s="100"/>
      <c r="B218" s="100"/>
      <c r="C218" s="100"/>
      <c r="D218" s="100"/>
      <c r="E218" s="103"/>
      <c r="F218" s="101"/>
      <c r="G218" s="100"/>
      <c r="H218" s="100"/>
      <c r="I218" s="100"/>
      <c r="J218" s="103"/>
      <c r="K218" s="100"/>
      <c r="L218" s="100"/>
      <c r="M218" s="101"/>
      <c r="N218" s="102"/>
      <c r="O218" s="103"/>
      <c r="P218" s="103"/>
      <c r="Q218" s="103"/>
      <c r="R218" s="103"/>
      <c r="S218" s="103"/>
      <c r="T218" s="100"/>
      <c r="U218" s="100"/>
      <c r="V218" s="100"/>
      <c r="W218" s="101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1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00"/>
      <c r="BR218" s="100"/>
      <c r="BS218" s="100"/>
      <c r="BT218" s="100"/>
      <c r="BU218" s="100"/>
      <c r="BV218" s="100"/>
      <c r="BW218" s="100"/>
      <c r="BX218" s="100"/>
      <c r="BY218" s="223"/>
      <c r="BZ218" s="224"/>
      <c r="CA218" s="223"/>
      <c r="CB218" s="225"/>
      <c r="CC218" s="225"/>
      <c r="CD218" s="225"/>
      <c r="CE218" s="225"/>
      <c r="CF218" s="225"/>
      <c r="CG218" s="225"/>
      <c r="CH218" s="225"/>
      <c r="CI218" s="225"/>
      <c r="CJ218" s="225"/>
      <c r="CK218" s="225"/>
      <c r="CL218" s="225"/>
      <c r="CM218" s="225"/>
      <c r="CN218" s="225"/>
      <c r="CO218" s="225"/>
      <c r="CP218" s="225"/>
      <c r="CQ218" s="225"/>
      <c r="CR218" s="225"/>
      <c r="CS218" s="223"/>
      <c r="CT218" s="223"/>
      <c r="CU218" s="223"/>
      <c r="CV218" s="223"/>
      <c r="CW218" s="223"/>
      <c r="CX218" s="223"/>
      <c r="CY218" s="223"/>
      <c r="CZ218" s="223"/>
    </row>
    <row r="219">
      <c r="A219" s="100"/>
      <c r="B219" s="100"/>
      <c r="C219" s="100"/>
      <c r="D219" s="100"/>
      <c r="E219" s="103"/>
      <c r="F219" s="101"/>
      <c r="G219" s="100"/>
      <c r="H219" s="100"/>
      <c r="I219" s="100"/>
      <c r="J219" s="103"/>
      <c r="K219" s="100"/>
      <c r="L219" s="100"/>
      <c r="M219" s="101"/>
      <c r="N219" s="102"/>
      <c r="O219" s="103"/>
      <c r="P219" s="103"/>
      <c r="Q219" s="103"/>
      <c r="R219" s="103"/>
      <c r="S219" s="103"/>
      <c r="T219" s="100"/>
      <c r="U219" s="100"/>
      <c r="V219" s="100"/>
      <c r="W219" s="101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1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0"/>
      <c r="BV219" s="100"/>
      <c r="BW219" s="100"/>
      <c r="BX219" s="100"/>
      <c r="BY219" s="223"/>
      <c r="BZ219" s="224"/>
      <c r="CA219" s="223"/>
      <c r="CB219" s="225"/>
      <c r="CC219" s="225"/>
      <c r="CD219" s="225"/>
      <c r="CE219" s="225"/>
      <c r="CF219" s="225"/>
      <c r="CG219" s="225"/>
      <c r="CH219" s="225"/>
      <c r="CI219" s="225"/>
      <c r="CJ219" s="225"/>
      <c r="CK219" s="225"/>
      <c r="CL219" s="225"/>
      <c r="CM219" s="225"/>
      <c r="CN219" s="225"/>
      <c r="CO219" s="225"/>
      <c r="CP219" s="225"/>
      <c r="CQ219" s="225"/>
      <c r="CR219" s="225"/>
      <c r="CS219" s="223"/>
      <c r="CT219" s="223"/>
      <c r="CU219" s="223"/>
      <c r="CV219" s="223"/>
      <c r="CW219" s="223"/>
      <c r="CX219" s="223"/>
      <c r="CY219" s="223"/>
      <c r="CZ219" s="223"/>
    </row>
    <row r="220">
      <c r="A220" s="100"/>
      <c r="B220" s="100"/>
      <c r="C220" s="100"/>
      <c r="D220" s="100"/>
      <c r="E220" s="103"/>
      <c r="F220" s="101"/>
      <c r="G220" s="100"/>
      <c r="H220" s="100"/>
      <c r="I220" s="100"/>
      <c r="J220" s="103"/>
      <c r="K220" s="100"/>
      <c r="L220" s="100"/>
      <c r="M220" s="101"/>
      <c r="N220" s="102"/>
      <c r="O220" s="103"/>
      <c r="P220" s="103"/>
      <c r="Q220" s="103"/>
      <c r="R220" s="103"/>
      <c r="S220" s="103"/>
      <c r="T220" s="100"/>
      <c r="U220" s="100"/>
      <c r="V220" s="100"/>
      <c r="W220" s="101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1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00"/>
      <c r="BR220" s="100"/>
      <c r="BS220" s="100"/>
      <c r="BT220" s="100"/>
      <c r="BU220" s="100"/>
      <c r="BV220" s="100"/>
      <c r="BW220" s="100"/>
      <c r="BX220" s="100"/>
      <c r="BY220" s="223"/>
      <c r="BZ220" s="224"/>
      <c r="CA220" s="223"/>
      <c r="CB220" s="225"/>
      <c r="CC220" s="225"/>
      <c r="CD220" s="225"/>
      <c r="CE220" s="225"/>
      <c r="CF220" s="225"/>
      <c r="CG220" s="225"/>
      <c r="CH220" s="225"/>
      <c r="CI220" s="225"/>
      <c r="CJ220" s="225"/>
      <c r="CK220" s="225"/>
      <c r="CL220" s="225"/>
      <c r="CM220" s="225"/>
      <c r="CN220" s="225"/>
      <c r="CO220" s="225"/>
      <c r="CP220" s="225"/>
      <c r="CQ220" s="225"/>
      <c r="CR220" s="225"/>
      <c r="CS220" s="223"/>
      <c r="CT220" s="223"/>
      <c r="CU220" s="223"/>
      <c r="CV220" s="223"/>
      <c r="CW220" s="223"/>
      <c r="CX220" s="223"/>
      <c r="CY220" s="223"/>
      <c r="CZ220" s="223"/>
    </row>
    <row r="221">
      <c r="A221" s="100"/>
      <c r="B221" s="100"/>
      <c r="C221" s="100"/>
      <c r="D221" s="100"/>
      <c r="E221" s="103"/>
      <c r="F221" s="101"/>
      <c r="G221" s="100"/>
      <c r="H221" s="100"/>
      <c r="I221" s="100"/>
      <c r="J221" s="103"/>
      <c r="K221" s="100"/>
      <c r="L221" s="100"/>
      <c r="M221" s="101"/>
      <c r="N221" s="102"/>
      <c r="O221" s="103"/>
      <c r="P221" s="103"/>
      <c r="Q221" s="103"/>
      <c r="R221" s="103"/>
      <c r="S221" s="103"/>
      <c r="T221" s="100"/>
      <c r="U221" s="100"/>
      <c r="V221" s="100"/>
      <c r="W221" s="101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1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  <c r="BH221" s="100"/>
      <c r="BI221" s="100"/>
      <c r="BJ221" s="100"/>
      <c r="BK221" s="100"/>
      <c r="BL221" s="100"/>
      <c r="BM221" s="100"/>
      <c r="BN221" s="100"/>
      <c r="BO221" s="100"/>
      <c r="BP221" s="100"/>
      <c r="BQ221" s="100"/>
      <c r="BR221" s="100"/>
      <c r="BS221" s="100"/>
      <c r="BT221" s="100"/>
      <c r="BU221" s="100"/>
      <c r="BV221" s="100"/>
      <c r="BW221" s="100"/>
      <c r="BX221" s="100"/>
      <c r="BY221" s="223"/>
      <c r="BZ221" s="224"/>
      <c r="CA221" s="223"/>
      <c r="CB221" s="225"/>
      <c r="CC221" s="225"/>
      <c r="CD221" s="225"/>
      <c r="CE221" s="225"/>
      <c r="CF221" s="225"/>
      <c r="CG221" s="225"/>
      <c r="CH221" s="225"/>
      <c r="CI221" s="225"/>
      <c r="CJ221" s="225"/>
      <c r="CK221" s="225"/>
      <c r="CL221" s="225"/>
      <c r="CM221" s="225"/>
      <c r="CN221" s="225"/>
      <c r="CO221" s="225"/>
      <c r="CP221" s="225"/>
      <c r="CQ221" s="225"/>
      <c r="CR221" s="225"/>
      <c r="CS221" s="223"/>
      <c r="CT221" s="223"/>
      <c r="CU221" s="223"/>
      <c r="CV221" s="223"/>
      <c r="CW221" s="223"/>
      <c r="CX221" s="223"/>
      <c r="CY221" s="223"/>
      <c r="CZ221" s="223"/>
    </row>
    <row r="222">
      <c r="A222" s="100"/>
      <c r="B222" s="100"/>
      <c r="C222" s="100"/>
      <c r="D222" s="100"/>
      <c r="E222" s="103"/>
      <c r="F222" s="101"/>
      <c r="G222" s="100"/>
      <c r="H222" s="100"/>
      <c r="I222" s="100"/>
      <c r="J222" s="103"/>
      <c r="K222" s="100"/>
      <c r="L222" s="100"/>
      <c r="M222" s="101"/>
      <c r="N222" s="102"/>
      <c r="O222" s="103"/>
      <c r="P222" s="103"/>
      <c r="Q222" s="103"/>
      <c r="R222" s="103"/>
      <c r="S222" s="103"/>
      <c r="T222" s="100"/>
      <c r="U222" s="100"/>
      <c r="V222" s="100"/>
      <c r="W222" s="101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1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  <c r="BH222" s="100"/>
      <c r="BI222" s="100"/>
      <c r="BJ222" s="100"/>
      <c r="BK222" s="100"/>
      <c r="BL222" s="100"/>
      <c r="BM222" s="100"/>
      <c r="BN222" s="100"/>
      <c r="BO222" s="100"/>
      <c r="BP222" s="100"/>
      <c r="BQ222" s="100"/>
      <c r="BR222" s="100"/>
      <c r="BS222" s="100"/>
      <c r="BT222" s="100"/>
      <c r="BU222" s="100"/>
      <c r="BV222" s="100"/>
      <c r="BW222" s="100"/>
      <c r="BX222" s="100"/>
      <c r="BY222" s="223"/>
      <c r="BZ222" s="224"/>
      <c r="CA222" s="223"/>
      <c r="CB222" s="225"/>
      <c r="CC222" s="225"/>
      <c r="CD222" s="225"/>
      <c r="CE222" s="225"/>
      <c r="CF222" s="225"/>
      <c r="CG222" s="225"/>
      <c r="CH222" s="225"/>
      <c r="CI222" s="225"/>
      <c r="CJ222" s="225"/>
      <c r="CK222" s="225"/>
      <c r="CL222" s="225"/>
      <c r="CM222" s="225"/>
      <c r="CN222" s="225"/>
      <c r="CO222" s="225"/>
      <c r="CP222" s="225"/>
      <c r="CQ222" s="225"/>
      <c r="CR222" s="225"/>
      <c r="CS222" s="223"/>
      <c r="CT222" s="223"/>
      <c r="CU222" s="223"/>
      <c r="CV222" s="223"/>
      <c r="CW222" s="223"/>
      <c r="CX222" s="223"/>
      <c r="CY222" s="223"/>
      <c r="CZ222" s="223"/>
    </row>
    <row r="223">
      <c r="A223" s="100"/>
      <c r="B223" s="100"/>
      <c r="C223" s="100"/>
      <c r="D223" s="100"/>
      <c r="E223" s="103"/>
      <c r="F223" s="101"/>
      <c r="G223" s="100"/>
      <c r="H223" s="100"/>
      <c r="I223" s="100"/>
      <c r="J223" s="103"/>
      <c r="K223" s="100"/>
      <c r="L223" s="100"/>
      <c r="M223" s="101"/>
      <c r="N223" s="102"/>
      <c r="O223" s="103"/>
      <c r="P223" s="103"/>
      <c r="Q223" s="103"/>
      <c r="R223" s="103"/>
      <c r="S223" s="103"/>
      <c r="T223" s="100"/>
      <c r="U223" s="100"/>
      <c r="V223" s="100"/>
      <c r="W223" s="101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1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  <c r="BK223" s="100"/>
      <c r="BL223" s="100"/>
      <c r="BM223" s="100"/>
      <c r="BN223" s="100"/>
      <c r="BO223" s="100"/>
      <c r="BP223" s="100"/>
      <c r="BQ223" s="100"/>
      <c r="BR223" s="100"/>
      <c r="BS223" s="100"/>
      <c r="BT223" s="100"/>
      <c r="BU223" s="100"/>
      <c r="BV223" s="100"/>
      <c r="BW223" s="100"/>
      <c r="BX223" s="100"/>
      <c r="BY223" s="223"/>
      <c r="BZ223" s="224"/>
      <c r="CA223" s="223"/>
      <c r="CB223" s="225"/>
      <c r="CC223" s="225"/>
      <c r="CD223" s="225"/>
      <c r="CE223" s="225"/>
      <c r="CF223" s="225"/>
      <c r="CG223" s="225"/>
      <c r="CH223" s="225"/>
      <c r="CI223" s="225"/>
      <c r="CJ223" s="225"/>
      <c r="CK223" s="225"/>
      <c r="CL223" s="225"/>
      <c r="CM223" s="225"/>
      <c r="CN223" s="225"/>
      <c r="CO223" s="225"/>
      <c r="CP223" s="225"/>
      <c r="CQ223" s="225"/>
      <c r="CR223" s="225"/>
      <c r="CS223" s="223"/>
      <c r="CT223" s="223"/>
      <c r="CU223" s="223"/>
      <c r="CV223" s="223"/>
      <c r="CW223" s="223"/>
      <c r="CX223" s="223"/>
      <c r="CY223" s="223"/>
      <c r="CZ223" s="223"/>
    </row>
    <row r="224">
      <c r="A224" s="100"/>
      <c r="B224" s="100"/>
      <c r="C224" s="100"/>
      <c r="D224" s="100"/>
      <c r="E224" s="103"/>
      <c r="F224" s="101"/>
      <c r="G224" s="100"/>
      <c r="H224" s="100"/>
      <c r="I224" s="100"/>
      <c r="J224" s="103"/>
      <c r="K224" s="100"/>
      <c r="L224" s="100"/>
      <c r="M224" s="101"/>
      <c r="N224" s="102"/>
      <c r="O224" s="103"/>
      <c r="P224" s="103"/>
      <c r="Q224" s="103"/>
      <c r="R224" s="103"/>
      <c r="S224" s="103"/>
      <c r="T224" s="100"/>
      <c r="U224" s="100"/>
      <c r="V224" s="100"/>
      <c r="W224" s="101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1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  <c r="BH224" s="100"/>
      <c r="BI224" s="100"/>
      <c r="BJ224" s="100"/>
      <c r="BK224" s="100"/>
      <c r="BL224" s="100"/>
      <c r="BM224" s="100"/>
      <c r="BN224" s="100"/>
      <c r="BO224" s="100"/>
      <c r="BP224" s="100"/>
      <c r="BQ224" s="100"/>
      <c r="BR224" s="100"/>
      <c r="BS224" s="100"/>
      <c r="BT224" s="100"/>
      <c r="BU224" s="100"/>
      <c r="BV224" s="100"/>
      <c r="BW224" s="100"/>
      <c r="BX224" s="100"/>
      <c r="BY224" s="223"/>
      <c r="BZ224" s="224"/>
      <c r="CA224" s="223"/>
      <c r="CB224" s="225"/>
      <c r="CC224" s="225"/>
      <c r="CD224" s="225"/>
      <c r="CE224" s="225"/>
      <c r="CF224" s="225"/>
      <c r="CG224" s="225"/>
      <c r="CH224" s="225"/>
      <c r="CI224" s="225"/>
      <c r="CJ224" s="225"/>
      <c r="CK224" s="225"/>
      <c r="CL224" s="225"/>
      <c r="CM224" s="225"/>
      <c r="CN224" s="225"/>
      <c r="CO224" s="225"/>
      <c r="CP224" s="225"/>
      <c r="CQ224" s="225"/>
      <c r="CR224" s="225"/>
      <c r="CS224" s="223"/>
      <c r="CT224" s="223"/>
      <c r="CU224" s="223"/>
      <c r="CV224" s="223"/>
      <c r="CW224" s="223"/>
      <c r="CX224" s="223"/>
      <c r="CY224" s="223"/>
      <c r="CZ224" s="223"/>
    </row>
    <row r="225">
      <c r="A225" s="100"/>
      <c r="B225" s="100"/>
      <c r="C225" s="100"/>
      <c r="D225" s="100"/>
      <c r="E225" s="103"/>
      <c r="F225" s="101"/>
      <c r="G225" s="100"/>
      <c r="H225" s="100"/>
      <c r="I225" s="100"/>
      <c r="J225" s="103"/>
      <c r="K225" s="100"/>
      <c r="L225" s="100"/>
      <c r="M225" s="101"/>
      <c r="N225" s="102"/>
      <c r="O225" s="103"/>
      <c r="P225" s="103"/>
      <c r="Q225" s="103"/>
      <c r="R225" s="103"/>
      <c r="S225" s="103"/>
      <c r="T225" s="100"/>
      <c r="U225" s="100"/>
      <c r="V225" s="100"/>
      <c r="W225" s="101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1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  <c r="BH225" s="100"/>
      <c r="BI225" s="100"/>
      <c r="BJ225" s="100"/>
      <c r="BK225" s="100"/>
      <c r="BL225" s="100"/>
      <c r="BM225" s="100"/>
      <c r="BN225" s="100"/>
      <c r="BO225" s="100"/>
      <c r="BP225" s="100"/>
      <c r="BQ225" s="100"/>
      <c r="BR225" s="100"/>
      <c r="BS225" s="100"/>
      <c r="BT225" s="100"/>
      <c r="BU225" s="100"/>
      <c r="BV225" s="100"/>
      <c r="BW225" s="100"/>
      <c r="BX225" s="100"/>
      <c r="BY225" s="223"/>
      <c r="BZ225" s="224"/>
      <c r="CA225" s="223"/>
      <c r="CB225" s="225"/>
      <c r="CC225" s="225"/>
      <c r="CD225" s="225"/>
      <c r="CE225" s="225"/>
      <c r="CF225" s="225"/>
      <c r="CG225" s="225"/>
      <c r="CH225" s="225"/>
      <c r="CI225" s="225"/>
      <c r="CJ225" s="225"/>
      <c r="CK225" s="225"/>
      <c r="CL225" s="225"/>
      <c r="CM225" s="225"/>
      <c r="CN225" s="225"/>
      <c r="CO225" s="225"/>
      <c r="CP225" s="225"/>
      <c r="CQ225" s="225"/>
      <c r="CR225" s="225"/>
      <c r="CS225" s="223"/>
      <c r="CT225" s="223"/>
      <c r="CU225" s="223"/>
      <c r="CV225" s="223"/>
      <c r="CW225" s="223"/>
      <c r="CX225" s="223"/>
      <c r="CY225" s="223"/>
      <c r="CZ225" s="223"/>
    </row>
    <row r="226">
      <c r="A226" s="100"/>
      <c r="B226" s="100"/>
      <c r="C226" s="100"/>
      <c r="D226" s="100"/>
      <c r="E226" s="103"/>
      <c r="F226" s="101"/>
      <c r="G226" s="100"/>
      <c r="H226" s="100"/>
      <c r="I226" s="100"/>
      <c r="J226" s="103"/>
      <c r="K226" s="100"/>
      <c r="L226" s="100"/>
      <c r="M226" s="101"/>
      <c r="N226" s="102"/>
      <c r="O226" s="103"/>
      <c r="P226" s="103"/>
      <c r="Q226" s="103"/>
      <c r="R226" s="103"/>
      <c r="S226" s="103"/>
      <c r="T226" s="100"/>
      <c r="U226" s="100"/>
      <c r="V226" s="100"/>
      <c r="W226" s="101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1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  <c r="BH226" s="100"/>
      <c r="BI226" s="100"/>
      <c r="BJ226" s="100"/>
      <c r="BK226" s="100"/>
      <c r="BL226" s="100"/>
      <c r="BM226" s="100"/>
      <c r="BN226" s="100"/>
      <c r="BO226" s="100"/>
      <c r="BP226" s="100"/>
      <c r="BQ226" s="100"/>
      <c r="BR226" s="100"/>
      <c r="BS226" s="100"/>
      <c r="BT226" s="100"/>
      <c r="BU226" s="100"/>
      <c r="BV226" s="100"/>
      <c r="BW226" s="100"/>
      <c r="BX226" s="100"/>
      <c r="BY226" s="223"/>
      <c r="BZ226" s="224"/>
      <c r="CA226" s="223"/>
      <c r="CB226" s="225"/>
      <c r="CC226" s="225"/>
      <c r="CD226" s="225"/>
      <c r="CE226" s="225"/>
      <c r="CF226" s="225"/>
      <c r="CG226" s="225"/>
      <c r="CH226" s="225"/>
      <c r="CI226" s="225"/>
      <c r="CJ226" s="225"/>
      <c r="CK226" s="225"/>
      <c r="CL226" s="225"/>
      <c r="CM226" s="225"/>
      <c r="CN226" s="225"/>
      <c r="CO226" s="225"/>
      <c r="CP226" s="225"/>
      <c r="CQ226" s="225"/>
      <c r="CR226" s="225"/>
      <c r="CS226" s="223"/>
      <c r="CT226" s="223"/>
      <c r="CU226" s="223"/>
      <c r="CV226" s="223"/>
      <c r="CW226" s="223"/>
      <c r="CX226" s="223"/>
      <c r="CY226" s="223"/>
      <c r="CZ226" s="223"/>
    </row>
    <row r="227">
      <c r="A227" s="100"/>
      <c r="B227" s="100"/>
      <c r="C227" s="100"/>
      <c r="D227" s="100"/>
      <c r="E227" s="103"/>
      <c r="F227" s="101"/>
      <c r="G227" s="100"/>
      <c r="H227" s="100"/>
      <c r="I227" s="100"/>
      <c r="J227" s="103"/>
      <c r="K227" s="100"/>
      <c r="L227" s="100"/>
      <c r="M227" s="101"/>
      <c r="N227" s="102"/>
      <c r="O227" s="103"/>
      <c r="P227" s="103"/>
      <c r="Q227" s="103"/>
      <c r="R227" s="103"/>
      <c r="S227" s="103"/>
      <c r="T227" s="100"/>
      <c r="U227" s="100"/>
      <c r="V227" s="100"/>
      <c r="W227" s="101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1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  <c r="BH227" s="100"/>
      <c r="BI227" s="100"/>
      <c r="BJ227" s="100"/>
      <c r="BK227" s="100"/>
      <c r="BL227" s="100"/>
      <c r="BM227" s="100"/>
      <c r="BN227" s="100"/>
      <c r="BO227" s="100"/>
      <c r="BP227" s="100"/>
      <c r="BQ227" s="100"/>
      <c r="BR227" s="100"/>
      <c r="BS227" s="100"/>
      <c r="BT227" s="100"/>
      <c r="BU227" s="100"/>
      <c r="BV227" s="100"/>
      <c r="BW227" s="100"/>
      <c r="BX227" s="100"/>
      <c r="BY227" s="223"/>
      <c r="BZ227" s="224"/>
      <c r="CA227" s="223"/>
      <c r="CB227" s="225"/>
      <c r="CC227" s="225"/>
      <c r="CD227" s="225"/>
      <c r="CE227" s="225"/>
      <c r="CF227" s="225"/>
      <c r="CG227" s="225"/>
      <c r="CH227" s="225"/>
      <c r="CI227" s="225"/>
      <c r="CJ227" s="225"/>
      <c r="CK227" s="225"/>
      <c r="CL227" s="225"/>
      <c r="CM227" s="225"/>
      <c r="CN227" s="225"/>
      <c r="CO227" s="225"/>
      <c r="CP227" s="225"/>
      <c r="CQ227" s="225"/>
      <c r="CR227" s="225"/>
      <c r="CS227" s="223"/>
      <c r="CT227" s="223"/>
      <c r="CU227" s="223"/>
      <c r="CV227" s="223"/>
      <c r="CW227" s="223"/>
      <c r="CX227" s="223"/>
      <c r="CY227" s="223"/>
      <c r="CZ227" s="223"/>
    </row>
    <row r="228">
      <c r="A228" s="100"/>
      <c r="B228" s="100"/>
      <c r="C228" s="100"/>
      <c r="D228" s="100"/>
      <c r="E228" s="103"/>
      <c r="F228" s="101"/>
      <c r="G228" s="100"/>
      <c r="H228" s="100"/>
      <c r="I228" s="100"/>
      <c r="J228" s="103"/>
      <c r="K228" s="100"/>
      <c r="L228" s="100"/>
      <c r="M228" s="101"/>
      <c r="N228" s="102"/>
      <c r="O228" s="103"/>
      <c r="P228" s="103"/>
      <c r="Q228" s="103"/>
      <c r="R228" s="103"/>
      <c r="S228" s="103"/>
      <c r="T228" s="100"/>
      <c r="U228" s="100"/>
      <c r="V228" s="100"/>
      <c r="W228" s="101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1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0"/>
      <c r="BK228" s="100"/>
      <c r="BL228" s="100"/>
      <c r="BM228" s="100"/>
      <c r="BN228" s="100"/>
      <c r="BO228" s="100"/>
      <c r="BP228" s="100"/>
      <c r="BQ228" s="100"/>
      <c r="BR228" s="100"/>
      <c r="BS228" s="100"/>
      <c r="BT228" s="100"/>
      <c r="BU228" s="100"/>
      <c r="BV228" s="100"/>
      <c r="BW228" s="100"/>
      <c r="BX228" s="100"/>
      <c r="BY228" s="223"/>
      <c r="BZ228" s="224"/>
      <c r="CA228" s="223"/>
      <c r="CB228" s="225"/>
      <c r="CC228" s="225"/>
      <c r="CD228" s="225"/>
      <c r="CE228" s="225"/>
      <c r="CF228" s="225"/>
      <c r="CG228" s="225"/>
      <c r="CH228" s="225"/>
      <c r="CI228" s="225"/>
      <c r="CJ228" s="225"/>
      <c r="CK228" s="225"/>
      <c r="CL228" s="225"/>
      <c r="CM228" s="225"/>
      <c r="CN228" s="225"/>
      <c r="CO228" s="225"/>
      <c r="CP228" s="225"/>
      <c r="CQ228" s="225"/>
      <c r="CR228" s="225"/>
      <c r="CS228" s="223"/>
      <c r="CT228" s="223"/>
      <c r="CU228" s="223"/>
      <c r="CV228" s="223"/>
      <c r="CW228" s="223"/>
      <c r="CX228" s="223"/>
      <c r="CY228" s="223"/>
      <c r="CZ228" s="223"/>
    </row>
    <row r="229">
      <c r="A229" s="100"/>
      <c r="B229" s="100"/>
      <c r="C229" s="100"/>
      <c r="D229" s="100"/>
      <c r="E229" s="103"/>
      <c r="F229" s="101"/>
      <c r="G229" s="100"/>
      <c r="H229" s="100"/>
      <c r="I229" s="100"/>
      <c r="J229" s="103"/>
      <c r="K229" s="100"/>
      <c r="L229" s="100"/>
      <c r="M229" s="101"/>
      <c r="N229" s="102"/>
      <c r="O229" s="103"/>
      <c r="P229" s="103"/>
      <c r="Q229" s="103"/>
      <c r="R229" s="103"/>
      <c r="S229" s="103"/>
      <c r="T229" s="100"/>
      <c r="U229" s="100"/>
      <c r="V229" s="100"/>
      <c r="W229" s="101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1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  <c r="BG229" s="100"/>
      <c r="BH229" s="100"/>
      <c r="BI229" s="100"/>
      <c r="BJ229" s="100"/>
      <c r="BK229" s="100"/>
      <c r="BL229" s="100"/>
      <c r="BM229" s="100"/>
      <c r="BN229" s="100"/>
      <c r="BO229" s="100"/>
      <c r="BP229" s="100"/>
      <c r="BQ229" s="100"/>
      <c r="BR229" s="100"/>
      <c r="BS229" s="100"/>
      <c r="BT229" s="100"/>
      <c r="BU229" s="100"/>
      <c r="BV229" s="100"/>
      <c r="BW229" s="100"/>
      <c r="BX229" s="100"/>
      <c r="BY229" s="223"/>
      <c r="BZ229" s="224"/>
      <c r="CA229" s="223"/>
      <c r="CB229" s="225"/>
      <c r="CC229" s="225"/>
      <c r="CD229" s="225"/>
      <c r="CE229" s="225"/>
      <c r="CF229" s="225"/>
      <c r="CG229" s="225"/>
      <c r="CH229" s="225"/>
      <c r="CI229" s="225"/>
      <c r="CJ229" s="225"/>
      <c r="CK229" s="225"/>
      <c r="CL229" s="225"/>
      <c r="CM229" s="225"/>
      <c r="CN229" s="225"/>
      <c r="CO229" s="225"/>
      <c r="CP229" s="225"/>
      <c r="CQ229" s="225"/>
      <c r="CR229" s="225"/>
      <c r="CS229" s="223"/>
      <c r="CT229" s="223"/>
      <c r="CU229" s="223"/>
      <c r="CV229" s="223"/>
      <c r="CW229" s="223"/>
      <c r="CX229" s="223"/>
      <c r="CY229" s="223"/>
      <c r="CZ229" s="223"/>
    </row>
    <row r="230">
      <c r="A230" s="100"/>
      <c r="B230" s="100"/>
      <c r="C230" s="100"/>
      <c r="D230" s="100"/>
      <c r="E230" s="103"/>
      <c r="F230" s="101"/>
      <c r="G230" s="100"/>
      <c r="H230" s="100"/>
      <c r="I230" s="100"/>
      <c r="J230" s="103"/>
      <c r="K230" s="100"/>
      <c r="L230" s="100"/>
      <c r="M230" s="101"/>
      <c r="N230" s="102"/>
      <c r="O230" s="103"/>
      <c r="P230" s="103"/>
      <c r="Q230" s="103"/>
      <c r="R230" s="103"/>
      <c r="S230" s="103"/>
      <c r="T230" s="100"/>
      <c r="U230" s="100"/>
      <c r="V230" s="100"/>
      <c r="W230" s="101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1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  <c r="BG230" s="100"/>
      <c r="BH230" s="100"/>
      <c r="BI230" s="100"/>
      <c r="BJ230" s="100"/>
      <c r="BK230" s="100"/>
      <c r="BL230" s="100"/>
      <c r="BM230" s="100"/>
      <c r="BN230" s="100"/>
      <c r="BO230" s="100"/>
      <c r="BP230" s="100"/>
      <c r="BQ230" s="100"/>
      <c r="BR230" s="100"/>
      <c r="BS230" s="100"/>
      <c r="BT230" s="100"/>
      <c r="BU230" s="100"/>
      <c r="BV230" s="100"/>
      <c r="BW230" s="100"/>
      <c r="BX230" s="100"/>
      <c r="BY230" s="223"/>
      <c r="BZ230" s="224"/>
      <c r="CA230" s="223"/>
      <c r="CB230" s="225"/>
      <c r="CC230" s="225"/>
      <c r="CD230" s="225"/>
      <c r="CE230" s="225"/>
      <c r="CF230" s="225"/>
      <c r="CG230" s="225"/>
      <c r="CH230" s="225"/>
      <c r="CI230" s="225"/>
      <c r="CJ230" s="225"/>
      <c r="CK230" s="225"/>
      <c r="CL230" s="225"/>
      <c r="CM230" s="225"/>
      <c r="CN230" s="225"/>
      <c r="CO230" s="225"/>
      <c r="CP230" s="225"/>
      <c r="CQ230" s="225"/>
      <c r="CR230" s="225"/>
      <c r="CS230" s="223"/>
      <c r="CT230" s="223"/>
      <c r="CU230" s="223"/>
      <c r="CV230" s="223"/>
      <c r="CW230" s="223"/>
      <c r="CX230" s="223"/>
      <c r="CY230" s="223"/>
      <c r="CZ230" s="223"/>
    </row>
    <row r="231">
      <c r="A231" s="100"/>
      <c r="B231" s="100"/>
      <c r="C231" s="100"/>
      <c r="D231" s="100"/>
      <c r="E231" s="103"/>
      <c r="F231" s="101"/>
      <c r="G231" s="100"/>
      <c r="H231" s="100"/>
      <c r="I231" s="100"/>
      <c r="J231" s="103"/>
      <c r="K231" s="100"/>
      <c r="L231" s="100"/>
      <c r="M231" s="101"/>
      <c r="N231" s="102"/>
      <c r="O231" s="103"/>
      <c r="P231" s="103"/>
      <c r="Q231" s="103"/>
      <c r="R231" s="103"/>
      <c r="S231" s="103"/>
      <c r="T231" s="100"/>
      <c r="U231" s="100"/>
      <c r="V231" s="100"/>
      <c r="W231" s="101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1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  <c r="BG231" s="100"/>
      <c r="BH231" s="100"/>
      <c r="BI231" s="100"/>
      <c r="BJ231" s="100"/>
      <c r="BK231" s="100"/>
      <c r="BL231" s="100"/>
      <c r="BM231" s="100"/>
      <c r="BN231" s="100"/>
      <c r="BO231" s="100"/>
      <c r="BP231" s="100"/>
      <c r="BQ231" s="100"/>
      <c r="BR231" s="100"/>
      <c r="BS231" s="100"/>
      <c r="BT231" s="100"/>
      <c r="BU231" s="100"/>
      <c r="BV231" s="100"/>
      <c r="BW231" s="100"/>
      <c r="BX231" s="100"/>
      <c r="BY231" s="223"/>
      <c r="BZ231" s="224"/>
      <c r="CA231" s="223"/>
      <c r="CB231" s="225"/>
      <c r="CC231" s="225"/>
      <c r="CD231" s="225"/>
      <c r="CE231" s="225"/>
      <c r="CF231" s="225"/>
      <c r="CG231" s="225"/>
      <c r="CH231" s="225"/>
      <c r="CI231" s="225"/>
      <c r="CJ231" s="225"/>
      <c r="CK231" s="225"/>
      <c r="CL231" s="225"/>
      <c r="CM231" s="225"/>
      <c r="CN231" s="225"/>
      <c r="CO231" s="225"/>
      <c r="CP231" s="225"/>
      <c r="CQ231" s="225"/>
      <c r="CR231" s="225"/>
      <c r="CS231" s="223"/>
      <c r="CT231" s="223"/>
      <c r="CU231" s="223"/>
      <c r="CV231" s="223"/>
      <c r="CW231" s="223"/>
      <c r="CX231" s="223"/>
      <c r="CY231" s="223"/>
      <c r="CZ231" s="223"/>
    </row>
    <row r="232">
      <c r="A232" s="100"/>
      <c r="B232" s="100"/>
      <c r="C232" s="100"/>
      <c r="D232" s="100"/>
      <c r="E232" s="103"/>
      <c r="F232" s="101"/>
      <c r="G232" s="100"/>
      <c r="H232" s="100"/>
      <c r="I232" s="100"/>
      <c r="J232" s="103"/>
      <c r="K232" s="100"/>
      <c r="L232" s="100"/>
      <c r="M232" s="101"/>
      <c r="N232" s="102"/>
      <c r="O232" s="103"/>
      <c r="P232" s="103"/>
      <c r="Q232" s="103"/>
      <c r="R232" s="103"/>
      <c r="S232" s="103"/>
      <c r="T232" s="100"/>
      <c r="U232" s="100"/>
      <c r="V232" s="100"/>
      <c r="W232" s="101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1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  <c r="BF232" s="100"/>
      <c r="BG232" s="100"/>
      <c r="BH232" s="100"/>
      <c r="BI232" s="100"/>
      <c r="BJ232" s="100"/>
      <c r="BK232" s="100"/>
      <c r="BL232" s="100"/>
      <c r="BM232" s="100"/>
      <c r="BN232" s="100"/>
      <c r="BO232" s="100"/>
      <c r="BP232" s="100"/>
      <c r="BQ232" s="100"/>
      <c r="BR232" s="100"/>
      <c r="BS232" s="100"/>
      <c r="BT232" s="100"/>
      <c r="BU232" s="100"/>
      <c r="BV232" s="100"/>
      <c r="BW232" s="100"/>
      <c r="BX232" s="100"/>
      <c r="BY232" s="223"/>
      <c r="BZ232" s="224"/>
      <c r="CA232" s="223"/>
      <c r="CB232" s="225"/>
      <c r="CC232" s="225"/>
      <c r="CD232" s="225"/>
      <c r="CE232" s="225"/>
      <c r="CF232" s="225"/>
      <c r="CG232" s="225"/>
      <c r="CH232" s="225"/>
      <c r="CI232" s="225"/>
      <c r="CJ232" s="225"/>
      <c r="CK232" s="225"/>
      <c r="CL232" s="225"/>
      <c r="CM232" s="225"/>
      <c r="CN232" s="225"/>
      <c r="CO232" s="225"/>
      <c r="CP232" s="225"/>
      <c r="CQ232" s="225"/>
      <c r="CR232" s="225"/>
      <c r="CS232" s="223"/>
      <c r="CT232" s="223"/>
      <c r="CU232" s="223"/>
      <c r="CV232" s="223"/>
      <c r="CW232" s="223"/>
      <c r="CX232" s="223"/>
      <c r="CY232" s="223"/>
      <c r="CZ232" s="223"/>
    </row>
    <row r="233">
      <c r="A233" s="100"/>
      <c r="B233" s="100"/>
      <c r="C233" s="100"/>
      <c r="D233" s="100"/>
      <c r="E233" s="103"/>
      <c r="F233" s="101"/>
      <c r="G233" s="100"/>
      <c r="H233" s="100"/>
      <c r="I233" s="100"/>
      <c r="J233" s="103"/>
      <c r="K233" s="100"/>
      <c r="L233" s="100"/>
      <c r="M233" s="101"/>
      <c r="N233" s="102"/>
      <c r="O233" s="103"/>
      <c r="P233" s="103"/>
      <c r="Q233" s="103"/>
      <c r="R233" s="103"/>
      <c r="S233" s="103"/>
      <c r="T233" s="100"/>
      <c r="U233" s="100"/>
      <c r="V233" s="100"/>
      <c r="W233" s="101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1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  <c r="BF233" s="100"/>
      <c r="BG233" s="100"/>
      <c r="BH233" s="100"/>
      <c r="BI233" s="100"/>
      <c r="BJ233" s="100"/>
      <c r="BK233" s="100"/>
      <c r="BL233" s="100"/>
      <c r="BM233" s="100"/>
      <c r="BN233" s="100"/>
      <c r="BO233" s="100"/>
      <c r="BP233" s="100"/>
      <c r="BQ233" s="100"/>
      <c r="BR233" s="100"/>
      <c r="BS233" s="100"/>
      <c r="BT233" s="100"/>
      <c r="BU233" s="100"/>
      <c r="BV233" s="100"/>
      <c r="BW233" s="100"/>
      <c r="BX233" s="100"/>
      <c r="BY233" s="223"/>
      <c r="BZ233" s="224"/>
      <c r="CA233" s="223"/>
      <c r="CB233" s="225"/>
      <c r="CC233" s="225"/>
      <c r="CD233" s="225"/>
      <c r="CE233" s="225"/>
      <c r="CF233" s="225"/>
      <c r="CG233" s="225"/>
      <c r="CH233" s="225"/>
      <c r="CI233" s="225"/>
      <c r="CJ233" s="225"/>
      <c r="CK233" s="225"/>
      <c r="CL233" s="225"/>
      <c r="CM233" s="225"/>
      <c r="CN233" s="225"/>
      <c r="CO233" s="225"/>
      <c r="CP233" s="225"/>
      <c r="CQ233" s="225"/>
      <c r="CR233" s="225"/>
      <c r="CS233" s="223"/>
      <c r="CT233" s="223"/>
      <c r="CU233" s="223"/>
      <c r="CV233" s="223"/>
      <c r="CW233" s="223"/>
      <c r="CX233" s="223"/>
      <c r="CY233" s="223"/>
      <c r="CZ233" s="223"/>
    </row>
    <row r="234">
      <c r="A234" s="100"/>
      <c r="B234" s="100"/>
      <c r="C234" s="100"/>
      <c r="D234" s="100"/>
      <c r="E234" s="103"/>
      <c r="F234" s="101"/>
      <c r="G234" s="100"/>
      <c r="H234" s="100"/>
      <c r="I234" s="100"/>
      <c r="J234" s="103"/>
      <c r="K234" s="100"/>
      <c r="L234" s="100"/>
      <c r="M234" s="101"/>
      <c r="N234" s="102"/>
      <c r="O234" s="103"/>
      <c r="P234" s="103"/>
      <c r="Q234" s="103"/>
      <c r="R234" s="103"/>
      <c r="S234" s="103"/>
      <c r="T234" s="100"/>
      <c r="U234" s="100"/>
      <c r="V234" s="100"/>
      <c r="W234" s="101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1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  <c r="BF234" s="100"/>
      <c r="BG234" s="100"/>
      <c r="BH234" s="100"/>
      <c r="BI234" s="100"/>
      <c r="BJ234" s="100"/>
      <c r="BK234" s="100"/>
      <c r="BL234" s="100"/>
      <c r="BM234" s="100"/>
      <c r="BN234" s="100"/>
      <c r="BO234" s="100"/>
      <c r="BP234" s="100"/>
      <c r="BQ234" s="100"/>
      <c r="BR234" s="100"/>
      <c r="BS234" s="100"/>
      <c r="BT234" s="100"/>
      <c r="BU234" s="100"/>
      <c r="BV234" s="100"/>
      <c r="BW234" s="100"/>
      <c r="BX234" s="100"/>
      <c r="BY234" s="223"/>
      <c r="BZ234" s="224"/>
      <c r="CA234" s="223"/>
      <c r="CB234" s="225"/>
      <c r="CC234" s="225"/>
      <c r="CD234" s="225"/>
      <c r="CE234" s="225"/>
      <c r="CF234" s="225"/>
      <c r="CG234" s="225"/>
      <c r="CH234" s="225"/>
      <c r="CI234" s="225"/>
      <c r="CJ234" s="225"/>
      <c r="CK234" s="225"/>
      <c r="CL234" s="225"/>
      <c r="CM234" s="225"/>
      <c r="CN234" s="225"/>
      <c r="CO234" s="225"/>
      <c r="CP234" s="225"/>
      <c r="CQ234" s="225"/>
      <c r="CR234" s="225"/>
      <c r="CS234" s="223"/>
      <c r="CT234" s="223"/>
      <c r="CU234" s="223"/>
      <c r="CV234" s="223"/>
      <c r="CW234" s="223"/>
      <c r="CX234" s="223"/>
      <c r="CY234" s="223"/>
      <c r="CZ234" s="223"/>
    </row>
    <row r="235">
      <c r="A235" s="100"/>
      <c r="B235" s="100"/>
      <c r="C235" s="100"/>
      <c r="D235" s="100"/>
      <c r="E235" s="103"/>
      <c r="F235" s="101"/>
      <c r="G235" s="100"/>
      <c r="H235" s="100"/>
      <c r="I235" s="100"/>
      <c r="J235" s="103"/>
      <c r="K235" s="100"/>
      <c r="L235" s="100"/>
      <c r="M235" s="101"/>
      <c r="N235" s="102"/>
      <c r="O235" s="103"/>
      <c r="P235" s="103"/>
      <c r="Q235" s="103"/>
      <c r="R235" s="103"/>
      <c r="S235" s="103"/>
      <c r="T235" s="100"/>
      <c r="U235" s="100"/>
      <c r="V235" s="100"/>
      <c r="W235" s="101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1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  <c r="BF235" s="100"/>
      <c r="BG235" s="100"/>
      <c r="BH235" s="100"/>
      <c r="BI235" s="100"/>
      <c r="BJ235" s="100"/>
      <c r="BK235" s="100"/>
      <c r="BL235" s="100"/>
      <c r="BM235" s="100"/>
      <c r="BN235" s="100"/>
      <c r="BO235" s="100"/>
      <c r="BP235" s="100"/>
      <c r="BQ235" s="100"/>
      <c r="BR235" s="100"/>
      <c r="BS235" s="100"/>
      <c r="BT235" s="100"/>
      <c r="BU235" s="100"/>
      <c r="BV235" s="100"/>
      <c r="BW235" s="100"/>
      <c r="BX235" s="100"/>
      <c r="BY235" s="223"/>
      <c r="BZ235" s="224"/>
      <c r="CA235" s="223"/>
      <c r="CB235" s="225"/>
      <c r="CC235" s="225"/>
      <c r="CD235" s="225"/>
      <c r="CE235" s="225"/>
      <c r="CF235" s="225"/>
      <c r="CG235" s="225"/>
      <c r="CH235" s="225"/>
      <c r="CI235" s="225"/>
      <c r="CJ235" s="225"/>
      <c r="CK235" s="225"/>
      <c r="CL235" s="225"/>
      <c r="CM235" s="225"/>
      <c r="CN235" s="225"/>
      <c r="CO235" s="225"/>
      <c r="CP235" s="225"/>
      <c r="CQ235" s="225"/>
      <c r="CR235" s="225"/>
      <c r="CS235" s="223"/>
      <c r="CT235" s="223"/>
      <c r="CU235" s="223"/>
      <c r="CV235" s="223"/>
      <c r="CW235" s="223"/>
      <c r="CX235" s="223"/>
      <c r="CY235" s="223"/>
      <c r="CZ235" s="223"/>
    </row>
    <row r="236">
      <c r="A236" s="100"/>
      <c r="B236" s="100"/>
      <c r="C236" s="100"/>
      <c r="D236" s="100"/>
      <c r="E236" s="103"/>
      <c r="F236" s="101"/>
      <c r="G236" s="100"/>
      <c r="H236" s="100"/>
      <c r="I236" s="100"/>
      <c r="J236" s="103"/>
      <c r="K236" s="100"/>
      <c r="L236" s="100"/>
      <c r="M236" s="101"/>
      <c r="N236" s="102"/>
      <c r="O236" s="103"/>
      <c r="P236" s="103"/>
      <c r="Q236" s="103"/>
      <c r="R236" s="103"/>
      <c r="S236" s="103"/>
      <c r="T236" s="100"/>
      <c r="U236" s="100"/>
      <c r="V236" s="100"/>
      <c r="W236" s="101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1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  <c r="BE236" s="100"/>
      <c r="BF236" s="100"/>
      <c r="BG236" s="100"/>
      <c r="BH236" s="100"/>
      <c r="BI236" s="100"/>
      <c r="BJ236" s="100"/>
      <c r="BK236" s="100"/>
      <c r="BL236" s="100"/>
      <c r="BM236" s="100"/>
      <c r="BN236" s="100"/>
      <c r="BO236" s="100"/>
      <c r="BP236" s="100"/>
      <c r="BQ236" s="100"/>
      <c r="BR236" s="100"/>
      <c r="BS236" s="100"/>
      <c r="BT236" s="100"/>
      <c r="BU236" s="100"/>
      <c r="BV236" s="100"/>
      <c r="BW236" s="100"/>
      <c r="BX236" s="100"/>
      <c r="BY236" s="223"/>
      <c r="BZ236" s="224"/>
      <c r="CA236" s="223"/>
      <c r="CB236" s="225"/>
      <c r="CC236" s="225"/>
      <c r="CD236" s="225"/>
      <c r="CE236" s="225"/>
      <c r="CF236" s="225"/>
      <c r="CG236" s="225"/>
      <c r="CH236" s="225"/>
      <c r="CI236" s="225"/>
      <c r="CJ236" s="225"/>
      <c r="CK236" s="225"/>
      <c r="CL236" s="225"/>
      <c r="CM236" s="225"/>
      <c r="CN236" s="225"/>
      <c r="CO236" s="225"/>
      <c r="CP236" s="225"/>
      <c r="CQ236" s="225"/>
      <c r="CR236" s="225"/>
      <c r="CS236" s="223"/>
      <c r="CT236" s="223"/>
      <c r="CU236" s="223"/>
      <c r="CV236" s="223"/>
      <c r="CW236" s="223"/>
      <c r="CX236" s="223"/>
      <c r="CY236" s="223"/>
      <c r="CZ236" s="223"/>
    </row>
    <row r="237">
      <c r="A237" s="100"/>
      <c r="B237" s="100"/>
      <c r="C237" s="100"/>
      <c r="D237" s="100"/>
      <c r="E237" s="103"/>
      <c r="F237" s="101"/>
      <c r="G237" s="100"/>
      <c r="H237" s="100"/>
      <c r="I237" s="100"/>
      <c r="J237" s="103"/>
      <c r="K237" s="100"/>
      <c r="L237" s="100"/>
      <c r="M237" s="101"/>
      <c r="N237" s="102"/>
      <c r="O237" s="103"/>
      <c r="P237" s="103"/>
      <c r="Q237" s="103"/>
      <c r="R237" s="103"/>
      <c r="S237" s="103"/>
      <c r="T237" s="100"/>
      <c r="U237" s="100"/>
      <c r="V237" s="100"/>
      <c r="W237" s="101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1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  <c r="BF237" s="100"/>
      <c r="BG237" s="100"/>
      <c r="BH237" s="100"/>
      <c r="BI237" s="100"/>
      <c r="BJ237" s="100"/>
      <c r="BK237" s="100"/>
      <c r="BL237" s="100"/>
      <c r="BM237" s="100"/>
      <c r="BN237" s="100"/>
      <c r="BO237" s="100"/>
      <c r="BP237" s="100"/>
      <c r="BQ237" s="100"/>
      <c r="BR237" s="100"/>
      <c r="BS237" s="100"/>
      <c r="BT237" s="100"/>
      <c r="BU237" s="100"/>
      <c r="BV237" s="100"/>
      <c r="BW237" s="100"/>
      <c r="BX237" s="100"/>
      <c r="BY237" s="223"/>
      <c r="BZ237" s="224"/>
      <c r="CA237" s="223"/>
      <c r="CB237" s="225"/>
      <c r="CC237" s="225"/>
      <c r="CD237" s="225"/>
      <c r="CE237" s="225"/>
      <c r="CF237" s="225"/>
      <c r="CG237" s="225"/>
      <c r="CH237" s="225"/>
      <c r="CI237" s="225"/>
      <c r="CJ237" s="225"/>
      <c r="CK237" s="225"/>
      <c r="CL237" s="225"/>
      <c r="CM237" s="225"/>
      <c r="CN237" s="225"/>
      <c r="CO237" s="225"/>
      <c r="CP237" s="225"/>
      <c r="CQ237" s="225"/>
      <c r="CR237" s="225"/>
      <c r="CS237" s="223"/>
      <c r="CT237" s="223"/>
      <c r="CU237" s="223"/>
      <c r="CV237" s="223"/>
      <c r="CW237" s="223"/>
      <c r="CX237" s="223"/>
      <c r="CY237" s="223"/>
      <c r="CZ237" s="223"/>
    </row>
    <row r="238">
      <c r="A238" s="100"/>
      <c r="B238" s="100"/>
      <c r="C238" s="100"/>
      <c r="D238" s="100"/>
      <c r="E238" s="103"/>
      <c r="F238" s="101"/>
      <c r="G238" s="100"/>
      <c r="H238" s="100"/>
      <c r="I238" s="100"/>
      <c r="J238" s="103"/>
      <c r="K238" s="100"/>
      <c r="L238" s="100"/>
      <c r="M238" s="101"/>
      <c r="N238" s="102"/>
      <c r="O238" s="103"/>
      <c r="P238" s="103"/>
      <c r="Q238" s="103"/>
      <c r="R238" s="103"/>
      <c r="S238" s="103"/>
      <c r="T238" s="100"/>
      <c r="U238" s="100"/>
      <c r="V238" s="100"/>
      <c r="W238" s="101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1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  <c r="BF238" s="100"/>
      <c r="BG238" s="100"/>
      <c r="BH238" s="100"/>
      <c r="BI238" s="100"/>
      <c r="BJ238" s="100"/>
      <c r="BK238" s="100"/>
      <c r="BL238" s="100"/>
      <c r="BM238" s="100"/>
      <c r="BN238" s="100"/>
      <c r="BO238" s="100"/>
      <c r="BP238" s="100"/>
      <c r="BQ238" s="100"/>
      <c r="BR238" s="100"/>
      <c r="BS238" s="100"/>
      <c r="BT238" s="100"/>
      <c r="BU238" s="100"/>
      <c r="BV238" s="100"/>
      <c r="BW238" s="100"/>
      <c r="BX238" s="100"/>
      <c r="BY238" s="223"/>
      <c r="BZ238" s="224"/>
      <c r="CA238" s="223"/>
      <c r="CB238" s="225"/>
      <c r="CC238" s="225"/>
      <c r="CD238" s="225"/>
      <c r="CE238" s="225"/>
      <c r="CF238" s="225"/>
      <c r="CG238" s="225"/>
      <c r="CH238" s="225"/>
      <c r="CI238" s="225"/>
      <c r="CJ238" s="225"/>
      <c r="CK238" s="225"/>
      <c r="CL238" s="225"/>
      <c r="CM238" s="225"/>
      <c r="CN238" s="225"/>
      <c r="CO238" s="225"/>
      <c r="CP238" s="225"/>
      <c r="CQ238" s="225"/>
      <c r="CR238" s="225"/>
      <c r="CS238" s="223"/>
      <c r="CT238" s="223"/>
      <c r="CU238" s="223"/>
      <c r="CV238" s="223"/>
      <c r="CW238" s="223"/>
      <c r="CX238" s="223"/>
      <c r="CY238" s="223"/>
      <c r="CZ238" s="223"/>
    </row>
    <row r="239">
      <c r="A239" s="100"/>
      <c r="B239" s="100"/>
      <c r="C239" s="100"/>
      <c r="D239" s="100"/>
      <c r="E239" s="103"/>
      <c r="F239" s="101"/>
      <c r="G239" s="100"/>
      <c r="H239" s="100"/>
      <c r="I239" s="100"/>
      <c r="J239" s="103"/>
      <c r="K239" s="100"/>
      <c r="L239" s="100"/>
      <c r="M239" s="101"/>
      <c r="N239" s="102"/>
      <c r="O239" s="103"/>
      <c r="P239" s="103"/>
      <c r="Q239" s="103"/>
      <c r="R239" s="103"/>
      <c r="S239" s="103"/>
      <c r="T239" s="100"/>
      <c r="U239" s="100"/>
      <c r="V239" s="100"/>
      <c r="W239" s="101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1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  <c r="BF239" s="100"/>
      <c r="BG239" s="100"/>
      <c r="BH239" s="100"/>
      <c r="BI239" s="100"/>
      <c r="BJ239" s="100"/>
      <c r="BK239" s="100"/>
      <c r="BL239" s="100"/>
      <c r="BM239" s="100"/>
      <c r="BN239" s="100"/>
      <c r="BO239" s="100"/>
      <c r="BP239" s="100"/>
      <c r="BQ239" s="100"/>
      <c r="BR239" s="100"/>
      <c r="BS239" s="100"/>
      <c r="BT239" s="100"/>
      <c r="BU239" s="100"/>
      <c r="BV239" s="100"/>
      <c r="BW239" s="100"/>
      <c r="BX239" s="100"/>
      <c r="BY239" s="223"/>
      <c r="BZ239" s="224"/>
      <c r="CA239" s="223"/>
      <c r="CB239" s="225"/>
      <c r="CC239" s="225"/>
      <c r="CD239" s="225"/>
      <c r="CE239" s="225"/>
      <c r="CF239" s="225"/>
      <c r="CG239" s="225"/>
      <c r="CH239" s="225"/>
      <c r="CI239" s="225"/>
      <c r="CJ239" s="225"/>
      <c r="CK239" s="225"/>
      <c r="CL239" s="225"/>
      <c r="CM239" s="225"/>
      <c r="CN239" s="225"/>
      <c r="CO239" s="225"/>
      <c r="CP239" s="225"/>
      <c r="CQ239" s="225"/>
      <c r="CR239" s="225"/>
      <c r="CS239" s="223"/>
      <c r="CT239" s="223"/>
      <c r="CU239" s="223"/>
      <c r="CV239" s="223"/>
      <c r="CW239" s="223"/>
      <c r="CX239" s="223"/>
      <c r="CY239" s="223"/>
      <c r="CZ239" s="223"/>
    </row>
    <row r="240">
      <c r="A240" s="100"/>
      <c r="B240" s="100"/>
      <c r="C240" s="100"/>
      <c r="D240" s="100"/>
      <c r="E240" s="103"/>
      <c r="F240" s="101"/>
      <c r="G240" s="100"/>
      <c r="H240" s="100"/>
      <c r="I240" s="100"/>
      <c r="J240" s="103"/>
      <c r="K240" s="100"/>
      <c r="L240" s="100"/>
      <c r="M240" s="101"/>
      <c r="N240" s="102"/>
      <c r="O240" s="103"/>
      <c r="P240" s="103"/>
      <c r="Q240" s="103"/>
      <c r="R240" s="103"/>
      <c r="S240" s="103"/>
      <c r="T240" s="100"/>
      <c r="U240" s="100"/>
      <c r="V240" s="100"/>
      <c r="W240" s="101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1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  <c r="BG240" s="100"/>
      <c r="BH240" s="100"/>
      <c r="BI240" s="100"/>
      <c r="BJ240" s="100"/>
      <c r="BK240" s="100"/>
      <c r="BL240" s="100"/>
      <c r="BM240" s="100"/>
      <c r="BN240" s="100"/>
      <c r="BO240" s="100"/>
      <c r="BP240" s="100"/>
      <c r="BQ240" s="100"/>
      <c r="BR240" s="100"/>
      <c r="BS240" s="100"/>
      <c r="BT240" s="100"/>
      <c r="BU240" s="100"/>
      <c r="BV240" s="100"/>
      <c r="BW240" s="100"/>
      <c r="BX240" s="100"/>
      <c r="BY240" s="223"/>
      <c r="BZ240" s="224"/>
      <c r="CA240" s="223"/>
      <c r="CB240" s="225"/>
      <c r="CC240" s="225"/>
      <c r="CD240" s="225"/>
      <c r="CE240" s="225"/>
      <c r="CF240" s="225"/>
      <c r="CG240" s="225"/>
      <c r="CH240" s="225"/>
      <c r="CI240" s="225"/>
      <c r="CJ240" s="225"/>
      <c r="CK240" s="225"/>
      <c r="CL240" s="225"/>
      <c r="CM240" s="225"/>
      <c r="CN240" s="225"/>
      <c r="CO240" s="225"/>
      <c r="CP240" s="225"/>
      <c r="CQ240" s="225"/>
      <c r="CR240" s="225"/>
      <c r="CS240" s="223"/>
      <c r="CT240" s="223"/>
      <c r="CU240" s="223"/>
      <c r="CV240" s="223"/>
      <c r="CW240" s="223"/>
      <c r="CX240" s="223"/>
      <c r="CY240" s="223"/>
      <c r="CZ240" s="223"/>
    </row>
    <row r="241">
      <c r="A241" s="100"/>
      <c r="B241" s="100"/>
      <c r="C241" s="100"/>
      <c r="D241" s="100"/>
      <c r="E241" s="103"/>
      <c r="F241" s="101"/>
      <c r="G241" s="100"/>
      <c r="H241" s="100"/>
      <c r="I241" s="100"/>
      <c r="J241" s="103"/>
      <c r="K241" s="100"/>
      <c r="L241" s="100"/>
      <c r="M241" s="101"/>
      <c r="N241" s="102"/>
      <c r="O241" s="103"/>
      <c r="P241" s="103"/>
      <c r="Q241" s="103"/>
      <c r="R241" s="103"/>
      <c r="S241" s="103"/>
      <c r="T241" s="100"/>
      <c r="U241" s="100"/>
      <c r="V241" s="100"/>
      <c r="W241" s="101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1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  <c r="BF241" s="100"/>
      <c r="BG241" s="100"/>
      <c r="BH241" s="100"/>
      <c r="BI241" s="100"/>
      <c r="BJ241" s="100"/>
      <c r="BK241" s="100"/>
      <c r="BL241" s="100"/>
      <c r="BM241" s="100"/>
      <c r="BN241" s="100"/>
      <c r="BO241" s="100"/>
      <c r="BP241" s="100"/>
      <c r="BQ241" s="100"/>
      <c r="BR241" s="100"/>
      <c r="BS241" s="100"/>
      <c r="BT241" s="100"/>
      <c r="BU241" s="100"/>
      <c r="BV241" s="100"/>
      <c r="BW241" s="100"/>
      <c r="BX241" s="100"/>
      <c r="BY241" s="223"/>
      <c r="BZ241" s="224"/>
      <c r="CA241" s="223"/>
      <c r="CB241" s="225"/>
      <c r="CC241" s="225"/>
      <c r="CD241" s="225"/>
      <c r="CE241" s="225"/>
      <c r="CF241" s="225"/>
      <c r="CG241" s="225"/>
      <c r="CH241" s="225"/>
      <c r="CI241" s="225"/>
      <c r="CJ241" s="225"/>
      <c r="CK241" s="225"/>
      <c r="CL241" s="225"/>
      <c r="CM241" s="225"/>
      <c r="CN241" s="225"/>
      <c r="CO241" s="225"/>
      <c r="CP241" s="225"/>
      <c r="CQ241" s="225"/>
      <c r="CR241" s="225"/>
      <c r="CS241" s="223"/>
      <c r="CT241" s="223"/>
      <c r="CU241" s="223"/>
      <c r="CV241" s="223"/>
      <c r="CW241" s="223"/>
      <c r="CX241" s="223"/>
      <c r="CY241" s="223"/>
      <c r="CZ241" s="223"/>
    </row>
    <row r="242">
      <c r="A242" s="100"/>
      <c r="B242" s="100"/>
      <c r="C242" s="100"/>
      <c r="D242" s="100"/>
      <c r="E242" s="103"/>
      <c r="F242" s="101"/>
      <c r="G242" s="100"/>
      <c r="H242" s="100"/>
      <c r="I242" s="100"/>
      <c r="J242" s="103"/>
      <c r="K242" s="100"/>
      <c r="L242" s="100"/>
      <c r="M242" s="101"/>
      <c r="N242" s="102"/>
      <c r="O242" s="103"/>
      <c r="P242" s="103"/>
      <c r="Q242" s="103"/>
      <c r="R242" s="103"/>
      <c r="S242" s="103"/>
      <c r="T242" s="100"/>
      <c r="U242" s="100"/>
      <c r="V242" s="100"/>
      <c r="W242" s="101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1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  <c r="BG242" s="100"/>
      <c r="BH242" s="100"/>
      <c r="BI242" s="100"/>
      <c r="BJ242" s="100"/>
      <c r="BK242" s="100"/>
      <c r="BL242" s="100"/>
      <c r="BM242" s="100"/>
      <c r="BN242" s="100"/>
      <c r="BO242" s="100"/>
      <c r="BP242" s="100"/>
      <c r="BQ242" s="100"/>
      <c r="BR242" s="100"/>
      <c r="BS242" s="100"/>
      <c r="BT242" s="100"/>
      <c r="BU242" s="100"/>
      <c r="BV242" s="100"/>
      <c r="BW242" s="100"/>
      <c r="BX242" s="100"/>
      <c r="BY242" s="223"/>
      <c r="BZ242" s="224"/>
      <c r="CA242" s="223"/>
      <c r="CB242" s="225"/>
      <c r="CC242" s="225"/>
      <c r="CD242" s="225"/>
      <c r="CE242" s="225"/>
      <c r="CF242" s="225"/>
      <c r="CG242" s="225"/>
      <c r="CH242" s="225"/>
      <c r="CI242" s="225"/>
      <c r="CJ242" s="225"/>
      <c r="CK242" s="225"/>
      <c r="CL242" s="225"/>
      <c r="CM242" s="225"/>
      <c r="CN242" s="225"/>
      <c r="CO242" s="225"/>
      <c r="CP242" s="225"/>
      <c r="CQ242" s="225"/>
      <c r="CR242" s="225"/>
      <c r="CS242" s="223"/>
      <c r="CT242" s="223"/>
      <c r="CU242" s="223"/>
      <c r="CV242" s="223"/>
      <c r="CW242" s="223"/>
      <c r="CX242" s="223"/>
      <c r="CY242" s="223"/>
      <c r="CZ242" s="223"/>
    </row>
    <row r="243">
      <c r="A243" s="100"/>
      <c r="B243" s="100"/>
      <c r="C243" s="100"/>
      <c r="D243" s="100"/>
      <c r="E243" s="103"/>
      <c r="F243" s="101"/>
      <c r="G243" s="100"/>
      <c r="H243" s="100"/>
      <c r="I243" s="100"/>
      <c r="J243" s="103"/>
      <c r="K243" s="100"/>
      <c r="L243" s="100"/>
      <c r="M243" s="101"/>
      <c r="N243" s="102"/>
      <c r="O243" s="103"/>
      <c r="P243" s="103"/>
      <c r="Q243" s="103"/>
      <c r="R243" s="103"/>
      <c r="S243" s="103"/>
      <c r="T243" s="100"/>
      <c r="U243" s="100"/>
      <c r="V243" s="100"/>
      <c r="W243" s="101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1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  <c r="BG243" s="100"/>
      <c r="BH243" s="100"/>
      <c r="BI243" s="100"/>
      <c r="BJ243" s="100"/>
      <c r="BK243" s="100"/>
      <c r="BL243" s="100"/>
      <c r="BM243" s="100"/>
      <c r="BN243" s="100"/>
      <c r="BO243" s="100"/>
      <c r="BP243" s="100"/>
      <c r="BQ243" s="100"/>
      <c r="BR243" s="100"/>
      <c r="BS243" s="100"/>
      <c r="BT243" s="100"/>
      <c r="BU243" s="100"/>
      <c r="BV243" s="100"/>
      <c r="BW243" s="100"/>
      <c r="BX243" s="100"/>
      <c r="BY243" s="223"/>
      <c r="BZ243" s="224"/>
      <c r="CA243" s="223"/>
      <c r="CB243" s="225"/>
      <c r="CC243" s="225"/>
      <c r="CD243" s="225"/>
      <c r="CE243" s="225"/>
      <c r="CF243" s="225"/>
      <c r="CG243" s="225"/>
      <c r="CH243" s="225"/>
      <c r="CI243" s="225"/>
      <c r="CJ243" s="225"/>
      <c r="CK243" s="225"/>
      <c r="CL243" s="225"/>
      <c r="CM243" s="225"/>
      <c r="CN243" s="225"/>
      <c r="CO243" s="225"/>
      <c r="CP243" s="225"/>
      <c r="CQ243" s="225"/>
      <c r="CR243" s="225"/>
      <c r="CS243" s="223"/>
      <c r="CT243" s="223"/>
      <c r="CU243" s="223"/>
      <c r="CV243" s="223"/>
      <c r="CW243" s="223"/>
      <c r="CX243" s="223"/>
      <c r="CY243" s="223"/>
      <c r="CZ243" s="223"/>
    </row>
    <row r="244">
      <c r="A244" s="100"/>
      <c r="B244" s="100"/>
      <c r="C244" s="100"/>
      <c r="D244" s="100"/>
      <c r="E244" s="103"/>
      <c r="F244" s="101"/>
      <c r="G244" s="100"/>
      <c r="H244" s="100"/>
      <c r="I244" s="100"/>
      <c r="J244" s="103"/>
      <c r="K244" s="100"/>
      <c r="L244" s="100"/>
      <c r="M244" s="101"/>
      <c r="N244" s="102"/>
      <c r="O244" s="103"/>
      <c r="P244" s="103"/>
      <c r="Q244" s="103"/>
      <c r="R244" s="103"/>
      <c r="S244" s="103"/>
      <c r="T244" s="100"/>
      <c r="U244" s="100"/>
      <c r="V244" s="100"/>
      <c r="W244" s="101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1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  <c r="BG244" s="100"/>
      <c r="BH244" s="100"/>
      <c r="BI244" s="100"/>
      <c r="BJ244" s="100"/>
      <c r="BK244" s="100"/>
      <c r="BL244" s="100"/>
      <c r="BM244" s="100"/>
      <c r="BN244" s="100"/>
      <c r="BO244" s="100"/>
      <c r="BP244" s="100"/>
      <c r="BQ244" s="100"/>
      <c r="BR244" s="100"/>
      <c r="BS244" s="100"/>
      <c r="BT244" s="100"/>
      <c r="BU244" s="100"/>
      <c r="BV244" s="100"/>
      <c r="BW244" s="100"/>
      <c r="BX244" s="100"/>
      <c r="BY244" s="223"/>
      <c r="BZ244" s="224"/>
      <c r="CA244" s="223"/>
      <c r="CB244" s="225"/>
      <c r="CC244" s="225"/>
      <c r="CD244" s="225"/>
      <c r="CE244" s="225"/>
      <c r="CF244" s="225"/>
      <c r="CG244" s="225"/>
      <c r="CH244" s="225"/>
      <c r="CI244" s="225"/>
      <c r="CJ244" s="225"/>
      <c r="CK244" s="225"/>
      <c r="CL244" s="225"/>
      <c r="CM244" s="225"/>
      <c r="CN244" s="225"/>
      <c r="CO244" s="225"/>
      <c r="CP244" s="225"/>
      <c r="CQ244" s="225"/>
      <c r="CR244" s="225"/>
      <c r="CS244" s="223"/>
      <c r="CT244" s="223"/>
      <c r="CU244" s="223"/>
      <c r="CV244" s="223"/>
      <c r="CW244" s="223"/>
      <c r="CX244" s="223"/>
      <c r="CY244" s="223"/>
      <c r="CZ244" s="223"/>
    </row>
    <row r="245">
      <c r="A245" s="100"/>
      <c r="B245" s="100"/>
      <c r="C245" s="100"/>
      <c r="D245" s="100"/>
      <c r="E245" s="103"/>
      <c r="F245" s="101"/>
      <c r="G245" s="100"/>
      <c r="H245" s="100"/>
      <c r="I245" s="100"/>
      <c r="J245" s="103"/>
      <c r="K245" s="100"/>
      <c r="L245" s="100"/>
      <c r="M245" s="101"/>
      <c r="N245" s="102"/>
      <c r="O245" s="103"/>
      <c r="P245" s="103"/>
      <c r="Q245" s="103"/>
      <c r="R245" s="103"/>
      <c r="S245" s="103"/>
      <c r="T245" s="100"/>
      <c r="U245" s="100"/>
      <c r="V245" s="100"/>
      <c r="W245" s="101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1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  <c r="BH245" s="100"/>
      <c r="BI245" s="100"/>
      <c r="BJ245" s="100"/>
      <c r="BK245" s="100"/>
      <c r="BL245" s="100"/>
      <c r="BM245" s="100"/>
      <c r="BN245" s="100"/>
      <c r="BO245" s="100"/>
      <c r="BP245" s="100"/>
      <c r="BQ245" s="100"/>
      <c r="BR245" s="100"/>
      <c r="BS245" s="100"/>
      <c r="BT245" s="100"/>
      <c r="BU245" s="100"/>
      <c r="BV245" s="100"/>
      <c r="BW245" s="100"/>
      <c r="BX245" s="100"/>
      <c r="BY245" s="223"/>
      <c r="BZ245" s="224"/>
      <c r="CA245" s="223"/>
      <c r="CB245" s="225"/>
      <c r="CC245" s="225"/>
      <c r="CD245" s="225"/>
      <c r="CE245" s="225"/>
      <c r="CF245" s="225"/>
      <c r="CG245" s="225"/>
      <c r="CH245" s="225"/>
      <c r="CI245" s="225"/>
      <c r="CJ245" s="225"/>
      <c r="CK245" s="225"/>
      <c r="CL245" s="225"/>
      <c r="CM245" s="225"/>
      <c r="CN245" s="225"/>
      <c r="CO245" s="225"/>
      <c r="CP245" s="225"/>
      <c r="CQ245" s="225"/>
      <c r="CR245" s="225"/>
      <c r="CS245" s="223"/>
      <c r="CT245" s="223"/>
      <c r="CU245" s="223"/>
      <c r="CV245" s="223"/>
      <c r="CW245" s="223"/>
      <c r="CX245" s="223"/>
      <c r="CY245" s="223"/>
      <c r="CZ245" s="223"/>
    </row>
    <row r="246">
      <c r="A246" s="100"/>
      <c r="B246" s="100"/>
      <c r="C246" s="100"/>
      <c r="D246" s="100"/>
      <c r="E246" s="103"/>
      <c r="F246" s="101"/>
      <c r="G246" s="100"/>
      <c r="H246" s="100"/>
      <c r="I246" s="100"/>
      <c r="J246" s="103"/>
      <c r="K246" s="100"/>
      <c r="L246" s="100"/>
      <c r="M246" s="101"/>
      <c r="N246" s="102"/>
      <c r="O246" s="103"/>
      <c r="P246" s="103"/>
      <c r="Q246" s="103"/>
      <c r="R246" s="103"/>
      <c r="S246" s="103"/>
      <c r="T246" s="100"/>
      <c r="U246" s="100"/>
      <c r="V246" s="100"/>
      <c r="W246" s="101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1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  <c r="BH246" s="100"/>
      <c r="BI246" s="100"/>
      <c r="BJ246" s="100"/>
      <c r="BK246" s="100"/>
      <c r="BL246" s="100"/>
      <c r="BM246" s="100"/>
      <c r="BN246" s="100"/>
      <c r="BO246" s="100"/>
      <c r="BP246" s="100"/>
      <c r="BQ246" s="100"/>
      <c r="BR246" s="100"/>
      <c r="BS246" s="100"/>
      <c r="BT246" s="100"/>
      <c r="BU246" s="100"/>
      <c r="BV246" s="100"/>
      <c r="BW246" s="100"/>
      <c r="BX246" s="100"/>
      <c r="BY246" s="223"/>
      <c r="BZ246" s="224"/>
      <c r="CA246" s="223"/>
      <c r="CB246" s="225"/>
      <c r="CC246" s="225"/>
      <c r="CD246" s="225"/>
      <c r="CE246" s="225"/>
      <c r="CF246" s="225"/>
      <c r="CG246" s="225"/>
      <c r="CH246" s="225"/>
      <c r="CI246" s="225"/>
      <c r="CJ246" s="225"/>
      <c r="CK246" s="225"/>
      <c r="CL246" s="225"/>
      <c r="CM246" s="225"/>
      <c r="CN246" s="225"/>
      <c r="CO246" s="225"/>
      <c r="CP246" s="225"/>
      <c r="CQ246" s="225"/>
      <c r="CR246" s="225"/>
      <c r="CS246" s="223"/>
      <c r="CT246" s="223"/>
      <c r="CU246" s="223"/>
      <c r="CV246" s="223"/>
      <c r="CW246" s="223"/>
      <c r="CX246" s="223"/>
      <c r="CY246" s="223"/>
      <c r="CZ246" s="223"/>
    </row>
    <row r="247">
      <c r="A247" s="100"/>
      <c r="B247" s="100"/>
      <c r="C247" s="100"/>
      <c r="D247" s="100"/>
      <c r="E247" s="103"/>
      <c r="F247" s="101"/>
      <c r="G247" s="100"/>
      <c r="H247" s="100"/>
      <c r="I247" s="100"/>
      <c r="J247" s="103"/>
      <c r="K247" s="100"/>
      <c r="L247" s="100"/>
      <c r="M247" s="101"/>
      <c r="N247" s="102"/>
      <c r="O247" s="103"/>
      <c r="P247" s="103"/>
      <c r="Q247" s="103"/>
      <c r="R247" s="103"/>
      <c r="S247" s="103"/>
      <c r="T247" s="100"/>
      <c r="U247" s="100"/>
      <c r="V247" s="100"/>
      <c r="W247" s="101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1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  <c r="BH247" s="100"/>
      <c r="BI247" s="100"/>
      <c r="BJ247" s="100"/>
      <c r="BK247" s="100"/>
      <c r="BL247" s="100"/>
      <c r="BM247" s="100"/>
      <c r="BN247" s="100"/>
      <c r="BO247" s="100"/>
      <c r="BP247" s="100"/>
      <c r="BQ247" s="100"/>
      <c r="BR247" s="100"/>
      <c r="BS247" s="100"/>
      <c r="BT247" s="100"/>
      <c r="BU247" s="100"/>
      <c r="BV247" s="100"/>
      <c r="BW247" s="100"/>
      <c r="BX247" s="100"/>
      <c r="BY247" s="223"/>
      <c r="BZ247" s="224"/>
      <c r="CA247" s="223"/>
      <c r="CB247" s="225"/>
      <c r="CC247" s="225"/>
      <c r="CD247" s="225"/>
      <c r="CE247" s="225"/>
      <c r="CF247" s="225"/>
      <c r="CG247" s="225"/>
      <c r="CH247" s="225"/>
      <c r="CI247" s="225"/>
      <c r="CJ247" s="225"/>
      <c r="CK247" s="225"/>
      <c r="CL247" s="225"/>
      <c r="CM247" s="225"/>
      <c r="CN247" s="225"/>
      <c r="CO247" s="225"/>
      <c r="CP247" s="225"/>
      <c r="CQ247" s="225"/>
      <c r="CR247" s="225"/>
      <c r="CS247" s="223"/>
      <c r="CT247" s="223"/>
      <c r="CU247" s="223"/>
      <c r="CV247" s="223"/>
      <c r="CW247" s="223"/>
      <c r="CX247" s="223"/>
      <c r="CY247" s="223"/>
      <c r="CZ247" s="223"/>
    </row>
    <row r="248">
      <c r="A248" s="100"/>
      <c r="B248" s="100"/>
      <c r="C248" s="100"/>
      <c r="D248" s="100"/>
      <c r="E248" s="103"/>
      <c r="F248" s="101"/>
      <c r="G248" s="100"/>
      <c r="H248" s="100"/>
      <c r="I248" s="100"/>
      <c r="J248" s="103"/>
      <c r="K248" s="100"/>
      <c r="L248" s="100"/>
      <c r="M248" s="101"/>
      <c r="N248" s="102"/>
      <c r="O248" s="103"/>
      <c r="P248" s="103"/>
      <c r="Q248" s="103"/>
      <c r="R248" s="103"/>
      <c r="S248" s="103"/>
      <c r="T248" s="100"/>
      <c r="U248" s="100"/>
      <c r="V248" s="100"/>
      <c r="W248" s="101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1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  <c r="BH248" s="100"/>
      <c r="BI248" s="100"/>
      <c r="BJ248" s="100"/>
      <c r="BK248" s="100"/>
      <c r="BL248" s="100"/>
      <c r="BM248" s="100"/>
      <c r="BN248" s="100"/>
      <c r="BO248" s="100"/>
      <c r="BP248" s="100"/>
      <c r="BQ248" s="100"/>
      <c r="BR248" s="100"/>
      <c r="BS248" s="100"/>
      <c r="BT248" s="100"/>
      <c r="BU248" s="100"/>
      <c r="BV248" s="100"/>
      <c r="BW248" s="100"/>
      <c r="BX248" s="100"/>
      <c r="BY248" s="223"/>
      <c r="BZ248" s="224"/>
      <c r="CA248" s="223"/>
      <c r="CB248" s="225"/>
      <c r="CC248" s="225"/>
      <c r="CD248" s="225"/>
      <c r="CE248" s="225"/>
      <c r="CF248" s="225"/>
      <c r="CG248" s="225"/>
      <c r="CH248" s="225"/>
      <c r="CI248" s="225"/>
      <c r="CJ248" s="225"/>
      <c r="CK248" s="225"/>
      <c r="CL248" s="225"/>
      <c r="CM248" s="225"/>
      <c r="CN248" s="225"/>
      <c r="CO248" s="225"/>
      <c r="CP248" s="225"/>
      <c r="CQ248" s="225"/>
      <c r="CR248" s="225"/>
      <c r="CS248" s="223"/>
      <c r="CT248" s="223"/>
      <c r="CU248" s="223"/>
      <c r="CV248" s="223"/>
      <c r="CW248" s="223"/>
      <c r="CX248" s="223"/>
      <c r="CY248" s="223"/>
      <c r="CZ248" s="223"/>
    </row>
    <row r="249">
      <c r="A249" s="100"/>
      <c r="B249" s="100"/>
      <c r="C249" s="100"/>
      <c r="D249" s="100"/>
      <c r="E249" s="103"/>
      <c r="F249" s="101"/>
      <c r="G249" s="100"/>
      <c r="H249" s="100"/>
      <c r="I249" s="100"/>
      <c r="J249" s="103"/>
      <c r="K249" s="100"/>
      <c r="L249" s="100"/>
      <c r="M249" s="101"/>
      <c r="N249" s="102"/>
      <c r="O249" s="103"/>
      <c r="P249" s="103"/>
      <c r="Q249" s="103"/>
      <c r="R249" s="103"/>
      <c r="S249" s="103"/>
      <c r="T249" s="100"/>
      <c r="U249" s="100"/>
      <c r="V249" s="100"/>
      <c r="W249" s="101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1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  <c r="BH249" s="100"/>
      <c r="BI249" s="100"/>
      <c r="BJ249" s="100"/>
      <c r="BK249" s="100"/>
      <c r="BL249" s="100"/>
      <c r="BM249" s="100"/>
      <c r="BN249" s="100"/>
      <c r="BO249" s="100"/>
      <c r="BP249" s="100"/>
      <c r="BQ249" s="100"/>
      <c r="BR249" s="100"/>
      <c r="BS249" s="100"/>
      <c r="BT249" s="100"/>
      <c r="BU249" s="100"/>
      <c r="BV249" s="100"/>
      <c r="BW249" s="100"/>
      <c r="BX249" s="100"/>
      <c r="BY249" s="223"/>
      <c r="BZ249" s="224"/>
      <c r="CA249" s="223"/>
      <c r="CB249" s="225"/>
      <c r="CC249" s="225"/>
      <c r="CD249" s="225"/>
      <c r="CE249" s="225"/>
      <c r="CF249" s="225"/>
      <c r="CG249" s="225"/>
      <c r="CH249" s="225"/>
      <c r="CI249" s="225"/>
      <c r="CJ249" s="225"/>
      <c r="CK249" s="225"/>
      <c r="CL249" s="225"/>
      <c r="CM249" s="225"/>
      <c r="CN249" s="225"/>
      <c r="CO249" s="225"/>
      <c r="CP249" s="225"/>
      <c r="CQ249" s="225"/>
      <c r="CR249" s="225"/>
      <c r="CS249" s="223"/>
      <c r="CT249" s="223"/>
      <c r="CU249" s="223"/>
      <c r="CV249" s="223"/>
      <c r="CW249" s="223"/>
      <c r="CX249" s="223"/>
      <c r="CY249" s="223"/>
      <c r="CZ249" s="223"/>
    </row>
    <row r="250">
      <c r="A250" s="100"/>
      <c r="B250" s="100"/>
      <c r="C250" s="100"/>
      <c r="D250" s="100"/>
      <c r="E250" s="103"/>
      <c r="F250" s="101"/>
      <c r="G250" s="100"/>
      <c r="H250" s="100"/>
      <c r="I250" s="100"/>
      <c r="J250" s="103"/>
      <c r="K250" s="100"/>
      <c r="L250" s="100"/>
      <c r="M250" s="101"/>
      <c r="N250" s="102"/>
      <c r="O250" s="103"/>
      <c r="P250" s="103"/>
      <c r="Q250" s="103"/>
      <c r="R250" s="103"/>
      <c r="S250" s="103"/>
      <c r="T250" s="100"/>
      <c r="U250" s="100"/>
      <c r="V250" s="100"/>
      <c r="W250" s="101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1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  <c r="BH250" s="100"/>
      <c r="BI250" s="100"/>
      <c r="BJ250" s="100"/>
      <c r="BK250" s="100"/>
      <c r="BL250" s="100"/>
      <c r="BM250" s="100"/>
      <c r="BN250" s="100"/>
      <c r="BO250" s="100"/>
      <c r="BP250" s="100"/>
      <c r="BQ250" s="100"/>
      <c r="BR250" s="100"/>
      <c r="BS250" s="100"/>
      <c r="BT250" s="100"/>
      <c r="BU250" s="100"/>
      <c r="BV250" s="100"/>
      <c r="BW250" s="100"/>
      <c r="BX250" s="100"/>
      <c r="BY250" s="223"/>
      <c r="BZ250" s="224"/>
      <c r="CA250" s="223"/>
      <c r="CB250" s="225"/>
      <c r="CC250" s="225"/>
      <c r="CD250" s="225"/>
      <c r="CE250" s="225"/>
      <c r="CF250" s="225"/>
      <c r="CG250" s="225"/>
      <c r="CH250" s="225"/>
      <c r="CI250" s="225"/>
      <c r="CJ250" s="225"/>
      <c r="CK250" s="225"/>
      <c r="CL250" s="225"/>
      <c r="CM250" s="225"/>
      <c r="CN250" s="225"/>
      <c r="CO250" s="225"/>
      <c r="CP250" s="225"/>
      <c r="CQ250" s="225"/>
      <c r="CR250" s="225"/>
      <c r="CS250" s="223"/>
      <c r="CT250" s="223"/>
      <c r="CU250" s="223"/>
      <c r="CV250" s="223"/>
      <c r="CW250" s="223"/>
      <c r="CX250" s="223"/>
      <c r="CY250" s="223"/>
      <c r="CZ250" s="223"/>
    </row>
    <row r="251">
      <c r="A251" s="100"/>
      <c r="B251" s="100"/>
      <c r="C251" s="100"/>
      <c r="D251" s="100"/>
      <c r="E251" s="103"/>
      <c r="F251" s="101"/>
      <c r="G251" s="100"/>
      <c r="H251" s="100"/>
      <c r="I251" s="100"/>
      <c r="J251" s="103"/>
      <c r="K251" s="100"/>
      <c r="L251" s="100"/>
      <c r="M251" s="101"/>
      <c r="N251" s="102"/>
      <c r="O251" s="103"/>
      <c r="P251" s="103"/>
      <c r="Q251" s="103"/>
      <c r="R251" s="103"/>
      <c r="S251" s="103"/>
      <c r="T251" s="100"/>
      <c r="U251" s="100"/>
      <c r="V251" s="100"/>
      <c r="W251" s="101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1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  <c r="BG251" s="100"/>
      <c r="BH251" s="100"/>
      <c r="BI251" s="100"/>
      <c r="BJ251" s="100"/>
      <c r="BK251" s="100"/>
      <c r="BL251" s="100"/>
      <c r="BM251" s="100"/>
      <c r="BN251" s="100"/>
      <c r="BO251" s="100"/>
      <c r="BP251" s="100"/>
      <c r="BQ251" s="100"/>
      <c r="BR251" s="100"/>
      <c r="BS251" s="100"/>
      <c r="BT251" s="100"/>
      <c r="BU251" s="100"/>
      <c r="BV251" s="100"/>
      <c r="BW251" s="100"/>
      <c r="BX251" s="100"/>
      <c r="BY251" s="223"/>
      <c r="BZ251" s="224"/>
      <c r="CA251" s="223"/>
      <c r="CB251" s="225"/>
      <c r="CC251" s="225"/>
      <c r="CD251" s="225"/>
      <c r="CE251" s="225"/>
      <c r="CF251" s="225"/>
      <c r="CG251" s="225"/>
      <c r="CH251" s="225"/>
      <c r="CI251" s="225"/>
      <c r="CJ251" s="225"/>
      <c r="CK251" s="225"/>
      <c r="CL251" s="225"/>
      <c r="CM251" s="225"/>
      <c r="CN251" s="225"/>
      <c r="CO251" s="225"/>
      <c r="CP251" s="225"/>
      <c r="CQ251" s="225"/>
      <c r="CR251" s="225"/>
      <c r="CS251" s="223"/>
      <c r="CT251" s="223"/>
      <c r="CU251" s="223"/>
      <c r="CV251" s="223"/>
      <c r="CW251" s="223"/>
      <c r="CX251" s="223"/>
      <c r="CY251" s="223"/>
      <c r="CZ251" s="223"/>
    </row>
    <row r="252">
      <c r="A252" s="100"/>
      <c r="B252" s="100"/>
      <c r="C252" s="100"/>
      <c r="D252" s="100"/>
      <c r="E252" s="103"/>
      <c r="F252" s="101"/>
      <c r="G252" s="100"/>
      <c r="H252" s="100"/>
      <c r="I252" s="100"/>
      <c r="J252" s="103"/>
      <c r="K252" s="100"/>
      <c r="L252" s="100"/>
      <c r="M252" s="101"/>
      <c r="N252" s="102"/>
      <c r="O252" s="103"/>
      <c r="P252" s="103"/>
      <c r="Q252" s="103"/>
      <c r="R252" s="103"/>
      <c r="S252" s="103"/>
      <c r="T252" s="100"/>
      <c r="U252" s="100"/>
      <c r="V252" s="100"/>
      <c r="W252" s="101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1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  <c r="BG252" s="100"/>
      <c r="BH252" s="100"/>
      <c r="BI252" s="100"/>
      <c r="BJ252" s="100"/>
      <c r="BK252" s="100"/>
      <c r="BL252" s="100"/>
      <c r="BM252" s="100"/>
      <c r="BN252" s="100"/>
      <c r="BO252" s="100"/>
      <c r="BP252" s="100"/>
      <c r="BQ252" s="100"/>
      <c r="BR252" s="100"/>
      <c r="BS252" s="100"/>
      <c r="BT252" s="100"/>
      <c r="BU252" s="100"/>
      <c r="BV252" s="100"/>
      <c r="BW252" s="100"/>
      <c r="BX252" s="100"/>
      <c r="BY252" s="223"/>
      <c r="BZ252" s="224"/>
      <c r="CA252" s="223"/>
      <c r="CB252" s="225"/>
      <c r="CC252" s="225"/>
      <c r="CD252" s="225"/>
      <c r="CE252" s="225"/>
      <c r="CF252" s="225"/>
      <c r="CG252" s="225"/>
      <c r="CH252" s="225"/>
      <c r="CI252" s="225"/>
      <c r="CJ252" s="225"/>
      <c r="CK252" s="225"/>
      <c r="CL252" s="225"/>
      <c r="CM252" s="225"/>
      <c r="CN252" s="225"/>
      <c r="CO252" s="225"/>
      <c r="CP252" s="225"/>
      <c r="CQ252" s="225"/>
      <c r="CR252" s="225"/>
      <c r="CS252" s="223"/>
      <c r="CT252" s="223"/>
      <c r="CU252" s="223"/>
      <c r="CV252" s="223"/>
      <c r="CW252" s="223"/>
      <c r="CX252" s="223"/>
      <c r="CY252" s="223"/>
      <c r="CZ252" s="223"/>
    </row>
    <row r="253">
      <c r="A253" s="100"/>
      <c r="B253" s="100"/>
      <c r="C253" s="100"/>
      <c r="D253" s="100"/>
      <c r="E253" s="103"/>
      <c r="F253" s="101"/>
      <c r="G253" s="100"/>
      <c r="H253" s="100"/>
      <c r="I253" s="100"/>
      <c r="J253" s="103"/>
      <c r="K253" s="100"/>
      <c r="L253" s="100"/>
      <c r="M253" s="101"/>
      <c r="N253" s="102"/>
      <c r="O253" s="103"/>
      <c r="P253" s="103"/>
      <c r="Q253" s="103"/>
      <c r="R253" s="103"/>
      <c r="S253" s="103"/>
      <c r="T253" s="100"/>
      <c r="U253" s="100"/>
      <c r="V253" s="100"/>
      <c r="W253" s="101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1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  <c r="BG253" s="100"/>
      <c r="BH253" s="100"/>
      <c r="BI253" s="100"/>
      <c r="BJ253" s="100"/>
      <c r="BK253" s="100"/>
      <c r="BL253" s="100"/>
      <c r="BM253" s="100"/>
      <c r="BN253" s="100"/>
      <c r="BO253" s="100"/>
      <c r="BP253" s="100"/>
      <c r="BQ253" s="100"/>
      <c r="BR253" s="100"/>
      <c r="BS253" s="100"/>
      <c r="BT253" s="100"/>
      <c r="BU253" s="100"/>
      <c r="BV253" s="100"/>
      <c r="BW253" s="100"/>
      <c r="BX253" s="100"/>
      <c r="BY253" s="223"/>
      <c r="BZ253" s="224"/>
      <c r="CA253" s="223"/>
      <c r="CB253" s="225"/>
      <c r="CC253" s="225"/>
      <c r="CD253" s="225"/>
      <c r="CE253" s="225"/>
      <c r="CF253" s="225"/>
      <c r="CG253" s="225"/>
      <c r="CH253" s="225"/>
      <c r="CI253" s="225"/>
      <c r="CJ253" s="225"/>
      <c r="CK253" s="225"/>
      <c r="CL253" s="225"/>
      <c r="CM253" s="225"/>
      <c r="CN253" s="225"/>
      <c r="CO253" s="225"/>
      <c r="CP253" s="225"/>
      <c r="CQ253" s="225"/>
      <c r="CR253" s="225"/>
      <c r="CS253" s="223"/>
      <c r="CT253" s="223"/>
      <c r="CU253" s="223"/>
      <c r="CV253" s="223"/>
      <c r="CW253" s="223"/>
      <c r="CX253" s="223"/>
      <c r="CY253" s="223"/>
      <c r="CZ253" s="223"/>
    </row>
    <row r="254">
      <c r="A254" s="100"/>
      <c r="B254" s="100"/>
      <c r="C254" s="100"/>
      <c r="D254" s="100"/>
      <c r="E254" s="103"/>
      <c r="F254" s="101"/>
      <c r="G254" s="100"/>
      <c r="H254" s="100"/>
      <c r="I254" s="100"/>
      <c r="J254" s="103"/>
      <c r="K254" s="100"/>
      <c r="L254" s="100"/>
      <c r="M254" s="101"/>
      <c r="N254" s="102"/>
      <c r="O254" s="103"/>
      <c r="P254" s="103"/>
      <c r="Q254" s="103"/>
      <c r="R254" s="103"/>
      <c r="S254" s="103"/>
      <c r="T254" s="100"/>
      <c r="U254" s="100"/>
      <c r="V254" s="100"/>
      <c r="W254" s="101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1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  <c r="BG254" s="100"/>
      <c r="BH254" s="100"/>
      <c r="BI254" s="100"/>
      <c r="BJ254" s="100"/>
      <c r="BK254" s="100"/>
      <c r="BL254" s="100"/>
      <c r="BM254" s="100"/>
      <c r="BN254" s="100"/>
      <c r="BO254" s="100"/>
      <c r="BP254" s="100"/>
      <c r="BQ254" s="100"/>
      <c r="BR254" s="100"/>
      <c r="BS254" s="100"/>
      <c r="BT254" s="100"/>
      <c r="BU254" s="100"/>
      <c r="BV254" s="100"/>
      <c r="BW254" s="100"/>
      <c r="BX254" s="100"/>
      <c r="BY254" s="223"/>
      <c r="BZ254" s="224"/>
      <c r="CA254" s="223"/>
      <c r="CB254" s="225"/>
      <c r="CC254" s="225"/>
      <c r="CD254" s="225"/>
      <c r="CE254" s="225"/>
      <c r="CF254" s="225"/>
      <c r="CG254" s="225"/>
      <c r="CH254" s="225"/>
      <c r="CI254" s="225"/>
      <c r="CJ254" s="225"/>
      <c r="CK254" s="225"/>
      <c r="CL254" s="225"/>
      <c r="CM254" s="225"/>
      <c r="CN254" s="225"/>
      <c r="CO254" s="225"/>
      <c r="CP254" s="225"/>
      <c r="CQ254" s="225"/>
      <c r="CR254" s="225"/>
      <c r="CS254" s="223"/>
      <c r="CT254" s="223"/>
      <c r="CU254" s="223"/>
      <c r="CV254" s="223"/>
      <c r="CW254" s="223"/>
      <c r="CX254" s="223"/>
      <c r="CY254" s="223"/>
      <c r="CZ254" s="223"/>
    </row>
    <row r="255">
      <c r="A255" s="100"/>
      <c r="B255" s="100"/>
      <c r="C255" s="100"/>
      <c r="D255" s="100"/>
      <c r="E255" s="103"/>
      <c r="F255" s="101"/>
      <c r="G255" s="100"/>
      <c r="H255" s="100"/>
      <c r="I255" s="100"/>
      <c r="J255" s="103"/>
      <c r="K255" s="100"/>
      <c r="L255" s="100"/>
      <c r="M255" s="101"/>
      <c r="N255" s="102"/>
      <c r="O255" s="103"/>
      <c r="P255" s="103"/>
      <c r="Q255" s="103"/>
      <c r="R255" s="103"/>
      <c r="S255" s="103"/>
      <c r="T255" s="100"/>
      <c r="U255" s="100"/>
      <c r="V255" s="100"/>
      <c r="W255" s="101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1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  <c r="BG255" s="100"/>
      <c r="BH255" s="100"/>
      <c r="BI255" s="100"/>
      <c r="BJ255" s="100"/>
      <c r="BK255" s="100"/>
      <c r="BL255" s="100"/>
      <c r="BM255" s="100"/>
      <c r="BN255" s="100"/>
      <c r="BO255" s="100"/>
      <c r="BP255" s="100"/>
      <c r="BQ255" s="100"/>
      <c r="BR255" s="100"/>
      <c r="BS255" s="100"/>
      <c r="BT255" s="100"/>
      <c r="BU255" s="100"/>
      <c r="BV255" s="100"/>
      <c r="BW255" s="100"/>
      <c r="BX255" s="100"/>
      <c r="BY255" s="223"/>
      <c r="BZ255" s="224"/>
      <c r="CA255" s="223"/>
      <c r="CB255" s="225"/>
      <c r="CC255" s="225"/>
      <c r="CD255" s="225"/>
      <c r="CE255" s="225"/>
      <c r="CF255" s="225"/>
      <c r="CG255" s="225"/>
      <c r="CH255" s="225"/>
      <c r="CI255" s="225"/>
      <c r="CJ255" s="225"/>
      <c r="CK255" s="225"/>
      <c r="CL255" s="225"/>
      <c r="CM255" s="225"/>
      <c r="CN255" s="225"/>
      <c r="CO255" s="225"/>
      <c r="CP255" s="225"/>
      <c r="CQ255" s="225"/>
      <c r="CR255" s="225"/>
      <c r="CS255" s="223"/>
      <c r="CT255" s="223"/>
      <c r="CU255" s="223"/>
      <c r="CV255" s="223"/>
      <c r="CW255" s="223"/>
      <c r="CX255" s="223"/>
      <c r="CY255" s="223"/>
      <c r="CZ255" s="223"/>
    </row>
    <row r="256">
      <c r="A256" s="100"/>
      <c r="B256" s="100"/>
      <c r="C256" s="100"/>
      <c r="D256" s="100"/>
      <c r="E256" s="103"/>
      <c r="F256" s="101"/>
      <c r="G256" s="100"/>
      <c r="H256" s="100"/>
      <c r="I256" s="100"/>
      <c r="J256" s="103"/>
      <c r="K256" s="100"/>
      <c r="L256" s="100"/>
      <c r="M256" s="101"/>
      <c r="N256" s="102"/>
      <c r="O256" s="103"/>
      <c r="P256" s="103"/>
      <c r="Q256" s="103"/>
      <c r="R256" s="103"/>
      <c r="S256" s="103"/>
      <c r="T256" s="100"/>
      <c r="U256" s="100"/>
      <c r="V256" s="100"/>
      <c r="W256" s="101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1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  <c r="BG256" s="100"/>
      <c r="BH256" s="100"/>
      <c r="BI256" s="100"/>
      <c r="BJ256" s="100"/>
      <c r="BK256" s="100"/>
      <c r="BL256" s="100"/>
      <c r="BM256" s="100"/>
      <c r="BN256" s="100"/>
      <c r="BO256" s="100"/>
      <c r="BP256" s="100"/>
      <c r="BQ256" s="100"/>
      <c r="BR256" s="100"/>
      <c r="BS256" s="100"/>
      <c r="BT256" s="100"/>
      <c r="BU256" s="100"/>
      <c r="BV256" s="100"/>
      <c r="BW256" s="100"/>
      <c r="BX256" s="100"/>
      <c r="BY256" s="223"/>
      <c r="BZ256" s="224"/>
      <c r="CA256" s="223"/>
      <c r="CB256" s="225"/>
      <c r="CC256" s="225"/>
      <c r="CD256" s="225"/>
      <c r="CE256" s="225"/>
      <c r="CF256" s="225"/>
      <c r="CG256" s="225"/>
      <c r="CH256" s="225"/>
      <c r="CI256" s="225"/>
      <c r="CJ256" s="225"/>
      <c r="CK256" s="225"/>
      <c r="CL256" s="225"/>
      <c r="CM256" s="225"/>
      <c r="CN256" s="225"/>
      <c r="CO256" s="225"/>
      <c r="CP256" s="225"/>
      <c r="CQ256" s="225"/>
      <c r="CR256" s="225"/>
      <c r="CS256" s="223"/>
      <c r="CT256" s="223"/>
      <c r="CU256" s="223"/>
      <c r="CV256" s="223"/>
      <c r="CW256" s="223"/>
      <c r="CX256" s="223"/>
      <c r="CY256" s="223"/>
      <c r="CZ256" s="223"/>
    </row>
    <row r="257">
      <c r="A257" s="100"/>
      <c r="B257" s="100"/>
      <c r="C257" s="100"/>
      <c r="D257" s="100"/>
      <c r="E257" s="103"/>
      <c r="F257" s="101"/>
      <c r="G257" s="100"/>
      <c r="H257" s="100"/>
      <c r="I257" s="100"/>
      <c r="J257" s="103"/>
      <c r="K257" s="100"/>
      <c r="L257" s="100"/>
      <c r="M257" s="101"/>
      <c r="N257" s="102"/>
      <c r="O257" s="103"/>
      <c r="P257" s="103"/>
      <c r="Q257" s="103"/>
      <c r="R257" s="103"/>
      <c r="S257" s="103"/>
      <c r="T257" s="100"/>
      <c r="U257" s="100"/>
      <c r="V257" s="100"/>
      <c r="W257" s="101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1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  <c r="BH257" s="100"/>
      <c r="BI257" s="100"/>
      <c r="BJ257" s="100"/>
      <c r="BK257" s="100"/>
      <c r="BL257" s="100"/>
      <c r="BM257" s="100"/>
      <c r="BN257" s="100"/>
      <c r="BO257" s="100"/>
      <c r="BP257" s="100"/>
      <c r="BQ257" s="100"/>
      <c r="BR257" s="100"/>
      <c r="BS257" s="100"/>
      <c r="BT257" s="100"/>
      <c r="BU257" s="100"/>
      <c r="BV257" s="100"/>
      <c r="BW257" s="100"/>
      <c r="BX257" s="100"/>
      <c r="BY257" s="223"/>
      <c r="BZ257" s="224"/>
      <c r="CA257" s="223"/>
      <c r="CB257" s="225"/>
      <c r="CC257" s="225"/>
      <c r="CD257" s="225"/>
      <c r="CE257" s="225"/>
      <c r="CF257" s="225"/>
      <c r="CG257" s="225"/>
      <c r="CH257" s="225"/>
      <c r="CI257" s="225"/>
      <c r="CJ257" s="225"/>
      <c r="CK257" s="225"/>
      <c r="CL257" s="225"/>
      <c r="CM257" s="225"/>
      <c r="CN257" s="225"/>
      <c r="CO257" s="225"/>
      <c r="CP257" s="225"/>
      <c r="CQ257" s="225"/>
      <c r="CR257" s="225"/>
      <c r="CS257" s="223"/>
      <c r="CT257" s="223"/>
      <c r="CU257" s="223"/>
      <c r="CV257" s="223"/>
      <c r="CW257" s="223"/>
      <c r="CX257" s="223"/>
      <c r="CY257" s="223"/>
      <c r="CZ257" s="223"/>
    </row>
    <row r="258">
      <c r="A258" s="100"/>
      <c r="B258" s="100"/>
      <c r="C258" s="100"/>
      <c r="D258" s="100"/>
      <c r="E258" s="103"/>
      <c r="F258" s="101"/>
      <c r="G258" s="100"/>
      <c r="H258" s="100"/>
      <c r="I258" s="100"/>
      <c r="J258" s="103"/>
      <c r="K258" s="100"/>
      <c r="L258" s="100"/>
      <c r="M258" s="101"/>
      <c r="N258" s="102"/>
      <c r="O258" s="103"/>
      <c r="P258" s="103"/>
      <c r="Q258" s="103"/>
      <c r="R258" s="103"/>
      <c r="S258" s="103"/>
      <c r="T258" s="100"/>
      <c r="U258" s="100"/>
      <c r="V258" s="100"/>
      <c r="W258" s="101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1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  <c r="BH258" s="100"/>
      <c r="BI258" s="100"/>
      <c r="BJ258" s="100"/>
      <c r="BK258" s="100"/>
      <c r="BL258" s="100"/>
      <c r="BM258" s="100"/>
      <c r="BN258" s="100"/>
      <c r="BO258" s="100"/>
      <c r="BP258" s="100"/>
      <c r="BQ258" s="100"/>
      <c r="BR258" s="100"/>
      <c r="BS258" s="100"/>
      <c r="BT258" s="100"/>
      <c r="BU258" s="100"/>
      <c r="BV258" s="100"/>
      <c r="BW258" s="100"/>
      <c r="BX258" s="100"/>
      <c r="BY258" s="223"/>
      <c r="BZ258" s="224"/>
      <c r="CA258" s="223"/>
      <c r="CB258" s="225"/>
      <c r="CC258" s="225"/>
      <c r="CD258" s="225"/>
      <c r="CE258" s="225"/>
      <c r="CF258" s="225"/>
      <c r="CG258" s="225"/>
      <c r="CH258" s="225"/>
      <c r="CI258" s="225"/>
      <c r="CJ258" s="225"/>
      <c r="CK258" s="225"/>
      <c r="CL258" s="225"/>
      <c r="CM258" s="225"/>
      <c r="CN258" s="225"/>
      <c r="CO258" s="225"/>
      <c r="CP258" s="225"/>
      <c r="CQ258" s="225"/>
      <c r="CR258" s="225"/>
      <c r="CS258" s="223"/>
      <c r="CT258" s="223"/>
      <c r="CU258" s="223"/>
      <c r="CV258" s="223"/>
      <c r="CW258" s="223"/>
      <c r="CX258" s="223"/>
      <c r="CY258" s="223"/>
      <c r="CZ258" s="223"/>
    </row>
    <row r="259">
      <c r="A259" s="100"/>
      <c r="B259" s="100"/>
      <c r="C259" s="100"/>
      <c r="D259" s="100"/>
      <c r="E259" s="103"/>
      <c r="F259" s="101"/>
      <c r="G259" s="100"/>
      <c r="H259" s="100"/>
      <c r="I259" s="100"/>
      <c r="J259" s="103"/>
      <c r="K259" s="100"/>
      <c r="L259" s="100"/>
      <c r="M259" s="101"/>
      <c r="N259" s="102"/>
      <c r="O259" s="103"/>
      <c r="P259" s="103"/>
      <c r="Q259" s="103"/>
      <c r="R259" s="103"/>
      <c r="S259" s="103"/>
      <c r="T259" s="100"/>
      <c r="U259" s="100"/>
      <c r="V259" s="100"/>
      <c r="W259" s="101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1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  <c r="BG259" s="100"/>
      <c r="BH259" s="100"/>
      <c r="BI259" s="100"/>
      <c r="BJ259" s="100"/>
      <c r="BK259" s="100"/>
      <c r="BL259" s="100"/>
      <c r="BM259" s="100"/>
      <c r="BN259" s="100"/>
      <c r="BO259" s="100"/>
      <c r="BP259" s="100"/>
      <c r="BQ259" s="100"/>
      <c r="BR259" s="100"/>
      <c r="BS259" s="100"/>
      <c r="BT259" s="100"/>
      <c r="BU259" s="100"/>
      <c r="BV259" s="100"/>
      <c r="BW259" s="100"/>
      <c r="BX259" s="100"/>
      <c r="BY259" s="223"/>
      <c r="BZ259" s="224"/>
      <c r="CA259" s="223"/>
      <c r="CB259" s="225"/>
      <c r="CC259" s="225"/>
      <c r="CD259" s="225"/>
      <c r="CE259" s="225"/>
      <c r="CF259" s="225"/>
      <c r="CG259" s="225"/>
      <c r="CH259" s="225"/>
      <c r="CI259" s="225"/>
      <c r="CJ259" s="225"/>
      <c r="CK259" s="225"/>
      <c r="CL259" s="225"/>
      <c r="CM259" s="225"/>
      <c r="CN259" s="225"/>
      <c r="CO259" s="225"/>
      <c r="CP259" s="225"/>
      <c r="CQ259" s="225"/>
      <c r="CR259" s="225"/>
      <c r="CS259" s="223"/>
      <c r="CT259" s="223"/>
      <c r="CU259" s="223"/>
      <c r="CV259" s="223"/>
      <c r="CW259" s="223"/>
      <c r="CX259" s="223"/>
      <c r="CY259" s="223"/>
      <c r="CZ259" s="223"/>
    </row>
    <row r="260">
      <c r="A260" s="100"/>
      <c r="B260" s="100"/>
      <c r="C260" s="100"/>
      <c r="D260" s="100"/>
      <c r="E260" s="103"/>
      <c r="F260" s="101"/>
      <c r="G260" s="100"/>
      <c r="H260" s="100"/>
      <c r="I260" s="100"/>
      <c r="J260" s="103"/>
      <c r="K260" s="100"/>
      <c r="L260" s="100"/>
      <c r="M260" s="101"/>
      <c r="N260" s="102"/>
      <c r="O260" s="103"/>
      <c r="P260" s="103"/>
      <c r="Q260" s="103"/>
      <c r="R260" s="103"/>
      <c r="S260" s="103"/>
      <c r="T260" s="100"/>
      <c r="U260" s="100"/>
      <c r="V260" s="100"/>
      <c r="W260" s="101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1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00"/>
      <c r="BI260" s="100"/>
      <c r="BJ260" s="100"/>
      <c r="BK260" s="100"/>
      <c r="BL260" s="100"/>
      <c r="BM260" s="100"/>
      <c r="BN260" s="100"/>
      <c r="BO260" s="100"/>
      <c r="BP260" s="100"/>
      <c r="BQ260" s="100"/>
      <c r="BR260" s="100"/>
      <c r="BS260" s="100"/>
      <c r="BT260" s="100"/>
      <c r="BU260" s="100"/>
      <c r="BV260" s="100"/>
      <c r="BW260" s="100"/>
      <c r="BX260" s="100"/>
      <c r="BY260" s="223"/>
      <c r="BZ260" s="224"/>
      <c r="CA260" s="223"/>
      <c r="CB260" s="225"/>
      <c r="CC260" s="225"/>
      <c r="CD260" s="225"/>
      <c r="CE260" s="225"/>
      <c r="CF260" s="225"/>
      <c r="CG260" s="225"/>
      <c r="CH260" s="225"/>
      <c r="CI260" s="225"/>
      <c r="CJ260" s="225"/>
      <c r="CK260" s="225"/>
      <c r="CL260" s="225"/>
      <c r="CM260" s="225"/>
      <c r="CN260" s="225"/>
      <c r="CO260" s="225"/>
      <c r="CP260" s="225"/>
      <c r="CQ260" s="225"/>
      <c r="CR260" s="225"/>
      <c r="CS260" s="223"/>
      <c r="CT260" s="223"/>
      <c r="CU260" s="223"/>
      <c r="CV260" s="223"/>
      <c r="CW260" s="223"/>
      <c r="CX260" s="223"/>
      <c r="CY260" s="223"/>
      <c r="CZ260" s="223"/>
    </row>
    <row r="261">
      <c r="A261" s="100"/>
      <c r="B261" s="100"/>
      <c r="C261" s="100"/>
      <c r="D261" s="100"/>
      <c r="E261" s="103"/>
      <c r="F261" s="101"/>
      <c r="G261" s="100"/>
      <c r="H261" s="100"/>
      <c r="I261" s="100"/>
      <c r="J261" s="103"/>
      <c r="K261" s="100"/>
      <c r="L261" s="100"/>
      <c r="M261" s="101"/>
      <c r="N261" s="102"/>
      <c r="O261" s="103"/>
      <c r="P261" s="103"/>
      <c r="Q261" s="103"/>
      <c r="R261" s="103"/>
      <c r="S261" s="103"/>
      <c r="T261" s="100"/>
      <c r="U261" s="100"/>
      <c r="V261" s="100"/>
      <c r="W261" s="101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1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00"/>
      <c r="BI261" s="100"/>
      <c r="BJ261" s="100"/>
      <c r="BK261" s="100"/>
      <c r="BL261" s="100"/>
      <c r="BM261" s="100"/>
      <c r="BN261" s="100"/>
      <c r="BO261" s="100"/>
      <c r="BP261" s="100"/>
      <c r="BQ261" s="100"/>
      <c r="BR261" s="100"/>
      <c r="BS261" s="100"/>
      <c r="BT261" s="100"/>
      <c r="BU261" s="100"/>
      <c r="BV261" s="100"/>
      <c r="BW261" s="100"/>
      <c r="BX261" s="100"/>
      <c r="BY261" s="223"/>
      <c r="BZ261" s="224"/>
      <c r="CA261" s="223"/>
      <c r="CB261" s="225"/>
      <c r="CC261" s="225"/>
      <c r="CD261" s="225"/>
      <c r="CE261" s="225"/>
      <c r="CF261" s="225"/>
      <c r="CG261" s="225"/>
      <c r="CH261" s="225"/>
      <c r="CI261" s="225"/>
      <c r="CJ261" s="225"/>
      <c r="CK261" s="225"/>
      <c r="CL261" s="225"/>
      <c r="CM261" s="225"/>
      <c r="CN261" s="225"/>
      <c r="CO261" s="225"/>
      <c r="CP261" s="225"/>
      <c r="CQ261" s="225"/>
      <c r="CR261" s="225"/>
      <c r="CS261" s="223"/>
      <c r="CT261" s="223"/>
      <c r="CU261" s="223"/>
      <c r="CV261" s="223"/>
      <c r="CW261" s="223"/>
      <c r="CX261" s="223"/>
      <c r="CY261" s="223"/>
      <c r="CZ261" s="223"/>
    </row>
    <row r="262">
      <c r="A262" s="100"/>
      <c r="B262" s="100"/>
      <c r="C262" s="100"/>
      <c r="D262" s="100"/>
      <c r="E262" s="103"/>
      <c r="F262" s="101"/>
      <c r="G262" s="100"/>
      <c r="H262" s="100"/>
      <c r="I262" s="100"/>
      <c r="J262" s="103"/>
      <c r="K262" s="100"/>
      <c r="L262" s="100"/>
      <c r="M262" s="101"/>
      <c r="N262" s="102"/>
      <c r="O262" s="103"/>
      <c r="P262" s="103"/>
      <c r="Q262" s="103"/>
      <c r="R262" s="103"/>
      <c r="S262" s="103"/>
      <c r="T262" s="100"/>
      <c r="U262" s="100"/>
      <c r="V262" s="100"/>
      <c r="W262" s="101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1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  <c r="BN262" s="100"/>
      <c r="BO262" s="100"/>
      <c r="BP262" s="100"/>
      <c r="BQ262" s="100"/>
      <c r="BR262" s="100"/>
      <c r="BS262" s="100"/>
      <c r="BT262" s="100"/>
      <c r="BU262" s="100"/>
      <c r="BV262" s="100"/>
      <c r="BW262" s="100"/>
      <c r="BX262" s="100"/>
      <c r="BY262" s="223"/>
      <c r="BZ262" s="224"/>
      <c r="CA262" s="223"/>
      <c r="CB262" s="225"/>
      <c r="CC262" s="225"/>
      <c r="CD262" s="225"/>
      <c r="CE262" s="225"/>
      <c r="CF262" s="225"/>
      <c r="CG262" s="225"/>
      <c r="CH262" s="225"/>
      <c r="CI262" s="225"/>
      <c r="CJ262" s="225"/>
      <c r="CK262" s="225"/>
      <c r="CL262" s="225"/>
      <c r="CM262" s="225"/>
      <c r="CN262" s="225"/>
      <c r="CO262" s="225"/>
      <c r="CP262" s="225"/>
      <c r="CQ262" s="225"/>
      <c r="CR262" s="225"/>
      <c r="CS262" s="223"/>
      <c r="CT262" s="223"/>
      <c r="CU262" s="223"/>
      <c r="CV262" s="223"/>
      <c r="CW262" s="223"/>
      <c r="CX262" s="223"/>
      <c r="CY262" s="223"/>
      <c r="CZ262" s="223"/>
    </row>
    <row r="263">
      <c r="A263" s="100"/>
      <c r="B263" s="100"/>
      <c r="C263" s="100"/>
      <c r="D263" s="100"/>
      <c r="E263" s="103"/>
      <c r="F263" s="101"/>
      <c r="G263" s="100"/>
      <c r="H263" s="100"/>
      <c r="I263" s="100"/>
      <c r="J263" s="103"/>
      <c r="K263" s="100"/>
      <c r="L263" s="100"/>
      <c r="M263" s="101"/>
      <c r="N263" s="102"/>
      <c r="O263" s="103"/>
      <c r="P263" s="103"/>
      <c r="Q263" s="103"/>
      <c r="R263" s="103"/>
      <c r="S263" s="103"/>
      <c r="T263" s="100"/>
      <c r="U263" s="100"/>
      <c r="V263" s="100"/>
      <c r="W263" s="101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1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0"/>
      <c r="BI263" s="100"/>
      <c r="BJ263" s="100"/>
      <c r="BK263" s="100"/>
      <c r="BL263" s="100"/>
      <c r="BM263" s="100"/>
      <c r="BN263" s="100"/>
      <c r="BO263" s="100"/>
      <c r="BP263" s="100"/>
      <c r="BQ263" s="100"/>
      <c r="BR263" s="100"/>
      <c r="BS263" s="100"/>
      <c r="BT263" s="100"/>
      <c r="BU263" s="100"/>
      <c r="BV263" s="100"/>
      <c r="BW263" s="100"/>
      <c r="BX263" s="100"/>
      <c r="BY263" s="223"/>
      <c r="BZ263" s="224"/>
      <c r="CA263" s="223"/>
      <c r="CB263" s="225"/>
      <c r="CC263" s="225"/>
      <c r="CD263" s="225"/>
      <c r="CE263" s="225"/>
      <c r="CF263" s="225"/>
      <c r="CG263" s="225"/>
      <c r="CH263" s="225"/>
      <c r="CI263" s="225"/>
      <c r="CJ263" s="225"/>
      <c r="CK263" s="225"/>
      <c r="CL263" s="225"/>
      <c r="CM263" s="225"/>
      <c r="CN263" s="225"/>
      <c r="CO263" s="225"/>
      <c r="CP263" s="225"/>
      <c r="CQ263" s="225"/>
      <c r="CR263" s="225"/>
      <c r="CS263" s="223"/>
      <c r="CT263" s="223"/>
      <c r="CU263" s="223"/>
      <c r="CV263" s="223"/>
      <c r="CW263" s="223"/>
      <c r="CX263" s="223"/>
      <c r="CY263" s="223"/>
      <c r="CZ263" s="223"/>
    </row>
    <row r="264">
      <c r="A264" s="100"/>
      <c r="B264" s="100"/>
      <c r="C264" s="100"/>
      <c r="D264" s="100"/>
      <c r="E264" s="103"/>
      <c r="F264" s="101"/>
      <c r="G264" s="100"/>
      <c r="H264" s="100"/>
      <c r="I264" s="100"/>
      <c r="J264" s="103"/>
      <c r="K264" s="100"/>
      <c r="L264" s="100"/>
      <c r="M264" s="101"/>
      <c r="N264" s="102"/>
      <c r="O264" s="103"/>
      <c r="P264" s="103"/>
      <c r="Q264" s="103"/>
      <c r="R264" s="103"/>
      <c r="S264" s="103"/>
      <c r="T264" s="100"/>
      <c r="U264" s="100"/>
      <c r="V264" s="100"/>
      <c r="W264" s="101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1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  <c r="BF264" s="100"/>
      <c r="BG264" s="100"/>
      <c r="BH264" s="100"/>
      <c r="BI264" s="100"/>
      <c r="BJ264" s="100"/>
      <c r="BK264" s="100"/>
      <c r="BL264" s="100"/>
      <c r="BM264" s="100"/>
      <c r="BN264" s="100"/>
      <c r="BO264" s="100"/>
      <c r="BP264" s="100"/>
      <c r="BQ264" s="100"/>
      <c r="BR264" s="100"/>
      <c r="BS264" s="100"/>
      <c r="BT264" s="100"/>
      <c r="BU264" s="100"/>
      <c r="BV264" s="100"/>
      <c r="BW264" s="100"/>
      <c r="BX264" s="100"/>
      <c r="BY264" s="223"/>
      <c r="BZ264" s="224"/>
      <c r="CA264" s="223"/>
      <c r="CB264" s="225"/>
      <c r="CC264" s="225"/>
      <c r="CD264" s="225"/>
      <c r="CE264" s="225"/>
      <c r="CF264" s="225"/>
      <c r="CG264" s="225"/>
      <c r="CH264" s="225"/>
      <c r="CI264" s="225"/>
      <c r="CJ264" s="225"/>
      <c r="CK264" s="225"/>
      <c r="CL264" s="225"/>
      <c r="CM264" s="225"/>
      <c r="CN264" s="225"/>
      <c r="CO264" s="225"/>
      <c r="CP264" s="225"/>
      <c r="CQ264" s="225"/>
      <c r="CR264" s="225"/>
      <c r="CS264" s="223"/>
      <c r="CT264" s="223"/>
      <c r="CU264" s="223"/>
      <c r="CV264" s="223"/>
      <c r="CW264" s="223"/>
      <c r="CX264" s="223"/>
      <c r="CY264" s="223"/>
      <c r="CZ264" s="223"/>
    </row>
    <row r="265">
      <c r="A265" s="100"/>
      <c r="B265" s="100"/>
      <c r="C265" s="100"/>
      <c r="D265" s="100"/>
      <c r="E265" s="103"/>
      <c r="F265" s="101"/>
      <c r="G265" s="100"/>
      <c r="H265" s="100"/>
      <c r="I265" s="100"/>
      <c r="J265" s="103"/>
      <c r="K265" s="100"/>
      <c r="L265" s="100"/>
      <c r="M265" s="101"/>
      <c r="N265" s="102"/>
      <c r="O265" s="103"/>
      <c r="P265" s="103"/>
      <c r="Q265" s="103"/>
      <c r="R265" s="103"/>
      <c r="S265" s="103"/>
      <c r="T265" s="100"/>
      <c r="U265" s="100"/>
      <c r="V265" s="100"/>
      <c r="W265" s="101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1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  <c r="BF265" s="100"/>
      <c r="BG265" s="100"/>
      <c r="BH265" s="100"/>
      <c r="BI265" s="100"/>
      <c r="BJ265" s="100"/>
      <c r="BK265" s="100"/>
      <c r="BL265" s="100"/>
      <c r="BM265" s="100"/>
      <c r="BN265" s="100"/>
      <c r="BO265" s="100"/>
      <c r="BP265" s="100"/>
      <c r="BQ265" s="100"/>
      <c r="BR265" s="100"/>
      <c r="BS265" s="100"/>
      <c r="BT265" s="100"/>
      <c r="BU265" s="100"/>
      <c r="BV265" s="100"/>
      <c r="BW265" s="100"/>
      <c r="BX265" s="100"/>
      <c r="BY265" s="223"/>
      <c r="BZ265" s="224"/>
      <c r="CA265" s="223"/>
      <c r="CB265" s="225"/>
      <c r="CC265" s="225"/>
      <c r="CD265" s="225"/>
      <c r="CE265" s="225"/>
      <c r="CF265" s="225"/>
      <c r="CG265" s="225"/>
      <c r="CH265" s="225"/>
      <c r="CI265" s="225"/>
      <c r="CJ265" s="225"/>
      <c r="CK265" s="225"/>
      <c r="CL265" s="225"/>
      <c r="CM265" s="225"/>
      <c r="CN265" s="225"/>
      <c r="CO265" s="225"/>
      <c r="CP265" s="225"/>
      <c r="CQ265" s="225"/>
      <c r="CR265" s="225"/>
      <c r="CS265" s="223"/>
      <c r="CT265" s="223"/>
      <c r="CU265" s="223"/>
      <c r="CV265" s="223"/>
      <c r="CW265" s="223"/>
      <c r="CX265" s="223"/>
      <c r="CY265" s="223"/>
      <c r="CZ265" s="223"/>
    </row>
    <row r="266">
      <c r="A266" s="100"/>
      <c r="B266" s="100"/>
      <c r="C266" s="100"/>
      <c r="D266" s="100"/>
      <c r="E266" s="103"/>
      <c r="F266" s="101"/>
      <c r="G266" s="100"/>
      <c r="H266" s="100"/>
      <c r="I266" s="100"/>
      <c r="J266" s="103"/>
      <c r="K266" s="100"/>
      <c r="L266" s="100"/>
      <c r="M266" s="101"/>
      <c r="N266" s="102"/>
      <c r="O266" s="103"/>
      <c r="P266" s="103"/>
      <c r="Q266" s="103"/>
      <c r="R266" s="103"/>
      <c r="S266" s="103"/>
      <c r="T266" s="100"/>
      <c r="U266" s="100"/>
      <c r="V266" s="100"/>
      <c r="W266" s="101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1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  <c r="BB266" s="100"/>
      <c r="BC266" s="100"/>
      <c r="BD266" s="100"/>
      <c r="BE266" s="100"/>
      <c r="BF266" s="100"/>
      <c r="BG266" s="100"/>
      <c r="BH266" s="100"/>
      <c r="BI266" s="100"/>
      <c r="BJ266" s="100"/>
      <c r="BK266" s="100"/>
      <c r="BL266" s="100"/>
      <c r="BM266" s="100"/>
      <c r="BN266" s="100"/>
      <c r="BO266" s="100"/>
      <c r="BP266" s="100"/>
      <c r="BQ266" s="100"/>
      <c r="BR266" s="100"/>
      <c r="BS266" s="100"/>
      <c r="BT266" s="100"/>
      <c r="BU266" s="100"/>
      <c r="BV266" s="100"/>
      <c r="BW266" s="100"/>
      <c r="BX266" s="100"/>
      <c r="BY266" s="223"/>
      <c r="BZ266" s="224"/>
      <c r="CA266" s="223"/>
      <c r="CB266" s="225"/>
      <c r="CC266" s="225"/>
      <c r="CD266" s="225"/>
      <c r="CE266" s="225"/>
      <c r="CF266" s="225"/>
      <c r="CG266" s="225"/>
      <c r="CH266" s="225"/>
      <c r="CI266" s="225"/>
      <c r="CJ266" s="225"/>
      <c r="CK266" s="225"/>
      <c r="CL266" s="225"/>
      <c r="CM266" s="225"/>
      <c r="CN266" s="225"/>
      <c r="CO266" s="225"/>
      <c r="CP266" s="225"/>
      <c r="CQ266" s="225"/>
      <c r="CR266" s="225"/>
      <c r="CS266" s="223"/>
      <c r="CT266" s="223"/>
      <c r="CU266" s="223"/>
      <c r="CV266" s="223"/>
      <c r="CW266" s="223"/>
      <c r="CX266" s="223"/>
      <c r="CY266" s="223"/>
      <c r="CZ266" s="223"/>
    </row>
    <row r="267">
      <c r="A267" s="100"/>
      <c r="B267" s="100"/>
      <c r="C267" s="100"/>
      <c r="D267" s="100"/>
      <c r="E267" s="103"/>
      <c r="F267" s="101"/>
      <c r="G267" s="100"/>
      <c r="H267" s="100"/>
      <c r="I267" s="100"/>
      <c r="J267" s="103"/>
      <c r="K267" s="100"/>
      <c r="L267" s="100"/>
      <c r="M267" s="101"/>
      <c r="N267" s="102"/>
      <c r="O267" s="103"/>
      <c r="P267" s="103"/>
      <c r="Q267" s="103"/>
      <c r="R267" s="103"/>
      <c r="S267" s="103"/>
      <c r="T267" s="100"/>
      <c r="U267" s="100"/>
      <c r="V267" s="100"/>
      <c r="W267" s="101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1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  <c r="BG267" s="100"/>
      <c r="BH267" s="100"/>
      <c r="BI267" s="100"/>
      <c r="BJ267" s="100"/>
      <c r="BK267" s="100"/>
      <c r="BL267" s="100"/>
      <c r="BM267" s="100"/>
      <c r="BN267" s="100"/>
      <c r="BO267" s="100"/>
      <c r="BP267" s="100"/>
      <c r="BQ267" s="100"/>
      <c r="BR267" s="100"/>
      <c r="BS267" s="100"/>
      <c r="BT267" s="100"/>
      <c r="BU267" s="100"/>
      <c r="BV267" s="100"/>
      <c r="BW267" s="100"/>
      <c r="BX267" s="100"/>
      <c r="BY267" s="223"/>
      <c r="BZ267" s="224"/>
      <c r="CA267" s="223"/>
      <c r="CB267" s="225"/>
      <c r="CC267" s="225"/>
      <c r="CD267" s="225"/>
      <c r="CE267" s="225"/>
      <c r="CF267" s="225"/>
      <c r="CG267" s="225"/>
      <c r="CH267" s="225"/>
      <c r="CI267" s="225"/>
      <c r="CJ267" s="225"/>
      <c r="CK267" s="225"/>
      <c r="CL267" s="225"/>
      <c r="CM267" s="225"/>
      <c r="CN267" s="225"/>
      <c r="CO267" s="225"/>
      <c r="CP267" s="225"/>
      <c r="CQ267" s="225"/>
      <c r="CR267" s="225"/>
      <c r="CS267" s="223"/>
      <c r="CT267" s="223"/>
      <c r="CU267" s="223"/>
      <c r="CV267" s="223"/>
      <c r="CW267" s="223"/>
      <c r="CX267" s="223"/>
      <c r="CY267" s="223"/>
      <c r="CZ267" s="223"/>
    </row>
    <row r="268">
      <c r="A268" s="100"/>
      <c r="B268" s="100"/>
      <c r="C268" s="100"/>
      <c r="D268" s="100"/>
      <c r="E268" s="103"/>
      <c r="F268" s="101"/>
      <c r="G268" s="100"/>
      <c r="H268" s="100"/>
      <c r="I268" s="100"/>
      <c r="J268" s="103"/>
      <c r="K268" s="100"/>
      <c r="L268" s="100"/>
      <c r="M268" s="101"/>
      <c r="N268" s="102"/>
      <c r="O268" s="103"/>
      <c r="P268" s="103"/>
      <c r="Q268" s="103"/>
      <c r="R268" s="103"/>
      <c r="S268" s="103"/>
      <c r="T268" s="100"/>
      <c r="U268" s="100"/>
      <c r="V268" s="100"/>
      <c r="W268" s="101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1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  <c r="BG268" s="100"/>
      <c r="BH268" s="100"/>
      <c r="BI268" s="100"/>
      <c r="BJ268" s="100"/>
      <c r="BK268" s="100"/>
      <c r="BL268" s="100"/>
      <c r="BM268" s="100"/>
      <c r="BN268" s="100"/>
      <c r="BO268" s="100"/>
      <c r="BP268" s="100"/>
      <c r="BQ268" s="100"/>
      <c r="BR268" s="100"/>
      <c r="BS268" s="100"/>
      <c r="BT268" s="100"/>
      <c r="BU268" s="100"/>
      <c r="BV268" s="100"/>
      <c r="BW268" s="100"/>
      <c r="BX268" s="100"/>
      <c r="BY268" s="223"/>
      <c r="BZ268" s="224"/>
      <c r="CA268" s="223"/>
      <c r="CB268" s="225"/>
      <c r="CC268" s="225"/>
      <c r="CD268" s="225"/>
      <c r="CE268" s="225"/>
      <c r="CF268" s="225"/>
      <c r="CG268" s="225"/>
      <c r="CH268" s="225"/>
      <c r="CI268" s="225"/>
      <c r="CJ268" s="225"/>
      <c r="CK268" s="225"/>
      <c r="CL268" s="225"/>
      <c r="CM268" s="225"/>
      <c r="CN268" s="225"/>
      <c r="CO268" s="225"/>
      <c r="CP268" s="225"/>
      <c r="CQ268" s="225"/>
      <c r="CR268" s="225"/>
      <c r="CS268" s="223"/>
      <c r="CT268" s="223"/>
      <c r="CU268" s="223"/>
      <c r="CV268" s="223"/>
      <c r="CW268" s="223"/>
      <c r="CX268" s="223"/>
      <c r="CY268" s="223"/>
      <c r="CZ268" s="223"/>
    </row>
    <row r="269">
      <c r="A269" s="100"/>
      <c r="B269" s="100"/>
      <c r="C269" s="100"/>
      <c r="D269" s="100"/>
      <c r="E269" s="103"/>
      <c r="F269" s="101"/>
      <c r="G269" s="100"/>
      <c r="H269" s="100"/>
      <c r="I269" s="100"/>
      <c r="J269" s="103"/>
      <c r="K269" s="100"/>
      <c r="L269" s="100"/>
      <c r="M269" s="101"/>
      <c r="N269" s="102"/>
      <c r="O269" s="103"/>
      <c r="P269" s="103"/>
      <c r="Q269" s="103"/>
      <c r="R269" s="103"/>
      <c r="S269" s="103"/>
      <c r="T269" s="100"/>
      <c r="U269" s="100"/>
      <c r="V269" s="100"/>
      <c r="W269" s="101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1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  <c r="BE269" s="100"/>
      <c r="BF269" s="100"/>
      <c r="BG269" s="100"/>
      <c r="BH269" s="100"/>
      <c r="BI269" s="100"/>
      <c r="BJ269" s="100"/>
      <c r="BK269" s="100"/>
      <c r="BL269" s="100"/>
      <c r="BM269" s="100"/>
      <c r="BN269" s="100"/>
      <c r="BO269" s="100"/>
      <c r="BP269" s="100"/>
      <c r="BQ269" s="100"/>
      <c r="BR269" s="100"/>
      <c r="BS269" s="100"/>
      <c r="BT269" s="100"/>
      <c r="BU269" s="100"/>
      <c r="BV269" s="100"/>
      <c r="BW269" s="100"/>
      <c r="BX269" s="100"/>
      <c r="BY269" s="223"/>
      <c r="BZ269" s="224"/>
      <c r="CA269" s="223"/>
      <c r="CB269" s="225"/>
      <c r="CC269" s="225"/>
      <c r="CD269" s="225"/>
      <c r="CE269" s="225"/>
      <c r="CF269" s="225"/>
      <c r="CG269" s="225"/>
      <c r="CH269" s="225"/>
      <c r="CI269" s="225"/>
      <c r="CJ269" s="225"/>
      <c r="CK269" s="225"/>
      <c r="CL269" s="225"/>
      <c r="CM269" s="225"/>
      <c r="CN269" s="225"/>
      <c r="CO269" s="225"/>
      <c r="CP269" s="225"/>
      <c r="CQ269" s="225"/>
      <c r="CR269" s="225"/>
      <c r="CS269" s="223"/>
      <c r="CT269" s="223"/>
      <c r="CU269" s="223"/>
      <c r="CV269" s="223"/>
      <c r="CW269" s="223"/>
      <c r="CX269" s="223"/>
      <c r="CY269" s="223"/>
      <c r="CZ269" s="223"/>
    </row>
    <row r="270">
      <c r="A270" s="100"/>
      <c r="B270" s="100"/>
      <c r="C270" s="100"/>
      <c r="D270" s="100"/>
      <c r="E270" s="103"/>
      <c r="F270" s="101"/>
      <c r="G270" s="100"/>
      <c r="H270" s="100"/>
      <c r="I270" s="100"/>
      <c r="J270" s="103"/>
      <c r="K270" s="100"/>
      <c r="L270" s="100"/>
      <c r="M270" s="101"/>
      <c r="N270" s="102"/>
      <c r="O270" s="103"/>
      <c r="P270" s="103"/>
      <c r="Q270" s="103"/>
      <c r="R270" s="103"/>
      <c r="S270" s="103"/>
      <c r="T270" s="100"/>
      <c r="U270" s="100"/>
      <c r="V270" s="100"/>
      <c r="W270" s="101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1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  <c r="BE270" s="100"/>
      <c r="BF270" s="100"/>
      <c r="BG270" s="100"/>
      <c r="BH270" s="100"/>
      <c r="BI270" s="100"/>
      <c r="BJ270" s="100"/>
      <c r="BK270" s="100"/>
      <c r="BL270" s="100"/>
      <c r="BM270" s="100"/>
      <c r="BN270" s="100"/>
      <c r="BO270" s="100"/>
      <c r="BP270" s="100"/>
      <c r="BQ270" s="100"/>
      <c r="BR270" s="100"/>
      <c r="BS270" s="100"/>
      <c r="BT270" s="100"/>
      <c r="BU270" s="100"/>
      <c r="BV270" s="100"/>
      <c r="BW270" s="100"/>
      <c r="BX270" s="100"/>
      <c r="BY270" s="223"/>
      <c r="BZ270" s="224"/>
      <c r="CA270" s="223"/>
      <c r="CB270" s="225"/>
      <c r="CC270" s="225"/>
      <c r="CD270" s="225"/>
      <c r="CE270" s="225"/>
      <c r="CF270" s="225"/>
      <c r="CG270" s="225"/>
      <c r="CH270" s="225"/>
      <c r="CI270" s="225"/>
      <c r="CJ270" s="225"/>
      <c r="CK270" s="225"/>
      <c r="CL270" s="225"/>
      <c r="CM270" s="225"/>
      <c r="CN270" s="225"/>
      <c r="CO270" s="225"/>
      <c r="CP270" s="225"/>
      <c r="CQ270" s="225"/>
      <c r="CR270" s="225"/>
      <c r="CS270" s="223"/>
      <c r="CT270" s="223"/>
      <c r="CU270" s="223"/>
      <c r="CV270" s="223"/>
      <c r="CW270" s="223"/>
      <c r="CX270" s="223"/>
      <c r="CY270" s="223"/>
      <c r="CZ270" s="223"/>
    </row>
    <row r="271">
      <c r="A271" s="100"/>
      <c r="B271" s="100"/>
      <c r="C271" s="100"/>
      <c r="D271" s="100"/>
      <c r="E271" s="103"/>
      <c r="F271" s="101"/>
      <c r="G271" s="100"/>
      <c r="H271" s="100"/>
      <c r="I271" s="100"/>
      <c r="J271" s="103"/>
      <c r="K271" s="100"/>
      <c r="L271" s="100"/>
      <c r="M271" s="101"/>
      <c r="N271" s="102"/>
      <c r="O271" s="103"/>
      <c r="P271" s="103"/>
      <c r="Q271" s="103"/>
      <c r="R271" s="103"/>
      <c r="S271" s="103"/>
      <c r="T271" s="100"/>
      <c r="U271" s="100"/>
      <c r="V271" s="100"/>
      <c r="W271" s="101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1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  <c r="BE271" s="100"/>
      <c r="BF271" s="100"/>
      <c r="BG271" s="100"/>
      <c r="BH271" s="100"/>
      <c r="BI271" s="100"/>
      <c r="BJ271" s="100"/>
      <c r="BK271" s="100"/>
      <c r="BL271" s="100"/>
      <c r="BM271" s="100"/>
      <c r="BN271" s="100"/>
      <c r="BO271" s="100"/>
      <c r="BP271" s="100"/>
      <c r="BQ271" s="100"/>
      <c r="BR271" s="100"/>
      <c r="BS271" s="100"/>
      <c r="BT271" s="100"/>
      <c r="BU271" s="100"/>
      <c r="BV271" s="100"/>
      <c r="BW271" s="100"/>
      <c r="BX271" s="100"/>
      <c r="BY271" s="223"/>
      <c r="BZ271" s="224"/>
      <c r="CA271" s="223"/>
      <c r="CB271" s="225"/>
      <c r="CC271" s="225"/>
      <c r="CD271" s="225"/>
      <c r="CE271" s="225"/>
      <c r="CF271" s="225"/>
      <c r="CG271" s="225"/>
      <c r="CH271" s="225"/>
      <c r="CI271" s="225"/>
      <c r="CJ271" s="225"/>
      <c r="CK271" s="225"/>
      <c r="CL271" s="225"/>
      <c r="CM271" s="225"/>
      <c r="CN271" s="225"/>
      <c r="CO271" s="225"/>
      <c r="CP271" s="225"/>
      <c r="CQ271" s="225"/>
      <c r="CR271" s="225"/>
      <c r="CS271" s="223"/>
      <c r="CT271" s="223"/>
      <c r="CU271" s="223"/>
      <c r="CV271" s="223"/>
      <c r="CW271" s="223"/>
      <c r="CX271" s="223"/>
      <c r="CY271" s="223"/>
      <c r="CZ271" s="223"/>
    </row>
    <row r="272">
      <c r="A272" s="100"/>
      <c r="B272" s="100"/>
      <c r="C272" s="100"/>
      <c r="D272" s="100"/>
      <c r="E272" s="103"/>
      <c r="F272" s="101"/>
      <c r="G272" s="100"/>
      <c r="H272" s="100"/>
      <c r="I272" s="100"/>
      <c r="J272" s="103"/>
      <c r="K272" s="100"/>
      <c r="L272" s="100"/>
      <c r="M272" s="101"/>
      <c r="N272" s="102"/>
      <c r="O272" s="103"/>
      <c r="P272" s="103"/>
      <c r="Q272" s="103"/>
      <c r="R272" s="103"/>
      <c r="S272" s="103"/>
      <c r="T272" s="100"/>
      <c r="U272" s="100"/>
      <c r="V272" s="100"/>
      <c r="W272" s="101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1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  <c r="BB272" s="100"/>
      <c r="BC272" s="100"/>
      <c r="BD272" s="100"/>
      <c r="BE272" s="100"/>
      <c r="BF272" s="100"/>
      <c r="BG272" s="100"/>
      <c r="BH272" s="100"/>
      <c r="BI272" s="100"/>
      <c r="BJ272" s="100"/>
      <c r="BK272" s="100"/>
      <c r="BL272" s="100"/>
      <c r="BM272" s="100"/>
      <c r="BN272" s="100"/>
      <c r="BO272" s="100"/>
      <c r="BP272" s="100"/>
      <c r="BQ272" s="100"/>
      <c r="BR272" s="100"/>
      <c r="BS272" s="100"/>
      <c r="BT272" s="100"/>
      <c r="BU272" s="100"/>
      <c r="BV272" s="100"/>
      <c r="BW272" s="100"/>
      <c r="BX272" s="100"/>
      <c r="BY272" s="223"/>
      <c r="BZ272" s="224"/>
      <c r="CA272" s="223"/>
      <c r="CB272" s="225"/>
      <c r="CC272" s="225"/>
      <c r="CD272" s="225"/>
      <c r="CE272" s="225"/>
      <c r="CF272" s="225"/>
      <c r="CG272" s="225"/>
      <c r="CH272" s="225"/>
      <c r="CI272" s="225"/>
      <c r="CJ272" s="225"/>
      <c r="CK272" s="225"/>
      <c r="CL272" s="225"/>
      <c r="CM272" s="225"/>
      <c r="CN272" s="225"/>
      <c r="CO272" s="225"/>
      <c r="CP272" s="225"/>
      <c r="CQ272" s="225"/>
      <c r="CR272" s="225"/>
      <c r="CS272" s="223"/>
      <c r="CT272" s="223"/>
      <c r="CU272" s="223"/>
      <c r="CV272" s="223"/>
      <c r="CW272" s="223"/>
      <c r="CX272" s="223"/>
      <c r="CY272" s="223"/>
      <c r="CZ272" s="223"/>
    </row>
    <row r="273">
      <c r="A273" s="100"/>
      <c r="B273" s="100"/>
      <c r="C273" s="100"/>
      <c r="D273" s="100"/>
      <c r="E273" s="103"/>
      <c r="F273" s="101"/>
      <c r="G273" s="100"/>
      <c r="H273" s="100"/>
      <c r="I273" s="100"/>
      <c r="J273" s="103"/>
      <c r="K273" s="100"/>
      <c r="L273" s="100"/>
      <c r="M273" s="101"/>
      <c r="N273" s="102"/>
      <c r="O273" s="103"/>
      <c r="P273" s="103"/>
      <c r="Q273" s="103"/>
      <c r="R273" s="103"/>
      <c r="S273" s="103"/>
      <c r="T273" s="100"/>
      <c r="U273" s="100"/>
      <c r="V273" s="100"/>
      <c r="W273" s="101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1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  <c r="BE273" s="100"/>
      <c r="BF273" s="100"/>
      <c r="BG273" s="100"/>
      <c r="BH273" s="100"/>
      <c r="BI273" s="100"/>
      <c r="BJ273" s="100"/>
      <c r="BK273" s="100"/>
      <c r="BL273" s="100"/>
      <c r="BM273" s="100"/>
      <c r="BN273" s="100"/>
      <c r="BO273" s="100"/>
      <c r="BP273" s="100"/>
      <c r="BQ273" s="100"/>
      <c r="BR273" s="100"/>
      <c r="BS273" s="100"/>
      <c r="BT273" s="100"/>
      <c r="BU273" s="100"/>
      <c r="BV273" s="100"/>
      <c r="BW273" s="100"/>
      <c r="BX273" s="100"/>
      <c r="BY273" s="223"/>
      <c r="BZ273" s="224"/>
      <c r="CA273" s="223"/>
      <c r="CB273" s="225"/>
      <c r="CC273" s="225"/>
      <c r="CD273" s="225"/>
      <c r="CE273" s="225"/>
      <c r="CF273" s="225"/>
      <c r="CG273" s="225"/>
      <c r="CH273" s="225"/>
      <c r="CI273" s="225"/>
      <c r="CJ273" s="225"/>
      <c r="CK273" s="225"/>
      <c r="CL273" s="225"/>
      <c r="CM273" s="225"/>
      <c r="CN273" s="225"/>
      <c r="CO273" s="225"/>
      <c r="CP273" s="225"/>
      <c r="CQ273" s="225"/>
      <c r="CR273" s="225"/>
      <c r="CS273" s="223"/>
      <c r="CT273" s="223"/>
      <c r="CU273" s="223"/>
      <c r="CV273" s="223"/>
      <c r="CW273" s="223"/>
      <c r="CX273" s="223"/>
      <c r="CY273" s="223"/>
      <c r="CZ273" s="223"/>
    </row>
    <row r="274">
      <c r="A274" s="100"/>
      <c r="B274" s="100"/>
      <c r="C274" s="100"/>
      <c r="D274" s="100"/>
      <c r="E274" s="103"/>
      <c r="F274" s="101"/>
      <c r="G274" s="100"/>
      <c r="H274" s="100"/>
      <c r="I274" s="100"/>
      <c r="J274" s="103"/>
      <c r="K274" s="100"/>
      <c r="L274" s="100"/>
      <c r="M274" s="101"/>
      <c r="N274" s="102"/>
      <c r="O274" s="103"/>
      <c r="P274" s="103"/>
      <c r="Q274" s="103"/>
      <c r="R274" s="103"/>
      <c r="S274" s="103"/>
      <c r="T274" s="100"/>
      <c r="U274" s="100"/>
      <c r="V274" s="100"/>
      <c r="W274" s="101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1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  <c r="BB274" s="100"/>
      <c r="BC274" s="100"/>
      <c r="BD274" s="100"/>
      <c r="BE274" s="100"/>
      <c r="BF274" s="100"/>
      <c r="BG274" s="100"/>
      <c r="BH274" s="100"/>
      <c r="BI274" s="100"/>
      <c r="BJ274" s="100"/>
      <c r="BK274" s="100"/>
      <c r="BL274" s="100"/>
      <c r="BM274" s="100"/>
      <c r="BN274" s="100"/>
      <c r="BO274" s="100"/>
      <c r="BP274" s="100"/>
      <c r="BQ274" s="100"/>
      <c r="BR274" s="100"/>
      <c r="BS274" s="100"/>
      <c r="BT274" s="100"/>
      <c r="BU274" s="100"/>
      <c r="BV274" s="100"/>
      <c r="BW274" s="100"/>
      <c r="BX274" s="100"/>
      <c r="BY274" s="223"/>
      <c r="BZ274" s="224"/>
      <c r="CA274" s="223"/>
      <c r="CB274" s="225"/>
      <c r="CC274" s="225"/>
      <c r="CD274" s="225"/>
      <c r="CE274" s="225"/>
      <c r="CF274" s="225"/>
      <c r="CG274" s="225"/>
      <c r="CH274" s="225"/>
      <c r="CI274" s="225"/>
      <c r="CJ274" s="225"/>
      <c r="CK274" s="225"/>
      <c r="CL274" s="225"/>
      <c r="CM274" s="225"/>
      <c r="CN274" s="225"/>
      <c r="CO274" s="225"/>
      <c r="CP274" s="225"/>
      <c r="CQ274" s="225"/>
      <c r="CR274" s="225"/>
      <c r="CS274" s="223"/>
      <c r="CT274" s="223"/>
      <c r="CU274" s="223"/>
      <c r="CV274" s="223"/>
      <c r="CW274" s="223"/>
      <c r="CX274" s="223"/>
      <c r="CY274" s="223"/>
      <c r="CZ274" s="223"/>
    </row>
    <row r="275">
      <c r="A275" s="100"/>
      <c r="B275" s="100"/>
      <c r="C275" s="100"/>
      <c r="D275" s="100"/>
      <c r="E275" s="103"/>
      <c r="F275" s="101"/>
      <c r="G275" s="100"/>
      <c r="H275" s="100"/>
      <c r="I275" s="100"/>
      <c r="J275" s="103"/>
      <c r="K275" s="100"/>
      <c r="L275" s="100"/>
      <c r="M275" s="101"/>
      <c r="N275" s="102"/>
      <c r="O275" s="103"/>
      <c r="P275" s="103"/>
      <c r="Q275" s="103"/>
      <c r="R275" s="103"/>
      <c r="S275" s="103"/>
      <c r="T275" s="100"/>
      <c r="U275" s="100"/>
      <c r="V275" s="100"/>
      <c r="W275" s="101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1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0"/>
      <c r="BE275" s="100"/>
      <c r="BF275" s="100"/>
      <c r="BG275" s="100"/>
      <c r="BH275" s="100"/>
      <c r="BI275" s="100"/>
      <c r="BJ275" s="100"/>
      <c r="BK275" s="100"/>
      <c r="BL275" s="100"/>
      <c r="BM275" s="100"/>
      <c r="BN275" s="100"/>
      <c r="BO275" s="100"/>
      <c r="BP275" s="100"/>
      <c r="BQ275" s="100"/>
      <c r="BR275" s="100"/>
      <c r="BS275" s="100"/>
      <c r="BT275" s="100"/>
      <c r="BU275" s="100"/>
      <c r="BV275" s="100"/>
      <c r="BW275" s="100"/>
      <c r="BX275" s="100"/>
      <c r="BY275" s="223"/>
      <c r="BZ275" s="224"/>
      <c r="CA275" s="223"/>
      <c r="CB275" s="225"/>
      <c r="CC275" s="225"/>
      <c r="CD275" s="225"/>
      <c r="CE275" s="225"/>
      <c r="CF275" s="225"/>
      <c r="CG275" s="225"/>
      <c r="CH275" s="225"/>
      <c r="CI275" s="225"/>
      <c r="CJ275" s="225"/>
      <c r="CK275" s="225"/>
      <c r="CL275" s="225"/>
      <c r="CM275" s="225"/>
      <c r="CN275" s="225"/>
      <c r="CO275" s="225"/>
      <c r="CP275" s="225"/>
      <c r="CQ275" s="225"/>
      <c r="CR275" s="225"/>
      <c r="CS275" s="223"/>
      <c r="CT275" s="223"/>
      <c r="CU275" s="223"/>
      <c r="CV275" s="223"/>
      <c r="CW275" s="223"/>
      <c r="CX275" s="223"/>
      <c r="CY275" s="223"/>
      <c r="CZ275" s="223"/>
    </row>
    <row r="276">
      <c r="A276" s="100"/>
      <c r="B276" s="100"/>
      <c r="C276" s="100"/>
      <c r="D276" s="100"/>
      <c r="E276" s="103"/>
      <c r="F276" s="101"/>
      <c r="G276" s="100"/>
      <c r="H276" s="100"/>
      <c r="I276" s="100"/>
      <c r="J276" s="103"/>
      <c r="K276" s="100"/>
      <c r="L276" s="100"/>
      <c r="M276" s="101"/>
      <c r="N276" s="102"/>
      <c r="O276" s="103"/>
      <c r="P276" s="103"/>
      <c r="Q276" s="103"/>
      <c r="R276" s="103"/>
      <c r="S276" s="103"/>
      <c r="T276" s="100"/>
      <c r="U276" s="100"/>
      <c r="V276" s="100"/>
      <c r="W276" s="101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1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  <c r="BE276" s="100"/>
      <c r="BF276" s="100"/>
      <c r="BG276" s="100"/>
      <c r="BH276" s="100"/>
      <c r="BI276" s="100"/>
      <c r="BJ276" s="100"/>
      <c r="BK276" s="100"/>
      <c r="BL276" s="100"/>
      <c r="BM276" s="100"/>
      <c r="BN276" s="100"/>
      <c r="BO276" s="100"/>
      <c r="BP276" s="100"/>
      <c r="BQ276" s="100"/>
      <c r="BR276" s="100"/>
      <c r="BS276" s="100"/>
      <c r="BT276" s="100"/>
      <c r="BU276" s="100"/>
      <c r="BV276" s="100"/>
      <c r="BW276" s="100"/>
      <c r="BX276" s="100"/>
      <c r="BY276" s="223"/>
      <c r="BZ276" s="224"/>
      <c r="CA276" s="223"/>
      <c r="CB276" s="225"/>
      <c r="CC276" s="225"/>
      <c r="CD276" s="225"/>
      <c r="CE276" s="225"/>
      <c r="CF276" s="225"/>
      <c r="CG276" s="225"/>
      <c r="CH276" s="225"/>
      <c r="CI276" s="225"/>
      <c r="CJ276" s="225"/>
      <c r="CK276" s="225"/>
      <c r="CL276" s="225"/>
      <c r="CM276" s="225"/>
      <c r="CN276" s="225"/>
      <c r="CO276" s="225"/>
      <c r="CP276" s="225"/>
      <c r="CQ276" s="225"/>
      <c r="CR276" s="225"/>
      <c r="CS276" s="223"/>
      <c r="CT276" s="223"/>
      <c r="CU276" s="223"/>
      <c r="CV276" s="223"/>
      <c r="CW276" s="223"/>
      <c r="CX276" s="223"/>
      <c r="CY276" s="223"/>
      <c r="CZ276" s="223"/>
    </row>
    <row r="277">
      <c r="A277" s="100"/>
      <c r="B277" s="100"/>
      <c r="C277" s="100"/>
      <c r="D277" s="100"/>
      <c r="E277" s="103"/>
      <c r="F277" s="101"/>
      <c r="G277" s="100"/>
      <c r="H277" s="100"/>
      <c r="I277" s="100"/>
      <c r="J277" s="103"/>
      <c r="K277" s="100"/>
      <c r="L277" s="100"/>
      <c r="M277" s="101"/>
      <c r="N277" s="102"/>
      <c r="O277" s="103"/>
      <c r="P277" s="103"/>
      <c r="Q277" s="103"/>
      <c r="R277" s="103"/>
      <c r="S277" s="103"/>
      <c r="T277" s="100"/>
      <c r="U277" s="100"/>
      <c r="V277" s="100"/>
      <c r="W277" s="101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1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  <c r="BE277" s="100"/>
      <c r="BF277" s="100"/>
      <c r="BG277" s="100"/>
      <c r="BH277" s="100"/>
      <c r="BI277" s="100"/>
      <c r="BJ277" s="100"/>
      <c r="BK277" s="100"/>
      <c r="BL277" s="100"/>
      <c r="BM277" s="100"/>
      <c r="BN277" s="100"/>
      <c r="BO277" s="100"/>
      <c r="BP277" s="100"/>
      <c r="BQ277" s="100"/>
      <c r="BR277" s="100"/>
      <c r="BS277" s="100"/>
      <c r="BT277" s="100"/>
      <c r="BU277" s="100"/>
      <c r="BV277" s="100"/>
      <c r="BW277" s="100"/>
      <c r="BX277" s="100"/>
      <c r="BY277" s="223"/>
      <c r="BZ277" s="224"/>
      <c r="CA277" s="223"/>
      <c r="CB277" s="225"/>
      <c r="CC277" s="225"/>
      <c r="CD277" s="225"/>
      <c r="CE277" s="225"/>
      <c r="CF277" s="225"/>
      <c r="CG277" s="225"/>
      <c r="CH277" s="225"/>
      <c r="CI277" s="225"/>
      <c r="CJ277" s="225"/>
      <c r="CK277" s="225"/>
      <c r="CL277" s="225"/>
      <c r="CM277" s="225"/>
      <c r="CN277" s="225"/>
      <c r="CO277" s="225"/>
      <c r="CP277" s="225"/>
      <c r="CQ277" s="225"/>
      <c r="CR277" s="225"/>
      <c r="CS277" s="223"/>
      <c r="CT277" s="223"/>
      <c r="CU277" s="223"/>
      <c r="CV277" s="223"/>
      <c r="CW277" s="223"/>
      <c r="CX277" s="223"/>
      <c r="CY277" s="223"/>
      <c r="CZ277" s="223"/>
    </row>
    <row r="278">
      <c r="A278" s="100"/>
      <c r="B278" s="100"/>
      <c r="C278" s="100"/>
      <c r="D278" s="100"/>
      <c r="E278" s="103"/>
      <c r="F278" s="101"/>
      <c r="G278" s="100"/>
      <c r="H278" s="100"/>
      <c r="I278" s="100"/>
      <c r="J278" s="103"/>
      <c r="K278" s="100"/>
      <c r="L278" s="100"/>
      <c r="M278" s="101"/>
      <c r="N278" s="102"/>
      <c r="O278" s="103"/>
      <c r="P278" s="103"/>
      <c r="Q278" s="103"/>
      <c r="R278" s="103"/>
      <c r="S278" s="103"/>
      <c r="T278" s="100"/>
      <c r="U278" s="100"/>
      <c r="V278" s="100"/>
      <c r="W278" s="101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1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00"/>
      <c r="BI278" s="100"/>
      <c r="BJ278" s="100"/>
      <c r="BK278" s="100"/>
      <c r="BL278" s="100"/>
      <c r="BM278" s="100"/>
      <c r="BN278" s="100"/>
      <c r="BO278" s="100"/>
      <c r="BP278" s="100"/>
      <c r="BQ278" s="100"/>
      <c r="BR278" s="100"/>
      <c r="BS278" s="100"/>
      <c r="BT278" s="100"/>
      <c r="BU278" s="100"/>
      <c r="BV278" s="100"/>
      <c r="BW278" s="100"/>
      <c r="BX278" s="100"/>
      <c r="BY278" s="223"/>
      <c r="BZ278" s="224"/>
      <c r="CA278" s="223"/>
      <c r="CB278" s="225"/>
      <c r="CC278" s="225"/>
      <c r="CD278" s="225"/>
      <c r="CE278" s="225"/>
      <c r="CF278" s="225"/>
      <c r="CG278" s="225"/>
      <c r="CH278" s="225"/>
      <c r="CI278" s="225"/>
      <c r="CJ278" s="225"/>
      <c r="CK278" s="225"/>
      <c r="CL278" s="225"/>
      <c r="CM278" s="225"/>
      <c r="CN278" s="225"/>
      <c r="CO278" s="225"/>
      <c r="CP278" s="225"/>
      <c r="CQ278" s="225"/>
      <c r="CR278" s="225"/>
      <c r="CS278" s="223"/>
      <c r="CT278" s="223"/>
      <c r="CU278" s="223"/>
      <c r="CV278" s="223"/>
      <c r="CW278" s="223"/>
      <c r="CX278" s="223"/>
      <c r="CY278" s="223"/>
      <c r="CZ278" s="223"/>
    </row>
    <row r="279">
      <c r="A279" s="100"/>
      <c r="B279" s="100"/>
      <c r="C279" s="100"/>
      <c r="D279" s="100"/>
      <c r="E279" s="103"/>
      <c r="F279" s="101"/>
      <c r="G279" s="100"/>
      <c r="H279" s="100"/>
      <c r="I279" s="100"/>
      <c r="J279" s="103"/>
      <c r="K279" s="100"/>
      <c r="L279" s="100"/>
      <c r="M279" s="101"/>
      <c r="N279" s="102"/>
      <c r="O279" s="103"/>
      <c r="P279" s="103"/>
      <c r="Q279" s="103"/>
      <c r="R279" s="103"/>
      <c r="S279" s="103"/>
      <c r="T279" s="100"/>
      <c r="U279" s="100"/>
      <c r="V279" s="100"/>
      <c r="W279" s="101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1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  <c r="BG279" s="100"/>
      <c r="BH279" s="100"/>
      <c r="BI279" s="100"/>
      <c r="BJ279" s="100"/>
      <c r="BK279" s="100"/>
      <c r="BL279" s="100"/>
      <c r="BM279" s="100"/>
      <c r="BN279" s="100"/>
      <c r="BO279" s="100"/>
      <c r="BP279" s="100"/>
      <c r="BQ279" s="100"/>
      <c r="BR279" s="100"/>
      <c r="BS279" s="100"/>
      <c r="BT279" s="100"/>
      <c r="BU279" s="100"/>
      <c r="BV279" s="100"/>
      <c r="BW279" s="100"/>
      <c r="BX279" s="100"/>
      <c r="BY279" s="223"/>
      <c r="BZ279" s="224"/>
      <c r="CA279" s="223"/>
      <c r="CB279" s="225"/>
      <c r="CC279" s="225"/>
      <c r="CD279" s="225"/>
      <c r="CE279" s="225"/>
      <c r="CF279" s="225"/>
      <c r="CG279" s="225"/>
      <c r="CH279" s="225"/>
      <c r="CI279" s="225"/>
      <c r="CJ279" s="225"/>
      <c r="CK279" s="225"/>
      <c r="CL279" s="225"/>
      <c r="CM279" s="225"/>
      <c r="CN279" s="225"/>
      <c r="CO279" s="225"/>
      <c r="CP279" s="225"/>
      <c r="CQ279" s="225"/>
      <c r="CR279" s="225"/>
      <c r="CS279" s="223"/>
      <c r="CT279" s="223"/>
      <c r="CU279" s="223"/>
      <c r="CV279" s="223"/>
      <c r="CW279" s="223"/>
      <c r="CX279" s="223"/>
      <c r="CY279" s="223"/>
      <c r="CZ279" s="223"/>
    </row>
    <row r="280">
      <c r="A280" s="100"/>
      <c r="B280" s="100"/>
      <c r="C280" s="100"/>
      <c r="D280" s="100"/>
      <c r="E280" s="103"/>
      <c r="F280" s="101"/>
      <c r="G280" s="100"/>
      <c r="H280" s="100"/>
      <c r="I280" s="100"/>
      <c r="J280" s="103"/>
      <c r="K280" s="100"/>
      <c r="L280" s="100"/>
      <c r="M280" s="101"/>
      <c r="N280" s="102"/>
      <c r="O280" s="103"/>
      <c r="P280" s="103"/>
      <c r="Q280" s="103"/>
      <c r="R280" s="103"/>
      <c r="S280" s="103"/>
      <c r="T280" s="100"/>
      <c r="U280" s="100"/>
      <c r="V280" s="100"/>
      <c r="W280" s="101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1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  <c r="BG280" s="100"/>
      <c r="BH280" s="100"/>
      <c r="BI280" s="100"/>
      <c r="BJ280" s="100"/>
      <c r="BK280" s="100"/>
      <c r="BL280" s="100"/>
      <c r="BM280" s="100"/>
      <c r="BN280" s="100"/>
      <c r="BO280" s="100"/>
      <c r="BP280" s="100"/>
      <c r="BQ280" s="100"/>
      <c r="BR280" s="100"/>
      <c r="BS280" s="100"/>
      <c r="BT280" s="100"/>
      <c r="BU280" s="100"/>
      <c r="BV280" s="100"/>
      <c r="BW280" s="100"/>
      <c r="BX280" s="100"/>
      <c r="BY280" s="223"/>
      <c r="BZ280" s="224"/>
      <c r="CA280" s="223"/>
      <c r="CB280" s="225"/>
      <c r="CC280" s="225"/>
      <c r="CD280" s="225"/>
      <c r="CE280" s="225"/>
      <c r="CF280" s="225"/>
      <c r="CG280" s="225"/>
      <c r="CH280" s="225"/>
      <c r="CI280" s="225"/>
      <c r="CJ280" s="225"/>
      <c r="CK280" s="225"/>
      <c r="CL280" s="225"/>
      <c r="CM280" s="225"/>
      <c r="CN280" s="225"/>
      <c r="CO280" s="225"/>
      <c r="CP280" s="225"/>
      <c r="CQ280" s="225"/>
      <c r="CR280" s="225"/>
      <c r="CS280" s="223"/>
      <c r="CT280" s="223"/>
      <c r="CU280" s="223"/>
      <c r="CV280" s="223"/>
      <c r="CW280" s="223"/>
      <c r="CX280" s="223"/>
      <c r="CY280" s="223"/>
      <c r="CZ280" s="223"/>
    </row>
    <row r="281">
      <c r="A281" s="100"/>
      <c r="B281" s="100"/>
      <c r="C281" s="100"/>
      <c r="D281" s="100"/>
      <c r="E281" s="103"/>
      <c r="F281" s="101"/>
      <c r="G281" s="100"/>
      <c r="H281" s="100"/>
      <c r="I281" s="100"/>
      <c r="J281" s="103"/>
      <c r="K281" s="100"/>
      <c r="L281" s="100"/>
      <c r="M281" s="101"/>
      <c r="N281" s="102"/>
      <c r="O281" s="103"/>
      <c r="P281" s="103"/>
      <c r="Q281" s="103"/>
      <c r="R281" s="103"/>
      <c r="S281" s="103"/>
      <c r="T281" s="100"/>
      <c r="U281" s="100"/>
      <c r="V281" s="100"/>
      <c r="W281" s="101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1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  <c r="BG281" s="100"/>
      <c r="BH281" s="100"/>
      <c r="BI281" s="100"/>
      <c r="BJ281" s="100"/>
      <c r="BK281" s="100"/>
      <c r="BL281" s="100"/>
      <c r="BM281" s="100"/>
      <c r="BN281" s="100"/>
      <c r="BO281" s="100"/>
      <c r="BP281" s="100"/>
      <c r="BQ281" s="100"/>
      <c r="BR281" s="100"/>
      <c r="BS281" s="100"/>
      <c r="BT281" s="100"/>
      <c r="BU281" s="100"/>
      <c r="BV281" s="100"/>
      <c r="BW281" s="100"/>
      <c r="BX281" s="100"/>
      <c r="BY281" s="223"/>
      <c r="BZ281" s="224"/>
      <c r="CA281" s="223"/>
      <c r="CB281" s="225"/>
      <c r="CC281" s="225"/>
      <c r="CD281" s="225"/>
      <c r="CE281" s="225"/>
      <c r="CF281" s="225"/>
      <c r="CG281" s="225"/>
      <c r="CH281" s="225"/>
      <c r="CI281" s="225"/>
      <c r="CJ281" s="225"/>
      <c r="CK281" s="225"/>
      <c r="CL281" s="225"/>
      <c r="CM281" s="225"/>
      <c r="CN281" s="225"/>
      <c r="CO281" s="225"/>
      <c r="CP281" s="225"/>
      <c r="CQ281" s="225"/>
      <c r="CR281" s="225"/>
      <c r="CS281" s="223"/>
      <c r="CT281" s="223"/>
      <c r="CU281" s="223"/>
      <c r="CV281" s="223"/>
      <c r="CW281" s="223"/>
      <c r="CX281" s="223"/>
      <c r="CY281" s="223"/>
      <c r="CZ281" s="223"/>
    </row>
    <row r="282">
      <c r="A282" s="100"/>
      <c r="B282" s="100"/>
      <c r="C282" s="100"/>
      <c r="D282" s="100"/>
      <c r="E282" s="103"/>
      <c r="F282" s="101"/>
      <c r="G282" s="100"/>
      <c r="H282" s="100"/>
      <c r="I282" s="100"/>
      <c r="J282" s="103"/>
      <c r="K282" s="100"/>
      <c r="L282" s="100"/>
      <c r="M282" s="101"/>
      <c r="N282" s="102"/>
      <c r="O282" s="103"/>
      <c r="P282" s="103"/>
      <c r="Q282" s="103"/>
      <c r="R282" s="103"/>
      <c r="S282" s="103"/>
      <c r="T282" s="100"/>
      <c r="U282" s="100"/>
      <c r="V282" s="100"/>
      <c r="W282" s="101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1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  <c r="BE282" s="100"/>
      <c r="BF282" s="100"/>
      <c r="BG282" s="100"/>
      <c r="BH282" s="100"/>
      <c r="BI282" s="100"/>
      <c r="BJ282" s="100"/>
      <c r="BK282" s="100"/>
      <c r="BL282" s="100"/>
      <c r="BM282" s="100"/>
      <c r="BN282" s="100"/>
      <c r="BO282" s="100"/>
      <c r="BP282" s="100"/>
      <c r="BQ282" s="100"/>
      <c r="BR282" s="100"/>
      <c r="BS282" s="100"/>
      <c r="BT282" s="100"/>
      <c r="BU282" s="100"/>
      <c r="BV282" s="100"/>
      <c r="BW282" s="100"/>
      <c r="BX282" s="100"/>
      <c r="BY282" s="223"/>
      <c r="BZ282" s="224"/>
      <c r="CA282" s="223"/>
      <c r="CB282" s="225"/>
      <c r="CC282" s="225"/>
      <c r="CD282" s="225"/>
      <c r="CE282" s="225"/>
      <c r="CF282" s="225"/>
      <c r="CG282" s="225"/>
      <c r="CH282" s="225"/>
      <c r="CI282" s="225"/>
      <c r="CJ282" s="225"/>
      <c r="CK282" s="225"/>
      <c r="CL282" s="225"/>
      <c r="CM282" s="225"/>
      <c r="CN282" s="225"/>
      <c r="CO282" s="225"/>
      <c r="CP282" s="225"/>
      <c r="CQ282" s="225"/>
      <c r="CR282" s="225"/>
      <c r="CS282" s="223"/>
      <c r="CT282" s="223"/>
      <c r="CU282" s="223"/>
      <c r="CV282" s="223"/>
      <c r="CW282" s="223"/>
      <c r="CX282" s="223"/>
      <c r="CY282" s="223"/>
      <c r="CZ282" s="223"/>
    </row>
    <row r="283">
      <c r="A283" s="100"/>
      <c r="B283" s="100"/>
      <c r="C283" s="100"/>
      <c r="D283" s="100"/>
      <c r="E283" s="103"/>
      <c r="F283" s="101"/>
      <c r="G283" s="100"/>
      <c r="H283" s="100"/>
      <c r="I283" s="100"/>
      <c r="J283" s="103"/>
      <c r="K283" s="100"/>
      <c r="L283" s="100"/>
      <c r="M283" s="101"/>
      <c r="N283" s="102"/>
      <c r="O283" s="103"/>
      <c r="P283" s="103"/>
      <c r="Q283" s="103"/>
      <c r="R283" s="103"/>
      <c r="S283" s="103"/>
      <c r="T283" s="100"/>
      <c r="U283" s="100"/>
      <c r="V283" s="100"/>
      <c r="W283" s="101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1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  <c r="BE283" s="100"/>
      <c r="BF283" s="100"/>
      <c r="BG283" s="100"/>
      <c r="BH283" s="100"/>
      <c r="BI283" s="100"/>
      <c r="BJ283" s="100"/>
      <c r="BK283" s="100"/>
      <c r="BL283" s="100"/>
      <c r="BM283" s="100"/>
      <c r="BN283" s="100"/>
      <c r="BO283" s="100"/>
      <c r="BP283" s="100"/>
      <c r="BQ283" s="100"/>
      <c r="BR283" s="100"/>
      <c r="BS283" s="100"/>
      <c r="BT283" s="100"/>
      <c r="BU283" s="100"/>
      <c r="BV283" s="100"/>
      <c r="BW283" s="100"/>
      <c r="BX283" s="100"/>
      <c r="BY283" s="223"/>
      <c r="BZ283" s="224"/>
      <c r="CA283" s="223"/>
      <c r="CB283" s="225"/>
      <c r="CC283" s="225"/>
      <c r="CD283" s="225"/>
      <c r="CE283" s="225"/>
      <c r="CF283" s="225"/>
      <c r="CG283" s="225"/>
      <c r="CH283" s="225"/>
      <c r="CI283" s="225"/>
      <c r="CJ283" s="225"/>
      <c r="CK283" s="225"/>
      <c r="CL283" s="225"/>
      <c r="CM283" s="225"/>
      <c r="CN283" s="225"/>
      <c r="CO283" s="225"/>
      <c r="CP283" s="225"/>
      <c r="CQ283" s="225"/>
      <c r="CR283" s="225"/>
      <c r="CS283" s="223"/>
      <c r="CT283" s="223"/>
      <c r="CU283" s="223"/>
      <c r="CV283" s="223"/>
      <c r="CW283" s="223"/>
      <c r="CX283" s="223"/>
      <c r="CY283" s="223"/>
      <c r="CZ283" s="223"/>
    </row>
    <row r="284">
      <c r="A284" s="100"/>
      <c r="B284" s="100"/>
      <c r="C284" s="100"/>
      <c r="D284" s="100"/>
      <c r="E284" s="103"/>
      <c r="F284" s="101"/>
      <c r="G284" s="100"/>
      <c r="H284" s="100"/>
      <c r="I284" s="100"/>
      <c r="J284" s="103"/>
      <c r="K284" s="100"/>
      <c r="L284" s="100"/>
      <c r="M284" s="101"/>
      <c r="N284" s="102"/>
      <c r="O284" s="103"/>
      <c r="P284" s="103"/>
      <c r="Q284" s="103"/>
      <c r="R284" s="103"/>
      <c r="S284" s="103"/>
      <c r="T284" s="100"/>
      <c r="U284" s="100"/>
      <c r="V284" s="100"/>
      <c r="W284" s="101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1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  <c r="BE284" s="100"/>
      <c r="BF284" s="100"/>
      <c r="BG284" s="100"/>
      <c r="BH284" s="100"/>
      <c r="BI284" s="100"/>
      <c r="BJ284" s="100"/>
      <c r="BK284" s="100"/>
      <c r="BL284" s="100"/>
      <c r="BM284" s="100"/>
      <c r="BN284" s="100"/>
      <c r="BO284" s="100"/>
      <c r="BP284" s="100"/>
      <c r="BQ284" s="100"/>
      <c r="BR284" s="100"/>
      <c r="BS284" s="100"/>
      <c r="BT284" s="100"/>
      <c r="BU284" s="100"/>
      <c r="BV284" s="100"/>
      <c r="BW284" s="100"/>
      <c r="BX284" s="100"/>
      <c r="BY284" s="223"/>
      <c r="BZ284" s="224"/>
      <c r="CA284" s="223"/>
      <c r="CB284" s="225"/>
      <c r="CC284" s="225"/>
      <c r="CD284" s="225"/>
      <c r="CE284" s="225"/>
      <c r="CF284" s="225"/>
      <c r="CG284" s="225"/>
      <c r="CH284" s="225"/>
      <c r="CI284" s="225"/>
      <c r="CJ284" s="225"/>
      <c r="CK284" s="225"/>
      <c r="CL284" s="225"/>
      <c r="CM284" s="225"/>
      <c r="CN284" s="225"/>
      <c r="CO284" s="225"/>
      <c r="CP284" s="225"/>
      <c r="CQ284" s="225"/>
      <c r="CR284" s="225"/>
      <c r="CS284" s="223"/>
      <c r="CT284" s="223"/>
      <c r="CU284" s="223"/>
      <c r="CV284" s="223"/>
      <c r="CW284" s="223"/>
      <c r="CX284" s="223"/>
      <c r="CY284" s="223"/>
      <c r="CZ284" s="223"/>
    </row>
    <row r="285">
      <c r="A285" s="100"/>
      <c r="B285" s="100"/>
      <c r="C285" s="100"/>
      <c r="D285" s="100"/>
      <c r="E285" s="103"/>
      <c r="F285" s="101"/>
      <c r="G285" s="100"/>
      <c r="H285" s="100"/>
      <c r="I285" s="100"/>
      <c r="J285" s="103"/>
      <c r="K285" s="100"/>
      <c r="L285" s="100"/>
      <c r="M285" s="101"/>
      <c r="N285" s="102"/>
      <c r="O285" s="103"/>
      <c r="P285" s="103"/>
      <c r="Q285" s="103"/>
      <c r="R285" s="103"/>
      <c r="S285" s="103"/>
      <c r="T285" s="100"/>
      <c r="U285" s="100"/>
      <c r="V285" s="100"/>
      <c r="W285" s="101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1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  <c r="BE285" s="100"/>
      <c r="BF285" s="100"/>
      <c r="BG285" s="100"/>
      <c r="BH285" s="100"/>
      <c r="BI285" s="100"/>
      <c r="BJ285" s="100"/>
      <c r="BK285" s="100"/>
      <c r="BL285" s="100"/>
      <c r="BM285" s="100"/>
      <c r="BN285" s="100"/>
      <c r="BO285" s="100"/>
      <c r="BP285" s="100"/>
      <c r="BQ285" s="100"/>
      <c r="BR285" s="100"/>
      <c r="BS285" s="100"/>
      <c r="BT285" s="100"/>
      <c r="BU285" s="100"/>
      <c r="BV285" s="100"/>
      <c r="BW285" s="100"/>
      <c r="BX285" s="100"/>
      <c r="BY285" s="223"/>
      <c r="BZ285" s="224"/>
      <c r="CA285" s="223"/>
      <c r="CB285" s="225"/>
      <c r="CC285" s="225"/>
      <c r="CD285" s="225"/>
      <c r="CE285" s="225"/>
      <c r="CF285" s="225"/>
      <c r="CG285" s="225"/>
      <c r="CH285" s="225"/>
      <c r="CI285" s="225"/>
      <c r="CJ285" s="225"/>
      <c r="CK285" s="225"/>
      <c r="CL285" s="225"/>
      <c r="CM285" s="225"/>
      <c r="CN285" s="225"/>
      <c r="CO285" s="225"/>
      <c r="CP285" s="225"/>
      <c r="CQ285" s="225"/>
      <c r="CR285" s="225"/>
      <c r="CS285" s="223"/>
      <c r="CT285" s="223"/>
      <c r="CU285" s="223"/>
      <c r="CV285" s="223"/>
      <c r="CW285" s="223"/>
      <c r="CX285" s="223"/>
      <c r="CY285" s="223"/>
      <c r="CZ285" s="223"/>
    </row>
    <row r="286">
      <c r="A286" s="100"/>
      <c r="B286" s="100"/>
      <c r="C286" s="100"/>
      <c r="D286" s="100"/>
      <c r="E286" s="103"/>
      <c r="F286" s="101"/>
      <c r="G286" s="100"/>
      <c r="H286" s="100"/>
      <c r="I286" s="100"/>
      <c r="J286" s="103"/>
      <c r="K286" s="100"/>
      <c r="L286" s="100"/>
      <c r="M286" s="101"/>
      <c r="N286" s="102"/>
      <c r="O286" s="103"/>
      <c r="P286" s="103"/>
      <c r="Q286" s="103"/>
      <c r="R286" s="103"/>
      <c r="S286" s="103"/>
      <c r="T286" s="100"/>
      <c r="U286" s="100"/>
      <c r="V286" s="100"/>
      <c r="W286" s="101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1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  <c r="BE286" s="100"/>
      <c r="BF286" s="100"/>
      <c r="BG286" s="100"/>
      <c r="BH286" s="100"/>
      <c r="BI286" s="100"/>
      <c r="BJ286" s="100"/>
      <c r="BK286" s="100"/>
      <c r="BL286" s="100"/>
      <c r="BM286" s="100"/>
      <c r="BN286" s="100"/>
      <c r="BO286" s="100"/>
      <c r="BP286" s="100"/>
      <c r="BQ286" s="100"/>
      <c r="BR286" s="100"/>
      <c r="BS286" s="100"/>
      <c r="BT286" s="100"/>
      <c r="BU286" s="100"/>
      <c r="BV286" s="100"/>
      <c r="BW286" s="100"/>
      <c r="BX286" s="100"/>
      <c r="BY286" s="223"/>
      <c r="BZ286" s="224"/>
      <c r="CA286" s="223"/>
      <c r="CB286" s="225"/>
      <c r="CC286" s="225"/>
      <c r="CD286" s="225"/>
      <c r="CE286" s="225"/>
      <c r="CF286" s="225"/>
      <c r="CG286" s="225"/>
      <c r="CH286" s="225"/>
      <c r="CI286" s="225"/>
      <c r="CJ286" s="225"/>
      <c r="CK286" s="225"/>
      <c r="CL286" s="225"/>
      <c r="CM286" s="225"/>
      <c r="CN286" s="225"/>
      <c r="CO286" s="225"/>
      <c r="CP286" s="225"/>
      <c r="CQ286" s="225"/>
      <c r="CR286" s="225"/>
      <c r="CS286" s="223"/>
      <c r="CT286" s="223"/>
      <c r="CU286" s="223"/>
      <c r="CV286" s="223"/>
      <c r="CW286" s="223"/>
      <c r="CX286" s="223"/>
      <c r="CY286" s="223"/>
      <c r="CZ286" s="223"/>
    </row>
    <row r="287">
      <c r="A287" s="100"/>
      <c r="B287" s="100"/>
      <c r="C287" s="100"/>
      <c r="D287" s="100"/>
      <c r="E287" s="103"/>
      <c r="F287" s="101"/>
      <c r="G287" s="100"/>
      <c r="H287" s="100"/>
      <c r="I287" s="100"/>
      <c r="J287" s="103"/>
      <c r="K287" s="100"/>
      <c r="L287" s="100"/>
      <c r="M287" s="101"/>
      <c r="N287" s="102"/>
      <c r="O287" s="103"/>
      <c r="P287" s="103"/>
      <c r="Q287" s="103"/>
      <c r="R287" s="103"/>
      <c r="S287" s="103"/>
      <c r="T287" s="100"/>
      <c r="U287" s="100"/>
      <c r="V287" s="100"/>
      <c r="W287" s="101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1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  <c r="BE287" s="100"/>
      <c r="BF287" s="100"/>
      <c r="BG287" s="100"/>
      <c r="BH287" s="100"/>
      <c r="BI287" s="100"/>
      <c r="BJ287" s="100"/>
      <c r="BK287" s="100"/>
      <c r="BL287" s="100"/>
      <c r="BM287" s="100"/>
      <c r="BN287" s="100"/>
      <c r="BO287" s="100"/>
      <c r="BP287" s="100"/>
      <c r="BQ287" s="100"/>
      <c r="BR287" s="100"/>
      <c r="BS287" s="100"/>
      <c r="BT287" s="100"/>
      <c r="BU287" s="100"/>
      <c r="BV287" s="100"/>
      <c r="BW287" s="100"/>
      <c r="BX287" s="100"/>
      <c r="BY287" s="223"/>
      <c r="BZ287" s="224"/>
      <c r="CA287" s="223"/>
      <c r="CB287" s="225"/>
      <c r="CC287" s="225"/>
      <c r="CD287" s="225"/>
      <c r="CE287" s="225"/>
      <c r="CF287" s="225"/>
      <c r="CG287" s="225"/>
      <c r="CH287" s="225"/>
      <c r="CI287" s="225"/>
      <c r="CJ287" s="225"/>
      <c r="CK287" s="225"/>
      <c r="CL287" s="225"/>
      <c r="CM287" s="225"/>
      <c r="CN287" s="225"/>
      <c r="CO287" s="225"/>
      <c r="CP287" s="225"/>
      <c r="CQ287" s="225"/>
      <c r="CR287" s="225"/>
      <c r="CS287" s="223"/>
      <c r="CT287" s="223"/>
      <c r="CU287" s="223"/>
      <c r="CV287" s="223"/>
      <c r="CW287" s="223"/>
      <c r="CX287" s="223"/>
      <c r="CY287" s="223"/>
      <c r="CZ287" s="223"/>
    </row>
    <row r="288">
      <c r="A288" s="100"/>
      <c r="B288" s="100"/>
      <c r="C288" s="100"/>
      <c r="D288" s="100"/>
      <c r="E288" s="103"/>
      <c r="F288" s="101"/>
      <c r="G288" s="100"/>
      <c r="H288" s="100"/>
      <c r="I288" s="100"/>
      <c r="J288" s="103"/>
      <c r="K288" s="100"/>
      <c r="L288" s="100"/>
      <c r="M288" s="101"/>
      <c r="N288" s="102"/>
      <c r="O288" s="103"/>
      <c r="P288" s="103"/>
      <c r="Q288" s="103"/>
      <c r="R288" s="103"/>
      <c r="S288" s="103"/>
      <c r="T288" s="100"/>
      <c r="U288" s="100"/>
      <c r="V288" s="100"/>
      <c r="W288" s="101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1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  <c r="BE288" s="100"/>
      <c r="BF288" s="100"/>
      <c r="BG288" s="100"/>
      <c r="BH288" s="100"/>
      <c r="BI288" s="100"/>
      <c r="BJ288" s="100"/>
      <c r="BK288" s="100"/>
      <c r="BL288" s="100"/>
      <c r="BM288" s="100"/>
      <c r="BN288" s="100"/>
      <c r="BO288" s="100"/>
      <c r="BP288" s="100"/>
      <c r="BQ288" s="100"/>
      <c r="BR288" s="100"/>
      <c r="BS288" s="100"/>
      <c r="BT288" s="100"/>
      <c r="BU288" s="100"/>
      <c r="BV288" s="100"/>
      <c r="BW288" s="100"/>
      <c r="BX288" s="100"/>
      <c r="BY288" s="223"/>
      <c r="BZ288" s="224"/>
      <c r="CA288" s="223"/>
      <c r="CB288" s="225"/>
      <c r="CC288" s="225"/>
      <c r="CD288" s="225"/>
      <c r="CE288" s="225"/>
      <c r="CF288" s="225"/>
      <c r="CG288" s="225"/>
      <c r="CH288" s="225"/>
      <c r="CI288" s="225"/>
      <c r="CJ288" s="225"/>
      <c r="CK288" s="225"/>
      <c r="CL288" s="225"/>
      <c r="CM288" s="225"/>
      <c r="CN288" s="225"/>
      <c r="CO288" s="225"/>
      <c r="CP288" s="225"/>
      <c r="CQ288" s="225"/>
      <c r="CR288" s="225"/>
      <c r="CS288" s="223"/>
      <c r="CT288" s="223"/>
      <c r="CU288" s="223"/>
      <c r="CV288" s="223"/>
      <c r="CW288" s="223"/>
      <c r="CX288" s="223"/>
      <c r="CY288" s="223"/>
      <c r="CZ288" s="223"/>
    </row>
    <row r="289">
      <c r="A289" s="100"/>
      <c r="B289" s="100"/>
      <c r="C289" s="100"/>
      <c r="D289" s="100"/>
      <c r="E289" s="103"/>
      <c r="F289" s="101"/>
      <c r="G289" s="100"/>
      <c r="H289" s="100"/>
      <c r="I289" s="100"/>
      <c r="J289" s="103"/>
      <c r="K289" s="100"/>
      <c r="L289" s="100"/>
      <c r="M289" s="101"/>
      <c r="N289" s="102"/>
      <c r="O289" s="103"/>
      <c r="P289" s="103"/>
      <c r="Q289" s="103"/>
      <c r="R289" s="103"/>
      <c r="S289" s="103"/>
      <c r="T289" s="100"/>
      <c r="U289" s="100"/>
      <c r="V289" s="100"/>
      <c r="W289" s="101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1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  <c r="AW289" s="100"/>
      <c r="AX289" s="100"/>
      <c r="AY289" s="100"/>
      <c r="AZ289" s="100"/>
      <c r="BA289" s="100"/>
      <c r="BB289" s="100"/>
      <c r="BC289" s="100"/>
      <c r="BD289" s="100"/>
      <c r="BE289" s="100"/>
      <c r="BF289" s="100"/>
      <c r="BG289" s="100"/>
      <c r="BH289" s="100"/>
      <c r="BI289" s="100"/>
      <c r="BJ289" s="100"/>
      <c r="BK289" s="100"/>
      <c r="BL289" s="100"/>
      <c r="BM289" s="100"/>
      <c r="BN289" s="100"/>
      <c r="BO289" s="100"/>
      <c r="BP289" s="100"/>
      <c r="BQ289" s="100"/>
      <c r="BR289" s="100"/>
      <c r="BS289" s="100"/>
      <c r="BT289" s="100"/>
      <c r="BU289" s="100"/>
      <c r="BV289" s="100"/>
      <c r="BW289" s="100"/>
      <c r="BX289" s="100"/>
      <c r="BY289" s="223"/>
      <c r="BZ289" s="224"/>
      <c r="CA289" s="223"/>
      <c r="CB289" s="225"/>
      <c r="CC289" s="225"/>
      <c r="CD289" s="225"/>
      <c r="CE289" s="225"/>
      <c r="CF289" s="225"/>
      <c r="CG289" s="225"/>
      <c r="CH289" s="225"/>
      <c r="CI289" s="225"/>
      <c r="CJ289" s="225"/>
      <c r="CK289" s="225"/>
      <c r="CL289" s="225"/>
      <c r="CM289" s="225"/>
      <c r="CN289" s="225"/>
      <c r="CO289" s="225"/>
      <c r="CP289" s="225"/>
      <c r="CQ289" s="225"/>
      <c r="CR289" s="225"/>
      <c r="CS289" s="223"/>
      <c r="CT289" s="223"/>
      <c r="CU289" s="223"/>
      <c r="CV289" s="223"/>
      <c r="CW289" s="223"/>
      <c r="CX289" s="223"/>
      <c r="CY289" s="223"/>
      <c r="CZ289" s="223"/>
    </row>
    <row r="290">
      <c r="A290" s="100"/>
      <c r="B290" s="100"/>
      <c r="C290" s="100"/>
      <c r="D290" s="100"/>
      <c r="E290" s="103"/>
      <c r="F290" s="101"/>
      <c r="G290" s="100"/>
      <c r="H290" s="100"/>
      <c r="I290" s="100"/>
      <c r="J290" s="103"/>
      <c r="K290" s="100"/>
      <c r="L290" s="100"/>
      <c r="M290" s="101"/>
      <c r="N290" s="102"/>
      <c r="O290" s="103"/>
      <c r="P290" s="103"/>
      <c r="Q290" s="103"/>
      <c r="R290" s="103"/>
      <c r="S290" s="103"/>
      <c r="T290" s="100"/>
      <c r="U290" s="100"/>
      <c r="V290" s="100"/>
      <c r="W290" s="101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1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  <c r="AW290" s="100"/>
      <c r="AX290" s="100"/>
      <c r="AY290" s="100"/>
      <c r="AZ290" s="100"/>
      <c r="BA290" s="100"/>
      <c r="BB290" s="100"/>
      <c r="BC290" s="100"/>
      <c r="BD290" s="100"/>
      <c r="BE290" s="100"/>
      <c r="BF290" s="100"/>
      <c r="BG290" s="100"/>
      <c r="BH290" s="100"/>
      <c r="BI290" s="100"/>
      <c r="BJ290" s="100"/>
      <c r="BK290" s="100"/>
      <c r="BL290" s="100"/>
      <c r="BM290" s="100"/>
      <c r="BN290" s="100"/>
      <c r="BO290" s="100"/>
      <c r="BP290" s="100"/>
      <c r="BQ290" s="100"/>
      <c r="BR290" s="100"/>
      <c r="BS290" s="100"/>
      <c r="BT290" s="100"/>
      <c r="BU290" s="100"/>
      <c r="BV290" s="100"/>
      <c r="BW290" s="100"/>
      <c r="BX290" s="100"/>
      <c r="BY290" s="223"/>
      <c r="BZ290" s="224"/>
      <c r="CA290" s="223"/>
      <c r="CB290" s="225"/>
      <c r="CC290" s="225"/>
      <c r="CD290" s="225"/>
      <c r="CE290" s="225"/>
      <c r="CF290" s="225"/>
      <c r="CG290" s="225"/>
      <c r="CH290" s="225"/>
      <c r="CI290" s="225"/>
      <c r="CJ290" s="225"/>
      <c r="CK290" s="225"/>
      <c r="CL290" s="225"/>
      <c r="CM290" s="225"/>
      <c r="CN290" s="225"/>
      <c r="CO290" s="225"/>
      <c r="CP290" s="225"/>
      <c r="CQ290" s="225"/>
      <c r="CR290" s="225"/>
      <c r="CS290" s="223"/>
      <c r="CT290" s="223"/>
      <c r="CU290" s="223"/>
      <c r="CV290" s="223"/>
      <c r="CW290" s="223"/>
      <c r="CX290" s="223"/>
      <c r="CY290" s="223"/>
      <c r="CZ290" s="223"/>
    </row>
    <row r="291">
      <c r="A291" s="100"/>
      <c r="B291" s="100"/>
      <c r="C291" s="100"/>
      <c r="D291" s="100"/>
      <c r="E291" s="103"/>
      <c r="F291" s="101"/>
      <c r="G291" s="100"/>
      <c r="H291" s="100"/>
      <c r="I291" s="100"/>
      <c r="J291" s="103"/>
      <c r="K291" s="100"/>
      <c r="L291" s="100"/>
      <c r="M291" s="101"/>
      <c r="N291" s="102"/>
      <c r="O291" s="103"/>
      <c r="P291" s="103"/>
      <c r="Q291" s="103"/>
      <c r="R291" s="103"/>
      <c r="S291" s="103"/>
      <c r="T291" s="100"/>
      <c r="U291" s="100"/>
      <c r="V291" s="100"/>
      <c r="W291" s="101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1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  <c r="BB291" s="100"/>
      <c r="BC291" s="100"/>
      <c r="BD291" s="100"/>
      <c r="BE291" s="100"/>
      <c r="BF291" s="100"/>
      <c r="BG291" s="100"/>
      <c r="BH291" s="100"/>
      <c r="BI291" s="100"/>
      <c r="BJ291" s="100"/>
      <c r="BK291" s="100"/>
      <c r="BL291" s="100"/>
      <c r="BM291" s="100"/>
      <c r="BN291" s="100"/>
      <c r="BO291" s="100"/>
      <c r="BP291" s="100"/>
      <c r="BQ291" s="100"/>
      <c r="BR291" s="100"/>
      <c r="BS291" s="100"/>
      <c r="BT291" s="100"/>
      <c r="BU291" s="100"/>
      <c r="BV291" s="100"/>
      <c r="BW291" s="100"/>
      <c r="BX291" s="100"/>
      <c r="BY291" s="223"/>
      <c r="BZ291" s="224"/>
      <c r="CA291" s="223"/>
      <c r="CB291" s="225"/>
      <c r="CC291" s="225"/>
      <c r="CD291" s="225"/>
      <c r="CE291" s="225"/>
      <c r="CF291" s="225"/>
      <c r="CG291" s="225"/>
      <c r="CH291" s="225"/>
      <c r="CI291" s="225"/>
      <c r="CJ291" s="225"/>
      <c r="CK291" s="225"/>
      <c r="CL291" s="225"/>
      <c r="CM291" s="225"/>
      <c r="CN291" s="225"/>
      <c r="CO291" s="225"/>
      <c r="CP291" s="225"/>
      <c r="CQ291" s="225"/>
      <c r="CR291" s="225"/>
      <c r="CS291" s="223"/>
      <c r="CT291" s="223"/>
      <c r="CU291" s="223"/>
      <c r="CV291" s="223"/>
      <c r="CW291" s="223"/>
      <c r="CX291" s="223"/>
      <c r="CY291" s="223"/>
      <c r="CZ291" s="223"/>
    </row>
    <row r="292">
      <c r="A292" s="100"/>
      <c r="B292" s="100"/>
      <c r="C292" s="100"/>
      <c r="D292" s="100"/>
      <c r="E292" s="103"/>
      <c r="F292" s="101"/>
      <c r="G292" s="100"/>
      <c r="H292" s="100"/>
      <c r="I292" s="100"/>
      <c r="J292" s="103"/>
      <c r="K292" s="100"/>
      <c r="L292" s="100"/>
      <c r="M292" s="101"/>
      <c r="N292" s="102"/>
      <c r="O292" s="103"/>
      <c r="P292" s="103"/>
      <c r="Q292" s="103"/>
      <c r="R292" s="103"/>
      <c r="S292" s="103"/>
      <c r="T292" s="100"/>
      <c r="U292" s="100"/>
      <c r="V292" s="100"/>
      <c r="W292" s="101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1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  <c r="BF292" s="100"/>
      <c r="BG292" s="100"/>
      <c r="BH292" s="100"/>
      <c r="BI292" s="100"/>
      <c r="BJ292" s="100"/>
      <c r="BK292" s="100"/>
      <c r="BL292" s="100"/>
      <c r="BM292" s="100"/>
      <c r="BN292" s="100"/>
      <c r="BO292" s="100"/>
      <c r="BP292" s="100"/>
      <c r="BQ292" s="100"/>
      <c r="BR292" s="100"/>
      <c r="BS292" s="100"/>
      <c r="BT292" s="100"/>
      <c r="BU292" s="100"/>
      <c r="BV292" s="100"/>
      <c r="BW292" s="100"/>
      <c r="BX292" s="100"/>
      <c r="BY292" s="223"/>
      <c r="BZ292" s="224"/>
      <c r="CA292" s="223"/>
      <c r="CB292" s="225"/>
      <c r="CC292" s="225"/>
      <c r="CD292" s="225"/>
      <c r="CE292" s="225"/>
      <c r="CF292" s="225"/>
      <c r="CG292" s="225"/>
      <c r="CH292" s="225"/>
      <c r="CI292" s="225"/>
      <c r="CJ292" s="225"/>
      <c r="CK292" s="225"/>
      <c r="CL292" s="225"/>
      <c r="CM292" s="225"/>
      <c r="CN292" s="225"/>
      <c r="CO292" s="225"/>
      <c r="CP292" s="225"/>
      <c r="CQ292" s="225"/>
      <c r="CR292" s="225"/>
      <c r="CS292" s="223"/>
      <c r="CT292" s="223"/>
      <c r="CU292" s="223"/>
      <c r="CV292" s="223"/>
      <c r="CW292" s="223"/>
      <c r="CX292" s="223"/>
      <c r="CY292" s="223"/>
      <c r="CZ292" s="223"/>
    </row>
    <row r="293">
      <c r="A293" s="100"/>
      <c r="B293" s="100"/>
      <c r="C293" s="100"/>
      <c r="D293" s="100"/>
      <c r="E293" s="103"/>
      <c r="F293" s="101"/>
      <c r="G293" s="100"/>
      <c r="H293" s="100"/>
      <c r="I293" s="100"/>
      <c r="J293" s="103"/>
      <c r="K293" s="100"/>
      <c r="L293" s="100"/>
      <c r="M293" s="101"/>
      <c r="N293" s="102"/>
      <c r="O293" s="103"/>
      <c r="P293" s="103"/>
      <c r="Q293" s="103"/>
      <c r="R293" s="103"/>
      <c r="S293" s="103"/>
      <c r="T293" s="100"/>
      <c r="U293" s="100"/>
      <c r="V293" s="100"/>
      <c r="W293" s="101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1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  <c r="BB293" s="100"/>
      <c r="BC293" s="100"/>
      <c r="BD293" s="100"/>
      <c r="BE293" s="100"/>
      <c r="BF293" s="100"/>
      <c r="BG293" s="100"/>
      <c r="BH293" s="100"/>
      <c r="BI293" s="100"/>
      <c r="BJ293" s="100"/>
      <c r="BK293" s="100"/>
      <c r="BL293" s="100"/>
      <c r="BM293" s="100"/>
      <c r="BN293" s="100"/>
      <c r="BO293" s="100"/>
      <c r="BP293" s="100"/>
      <c r="BQ293" s="100"/>
      <c r="BR293" s="100"/>
      <c r="BS293" s="100"/>
      <c r="BT293" s="100"/>
      <c r="BU293" s="100"/>
      <c r="BV293" s="100"/>
      <c r="BW293" s="100"/>
      <c r="BX293" s="100"/>
      <c r="BY293" s="223"/>
      <c r="BZ293" s="224"/>
      <c r="CA293" s="223"/>
      <c r="CB293" s="225"/>
      <c r="CC293" s="225"/>
      <c r="CD293" s="225"/>
      <c r="CE293" s="225"/>
      <c r="CF293" s="225"/>
      <c r="CG293" s="225"/>
      <c r="CH293" s="225"/>
      <c r="CI293" s="225"/>
      <c r="CJ293" s="225"/>
      <c r="CK293" s="225"/>
      <c r="CL293" s="225"/>
      <c r="CM293" s="225"/>
      <c r="CN293" s="225"/>
      <c r="CO293" s="225"/>
      <c r="CP293" s="225"/>
      <c r="CQ293" s="225"/>
      <c r="CR293" s="225"/>
      <c r="CS293" s="223"/>
      <c r="CT293" s="223"/>
      <c r="CU293" s="223"/>
      <c r="CV293" s="223"/>
      <c r="CW293" s="223"/>
      <c r="CX293" s="223"/>
      <c r="CY293" s="223"/>
      <c r="CZ293" s="223"/>
    </row>
    <row r="294">
      <c r="A294" s="100"/>
      <c r="B294" s="100"/>
      <c r="C294" s="100"/>
      <c r="D294" s="100"/>
      <c r="E294" s="103"/>
      <c r="F294" s="100"/>
      <c r="G294" s="100"/>
      <c r="H294" s="100"/>
      <c r="I294" s="100"/>
      <c r="J294" s="103"/>
      <c r="K294" s="100"/>
      <c r="L294" s="100"/>
      <c r="M294" s="101"/>
      <c r="N294" s="102"/>
      <c r="O294" s="103"/>
      <c r="P294" s="103"/>
      <c r="Q294" s="103"/>
      <c r="R294" s="103"/>
      <c r="S294" s="103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1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  <c r="BB294" s="100"/>
      <c r="BC294" s="100"/>
      <c r="BD294" s="100"/>
      <c r="BE294" s="100"/>
      <c r="BF294" s="100"/>
      <c r="BG294" s="100"/>
      <c r="BH294" s="100"/>
      <c r="BI294" s="100"/>
      <c r="BJ294" s="100"/>
      <c r="BK294" s="100"/>
      <c r="BL294" s="100"/>
      <c r="BM294" s="100"/>
      <c r="BN294" s="100"/>
      <c r="BO294" s="100"/>
      <c r="BP294" s="100"/>
      <c r="BQ294" s="100"/>
      <c r="BR294" s="100"/>
      <c r="BS294" s="100"/>
      <c r="BT294" s="100"/>
      <c r="BU294" s="100"/>
      <c r="BV294" s="100"/>
      <c r="BW294" s="100"/>
      <c r="BX294" s="100"/>
      <c r="BY294" s="100"/>
      <c r="BZ294" s="101"/>
      <c r="CA294" s="100"/>
      <c r="CB294" s="104"/>
      <c r="CC294" s="104"/>
      <c r="CD294" s="104"/>
      <c r="CE294" s="104"/>
      <c r="CF294" s="104"/>
      <c r="CG294" s="104"/>
      <c r="CH294" s="104"/>
      <c r="CI294" s="104"/>
      <c r="CJ294" s="104"/>
      <c r="CK294" s="104"/>
      <c r="CL294" s="104"/>
      <c r="CM294" s="104"/>
      <c r="CN294" s="104"/>
      <c r="CO294" s="104"/>
      <c r="CP294" s="104"/>
      <c r="CQ294" s="104"/>
      <c r="CR294" s="104"/>
      <c r="CS294" s="100"/>
      <c r="CT294" s="100"/>
      <c r="CU294" s="100"/>
      <c r="CV294" s="100"/>
      <c r="CW294" s="100"/>
      <c r="CX294" s="100"/>
      <c r="CY294" s="100"/>
      <c r="CZ294" s="100"/>
    </row>
    <row r="295">
      <c r="A295" s="100"/>
      <c r="B295" s="100"/>
      <c r="C295" s="100"/>
      <c r="D295" s="100"/>
      <c r="E295" s="103"/>
      <c r="F295" s="100"/>
      <c r="G295" s="100"/>
      <c r="H295" s="100"/>
      <c r="I295" s="100"/>
      <c r="J295" s="103"/>
      <c r="K295" s="100"/>
      <c r="L295" s="100"/>
      <c r="M295" s="101"/>
      <c r="N295" s="102"/>
      <c r="O295" s="103"/>
      <c r="P295" s="103"/>
      <c r="Q295" s="103"/>
      <c r="R295" s="103"/>
      <c r="S295" s="103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1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  <c r="BF295" s="100"/>
      <c r="BG295" s="100"/>
      <c r="BH295" s="100"/>
      <c r="BI295" s="100"/>
      <c r="BJ295" s="100"/>
      <c r="BK295" s="100"/>
      <c r="BL295" s="100"/>
      <c r="BM295" s="100"/>
      <c r="BN295" s="100"/>
      <c r="BO295" s="100"/>
      <c r="BP295" s="100"/>
      <c r="BQ295" s="100"/>
      <c r="BR295" s="100"/>
      <c r="BS295" s="100"/>
      <c r="BT295" s="100"/>
      <c r="BU295" s="100"/>
      <c r="BV295" s="100"/>
      <c r="BW295" s="100"/>
      <c r="BX295" s="100"/>
      <c r="BY295" s="100"/>
      <c r="BZ295" s="101"/>
      <c r="CA295" s="100"/>
      <c r="CB295" s="104"/>
      <c r="CC295" s="104"/>
      <c r="CD295" s="104"/>
      <c r="CE295" s="104"/>
      <c r="CF295" s="104"/>
      <c r="CG295" s="104"/>
      <c r="CH295" s="104"/>
      <c r="CI295" s="104"/>
      <c r="CJ295" s="104"/>
      <c r="CK295" s="104"/>
      <c r="CL295" s="104"/>
      <c r="CM295" s="104"/>
      <c r="CN295" s="104"/>
      <c r="CO295" s="104"/>
      <c r="CP295" s="104"/>
      <c r="CQ295" s="104"/>
      <c r="CR295" s="104"/>
      <c r="CS295" s="100"/>
      <c r="CT295" s="100"/>
      <c r="CU295" s="100"/>
      <c r="CV295" s="100"/>
      <c r="CW295" s="100"/>
      <c r="CX295" s="100"/>
      <c r="CY295" s="100"/>
      <c r="CZ295" s="100"/>
    </row>
    <row r="296">
      <c r="A296" s="100"/>
      <c r="B296" s="100"/>
      <c r="C296" s="100"/>
      <c r="D296" s="100"/>
      <c r="E296" s="103"/>
      <c r="F296" s="100"/>
      <c r="G296" s="100"/>
      <c r="H296" s="100"/>
      <c r="I296" s="100"/>
      <c r="J296" s="103"/>
      <c r="K296" s="100"/>
      <c r="L296" s="100"/>
      <c r="M296" s="101"/>
      <c r="N296" s="102"/>
      <c r="O296" s="103"/>
      <c r="P296" s="103"/>
      <c r="Q296" s="103"/>
      <c r="R296" s="103"/>
      <c r="S296" s="103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1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  <c r="BB296" s="100"/>
      <c r="BC296" s="100"/>
      <c r="BD296" s="100"/>
      <c r="BE296" s="100"/>
      <c r="BF296" s="100"/>
      <c r="BG296" s="100"/>
      <c r="BH296" s="100"/>
      <c r="BI296" s="100"/>
      <c r="BJ296" s="100"/>
      <c r="BK296" s="100"/>
      <c r="BL296" s="100"/>
      <c r="BM296" s="100"/>
      <c r="BN296" s="100"/>
      <c r="BO296" s="100"/>
      <c r="BP296" s="100"/>
      <c r="BQ296" s="100"/>
      <c r="BR296" s="100"/>
      <c r="BS296" s="100"/>
      <c r="BT296" s="100"/>
      <c r="BU296" s="100"/>
      <c r="BV296" s="100"/>
      <c r="BW296" s="100"/>
      <c r="BX296" s="100"/>
      <c r="BY296" s="100"/>
      <c r="BZ296" s="101"/>
      <c r="CA296" s="100"/>
      <c r="CB296" s="104"/>
      <c r="CC296" s="104"/>
      <c r="CD296" s="104"/>
      <c r="CE296" s="104"/>
      <c r="CF296" s="104"/>
      <c r="CG296" s="104"/>
      <c r="CH296" s="104"/>
      <c r="CI296" s="104"/>
      <c r="CJ296" s="104"/>
      <c r="CK296" s="104"/>
      <c r="CL296" s="104"/>
      <c r="CM296" s="104"/>
      <c r="CN296" s="104"/>
      <c r="CO296" s="104"/>
      <c r="CP296" s="104"/>
      <c r="CQ296" s="104"/>
      <c r="CR296" s="104"/>
      <c r="CS296" s="100"/>
      <c r="CT296" s="100"/>
      <c r="CU296" s="100"/>
      <c r="CV296" s="100"/>
      <c r="CW296" s="100"/>
      <c r="CX296" s="100"/>
      <c r="CY296" s="100"/>
      <c r="CZ296" s="100"/>
    </row>
    <row r="297">
      <c r="A297" s="100"/>
      <c r="B297" s="100"/>
      <c r="C297" s="100"/>
      <c r="D297" s="100"/>
      <c r="E297" s="103"/>
      <c r="F297" s="100"/>
      <c r="G297" s="100"/>
      <c r="H297" s="100"/>
      <c r="I297" s="100"/>
      <c r="J297" s="103"/>
      <c r="K297" s="100"/>
      <c r="L297" s="100"/>
      <c r="M297" s="101"/>
      <c r="N297" s="102"/>
      <c r="O297" s="103"/>
      <c r="P297" s="103"/>
      <c r="Q297" s="103"/>
      <c r="R297" s="103"/>
      <c r="S297" s="103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1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  <c r="BF297" s="100"/>
      <c r="BG297" s="100"/>
      <c r="BH297" s="100"/>
      <c r="BI297" s="100"/>
      <c r="BJ297" s="100"/>
      <c r="BK297" s="100"/>
      <c r="BL297" s="100"/>
      <c r="BM297" s="100"/>
      <c r="BN297" s="100"/>
      <c r="BO297" s="100"/>
      <c r="BP297" s="100"/>
      <c r="BQ297" s="100"/>
      <c r="BR297" s="100"/>
      <c r="BS297" s="100"/>
      <c r="BT297" s="100"/>
      <c r="BU297" s="100"/>
      <c r="BV297" s="100"/>
      <c r="BW297" s="100"/>
      <c r="BX297" s="100"/>
      <c r="BY297" s="100"/>
      <c r="BZ297" s="101"/>
      <c r="CA297" s="100"/>
      <c r="CB297" s="104"/>
      <c r="CC297" s="104"/>
      <c r="CD297" s="104"/>
      <c r="CE297" s="104"/>
      <c r="CF297" s="104"/>
      <c r="CG297" s="104"/>
      <c r="CH297" s="104"/>
      <c r="CI297" s="104"/>
      <c r="CJ297" s="104"/>
      <c r="CK297" s="104"/>
      <c r="CL297" s="104"/>
      <c r="CM297" s="104"/>
      <c r="CN297" s="104"/>
      <c r="CO297" s="104"/>
      <c r="CP297" s="104"/>
      <c r="CQ297" s="104"/>
      <c r="CR297" s="104"/>
      <c r="CS297" s="100"/>
      <c r="CT297" s="100"/>
      <c r="CU297" s="100"/>
      <c r="CV297" s="100"/>
      <c r="CW297" s="100"/>
      <c r="CX297" s="100"/>
      <c r="CY297" s="100"/>
      <c r="CZ297" s="100"/>
    </row>
    <row r="298">
      <c r="A298" s="100"/>
      <c r="B298" s="100"/>
      <c r="C298" s="100"/>
      <c r="D298" s="100"/>
      <c r="E298" s="103"/>
      <c r="F298" s="100"/>
      <c r="G298" s="100"/>
      <c r="H298" s="100"/>
      <c r="I298" s="100"/>
      <c r="J298" s="103"/>
      <c r="K298" s="100"/>
      <c r="L298" s="100"/>
      <c r="M298" s="101"/>
      <c r="N298" s="102"/>
      <c r="O298" s="103"/>
      <c r="P298" s="103"/>
      <c r="Q298" s="103"/>
      <c r="R298" s="103"/>
      <c r="S298" s="103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1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  <c r="AW298" s="100"/>
      <c r="AX298" s="100"/>
      <c r="AY298" s="100"/>
      <c r="AZ298" s="100"/>
      <c r="BA298" s="100"/>
      <c r="BB298" s="100"/>
      <c r="BC298" s="100"/>
      <c r="BD298" s="100"/>
      <c r="BE298" s="100"/>
      <c r="BF298" s="100"/>
      <c r="BG298" s="100"/>
      <c r="BH298" s="100"/>
      <c r="BI298" s="100"/>
      <c r="BJ298" s="100"/>
      <c r="BK298" s="100"/>
      <c r="BL298" s="100"/>
      <c r="BM298" s="100"/>
      <c r="BN298" s="100"/>
      <c r="BO298" s="100"/>
      <c r="BP298" s="100"/>
      <c r="BQ298" s="100"/>
      <c r="BR298" s="100"/>
      <c r="BS298" s="100"/>
      <c r="BT298" s="100"/>
      <c r="BU298" s="100"/>
      <c r="BV298" s="100"/>
      <c r="BW298" s="100"/>
      <c r="BX298" s="100"/>
      <c r="BY298" s="100"/>
      <c r="BZ298" s="101"/>
      <c r="CA298" s="100"/>
      <c r="CB298" s="104"/>
      <c r="CC298" s="104"/>
      <c r="CD298" s="104"/>
      <c r="CE298" s="104"/>
      <c r="CF298" s="104"/>
      <c r="CG298" s="104"/>
      <c r="CH298" s="104"/>
      <c r="CI298" s="104"/>
      <c r="CJ298" s="104"/>
      <c r="CK298" s="104"/>
      <c r="CL298" s="104"/>
      <c r="CM298" s="104"/>
      <c r="CN298" s="104"/>
      <c r="CO298" s="104"/>
      <c r="CP298" s="104"/>
      <c r="CQ298" s="104"/>
      <c r="CR298" s="104"/>
      <c r="CS298" s="100"/>
      <c r="CT298" s="100"/>
      <c r="CU298" s="100"/>
      <c r="CV298" s="100"/>
      <c r="CW298" s="100"/>
      <c r="CX298" s="100"/>
      <c r="CY298" s="100"/>
      <c r="CZ298" s="100"/>
    </row>
    <row r="299">
      <c r="A299" s="100"/>
      <c r="B299" s="100"/>
      <c r="C299" s="100"/>
      <c r="D299" s="100"/>
      <c r="E299" s="103"/>
      <c r="F299" s="100"/>
      <c r="G299" s="100"/>
      <c r="H299" s="100"/>
      <c r="I299" s="100"/>
      <c r="J299" s="103"/>
      <c r="K299" s="100"/>
      <c r="L299" s="100"/>
      <c r="M299" s="101"/>
      <c r="N299" s="102"/>
      <c r="O299" s="103"/>
      <c r="P299" s="103"/>
      <c r="Q299" s="103"/>
      <c r="R299" s="103"/>
      <c r="S299" s="103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1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  <c r="AW299" s="100"/>
      <c r="AX299" s="100"/>
      <c r="AY299" s="100"/>
      <c r="AZ299" s="100"/>
      <c r="BA299" s="100"/>
      <c r="BB299" s="100"/>
      <c r="BC299" s="100"/>
      <c r="BD299" s="100"/>
      <c r="BE299" s="100"/>
      <c r="BF299" s="100"/>
      <c r="BG299" s="100"/>
      <c r="BH299" s="100"/>
      <c r="BI299" s="100"/>
      <c r="BJ299" s="100"/>
      <c r="BK299" s="100"/>
      <c r="BL299" s="100"/>
      <c r="BM299" s="100"/>
      <c r="BN299" s="100"/>
      <c r="BO299" s="100"/>
      <c r="BP299" s="100"/>
      <c r="BQ299" s="100"/>
      <c r="BR299" s="100"/>
      <c r="BS299" s="100"/>
      <c r="BT299" s="100"/>
      <c r="BU299" s="100"/>
      <c r="BV299" s="100"/>
      <c r="BW299" s="100"/>
      <c r="BX299" s="100"/>
      <c r="BY299" s="100"/>
      <c r="BZ299" s="101"/>
      <c r="CA299" s="100"/>
      <c r="CB299" s="104"/>
      <c r="CC299" s="104"/>
      <c r="CD299" s="104"/>
      <c r="CE299" s="104"/>
      <c r="CF299" s="104"/>
      <c r="CG299" s="104"/>
      <c r="CH299" s="104"/>
      <c r="CI299" s="104"/>
      <c r="CJ299" s="104"/>
      <c r="CK299" s="104"/>
      <c r="CL299" s="104"/>
      <c r="CM299" s="104"/>
      <c r="CN299" s="104"/>
      <c r="CO299" s="104"/>
      <c r="CP299" s="104"/>
      <c r="CQ299" s="104"/>
      <c r="CR299" s="104"/>
      <c r="CS299" s="100"/>
      <c r="CT299" s="100"/>
      <c r="CU299" s="100"/>
      <c r="CV299" s="100"/>
      <c r="CW299" s="100"/>
      <c r="CX299" s="100"/>
      <c r="CY299" s="100"/>
      <c r="CZ299" s="100"/>
    </row>
    <row r="300">
      <c r="A300" s="100"/>
      <c r="B300" s="100"/>
      <c r="C300" s="100"/>
      <c r="D300" s="100"/>
      <c r="E300" s="103"/>
      <c r="F300" s="100"/>
      <c r="G300" s="100"/>
      <c r="H300" s="100"/>
      <c r="I300" s="100"/>
      <c r="J300" s="103"/>
      <c r="K300" s="100"/>
      <c r="L300" s="100"/>
      <c r="M300" s="101"/>
      <c r="N300" s="102"/>
      <c r="O300" s="103"/>
      <c r="P300" s="103"/>
      <c r="Q300" s="103"/>
      <c r="R300" s="103"/>
      <c r="S300" s="103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1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  <c r="AW300" s="100"/>
      <c r="AX300" s="100"/>
      <c r="AY300" s="100"/>
      <c r="AZ300" s="100"/>
      <c r="BA300" s="100"/>
      <c r="BB300" s="100"/>
      <c r="BC300" s="100"/>
      <c r="BD300" s="100"/>
      <c r="BE300" s="100"/>
      <c r="BF300" s="100"/>
      <c r="BG300" s="100"/>
      <c r="BH300" s="100"/>
      <c r="BI300" s="100"/>
      <c r="BJ300" s="100"/>
      <c r="BK300" s="100"/>
      <c r="BL300" s="100"/>
      <c r="BM300" s="100"/>
      <c r="BN300" s="100"/>
      <c r="BO300" s="100"/>
      <c r="BP300" s="100"/>
      <c r="BQ300" s="100"/>
      <c r="BR300" s="100"/>
      <c r="BS300" s="100"/>
      <c r="BT300" s="100"/>
      <c r="BU300" s="100"/>
      <c r="BV300" s="100"/>
      <c r="BW300" s="100"/>
      <c r="BX300" s="100"/>
      <c r="BY300" s="100"/>
      <c r="BZ300" s="101"/>
      <c r="CA300" s="100"/>
      <c r="CB300" s="104"/>
      <c r="CC300" s="104"/>
      <c r="CD300" s="104"/>
      <c r="CE300" s="104"/>
      <c r="CF300" s="104"/>
      <c r="CG300" s="104"/>
      <c r="CH300" s="104"/>
      <c r="CI300" s="104"/>
      <c r="CJ300" s="104"/>
      <c r="CK300" s="104"/>
      <c r="CL300" s="104"/>
      <c r="CM300" s="104"/>
      <c r="CN300" s="104"/>
      <c r="CO300" s="104"/>
      <c r="CP300" s="104"/>
      <c r="CQ300" s="104"/>
      <c r="CR300" s="104"/>
      <c r="CS300" s="100"/>
      <c r="CT300" s="100"/>
      <c r="CU300" s="100"/>
      <c r="CV300" s="100"/>
      <c r="CW300" s="100"/>
      <c r="CX300" s="100"/>
      <c r="CY300" s="100"/>
      <c r="CZ300" s="100"/>
    </row>
    <row r="301">
      <c r="A301" s="100"/>
      <c r="B301" s="100"/>
      <c r="C301" s="100"/>
      <c r="D301" s="100"/>
      <c r="E301" s="103"/>
      <c r="F301" s="100"/>
      <c r="G301" s="100"/>
      <c r="H301" s="100"/>
      <c r="I301" s="100"/>
      <c r="J301" s="103"/>
      <c r="K301" s="100"/>
      <c r="L301" s="100"/>
      <c r="M301" s="101"/>
      <c r="N301" s="102"/>
      <c r="O301" s="103"/>
      <c r="P301" s="103"/>
      <c r="Q301" s="103"/>
      <c r="R301" s="103"/>
      <c r="S301" s="103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1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  <c r="AW301" s="100"/>
      <c r="AX301" s="100"/>
      <c r="AY301" s="100"/>
      <c r="AZ301" s="100"/>
      <c r="BA301" s="100"/>
      <c r="BB301" s="100"/>
      <c r="BC301" s="100"/>
      <c r="BD301" s="100"/>
      <c r="BE301" s="100"/>
      <c r="BF301" s="100"/>
      <c r="BG301" s="100"/>
      <c r="BH301" s="100"/>
      <c r="BI301" s="100"/>
      <c r="BJ301" s="100"/>
      <c r="BK301" s="100"/>
      <c r="BL301" s="100"/>
      <c r="BM301" s="100"/>
      <c r="BN301" s="100"/>
      <c r="BO301" s="100"/>
      <c r="BP301" s="100"/>
      <c r="BQ301" s="100"/>
      <c r="BR301" s="100"/>
      <c r="BS301" s="100"/>
      <c r="BT301" s="100"/>
      <c r="BU301" s="100"/>
      <c r="BV301" s="100"/>
      <c r="BW301" s="100"/>
      <c r="BX301" s="100"/>
      <c r="BY301" s="100"/>
      <c r="BZ301" s="101"/>
      <c r="CA301" s="100"/>
      <c r="CB301" s="104"/>
      <c r="CC301" s="104"/>
      <c r="CD301" s="104"/>
      <c r="CE301" s="104"/>
      <c r="CF301" s="104"/>
      <c r="CG301" s="104"/>
      <c r="CH301" s="104"/>
      <c r="CI301" s="104"/>
      <c r="CJ301" s="104"/>
      <c r="CK301" s="104"/>
      <c r="CL301" s="104"/>
      <c r="CM301" s="104"/>
      <c r="CN301" s="104"/>
      <c r="CO301" s="104"/>
      <c r="CP301" s="104"/>
      <c r="CQ301" s="104"/>
      <c r="CR301" s="104"/>
      <c r="CS301" s="100"/>
      <c r="CT301" s="100"/>
      <c r="CU301" s="100"/>
      <c r="CV301" s="100"/>
      <c r="CW301" s="100"/>
      <c r="CX301" s="100"/>
      <c r="CY301" s="100"/>
      <c r="CZ301" s="100"/>
    </row>
    <row r="302">
      <c r="A302" s="100"/>
      <c r="B302" s="100"/>
      <c r="C302" s="100"/>
      <c r="D302" s="100"/>
      <c r="E302" s="103"/>
      <c r="F302" s="100"/>
      <c r="G302" s="100"/>
      <c r="H302" s="100"/>
      <c r="I302" s="100"/>
      <c r="J302" s="103"/>
      <c r="K302" s="100"/>
      <c r="L302" s="100"/>
      <c r="M302" s="101"/>
      <c r="N302" s="102"/>
      <c r="O302" s="103"/>
      <c r="P302" s="103"/>
      <c r="Q302" s="103"/>
      <c r="R302" s="103"/>
      <c r="S302" s="103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1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  <c r="BB302" s="100"/>
      <c r="BC302" s="100"/>
      <c r="BD302" s="100"/>
      <c r="BE302" s="100"/>
      <c r="BF302" s="100"/>
      <c r="BG302" s="100"/>
      <c r="BH302" s="100"/>
      <c r="BI302" s="100"/>
      <c r="BJ302" s="100"/>
      <c r="BK302" s="100"/>
      <c r="BL302" s="100"/>
      <c r="BM302" s="100"/>
      <c r="BN302" s="100"/>
      <c r="BO302" s="100"/>
      <c r="BP302" s="100"/>
      <c r="BQ302" s="100"/>
      <c r="BR302" s="100"/>
      <c r="BS302" s="100"/>
      <c r="BT302" s="100"/>
      <c r="BU302" s="100"/>
      <c r="BV302" s="100"/>
      <c r="BW302" s="100"/>
      <c r="BX302" s="100"/>
      <c r="BY302" s="100"/>
      <c r="BZ302" s="101"/>
      <c r="CA302" s="100"/>
      <c r="CB302" s="104"/>
      <c r="CC302" s="104"/>
      <c r="CD302" s="104"/>
      <c r="CE302" s="104"/>
      <c r="CF302" s="104"/>
      <c r="CG302" s="104"/>
      <c r="CH302" s="104"/>
      <c r="CI302" s="104"/>
      <c r="CJ302" s="104"/>
      <c r="CK302" s="104"/>
      <c r="CL302" s="104"/>
      <c r="CM302" s="104"/>
      <c r="CN302" s="104"/>
      <c r="CO302" s="104"/>
      <c r="CP302" s="104"/>
      <c r="CQ302" s="104"/>
      <c r="CR302" s="104"/>
      <c r="CS302" s="100"/>
      <c r="CT302" s="100"/>
      <c r="CU302" s="100"/>
      <c r="CV302" s="100"/>
      <c r="CW302" s="100"/>
      <c r="CX302" s="100"/>
      <c r="CY302" s="100"/>
      <c r="CZ302" s="100"/>
    </row>
    <row r="303">
      <c r="A303" s="100"/>
      <c r="B303" s="100"/>
      <c r="C303" s="100"/>
      <c r="D303" s="100"/>
      <c r="E303" s="103"/>
      <c r="F303" s="100"/>
      <c r="G303" s="100"/>
      <c r="H303" s="100"/>
      <c r="I303" s="100"/>
      <c r="J303" s="103"/>
      <c r="K303" s="100"/>
      <c r="L303" s="100"/>
      <c r="M303" s="101"/>
      <c r="N303" s="102"/>
      <c r="O303" s="103"/>
      <c r="P303" s="103"/>
      <c r="Q303" s="103"/>
      <c r="R303" s="103"/>
      <c r="S303" s="103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1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  <c r="BB303" s="100"/>
      <c r="BC303" s="100"/>
      <c r="BD303" s="100"/>
      <c r="BE303" s="100"/>
      <c r="BF303" s="100"/>
      <c r="BG303" s="100"/>
      <c r="BH303" s="100"/>
      <c r="BI303" s="100"/>
      <c r="BJ303" s="100"/>
      <c r="BK303" s="100"/>
      <c r="BL303" s="100"/>
      <c r="BM303" s="100"/>
      <c r="BN303" s="100"/>
      <c r="BO303" s="100"/>
      <c r="BP303" s="100"/>
      <c r="BQ303" s="100"/>
      <c r="BR303" s="100"/>
      <c r="BS303" s="100"/>
      <c r="BT303" s="100"/>
      <c r="BU303" s="100"/>
      <c r="BV303" s="100"/>
      <c r="BW303" s="100"/>
      <c r="BX303" s="100"/>
      <c r="BY303" s="100"/>
      <c r="BZ303" s="101"/>
      <c r="CA303" s="100"/>
      <c r="CB303" s="104"/>
      <c r="CC303" s="104"/>
      <c r="CD303" s="104"/>
      <c r="CE303" s="104"/>
      <c r="CF303" s="104"/>
      <c r="CG303" s="104"/>
      <c r="CH303" s="104"/>
      <c r="CI303" s="104"/>
      <c r="CJ303" s="104"/>
      <c r="CK303" s="104"/>
      <c r="CL303" s="104"/>
      <c r="CM303" s="104"/>
      <c r="CN303" s="104"/>
      <c r="CO303" s="104"/>
      <c r="CP303" s="104"/>
      <c r="CQ303" s="104"/>
      <c r="CR303" s="104"/>
      <c r="CS303" s="100"/>
      <c r="CT303" s="100"/>
      <c r="CU303" s="100"/>
      <c r="CV303" s="100"/>
      <c r="CW303" s="100"/>
      <c r="CX303" s="100"/>
      <c r="CY303" s="100"/>
      <c r="CZ303" s="100"/>
    </row>
    <row r="304">
      <c r="A304" s="100"/>
      <c r="B304" s="100"/>
      <c r="C304" s="100"/>
      <c r="D304" s="100"/>
      <c r="E304" s="103"/>
      <c r="F304" s="100"/>
      <c r="G304" s="100"/>
      <c r="H304" s="100"/>
      <c r="I304" s="100"/>
      <c r="J304" s="103"/>
      <c r="K304" s="100"/>
      <c r="L304" s="100"/>
      <c r="M304" s="101"/>
      <c r="N304" s="102"/>
      <c r="O304" s="103"/>
      <c r="P304" s="103"/>
      <c r="Q304" s="103"/>
      <c r="R304" s="103"/>
      <c r="S304" s="103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1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  <c r="BB304" s="100"/>
      <c r="BC304" s="100"/>
      <c r="BD304" s="100"/>
      <c r="BE304" s="100"/>
      <c r="BF304" s="100"/>
      <c r="BG304" s="100"/>
      <c r="BH304" s="100"/>
      <c r="BI304" s="100"/>
      <c r="BJ304" s="100"/>
      <c r="BK304" s="100"/>
      <c r="BL304" s="100"/>
      <c r="BM304" s="100"/>
      <c r="BN304" s="100"/>
      <c r="BO304" s="100"/>
      <c r="BP304" s="100"/>
      <c r="BQ304" s="100"/>
      <c r="BR304" s="100"/>
      <c r="BS304" s="100"/>
      <c r="BT304" s="100"/>
      <c r="BU304" s="100"/>
      <c r="BV304" s="100"/>
      <c r="BW304" s="100"/>
      <c r="BX304" s="100"/>
      <c r="BY304" s="100"/>
      <c r="BZ304" s="101"/>
      <c r="CA304" s="100"/>
      <c r="CB304" s="104"/>
      <c r="CC304" s="104"/>
      <c r="CD304" s="104"/>
      <c r="CE304" s="104"/>
      <c r="CF304" s="104"/>
      <c r="CG304" s="104"/>
      <c r="CH304" s="104"/>
      <c r="CI304" s="104"/>
      <c r="CJ304" s="104"/>
      <c r="CK304" s="104"/>
      <c r="CL304" s="104"/>
      <c r="CM304" s="104"/>
      <c r="CN304" s="104"/>
      <c r="CO304" s="104"/>
      <c r="CP304" s="104"/>
      <c r="CQ304" s="104"/>
      <c r="CR304" s="104"/>
      <c r="CS304" s="100"/>
      <c r="CT304" s="100"/>
      <c r="CU304" s="100"/>
      <c r="CV304" s="100"/>
      <c r="CW304" s="100"/>
      <c r="CX304" s="100"/>
      <c r="CY304" s="100"/>
      <c r="CZ304" s="100"/>
    </row>
    <row r="305">
      <c r="A305" s="100"/>
      <c r="B305" s="100"/>
      <c r="C305" s="100"/>
      <c r="D305" s="100"/>
      <c r="E305" s="103"/>
      <c r="F305" s="100"/>
      <c r="G305" s="100"/>
      <c r="H305" s="100"/>
      <c r="I305" s="100"/>
      <c r="J305" s="103"/>
      <c r="K305" s="100"/>
      <c r="L305" s="100"/>
      <c r="M305" s="101"/>
      <c r="N305" s="102"/>
      <c r="O305" s="103"/>
      <c r="P305" s="103"/>
      <c r="Q305" s="103"/>
      <c r="R305" s="103"/>
      <c r="S305" s="103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1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  <c r="BB305" s="100"/>
      <c r="BC305" s="100"/>
      <c r="BD305" s="100"/>
      <c r="BE305" s="100"/>
      <c r="BF305" s="100"/>
      <c r="BG305" s="100"/>
      <c r="BH305" s="100"/>
      <c r="BI305" s="100"/>
      <c r="BJ305" s="100"/>
      <c r="BK305" s="100"/>
      <c r="BL305" s="100"/>
      <c r="BM305" s="100"/>
      <c r="BN305" s="100"/>
      <c r="BO305" s="100"/>
      <c r="BP305" s="100"/>
      <c r="BQ305" s="100"/>
      <c r="BR305" s="100"/>
      <c r="BS305" s="100"/>
      <c r="BT305" s="100"/>
      <c r="BU305" s="100"/>
      <c r="BV305" s="100"/>
      <c r="BW305" s="100"/>
      <c r="BX305" s="100"/>
      <c r="BY305" s="100"/>
      <c r="BZ305" s="101"/>
      <c r="CA305" s="100"/>
      <c r="CB305" s="104"/>
      <c r="CC305" s="104"/>
      <c r="CD305" s="104"/>
      <c r="CE305" s="104"/>
      <c r="CF305" s="104"/>
      <c r="CG305" s="104"/>
      <c r="CH305" s="104"/>
      <c r="CI305" s="104"/>
      <c r="CJ305" s="104"/>
      <c r="CK305" s="104"/>
      <c r="CL305" s="104"/>
      <c r="CM305" s="104"/>
      <c r="CN305" s="104"/>
      <c r="CO305" s="104"/>
      <c r="CP305" s="104"/>
      <c r="CQ305" s="104"/>
      <c r="CR305" s="104"/>
      <c r="CS305" s="100"/>
      <c r="CT305" s="100"/>
      <c r="CU305" s="100"/>
      <c r="CV305" s="100"/>
      <c r="CW305" s="100"/>
      <c r="CX305" s="100"/>
      <c r="CY305" s="100"/>
      <c r="CZ305" s="100"/>
    </row>
    <row r="306">
      <c r="A306" s="100"/>
      <c r="B306" s="100"/>
      <c r="C306" s="100"/>
      <c r="D306" s="100"/>
      <c r="E306" s="103"/>
      <c r="F306" s="100"/>
      <c r="G306" s="100"/>
      <c r="H306" s="100"/>
      <c r="I306" s="100"/>
      <c r="J306" s="103"/>
      <c r="K306" s="100"/>
      <c r="L306" s="100"/>
      <c r="M306" s="101"/>
      <c r="N306" s="102"/>
      <c r="O306" s="103"/>
      <c r="P306" s="103"/>
      <c r="Q306" s="103"/>
      <c r="R306" s="103"/>
      <c r="S306" s="103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1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  <c r="AW306" s="100"/>
      <c r="AX306" s="100"/>
      <c r="AY306" s="100"/>
      <c r="AZ306" s="100"/>
      <c r="BA306" s="100"/>
      <c r="BB306" s="100"/>
      <c r="BC306" s="100"/>
      <c r="BD306" s="100"/>
      <c r="BE306" s="100"/>
      <c r="BF306" s="100"/>
      <c r="BG306" s="100"/>
      <c r="BH306" s="100"/>
      <c r="BI306" s="100"/>
      <c r="BJ306" s="100"/>
      <c r="BK306" s="100"/>
      <c r="BL306" s="100"/>
      <c r="BM306" s="100"/>
      <c r="BN306" s="100"/>
      <c r="BO306" s="100"/>
      <c r="BP306" s="100"/>
      <c r="BQ306" s="100"/>
      <c r="BR306" s="100"/>
      <c r="BS306" s="100"/>
      <c r="BT306" s="100"/>
      <c r="BU306" s="100"/>
      <c r="BV306" s="100"/>
      <c r="BW306" s="100"/>
      <c r="BX306" s="100"/>
      <c r="BY306" s="100"/>
      <c r="BZ306" s="101"/>
      <c r="CA306" s="100"/>
      <c r="CB306" s="104"/>
      <c r="CC306" s="104"/>
      <c r="CD306" s="104"/>
      <c r="CE306" s="104"/>
      <c r="CF306" s="104"/>
      <c r="CG306" s="104"/>
      <c r="CH306" s="104"/>
      <c r="CI306" s="104"/>
      <c r="CJ306" s="104"/>
      <c r="CK306" s="104"/>
      <c r="CL306" s="104"/>
      <c r="CM306" s="104"/>
      <c r="CN306" s="104"/>
      <c r="CO306" s="104"/>
      <c r="CP306" s="104"/>
      <c r="CQ306" s="104"/>
      <c r="CR306" s="104"/>
      <c r="CS306" s="100"/>
      <c r="CT306" s="100"/>
      <c r="CU306" s="100"/>
      <c r="CV306" s="100"/>
      <c r="CW306" s="100"/>
      <c r="CX306" s="100"/>
      <c r="CY306" s="100"/>
      <c r="CZ306" s="100"/>
    </row>
    <row r="307">
      <c r="A307" s="100"/>
      <c r="B307" s="100"/>
      <c r="C307" s="100"/>
      <c r="D307" s="100"/>
      <c r="E307" s="103"/>
      <c r="F307" s="100"/>
      <c r="G307" s="100"/>
      <c r="H307" s="100"/>
      <c r="I307" s="100"/>
      <c r="J307" s="103"/>
      <c r="K307" s="100"/>
      <c r="L307" s="100"/>
      <c r="M307" s="101"/>
      <c r="N307" s="102"/>
      <c r="O307" s="103"/>
      <c r="P307" s="103"/>
      <c r="Q307" s="103"/>
      <c r="R307" s="103"/>
      <c r="S307" s="103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1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  <c r="AW307" s="100"/>
      <c r="AX307" s="100"/>
      <c r="AY307" s="100"/>
      <c r="AZ307" s="100"/>
      <c r="BA307" s="100"/>
      <c r="BB307" s="100"/>
      <c r="BC307" s="100"/>
      <c r="BD307" s="100"/>
      <c r="BE307" s="100"/>
      <c r="BF307" s="100"/>
      <c r="BG307" s="100"/>
      <c r="BH307" s="100"/>
      <c r="BI307" s="100"/>
      <c r="BJ307" s="100"/>
      <c r="BK307" s="100"/>
      <c r="BL307" s="100"/>
      <c r="BM307" s="100"/>
      <c r="BN307" s="100"/>
      <c r="BO307" s="100"/>
      <c r="BP307" s="100"/>
      <c r="BQ307" s="100"/>
      <c r="BR307" s="100"/>
      <c r="BS307" s="100"/>
      <c r="BT307" s="100"/>
      <c r="BU307" s="100"/>
      <c r="BV307" s="100"/>
      <c r="BW307" s="100"/>
      <c r="BX307" s="100"/>
      <c r="BY307" s="100"/>
      <c r="BZ307" s="101"/>
      <c r="CA307" s="100"/>
      <c r="CB307" s="104"/>
      <c r="CC307" s="104"/>
      <c r="CD307" s="104"/>
      <c r="CE307" s="104"/>
      <c r="CF307" s="104"/>
      <c r="CG307" s="104"/>
      <c r="CH307" s="104"/>
      <c r="CI307" s="104"/>
      <c r="CJ307" s="104"/>
      <c r="CK307" s="104"/>
      <c r="CL307" s="104"/>
      <c r="CM307" s="104"/>
      <c r="CN307" s="104"/>
      <c r="CO307" s="104"/>
      <c r="CP307" s="104"/>
      <c r="CQ307" s="104"/>
      <c r="CR307" s="104"/>
      <c r="CS307" s="100"/>
      <c r="CT307" s="100"/>
      <c r="CU307" s="100"/>
      <c r="CV307" s="100"/>
      <c r="CW307" s="100"/>
      <c r="CX307" s="100"/>
      <c r="CY307" s="100"/>
      <c r="CZ307" s="100"/>
    </row>
    <row r="308">
      <c r="A308" s="100"/>
      <c r="B308" s="100"/>
      <c r="C308" s="100"/>
      <c r="D308" s="100"/>
      <c r="E308" s="103"/>
      <c r="F308" s="100"/>
      <c r="G308" s="100"/>
      <c r="H308" s="100"/>
      <c r="I308" s="100"/>
      <c r="J308" s="103"/>
      <c r="K308" s="100"/>
      <c r="L308" s="100"/>
      <c r="M308" s="101"/>
      <c r="N308" s="102"/>
      <c r="O308" s="103"/>
      <c r="P308" s="103"/>
      <c r="Q308" s="103"/>
      <c r="R308" s="103"/>
      <c r="S308" s="103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1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0"/>
      <c r="BB308" s="100"/>
      <c r="BC308" s="100"/>
      <c r="BD308" s="100"/>
      <c r="BE308" s="100"/>
      <c r="BF308" s="100"/>
      <c r="BG308" s="100"/>
      <c r="BH308" s="100"/>
      <c r="BI308" s="100"/>
      <c r="BJ308" s="100"/>
      <c r="BK308" s="100"/>
      <c r="BL308" s="100"/>
      <c r="BM308" s="100"/>
      <c r="BN308" s="100"/>
      <c r="BO308" s="100"/>
      <c r="BP308" s="100"/>
      <c r="BQ308" s="100"/>
      <c r="BR308" s="100"/>
      <c r="BS308" s="100"/>
      <c r="BT308" s="100"/>
      <c r="BU308" s="100"/>
      <c r="BV308" s="100"/>
      <c r="BW308" s="100"/>
      <c r="BX308" s="100"/>
      <c r="BY308" s="100"/>
      <c r="BZ308" s="101"/>
      <c r="CA308" s="100"/>
      <c r="CB308" s="104"/>
      <c r="CC308" s="104"/>
      <c r="CD308" s="104"/>
      <c r="CE308" s="104"/>
      <c r="CF308" s="104"/>
      <c r="CG308" s="104"/>
      <c r="CH308" s="104"/>
      <c r="CI308" s="104"/>
      <c r="CJ308" s="104"/>
      <c r="CK308" s="104"/>
      <c r="CL308" s="104"/>
      <c r="CM308" s="104"/>
      <c r="CN308" s="104"/>
      <c r="CO308" s="104"/>
      <c r="CP308" s="104"/>
      <c r="CQ308" s="104"/>
      <c r="CR308" s="104"/>
      <c r="CS308" s="100"/>
      <c r="CT308" s="100"/>
      <c r="CU308" s="100"/>
      <c r="CV308" s="100"/>
      <c r="CW308" s="100"/>
      <c r="CX308" s="100"/>
      <c r="CY308" s="100"/>
      <c r="CZ308" s="100"/>
    </row>
    <row r="309">
      <c r="A309" s="100"/>
      <c r="B309" s="100"/>
      <c r="C309" s="100"/>
      <c r="D309" s="100"/>
      <c r="E309" s="103"/>
      <c r="F309" s="100"/>
      <c r="G309" s="100"/>
      <c r="H309" s="100"/>
      <c r="I309" s="100"/>
      <c r="J309" s="103"/>
      <c r="K309" s="100"/>
      <c r="L309" s="100"/>
      <c r="M309" s="101"/>
      <c r="N309" s="102"/>
      <c r="O309" s="103"/>
      <c r="P309" s="103"/>
      <c r="Q309" s="103"/>
      <c r="R309" s="103"/>
      <c r="S309" s="103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1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  <c r="BB309" s="100"/>
      <c r="BC309" s="100"/>
      <c r="BD309" s="100"/>
      <c r="BE309" s="100"/>
      <c r="BF309" s="100"/>
      <c r="BG309" s="100"/>
      <c r="BH309" s="100"/>
      <c r="BI309" s="100"/>
      <c r="BJ309" s="100"/>
      <c r="BK309" s="100"/>
      <c r="BL309" s="100"/>
      <c r="BM309" s="100"/>
      <c r="BN309" s="100"/>
      <c r="BO309" s="100"/>
      <c r="BP309" s="100"/>
      <c r="BQ309" s="100"/>
      <c r="BR309" s="100"/>
      <c r="BS309" s="100"/>
      <c r="BT309" s="100"/>
      <c r="BU309" s="100"/>
      <c r="BV309" s="100"/>
      <c r="BW309" s="100"/>
      <c r="BX309" s="100"/>
      <c r="BY309" s="100"/>
      <c r="BZ309" s="101"/>
      <c r="CA309" s="100"/>
      <c r="CB309" s="104"/>
      <c r="CC309" s="104"/>
      <c r="CD309" s="104"/>
      <c r="CE309" s="104"/>
      <c r="CF309" s="104"/>
      <c r="CG309" s="104"/>
      <c r="CH309" s="104"/>
      <c r="CI309" s="104"/>
      <c r="CJ309" s="104"/>
      <c r="CK309" s="104"/>
      <c r="CL309" s="104"/>
      <c r="CM309" s="104"/>
      <c r="CN309" s="104"/>
      <c r="CO309" s="104"/>
      <c r="CP309" s="104"/>
      <c r="CQ309" s="104"/>
      <c r="CR309" s="104"/>
      <c r="CS309" s="100"/>
      <c r="CT309" s="100"/>
      <c r="CU309" s="100"/>
      <c r="CV309" s="100"/>
      <c r="CW309" s="100"/>
      <c r="CX309" s="100"/>
      <c r="CY309" s="100"/>
      <c r="CZ309" s="100"/>
    </row>
    <row r="310">
      <c r="A310" s="100"/>
      <c r="B310" s="100"/>
      <c r="C310" s="100"/>
      <c r="D310" s="100"/>
      <c r="E310" s="103"/>
      <c r="F310" s="100"/>
      <c r="G310" s="100"/>
      <c r="H310" s="100"/>
      <c r="I310" s="100"/>
      <c r="J310" s="103"/>
      <c r="K310" s="100"/>
      <c r="L310" s="100"/>
      <c r="M310" s="101"/>
      <c r="N310" s="102"/>
      <c r="O310" s="103"/>
      <c r="P310" s="103"/>
      <c r="Q310" s="103"/>
      <c r="R310" s="103"/>
      <c r="S310" s="103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1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  <c r="BB310" s="100"/>
      <c r="BC310" s="100"/>
      <c r="BD310" s="100"/>
      <c r="BE310" s="100"/>
      <c r="BF310" s="100"/>
      <c r="BG310" s="100"/>
      <c r="BH310" s="100"/>
      <c r="BI310" s="100"/>
      <c r="BJ310" s="100"/>
      <c r="BK310" s="100"/>
      <c r="BL310" s="100"/>
      <c r="BM310" s="100"/>
      <c r="BN310" s="100"/>
      <c r="BO310" s="100"/>
      <c r="BP310" s="100"/>
      <c r="BQ310" s="100"/>
      <c r="BR310" s="100"/>
      <c r="BS310" s="100"/>
      <c r="BT310" s="100"/>
      <c r="BU310" s="100"/>
      <c r="BV310" s="100"/>
      <c r="BW310" s="100"/>
      <c r="BX310" s="100"/>
      <c r="BY310" s="100"/>
      <c r="BZ310" s="101"/>
      <c r="CA310" s="100"/>
      <c r="CB310" s="104"/>
      <c r="CC310" s="104"/>
      <c r="CD310" s="104"/>
      <c r="CE310" s="104"/>
      <c r="CF310" s="104"/>
      <c r="CG310" s="104"/>
      <c r="CH310" s="104"/>
      <c r="CI310" s="104"/>
      <c r="CJ310" s="104"/>
      <c r="CK310" s="104"/>
      <c r="CL310" s="104"/>
      <c r="CM310" s="104"/>
      <c r="CN310" s="104"/>
      <c r="CO310" s="104"/>
      <c r="CP310" s="104"/>
      <c r="CQ310" s="104"/>
      <c r="CR310" s="104"/>
      <c r="CS310" s="100"/>
      <c r="CT310" s="100"/>
      <c r="CU310" s="100"/>
      <c r="CV310" s="100"/>
      <c r="CW310" s="100"/>
      <c r="CX310" s="100"/>
      <c r="CY310" s="100"/>
      <c r="CZ310" s="100"/>
    </row>
    <row r="311">
      <c r="A311" s="100"/>
      <c r="B311" s="100"/>
      <c r="C311" s="100"/>
      <c r="D311" s="100"/>
      <c r="E311" s="103"/>
      <c r="F311" s="100"/>
      <c r="G311" s="100"/>
      <c r="H311" s="100"/>
      <c r="I311" s="100"/>
      <c r="J311" s="103"/>
      <c r="K311" s="100"/>
      <c r="L311" s="100"/>
      <c r="M311" s="101"/>
      <c r="N311" s="102"/>
      <c r="O311" s="103"/>
      <c r="P311" s="103"/>
      <c r="Q311" s="103"/>
      <c r="R311" s="103"/>
      <c r="S311" s="103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1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  <c r="AW311" s="100"/>
      <c r="AX311" s="100"/>
      <c r="AY311" s="100"/>
      <c r="AZ311" s="100"/>
      <c r="BA311" s="100"/>
      <c r="BB311" s="100"/>
      <c r="BC311" s="100"/>
      <c r="BD311" s="100"/>
      <c r="BE311" s="100"/>
      <c r="BF311" s="100"/>
      <c r="BG311" s="100"/>
      <c r="BH311" s="100"/>
      <c r="BI311" s="100"/>
      <c r="BJ311" s="100"/>
      <c r="BK311" s="100"/>
      <c r="BL311" s="100"/>
      <c r="BM311" s="100"/>
      <c r="BN311" s="100"/>
      <c r="BO311" s="100"/>
      <c r="BP311" s="100"/>
      <c r="BQ311" s="100"/>
      <c r="BR311" s="100"/>
      <c r="BS311" s="100"/>
      <c r="BT311" s="100"/>
      <c r="BU311" s="100"/>
      <c r="BV311" s="100"/>
      <c r="BW311" s="100"/>
      <c r="BX311" s="100"/>
      <c r="BY311" s="100"/>
      <c r="BZ311" s="101"/>
      <c r="CA311" s="100"/>
      <c r="CB311" s="104"/>
      <c r="CC311" s="104"/>
      <c r="CD311" s="104"/>
      <c r="CE311" s="104"/>
      <c r="CF311" s="104"/>
      <c r="CG311" s="104"/>
      <c r="CH311" s="104"/>
      <c r="CI311" s="104"/>
      <c r="CJ311" s="104"/>
      <c r="CK311" s="104"/>
      <c r="CL311" s="104"/>
      <c r="CM311" s="104"/>
      <c r="CN311" s="104"/>
      <c r="CO311" s="104"/>
      <c r="CP311" s="104"/>
      <c r="CQ311" s="104"/>
      <c r="CR311" s="104"/>
      <c r="CS311" s="100"/>
      <c r="CT311" s="100"/>
      <c r="CU311" s="100"/>
      <c r="CV311" s="100"/>
      <c r="CW311" s="100"/>
      <c r="CX311" s="100"/>
      <c r="CY311" s="100"/>
      <c r="CZ311" s="100"/>
    </row>
    <row r="312">
      <c r="A312" s="100"/>
      <c r="B312" s="100"/>
      <c r="C312" s="100"/>
      <c r="D312" s="100"/>
      <c r="E312" s="103"/>
      <c r="F312" s="100"/>
      <c r="G312" s="100"/>
      <c r="H312" s="100"/>
      <c r="I312" s="100"/>
      <c r="J312" s="103"/>
      <c r="K312" s="100"/>
      <c r="L312" s="100"/>
      <c r="M312" s="101"/>
      <c r="N312" s="102"/>
      <c r="O312" s="103"/>
      <c r="P312" s="103"/>
      <c r="Q312" s="103"/>
      <c r="R312" s="103"/>
      <c r="S312" s="103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0"/>
      <c r="AI312" s="100"/>
      <c r="AJ312" s="100"/>
      <c r="AK312" s="101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  <c r="AW312" s="100"/>
      <c r="AX312" s="100"/>
      <c r="AY312" s="100"/>
      <c r="AZ312" s="100"/>
      <c r="BA312" s="100"/>
      <c r="BB312" s="100"/>
      <c r="BC312" s="100"/>
      <c r="BD312" s="100"/>
      <c r="BE312" s="100"/>
      <c r="BF312" s="100"/>
      <c r="BG312" s="100"/>
      <c r="BH312" s="100"/>
      <c r="BI312" s="100"/>
      <c r="BJ312" s="100"/>
      <c r="BK312" s="100"/>
      <c r="BL312" s="100"/>
      <c r="BM312" s="100"/>
      <c r="BN312" s="100"/>
      <c r="BO312" s="100"/>
      <c r="BP312" s="100"/>
      <c r="BQ312" s="100"/>
      <c r="BR312" s="100"/>
      <c r="BS312" s="100"/>
      <c r="BT312" s="100"/>
      <c r="BU312" s="100"/>
      <c r="BV312" s="100"/>
      <c r="BW312" s="100"/>
      <c r="BX312" s="100"/>
      <c r="BY312" s="100"/>
      <c r="BZ312" s="101"/>
      <c r="CA312" s="100"/>
      <c r="CB312" s="104"/>
      <c r="CC312" s="104"/>
      <c r="CD312" s="104"/>
      <c r="CE312" s="104"/>
      <c r="CF312" s="104"/>
      <c r="CG312" s="104"/>
      <c r="CH312" s="104"/>
      <c r="CI312" s="104"/>
      <c r="CJ312" s="104"/>
      <c r="CK312" s="104"/>
      <c r="CL312" s="104"/>
      <c r="CM312" s="104"/>
      <c r="CN312" s="104"/>
      <c r="CO312" s="104"/>
      <c r="CP312" s="104"/>
      <c r="CQ312" s="104"/>
      <c r="CR312" s="104"/>
      <c r="CS312" s="100"/>
      <c r="CT312" s="100"/>
      <c r="CU312" s="100"/>
      <c r="CV312" s="100"/>
      <c r="CW312" s="100"/>
      <c r="CX312" s="100"/>
      <c r="CY312" s="100"/>
      <c r="CZ312" s="100"/>
    </row>
    <row r="313">
      <c r="A313" s="100"/>
      <c r="B313" s="100"/>
      <c r="C313" s="100"/>
      <c r="D313" s="100"/>
      <c r="E313" s="103"/>
      <c r="F313" s="100"/>
      <c r="G313" s="100"/>
      <c r="H313" s="100"/>
      <c r="I313" s="100"/>
      <c r="J313" s="103"/>
      <c r="K313" s="100"/>
      <c r="L313" s="100"/>
      <c r="M313" s="101"/>
      <c r="N313" s="102"/>
      <c r="O313" s="103"/>
      <c r="P313" s="103"/>
      <c r="Q313" s="103"/>
      <c r="R313" s="103"/>
      <c r="S313" s="103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00"/>
      <c r="AI313" s="100"/>
      <c r="AJ313" s="100"/>
      <c r="AK313" s="101"/>
      <c r="AL313" s="100"/>
      <c r="AM313" s="100"/>
      <c r="AN313" s="100"/>
      <c r="AO313" s="100"/>
      <c r="AP313" s="100"/>
      <c r="AQ313" s="100"/>
      <c r="AR313" s="100"/>
      <c r="AS313" s="100"/>
      <c r="AT313" s="100"/>
      <c r="AU313" s="100"/>
      <c r="AV313" s="100"/>
      <c r="AW313" s="100"/>
      <c r="AX313" s="100"/>
      <c r="AY313" s="100"/>
      <c r="AZ313" s="100"/>
      <c r="BA313" s="100"/>
      <c r="BB313" s="100"/>
      <c r="BC313" s="100"/>
      <c r="BD313" s="100"/>
      <c r="BE313" s="100"/>
      <c r="BF313" s="100"/>
      <c r="BG313" s="100"/>
      <c r="BH313" s="100"/>
      <c r="BI313" s="100"/>
      <c r="BJ313" s="100"/>
      <c r="BK313" s="100"/>
      <c r="BL313" s="100"/>
      <c r="BM313" s="100"/>
      <c r="BN313" s="100"/>
      <c r="BO313" s="100"/>
      <c r="BP313" s="100"/>
      <c r="BQ313" s="100"/>
      <c r="BR313" s="100"/>
      <c r="BS313" s="100"/>
      <c r="BT313" s="100"/>
      <c r="BU313" s="100"/>
      <c r="BV313" s="100"/>
      <c r="BW313" s="100"/>
      <c r="BX313" s="100"/>
      <c r="BY313" s="100"/>
      <c r="BZ313" s="101"/>
      <c r="CA313" s="100"/>
      <c r="CB313" s="104"/>
      <c r="CC313" s="104"/>
      <c r="CD313" s="104"/>
      <c r="CE313" s="104"/>
      <c r="CF313" s="104"/>
      <c r="CG313" s="104"/>
      <c r="CH313" s="104"/>
      <c r="CI313" s="104"/>
      <c r="CJ313" s="104"/>
      <c r="CK313" s="104"/>
      <c r="CL313" s="104"/>
      <c r="CM313" s="104"/>
      <c r="CN313" s="104"/>
      <c r="CO313" s="104"/>
      <c r="CP313" s="104"/>
      <c r="CQ313" s="104"/>
      <c r="CR313" s="104"/>
      <c r="CS313" s="100"/>
      <c r="CT313" s="100"/>
      <c r="CU313" s="100"/>
      <c r="CV313" s="100"/>
      <c r="CW313" s="100"/>
      <c r="CX313" s="100"/>
      <c r="CY313" s="100"/>
      <c r="CZ313" s="100"/>
    </row>
    <row r="314">
      <c r="A314" s="100"/>
      <c r="B314" s="100"/>
      <c r="C314" s="100"/>
      <c r="D314" s="100"/>
      <c r="E314" s="103"/>
      <c r="F314" s="100"/>
      <c r="G314" s="100"/>
      <c r="H314" s="100"/>
      <c r="I314" s="100"/>
      <c r="J314" s="103"/>
      <c r="K314" s="100"/>
      <c r="L314" s="100"/>
      <c r="M314" s="101"/>
      <c r="N314" s="102"/>
      <c r="O314" s="103"/>
      <c r="P314" s="103"/>
      <c r="Q314" s="103"/>
      <c r="R314" s="103"/>
      <c r="S314" s="103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00"/>
      <c r="AI314" s="100"/>
      <c r="AJ314" s="100"/>
      <c r="AK314" s="101"/>
      <c r="AL314" s="100"/>
      <c r="AM314" s="100"/>
      <c r="AN314" s="100"/>
      <c r="AO314" s="100"/>
      <c r="AP314" s="100"/>
      <c r="AQ314" s="100"/>
      <c r="AR314" s="100"/>
      <c r="AS314" s="100"/>
      <c r="AT314" s="100"/>
      <c r="AU314" s="100"/>
      <c r="AV314" s="100"/>
      <c r="AW314" s="100"/>
      <c r="AX314" s="100"/>
      <c r="AY314" s="100"/>
      <c r="AZ314" s="100"/>
      <c r="BA314" s="100"/>
      <c r="BB314" s="100"/>
      <c r="BC314" s="100"/>
      <c r="BD314" s="100"/>
      <c r="BE314" s="100"/>
      <c r="BF314" s="100"/>
      <c r="BG314" s="100"/>
      <c r="BH314" s="100"/>
      <c r="BI314" s="100"/>
      <c r="BJ314" s="100"/>
      <c r="BK314" s="100"/>
      <c r="BL314" s="100"/>
      <c r="BM314" s="100"/>
      <c r="BN314" s="100"/>
      <c r="BO314" s="100"/>
      <c r="BP314" s="100"/>
      <c r="BQ314" s="100"/>
      <c r="BR314" s="100"/>
      <c r="BS314" s="100"/>
      <c r="BT314" s="100"/>
      <c r="BU314" s="100"/>
      <c r="BV314" s="100"/>
      <c r="BW314" s="100"/>
      <c r="BX314" s="100"/>
      <c r="BY314" s="100"/>
      <c r="BZ314" s="101"/>
      <c r="CA314" s="100"/>
      <c r="CB314" s="104"/>
      <c r="CC314" s="104"/>
      <c r="CD314" s="104"/>
      <c r="CE314" s="104"/>
      <c r="CF314" s="104"/>
      <c r="CG314" s="104"/>
      <c r="CH314" s="104"/>
      <c r="CI314" s="104"/>
      <c r="CJ314" s="104"/>
      <c r="CK314" s="104"/>
      <c r="CL314" s="104"/>
      <c r="CM314" s="104"/>
      <c r="CN314" s="104"/>
      <c r="CO314" s="104"/>
      <c r="CP314" s="104"/>
      <c r="CQ314" s="104"/>
      <c r="CR314" s="104"/>
      <c r="CS314" s="100"/>
      <c r="CT314" s="100"/>
      <c r="CU314" s="100"/>
      <c r="CV314" s="100"/>
      <c r="CW314" s="100"/>
      <c r="CX314" s="100"/>
      <c r="CY314" s="100"/>
      <c r="CZ314" s="100"/>
    </row>
    <row r="315">
      <c r="A315" s="100"/>
      <c r="B315" s="100"/>
      <c r="C315" s="100"/>
      <c r="D315" s="100"/>
      <c r="E315" s="103"/>
      <c r="F315" s="100"/>
      <c r="G315" s="100"/>
      <c r="H315" s="100"/>
      <c r="I315" s="100"/>
      <c r="J315" s="103"/>
      <c r="K315" s="100"/>
      <c r="L315" s="100"/>
      <c r="M315" s="101"/>
      <c r="N315" s="102"/>
      <c r="O315" s="103"/>
      <c r="P315" s="103"/>
      <c r="Q315" s="103"/>
      <c r="R315" s="103"/>
      <c r="S315" s="103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00"/>
      <c r="AI315" s="100"/>
      <c r="AJ315" s="100"/>
      <c r="AK315" s="101"/>
      <c r="AL315" s="100"/>
      <c r="AM315" s="100"/>
      <c r="AN315" s="100"/>
      <c r="AO315" s="100"/>
      <c r="AP315" s="100"/>
      <c r="AQ315" s="100"/>
      <c r="AR315" s="100"/>
      <c r="AS315" s="100"/>
      <c r="AT315" s="100"/>
      <c r="AU315" s="100"/>
      <c r="AV315" s="100"/>
      <c r="AW315" s="100"/>
      <c r="AX315" s="100"/>
      <c r="AY315" s="100"/>
      <c r="AZ315" s="100"/>
      <c r="BA315" s="100"/>
      <c r="BB315" s="100"/>
      <c r="BC315" s="100"/>
      <c r="BD315" s="100"/>
      <c r="BE315" s="100"/>
      <c r="BF315" s="100"/>
      <c r="BG315" s="100"/>
      <c r="BH315" s="100"/>
      <c r="BI315" s="100"/>
      <c r="BJ315" s="100"/>
      <c r="BK315" s="100"/>
      <c r="BL315" s="100"/>
      <c r="BM315" s="100"/>
      <c r="BN315" s="100"/>
      <c r="BO315" s="100"/>
      <c r="BP315" s="100"/>
      <c r="BQ315" s="100"/>
      <c r="BR315" s="100"/>
      <c r="BS315" s="100"/>
      <c r="BT315" s="100"/>
      <c r="BU315" s="100"/>
      <c r="BV315" s="100"/>
      <c r="BW315" s="100"/>
      <c r="BX315" s="100"/>
      <c r="BY315" s="100"/>
      <c r="BZ315" s="101"/>
      <c r="CA315" s="100"/>
      <c r="CB315" s="104"/>
      <c r="CC315" s="104"/>
      <c r="CD315" s="104"/>
      <c r="CE315" s="104"/>
      <c r="CF315" s="104"/>
      <c r="CG315" s="104"/>
      <c r="CH315" s="104"/>
      <c r="CI315" s="104"/>
      <c r="CJ315" s="104"/>
      <c r="CK315" s="104"/>
      <c r="CL315" s="104"/>
      <c r="CM315" s="104"/>
      <c r="CN315" s="104"/>
      <c r="CO315" s="104"/>
      <c r="CP315" s="104"/>
      <c r="CQ315" s="104"/>
      <c r="CR315" s="104"/>
      <c r="CS315" s="100"/>
      <c r="CT315" s="100"/>
      <c r="CU315" s="100"/>
      <c r="CV315" s="100"/>
      <c r="CW315" s="100"/>
      <c r="CX315" s="100"/>
      <c r="CY315" s="100"/>
      <c r="CZ315" s="100"/>
    </row>
    <row r="316">
      <c r="A316" s="100"/>
      <c r="B316" s="100"/>
      <c r="C316" s="100"/>
      <c r="D316" s="100"/>
      <c r="E316" s="103"/>
      <c r="F316" s="100"/>
      <c r="G316" s="100"/>
      <c r="H316" s="100"/>
      <c r="I316" s="100"/>
      <c r="J316" s="103"/>
      <c r="K316" s="100"/>
      <c r="L316" s="100"/>
      <c r="M316" s="101"/>
      <c r="N316" s="102"/>
      <c r="O316" s="103"/>
      <c r="P316" s="103"/>
      <c r="Q316" s="103"/>
      <c r="R316" s="103"/>
      <c r="S316" s="103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00"/>
      <c r="AI316" s="100"/>
      <c r="AJ316" s="100"/>
      <c r="AK316" s="101"/>
      <c r="AL316" s="100"/>
      <c r="AM316" s="100"/>
      <c r="AN316" s="100"/>
      <c r="AO316" s="100"/>
      <c r="AP316" s="100"/>
      <c r="AQ316" s="100"/>
      <c r="AR316" s="100"/>
      <c r="AS316" s="100"/>
      <c r="AT316" s="100"/>
      <c r="AU316" s="100"/>
      <c r="AV316" s="100"/>
      <c r="AW316" s="100"/>
      <c r="AX316" s="100"/>
      <c r="AY316" s="100"/>
      <c r="AZ316" s="100"/>
      <c r="BA316" s="100"/>
      <c r="BB316" s="100"/>
      <c r="BC316" s="100"/>
      <c r="BD316" s="100"/>
      <c r="BE316" s="100"/>
      <c r="BF316" s="100"/>
      <c r="BG316" s="100"/>
      <c r="BH316" s="100"/>
      <c r="BI316" s="100"/>
      <c r="BJ316" s="100"/>
      <c r="BK316" s="100"/>
      <c r="BL316" s="100"/>
      <c r="BM316" s="100"/>
      <c r="BN316" s="100"/>
      <c r="BO316" s="100"/>
      <c r="BP316" s="100"/>
      <c r="BQ316" s="100"/>
      <c r="BR316" s="100"/>
      <c r="BS316" s="100"/>
      <c r="BT316" s="100"/>
      <c r="BU316" s="100"/>
      <c r="BV316" s="100"/>
      <c r="BW316" s="100"/>
      <c r="BX316" s="100"/>
      <c r="BY316" s="100"/>
      <c r="BZ316" s="101"/>
      <c r="CA316" s="100"/>
      <c r="CB316" s="104"/>
      <c r="CC316" s="104"/>
      <c r="CD316" s="104"/>
      <c r="CE316" s="104"/>
      <c r="CF316" s="104"/>
      <c r="CG316" s="104"/>
      <c r="CH316" s="104"/>
      <c r="CI316" s="104"/>
      <c r="CJ316" s="104"/>
      <c r="CK316" s="104"/>
      <c r="CL316" s="104"/>
      <c r="CM316" s="104"/>
      <c r="CN316" s="104"/>
      <c r="CO316" s="104"/>
      <c r="CP316" s="104"/>
      <c r="CQ316" s="104"/>
      <c r="CR316" s="104"/>
      <c r="CS316" s="100"/>
      <c r="CT316" s="100"/>
      <c r="CU316" s="100"/>
      <c r="CV316" s="100"/>
      <c r="CW316" s="100"/>
      <c r="CX316" s="100"/>
      <c r="CY316" s="100"/>
      <c r="CZ316" s="100"/>
    </row>
    <row r="317">
      <c r="A317" s="100"/>
      <c r="B317" s="100"/>
      <c r="C317" s="100"/>
      <c r="D317" s="100"/>
      <c r="E317" s="103"/>
      <c r="F317" s="100"/>
      <c r="G317" s="100"/>
      <c r="H317" s="100"/>
      <c r="I317" s="100"/>
      <c r="J317" s="103"/>
      <c r="K317" s="100"/>
      <c r="L317" s="100"/>
      <c r="M317" s="101"/>
      <c r="N317" s="102"/>
      <c r="O317" s="103"/>
      <c r="P317" s="103"/>
      <c r="Q317" s="103"/>
      <c r="R317" s="103"/>
      <c r="S317" s="103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1"/>
      <c r="AL317" s="100"/>
      <c r="AM317" s="100"/>
      <c r="AN317" s="100"/>
      <c r="AO317" s="100"/>
      <c r="AP317" s="100"/>
      <c r="AQ317" s="100"/>
      <c r="AR317" s="100"/>
      <c r="AS317" s="100"/>
      <c r="AT317" s="100"/>
      <c r="AU317" s="100"/>
      <c r="AV317" s="100"/>
      <c r="AW317" s="100"/>
      <c r="AX317" s="100"/>
      <c r="AY317" s="100"/>
      <c r="AZ317" s="100"/>
      <c r="BA317" s="100"/>
      <c r="BB317" s="100"/>
      <c r="BC317" s="100"/>
      <c r="BD317" s="100"/>
      <c r="BE317" s="100"/>
      <c r="BF317" s="100"/>
      <c r="BG317" s="100"/>
      <c r="BH317" s="100"/>
      <c r="BI317" s="100"/>
      <c r="BJ317" s="100"/>
      <c r="BK317" s="100"/>
      <c r="BL317" s="100"/>
      <c r="BM317" s="100"/>
      <c r="BN317" s="100"/>
      <c r="BO317" s="100"/>
      <c r="BP317" s="100"/>
      <c r="BQ317" s="100"/>
      <c r="BR317" s="100"/>
      <c r="BS317" s="100"/>
      <c r="BT317" s="100"/>
      <c r="BU317" s="100"/>
      <c r="BV317" s="100"/>
      <c r="BW317" s="100"/>
      <c r="BX317" s="100"/>
      <c r="BY317" s="100"/>
      <c r="BZ317" s="101"/>
      <c r="CA317" s="100"/>
      <c r="CB317" s="104"/>
      <c r="CC317" s="104"/>
      <c r="CD317" s="104"/>
      <c r="CE317" s="104"/>
      <c r="CF317" s="104"/>
      <c r="CG317" s="104"/>
      <c r="CH317" s="104"/>
      <c r="CI317" s="104"/>
      <c r="CJ317" s="104"/>
      <c r="CK317" s="104"/>
      <c r="CL317" s="104"/>
      <c r="CM317" s="104"/>
      <c r="CN317" s="104"/>
      <c r="CO317" s="104"/>
      <c r="CP317" s="104"/>
      <c r="CQ317" s="104"/>
      <c r="CR317" s="104"/>
      <c r="CS317" s="100"/>
      <c r="CT317" s="100"/>
      <c r="CU317" s="100"/>
      <c r="CV317" s="100"/>
      <c r="CW317" s="100"/>
      <c r="CX317" s="100"/>
      <c r="CY317" s="100"/>
      <c r="CZ317" s="100"/>
    </row>
    <row r="318">
      <c r="A318" s="100"/>
      <c r="B318" s="100"/>
      <c r="C318" s="100"/>
      <c r="D318" s="100"/>
      <c r="E318" s="103"/>
      <c r="F318" s="100"/>
      <c r="G318" s="100"/>
      <c r="H318" s="100"/>
      <c r="I318" s="100"/>
      <c r="J318" s="103"/>
      <c r="K318" s="100"/>
      <c r="L318" s="100"/>
      <c r="M318" s="101"/>
      <c r="N318" s="102"/>
      <c r="O318" s="103"/>
      <c r="P318" s="103"/>
      <c r="Q318" s="103"/>
      <c r="R318" s="103"/>
      <c r="S318" s="103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00"/>
      <c r="AI318" s="100"/>
      <c r="AJ318" s="100"/>
      <c r="AK318" s="101"/>
      <c r="AL318" s="100"/>
      <c r="AM318" s="100"/>
      <c r="AN318" s="100"/>
      <c r="AO318" s="100"/>
      <c r="AP318" s="100"/>
      <c r="AQ318" s="100"/>
      <c r="AR318" s="100"/>
      <c r="AS318" s="100"/>
      <c r="AT318" s="100"/>
      <c r="AU318" s="100"/>
      <c r="AV318" s="100"/>
      <c r="AW318" s="100"/>
      <c r="AX318" s="100"/>
      <c r="AY318" s="100"/>
      <c r="AZ318" s="100"/>
      <c r="BA318" s="100"/>
      <c r="BB318" s="100"/>
      <c r="BC318" s="100"/>
      <c r="BD318" s="100"/>
      <c r="BE318" s="100"/>
      <c r="BF318" s="100"/>
      <c r="BG318" s="100"/>
      <c r="BH318" s="100"/>
      <c r="BI318" s="100"/>
      <c r="BJ318" s="100"/>
      <c r="BK318" s="100"/>
      <c r="BL318" s="100"/>
      <c r="BM318" s="100"/>
      <c r="BN318" s="100"/>
      <c r="BO318" s="100"/>
      <c r="BP318" s="100"/>
      <c r="BQ318" s="100"/>
      <c r="BR318" s="100"/>
      <c r="BS318" s="100"/>
      <c r="BT318" s="100"/>
      <c r="BU318" s="100"/>
      <c r="BV318" s="100"/>
      <c r="BW318" s="100"/>
      <c r="BX318" s="100"/>
      <c r="BY318" s="100"/>
      <c r="BZ318" s="101"/>
      <c r="CA318" s="100"/>
      <c r="CB318" s="104"/>
      <c r="CC318" s="104"/>
      <c r="CD318" s="104"/>
      <c r="CE318" s="104"/>
      <c r="CF318" s="104"/>
      <c r="CG318" s="104"/>
      <c r="CH318" s="104"/>
      <c r="CI318" s="104"/>
      <c r="CJ318" s="104"/>
      <c r="CK318" s="104"/>
      <c r="CL318" s="104"/>
      <c r="CM318" s="104"/>
      <c r="CN318" s="104"/>
      <c r="CO318" s="104"/>
      <c r="CP318" s="104"/>
      <c r="CQ318" s="104"/>
      <c r="CR318" s="104"/>
      <c r="CS318" s="100"/>
      <c r="CT318" s="100"/>
      <c r="CU318" s="100"/>
      <c r="CV318" s="100"/>
      <c r="CW318" s="100"/>
      <c r="CX318" s="100"/>
      <c r="CY318" s="100"/>
      <c r="CZ318" s="100"/>
    </row>
    <row r="319">
      <c r="A319" s="100"/>
      <c r="B319" s="100"/>
      <c r="C319" s="100"/>
      <c r="D319" s="100"/>
      <c r="E319" s="103"/>
      <c r="F319" s="100"/>
      <c r="G319" s="100"/>
      <c r="H319" s="100"/>
      <c r="I319" s="100"/>
      <c r="J319" s="103"/>
      <c r="K319" s="100"/>
      <c r="L319" s="100"/>
      <c r="M319" s="101"/>
      <c r="N319" s="102"/>
      <c r="O319" s="103"/>
      <c r="P319" s="103"/>
      <c r="Q319" s="103"/>
      <c r="R319" s="103"/>
      <c r="S319" s="103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00"/>
      <c r="AI319" s="100"/>
      <c r="AJ319" s="100"/>
      <c r="AK319" s="101"/>
      <c r="AL319" s="100"/>
      <c r="AM319" s="100"/>
      <c r="AN319" s="100"/>
      <c r="AO319" s="100"/>
      <c r="AP319" s="100"/>
      <c r="AQ319" s="100"/>
      <c r="AR319" s="100"/>
      <c r="AS319" s="100"/>
      <c r="AT319" s="100"/>
      <c r="AU319" s="100"/>
      <c r="AV319" s="100"/>
      <c r="AW319" s="100"/>
      <c r="AX319" s="100"/>
      <c r="AY319" s="100"/>
      <c r="AZ319" s="100"/>
      <c r="BA319" s="100"/>
      <c r="BB319" s="100"/>
      <c r="BC319" s="100"/>
      <c r="BD319" s="100"/>
      <c r="BE319" s="100"/>
      <c r="BF319" s="100"/>
      <c r="BG319" s="100"/>
      <c r="BH319" s="100"/>
      <c r="BI319" s="100"/>
      <c r="BJ319" s="100"/>
      <c r="BK319" s="100"/>
      <c r="BL319" s="100"/>
      <c r="BM319" s="100"/>
      <c r="BN319" s="100"/>
      <c r="BO319" s="100"/>
      <c r="BP319" s="100"/>
      <c r="BQ319" s="100"/>
      <c r="BR319" s="100"/>
      <c r="BS319" s="100"/>
      <c r="BT319" s="100"/>
      <c r="BU319" s="100"/>
      <c r="BV319" s="100"/>
      <c r="BW319" s="100"/>
      <c r="BX319" s="100"/>
      <c r="BY319" s="100"/>
      <c r="BZ319" s="101"/>
      <c r="CA319" s="100"/>
      <c r="CB319" s="104"/>
      <c r="CC319" s="104"/>
      <c r="CD319" s="104"/>
      <c r="CE319" s="104"/>
      <c r="CF319" s="104"/>
      <c r="CG319" s="104"/>
      <c r="CH319" s="104"/>
      <c r="CI319" s="104"/>
      <c r="CJ319" s="104"/>
      <c r="CK319" s="104"/>
      <c r="CL319" s="104"/>
      <c r="CM319" s="104"/>
      <c r="CN319" s="104"/>
      <c r="CO319" s="104"/>
      <c r="CP319" s="104"/>
      <c r="CQ319" s="104"/>
      <c r="CR319" s="104"/>
      <c r="CS319" s="100"/>
      <c r="CT319" s="100"/>
      <c r="CU319" s="100"/>
      <c r="CV319" s="100"/>
      <c r="CW319" s="100"/>
      <c r="CX319" s="100"/>
      <c r="CY319" s="100"/>
      <c r="CZ319" s="100"/>
    </row>
    <row r="320">
      <c r="A320" s="100"/>
      <c r="B320" s="100"/>
      <c r="C320" s="100"/>
      <c r="D320" s="100"/>
      <c r="E320" s="103"/>
      <c r="F320" s="100"/>
      <c r="G320" s="100"/>
      <c r="H320" s="100"/>
      <c r="I320" s="100"/>
      <c r="J320" s="103"/>
      <c r="K320" s="100"/>
      <c r="L320" s="100"/>
      <c r="M320" s="101"/>
      <c r="N320" s="102"/>
      <c r="O320" s="103"/>
      <c r="P320" s="103"/>
      <c r="Q320" s="103"/>
      <c r="R320" s="103"/>
      <c r="S320" s="103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00"/>
      <c r="AI320" s="100"/>
      <c r="AJ320" s="100"/>
      <c r="AK320" s="101"/>
      <c r="AL320" s="100"/>
      <c r="AM320" s="100"/>
      <c r="AN320" s="100"/>
      <c r="AO320" s="100"/>
      <c r="AP320" s="100"/>
      <c r="AQ320" s="100"/>
      <c r="AR320" s="100"/>
      <c r="AS320" s="100"/>
      <c r="AT320" s="100"/>
      <c r="AU320" s="100"/>
      <c r="AV320" s="100"/>
      <c r="AW320" s="100"/>
      <c r="AX320" s="100"/>
      <c r="AY320" s="100"/>
      <c r="AZ320" s="100"/>
      <c r="BA320" s="100"/>
      <c r="BB320" s="100"/>
      <c r="BC320" s="100"/>
      <c r="BD320" s="100"/>
      <c r="BE320" s="100"/>
      <c r="BF320" s="100"/>
      <c r="BG320" s="100"/>
      <c r="BH320" s="100"/>
      <c r="BI320" s="100"/>
      <c r="BJ320" s="100"/>
      <c r="BK320" s="100"/>
      <c r="BL320" s="100"/>
      <c r="BM320" s="100"/>
      <c r="BN320" s="100"/>
      <c r="BO320" s="100"/>
      <c r="BP320" s="100"/>
      <c r="BQ320" s="100"/>
      <c r="BR320" s="100"/>
      <c r="BS320" s="100"/>
      <c r="BT320" s="100"/>
      <c r="BU320" s="100"/>
      <c r="BV320" s="100"/>
      <c r="BW320" s="100"/>
      <c r="BX320" s="100"/>
      <c r="BY320" s="100"/>
      <c r="BZ320" s="101"/>
      <c r="CA320" s="100"/>
      <c r="CB320" s="104"/>
      <c r="CC320" s="104"/>
      <c r="CD320" s="104"/>
      <c r="CE320" s="104"/>
      <c r="CF320" s="104"/>
      <c r="CG320" s="104"/>
      <c r="CH320" s="104"/>
      <c r="CI320" s="104"/>
      <c r="CJ320" s="104"/>
      <c r="CK320" s="104"/>
      <c r="CL320" s="104"/>
      <c r="CM320" s="104"/>
      <c r="CN320" s="104"/>
      <c r="CO320" s="104"/>
      <c r="CP320" s="104"/>
      <c r="CQ320" s="104"/>
      <c r="CR320" s="104"/>
      <c r="CS320" s="100"/>
      <c r="CT320" s="100"/>
      <c r="CU320" s="100"/>
      <c r="CV320" s="100"/>
      <c r="CW320" s="100"/>
      <c r="CX320" s="100"/>
      <c r="CY320" s="100"/>
      <c r="CZ320" s="100"/>
    </row>
    <row r="321">
      <c r="A321" s="100"/>
      <c r="B321" s="100"/>
      <c r="C321" s="100"/>
      <c r="D321" s="100"/>
      <c r="E321" s="103"/>
      <c r="F321" s="100"/>
      <c r="G321" s="100"/>
      <c r="H321" s="100"/>
      <c r="I321" s="100"/>
      <c r="J321" s="103"/>
      <c r="K321" s="100"/>
      <c r="L321" s="100"/>
      <c r="M321" s="101"/>
      <c r="N321" s="102"/>
      <c r="O321" s="103"/>
      <c r="P321" s="103"/>
      <c r="Q321" s="103"/>
      <c r="R321" s="103"/>
      <c r="S321" s="103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00"/>
      <c r="AI321" s="100"/>
      <c r="AJ321" s="100"/>
      <c r="AK321" s="101"/>
      <c r="AL321" s="100"/>
      <c r="AM321" s="100"/>
      <c r="AN321" s="100"/>
      <c r="AO321" s="100"/>
      <c r="AP321" s="100"/>
      <c r="AQ321" s="100"/>
      <c r="AR321" s="100"/>
      <c r="AS321" s="100"/>
      <c r="AT321" s="100"/>
      <c r="AU321" s="100"/>
      <c r="AV321" s="100"/>
      <c r="AW321" s="100"/>
      <c r="AX321" s="100"/>
      <c r="AY321" s="100"/>
      <c r="AZ321" s="100"/>
      <c r="BA321" s="100"/>
      <c r="BB321" s="100"/>
      <c r="BC321" s="100"/>
      <c r="BD321" s="100"/>
      <c r="BE321" s="100"/>
      <c r="BF321" s="100"/>
      <c r="BG321" s="100"/>
      <c r="BH321" s="100"/>
      <c r="BI321" s="100"/>
      <c r="BJ321" s="100"/>
      <c r="BK321" s="100"/>
      <c r="BL321" s="100"/>
      <c r="BM321" s="100"/>
      <c r="BN321" s="100"/>
      <c r="BO321" s="100"/>
      <c r="BP321" s="100"/>
      <c r="BQ321" s="100"/>
      <c r="BR321" s="100"/>
      <c r="BS321" s="100"/>
      <c r="BT321" s="100"/>
      <c r="BU321" s="100"/>
      <c r="BV321" s="100"/>
      <c r="BW321" s="100"/>
      <c r="BX321" s="100"/>
      <c r="BY321" s="100"/>
      <c r="BZ321" s="101"/>
      <c r="CA321" s="100"/>
      <c r="CB321" s="104"/>
      <c r="CC321" s="104"/>
      <c r="CD321" s="104"/>
      <c r="CE321" s="104"/>
      <c r="CF321" s="104"/>
      <c r="CG321" s="104"/>
      <c r="CH321" s="104"/>
      <c r="CI321" s="104"/>
      <c r="CJ321" s="104"/>
      <c r="CK321" s="104"/>
      <c r="CL321" s="104"/>
      <c r="CM321" s="104"/>
      <c r="CN321" s="104"/>
      <c r="CO321" s="104"/>
      <c r="CP321" s="104"/>
      <c r="CQ321" s="104"/>
      <c r="CR321" s="104"/>
      <c r="CS321" s="100"/>
      <c r="CT321" s="100"/>
      <c r="CU321" s="100"/>
      <c r="CV321" s="100"/>
      <c r="CW321" s="100"/>
      <c r="CX321" s="100"/>
      <c r="CY321" s="100"/>
      <c r="CZ321" s="100"/>
    </row>
    <row r="322">
      <c r="A322" s="100"/>
      <c r="B322" s="100"/>
      <c r="C322" s="100"/>
      <c r="D322" s="100"/>
      <c r="E322" s="103"/>
      <c r="F322" s="100"/>
      <c r="G322" s="100"/>
      <c r="H322" s="100"/>
      <c r="I322" s="100"/>
      <c r="J322" s="103"/>
      <c r="K322" s="100"/>
      <c r="L322" s="100"/>
      <c r="M322" s="101"/>
      <c r="N322" s="102"/>
      <c r="O322" s="103"/>
      <c r="P322" s="103"/>
      <c r="Q322" s="103"/>
      <c r="R322" s="103"/>
      <c r="S322" s="103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00"/>
      <c r="AI322" s="100"/>
      <c r="AJ322" s="100"/>
      <c r="AK322" s="101"/>
      <c r="AL322" s="100"/>
      <c r="AM322" s="100"/>
      <c r="AN322" s="100"/>
      <c r="AO322" s="100"/>
      <c r="AP322" s="100"/>
      <c r="AQ322" s="100"/>
      <c r="AR322" s="100"/>
      <c r="AS322" s="100"/>
      <c r="AT322" s="100"/>
      <c r="AU322" s="100"/>
      <c r="AV322" s="100"/>
      <c r="AW322" s="100"/>
      <c r="AX322" s="100"/>
      <c r="AY322" s="100"/>
      <c r="AZ322" s="100"/>
      <c r="BA322" s="100"/>
      <c r="BB322" s="100"/>
      <c r="BC322" s="100"/>
      <c r="BD322" s="100"/>
      <c r="BE322" s="100"/>
      <c r="BF322" s="100"/>
      <c r="BG322" s="100"/>
      <c r="BH322" s="100"/>
      <c r="BI322" s="100"/>
      <c r="BJ322" s="100"/>
      <c r="BK322" s="100"/>
      <c r="BL322" s="100"/>
      <c r="BM322" s="100"/>
      <c r="BN322" s="100"/>
      <c r="BO322" s="100"/>
      <c r="BP322" s="100"/>
      <c r="BQ322" s="100"/>
      <c r="BR322" s="100"/>
      <c r="BS322" s="100"/>
      <c r="BT322" s="100"/>
      <c r="BU322" s="100"/>
      <c r="BV322" s="100"/>
      <c r="BW322" s="100"/>
      <c r="BX322" s="100"/>
      <c r="BY322" s="100"/>
      <c r="BZ322" s="101"/>
      <c r="CA322" s="100"/>
      <c r="CB322" s="104"/>
      <c r="CC322" s="104"/>
      <c r="CD322" s="104"/>
      <c r="CE322" s="104"/>
      <c r="CF322" s="104"/>
      <c r="CG322" s="104"/>
      <c r="CH322" s="104"/>
      <c r="CI322" s="104"/>
      <c r="CJ322" s="104"/>
      <c r="CK322" s="104"/>
      <c r="CL322" s="104"/>
      <c r="CM322" s="104"/>
      <c r="CN322" s="104"/>
      <c r="CO322" s="104"/>
      <c r="CP322" s="104"/>
      <c r="CQ322" s="104"/>
      <c r="CR322" s="104"/>
      <c r="CS322" s="100"/>
      <c r="CT322" s="100"/>
      <c r="CU322" s="100"/>
      <c r="CV322" s="100"/>
      <c r="CW322" s="100"/>
      <c r="CX322" s="100"/>
      <c r="CY322" s="100"/>
      <c r="CZ322" s="100"/>
    </row>
    <row r="323">
      <c r="A323" s="100"/>
      <c r="B323" s="100"/>
      <c r="C323" s="100"/>
      <c r="D323" s="100"/>
      <c r="E323" s="103"/>
      <c r="F323" s="100"/>
      <c r="G323" s="100"/>
      <c r="H323" s="100"/>
      <c r="I323" s="100"/>
      <c r="J323" s="103"/>
      <c r="K323" s="100"/>
      <c r="L323" s="100"/>
      <c r="M323" s="101"/>
      <c r="N323" s="102"/>
      <c r="O323" s="103"/>
      <c r="P323" s="103"/>
      <c r="Q323" s="103"/>
      <c r="R323" s="103"/>
      <c r="S323" s="103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00"/>
      <c r="AI323" s="100"/>
      <c r="AJ323" s="100"/>
      <c r="AK323" s="101"/>
      <c r="AL323" s="100"/>
      <c r="AM323" s="100"/>
      <c r="AN323" s="100"/>
      <c r="AO323" s="100"/>
      <c r="AP323" s="100"/>
      <c r="AQ323" s="100"/>
      <c r="AR323" s="100"/>
      <c r="AS323" s="100"/>
      <c r="AT323" s="100"/>
      <c r="AU323" s="100"/>
      <c r="AV323" s="100"/>
      <c r="AW323" s="100"/>
      <c r="AX323" s="100"/>
      <c r="AY323" s="100"/>
      <c r="AZ323" s="100"/>
      <c r="BA323" s="100"/>
      <c r="BB323" s="100"/>
      <c r="BC323" s="100"/>
      <c r="BD323" s="100"/>
      <c r="BE323" s="100"/>
      <c r="BF323" s="100"/>
      <c r="BG323" s="100"/>
      <c r="BH323" s="100"/>
      <c r="BI323" s="100"/>
      <c r="BJ323" s="100"/>
      <c r="BK323" s="100"/>
      <c r="BL323" s="100"/>
      <c r="BM323" s="100"/>
      <c r="BN323" s="100"/>
      <c r="BO323" s="100"/>
      <c r="BP323" s="100"/>
      <c r="BQ323" s="100"/>
      <c r="BR323" s="100"/>
      <c r="BS323" s="100"/>
      <c r="BT323" s="100"/>
      <c r="BU323" s="100"/>
      <c r="BV323" s="100"/>
      <c r="BW323" s="100"/>
      <c r="BX323" s="100"/>
      <c r="BY323" s="100"/>
      <c r="BZ323" s="101"/>
      <c r="CA323" s="100"/>
      <c r="CB323" s="104"/>
      <c r="CC323" s="104"/>
      <c r="CD323" s="104"/>
      <c r="CE323" s="104"/>
      <c r="CF323" s="104"/>
      <c r="CG323" s="104"/>
      <c r="CH323" s="104"/>
      <c r="CI323" s="104"/>
      <c r="CJ323" s="104"/>
      <c r="CK323" s="104"/>
      <c r="CL323" s="104"/>
      <c r="CM323" s="104"/>
      <c r="CN323" s="104"/>
      <c r="CO323" s="104"/>
      <c r="CP323" s="104"/>
      <c r="CQ323" s="104"/>
      <c r="CR323" s="104"/>
      <c r="CS323" s="100"/>
      <c r="CT323" s="100"/>
      <c r="CU323" s="100"/>
      <c r="CV323" s="100"/>
      <c r="CW323" s="100"/>
      <c r="CX323" s="100"/>
      <c r="CY323" s="100"/>
      <c r="CZ323" s="100"/>
    </row>
    <row r="324">
      <c r="A324" s="100"/>
      <c r="B324" s="100"/>
      <c r="C324" s="100"/>
      <c r="D324" s="100"/>
      <c r="E324" s="103"/>
      <c r="F324" s="100"/>
      <c r="G324" s="100"/>
      <c r="H324" s="100"/>
      <c r="I324" s="100"/>
      <c r="J324" s="103"/>
      <c r="K324" s="100"/>
      <c r="L324" s="100"/>
      <c r="M324" s="101"/>
      <c r="N324" s="102"/>
      <c r="O324" s="103"/>
      <c r="P324" s="103"/>
      <c r="Q324" s="103"/>
      <c r="R324" s="103"/>
      <c r="S324" s="103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0"/>
      <c r="AI324" s="100"/>
      <c r="AJ324" s="100"/>
      <c r="AK324" s="101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  <c r="BB324" s="100"/>
      <c r="BC324" s="100"/>
      <c r="BD324" s="100"/>
      <c r="BE324" s="100"/>
      <c r="BF324" s="100"/>
      <c r="BG324" s="100"/>
      <c r="BH324" s="100"/>
      <c r="BI324" s="100"/>
      <c r="BJ324" s="100"/>
      <c r="BK324" s="100"/>
      <c r="BL324" s="100"/>
      <c r="BM324" s="100"/>
      <c r="BN324" s="100"/>
      <c r="BO324" s="100"/>
      <c r="BP324" s="100"/>
      <c r="BQ324" s="100"/>
      <c r="BR324" s="100"/>
      <c r="BS324" s="100"/>
      <c r="BT324" s="100"/>
      <c r="BU324" s="100"/>
      <c r="BV324" s="100"/>
      <c r="BW324" s="100"/>
      <c r="BX324" s="100"/>
      <c r="BY324" s="100"/>
      <c r="BZ324" s="101"/>
      <c r="CA324" s="100"/>
      <c r="CB324" s="104"/>
      <c r="CC324" s="104"/>
      <c r="CD324" s="104"/>
      <c r="CE324" s="104"/>
      <c r="CF324" s="104"/>
      <c r="CG324" s="104"/>
      <c r="CH324" s="104"/>
      <c r="CI324" s="104"/>
      <c r="CJ324" s="104"/>
      <c r="CK324" s="104"/>
      <c r="CL324" s="104"/>
      <c r="CM324" s="104"/>
      <c r="CN324" s="104"/>
      <c r="CO324" s="104"/>
      <c r="CP324" s="104"/>
      <c r="CQ324" s="104"/>
      <c r="CR324" s="104"/>
      <c r="CS324" s="100"/>
      <c r="CT324" s="100"/>
      <c r="CU324" s="100"/>
      <c r="CV324" s="100"/>
      <c r="CW324" s="100"/>
      <c r="CX324" s="100"/>
      <c r="CY324" s="100"/>
      <c r="CZ324" s="100"/>
    </row>
    <row r="325">
      <c r="A325" s="100"/>
      <c r="B325" s="100"/>
      <c r="C325" s="100"/>
      <c r="D325" s="100"/>
      <c r="E325" s="103"/>
      <c r="F325" s="100"/>
      <c r="G325" s="100"/>
      <c r="H325" s="100"/>
      <c r="I325" s="100"/>
      <c r="J325" s="103"/>
      <c r="K325" s="100"/>
      <c r="L325" s="100"/>
      <c r="M325" s="101"/>
      <c r="N325" s="102"/>
      <c r="O325" s="103"/>
      <c r="P325" s="103"/>
      <c r="Q325" s="103"/>
      <c r="R325" s="103"/>
      <c r="S325" s="103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0"/>
      <c r="AI325" s="100"/>
      <c r="AJ325" s="100"/>
      <c r="AK325" s="101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  <c r="AW325" s="100"/>
      <c r="AX325" s="100"/>
      <c r="AY325" s="100"/>
      <c r="AZ325" s="100"/>
      <c r="BA325" s="100"/>
      <c r="BB325" s="100"/>
      <c r="BC325" s="100"/>
      <c r="BD325" s="100"/>
      <c r="BE325" s="100"/>
      <c r="BF325" s="100"/>
      <c r="BG325" s="100"/>
      <c r="BH325" s="100"/>
      <c r="BI325" s="100"/>
      <c r="BJ325" s="100"/>
      <c r="BK325" s="100"/>
      <c r="BL325" s="100"/>
      <c r="BM325" s="100"/>
      <c r="BN325" s="100"/>
      <c r="BO325" s="100"/>
      <c r="BP325" s="100"/>
      <c r="BQ325" s="100"/>
      <c r="BR325" s="100"/>
      <c r="BS325" s="100"/>
      <c r="BT325" s="100"/>
      <c r="BU325" s="100"/>
      <c r="BV325" s="100"/>
      <c r="BW325" s="100"/>
      <c r="BX325" s="100"/>
      <c r="BY325" s="100"/>
      <c r="BZ325" s="101"/>
      <c r="CA325" s="100"/>
      <c r="CB325" s="104"/>
      <c r="CC325" s="104"/>
      <c r="CD325" s="104"/>
      <c r="CE325" s="104"/>
      <c r="CF325" s="104"/>
      <c r="CG325" s="104"/>
      <c r="CH325" s="104"/>
      <c r="CI325" s="104"/>
      <c r="CJ325" s="104"/>
      <c r="CK325" s="104"/>
      <c r="CL325" s="104"/>
      <c r="CM325" s="104"/>
      <c r="CN325" s="104"/>
      <c r="CO325" s="104"/>
      <c r="CP325" s="104"/>
      <c r="CQ325" s="104"/>
      <c r="CR325" s="104"/>
      <c r="CS325" s="100"/>
      <c r="CT325" s="100"/>
      <c r="CU325" s="100"/>
      <c r="CV325" s="100"/>
      <c r="CW325" s="100"/>
      <c r="CX325" s="100"/>
      <c r="CY325" s="100"/>
      <c r="CZ325" s="100"/>
    </row>
    <row r="326">
      <c r="A326" s="100"/>
      <c r="B326" s="100"/>
      <c r="C326" s="100"/>
      <c r="D326" s="100"/>
      <c r="E326" s="103"/>
      <c r="F326" s="100"/>
      <c r="G326" s="100"/>
      <c r="H326" s="100"/>
      <c r="I326" s="100"/>
      <c r="J326" s="103"/>
      <c r="K326" s="100"/>
      <c r="L326" s="100"/>
      <c r="M326" s="101"/>
      <c r="N326" s="102"/>
      <c r="O326" s="103"/>
      <c r="P326" s="103"/>
      <c r="Q326" s="103"/>
      <c r="R326" s="103"/>
      <c r="S326" s="103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0"/>
      <c r="AI326" s="100"/>
      <c r="AJ326" s="100"/>
      <c r="AK326" s="101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  <c r="AW326" s="100"/>
      <c r="AX326" s="100"/>
      <c r="AY326" s="100"/>
      <c r="AZ326" s="100"/>
      <c r="BA326" s="100"/>
      <c r="BB326" s="100"/>
      <c r="BC326" s="100"/>
      <c r="BD326" s="100"/>
      <c r="BE326" s="100"/>
      <c r="BF326" s="100"/>
      <c r="BG326" s="100"/>
      <c r="BH326" s="100"/>
      <c r="BI326" s="100"/>
      <c r="BJ326" s="100"/>
      <c r="BK326" s="100"/>
      <c r="BL326" s="100"/>
      <c r="BM326" s="100"/>
      <c r="BN326" s="100"/>
      <c r="BO326" s="100"/>
      <c r="BP326" s="100"/>
      <c r="BQ326" s="100"/>
      <c r="BR326" s="100"/>
      <c r="BS326" s="100"/>
      <c r="BT326" s="100"/>
      <c r="BU326" s="100"/>
      <c r="BV326" s="100"/>
      <c r="BW326" s="100"/>
      <c r="BX326" s="100"/>
      <c r="BY326" s="100"/>
      <c r="BZ326" s="101"/>
      <c r="CA326" s="100"/>
      <c r="CB326" s="104"/>
      <c r="CC326" s="104"/>
      <c r="CD326" s="104"/>
      <c r="CE326" s="104"/>
      <c r="CF326" s="104"/>
      <c r="CG326" s="104"/>
      <c r="CH326" s="104"/>
      <c r="CI326" s="104"/>
      <c r="CJ326" s="104"/>
      <c r="CK326" s="104"/>
      <c r="CL326" s="104"/>
      <c r="CM326" s="104"/>
      <c r="CN326" s="104"/>
      <c r="CO326" s="104"/>
      <c r="CP326" s="104"/>
      <c r="CQ326" s="104"/>
      <c r="CR326" s="104"/>
      <c r="CS326" s="100"/>
      <c r="CT326" s="100"/>
      <c r="CU326" s="100"/>
      <c r="CV326" s="100"/>
      <c r="CW326" s="100"/>
      <c r="CX326" s="100"/>
      <c r="CY326" s="100"/>
      <c r="CZ326" s="100"/>
    </row>
    <row r="327">
      <c r="A327" s="100"/>
      <c r="B327" s="100"/>
      <c r="C327" s="100"/>
      <c r="D327" s="100"/>
      <c r="E327" s="103"/>
      <c r="F327" s="100"/>
      <c r="G327" s="100"/>
      <c r="H327" s="100"/>
      <c r="I327" s="100"/>
      <c r="J327" s="103"/>
      <c r="K327" s="100"/>
      <c r="L327" s="100"/>
      <c r="M327" s="101"/>
      <c r="N327" s="102"/>
      <c r="O327" s="103"/>
      <c r="P327" s="103"/>
      <c r="Q327" s="103"/>
      <c r="R327" s="103"/>
      <c r="S327" s="103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0"/>
      <c r="AI327" s="100"/>
      <c r="AJ327" s="100"/>
      <c r="AK327" s="101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  <c r="BB327" s="100"/>
      <c r="BC327" s="100"/>
      <c r="BD327" s="100"/>
      <c r="BE327" s="100"/>
      <c r="BF327" s="100"/>
      <c r="BG327" s="100"/>
      <c r="BH327" s="100"/>
      <c r="BI327" s="100"/>
      <c r="BJ327" s="100"/>
      <c r="BK327" s="100"/>
      <c r="BL327" s="100"/>
      <c r="BM327" s="100"/>
      <c r="BN327" s="100"/>
      <c r="BO327" s="100"/>
      <c r="BP327" s="100"/>
      <c r="BQ327" s="100"/>
      <c r="BR327" s="100"/>
      <c r="BS327" s="100"/>
      <c r="BT327" s="100"/>
      <c r="BU327" s="100"/>
      <c r="BV327" s="100"/>
      <c r="BW327" s="100"/>
      <c r="BX327" s="100"/>
      <c r="BY327" s="100"/>
      <c r="BZ327" s="101"/>
      <c r="CA327" s="100"/>
      <c r="CB327" s="104"/>
      <c r="CC327" s="104"/>
      <c r="CD327" s="104"/>
      <c r="CE327" s="104"/>
      <c r="CF327" s="104"/>
      <c r="CG327" s="104"/>
      <c r="CH327" s="104"/>
      <c r="CI327" s="104"/>
      <c r="CJ327" s="104"/>
      <c r="CK327" s="104"/>
      <c r="CL327" s="104"/>
      <c r="CM327" s="104"/>
      <c r="CN327" s="104"/>
      <c r="CO327" s="104"/>
      <c r="CP327" s="104"/>
      <c r="CQ327" s="104"/>
      <c r="CR327" s="104"/>
      <c r="CS327" s="100"/>
      <c r="CT327" s="100"/>
      <c r="CU327" s="100"/>
      <c r="CV327" s="100"/>
      <c r="CW327" s="100"/>
      <c r="CX327" s="100"/>
      <c r="CY327" s="100"/>
      <c r="CZ327" s="100"/>
    </row>
    <row r="328">
      <c r="A328" s="100"/>
      <c r="B328" s="100"/>
      <c r="C328" s="100"/>
      <c r="D328" s="100"/>
      <c r="E328" s="103"/>
      <c r="F328" s="100"/>
      <c r="G328" s="100"/>
      <c r="H328" s="100"/>
      <c r="I328" s="100"/>
      <c r="J328" s="103"/>
      <c r="K328" s="100"/>
      <c r="L328" s="100"/>
      <c r="M328" s="101"/>
      <c r="N328" s="102"/>
      <c r="O328" s="103"/>
      <c r="P328" s="103"/>
      <c r="Q328" s="103"/>
      <c r="R328" s="103"/>
      <c r="S328" s="103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1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  <c r="AW328" s="100"/>
      <c r="AX328" s="100"/>
      <c r="AY328" s="100"/>
      <c r="AZ328" s="100"/>
      <c r="BA328" s="100"/>
      <c r="BB328" s="100"/>
      <c r="BC328" s="100"/>
      <c r="BD328" s="100"/>
      <c r="BE328" s="100"/>
      <c r="BF328" s="100"/>
      <c r="BG328" s="100"/>
      <c r="BH328" s="100"/>
      <c r="BI328" s="100"/>
      <c r="BJ328" s="100"/>
      <c r="BK328" s="100"/>
      <c r="BL328" s="100"/>
      <c r="BM328" s="100"/>
      <c r="BN328" s="100"/>
      <c r="BO328" s="100"/>
      <c r="BP328" s="100"/>
      <c r="BQ328" s="100"/>
      <c r="BR328" s="100"/>
      <c r="BS328" s="100"/>
      <c r="BT328" s="100"/>
      <c r="BU328" s="100"/>
      <c r="BV328" s="100"/>
      <c r="BW328" s="100"/>
      <c r="BX328" s="100"/>
      <c r="BY328" s="100"/>
      <c r="BZ328" s="101"/>
      <c r="CA328" s="100"/>
      <c r="CB328" s="104"/>
      <c r="CC328" s="104"/>
      <c r="CD328" s="104"/>
      <c r="CE328" s="104"/>
      <c r="CF328" s="104"/>
      <c r="CG328" s="104"/>
      <c r="CH328" s="104"/>
      <c r="CI328" s="104"/>
      <c r="CJ328" s="104"/>
      <c r="CK328" s="104"/>
      <c r="CL328" s="104"/>
      <c r="CM328" s="104"/>
      <c r="CN328" s="104"/>
      <c r="CO328" s="104"/>
      <c r="CP328" s="104"/>
      <c r="CQ328" s="104"/>
      <c r="CR328" s="104"/>
      <c r="CS328" s="100"/>
      <c r="CT328" s="100"/>
      <c r="CU328" s="100"/>
      <c r="CV328" s="100"/>
      <c r="CW328" s="100"/>
      <c r="CX328" s="100"/>
      <c r="CY328" s="100"/>
      <c r="CZ328" s="100"/>
    </row>
    <row r="329">
      <c r="A329" s="100"/>
      <c r="B329" s="100"/>
      <c r="C329" s="100"/>
      <c r="D329" s="100"/>
      <c r="E329" s="103"/>
      <c r="F329" s="100"/>
      <c r="G329" s="100"/>
      <c r="H329" s="100"/>
      <c r="I329" s="100"/>
      <c r="J329" s="103"/>
      <c r="K329" s="100"/>
      <c r="L329" s="100"/>
      <c r="M329" s="101"/>
      <c r="N329" s="102"/>
      <c r="O329" s="103"/>
      <c r="P329" s="103"/>
      <c r="Q329" s="103"/>
      <c r="R329" s="103"/>
      <c r="S329" s="103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0"/>
      <c r="AI329" s="100"/>
      <c r="AJ329" s="100"/>
      <c r="AK329" s="101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  <c r="AW329" s="100"/>
      <c r="AX329" s="100"/>
      <c r="AY329" s="100"/>
      <c r="AZ329" s="100"/>
      <c r="BA329" s="100"/>
      <c r="BB329" s="100"/>
      <c r="BC329" s="100"/>
      <c r="BD329" s="100"/>
      <c r="BE329" s="100"/>
      <c r="BF329" s="100"/>
      <c r="BG329" s="100"/>
      <c r="BH329" s="100"/>
      <c r="BI329" s="100"/>
      <c r="BJ329" s="100"/>
      <c r="BK329" s="100"/>
      <c r="BL329" s="100"/>
      <c r="BM329" s="100"/>
      <c r="BN329" s="100"/>
      <c r="BO329" s="100"/>
      <c r="BP329" s="100"/>
      <c r="BQ329" s="100"/>
      <c r="BR329" s="100"/>
      <c r="BS329" s="100"/>
      <c r="BT329" s="100"/>
      <c r="BU329" s="100"/>
      <c r="BV329" s="100"/>
      <c r="BW329" s="100"/>
      <c r="BX329" s="100"/>
      <c r="BY329" s="100"/>
      <c r="BZ329" s="101"/>
      <c r="CA329" s="100"/>
      <c r="CB329" s="104"/>
      <c r="CC329" s="104"/>
      <c r="CD329" s="104"/>
      <c r="CE329" s="104"/>
      <c r="CF329" s="104"/>
      <c r="CG329" s="104"/>
      <c r="CH329" s="104"/>
      <c r="CI329" s="104"/>
      <c r="CJ329" s="104"/>
      <c r="CK329" s="104"/>
      <c r="CL329" s="104"/>
      <c r="CM329" s="104"/>
      <c r="CN329" s="104"/>
      <c r="CO329" s="104"/>
      <c r="CP329" s="104"/>
      <c r="CQ329" s="104"/>
      <c r="CR329" s="104"/>
      <c r="CS329" s="100"/>
      <c r="CT329" s="100"/>
      <c r="CU329" s="100"/>
      <c r="CV329" s="100"/>
      <c r="CW329" s="100"/>
      <c r="CX329" s="100"/>
      <c r="CY329" s="100"/>
      <c r="CZ329" s="100"/>
    </row>
    <row r="330">
      <c r="A330" s="100"/>
      <c r="B330" s="100"/>
      <c r="C330" s="100"/>
      <c r="D330" s="100"/>
      <c r="E330" s="103"/>
      <c r="F330" s="100"/>
      <c r="G330" s="100"/>
      <c r="H330" s="100"/>
      <c r="I330" s="100"/>
      <c r="J330" s="103"/>
      <c r="K330" s="100"/>
      <c r="L330" s="100"/>
      <c r="M330" s="101"/>
      <c r="N330" s="102"/>
      <c r="O330" s="103"/>
      <c r="P330" s="103"/>
      <c r="Q330" s="103"/>
      <c r="R330" s="103"/>
      <c r="S330" s="103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0"/>
      <c r="AI330" s="100"/>
      <c r="AJ330" s="100"/>
      <c r="AK330" s="101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  <c r="AW330" s="100"/>
      <c r="AX330" s="100"/>
      <c r="AY330" s="100"/>
      <c r="AZ330" s="100"/>
      <c r="BA330" s="100"/>
      <c r="BB330" s="100"/>
      <c r="BC330" s="100"/>
      <c r="BD330" s="100"/>
      <c r="BE330" s="100"/>
      <c r="BF330" s="100"/>
      <c r="BG330" s="100"/>
      <c r="BH330" s="100"/>
      <c r="BI330" s="100"/>
      <c r="BJ330" s="100"/>
      <c r="BK330" s="100"/>
      <c r="BL330" s="100"/>
      <c r="BM330" s="100"/>
      <c r="BN330" s="100"/>
      <c r="BO330" s="100"/>
      <c r="BP330" s="100"/>
      <c r="BQ330" s="100"/>
      <c r="BR330" s="100"/>
      <c r="BS330" s="100"/>
      <c r="BT330" s="100"/>
      <c r="BU330" s="100"/>
      <c r="BV330" s="100"/>
      <c r="BW330" s="100"/>
      <c r="BX330" s="100"/>
      <c r="BY330" s="100"/>
      <c r="BZ330" s="101"/>
      <c r="CA330" s="100"/>
      <c r="CB330" s="104"/>
      <c r="CC330" s="104"/>
      <c r="CD330" s="104"/>
      <c r="CE330" s="104"/>
      <c r="CF330" s="104"/>
      <c r="CG330" s="104"/>
      <c r="CH330" s="104"/>
      <c r="CI330" s="104"/>
      <c r="CJ330" s="104"/>
      <c r="CK330" s="104"/>
      <c r="CL330" s="104"/>
      <c r="CM330" s="104"/>
      <c r="CN330" s="104"/>
      <c r="CO330" s="104"/>
      <c r="CP330" s="104"/>
      <c r="CQ330" s="104"/>
      <c r="CR330" s="104"/>
      <c r="CS330" s="100"/>
      <c r="CT330" s="100"/>
      <c r="CU330" s="100"/>
      <c r="CV330" s="100"/>
      <c r="CW330" s="100"/>
      <c r="CX330" s="100"/>
      <c r="CY330" s="100"/>
      <c r="CZ330" s="100"/>
    </row>
    <row r="331">
      <c r="A331" s="100"/>
      <c r="B331" s="100"/>
      <c r="C331" s="100"/>
      <c r="D331" s="100"/>
      <c r="E331" s="103"/>
      <c r="F331" s="100"/>
      <c r="G331" s="100"/>
      <c r="H331" s="100"/>
      <c r="I331" s="100"/>
      <c r="J331" s="103"/>
      <c r="K331" s="100"/>
      <c r="L331" s="100"/>
      <c r="M331" s="101"/>
      <c r="N331" s="102"/>
      <c r="O331" s="103"/>
      <c r="P331" s="103"/>
      <c r="Q331" s="103"/>
      <c r="R331" s="103"/>
      <c r="S331" s="103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0"/>
      <c r="AI331" s="100"/>
      <c r="AJ331" s="100"/>
      <c r="AK331" s="101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  <c r="BB331" s="100"/>
      <c r="BC331" s="100"/>
      <c r="BD331" s="100"/>
      <c r="BE331" s="100"/>
      <c r="BF331" s="100"/>
      <c r="BG331" s="100"/>
      <c r="BH331" s="100"/>
      <c r="BI331" s="100"/>
      <c r="BJ331" s="100"/>
      <c r="BK331" s="100"/>
      <c r="BL331" s="100"/>
      <c r="BM331" s="100"/>
      <c r="BN331" s="100"/>
      <c r="BO331" s="100"/>
      <c r="BP331" s="100"/>
      <c r="BQ331" s="100"/>
      <c r="BR331" s="100"/>
      <c r="BS331" s="100"/>
      <c r="BT331" s="100"/>
      <c r="BU331" s="100"/>
      <c r="BV331" s="100"/>
      <c r="BW331" s="100"/>
      <c r="BX331" s="100"/>
      <c r="BY331" s="100"/>
      <c r="BZ331" s="101"/>
      <c r="CA331" s="100"/>
      <c r="CB331" s="104"/>
      <c r="CC331" s="104"/>
      <c r="CD331" s="104"/>
      <c r="CE331" s="104"/>
      <c r="CF331" s="104"/>
      <c r="CG331" s="104"/>
      <c r="CH331" s="104"/>
      <c r="CI331" s="104"/>
      <c r="CJ331" s="104"/>
      <c r="CK331" s="104"/>
      <c r="CL331" s="104"/>
      <c r="CM331" s="104"/>
      <c r="CN331" s="104"/>
      <c r="CO331" s="104"/>
      <c r="CP331" s="104"/>
      <c r="CQ331" s="104"/>
      <c r="CR331" s="104"/>
      <c r="CS331" s="100"/>
      <c r="CT331" s="100"/>
      <c r="CU331" s="100"/>
      <c r="CV331" s="100"/>
      <c r="CW331" s="100"/>
      <c r="CX331" s="100"/>
      <c r="CY331" s="100"/>
      <c r="CZ331" s="100"/>
    </row>
    <row r="332">
      <c r="A332" s="100"/>
      <c r="B332" s="100"/>
      <c r="C332" s="100"/>
      <c r="D332" s="100"/>
      <c r="E332" s="103"/>
      <c r="F332" s="100"/>
      <c r="G332" s="100"/>
      <c r="H332" s="100"/>
      <c r="I332" s="100"/>
      <c r="J332" s="103"/>
      <c r="K332" s="100"/>
      <c r="L332" s="100"/>
      <c r="M332" s="101"/>
      <c r="N332" s="102"/>
      <c r="O332" s="103"/>
      <c r="P332" s="103"/>
      <c r="Q332" s="103"/>
      <c r="R332" s="103"/>
      <c r="S332" s="103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1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  <c r="BB332" s="100"/>
      <c r="BC332" s="100"/>
      <c r="BD332" s="100"/>
      <c r="BE332" s="100"/>
      <c r="BF332" s="100"/>
      <c r="BG332" s="100"/>
      <c r="BH332" s="100"/>
      <c r="BI332" s="100"/>
      <c r="BJ332" s="100"/>
      <c r="BK332" s="100"/>
      <c r="BL332" s="100"/>
      <c r="BM332" s="100"/>
      <c r="BN332" s="100"/>
      <c r="BO332" s="100"/>
      <c r="BP332" s="100"/>
      <c r="BQ332" s="100"/>
      <c r="BR332" s="100"/>
      <c r="BS332" s="100"/>
      <c r="BT332" s="100"/>
      <c r="BU332" s="100"/>
      <c r="BV332" s="100"/>
      <c r="BW332" s="100"/>
      <c r="BX332" s="100"/>
      <c r="BY332" s="100"/>
      <c r="BZ332" s="101"/>
      <c r="CA332" s="100"/>
      <c r="CB332" s="104"/>
      <c r="CC332" s="104"/>
      <c r="CD332" s="104"/>
      <c r="CE332" s="104"/>
      <c r="CF332" s="104"/>
      <c r="CG332" s="104"/>
      <c r="CH332" s="104"/>
      <c r="CI332" s="104"/>
      <c r="CJ332" s="104"/>
      <c r="CK332" s="104"/>
      <c r="CL332" s="104"/>
      <c r="CM332" s="104"/>
      <c r="CN332" s="104"/>
      <c r="CO332" s="104"/>
      <c r="CP332" s="104"/>
      <c r="CQ332" s="104"/>
      <c r="CR332" s="104"/>
      <c r="CS332" s="100"/>
      <c r="CT332" s="100"/>
      <c r="CU332" s="100"/>
      <c r="CV332" s="100"/>
      <c r="CW332" s="100"/>
      <c r="CX332" s="100"/>
      <c r="CY332" s="100"/>
      <c r="CZ332" s="100"/>
    </row>
    <row r="333">
      <c r="A333" s="100"/>
      <c r="B333" s="100"/>
      <c r="C333" s="100"/>
      <c r="D333" s="100"/>
      <c r="E333" s="103"/>
      <c r="F333" s="100"/>
      <c r="G333" s="100"/>
      <c r="H333" s="100"/>
      <c r="I333" s="100"/>
      <c r="J333" s="103"/>
      <c r="K333" s="100"/>
      <c r="L333" s="100"/>
      <c r="M333" s="101"/>
      <c r="N333" s="102"/>
      <c r="O333" s="103"/>
      <c r="P333" s="103"/>
      <c r="Q333" s="103"/>
      <c r="R333" s="103"/>
      <c r="S333" s="103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1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  <c r="BE333" s="100"/>
      <c r="BF333" s="100"/>
      <c r="BG333" s="100"/>
      <c r="BH333" s="100"/>
      <c r="BI333" s="100"/>
      <c r="BJ333" s="100"/>
      <c r="BK333" s="100"/>
      <c r="BL333" s="100"/>
      <c r="BM333" s="100"/>
      <c r="BN333" s="100"/>
      <c r="BO333" s="100"/>
      <c r="BP333" s="100"/>
      <c r="BQ333" s="100"/>
      <c r="BR333" s="100"/>
      <c r="BS333" s="100"/>
      <c r="BT333" s="100"/>
      <c r="BU333" s="100"/>
      <c r="BV333" s="100"/>
      <c r="BW333" s="100"/>
      <c r="BX333" s="100"/>
      <c r="BY333" s="100"/>
      <c r="BZ333" s="101"/>
      <c r="CA333" s="100"/>
      <c r="CB333" s="104"/>
      <c r="CC333" s="104"/>
      <c r="CD333" s="104"/>
      <c r="CE333" s="104"/>
      <c r="CF333" s="104"/>
      <c r="CG333" s="104"/>
      <c r="CH333" s="104"/>
      <c r="CI333" s="104"/>
      <c r="CJ333" s="104"/>
      <c r="CK333" s="104"/>
      <c r="CL333" s="104"/>
      <c r="CM333" s="104"/>
      <c r="CN333" s="104"/>
      <c r="CO333" s="104"/>
      <c r="CP333" s="104"/>
      <c r="CQ333" s="104"/>
      <c r="CR333" s="104"/>
      <c r="CS333" s="100"/>
      <c r="CT333" s="100"/>
      <c r="CU333" s="100"/>
      <c r="CV333" s="100"/>
      <c r="CW333" s="100"/>
      <c r="CX333" s="100"/>
      <c r="CY333" s="100"/>
      <c r="CZ333" s="100"/>
    </row>
    <row r="334">
      <c r="A334" s="100"/>
      <c r="B334" s="100"/>
      <c r="C334" s="100"/>
      <c r="D334" s="100"/>
      <c r="E334" s="103"/>
      <c r="F334" s="100"/>
      <c r="G334" s="100"/>
      <c r="H334" s="100"/>
      <c r="I334" s="100"/>
      <c r="J334" s="103"/>
      <c r="K334" s="100"/>
      <c r="L334" s="100"/>
      <c r="M334" s="101"/>
      <c r="N334" s="102"/>
      <c r="O334" s="103"/>
      <c r="P334" s="103"/>
      <c r="Q334" s="103"/>
      <c r="R334" s="103"/>
      <c r="S334" s="103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0"/>
      <c r="AI334" s="100"/>
      <c r="AJ334" s="100"/>
      <c r="AK334" s="101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  <c r="BE334" s="100"/>
      <c r="BF334" s="100"/>
      <c r="BG334" s="100"/>
      <c r="BH334" s="100"/>
      <c r="BI334" s="100"/>
      <c r="BJ334" s="100"/>
      <c r="BK334" s="100"/>
      <c r="BL334" s="100"/>
      <c r="BM334" s="100"/>
      <c r="BN334" s="100"/>
      <c r="BO334" s="100"/>
      <c r="BP334" s="100"/>
      <c r="BQ334" s="100"/>
      <c r="BR334" s="100"/>
      <c r="BS334" s="100"/>
      <c r="BT334" s="100"/>
      <c r="BU334" s="100"/>
      <c r="BV334" s="100"/>
      <c r="BW334" s="100"/>
      <c r="BX334" s="100"/>
      <c r="BY334" s="100"/>
      <c r="BZ334" s="101"/>
      <c r="CA334" s="100"/>
      <c r="CB334" s="104"/>
      <c r="CC334" s="104"/>
      <c r="CD334" s="104"/>
      <c r="CE334" s="104"/>
      <c r="CF334" s="104"/>
      <c r="CG334" s="104"/>
      <c r="CH334" s="104"/>
      <c r="CI334" s="104"/>
      <c r="CJ334" s="104"/>
      <c r="CK334" s="104"/>
      <c r="CL334" s="104"/>
      <c r="CM334" s="104"/>
      <c r="CN334" s="104"/>
      <c r="CO334" s="104"/>
      <c r="CP334" s="104"/>
      <c r="CQ334" s="104"/>
      <c r="CR334" s="104"/>
      <c r="CS334" s="100"/>
      <c r="CT334" s="100"/>
      <c r="CU334" s="100"/>
      <c r="CV334" s="100"/>
      <c r="CW334" s="100"/>
      <c r="CX334" s="100"/>
      <c r="CY334" s="100"/>
      <c r="CZ334" s="100"/>
    </row>
    <row r="335">
      <c r="A335" s="100"/>
      <c r="B335" s="100"/>
      <c r="C335" s="100"/>
      <c r="D335" s="100"/>
      <c r="E335" s="103"/>
      <c r="F335" s="100"/>
      <c r="G335" s="100"/>
      <c r="H335" s="100"/>
      <c r="I335" s="100"/>
      <c r="J335" s="103"/>
      <c r="K335" s="100"/>
      <c r="L335" s="100"/>
      <c r="M335" s="101"/>
      <c r="N335" s="102"/>
      <c r="O335" s="103"/>
      <c r="P335" s="103"/>
      <c r="Q335" s="103"/>
      <c r="R335" s="103"/>
      <c r="S335" s="103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0"/>
      <c r="AI335" s="100"/>
      <c r="AJ335" s="100"/>
      <c r="AK335" s="101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0"/>
      <c r="BF335" s="100"/>
      <c r="BG335" s="100"/>
      <c r="BH335" s="100"/>
      <c r="BI335" s="100"/>
      <c r="BJ335" s="100"/>
      <c r="BK335" s="100"/>
      <c r="BL335" s="100"/>
      <c r="BM335" s="100"/>
      <c r="BN335" s="100"/>
      <c r="BO335" s="100"/>
      <c r="BP335" s="100"/>
      <c r="BQ335" s="100"/>
      <c r="BR335" s="100"/>
      <c r="BS335" s="100"/>
      <c r="BT335" s="100"/>
      <c r="BU335" s="100"/>
      <c r="BV335" s="100"/>
      <c r="BW335" s="100"/>
      <c r="BX335" s="100"/>
      <c r="BY335" s="100"/>
      <c r="BZ335" s="101"/>
      <c r="CA335" s="100"/>
      <c r="CB335" s="104"/>
      <c r="CC335" s="104"/>
      <c r="CD335" s="104"/>
      <c r="CE335" s="104"/>
      <c r="CF335" s="104"/>
      <c r="CG335" s="104"/>
      <c r="CH335" s="104"/>
      <c r="CI335" s="104"/>
      <c r="CJ335" s="104"/>
      <c r="CK335" s="104"/>
      <c r="CL335" s="104"/>
      <c r="CM335" s="104"/>
      <c r="CN335" s="104"/>
      <c r="CO335" s="104"/>
      <c r="CP335" s="104"/>
      <c r="CQ335" s="104"/>
      <c r="CR335" s="104"/>
      <c r="CS335" s="100"/>
      <c r="CT335" s="100"/>
      <c r="CU335" s="100"/>
      <c r="CV335" s="100"/>
      <c r="CW335" s="100"/>
      <c r="CX335" s="100"/>
      <c r="CY335" s="100"/>
      <c r="CZ335" s="100"/>
    </row>
    <row r="336">
      <c r="A336" s="100"/>
      <c r="B336" s="100"/>
      <c r="C336" s="100"/>
      <c r="D336" s="100"/>
      <c r="E336" s="103"/>
      <c r="F336" s="100"/>
      <c r="G336" s="100"/>
      <c r="H336" s="100"/>
      <c r="I336" s="100"/>
      <c r="J336" s="103"/>
      <c r="K336" s="100"/>
      <c r="L336" s="100"/>
      <c r="M336" s="101"/>
      <c r="N336" s="102"/>
      <c r="O336" s="103"/>
      <c r="P336" s="103"/>
      <c r="Q336" s="103"/>
      <c r="R336" s="103"/>
      <c r="S336" s="103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1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  <c r="BE336" s="100"/>
      <c r="BF336" s="100"/>
      <c r="BG336" s="100"/>
      <c r="BH336" s="100"/>
      <c r="BI336" s="100"/>
      <c r="BJ336" s="100"/>
      <c r="BK336" s="100"/>
      <c r="BL336" s="100"/>
      <c r="BM336" s="100"/>
      <c r="BN336" s="100"/>
      <c r="BO336" s="100"/>
      <c r="BP336" s="100"/>
      <c r="BQ336" s="100"/>
      <c r="BR336" s="100"/>
      <c r="BS336" s="100"/>
      <c r="BT336" s="100"/>
      <c r="BU336" s="100"/>
      <c r="BV336" s="100"/>
      <c r="BW336" s="100"/>
      <c r="BX336" s="100"/>
      <c r="BY336" s="100"/>
      <c r="BZ336" s="101"/>
      <c r="CA336" s="100"/>
      <c r="CB336" s="104"/>
      <c r="CC336" s="104"/>
      <c r="CD336" s="104"/>
      <c r="CE336" s="104"/>
      <c r="CF336" s="104"/>
      <c r="CG336" s="104"/>
      <c r="CH336" s="104"/>
      <c r="CI336" s="104"/>
      <c r="CJ336" s="104"/>
      <c r="CK336" s="104"/>
      <c r="CL336" s="104"/>
      <c r="CM336" s="104"/>
      <c r="CN336" s="104"/>
      <c r="CO336" s="104"/>
      <c r="CP336" s="104"/>
      <c r="CQ336" s="104"/>
      <c r="CR336" s="104"/>
      <c r="CS336" s="100"/>
      <c r="CT336" s="100"/>
      <c r="CU336" s="100"/>
      <c r="CV336" s="100"/>
      <c r="CW336" s="100"/>
      <c r="CX336" s="100"/>
      <c r="CY336" s="100"/>
      <c r="CZ336" s="100"/>
    </row>
    <row r="337">
      <c r="A337" s="100"/>
      <c r="B337" s="100"/>
      <c r="C337" s="100"/>
      <c r="D337" s="100"/>
      <c r="E337" s="103"/>
      <c r="F337" s="100"/>
      <c r="G337" s="100"/>
      <c r="H337" s="100"/>
      <c r="I337" s="100"/>
      <c r="J337" s="103"/>
      <c r="K337" s="100"/>
      <c r="L337" s="100"/>
      <c r="M337" s="101"/>
      <c r="N337" s="102"/>
      <c r="O337" s="103"/>
      <c r="P337" s="103"/>
      <c r="Q337" s="103"/>
      <c r="R337" s="103"/>
      <c r="S337" s="103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1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  <c r="AW337" s="100"/>
      <c r="AX337" s="100"/>
      <c r="AY337" s="100"/>
      <c r="AZ337" s="100"/>
      <c r="BA337" s="100"/>
      <c r="BB337" s="100"/>
      <c r="BC337" s="100"/>
      <c r="BD337" s="100"/>
      <c r="BE337" s="100"/>
      <c r="BF337" s="100"/>
      <c r="BG337" s="100"/>
      <c r="BH337" s="100"/>
      <c r="BI337" s="100"/>
      <c r="BJ337" s="100"/>
      <c r="BK337" s="100"/>
      <c r="BL337" s="100"/>
      <c r="BM337" s="100"/>
      <c r="BN337" s="100"/>
      <c r="BO337" s="100"/>
      <c r="BP337" s="100"/>
      <c r="BQ337" s="100"/>
      <c r="BR337" s="100"/>
      <c r="BS337" s="100"/>
      <c r="BT337" s="100"/>
      <c r="BU337" s="100"/>
      <c r="BV337" s="100"/>
      <c r="BW337" s="100"/>
      <c r="BX337" s="100"/>
      <c r="BY337" s="100"/>
      <c r="BZ337" s="101"/>
      <c r="CA337" s="100"/>
      <c r="CB337" s="104"/>
      <c r="CC337" s="104"/>
      <c r="CD337" s="104"/>
      <c r="CE337" s="104"/>
      <c r="CF337" s="104"/>
      <c r="CG337" s="104"/>
      <c r="CH337" s="104"/>
      <c r="CI337" s="104"/>
      <c r="CJ337" s="104"/>
      <c r="CK337" s="104"/>
      <c r="CL337" s="104"/>
      <c r="CM337" s="104"/>
      <c r="CN337" s="104"/>
      <c r="CO337" s="104"/>
      <c r="CP337" s="104"/>
      <c r="CQ337" s="104"/>
      <c r="CR337" s="104"/>
      <c r="CS337" s="100"/>
      <c r="CT337" s="100"/>
      <c r="CU337" s="100"/>
      <c r="CV337" s="100"/>
      <c r="CW337" s="100"/>
      <c r="CX337" s="100"/>
      <c r="CY337" s="100"/>
      <c r="CZ337" s="100"/>
    </row>
    <row r="338">
      <c r="A338" s="100"/>
      <c r="B338" s="100"/>
      <c r="C338" s="100"/>
      <c r="D338" s="100"/>
      <c r="E338" s="103"/>
      <c r="F338" s="100"/>
      <c r="G338" s="100"/>
      <c r="H338" s="100"/>
      <c r="I338" s="100"/>
      <c r="J338" s="103"/>
      <c r="K338" s="100"/>
      <c r="L338" s="100"/>
      <c r="M338" s="101"/>
      <c r="N338" s="102"/>
      <c r="O338" s="103"/>
      <c r="P338" s="103"/>
      <c r="Q338" s="103"/>
      <c r="R338" s="103"/>
      <c r="S338" s="103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1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  <c r="BB338" s="100"/>
      <c r="BC338" s="100"/>
      <c r="BD338" s="100"/>
      <c r="BE338" s="100"/>
      <c r="BF338" s="100"/>
      <c r="BG338" s="100"/>
      <c r="BH338" s="100"/>
      <c r="BI338" s="100"/>
      <c r="BJ338" s="100"/>
      <c r="BK338" s="100"/>
      <c r="BL338" s="100"/>
      <c r="BM338" s="100"/>
      <c r="BN338" s="100"/>
      <c r="BO338" s="100"/>
      <c r="BP338" s="100"/>
      <c r="BQ338" s="100"/>
      <c r="BR338" s="100"/>
      <c r="BS338" s="100"/>
      <c r="BT338" s="100"/>
      <c r="BU338" s="100"/>
      <c r="BV338" s="100"/>
      <c r="BW338" s="100"/>
      <c r="BX338" s="100"/>
      <c r="BY338" s="100"/>
      <c r="BZ338" s="101"/>
      <c r="CA338" s="100"/>
      <c r="CB338" s="104"/>
      <c r="CC338" s="104"/>
      <c r="CD338" s="104"/>
      <c r="CE338" s="104"/>
      <c r="CF338" s="104"/>
      <c r="CG338" s="104"/>
      <c r="CH338" s="104"/>
      <c r="CI338" s="104"/>
      <c r="CJ338" s="104"/>
      <c r="CK338" s="104"/>
      <c r="CL338" s="104"/>
      <c r="CM338" s="104"/>
      <c r="CN338" s="104"/>
      <c r="CO338" s="104"/>
      <c r="CP338" s="104"/>
      <c r="CQ338" s="104"/>
      <c r="CR338" s="104"/>
      <c r="CS338" s="100"/>
      <c r="CT338" s="100"/>
      <c r="CU338" s="100"/>
      <c r="CV338" s="100"/>
      <c r="CW338" s="100"/>
      <c r="CX338" s="100"/>
      <c r="CY338" s="100"/>
      <c r="CZ338" s="100"/>
    </row>
    <row r="339">
      <c r="A339" s="100"/>
      <c r="B339" s="100"/>
      <c r="C339" s="100"/>
      <c r="D339" s="100"/>
      <c r="E339" s="103"/>
      <c r="F339" s="100"/>
      <c r="G339" s="100"/>
      <c r="H339" s="100"/>
      <c r="I339" s="100"/>
      <c r="J339" s="103"/>
      <c r="K339" s="100"/>
      <c r="L339" s="100"/>
      <c r="M339" s="101"/>
      <c r="N339" s="102"/>
      <c r="O339" s="103"/>
      <c r="P339" s="103"/>
      <c r="Q339" s="103"/>
      <c r="R339" s="103"/>
      <c r="S339" s="103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1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  <c r="BB339" s="100"/>
      <c r="BC339" s="100"/>
      <c r="BD339" s="100"/>
      <c r="BE339" s="100"/>
      <c r="BF339" s="100"/>
      <c r="BG339" s="100"/>
      <c r="BH339" s="100"/>
      <c r="BI339" s="100"/>
      <c r="BJ339" s="100"/>
      <c r="BK339" s="100"/>
      <c r="BL339" s="100"/>
      <c r="BM339" s="100"/>
      <c r="BN339" s="100"/>
      <c r="BO339" s="100"/>
      <c r="BP339" s="100"/>
      <c r="BQ339" s="100"/>
      <c r="BR339" s="100"/>
      <c r="BS339" s="100"/>
      <c r="BT339" s="100"/>
      <c r="BU339" s="100"/>
      <c r="BV339" s="100"/>
      <c r="BW339" s="100"/>
      <c r="BX339" s="100"/>
      <c r="BY339" s="100"/>
      <c r="BZ339" s="101"/>
      <c r="CA339" s="100"/>
      <c r="CB339" s="104"/>
      <c r="CC339" s="104"/>
      <c r="CD339" s="104"/>
      <c r="CE339" s="104"/>
      <c r="CF339" s="104"/>
      <c r="CG339" s="104"/>
      <c r="CH339" s="104"/>
      <c r="CI339" s="104"/>
      <c r="CJ339" s="104"/>
      <c r="CK339" s="104"/>
      <c r="CL339" s="104"/>
      <c r="CM339" s="104"/>
      <c r="CN339" s="104"/>
      <c r="CO339" s="104"/>
      <c r="CP339" s="104"/>
      <c r="CQ339" s="104"/>
      <c r="CR339" s="104"/>
      <c r="CS339" s="100"/>
      <c r="CT339" s="100"/>
      <c r="CU339" s="100"/>
      <c r="CV339" s="100"/>
      <c r="CW339" s="100"/>
      <c r="CX339" s="100"/>
      <c r="CY339" s="100"/>
      <c r="CZ339" s="100"/>
    </row>
    <row r="340">
      <c r="A340" s="100"/>
      <c r="B340" s="100"/>
      <c r="C340" s="100"/>
      <c r="D340" s="100"/>
      <c r="E340" s="103"/>
      <c r="F340" s="100"/>
      <c r="G340" s="100"/>
      <c r="H340" s="100"/>
      <c r="I340" s="100"/>
      <c r="J340" s="103"/>
      <c r="K340" s="100"/>
      <c r="L340" s="100"/>
      <c r="M340" s="101"/>
      <c r="N340" s="102"/>
      <c r="O340" s="103"/>
      <c r="P340" s="103"/>
      <c r="Q340" s="103"/>
      <c r="R340" s="103"/>
      <c r="S340" s="103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1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  <c r="AW340" s="100"/>
      <c r="AX340" s="100"/>
      <c r="AY340" s="100"/>
      <c r="AZ340" s="100"/>
      <c r="BA340" s="100"/>
      <c r="BB340" s="100"/>
      <c r="BC340" s="100"/>
      <c r="BD340" s="100"/>
      <c r="BE340" s="100"/>
      <c r="BF340" s="100"/>
      <c r="BG340" s="100"/>
      <c r="BH340" s="100"/>
      <c r="BI340" s="100"/>
      <c r="BJ340" s="100"/>
      <c r="BK340" s="100"/>
      <c r="BL340" s="100"/>
      <c r="BM340" s="100"/>
      <c r="BN340" s="100"/>
      <c r="BO340" s="100"/>
      <c r="BP340" s="100"/>
      <c r="BQ340" s="100"/>
      <c r="BR340" s="100"/>
      <c r="BS340" s="100"/>
      <c r="BT340" s="100"/>
      <c r="BU340" s="100"/>
      <c r="BV340" s="100"/>
      <c r="BW340" s="100"/>
      <c r="BX340" s="100"/>
      <c r="BY340" s="100"/>
      <c r="BZ340" s="101"/>
      <c r="CA340" s="100"/>
      <c r="CB340" s="104"/>
      <c r="CC340" s="104"/>
      <c r="CD340" s="104"/>
      <c r="CE340" s="104"/>
      <c r="CF340" s="104"/>
      <c r="CG340" s="104"/>
      <c r="CH340" s="104"/>
      <c r="CI340" s="104"/>
      <c r="CJ340" s="104"/>
      <c r="CK340" s="104"/>
      <c r="CL340" s="104"/>
      <c r="CM340" s="104"/>
      <c r="CN340" s="104"/>
      <c r="CO340" s="104"/>
      <c r="CP340" s="104"/>
      <c r="CQ340" s="104"/>
      <c r="CR340" s="104"/>
      <c r="CS340" s="100"/>
      <c r="CT340" s="100"/>
      <c r="CU340" s="100"/>
      <c r="CV340" s="100"/>
      <c r="CW340" s="100"/>
      <c r="CX340" s="100"/>
      <c r="CY340" s="100"/>
      <c r="CZ340" s="100"/>
    </row>
    <row r="341">
      <c r="A341" s="100"/>
      <c r="B341" s="100"/>
      <c r="C341" s="100"/>
      <c r="D341" s="100"/>
      <c r="E341" s="103"/>
      <c r="F341" s="100"/>
      <c r="G341" s="100"/>
      <c r="H341" s="100"/>
      <c r="I341" s="100"/>
      <c r="J341" s="103"/>
      <c r="K341" s="100"/>
      <c r="L341" s="100"/>
      <c r="M341" s="101"/>
      <c r="N341" s="102"/>
      <c r="O341" s="103"/>
      <c r="P341" s="103"/>
      <c r="Q341" s="103"/>
      <c r="R341" s="103"/>
      <c r="S341" s="103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1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  <c r="AW341" s="100"/>
      <c r="AX341" s="100"/>
      <c r="AY341" s="100"/>
      <c r="AZ341" s="100"/>
      <c r="BA341" s="100"/>
      <c r="BB341" s="100"/>
      <c r="BC341" s="100"/>
      <c r="BD341" s="100"/>
      <c r="BE341" s="100"/>
      <c r="BF341" s="100"/>
      <c r="BG341" s="100"/>
      <c r="BH341" s="100"/>
      <c r="BI341" s="100"/>
      <c r="BJ341" s="100"/>
      <c r="BK341" s="100"/>
      <c r="BL341" s="100"/>
      <c r="BM341" s="100"/>
      <c r="BN341" s="100"/>
      <c r="BO341" s="100"/>
      <c r="BP341" s="100"/>
      <c r="BQ341" s="100"/>
      <c r="BR341" s="100"/>
      <c r="BS341" s="100"/>
      <c r="BT341" s="100"/>
      <c r="BU341" s="100"/>
      <c r="BV341" s="100"/>
      <c r="BW341" s="100"/>
      <c r="BX341" s="100"/>
      <c r="BY341" s="100"/>
      <c r="BZ341" s="101"/>
      <c r="CA341" s="100"/>
      <c r="CB341" s="104"/>
      <c r="CC341" s="104"/>
      <c r="CD341" s="104"/>
      <c r="CE341" s="104"/>
      <c r="CF341" s="104"/>
      <c r="CG341" s="104"/>
      <c r="CH341" s="104"/>
      <c r="CI341" s="104"/>
      <c r="CJ341" s="104"/>
      <c r="CK341" s="104"/>
      <c r="CL341" s="104"/>
      <c r="CM341" s="104"/>
      <c r="CN341" s="104"/>
      <c r="CO341" s="104"/>
      <c r="CP341" s="104"/>
      <c r="CQ341" s="104"/>
      <c r="CR341" s="104"/>
      <c r="CS341" s="100"/>
      <c r="CT341" s="100"/>
      <c r="CU341" s="100"/>
      <c r="CV341" s="100"/>
      <c r="CW341" s="100"/>
      <c r="CX341" s="100"/>
      <c r="CY341" s="100"/>
      <c r="CZ341" s="100"/>
    </row>
    <row r="342">
      <c r="A342" s="100"/>
      <c r="B342" s="100"/>
      <c r="C342" s="100"/>
      <c r="D342" s="100"/>
      <c r="E342" s="103"/>
      <c r="F342" s="100"/>
      <c r="G342" s="100"/>
      <c r="H342" s="100"/>
      <c r="I342" s="100"/>
      <c r="J342" s="103"/>
      <c r="K342" s="100"/>
      <c r="L342" s="100"/>
      <c r="M342" s="101"/>
      <c r="N342" s="102"/>
      <c r="O342" s="103"/>
      <c r="P342" s="103"/>
      <c r="Q342" s="103"/>
      <c r="R342" s="103"/>
      <c r="S342" s="103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1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  <c r="BB342" s="100"/>
      <c r="BC342" s="100"/>
      <c r="BD342" s="100"/>
      <c r="BE342" s="100"/>
      <c r="BF342" s="100"/>
      <c r="BG342" s="100"/>
      <c r="BH342" s="100"/>
      <c r="BI342" s="100"/>
      <c r="BJ342" s="100"/>
      <c r="BK342" s="100"/>
      <c r="BL342" s="100"/>
      <c r="BM342" s="100"/>
      <c r="BN342" s="100"/>
      <c r="BO342" s="100"/>
      <c r="BP342" s="100"/>
      <c r="BQ342" s="100"/>
      <c r="BR342" s="100"/>
      <c r="BS342" s="100"/>
      <c r="BT342" s="100"/>
      <c r="BU342" s="100"/>
      <c r="BV342" s="100"/>
      <c r="BW342" s="100"/>
      <c r="BX342" s="100"/>
      <c r="BY342" s="100"/>
      <c r="BZ342" s="101"/>
      <c r="CA342" s="100"/>
      <c r="CB342" s="104"/>
      <c r="CC342" s="104"/>
      <c r="CD342" s="104"/>
      <c r="CE342" s="104"/>
      <c r="CF342" s="104"/>
      <c r="CG342" s="104"/>
      <c r="CH342" s="104"/>
      <c r="CI342" s="104"/>
      <c r="CJ342" s="104"/>
      <c r="CK342" s="104"/>
      <c r="CL342" s="104"/>
      <c r="CM342" s="104"/>
      <c r="CN342" s="104"/>
      <c r="CO342" s="104"/>
      <c r="CP342" s="104"/>
      <c r="CQ342" s="104"/>
      <c r="CR342" s="104"/>
      <c r="CS342" s="100"/>
      <c r="CT342" s="100"/>
      <c r="CU342" s="100"/>
      <c r="CV342" s="100"/>
      <c r="CW342" s="100"/>
      <c r="CX342" s="100"/>
      <c r="CY342" s="100"/>
      <c r="CZ342" s="100"/>
    </row>
    <row r="343">
      <c r="A343" s="100"/>
      <c r="B343" s="100"/>
      <c r="C343" s="100"/>
      <c r="D343" s="100"/>
      <c r="E343" s="103"/>
      <c r="F343" s="100"/>
      <c r="G343" s="100"/>
      <c r="H343" s="100"/>
      <c r="I343" s="100"/>
      <c r="J343" s="103"/>
      <c r="K343" s="100"/>
      <c r="L343" s="100"/>
      <c r="M343" s="101"/>
      <c r="N343" s="102"/>
      <c r="O343" s="103"/>
      <c r="P343" s="103"/>
      <c r="Q343" s="103"/>
      <c r="R343" s="103"/>
      <c r="S343" s="103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1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  <c r="BB343" s="100"/>
      <c r="BC343" s="100"/>
      <c r="BD343" s="100"/>
      <c r="BE343" s="100"/>
      <c r="BF343" s="100"/>
      <c r="BG343" s="100"/>
      <c r="BH343" s="100"/>
      <c r="BI343" s="100"/>
      <c r="BJ343" s="100"/>
      <c r="BK343" s="100"/>
      <c r="BL343" s="100"/>
      <c r="BM343" s="100"/>
      <c r="BN343" s="100"/>
      <c r="BO343" s="100"/>
      <c r="BP343" s="100"/>
      <c r="BQ343" s="100"/>
      <c r="BR343" s="100"/>
      <c r="BS343" s="100"/>
      <c r="BT343" s="100"/>
      <c r="BU343" s="100"/>
      <c r="BV343" s="100"/>
      <c r="BW343" s="100"/>
      <c r="BX343" s="100"/>
      <c r="BY343" s="100"/>
      <c r="BZ343" s="101"/>
      <c r="CA343" s="100"/>
      <c r="CB343" s="104"/>
      <c r="CC343" s="104"/>
      <c r="CD343" s="104"/>
      <c r="CE343" s="104"/>
      <c r="CF343" s="104"/>
      <c r="CG343" s="104"/>
      <c r="CH343" s="104"/>
      <c r="CI343" s="104"/>
      <c r="CJ343" s="104"/>
      <c r="CK343" s="104"/>
      <c r="CL343" s="104"/>
      <c r="CM343" s="104"/>
      <c r="CN343" s="104"/>
      <c r="CO343" s="104"/>
      <c r="CP343" s="104"/>
      <c r="CQ343" s="104"/>
      <c r="CR343" s="104"/>
      <c r="CS343" s="100"/>
      <c r="CT343" s="100"/>
      <c r="CU343" s="100"/>
      <c r="CV343" s="100"/>
      <c r="CW343" s="100"/>
      <c r="CX343" s="100"/>
      <c r="CY343" s="100"/>
      <c r="CZ343" s="100"/>
    </row>
    <row r="344">
      <c r="A344" s="100"/>
      <c r="B344" s="100"/>
      <c r="C344" s="100"/>
      <c r="D344" s="100"/>
      <c r="E344" s="103"/>
      <c r="F344" s="100"/>
      <c r="G344" s="100"/>
      <c r="H344" s="100"/>
      <c r="I344" s="100"/>
      <c r="J344" s="103"/>
      <c r="K344" s="100"/>
      <c r="L344" s="100"/>
      <c r="M344" s="101"/>
      <c r="N344" s="102"/>
      <c r="O344" s="103"/>
      <c r="P344" s="103"/>
      <c r="Q344" s="103"/>
      <c r="R344" s="103"/>
      <c r="S344" s="103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1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  <c r="BE344" s="100"/>
      <c r="BF344" s="100"/>
      <c r="BG344" s="100"/>
      <c r="BH344" s="100"/>
      <c r="BI344" s="100"/>
      <c r="BJ344" s="100"/>
      <c r="BK344" s="100"/>
      <c r="BL344" s="100"/>
      <c r="BM344" s="100"/>
      <c r="BN344" s="100"/>
      <c r="BO344" s="100"/>
      <c r="BP344" s="100"/>
      <c r="BQ344" s="100"/>
      <c r="BR344" s="100"/>
      <c r="BS344" s="100"/>
      <c r="BT344" s="100"/>
      <c r="BU344" s="100"/>
      <c r="BV344" s="100"/>
      <c r="BW344" s="100"/>
      <c r="BX344" s="100"/>
      <c r="BY344" s="100"/>
      <c r="BZ344" s="101"/>
      <c r="CA344" s="100"/>
      <c r="CB344" s="104"/>
      <c r="CC344" s="104"/>
      <c r="CD344" s="104"/>
      <c r="CE344" s="104"/>
      <c r="CF344" s="104"/>
      <c r="CG344" s="104"/>
      <c r="CH344" s="104"/>
      <c r="CI344" s="104"/>
      <c r="CJ344" s="104"/>
      <c r="CK344" s="104"/>
      <c r="CL344" s="104"/>
      <c r="CM344" s="104"/>
      <c r="CN344" s="104"/>
      <c r="CO344" s="104"/>
      <c r="CP344" s="104"/>
      <c r="CQ344" s="104"/>
      <c r="CR344" s="104"/>
      <c r="CS344" s="100"/>
      <c r="CT344" s="100"/>
      <c r="CU344" s="100"/>
      <c r="CV344" s="100"/>
      <c r="CW344" s="100"/>
      <c r="CX344" s="100"/>
      <c r="CY344" s="100"/>
      <c r="CZ344" s="100"/>
    </row>
    <row r="345">
      <c r="A345" s="100"/>
      <c r="B345" s="100"/>
      <c r="C345" s="100"/>
      <c r="D345" s="100"/>
      <c r="E345" s="103"/>
      <c r="F345" s="100"/>
      <c r="G345" s="100"/>
      <c r="H345" s="100"/>
      <c r="I345" s="100"/>
      <c r="J345" s="103"/>
      <c r="K345" s="100"/>
      <c r="L345" s="100"/>
      <c r="M345" s="101"/>
      <c r="N345" s="102"/>
      <c r="O345" s="103"/>
      <c r="P345" s="103"/>
      <c r="Q345" s="103"/>
      <c r="R345" s="103"/>
      <c r="S345" s="103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1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  <c r="BB345" s="100"/>
      <c r="BC345" s="100"/>
      <c r="BD345" s="100"/>
      <c r="BE345" s="100"/>
      <c r="BF345" s="100"/>
      <c r="BG345" s="100"/>
      <c r="BH345" s="100"/>
      <c r="BI345" s="100"/>
      <c r="BJ345" s="100"/>
      <c r="BK345" s="100"/>
      <c r="BL345" s="100"/>
      <c r="BM345" s="100"/>
      <c r="BN345" s="100"/>
      <c r="BO345" s="100"/>
      <c r="BP345" s="100"/>
      <c r="BQ345" s="100"/>
      <c r="BR345" s="100"/>
      <c r="BS345" s="100"/>
      <c r="BT345" s="100"/>
      <c r="BU345" s="100"/>
      <c r="BV345" s="100"/>
      <c r="BW345" s="100"/>
      <c r="BX345" s="100"/>
      <c r="BY345" s="100"/>
      <c r="BZ345" s="101"/>
      <c r="CA345" s="100"/>
      <c r="CB345" s="104"/>
      <c r="CC345" s="104"/>
      <c r="CD345" s="104"/>
      <c r="CE345" s="104"/>
      <c r="CF345" s="104"/>
      <c r="CG345" s="104"/>
      <c r="CH345" s="104"/>
      <c r="CI345" s="104"/>
      <c r="CJ345" s="104"/>
      <c r="CK345" s="104"/>
      <c r="CL345" s="104"/>
      <c r="CM345" s="104"/>
      <c r="CN345" s="104"/>
      <c r="CO345" s="104"/>
      <c r="CP345" s="104"/>
      <c r="CQ345" s="104"/>
      <c r="CR345" s="104"/>
      <c r="CS345" s="100"/>
      <c r="CT345" s="100"/>
      <c r="CU345" s="100"/>
      <c r="CV345" s="100"/>
      <c r="CW345" s="100"/>
      <c r="CX345" s="100"/>
      <c r="CY345" s="100"/>
      <c r="CZ345" s="100"/>
    </row>
    <row r="346">
      <c r="A346" s="100"/>
      <c r="B346" s="100"/>
      <c r="C346" s="100"/>
      <c r="D346" s="100"/>
      <c r="E346" s="103"/>
      <c r="F346" s="100"/>
      <c r="G346" s="100"/>
      <c r="H346" s="100"/>
      <c r="I346" s="100"/>
      <c r="J346" s="103"/>
      <c r="K346" s="100"/>
      <c r="L346" s="100"/>
      <c r="M346" s="101"/>
      <c r="N346" s="102"/>
      <c r="O346" s="103"/>
      <c r="P346" s="103"/>
      <c r="Q346" s="103"/>
      <c r="R346" s="103"/>
      <c r="S346" s="103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1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  <c r="BB346" s="100"/>
      <c r="BC346" s="100"/>
      <c r="BD346" s="100"/>
      <c r="BE346" s="100"/>
      <c r="BF346" s="100"/>
      <c r="BG346" s="100"/>
      <c r="BH346" s="100"/>
      <c r="BI346" s="100"/>
      <c r="BJ346" s="100"/>
      <c r="BK346" s="100"/>
      <c r="BL346" s="100"/>
      <c r="BM346" s="100"/>
      <c r="BN346" s="100"/>
      <c r="BO346" s="100"/>
      <c r="BP346" s="100"/>
      <c r="BQ346" s="100"/>
      <c r="BR346" s="100"/>
      <c r="BS346" s="100"/>
      <c r="BT346" s="100"/>
      <c r="BU346" s="100"/>
      <c r="BV346" s="100"/>
      <c r="BW346" s="100"/>
      <c r="BX346" s="100"/>
      <c r="BY346" s="100"/>
      <c r="BZ346" s="101"/>
      <c r="CA346" s="100"/>
      <c r="CB346" s="104"/>
      <c r="CC346" s="104"/>
      <c r="CD346" s="104"/>
      <c r="CE346" s="104"/>
      <c r="CF346" s="104"/>
      <c r="CG346" s="104"/>
      <c r="CH346" s="104"/>
      <c r="CI346" s="104"/>
      <c r="CJ346" s="104"/>
      <c r="CK346" s="104"/>
      <c r="CL346" s="104"/>
      <c r="CM346" s="104"/>
      <c r="CN346" s="104"/>
      <c r="CO346" s="104"/>
      <c r="CP346" s="104"/>
      <c r="CQ346" s="104"/>
      <c r="CR346" s="104"/>
      <c r="CS346" s="100"/>
      <c r="CT346" s="100"/>
      <c r="CU346" s="100"/>
      <c r="CV346" s="100"/>
      <c r="CW346" s="100"/>
      <c r="CX346" s="100"/>
      <c r="CY346" s="100"/>
      <c r="CZ346" s="100"/>
    </row>
    <row r="347">
      <c r="A347" s="100"/>
      <c r="B347" s="100"/>
      <c r="C347" s="100"/>
      <c r="D347" s="100"/>
      <c r="E347" s="103"/>
      <c r="F347" s="100"/>
      <c r="G347" s="100"/>
      <c r="H347" s="100"/>
      <c r="I347" s="100"/>
      <c r="J347" s="103"/>
      <c r="K347" s="100"/>
      <c r="L347" s="100"/>
      <c r="M347" s="101"/>
      <c r="N347" s="102"/>
      <c r="O347" s="103"/>
      <c r="P347" s="103"/>
      <c r="Q347" s="103"/>
      <c r="R347" s="103"/>
      <c r="S347" s="103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1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  <c r="BB347" s="100"/>
      <c r="BC347" s="100"/>
      <c r="BD347" s="100"/>
      <c r="BE347" s="100"/>
      <c r="BF347" s="100"/>
      <c r="BG347" s="100"/>
      <c r="BH347" s="100"/>
      <c r="BI347" s="100"/>
      <c r="BJ347" s="100"/>
      <c r="BK347" s="100"/>
      <c r="BL347" s="100"/>
      <c r="BM347" s="100"/>
      <c r="BN347" s="100"/>
      <c r="BO347" s="100"/>
      <c r="BP347" s="100"/>
      <c r="BQ347" s="100"/>
      <c r="BR347" s="100"/>
      <c r="BS347" s="100"/>
      <c r="BT347" s="100"/>
      <c r="BU347" s="100"/>
      <c r="BV347" s="100"/>
      <c r="BW347" s="100"/>
      <c r="BX347" s="100"/>
      <c r="BY347" s="100"/>
      <c r="BZ347" s="101"/>
      <c r="CA347" s="100"/>
      <c r="CB347" s="104"/>
      <c r="CC347" s="104"/>
      <c r="CD347" s="104"/>
      <c r="CE347" s="104"/>
      <c r="CF347" s="104"/>
      <c r="CG347" s="104"/>
      <c r="CH347" s="104"/>
      <c r="CI347" s="104"/>
      <c r="CJ347" s="104"/>
      <c r="CK347" s="104"/>
      <c r="CL347" s="104"/>
      <c r="CM347" s="104"/>
      <c r="CN347" s="104"/>
      <c r="CO347" s="104"/>
      <c r="CP347" s="104"/>
      <c r="CQ347" s="104"/>
      <c r="CR347" s="104"/>
      <c r="CS347" s="100"/>
      <c r="CT347" s="100"/>
      <c r="CU347" s="100"/>
      <c r="CV347" s="100"/>
      <c r="CW347" s="100"/>
      <c r="CX347" s="100"/>
      <c r="CY347" s="100"/>
      <c r="CZ347" s="100"/>
    </row>
    <row r="348">
      <c r="A348" s="100"/>
      <c r="B348" s="100"/>
      <c r="C348" s="100"/>
      <c r="D348" s="100"/>
      <c r="E348" s="103"/>
      <c r="F348" s="100"/>
      <c r="G348" s="100"/>
      <c r="H348" s="100"/>
      <c r="I348" s="100"/>
      <c r="J348" s="103"/>
      <c r="K348" s="100"/>
      <c r="L348" s="100"/>
      <c r="M348" s="101"/>
      <c r="N348" s="102"/>
      <c r="O348" s="103"/>
      <c r="P348" s="103"/>
      <c r="Q348" s="103"/>
      <c r="R348" s="103"/>
      <c r="S348" s="103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1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  <c r="BB348" s="100"/>
      <c r="BC348" s="100"/>
      <c r="BD348" s="100"/>
      <c r="BE348" s="100"/>
      <c r="BF348" s="100"/>
      <c r="BG348" s="100"/>
      <c r="BH348" s="100"/>
      <c r="BI348" s="100"/>
      <c r="BJ348" s="100"/>
      <c r="BK348" s="100"/>
      <c r="BL348" s="100"/>
      <c r="BM348" s="100"/>
      <c r="BN348" s="100"/>
      <c r="BO348" s="100"/>
      <c r="BP348" s="100"/>
      <c r="BQ348" s="100"/>
      <c r="BR348" s="100"/>
      <c r="BS348" s="100"/>
      <c r="BT348" s="100"/>
      <c r="BU348" s="100"/>
      <c r="BV348" s="100"/>
      <c r="BW348" s="100"/>
      <c r="BX348" s="100"/>
      <c r="BY348" s="100"/>
      <c r="BZ348" s="101"/>
      <c r="CA348" s="100"/>
      <c r="CB348" s="104"/>
      <c r="CC348" s="104"/>
      <c r="CD348" s="104"/>
      <c r="CE348" s="104"/>
      <c r="CF348" s="104"/>
      <c r="CG348" s="104"/>
      <c r="CH348" s="104"/>
      <c r="CI348" s="104"/>
      <c r="CJ348" s="104"/>
      <c r="CK348" s="104"/>
      <c r="CL348" s="104"/>
      <c r="CM348" s="104"/>
      <c r="CN348" s="104"/>
      <c r="CO348" s="104"/>
      <c r="CP348" s="104"/>
      <c r="CQ348" s="104"/>
      <c r="CR348" s="104"/>
      <c r="CS348" s="100"/>
      <c r="CT348" s="100"/>
      <c r="CU348" s="100"/>
      <c r="CV348" s="100"/>
      <c r="CW348" s="100"/>
      <c r="CX348" s="100"/>
      <c r="CY348" s="100"/>
      <c r="CZ348" s="100"/>
    </row>
    <row r="349">
      <c r="A349" s="100"/>
      <c r="B349" s="100"/>
      <c r="C349" s="100"/>
      <c r="D349" s="100"/>
      <c r="E349" s="103"/>
      <c r="F349" s="100"/>
      <c r="G349" s="100"/>
      <c r="H349" s="100"/>
      <c r="I349" s="100"/>
      <c r="J349" s="103"/>
      <c r="K349" s="100"/>
      <c r="L349" s="100"/>
      <c r="M349" s="101"/>
      <c r="N349" s="102"/>
      <c r="O349" s="103"/>
      <c r="P349" s="103"/>
      <c r="Q349" s="103"/>
      <c r="R349" s="103"/>
      <c r="S349" s="103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1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  <c r="BB349" s="100"/>
      <c r="BC349" s="100"/>
      <c r="BD349" s="100"/>
      <c r="BE349" s="100"/>
      <c r="BF349" s="100"/>
      <c r="BG349" s="100"/>
      <c r="BH349" s="100"/>
      <c r="BI349" s="100"/>
      <c r="BJ349" s="100"/>
      <c r="BK349" s="100"/>
      <c r="BL349" s="100"/>
      <c r="BM349" s="100"/>
      <c r="BN349" s="100"/>
      <c r="BO349" s="100"/>
      <c r="BP349" s="100"/>
      <c r="BQ349" s="100"/>
      <c r="BR349" s="100"/>
      <c r="BS349" s="100"/>
      <c r="BT349" s="100"/>
      <c r="BU349" s="100"/>
      <c r="BV349" s="100"/>
      <c r="BW349" s="100"/>
      <c r="BX349" s="100"/>
      <c r="BY349" s="100"/>
      <c r="BZ349" s="101"/>
      <c r="CA349" s="100"/>
      <c r="CB349" s="104"/>
      <c r="CC349" s="104"/>
      <c r="CD349" s="104"/>
      <c r="CE349" s="104"/>
      <c r="CF349" s="104"/>
      <c r="CG349" s="104"/>
      <c r="CH349" s="104"/>
      <c r="CI349" s="104"/>
      <c r="CJ349" s="104"/>
      <c r="CK349" s="104"/>
      <c r="CL349" s="104"/>
      <c r="CM349" s="104"/>
      <c r="CN349" s="104"/>
      <c r="CO349" s="104"/>
      <c r="CP349" s="104"/>
      <c r="CQ349" s="104"/>
      <c r="CR349" s="104"/>
      <c r="CS349" s="100"/>
      <c r="CT349" s="100"/>
      <c r="CU349" s="100"/>
      <c r="CV349" s="100"/>
      <c r="CW349" s="100"/>
      <c r="CX349" s="100"/>
      <c r="CY349" s="100"/>
      <c r="CZ349" s="100"/>
    </row>
    <row r="350">
      <c r="A350" s="100"/>
      <c r="B350" s="100"/>
      <c r="C350" s="100"/>
      <c r="D350" s="100"/>
      <c r="E350" s="103"/>
      <c r="F350" s="100"/>
      <c r="G350" s="100"/>
      <c r="H350" s="100"/>
      <c r="I350" s="100"/>
      <c r="J350" s="103"/>
      <c r="K350" s="100"/>
      <c r="L350" s="100"/>
      <c r="M350" s="101"/>
      <c r="N350" s="102"/>
      <c r="O350" s="103"/>
      <c r="P350" s="103"/>
      <c r="Q350" s="103"/>
      <c r="R350" s="103"/>
      <c r="S350" s="103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1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  <c r="BB350" s="100"/>
      <c r="BC350" s="100"/>
      <c r="BD350" s="100"/>
      <c r="BE350" s="100"/>
      <c r="BF350" s="100"/>
      <c r="BG350" s="100"/>
      <c r="BH350" s="100"/>
      <c r="BI350" s="100"/>
      <c r="BJ350" s="100"/>
      <c r="BK350" s="100"/>
      <c r="BL350" s="100"/>
      <c r="BM350" s="100"/>
      <c r="BN350" s="100"/>
      <c r="BO350" s="100"/>
      <c r="BP350" s="100"/>
      <c r="BQ350" s="100"/>
      <c r="BR350" s="100"/>
      <c r="BS350" s="100"/>
      <c r="BT350" s="100"/>
      <c r="BU350" s="100"/>
      <c r="BV350" s="100"/>
      <c r="BW350" s="100"/>
      <c r="BX350" s="100"/>
      <c r="BY350" s="100"/>
      <c r="BZ350" s="101"/>
      <c r="CA350" s="100"/>
      <c r="CB350" s="104"/>
      <c r="CC350" s="104"/>
      <c r="CD350" s="104"/>
      <c r="CE350" s="104"/>
      <c r="CF350" s="104"/>
      <c r="CG350" s="104"/>
      <c r="CH350" s="104"/>
      <c r="CI350" s="104"/>
      <c r="CJ350" s="104"/>
      <c r="CK350" s="104"/>
      <c r="CL350" s="104"/>
      <c r="CM350" s="104"/>
      <c r="CN350" s="104"/>
      <c r="CO350" s="104"/>
      <c r="CP350" s="104"/>
      <c r="CQ350" s="104"/>
      <c r="CR350" s="104"/>
      <c r="CS350" s="100"/>
      <c r="CT350" s="100"/>
      <c r="CU350" s="100"/>
      <c r="CV350" s="100"/>
      <c r="CW350" s="100"/>
      <c r="CX350" s="100"/>
      <c r="CY350" s="100"/>
      <c r="CZ350" s="100"/>
    </row>
    <row r="351">
      <c r="A351" s="100"/>
      <c r="B351" s="100"/>
      <c r="C351" s="100"/>
      <c r="D351" s="100"/>
      <c r="E351" s="103"/>
      <c r="F351" s="100"/>
      <c r="G351" s="100"/>
      <c r="H351" s="100"/>
      <c r="I351" s="100"/>
      <c r="J351" s="103"/>
      <c r="K351" s="100"/>
      <c r="L351" s="100"/>
      <c r="M351" s="101"/>
      <c r="N351" s="102"/>
      <c r="O351" s="103"/>
      <c r="P351" s="103"/>
      <c r="Q351" s="103"/>
      <c r="R351" s="103"/>
      <c r="S351" s="103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1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  <c r="BE351" s="100"/>
      <c r="BF351" s="100"/>
      <c r="BG351" s="100"/>
      <c r="BH351" s="100"/>
      <c r="BI351" s="100"/>
      <c r="BJ351" s="100"/>
      <c r="BK351" s="100"/>
      <c r="BL351" s="100"/>
      <c r="BM351" s="100"/>
      <c r="BN351" s="100"/>
      <c r="BO351" s="100"/>
      <c r="BP351" s="100"/>
      <c r="BQ351" s="100"/>
      <c r="BR351" s="100"/>
      <c r="BS351" s="100"/>
      <c r="BT351" s="100"/>
      <c r="BU351" s="100"/>
      <c r="BV351" s="100"/>
      <c r="BW351" s="100"/>
      <c r="BX351" s="100"/>
      <c r="BY351" s="100"/>
      <c r="BZ351" s="101"/>
      <c r="CA351" s="100"/>
      <c r="CB351" s="104"/>
      <c r="CC351" s="104"/>
      <c r="CD351" s="104"/>
      <c r="CE351" s="104"/>
      <c r="CF351" s="104"/>
      <c r="CG351" s="104"/>
      <c r="CH351" s="104"/>
      <c r="CI351" s="104"/>
      <c r="CJ351" s="104"/>
      <c r="CK351" s="104"/>
      <c r="CL351" s="104"/>
      <c r="CM351" s="104"/>
      <c r="CN351" s="104"/>
      <c r="CO351" s="104"/>
      <c r="CP351" s="104"/>
      <c r="CQ351" s="104"/>
      <c r="CR351" s="104"/>
      <c r="CS351" s="100"/>
      <c r="CT351" s="100"/>
      <c r="CU351" s="100"/>
      <c r="CV351" s="100"/>
      <c r="CW351" s="100"/>
      <c r="CX351" s="100"/>
      <c r="CY351" s="100"/>
      <c r="CZ351" s="100"/>
    </row>
    <row r="352">
      <c r="A352" s="100"/>
      <c r="B352" s="100"/>
      <c r="C352" s="100"/>
      <c r="D352" s="100"/>
      <c r="E352" s="103"/>
      <c r="F352" s="100"/>
      <c r="G352" s="100"/>
      <c r="H352" s="100"/>
      <c r="I352" s="100"/>
      <c r="J352" s="103"/>
      <c r="K352" s="100"/>
      <c r="L352" s="100"/>
      <c r="M352" s="101"/>
      <c r="N352" s="102"/>
      <c r="O352" s="103"/>
      <c r="P352" s="103"/>
      <c r="Q352" s="103"/>
      <c r="R352" s="103"/>
      <c r="S352" s="103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1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  <c r="BB352" s="100"/>
      <c r="BC352" s="100"/>
      <c r="BD352" s="100"/>
      <c r="BE352" s="100"/>
      <c r="BF352" s="100"/>
      <c r="BG352" s="100"/>
      <c r="BH352" s="100"/>
      <c r="BI352" s="100"/>
      <c r="BJ352" s="100"/>
      <c r="BK352" s="100"/>
      <c r="BL352" s="100"/>
      <c r="BM352" s="100"/>
      <c r="BN352" s="100"/>
      <c r="BO352" s="100"/>
      <c r="BP352" s="100"/>
      <c r="BQ352" s="100"/>
      <c r="BR352" s="100"/>
      <c r="BS352" s="100"/>
      <c r="BT352" s="100"/>
      <c r="BU352" s="100"/>
      <c r="BV352" s="100"/>
      <c r="BW352" s="100"/>
      <c r="BX352" s="100"/>
      <c r="BY352" s="100"/>
      <c r="BZ352" s="101"/>
      <c r="CA352" s="100"/>
      <c r="CB352" s="104"/>
      <c r="CC352" s="104"/>
      <c r="CD352" s="104"/>
      <c r="CE352" s="104"/>
      <c r="CF352" s="104"/>
      <c r="CG352" s="104"/>
      <c r="CH352" s="104"/>
      <c r="CI352" s="104"/>
      <c r="CJ352" s="104"/>
      <c r="CK352" s="104"/>
      <c r="CL352" s="104"/>
      <c r="CM352" s="104"/>
      <c r="CN352" s="104"/>
      <c r="CO352" s="104"/>
      <c r="CP352" s="104"/>
      <c r="CQ352" s="104"/>
      <c r="CR352" s="104"/>
      <c r="CS352" s="100"/>
      <c r="CT352" s="100"/>
      <c r="CU352" s="100"/>
      <c r="CV352" s="100"/>
      <c r="CW352" s="100"/>
      <c r="CX352" s="100"/>
      <c r="CY352" s="100"/>
      <c r="CZ352" s="100"/>
    </row>
    <row r="353">
      <c r="A353" s="100"/>
      <c r="B353" s="100"/>
      <c r="C353" s="100"/>
      <c r="D353" s="100"/>
      <c r="E353" s="103"/>
      <c r="F353" s="100"/>
      <c r="G353" s="100"/>
      <c r="H353" s="100"/>
      <c r="I353" s="100"/>
      <c r="J353" s="103"/>
      <c r="K353" s="100"/>
      <c r="L353" s="100"/>
      <c r="M353" s="101"/>
      <c r="N353" s="102"/>
      <c r="O353" s="103"/>
      <c r="P353" s="103"/>
      <c r="Q353" s="103"/>
      <c r="R353" s="103"/>
      <c r="S353" s="103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1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  <c r="BB353" s="100"/>
      <c r="BC353" s="100"/>
      <c r="BD353" s="100"/>
      <c r="BE353" s="100"/>
      <c r="BF353" s="100"/>
      <c r="BG353" s="100"/>
      <c r="BH353" s="100"/>
      <c r="BI353" s="100"/>
      <c r="BJ353" s="100"/>
      <c r="BK353" s="100"/>
      <c r="BL353" s="100"/>
      <c r="BM353" s="100"/>
      <c r="BN353" s="100"/>
      <c r="BO353" s="100"/>
      <c r="BP353" s="100"/>
      <c r="BQ353" s="100"/>
      <c r="BR353" s="100"/>
      <c r="BS353" s="100"/>
      <c r="BT353" s="100"/>
      <c r="BU353" s="100"/>
      <c r="BV353" s="100"/>
      <c r="BW353" s="100"/>
      <c r="BX353" s="100"/>
      <c r="BY353" s="100"/>
      <c r="BZ353" s="101"/>
      <c r="CA353" s="100"/>
      <c r="CB353" s="104"/>
      <c r="CC353" s="104"/>
      <c r="CD353" s="104"/>
      <c r="CE353" s="104"/>
      <c r="CF353" s="104"/>
      <c r="CG353" s="104"/>
      <c r="CH353" s="104"/>
      <c r="CI353" s="104"/>
      <c r="CJ353" s="104"/>
      <c r="CK353" s="104"/>
      <c r="CL353" s="104"/>
      <c r="CM353" s="104"/>
      <c r="CN353" s="104"/>
      <c r="CO353" s="104"/>
      <c r="CP353" s="104"/>
      <c r="CQ353" s="104"/>
      <c r="CR353" s="104"/>
      <c r="CS353" s="100"/>
      <c r="CT353" s="100"/>
      <c r="CU353" s="100"/>
      <c r="CV353" s="100"/>
      <c r="CW353" s="100"/>
      <c r="CX353" s="100"/>
      <c r="CY353" s="100"/>
      <c r="CZ353" s="100"/>
    </row>
    <row r="354">
      <c r="A354" s="100"/>
      <c r="B354" s="100"/>
      <c r="C354" s="100"/>
      <c r="D354" s="100"/>
      <c r="E354" s="103"/>
      <c r="F354" s="100"/>
      <c r="G354" s="100"/>
      <c r="H354" s="100"/>
      <c r="I354" s="100"/>
      <c r="J354" s="103"/>
      <c r="K354" s="100"/>
      <c r="L354" s="100"/>
      <c r="M354" s="101"/>
      <c r="N354" s="102"/>
      <c r="O354" s="103"/>
      <c r="P354" s="103"/>
      <c r="Q354" s="103"/>
      <c r="R354" s="103"/>
      <c r="S354" s="103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1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  <c r="BE354" s="100"/>
      <c r="BF354" s="100"/>
      <c r="BG354" s="100"/>
      <c r="BH354" s="100"/>
      <c r="BI354" s="100"/>
      <c r="BJ354" s="100"/>
      <c r="BK354" s="100"/>
      <c r="BL354" s="100"/>
      <c r="BM354" s="100"/>
      <c r="BN354" s="100"/>
      <c r="BO354" s="100"/>
      <c r="BP354" s="100"/>
      <c r="BQ354" s="100"/>
      <c r="BR354" s="100"/>
      <c r="BS354" s="100"/>
      <c r="BT354" s="100"/>
      <c r="BU354" s="100"/>
      <c r="BV354" s="100"/>
      <c r="BW354" s="100"/>
      <c r="BX354" s="100"/>
      <c r="BY354" s="100"/>
      <c r="BZ354" s="101"/>
      <c r="CA354" s="100"/>
      <c r="CB354" s="104"/>
      <c r="CC354" s="104"/>
      <c r="CD354" s="104"/>
      <c r="CE354" s="104"/>
      <c r="CF354" s="104"/>
      <c r="CG354" s="104"/>
      <c r="CH354" s="104"/>
      <c r="CI354" s="104"/>
      <c r="CJ354" s="104"/>
      <c r="CK354" s="104"/>
      <c r="CL354" s="104"/>
      <c r="CM354" s="104"/>
      <c r="CN354" s="104"/>
      <c r="CO354" s="104"/>
      <c r="CP354" s="104"/>
      <c r="CQ354" s="104"/>
      <c r="CR354" s="104"/>
      <c r="CS354" s="100"/>
      <c r="CT354" s="100"/>
      <c r="CU354" s="100"/>
      <c r="CV354" s="100"/>
      <c r="CW354" s="100"/>
      <c r="CX354" s="100"/>
      <c r="CY354" s="100"/>
      <c r="CZ354" s="100"/>
    </row>
    <row r="355">
      <c r="A355" s="100"/>
      <c r="B355" s="100"/>
      <c r="C355" s="100"/>
      <c r="D355" s="100"/>
      <c r="E355" s="103"/>
      <c r="F355" s="100"/>
      <c r="G355" s="100"/>
      <c r="H355" s="100"/>
      <c r="I355" s="100"/>
      <c r="J355" s="103"/>
      <c r="K355" s="100"/>
      <c r="L355" s="100"/>
      <c r="M355" s="101"/>
      <c r="N355" s="102"/>
      <c r="O355" s="103"/>
      <c r="P355" s="103"/>
      <c r="Q355" s="103"/>
      <c r="R355" s="103"/>
      <c r="S355" s="103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1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  <c r="BB355" s="100"/>
      <c r="BC355" s="100"/>
      <c r="BD355" s="100"/>
      <c r="BE355" s="100"/>
      <c r="BF355" s="100"/>
      <c r="BG355" s="100"/>
      <c r="BH355" s="100"/>
      <c r="BI355" s="100"/>
      <c r="BJ355" s="100"/>
      <c r="BK355" s="100"/>
      <c r="BL355" s="100"/>
      <c r="BM355" s="100"/>
      <c r="BN355" s="100"/>
      <c r="BO355" s="100"/>
      <c r="BP355" s="100"/>
      <c r="BQ355" s="100"/>
      <c r="BR355" s="100"/>
      <c r="BS355" s="100"/>
      <c r="BT355" s="100"/>
      <c r="BU355" s="100"/>
      <c r="BV355" s="100"/>
      <c r="BW355" s="100"/>
      <c r="BX355" s="100"/>
      <c r="BY355" s="100"/>
      <c r="BZ355" s="101"/>
      <c r="CA355" s="100"/>
      <c r="CB355" s="104"/>
      <c r="CC355" s="104"/>
      <c r="CD355" s="104"/>
      <c r="CE355" s="104"/>
      <c r="CF355" s="104"/>
      <c r="CG355" s="104"/>
      <c r="CH355" s="104"/>
      <c r="CI355" s="104"/>
      <c r="CJ355" s="104"/>
      <c r="CK355" s="104"/>
      <c r="CL355" s="104"/>
      <c r="CM355" s="104"/>
      <c r="CN355" s="104"/>
      <c r="CO355" s="104"/>
      <c r="CP355" s="104"/>
      <c r="CQ355" s="104"/>
      <c r="CR355" s="104"/>
      <c r="CS355" s="100"/>
      <c r="CT355" s="100"/>
      <c r="CU355" s="100"/>
      <c r="CV355" s="100"/>
      <c r="CW355" s="100"/>
      <c r="CX355" s="100"/>
      <c r="CY355" s="100"/>
      <c r="CZ355" s="100"/>
    </row>
    <row r="356">
      <c r="A356" s="100"/>
      <c r="B356" s="100"/>
      <c r="C356" s="100"/>
      <c r="D356" s="100"/>
      <c r="E356" s="103"/>
      <c r="F356" s="100"/>
      <c r="G356" s="100"/>
      <c r="H356" s="100"/>
      <c r="I356" s="100"/>
      <c r="J356" s="103"/>
      <c r="K356" s="100"/>
      <c r="L356" s="100"/>
      <c r="M356" s="101"/>
      <c r="N356" s="102"/>
      <c r="O356" s="103"/>
      <c r="P356" s="103"/>
      <c r="Q356" s="103"/>
      <c r="R356" s="103"/>
      <c r="S356" s="103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1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  <c r="BE356" s="100"/>
      <c r="BF356" s="100"/>
      <c r="BG356" s="100"/>
      <c r="BH356" s="100"/>
      <c r="BI356" s="100"/>
      <c r="BJ356" s="100"/>
      <c r="BK356" s="100"/>
      <c r="BL356" s="100"/>
      <c r="BM356" s="100"/>
      <c r="BN356" s="100"/>
      <c r="BO356" s="100"/>
      <c r="BP356" s="100"/>
      <c r="BQ356" s="100"/>
      <c r="BR356" s="100"/>
      <c r="BS356" s="100"/>
      <c r="BT356" s="100"/>
      <c r="BU356" s="100"/>
      <c r="BV356" s="100"/>
      <c r="BW356" s="100"/>
      <c r="BX356" s="100"/>
      <c r="BY356" s="100"/>
      <c r="BZ356" s="101"/>
      <c r="CA356" s="100"/>
      <c r="CB356" s="104"/>
      <c r="CC356" s="104"/>
      <c r="CD356" s="104"/>
      <c r="CE356" s="104"/>
      <c r="CF356" s="104"/>
      <c r="CG356" s="104"/>
      <c r="CH356" s="104"/>
      <c r="CI356" s="104"/>
      <c r="CJ356" s="104"/>
      <c r="CK356" s="104"/>
      <c r="CL356" s="104"/>
      <c r="CM356" s="104"/>
      <c r="CN356" s="104"/>
      <c r="CO356" s="104"/>
      <c r="CP356" s="104"/>
      <c r="CQ356" s="104"/>
      <c r="CR356" s="104"/>
      <c r="CS356" s="100"/>
      <c r="CT356" s="100"/>
      <c r="CU356" s="100"/>
      <c r="CV356" s="100"/>
      <c r="CW356" s="100"/>
      <c r="CX356" s="100"/>
      <c r="CY356" s="100"/>
      <c r="CZ356" s="100"/>
    </row>
    <row r="357">
      <c r="A357" s="100"/>
      <c r="B357" s="100"/>
      <c r="C357" s="100"/>
      <c r="D357" s="100"/>
      <c r="E357" s="103"/>
      <c r="F357" s="100"/>
      <c r="G357" s="100"/>
      <c r="H357" s="100"/>
      <c r="I357" s="100"/>
      <c r="J357" s="103"/>
      <c r="K357" s="100"/>
      <c r="L357" s="100"/>
      <c r="M357" s="101"/>
      <c r="N357" s="102"/>
      <c r="O357" s="103"/>
      <c r="P357" s="103"/>
      <c r="Q357" s="103"/>
      <c r="R357" s="103"/>
      <c r="S357" s="103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1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  <c r="BB357" s="100"/>
      <c r="BC357" s="100"/>
      <c r="BD357" s="100"/>
      <c r="BE357" s="100"/>
      <c r="BF357" s="100"/>
      <c r="BG357" s="100"/>
      <c r="BH357" s="100"/>
      <c r="BI357" s="100"/>
      <c r="BJ357" s="100"/>
      <c r="BK357" s="100"/>
      <c r="BL357" s="100"/>
      <c r="BM357" s="100"/>
      <c r="BN357" s="100"/>
      <c r="BO357" s="100"/>
      <c r="BP357" s="100"/>
      <c r="BQ357" s="100"/>
      <c r="BR357" s="100"/>
      <c r="BS357" s="100"/>
      <c r="BT357" s="100"/>
      <c r="BU357" s="100"/>
      <c r="BV357" s="100"/>
      <c r="BW357" s="100"/>
      <c r="BX357" s="100"/>
      <c r="BY357" s="100"/>
      <c r="BZ357" s="101"/>
      <c r="CA357" s="100"/>
      <c r="CB357" s="104"/>
      <c r="CC357" s="104"/>
      <c r="CD357" s="104"/>
      <c r="CE357" s="104"/>
      <c r="CF357" s="104"/>
      <c r="CG357" s="104"/>
      <c r="CH357" s="104"/>
      <c r="CI357" s="104"/>
      <c r="CJ357" s="104"/>
      <c r="CK357" s="104"/>
      <c r="CL357" s="104"/>
      <c r="CM357" s="104"/>
      <c r="CN357" s="104"/>
      <c r="CO357" s="104"/>
      <c r="CP357" s="104"/>
      <c r="CQ357" s="104"/>
      <c r="CR357" s="104"/>
      <c r="CS357" s="100"/>
      <c r="CT357" s="100"/>
      <c r="CU357" s="100"/>
      <c r="CV357" s="100"/>
      <c r="CW357" s="100"/>
      <c r="CX357" s="100"/>
      <c r="CY357" s="100"/>
      <c r="CZ357" s="100"/>
    </row>
    <row r="358">
      <c r="A358" s="100"/>
      <c r="B358" s="100"/>
      <c r="C358" s="100"/>
      <c r="D358" s="100"/>
      <c r="E358" s="103"/>
      <c r="F358" s="100"/>
      <c r="G358" s="100"/>
      <c r="H358" s="100"/>
      <c r="I358" s="100"/>
      <c r="J358" s="103"/>
      <c r="K358" s="100"/>
      <c r="L358" s="100"/>
      <c r="M358" s="101"/>
      <c r="N358" s="102"/>
      <c r="O358" s="103"/>
      <c r="P358" s="103"/>
      <c r="Q358" s="103"/>
      <c r="R358" s="103"/>
      <c r="S358" s="103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1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  <c r="BE358" s="100"/>
      <c r="BF358" s="100"/>
      <c r="BG358" s="100"/>
      <c r="BH358" s="100"/>
      <c r="BI358" s="100"/>
      <c r="BJ358" s="100"/>
      <c r="BK358" s="100"/>
      <c r="BL358" s="100"/>
      <c r="BM358" s="100"/>
      <c r="BN358" s="100"/>
      <c r="BO358" s="100"/>
      <c r="BP358" s="100"/>
      <c r="BQ358" s="100"/>
      <c r="BR358" s="100"/>
      <c r="BS358" s="100"/>
      <c r="BT358" s="100"/>
      <c r="BU358" s="100"/>
      <c r="BV358" s="100"/>
      <c r="BW358" s="100"/>
      <c r="BX358" s="100"/>
      <c r="BY358" s="100"/>
      <c r="BZ358" s="101"/>
      <c r="CA358" s="100"/>
      <c r="CB358" s="104"/>
      <c r="CC358" s="104"/>
      <c r="CD358" s="104"/>
      <c r="CE358" s="104"/>
      <c r="CF358" s="104"/>
      <c r="CG358" s="104"/>
      <c r="CH358" s="104"/>
      <c r="CI358" s="104"/>
      <c r="CJ358" s="104"/>
      <c r="CK358" s="104"/>
      <c r="CL358" s="104"/>
      <c r="CM358" s="104"/>
      <c r="CN358" s="104"/>
      <c r="CO358" s="104"/>
      <c r="CP358" s="104"/>
      <c r="CQ358" s="104"/>
      <c r="CR358" s="104"/>
      <c r="CS358" s="100"/>
      <c r="CT358" s="100"/>
      <c r="CU358" s="100"/>
      <c r="CV358" s="100"/>
      <c r="CW358" s="100"/>
      <c r="CX358" s="100"/>
      <c r="CY358" s="100"/>
      <c r="CZ358" s="100"/>
    </row>
    <row r="359">
      <c r="A359" s="100"/>
      <c r="B359" s="100"/>
      <c r="C359" s="100"/>
      <c r="D359" s="100"/>
      <c r="E359" s="103"/>
      <c r="F359" s="100"/>
      <c r="G359" s="100"/>
      <c r="H359" s="100"/>
      <c r="I359" s="100"/>
      <c r="J359" s="103"/>
      <c r="K359" s="100"/>
      <c r="L359" s="100"/>
      <c r="M359" s="101"/>
      <c r="N359" s="102"/>
      <c r="O359" s="103"/>
      <c r="P359" s="103"/>
      <c r="Q359" s="103"/>
      <c r="R359" s="103"/>
      <c r="S359" s="103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1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  <c r="BB359" s="100"/>
      <c r="BC359" s="100"/>
      <c r="BD359" s="100"/>
      <c r="BE359" s="100"/>
      <c r="BF359" s="100"/>
      <c r="BG359" s="100"/>
      <c r="BH359" s="100"/>
      <c r="BI359" s="100"/>
      <c r="BJ359" s="100"/>
      <c r="BK359" s="100"/>
      <c r="BL359" s="100"/>
      <c r="BM359" s="100"/>
      <c r="BN359" s="100"/>
      <c r="BO359" s="100"/>
      <c r="BP359" s="100"/>
      <c r="BQ359" s="100"/>
      <c r="BR359" s="100"/>
      <c r="BS359" s="100"/>
      <c r="BT359" s="100"/>
      <c r="BU359" s="100"/>
      <c r="BV359" s="100"/>
      <c r="BW359" s="100"/>
      <c r="BX359" s="100"/>
      <c r="BY359" s="100"/>
      <c r="BZ359" s="101"/>
      <c r="CA359" s="100"/>
      <c r="CB359" s="104"/>
      <c r="CC359" s="104"/>
      <c r="CD359" s="104"/>
      <c r="CE359" s="104"/>
      <c r="CF359" s="104"/>
      <c r="CG359" s="104"/>
      <c r="CH359" s="104"/>
      <c r="CI359" s="104"/>
      <c r="CJ359" s="104"/>
      <c r="CK359" s="104"/>
      <c r="CL359" s="104"/>
      <c r="CM359" s="104"/>
      <c r="CN359" s="104"/>
      <c r="CO359" s="104"/>
      <c r="CP359" s="104"/>
      <c r="CQ359" s="104"/>
      <c r="CR359" s="104"/>
      <c r="CS359" s="100"/>
      <c r="CT359" s="100"/>
      <c r="CU359" s="100"/>
      <c r="CV359" s="100"/>
      <c r="CW359" s="100"/>
      <c r="CX359" s="100"/>
      <c r="CY359" s="100"/>
      <c r="CZ359" s="100"/>
    </row>
    <row r="360">
      <c r="A360" s="100"/>
      <c r="B360" s="100"/>
      <c r="C360" s="100"/>
      <c r="D360" s="100"/>
      <c r="E360" s="103"/>
      <c r="F360" s="100"/>
      <c r="G360" s="100"/>
      <c r="H360" s="100"/>
      <c r="I360" s="100"/>
      <c r="J360" s="103"/>
      <c r="K360" s="100"/>
      <c r="L360" s="100"/>
      <c r="M360" s="101"/>
      <c r="N360" s="102"/>
      <c r="O360" s="103"/>
      <c r="P360" s="103"/>
      <c r="Q360" s="103"/>
      <c r="R360" s="103"/>
      <c r="S360" s="103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1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  <c r="BE360" s="100"/>
      <c r="BF360" s="100"/>
      <c r="BG360" s="100"/>
      <c r="BH360" s="100"/>
      <c r="BI360" s="100"/>
      <c r="BJ360" s="100"/>
      <c r="BK360" s="100"/>
      <c r="BL360" s="100"/>
      <c r="BM360" s="100"/>
      <c r="BN360" s="100"/>
      <c r="BO360" s="100"/>
      <c r="BP360" s="100"/>
      <c r="BQ360" s="100"/>
      <c r="BR360" s="100"/>
      <c r="BS360" s="100"/>
      <c r="BT360" s="100"/>
      <c r="BU360" s="100"/>
      <c r="BV360" s="100"/>
      <c r="BW360" s="100"/>
      <c r="BX360" s="100"/>
      <c r="BY360" s="100"/>
      <c r="BZ360" s="101"/>
      <c r="CA360" s="100"/>
      <c r="CB360" s="104"/>
      <c r="CC360" s="104"/>
      <c r="CD360" s="104"/>
      <c r="CE360" s="104"/>
      <c r="CF360" s="104"/>
      <c r="CG360" s="104"/>
      <c r="CH360" s="104"/>
      <c r="CI360" s="104"/>
      <c r="CJ360" s="104"/>
      <c r="CK360" s="104"/>
      <c r="CL360" s="104"/>
      <c r="CM360" s="104"/>
      <c r="CN360" s="104"/>
      <c r="CO360" s="104"/>
      <c r="CP360" s="104"/>
      <c r="CQ360" s="104"/>
      <c r="CR360" s="104"/>
      <c r="CS360" s="100"/>
      <c r="CT360" s="100"/>
      <c r="CU360" s="100"/>
      <c r="CV360" s="100"/>
      <c r="CW360" s="100"/>
      <c r="CX360" s="100"/>
      <c r="CY360" s="100"/>
      <c r="CZ360" s="100"/>
    </row>
    <row r="361">
      <c r="A361" s="100"/>
      <c r="B361" s="100"/>
      <c r="C361" s="100"/>
      <c r="D361" s="100"/>
      <c r="E361" s="103"/>
      <c r="F361" s="100"/>
      <c r="G361" s="100"/>
      <c r="H361" s="100"/>
      <c r="I361" s="100"/>
      <c r="J361" s="103"/>
      <c r="K361" s="100"/>
      <c r="L361" s="100"/>
      <c r="M361" s="101"/>
      <c r="N361" s="102"/>
      <c r="O361" s="103"/>
      <c r="P361" s="103"/>
      <c r="Q361" s="103"/>
      <c r="R361" s="103"/>
      <c r="S361" s="103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1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  <c r="BE361" s="100"/>
      <c r="BF361" s="100"/>
      <c r="BG361" s="100"/>
      <c r="BH361" s="100"/>
      <c r="BI361" s="100"/>
      <c r="BJ361" s="100"/>
      <c r="BK361" s="100"/>
      <c r="BL361" s="100"/>
      <c r="BM361" s="100"/>
      <c r="BN361" s="100"/>
      <c r="BO361" s="100"/>
      <c r="BP361" s="100"/>
      <c r="BQ361" s="100"/>
      <c r="BR361" s="100"/>
      <c r="BS361" s="100"/>
      <c r="BT361" s="100"/>
      <c r="BU361" s="100"/>
      <c r="BV361" s="100"/>
      <c r="BW361" s="100"/>
      <c r="BX361" s="100"/>
      <c r="BY361" s="100"/>
      <c r="BZ361" s="101"/>
      <c r="CA361" s="100"/>
      <c r="CB361" s="104"/>
      <c r="CC361" s="104"/>
      <c r="CD361" s="104"/>
      <c r="CE361" s="104"/>
      <c r="CF361" s="104"/>
      <c r="CG361" s="104"/>
      <c r="CH361" s="104"/>
      <c r="CI361" s="104"/>
      <c r="CJ361" s="104"/>
      <c r="CK361" s="104"/>
      <c r="CL361" s="104"/>
      <c r="CM361" s="104"/>
      <c r="CN361" s="104"/>
      <c r="CO361" s="104"/>
      <c r="CP361" s="104"/>
      <c r="CQ361" s="104"/>
      <c r="CR361" s="104"/>
      <c r="CS361" s="100"/>
      <c r="CT361" s="100"/>
      <c r="CU361" s="100"/>
      <c r="CV361" s="100"/>
      <c r="CW361" s="100"/>
      <c r="CX361" s="100"/>
      <c r="CY361" s="100"/>
      <c r="CZ361" s="100"/>
    </row>
    <row r="362">
      <c r="A362" s="100"/>
      <c r="B362" s="100"/>
      <c r="C362" s="100"/>
      <c r="D362" s="100"/>
      <c r="E362" s="103"/>
      <c r="F362" s="100"/>
      <c r="G362" s="100"/>
      <c r="H362" s="100"/>
      <c r="I362" s="100"/>
      <c r="J362" s="103"/>
      <c r="K362" s="100"/>
      <c r="L362" s="100"/>
      <c r="M362" s="101"/>
      <c r="N362" s="102"/>
      <c r="O362" s="103"/>
      <c r="P362" s="103"/>
      <c r="Q362" s="103"/>
      <c r="R362" s="103"/>
      <c r="S362" s="103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1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  <c r="BB362" s="100"/>
      <c r="BC362" s="100"/>
      <c r="BD362" s="100"/>
      <c r="BE362" s="100"/>
      <c r="BF362" s="100"/>
      <c r="BG362" s="100"/>
      <c r="BH362" s="100"/>
      <c r="BI362" s="100"/>
      <c r="BJ362" s="100"/>
      <c r="BK362" s="100"/>
      <c r="BL362" s="100"/>
      <c r="BM362" s="100"/>
      <c r="BN362" s="100"/>
      <c r="BO362" s="100"/>
      <c r="BP362" s="100"/>
      <c r="BQ362" s="100"/>
      <c r="BR362" s="100"/>
      <c r="BS362" s="100"/>
      <c r="BT362" s="100"/>
      <c r="BU362" s="100"/>
      <c r="BV362" s="100"/>
      <c r="BW362" s="100"/>
      <c r="BX362" s="100"/>
      <c r="BY362" s="100"/>
      <c r="BZ362" s="101"/>
      <c r="CA362" s="100"/>
      <c r="CB362" s="104"/>
      <c r="CC362" s="104"/>
      <c r="CD362" s="104"/>
      <c r="CE362" s="104"/>
      <c r="CF362" s="104"/>
      <c r="CG362" s="104"/>
      <c r="CH362" s="104"/>
      <c r="CI362" s="104"/>
      <c r="CJ362" s="104"/>
      <c r="CK362" s="104"/>
      <c r="CL362" s="104"/>
      <c r="CM362" s="104"/>
      <c r="CN362" s="104"/>
      <c r="CO362" s="104"/>
      <c r="CP362" s="104"/>
      <c r="CQ362" s="104"/>
      <c r="CR362" s="104"/>
      <c r="CS362" s="100"/>
      <c r="CT362" s="100"/>
      <c r="CU362" s="100"/>
      <c r="CV362" s="100"/>
      <c r="CW362" s="100"/>
      <c r="CX362" s="100"/>
      <c r="CY362" s="100"/>
      <c r="CZ362" s="100"/>
    </row>
    <row r="363">
      <c r="A363" s="100"/>
      <c r="B363" s="100"/>
      <c r="C363" s="100"/>
      <c r="D363" s="100"/>
      <c r="E363" s="103"/>
      <c r="F363" s="100"/>
      <c r="G363" s="100"/>
      <c r="H363" s="100"/>
      <c r="I363" s="100"/>
      <c r="J363" s="103"/>
      <c r="K363" s="100"/>
      <c r="L363" s="100"/>
      <c r="M363" s="101"/>
      <c r="N363" s="102"/>
      <c r="O363" s="103"/>
      <c r="P363" s="103"/>
      <c r="Q363" s="103"/>
      <c r="R363" s="103"/>
      <c r="S363" s="103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1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  <c r="BB363" s="100"/>
      <c r="BC363" s="100"/>
      <c r="BD363" s="100"/>
      <c r="BE363" s="100"/>
      <c r="BF363" s="100"/>
      <c r="BG363" s="100"/>
      <c r="BH363" s="100"/>
      <c r="BI363" s="100"/>
      <c r="BJ363" s="100"/>
      <c r="BK363" s="100"/>
      <c r="BL363" s="100"/>
      <c r="BM363" s="100"/>
      <c r="BN363" s="100"/>
      <c r="BO363" s="100"/>
      <c r="BP363" s="100"/>
      <c r="BQ363" s="100"/>
      <c r="BR363" s="100"/>
      <c r="BS363" s="100"/>
      <c r="BT363" s="100"/>
      <c r="BU363" s="100"/>
      <c r="BV363" s="100"/>
      <c r="BW363" s="100"/>
      <c r="BX363" s="100"/>
      <c r="BY363" s="100"/>
      <c r="BZ363" s="101"/>
      <c r="CA363" s="100"/>
      <c r="CB363" s="104"/>
      <c r="CC363" s="104"/>
      <c r="CD363" s="104"/>
      <c r="CE363" s="104"/>
      <c r="CF363" s="104"/>
      <c r="CG363" s="104"/>
      <c r="CH363" s="104"/>
      <c r="CI363" s="104"/>
      <c r="CJ363" s="104"/>
      <c r="CK363" s="104"/>
      <c r="CL363" s="104"/>
      <c r="CM363" s="104"/>
      <c r="CN363" s="104"/>
      <c r="CO363" s="104"/>
      <c r="CP363" s="104"/>
      <c r="CQ363" s="104"/>
      <c r="CR363" s="104"/>
      <c r="CS363" s="100"/>
      <c r="CT363" s="100"/>
      <c r="CU363" s="100"/>
      <c r="CV363" s="100"/>
      <c r="CW363" s="100"/>
      <c r="CX363" s="100"/>
      <c r="CY363" s="100"/>
      <c r="CZ363" s="100"/>
    </row>
    <row r="364">
      <c r="A364" s="100"/>
      <c r="B364" s="100"/>
      <c r="C364" s="100"/>
      <c r="D364" s="100"/>
      <c r="E364" s="103"/>
      <c r="F364" s="100"/>
      <c r="G364" s="100"/>
      <c r="H364" s="100"/>
      <c r="I364" s="100"/>
      <c r="J364" s="103"/>
      <c r="K364" s="100"/>
      <c r="L364" s="100"/>
      <c r="M364" s="101"/>
      <c r="N364" s="102"/>
      <c r="O364" s="103"/>
      <c r="P364" s="103"/>
      <c r="Q364" s="103"/>
      <c r="R364" s="103"/>
      <c r="S364" s="103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1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  <c r="BB364" s="100"/>
      <c r="BC364" s="100"/>
      <c r="BD364" s="100"/>
      <c r="BE364" s="100"/>
      <c r="BF364" s="100"/>
      <c r="BG364" s="100"/>
      <c r="BH364" s="100"/>
      <c r="BI364" s="100"/>
      <c r="BJ364" s="100"/>
      <c r="BK364" s="100"/>
      <c r="BL364" s="100"/>
      <c r="BM364" s="100"/>
      <c r="BN364" s="100"/>
      <c r="BO364" s="100"/>
      <c r="BP364" s="100"/>
      <c r="BQ364" s="100"/>
      <c r="BR364" s="100"/>
      <c r="BS364" s="100"/>
      <c r="BT364" s="100"/>
      <c r="BU364" s="100"/>
      <c r="BV364" s="100"/>
      <c r="BW364" s="100"/>
      <c r="BX364" s="100"/>
      <c r="BY364" s="100"/>
      <c r="BZ364" s="101"/>
      <c r="CA364" s="100"/>
      <c r="CB364" s="104"/>
      <c r="CC364" s="104"/>
      <c r="CD364" s="104"/>
      <c r="CE364" s="104"/>
      <c r="CF364" s="104"/>
      <c r="CG364" s="104"/>
      <c r="CH364" s="104"/>
      <c r="CI364" s="104"/>
      <c r="CJ364" s="104"/>
      <c r="CK364" s="104"/>
      <c r="CL364" s="104"/>
      <c r="CM364" s="104"/>
      <c r="CN364" s="104"/>
      <c r="CO364" s="104"/>
      <c r="CP364" s="104"/>
      <c r="CQ364" s="104"/>
      <c r="CR364" s="104"/>
      <c r="CS364" s="100"/>
      <c r="CT364" s="100"/>
      <c r="CU364" s="100"/>
      <c r="CV364" s="100"/>
      <c r="CW364" s="100"/>
      <c r="CX364" s="100"/>
      <c r="CY364" s="100"/>
      <c r="CZ364" s="100"/>
    </row>
    <row r="365">
      <c r="A365" s="100"/>
      <c r="B365" s="100"/>
      <c r="C365" s="100"/>
      <c r="D365" s="100"/>
      <c r="E365" s="103"/>
      <c r="F365" s="100"/>
      <c r="G365" s="100"/>
      <c r="H365" s="100"/>
      <c r="I365" s="100"/>
      <c r="J365" s="103"/>
      <c r="K365" s="100"/>
      <c r="L365" s="100"/>
      <c r="M365" s="101"/>
      <c r="N365" s="102"/>
      <c r="O365" s="103"/>
      <c r="P365" s="103"/>
      <c r="Q365" s="103"/>
      <c r="R365" s="103"/>
      <c r="S365" s="103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1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  <c r="BE365" s="100"/>
      <c r="BF365" s="100"/>
      <c r="BG365" s="100"/>
      <c r="BH365" s="100"/>
      <c r="BI365" s="100"/>
      <c r="BJ365" s="100"/>
      <c r="BK365" s="100"/>
      <c r="BL365" s="100"/>
      <c r="BM365" s="100"/>
      <c r="BN365" s="100"/>
      <c r="BO365" s="100"/>
      <c r="BP365" s="100"/>
      <c r="BQ365" s="100"/>
      <c r="BR365" s="100"/>
      <c r="BS365" s="100"/>
      <c r="BT365" s="100"/>
      <c r="BU365" s="100"/>
      <c r="BV365" s="100"/>
      <c r="BW365" s="100"/>
      <c r="BX365" s="100"/>
      <c r="BY365" s="100"/>
      <c r="BZ365" s="101"/>
      <c r="CA365" s="100"/>
      <c r="CB365" s="104"/>
      <c r="CC365" s="104"/>
      <c r="CD365" s="104"/>
      <c r="CE365" s="104"/>
      <c r="CF365" s="104"/>
      <c r="CG365" s="104"/>
      <c r="CH365" s="104"/>
      <c r="CI365" s="104"/>
      <c r="CJ365" s="104"/>
      <c r="CK365" s="104"/>
      <c r="CL365" s="104"/>
      <c r="CM365" s="104"/>
      <c r="CN365" s="104"/>
      <c r="CO365" s="104"/>
      <c r="CP365" s="104"/>
      <c r="CQ365" s="104"/>
      <c r="CR365" s="104"/>
      <c r="CS365" s="100"/>
      <c r="CT365" s="100"/>
      <c r="CU365" s="100"/>
      <c r="CV365" s="100"/>
      <c r="CW365" s="100"/>
      <c r="CX365" s="100"/>
      <c r="CY365" s="100"/>
      <c r="CZ365" s="100"/>
    </row>
    <row r="366">
      <c r="A366" s="100"/>
      <c r="B366" s="100"/>
      <c r="C366" s="100"/>
      <c r="D366" s="100"/>
      <c r="E366" s="103"/>
      <c r="F366" s="100"/>
      <c r="G366" s="100"/>
      <c r="H366" s="100"/>
      <c r="I366" s="100"/>
      <c r="J366" s="103"/>
      <c r="K366" s="100"/>
      <c r="L366" s="100"/>
      <c r="M366" s="101"/>
      <c r="N366" s="102"/>
      <c r="O366" s="103"/>
      <c r="P366" s="103"/>
      <c r="Q366" s="103"/>
      <c r="R366" s="103"/>
      <c r="S366" s="103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1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  <c r="BB366" s="100"/>
      <c r="BC366" s="100"/>
      <c r="BD366" s="100"/>
      <c r="BE366" s="100"/>
      <c r="BF366" s="100"/>
      <c r="BG366" s="100"/>
      <c r="BH366" s="100"/>
      <c r="BI366" s="100"/>
      <c r="BJ366" s="100"/>
      <c r="BK366" s="100"/>
      <c r="BL366" s="100"/>
      <c r="BM366" s="100"/>
      <c r="BN366" s="100"/>
      <c r="BO366" s="100"/>
      <c r="BP366" s="100"/>
      <c r="BQ366" s="100"/>
      <c r="BR366" s="100"/>
      <c r="BS366" s="100"/>
      <c r="BT366" s="100"/>
      <c r="BU366" s="100"/>
      <c r="BV366" s="100"/>
      <c r="BW366" s="100"/>
      <c r="BX366" s="100"/>
      <c r="BY366" s="100"/>
      <c r="BZ366" s="101"/>
      <c r="CA366" s="100"/>
      <c r="CB366" s="104"/>
      <c r="CC366" s="104"/>
      <c r="CD366" s="104"/>
      <c r="CE366" s="104"/>
      <c r="CF366" s="104"/>
      <c r="CG366" s="104"/>
      <c r="CH366" s="104"/>
      <c r="CI366" s="104"/>
      <c r="CJ366" s="104"/>
      <c r="CK366" s="104"/>
      <c r="CL366" s="104"/>
      <c r="CM366" s="104"/>
      <c r="CN366" s="104"/>
      <c r="CO366" s="104"/>
      <c r="CP366" s="104"/>
      <c r="CQ366" s="104"/>
      <c r="CR366" s="104"/>
      <c r="CS366" s="100"/>
      <c r="CT366" s="100"/>
      <c r="CU366" s="100"/>
      <c r="CV366" s="100"/>
      <c r="CW366" s="100"/>
      <c r="CX366" s="100"/>
      <c r="CY366" s="100"/>
      <c r="CZ366" s="100"/>
    </row>
    <row r="367">
      <c r="A367" s="100"/>
      <c r="B367" s="100"/>
      <c r="C367" s="100"/>
      <c r="D367" s="100"/>
      <c r="E367" s="103"/>
      <c r="F367" s="100"/>
      <c r="G367" s="100"/>
      <c r="H367" s="100"/>
      <c r="I367" s="100"/>
      <c r="J367" s="103"/>
      <c r="K367" s="100"/>
      <c r="L367" s="100"/>
      <c r="M367" s="101"/>
      <c r="N367" s="102"/>
      <c r="O367" s="103"/>
      <c r="P367" s="103"/>
      <c r="Q367" s="103"/>
      <c r="R367" s="103"/>
      <c r="S367" s="103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1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  <c r="BB367" s="100"/>
      <c r="BC367" s="100"/>
      <c r="BD367" s="100"/>
      <c r="BE367" s="100"/>
      <c r="BF367" s="100"/>
      <c r="BG367" s="100"/>
      <c r="BH367" s="100"/>
      <c r="BI367" s="100"/>
      <c r="BJ367" s="100"/>
      <c r="BK367" s="100"/>
      <c r="BL367" s="100"/>
      <c r="BM367" s="100"/>
      <c r="BN367" s="100"/>
      <c r="BO367" s="100"/>
      <c r="BP367" s="100"/>
      <c r="BQ367" s="100"/>
      <c r="BR367" s="100"/>
      <c r="BS367" s="100"/>
      <c r="BT367" s="100"/>
      <c r="BU367" s="100"/>
      <c r="BV367" s="100"/>
      <c r="BW367" s="100"/>
      <c r="BX367" s="100"/>
      <c r="BY367" s="100"/>
      <c r="BZ367" s="101"/>
      <c r="CA367" s="100"/>
      <c r="CB367" s="104"/>
      <c r="CC367" s="104"/>
      <c r="CD367" s="104"/>
      <c r="CE367" s="104"/>
      <c r="CF367" s="104"/>
      <c r="CG367" s="104"/>
      <c r="CH367" s="104"/>
      <c r="CI367" s="104"/>
      <c r="CJ367" s="104"/>
      <c r="CK367" s="104"/>
      <c r="CL367" s="104"/>
      <c r="CM367" s="104"/>
      <c r="CN367" s="104"/>
      <c r="CO367" s="104"/>
      <c r="CP367" s="104"/>
      <c r="CQ367" s="104"/>
      <c r="CR367" s="104"/>
      <c r="CS367" s="100"/>
      <c r="CT367" s="100"/>
      <c r="CU367" s="100"/>
      <c r="CV367" s="100"/>
      <c r="CW367" s="100"/>
      <c r="CX367" s="100"/>
      <c r="CY367" s="100"/>
      <c r="CZ367" s="100"/>
    </row>
    <row r="368">
      <c r="A368" s="100"/>
      <c r="B368" s="100"/>
      <c r="C368" s="100"/>
      <c r="D368" s="100"/>
      <c r="E368" s="103"/>
      <c r="F368" s="100"/>
      <c r="G368" s="100"/>
      <c r="H368" s="100"/>
      <c r="I368" s="100"/>
      <c r="J368" s="103"/>
      <c r="K368" s="100"/>
      <c r="L368" s="100"/>
      <c r="M368" s="101"/>
      <c r="N368" s="102"/>
      <c r="O368" s="103"/>
      <c r="P368" s="103"/>
      <c r="Q368" s="103"/>
      <c r="R368" s="103"/>
      <c r="S368" s="103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1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  <c r="BE368" s="100"/>
      <c r="BF368" s="100"/>
      <c r="BG368" s="100"/>
      <c r="BH368" s="100"/>
      <c r="BI368" s="100"/>
      <c r="BJ368" s="100"/>
      <c r="BK368" s="100"/>
      <c r="BL368" s="100"/>
      <c r="BM368" s="100"/>
      <c r="BN368" s="100"/>
      <c r="BO368" s="100"/>
      <c r="BP368" s="100"/>
      <c r="BQ368" s="100"/>
      <c r="BR368" s="100"/>
      <c r="BS368" s="100"/>
      <c r="BT368" s="100"/>
      <c r="BU368" s="100"/>
      <c r="BV368" s="100"/>
      <c r="BW368" s="100"/>
      <c r="BX368" s="100"/>
      <c r="BY368" s="100"/>
      <c r="BZ368" s="101"/>
      <c r="CA368" s="100"/>
      <c r="CB368" s="104"/>
      <c r="CC368" s="104"/>
      <c r="CD368" s="104"/>
      <c r="CE368" s="104"/>
      <c r="CF368" s="104"/>
      <c r="CG368" s="104"/>
      <c r="CH368" s="104"/>
      <c r="CI368" s="104"/>
      <c r="CJ368" s="104"/>
      <c r="CK368" s="104"/>
      <c r="CL368" s="104"/>
      <c r="CM368" s="104"/>
      <c r="CN368" s="104"/>
      <c r="CO368" s="104"/>
      <c r="CP368" s="104"/>
      <c r="CQ368" s="104"/>
      <c r="CR368" s="104"/>
      <c r="CS368" s="100"/>
      <c r="CT368" s="100"/>
      <c r="CU368" s="100"/>
      <c r="CV368" s="100"/>
      <c r="CW368" s="100"/>
      <c r="CX368" s="100"/>
      <c r="CY368" s="100"/>
      <c r="CZ368" s="100"/>
    </row>
    <row r="369">
      <c r="A369" s="100"/>
      <c r="B369" s="100"/>
      <c r="C369" s="100"/>
      <c r="D369" s="100"/>
      <c r="E369" s="103"/>
      <c r="F369" s="100"/>
      <c r="G369" s="100"/>
      <c r="H369" s="100"/>
      <c r="I369" s="100"/>
      <c r="J369" s="103"/>
      <c r="K369" s="100"/>
      <c r="L369" s="100"/>
      <c r="M369" s="101"/>
      <c r="N369" s="102"/>
      <c r="O369" s="103"/>
      <c r="P369" s="103"/>
      <c r="Q369" s="103"/>
      <c r="R369" s="103"/>
      <c r="S369" s="103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1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  <c r="BB369" s="100"/>
      <c r="BC369" s="100"/>
      <c r="BD369" s="100"/>
      <c r="BE369" s="100"/>
      <c r="BF369" s="100"/>
      <c r="BG369" s="100"/>
      <c r="BH369" s="100"/>
      <c r="BI369" s="100"/>
      <c r="BJ369" s="100"/>
      <c r="BK369" s="100"/>
      <c r="BL369" s="100"/>
      <c r="BM369" s="100"/>
      <c r="BN369" s="100"/>
      <c r="BO369" s="100"/>
      <c r="BP369" s="100"/>
      <c r="BQ369" s="100"/>
      <c r="BR369" s="100"/>
      <c r="BS369" s="100"/>
      <c r="BT369" s="100"/>
      <c r="BU369" s="100"/>
      <c r="BV369" s="100"/>
      <c r="BW369" s="100"/>
      <c r="BX369" s="100"/>
      <c r="BY369" s="100"/>
      <c r="BZ369" s="101"/>
      <c r="CA369" s="100"/>
      <c r="CB369" s="104"/>
      <c r="CC369" s="104"/>
      <c r="CD369" s="104"/>
      <c r="CE369" s="104"/>
      <c r="CF369" s="104"/>
      <c r="CG369" s="104"/>
      <c r="CH369" s="104"/>
      <c r="CI369" s="104"/>
      <c r="CJ369" s="104"/>
      <c r="CK369" s="104"/>
      <c r="CL369" s="104"/>
      <c r="CM369" s="104"/>
      <c r="CN369" s="104"/>
      <c r="CO369" s="104"/>
      <c r="CP369" s="104"/>
      <c r="CQ369" s="104"/>
      <c r="CR369" s="104"/>
      <c r="CS369" s="100"/>
      <c r="CT369" s="100"/>
      <c r="CU369" s="100"/>
      <c r="CV369" s="100"/>
      <c r="CW369" s="100"/>
      <c r="CX369" s="100"/>
      <c r="CY369" s="100"/>
      <c r="CZ369" s="100"/>
    </row>
    <row r="370">
      <c r="A370" s="100"/>
      <c r="B370" s="100"/>
      <c r="C370" s="100"/>
      <c r="D370" s="100"/>
      <c r="E370" s="103"/>
      <c r="F370" s="100"/>
      <c r="G370" s="100"/>
      <c r="H370" s="100"/>
      <c r="I370" s="100"/>
      <c r="J370" s="103"/>
      <c r="K370" s="100"/>
      <c r="L370" s="100"/>
      <c r="M370" s="101"/>
      <c r="N370" s="102"/>
      <c r="O370" s="103"/>
      <c r="P370" s="103"/>
      <c r="Q370" s="103"/>
      <c r="R370" s="103"/>
      <c r="S370" s="103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1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  <c r="BB370" s="100"/>
      <c r="BC370" s="100"/>
      <c r="BD370" s="100"/>
      <c r="BE370" s="100"/>
      <c r="BF370" s="100"/>
      <c r="BG370" s="100"/>
      <c r="BH370" s="100"/>
      <c r="BI370" s="100"/>
      <c r="BJ370" s="100"/>
      <c r="BK370" s="100"/>
      <c r="BL370" s="100"/>
      <c r="BM370" s="100"/>
      <c r="BN370" s="100"/>
      <c r="BO370" s="100"/>
      <c r="BP370" s="100"/>
      <c r="BQ370" s="100"/>
      <c r="BR370" s="100"/>
      <c r="BS370" s="100"/>
      <c r="BT370" s="100"/>
      <c r="BU370" s="100"/>
      <c r="BV370" s="100"/>
      <c r="BW370" s="100"/>
      <c r="BX370" s="100"/>
      <c r="BY370" s="100"/>
      <c r="BZ370" s="101"/>
      <c r="CA370" s="100"/>
      <c r="CB370" s="104"/>
      <c r="CC370" s="104"/>
      <c r="CD370" s="104"/>
      <c r="CE370" s="104"/>
      <c r="CF370" s="104"/>
      <c r="CG370" s="104"/>
      <c r="CH370" s="104"/>
      <c r="CI370" s="104"/>
      <c r="CJ370" s="104"/>
      <c r="CK370" s="104"/>
      <c r="CL370" s="104"/>
      <c r="CM370" s="104"/>
      <c r="CN370" s="104"/>
      <c r="CO370" s="104"/>
      <c r="CP370" s="104"/>
      <c r="CQ370" s="104"/>
      <c r="CR370" s="104"/>
      <c r="CS370" s="100"/>
      <c r="CT370" s="100"/>
      <c r="CU370" s="100"/>
      <c r="CV370" s="100"/>
      <c r="CW370" s="100"/>
      <c r="CX370" s="100"/>
      <c r="CY370" s="100"/>
      <c r="CZ370" s="100"/>
    </row>
    <row r="371">
      <c r="A371" s="100"/>
      <c r="B371" s="100"/>
      <c r="C371" s="100"/>
      <c r="D371" s="100"/>
      <c r="E371" s="103"/>
      <c r="F371" s="100"/>
      <c r="G371" s="100"/>
      <c r="H371" s="100"/>
      <c r="I371" s="100"/>
      <c r="J371" s="103"/>
      <c r="K371" s="100"/>
      <c r="L371" s="100"/>
      <c r="M371" s="101"/>
      <c r="N371" s="102"/>
      <c r="O371" s="103"/>
      <c r="P371" s="103"/>
      <c r="Q371" s="103"/>
      <c r="R371" s="103"/>
      <c r="S371" s="103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1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  <c r="BB371" s="100"/>
      <c r="BC371" s="100"/>
      <c r="BD371" s="100"/>
      <c r="BE371" s="100"/>
      <c r="BF371" s="100"/>
      <c r="BG371" s="100"/>
      <c r="BH371" s="100"/>
      <c r="BI371" s="100"/>
      <c r="BJ371" s="100"/>
      <c r="BK371" s="100"/>
      <c r="BL371" s="100"/>
      <c r="BM371" s="100"/>
      <c r="BN371" s="100"/>
      <c r="BO371" s="100"/>
      <c r="BP371" s="100"/>
      <c r="BQ371" s="100"/>
      <c r="BR371" s="100"/>
      <c r="BS371" s="100"/>
      <c r="BT371" s="100"/>
      <c r="BU371" s="100"/>
      <c r="BV371" s="100"/>
      <c r="BW371" s="100"/>
      <c r="BX371" s="100"/>
      <c r="BY371" s="100"/>
      <c r="BZ371" s="101"/>
      <c r="CA371" s="100"/>
      <c r="CB371" s="104"/>
      <c r="CC371" s="104"/>
      <c r="CD371" s="104"/>
      <c r="CE371" s="104"/>
      <c r="CF371" s="104"/>
      <c r="CG371" s="104"/>
      <c r="CH371" s="104"/>
      <c r="CI371" s="104"/>
      <c r="CJ371" s="104"/>
      <c r="CK371" s="104"/>
      <c r="CL371" s="104"/>
      <c r="CM371" s="104"/>
      <c r="CN371" s="104"/>
      <c r="CO371" s="104"/>
      <c r="CP371" s="104"/>
      <c r="CQ371" s="104"/>
      <c r="CR371" s="104"/>
      <c r="CS371" s="100"/>
      <c r="CT371" s="100"/>
      <c r="CU371" s="100"/>
      <c r="CV371" s="100"/>
      <c r="CW371" s="100"/>
      <c r="CX371" s="100"/>
      <c r="CY371" s="100"/>
      <c r="CZ371" s="100"/>
    </row>
    <row r="372">
      <c r="A372" s="100"/>
      <c r="B372" s="100"/>
      <c r="C372" s="100"/>
      <c r="D372" s="100"/>
      <c r="E372" s="103"/>
      <c r="F372" s="100"/>
      <c r="G372" s="100"/>
      <c r="H372" s="100"/>
      <c r="I372" s="100"/>
      <c r="J372" s="103"/>
      <c r="K372" s="100"/>
      <c r="L372" s="100"/>
      <c r="M372" s="101"/>
      <c r="N372" s="102"/>
      <c r="O372" s="103"/>
      <c r="P372" s="103"/>
      <c r="Q372" s="103"/>
      <c r="R372" s="103"/>
      <c r="S372" s="103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1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  <c r="BB372" s="100"/>
      <c r="BC372" s="100"/>
      <c r="BD372" s="100"/>
      <c r="BE372" s="100"/>
      <c r="BF372" s="100"/>
      <c r="BG372" s="100"/>
      <c r="BH372" s="100"/>
      <c r="BI372" s="100"/>
      <c r="BJ372" s="100"/>
      <c r="BK372" s="100"/>
      <c r="BL372" s="100"/>
      <c r="BM372" s="100"/>
      <c r="BN372" s="100"/>
      <c r="BO372" s="100"/>
      <c r="BP372" s="100"/>
      <c r="BQ372" s="100"/>
      <c r="BR372" s="100"/>
      <c r="BS372" s="100"/>
      <c r="BT372" s="100"/>
      <c r="BU372" s="100"/>
      <c r="BV372" s="100"/>
      <c r="BW372" s="100"/>
      <c r="BX372" s="100"/>
      <c r="BY372" s="100"/>
      <c r="BZ372" s="101"/>
      <c r="CA372" s="100"/>
      <c r="CB372" s="104"/>
      <c r="CC372" s="104"/>
      <c r="CD372" s="104"/>
      <c r="CE372" s="104"/>
      <c r="CF372" s="104"/>
      <c r="CG372" s="104"/>
      <c r="CH372" s="104"/>
      <c r="CI372" s="104"/>
      <c r="CJ372" s="104"/>
      <c r="CK372" s="104"/>
      <c r="CL372" s="104"/>
      <c r="CM372" s="104"/>
      <c r="CN372" s="104"/>
      <c r="CO372" s="104"/>
      <c r="CP372" s="104"/>
      <c r="CQ372" s="104"/>
      <c r="CR372" s="104"/>
      <c r="CS372" s="100"/>
      <c r="CT372" s="100"/>
      <c r="CU372" s="100"/>
      <c r="CV372" s="100"/>
      <c r="CW372" s="100"/>
      <c r="CX372" s="100"/>
      <c r="CY372" s="100"/>
      <c r="CZ372" s="100"/>
    </row>
    <row r="373">
      <c r="A373" s="100"/>
      <c r="B373" s="100"/>
      <c r="C373" s="100"/>
      <c r="D373" s="100"/>
      <c r="E373" s="103"/>
      <c r="F373" s="100"/>
      <c r="G373" s="100"/>
      <c r="H373" s="100"/>
      <c r="I373" s="100"/>
      <c r="J373" s="103"/>
      <c r="K373" s="100"/>
      <c r="L373" s="100"/>
      <c r="M373" s="101"/>
      <c r="N373" s="102"/>
      <c r="O373" s="103"/>
      <c r="P373" s="103"/>
      <c r="Q373" s="103"/>
      <c r="R373" s="103"/>
      <c r="S373" s="103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1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  <c r="BE373" s="100"/>
      <c r="BF373" s="100"/>
      <c r="BG373" s="100"/>
      <c r="BH373" s="100"/>
      <c r="BI373" s="100"/>
      <c r="BJ373" s="100"/>
      <c r="BK373" s="100"/>
      <c r="BL373" s="100"/>
      <c r="BM373" s="100"/>
      <c r="BN373" s="100"/>
      <c r="BO373" s="100"/>
      <c r="BP373" s="100"/>
      <c r="BQ373" s="100"/>
      <c r="BR373" s="100"/>
      <c r="BS373" s="100"/>
      <c r="BT373" s="100"/>
      <c r="BU373" s="100"/>
      <c r="BV373" s="100"/>
      <c r="BW373" s="100"/>
      <c r="BX373" s="100"/>
      <c r="BY373" s="100"/>
      <c r="BZ373" s="101"/>
      <c r="CA373" s="100"/>
      <c r="CB373" s="104"/>
      <c r="CC373" s="104"/>
      <c r="CD373" s="104"/>
      <c r="CE373" s="104"/>
      <c r="CF373" s="104"/>
      <c r="CG373" s="104"/>
      <c r="CH373" s="104"/>
      <c r="CI373" s="104"/>
      <c r="CJ373" s="104"/>
      <c r="CK373" s="104"/>
      <c r="CL373" s="104"/>
      <c r="CM373" s="104"/>
      <c r="CN373" s="104"/>
      <c r="CO373" s="104"/>
      <c r="CP373" s="104"/>
      <c r="CQ373" s="104"/>
      <c r="CR373" s="104"/>
      <c r="CS373" s="100"/>
      <c r="CT373" s="100"/>
      <c r="CU373" s="100"/>
      <c r="CV373" s="100"/>
      <c r="CW373" s="100"/>
      <c r="CX373" s="100"/>
      <c r="CY373" s="100"/>
      <c r="CZ373" s="100"/>
    </row>
    <row r="374" ht="15.75" customHeight="1">
      <c r="A374" s="100"/>
      <c r="B374" s="100"/>
      <c r="C374" s="100"/>
      <c r="D374" s="100"/>
      <c r="E374" s="103"/>
      <c r="F374" s="100"/>
      <c r="G374" s="100"/>
      <c r="H374" s="100"/>
      <c r="I374" s="100"/>
      <c r="J374" s="103"/>
      <c r="K374" s="100"/>
      <c r="L374" s="100"/>
      <c r="M374" s="101"/>
      <c r="N374" s="102"/>
      <c r="O374" s="103"/>
      <c r="P374" s="103"/>
      <c r="Q374" s="103"/>
      <c r="R374" s="103"/>
      <c r="S374" s="103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1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  <c r="BE374" s="100"/>
      <c r="BF374" s="100"/>
      <c r="BG374" s="100"/>
      <c r="BH374" s="100"/>
      <c r="BI374" s="100"/>
      <c r="BJ374" s="100"/>
      <c r="BK374" s="100"/>
      <c r="BL374" s="100"/>
      <c r="BM374" s="100"/>
      <c r="BN374" s="100"/>
      <c r="BO374" s="100"/>
      <c r="BP374" s="100"/>
      <c r="BQ374" s="100"/>
      <c r="BR374" s="100"/>
      <c r="BS374" s="100"/>
      <c r="BT374" s="100"/>
      <c r="BU374" s="100"/>
      <c r="BV374" s="100"/>
      <c r="BW374" s="100"/>
      <c r="BX374" s="100"/>
      <c r="BY374" s="100"/>
      <c r="BZ374" s="101"/>
      <c r="CA374" s="100"/>
      <c r="CB374" s="104"/>
      <c r="CC374" s="104"/>
      <c r="CD374" s="104"/>
      <c r="CE374" s="104"/>
      <c r="CF374" s="104"/>
      <c r="CG374" s="104"/>
      <c r="CH374" s="104"/>
      <c r="CI374" s="104"/>
      <c r="CJ374" s="104"/>
      <c r="CK374" s="104"/>
      <c r="CL374" s="104"/>
      <c r="CM374" s="104"/>
      <c r="CN374" s="104"/>
      <c r="CO374" s="104"/>
      <c r="CP374" s="104"/>
      <c r="CQ374" s="104"/>
      <c r="CR374" s="104"/>
      <c r="CS374" s="100"/>
      <c r="CT374" s="100"/>
      <c r="CU374" s="100"/>
      <c r="CV374" s="100"/>
      <c r="CW374" s="100"/>
      <c r="CX374" s="100"/>
      <c r="CY374" s="100"/>
      <c r="CZ374" s="100"/>
    </row>
    <row r="375" ht="15.75" customHeight="1">
      <c r="A375" s="100"/>
      <c r="B375" s="100"/>
      <c r="C375" s="100"/>
      <c r="D375" s="100"/>
      <c r="E375" s="103"/>
      <c r="F375" s="100"/>
      <c r="G375" s="100"/>
      <c r="H375" s="100"/>
      <c r="I375" s="100"/>
      <c r="J375" s="103"/>
      <c r="K375" s="100"/>
      <c r="L375" s="100"/>
      <c r="M375" s="101"/>
      <c r="N375" s="102"/>
      <c r="O375" s="103"/>
      <c r="P375" s="103"/>
      <c r="Q375" s="103"/>
      <c r="R375" s="103"/>
      <c r="S375" s="103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1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  <c r="BB375" s="100"/>
      <c r="BC375" s="100"/>
      <c r="BD375" s="100"/>
      <c r="BE375" s="100"/>
      <c r="BF375" s="100"/>
      <c r="BG375" s="100"/>
      <c r="BH375" s="100"/>
      <c r="BI375" s="100"/>
      <c r="BJ375" s="100"/>
      <c r="BK375" s="100"/>
      <c r="BL375" s="100"/>
      <c r="BM375" s="100"/>
      <c r="BN375" s="100"/>
      <c r="BO375" s="100"/>
      <c r="BP375" s="100"/>
      <c r="BQ375" s="100"/>
      <c r="BR375" s="100"/>
      <c r="BS375" s="100"/>
      <c r="BT375" s="100"/>
      <c r="BU375" s="100"/>
      <c r="BV375" s="100"/>
      <c r="BW375" s="100"/>
      <c r="BX375" s="100"/>
      <c r="BY375" s="100"/>
      <c r="BZ375" s="101"/>
      <c r="CA375" s="100"/>
      <c r="CB375" s="104"/>
      <c r="CC375" s="104"/>
      <c r="CD375" s="104"/>
      <c r="CE375" s="104"/>
      <c r="CF375" s="104"/>
      <c r="CG375" s="104"/>
      <c r="CH375" s="104"/>
      <c r="CI375" s="104"/>
      <c r="CJ375" s="104"/>
      <c r="CK375" s="104"/>
      <c r="CL375" s="104"/>
      <c r="CM375" s="104"/>
      <c r="CN375" s="104"/>
      <c r="CO375" s="104"/>
      <c r="CP375" s="104"/>
      <c r="CQ375" s="104"/>
      <c r="CR375" s="104"/>
      <c r="CS375" s="100"/>
      <c r="CT375" s="100"/>
      <c r="CU375" s="100"/>
      <c r="CV375" s="100"/>
      <c r="CW375" s="100"/>
      <c r="CX375" s="100"/>
      <c r="CY375" s="100"/>
      <c r="CZ375" s="100"/>
    </row>
    <row r="376" ht="15.75" customHeight="1">
      <c r="A376" s="100"/>
      <c r="B376" s="100"/>
      <c r="C376" s="100"/>
      <c r="D376" s="100"/>
      <c r="E376" s="103"/>
      <c r="F376" s="100"/>
      <c r="G376" s="100"/>
      <c r="H376" s="100"/>
      <c r="I376" s="100"/>
      <c r="J376" s="103"/>
      <c r="K376" s="100"/>
      <c r="L376" s="100"/>
      <c r="M376" s="101"/>
      <c r="N376" s="102"/>
      <c r="O376" s="103"/>
      <c r="P376" s="103"/>
      <c r="Q376" s="103"/>
      <c r="R376" s="103"/>
      <c r="S376" s="103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1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  <c r="BB376" s="100"/>
      <c r="BC376" s="100"/>
      <c r="BD376" s="100"/>
      <c r="BE376" s="100"/>
      <c r="BF376" s="100"/>
      <c r="BG376" s="100"/>
      <c r="BH376" s="100"/>
      <c r="BI376" s="100"/>
      <c r="BJ376" s="100"/>
      <c r="BK376" s="100"/>
      <c r="BL376" s="100"/>
      <c r="BM376" s="100"/>
      <c r="BN376" s="100"/>
      <c r="BO376" s="100"/>
      <c r="BP376" s="100"/>
      <c r="BQ376" s="100"/>
      <c r="BR376" s="100"/>
      <c r="BS376" s="100"/>
      <c r="BT376" s="100"/>
      <c r="BU376" s="100"/>
      <c r="BV376" s="100"/>
      <c r="BW376" s="100"/>
      <c r="BX376" s="100"/>
      <c r="BY376" s="100"/>
      <c r="BZ376" s="101"/>
      <c r="CA376" s="100"/>
      <c r="CB376" s="104"/>
      <c r="CC376" s="104"/>
      <c r="CD376" s="104"/>
      <c r="CE376" s="104"/>
      <c r="CF376" s="104"/>
      <c r="CG376" s="104"/>
      <c r="CH376" s="104"/>
      <c r="CI376" s="104"/>
      <c r="CJ376" s="104"/>
      <c r="CK376" s="104"/>
      <c r="CL376" s="104"/>
      <c r="CM376" s="104"/>
      <c r="CN376" s="104"/>
      <c r="CO376" s="104"/>
      <c r="CP376" s="104"/>
      <c r="CQ376" s="104"/>
      <c r="CR376" s="104"/>
      <c r="CS376" s="100"/>
      <c r="CT376" s="100"/>
      <c r="CU376" s="100"/>
      <c r="CV376" s="100"/>
      <c r="CW376" s="100"/>
      <c r="CX376" s="100"/>
      <c r="CY376" s="100"/>
      <c r="CZ376" s="100"/>
    </row>
    <row r="377" ht="15.75" customHeight="1">
      <c r="A377" s="100"/>
      <c r="B377" s="100"/>
      <c r="C377" s="100"/>
      <c r="D377" s="100"/>
      <c r="E377" s="103"/>
      <c r="F377" s="100"/>
      <c r="G377" s="100"/>
      <c r="H377" s="100"/>
      <c r="I377" s="100"/>
      <c r="J377" s="103"/>
      <c r="K377" s="100"/>
      <c r="L377" s="100"/>
      <c r="M377" s="101"/>
      <c r="N377" s="102"/>
      <c r="O377" s="103"/>
      <c r="P377" s="103"/>
      <c r="Q377" s="103"/>
      <c r="R377" s="103"/>
      <c r="S377" s="103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1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  <c r="BB377" s="100"/>
      <c r="BC377" s="100"/>
      <c r="BD377" s="100"/>
      <c r="BE377" s="100"/>
      <c r="BF377" s="100"/>
      <c r="BG377" s="100"/>
      <c r="BH377" s="100"/>
      <c r="BI377" s="100"/>
      <c r="BJ377" s="100"/>
      <c r="BK377" s="100"/>
      <c r="BL377" s="100"/>
      <c r="BM377" s="100"/>
      <c r="BN377" s="100"/>
      <c r="BO377" s="100"/>
      <c r="BP377" s="100"/>
      <c r="BQ377" s="100"/>
      <c r="BR377" s="100"/>
      <c r="BS377" s="100"/>
      <c r="BT377" s="100"/>
      <c r="BU377" s="100"/>
      <c r="BV377" s="100"/>
      <c r="BW377" s="100"/>
      <c r="BX377" s="100"/>
      <c r="BY377" s="100"/>
      <c r="BZ377" s="101"/>
      <c r="CA377" s="100"/>
      <c r="CB377" s="104"/>
      <c r="CC377" s="104"/>
      <c r="CD377" s="104"/>
      <c r="CE377" s="104"/>
      <c r="CF377" s="104"/>
      <c r="CG377" s="104"/>
      <c r="CH377" s="104"/>
      <c r="CI377" s="104"/>
      <c r="CJ377" s="104"/>
      <c r="CK377" s="104"/>
      <c r="CL377" s="104"/>
      <c r="CM377" s="104"/>
      <c r="CN377" s="104"/>
      <c r="CO377" s="104"/>
      <c r="CP377" s="104"/>
      <c r="CQ377" s="104"/>
      <c r="CR377" s="104"/>
      <c r="CS377" s="100"/>
      <c r="CT377" s="100"/>
      <c r="CU377" s="100"/>
      <c r="CV377" s="100"/>
      <c r="CW377" s="100"/>
      <c r="CX377" s="100"/>
      <c r="CY377" s="100"/>
      <c r="CZ377" s="100"/>
    </row>
    <row r="378" ht="15.75" customHeight="1">
      <c r="A378" s="100"/>
      <c r="B378" s="100"/>
      <c r="C378" s="100"/>
      <c r="D378" s="100"/>
      <c r="E378" s="103"/>
      <c r="F378" s="100"/>
      <c r="G378" s="100"/>
      <c r="H378" s="100"/>
      <c r="I378" s="100"/>
      <c r="J378" s="103"/>
      <c r="K378" s="100"/>
      <c r="L378" s="100"/>
      <c r="M378" s="101"/>
      <c r="N378" s="102"/>
      <c r="O378" s="103"/>
      <c r="P378" s="103"/>
      <c r="Q378" s="103"/>
      <c r="R378" s="103"/>
      <c r="S378" s="103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1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  <c r="BB378" s="100"/>
      <c r="BC378" s="100"/>
      <c r="BD378" s="100"/>
      <c r="BE378" s="100"/>
      <c r="BF378" s="100"/>
      <c r="BG378" s="100"/>
      <c r="BH378" s="100"/>
      <c r="BI378" s="100"/>
      <c r="BJ378" s="100"/>
      <c r="BK378" s="100"/>
      <c r="BL378" s="100"/>
      <c r="BM378" s="100"/>
      <c r="BN378" s="100"/>
      <c r="BO378" s="100"/>
      <c r="BP378" s="100"/>
      <c r="BQ378" s="100"/>
      <c r="BR378" s="100"/>
      <c r="BS378" s="100"/>
      <c r="BT378" s="100"/>
      <c r="BU378" s="100"/>
      <c r="BV378" s="100"/>
      <c r="BW378" s="100"/>
      <c r="BX378" s="100"/>
      <c r="BY378" s="100"/>
      <c r="BZ378" s="101"/>
      <c r="CA378" s="100"/>
      <c r="CB378" s="104"/>
      <c r="CC378" s="104"/>
      <c r="CD378" s="104"/>
      <c r="CE378" s="104"/>
      <c r="CF378" s="104"/>
      <c r="CG378" s="104"/>
      <c r="CH378" s="104"/>
      <c r="CI378" s="104"/>
      <c r="CJ378" s="104"/>
      <c r="CK378" s="104"/>
      <c r="CL378" s="104"/>
      <c r="CM378" s="104"/>
      <c r="CN378" s="104"/>
      <c r="CO378" s="104"/>
      <c r="CP378" s="104"/>
      <c r="CQ378" s="104"/>
      <c r="CR378" s="104"/>
      <c r="CS378" s="100"/>
      <c r="CT378" s="100"/>
      <c r="CU378" s="100"/>
      <c r="CV378" s="100"/>
      <c r="CW378" s="100"/>
      <c r="CX378" s="100"/>
      <c r="CY378" s="100"/>
      <c r="CZ378" s="100"/>
    </row>
    <row r="379" ht="15.75" customHeight="1">
      <c r="A379" s="100"/>
      <c r="B379" s="100"/>
      <c r="C379" s="100"/>
      <c r="D379" s="100"/>
      <c r="E379" s="103"/>
      <c r="F379" s="100"/>
      <c r="G379" s="100"/>
      <c r="H379" s="100"/>
      <c r="I379" s="100"/>
      <c r="J379" s="103"/>
      <c r="K379" s="100"/>
      <c r="L379" s="100"/>
      <c r="M379" s="101"/>
      <c r="N379" s="102"/>
      <c r="O379" s="103"/>
      <c r="P379" s="103"/>
      <c r="Q379" s="103"/>
      <c r="R379" s="103"/>
      <c r="S379" s="103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1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  <c r="BB379" s="100"/>
      <c r="BC379" s="100"/>
      <c r="BD379" s="100"/>
      <c r="BE379" s="100"/>
      <c r="BF379" s="100"/>
      <c r="BG379" s="100"/>
      <c r="BH379" s="100"/>
      <c r="BI379" s="100"/>
      <c r="BJ379" s="100"/>
      <c r="BK379" s="100"/>
      <c r="BL379" s="100"/>
      <c r="BM379" s="100"/>
      <c r="BN379" s="100"/>
      <c r="BO379" s="100"/>
      <c r="BP379" s="100"/>
      <c r="BQ379" s="100"/>
      <c r="BR379" s="100"/>
      <c r="BS379" s="100"/>
      <c r="BT379" s="100"/>
      <c r="BU379" s="100"/>
      <c r="BV379" s="100"/>
      <c r="BW379" s="100"/>
      <c r="BX379" s="100"/>
      <c r="BY379" s="100"/>
      <c r="BZ379" s="101"/>
      <c r="CA379" s="100"/>
      <c r="CB379" s="104"/>
      <c r="CC379" s="104"/>
      <c r="CD379" s="104"/>
      <c r="CE379" s="104"/>
      <c r="CF379" s="104"/>
      <c r="CG379" s="104"/>
      <c r="CH379" s="104"/>
      <c r="CI379" s="104"/>
      <c r="CJ379" s="104"/>
      <c r="CK379" s="104"/>
      <c r="CL379" s="104"/>
      <c r="CM379" s="104"/>
      <c r="CN379" s="104"/>
      <c r="CO379" s="104"/>
      <c r="CP379" s="104"/>
      <c r="CQ379" s="104"/>
      <c r="CR379" s="104"/>
      <c r="CS379" s="100"/>
      <c r="CT379" s="100"/>
      <c r="CU379" s="100"/>
      <c r="CV379" s="100"/>
      <c r="CW379" s="100"/>
      <c r="CX379" s="100"/>
      <c r="CY379" s="100"/>
      <c r="CZ379" s="100"/>
    </row>
    <row r="380" ht="15.75" customHeight="1">
      <c r="A380" s="100"/>
      <c r="B380" s="100"/>
      <c r="C380" s="100"/>
      <c r="D380" s="100"/>
      <c r="E380" s="103"/>
      <c r="F380" s="100"/>
      <c r="G380" s="100"/>
      <c r="H380" s="100"/>
      <c r="I380" s="100"/>
      <c r="J380" s="103"/>
      <c r="K380" s="100"/>
      <c r="L380" s="100"/>
      <c r="M380" s="101"/>
      <c r="N380" s="102"/>
      <c r="O380" s="103"/>
      <c r="P380" s="103"/>
      <c r="Q380" s="103"/>
      <c r="R380" s="103"/>
      <c r="S380" s="103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1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  <c r="BB380" s="100"/>
      <c r="BC380" s="100"/>
      <c r="BD380" s="100"/>
      <c r="BE380" s="100"/>
      <c r="BF380" s="100"/>
      <c r="BG380" s="100"/>
      <c r="BH380" s="100"/>
      <c r="BI380" s="100"/>
      <c r="BJ380" s="100"/>
      <c r="BK380" s="100"/>
      <c r="BL380" s="100"/>
      <c r="BM380" s="100"/>
      <c r="BN380" s="100"/>
      <c r="BO380" s="100"/>
      <c r="BP380" s="100"/>
      <c r="BQ380" s="100"/>
      <c r="BR380" s="100"/>
      <c r="BS380" s="100"/>
      <c r="BT380" s="100"/>
      <c r="BU380" s="100"/>
      <c r="BV380" s="100"/>
      <c r="BW380" s="100"/>
      <c r="BX380" s="100"/>
      <c r="BY380" s="100"/>
      <c r="BZ380" s="101"/>
      <c r="CA380" s="100"/>
      <c r="CB380" s="104"/>
      <c r="CC380" s="104"/>
      <c r="CD380" s="104"/>
      <c r="CE380" s="104"/>
      <c r="CF380" s="104"/>
      <c r="CG380" s="104"/>
      <c r="CH380" s="104"/>
      <c r="CI380" s="104"/>
      <c r="CJ380" s="104"/>
      <c r="CK380" s="104"/>
      <c r="CL380" s="104"/>
      <c r="CM380" s="104"/>
      <c r="CN380" s="104"/>
      <c r="CO380" s="104"/>
      <c r="CP380" s="104"/>
      <c r="CQ380" s="104"/>
      <c r="CR380" s="104"/>
      <c r="CS380" s="100"/>
      <c r="CT380" s="100"/>
      <c r="CU380" s="100"/>
      <c r="CV380" s="100"/>
      <c r="CW380" s="100"/>
      <c r="CX380" s="100"/>
      <c r="CY380" s="100"/>
      <c r="CZ380" s="100"/>
    </row>
    <row r="381" ht="15.75" customHeight="1">
      <c r="A381" s="100"/>
      <c r="B381" s="100"/>
      <c r="C381" s="100"/>
      <c r="D381" s="100"/>
      <c r="E381" s="103"/>
      <c r="F381" s="100"/>
      <c r="G381" s="100"/>
      <c r="H381" s="100"/>
      <c r="I381" s="100"/>
      <c r="J381" s="103"/>
      <c r="K381" s="100"/>
      <c r="L381" s="100"/>
      <c r="M381" s="101"/>
      <c r="N381" s="102"/>
      <c r="O381" s="103"/>
      <c r="P381" s="103"/>
      <c r="Q381" s="103"/>
      <c r="R381" s="103"/>
      <c r="S381" s="103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1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  <c r="BB381" s="100"/>
      <c r="BC381" s="100"/>
      <c r="BD381" s="100"/>
      <c r="BE381" s="100"/>
      <c r="BF381" s="100"/>
      <c r="BG381" s="100"/>
      <c r="BH381" s="100"/>
      <c r="BI381" s="100"/>
      <c r="BJ381" s="100"/>
      <c r="BK381" s="100"/>
      <c r="BL381" s="100"/>
      <c r="BM381" s="100"/>
      <c r="BN381" s="100"/>
      <c r="BO381" s="100"/>
      <c r="BP381" s="100"/>
      <c r="BQ381" s="100"/>
      <c r="BR381" s="100"/>
      <c r="BS381" s="100"/>
      <c r="BT381" s="100"/>
      <c r="BU381" s="100"/>
      <c r="BV381" s="100"/>
      <c r="BW381" s="100"/>
      <c r="BX381" s="100"/>
      <c r="BY381" s="100"/>
      <c r="BZ381" s="101"/>
      <c r="CA381" s="100"/>
      <c r="CB381" s="104"/>
      <c r="CC381" s="104"/>
      <c r="CD381" s="104"/>
      <c r="CE381" s="104"/>
      <c r="CF381" s="104"/>
      <c r="CG381" s="104"/>
      <c r="CH381" s="104"/>
      <c r="CI381" s="104"/>
      <c r="CJ381" s="104"/>
      <c r="CK381" s="104"/>
      <c r="CL381" s="104"/>
      <c r="CM381" s="104"/>
      <c r="CN381" s="104"/>
      <c r="CO381" s="104"/>
      <c r="CP381" s="104"/>
      <c r="CQ381" s="104"/>
      <c r="CR381" s="104"/>
      <c r="CS381" s="100"/>
      <c r="CT381" s="100"/>
      <c r="CU381" s="100"/>
      <c r="CV381" s="100"/>
      <c r="CW381" s="100"/>
      <c r="CX381" s="100"/>
      <c r="CY381" s="100"/>
      <c r="CZ381" s="100"/>
    </row>
    <row r="382" ht="15.75" customHeight="1">
      <c r="A382" s="100"/>
      <c r="B382" s="100"/>
      <c r="C382" s="100"/>
      <c r="D382" s="100"/>
      <c r="E382" s="103"/>
      <c r="F382" s="100"/>
      <c r="G382" s="100"/>
      <c r="H382" s="100"/>
      <c r="I382" s="100"/>
      <c r="J382" s="103"/>
      <c r="K382" s="100"/>
      <c r="L382" s="100"/>
      <c r="M382" s="101"/>
      <c r="N382" s="102"/>
      <c r="O382" s="103"/>
      <c r="P382" s="103"/>
      <c r="Q382" s="103"/>
      <c r="R382" s="103"/>
      <c r="S382" s="103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1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  <c r="BB382" s="100"/>
      <c r="BC382" s="100"/>
      <c r="BD382" s="100"/>
      <c r="BE382" s="100"/>
      <c r="BF382" s="100"/>
      <c r="BG382" s="100"/>
      <c r="BH382" s="100"/>
      <c r="BI382" s="100"/>
      <c r="BJ382" s="100"/>
      <c r="BK382" s="100"/>
      <c r="BL382" s="100"/>
      <c r="BM382" s="100"/>
      <c r="BN382" s="100"/>
      <c r="BO382" s="100"/>
      <c r="BP382" s="100"/>
      <c r="BQ382" s="100"/>
      <c r="BR382" s="100"/>
      <c r="BS382" s="100"/>
      <c r="BT382" s="100"/>
      <c r="BU382" s="100"/>
      <c r="BV382" s="100"/>
      <c r="BW382" s="100"/>
      <c r="BX382" s="100"/>
      <c r="BY382" s="100"/>
      <c r="BZ382" s="101"/>
      <c r="CA382" s="100"/>
      <c r="CB382" s="104"/>
      <c r="CC382" s="104"/>
      <c r="CD382" s="104"/>
      <c r="CE382" s="104"/>
      <c r="CF382" s="104"/>
      <c r="CG382" s="104"/>
      <c r="CH382" s="104"/>
      <c r="CI382" s="104"/>
      <c r="CJ382" s="104"/>
      <c r="CK382" s="104"/>
      <c r="CL382" s="104"/>
      <c r="CM382" s="104"/>
      <c r="CN382" s="104"/>
      <c r="CO382" s="104"/>
      <c r="CP382" s="104"/>
      <c r="CQ382" s="104"/>
      <c r="CR382" s="104"/>
      <c r="CS382" s="100"/>
      <c r="CT382" s="100"/>
      <c r="CU382" s="100"/>
      <c r="CV382" s="100"/>
      <c r="CW382" s="100"/>
      <c r="CX382" s="100"/>
      <c r="CY382" s="100"/>
      <c r="CZ382" s="100"/>
    </row>
    <row r="383" ht="15.75" customHeight="1">
      <c r="A383" s="100"/>
      <c r="B383" s="100"/>
      <c r="C383" s="100"/>
      <c r="D383" s="100"/>
      <c r="E383" s="103"/>
      <c r="F383" s="100"/>
      <c r="G383" s="100"/>
      <c r="H383" s="100"/>
      <c r="I383" s="100"/>
      <c r="J383" s="103"/>
      <c r="K383" s="100"/>
      <c r="L383" s="100"/>
      <c r="M383" s="101"/>
      <c r="N383" s="102"/>
      <c r="O383" s="103"/>
      <c r="P383" s="103"/>
      <c r="Q383" s="103"/>
      <c r="R383" s="103"/>
      <c r="S383" s="103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1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  <c r="BE383" s="100"/>
      <c r="BF383" s="100"/>
      <c r="BG383" s="100"/>
      <c r="BH383" s="100"/>
      <c r="BI383" s="100"/>
      <c r="BJ383" s="100"/>
      <c r="BK383" s="100"/>
      <c r="BL383" s="100"/>
      <c r="BM383" s="100"/>
      <c r="BN383" s="100"/>
      <c r="BO383" s="100"/>
      <c r="BP383" s="100"/>
      <c r="BQ383" s="100"/>
      <c r="BR383" s="100"/>
      <c r="BS383" s="100"/>
      <c r="BT383" s="100"/>
      <c r="BU383" s="100"/>
      <c r="BV383" s="100"/>
      <c r="BW383" s="100"/>
      <c r="BX383" s="100"/>
      <c r="BY383" s="100"/>
      <c r="BZ383" s="101"/>
      <c r="CA383" s="100"/>
      <c r="CB383" s="104"/>
      <c r="CC383" s="104"/>
      <c r="CD383" s="104"/>
      <c r="CE383" s="104"/>
      <c r="CF383" s="104"/>
      <c r="CG383" s="104"/>
      <c r="CH383" s="104"/>
      <c r="CI383" s="104"/>
      <c r="CJ383" s="104"/>
      <c r="CK383" s="104"/>
      <c r="CL383" s="104"/>
      <c r="CM383" s="104"/>
      <c r="CN383" s="104"/>
      <c r="CO383" s="104"/>
      <c r="CP383" s="104"/>
      <c r="CQ383" s="104"/>
      <c r="CR383" s="104"/>
      <c r="CS383" s="100"/>
      <c r="CT383" s="100"/>
      <c r="CU383" s="100"/>
      <c r="CV383" s="100"/>
      <c r="CW383" s="100"/>
      <c r="CX383" s="100"/>
      <c r="CY383" s="100"/>
      <c r="CZ383" s="100"/>
    </row>
    <row r="384" ht="15.75" customHeight="1">
      <c r="A384" s="100"/>
      <c r="B384" s="100"/>
      <c r="C384" s="100"/>
      <c r="D384" s="100"/>
      <c r="E384" s="103"/>
      <c r="F384" s="100"/>
      <c r="G384" s="100"/>
      <c r="H384" s="100"/>
      <c r="I384" s="100"/>
      <c r="J384" s="103"/>
      <c r="K384" s="100"/>
      <c r="L384" s="100"/>
      <c r="M384" s="101"/>
      <c r="N384" s="102"/>
      <c r="O384" s="103"/>
      <c r="P384" s="103"/>
      <c r="Q384" s="103"/>
      <c r="R384" s="103"/>
      <c r="S384" s="103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1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  <c r="BB384" s="100"/>
      <c r="BC384" s="100"/>
      <c r="BD384" s="100"/>
      <c r="BE384" s="100"/>
      <c r="BF384" s="100"/>
      <c r="BG384" s="100"/>
      <c r="BH384" s="100"/>
      <c r="BI384" s="100"/>
      <c r="BJ384" s="100"/>
      <c r="BK384" s="100"/>
      <c r="BL384" s="100"/>
      <c r="BM384" s="100"/>
      <c r="BN384" s="100"/>
      <c r="BO384" s="100"/>
      <c r="BP384" s="100"/>
      <c r="BQ384" s="100"/>
      <c r="BR384" s="100"/>
      <c r="BS384" s="100"/>
      <c r="BT384" s="100"/>
      <c r="BU384" s="100"/>
      <c r="BV384" s="100"/>
      <c r="BW384" s="100"/>
      <c r="BX384" s="100"/>
      <c r="BY384" s="100"/>
      <c r="BZ384" s="101"/>
      <c r="CA384" s="100"/>
      <c r="CB384" s="104"/>
      <c r="CC384" s="104"/>
      <c r="CD384" s="104"/>
      <c r="CE384" s="104"/>
      <c r="CF384" s="104"/>
      <c r="CG384" s="104"/>
      <c r="CH384" s="104"/>
      <c r="CI384" s="104"/>
      <c r="CJ384" s="104"/>
      <c r="CK384" s="104"/>
      <c r="CL384" s="104"/>
      <c r="CM384" s="104"/>
      <c r="CN384" s="104"/>
      <c r="CO384" s="104"/>
      <c r="CP384" s="104"/>
      <c r="CQ384" s="104"/>
      <c r="CR384" s="104"/>
      <c r="CS384" s="100"/>
      <c r="CT384" s="100"/>
      <c r="CU384" s="100"/>
      <c r="CV384" s="100"/>
      <c r="CW384" s="100"/>
      <c r="CX384" s="100"/>
      <c r="CY384" s="100"/>
      <c r="CZ384" s="100"/>
    </row>
    <row r="385" ht="15.75" customHeight="1">
      <c r="A385" s="100"/>
      <c r="B385" s="100"/>
      <c r="C385" s="100"/>
      <c r="D385" s="100"/>
      <c r="E385" s="103"/>
      <c r="F385" s="100"/>
      <c r="G385" s="100"/>
      <c r="H385" s="100"/>
      <c r="I385" s="100"/>
      <c r="J385" s="103"/>
      <c r="K385" s="100"/>
      <c r="L385" s="100"/>
      <c r="M385" s="101"/>
      <c r="N385" s="102"/>
      <c r="O385" s="103"/>
      <c r="P385" s="103"/>
      <c r="Q385" s="103"/>
      <c r="R385" s="103"/>
      <c r="S385" s="103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1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  <c r="BB385" s="100"/>
      <c r="BC385" s="100"/>
      <c r="BD385" s="100"/>
      <c r="BE385" s="100"/>
      <c r="BF385" s="100"/>
      <c r="BG385" s="100"/>
      <c r="BH385" s="100"/>
      <c r="BI385" s="100"/>
      <c r="BJ385" s="100"/>
      <c r="BK385" s="100"/>
      <c r="BL385" s="100"/>
      <c r="BM385" s="100"/>
      <c r="BN385" s="100"/>
      <c r="BO385" s="100"/>
      <c r="BP385" s="100"/>
      <c r="BQ385" s="100"/>
      <c r="BR385" s="100"/>
      <c r="BS385" s="100"/>
      <c r="BT385" s="100"/>
      <c r="BU385" s="100"/>
      <c r="BV385" s="100"/>
      <c r="BW385" s="100"/>
      <c r="BX385" s="100"/>
      <c r="BY385" s="100"/>
      <c r="BZ385" s="101"/>
      <c r="CA385" s="100"/>
      <c r="CB385" s="104"/>
      <c r="CC385" s="104"/>
      <c r="CD385" s="104"/>
      <c r="CE385" s="104"/>
      <c r="CF385" s="104"/>
      <c r="CG385" s="104"/>
      <c r="CH385" s="104"/>
      <c r="CI385" s="104"/>
      <c r="CJ385" s="104"/>
      <c r="CK385" s="104"/>
      <c r="CL385" s="104"/>
      <c r="CM385" s="104"/>
      <c r="CN385" s="104"/>
      <c r="CO385" s="104"/>
      <c r="CP385" s="104"/>
      <c r="CQ385" s="104"/>
      <c r="CR385" s="104"/>
      <c r="CS385" s="100"/>
      <c r="CT385" s="100"/>
      <c r="CU385" s="100"/>
      <c r="CV385" s="100"/>
      <c r="CW385" s="100"/>
      <c r="CX385" s="100"/>
      <c r="CY385" s="100"/>
      <c r="CZ385" s="100"/>
    </row>
    <row r="386" ht="15.75" customHeight="1">
      <c r="A386" s="100"/>
      <c r="B386" s="100"/>
      <c r="C386" s="100"/>
      <c r="D386" s="100"/>
      <c r="E386" s="103"/>
      <c r="F386" s="100"/>
      <c r="G386" s="100"/>
      <c r="H386" s="100"/>
      <c r="I386" s="100"/>
      <c r="J386" s="103"/>
      <c r="K386" s="100"/>
      <c r="L386" s="100"/>
      <c r="M386" s="101"/>
      <c r="N386" s="102"/>
      <c r="O386" s="103"/>
      <c r="P386" s="103"/>
      <c r="Q386" s="103"/>
      <c r="R386" s="103"/>
      <c r="S386" s="103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1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  <c r="BB386" s="100"/>
      <c r="BC386" s="100"/>
      <c r="BD386" s="100"/>
      <c r="BE386" s="100"/>
      <c r="BF386" s="100"/>
      <c r="BG386" s="100"/>
      <c r="BH386" s="100"/>
      <c r="BI386" s="100"/>
      <c r="BJ386" s="100"/>
      <c r="BK386" s="100"/>
      <c r="BL386" s="100"/>
      <c r="BM386" s="100"/>
      <c r="BN386" s="100"/>
      <c r="BO386" s="100"/>
      <c r="BP386" s="100"/>
      <c r="BQ386" s="100"/>
      <c r="BR386" s="100"/>
      <c r="BS386" s="100"/>
      <c r="BT386" s="100"/>
      <c r="BU386" s="100"/>
      <c r="BV386" s="100"/>
      <c r="BW386" s="100"/>
      <c r="BX386" s="100"/>
      <c r="BY386" s="100"/>
      <c r="BZ386" s="101"/>
      <c r="CA386" s="100"/>
      <c r="CB386" s="104"/>
      <c r="CC386" s="104"/>
      <c r="CD386" s="104"/>
      <c r="CE386" s="104"/>
      <c r="CF386" s="104"/>
      <c r="CG386" s="104"/>
      <c r="CH386" s="104"/>
      <c r="CI386" s="104"/>
      <c r="CJ386" s="104"/>
      <c r="CK386" s="104"/>
      <c r="CL386" s="104"/>
      <c r="CM386" s="104"/>
      <c r="CN386" s="104"/>
      <c r="CO386" s="104"/>
      <c r="CP386" s="104"/>
      <c r="CQ386" s="104"/>
      <c r="CR386" s="104"/>
      <c r="CS386" s="100"/>
      <c r="CT386" s="100"/>
      <c r="CU386" s="100"/>
      <c r="CV386" s="100"/>
      <c r="CW386" s="100"/>
      <c r="CX386" s="100"/>
      <c r="CY386" s="100"/>
      <c r="CZ386" s="100"/>
    </row>
    <row r="387" ht="15.75" customHeight="1">
      <c r="A387" s="100"/>
      <c r="B387" s="100"/>
      <c r="C387" s="100"/>
      <c r="D387" s="100"/>
      <c r="E387" s="103"/>
      <c r="F387" s="100"/>
      <c r="G387" s="100"/>
      <c r="H387" s="100"/>
      <c r="I387" s="100"/>
      <c r="J387" s="103"/>
      <c r="K387" s="100"/>
      <c r="L387" s="100"/>
      <c r="M387" s="101"/>
      <c r="N387" s="102"/>
      <c r="O387" s="103"/>
      <c r="P387" s="103"/>
      <c r="Q387" s="103"/>
      <c r="R387" s="103"/>
      <c r="S387" s="103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1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  <c r="BB387" s="100"/>
      <c r="BC387" s="100"/>
      <c r="BD387" s="100"/>
      <c r="BE387" s="100"/>
      <c r="BF387" s="100"/>
      <c r="BG387" s="100"/>
      <c r="BH387" s="100"/>
      <c r="BI387" s="100"/>
      <c r="BJ387" s="100"/>
      <c r="BK387" s="100"/>
      <c r="BL387" s="100"/>
      <c r="BM387" s="100"/>
      <c r="BN387" s="100"/>
      <c r="BO387" s="100"/>
      <c r="BP387" s="100"/>
      <c r="BQ387" s="100"/>
      <c r="BR387" s="100"/>
      <c r="BS387" s="100"/>
      <c r="BT387" s="100"/>
      <c r="BU387" s="100"/>
      <c r="BV387" s="100"/>
      <c r="BW387" s="100"/>
      <c r="BX387" s="100"/>
      <c r="BY387" s="100"/>
      <c r="BZ387" s="101"/>
      <c r="CA387" s="100"/>
      <c r="CB387" s="104"/>
      <c r="CC387" s="104"/>
      <c r="CD387" s="104"/>
      <c r="CE387" s="104"/>
      <c r="CF387" s="104"/>
      <c r="CG387" s="104"/>
      <c r="CH387" s="104"/>
      <c r="CI387" s="104"/>
      <c r="CJ387" s="104"/>
      <c r="CK387" s="104"/>
      <c r="CL387" s="104"/>
      <c r="CM387" s="104"/>
      <c r="CN387" s="104"/>
      <c r="CO387" s="104"/>
      <c r="CP387" s="104"/>
      <c r="CQ387" s="104"/>
      <c r="CR387" s="104"/>
      <c r="CS387" s="100"/>
      <c r="CT387" s="100"/>
      <c r="CU387" s="100"/>
      <c r="CV387" s="100"/>
      <c r="CW387" s="100"/>
      <c r="CX387" s="100"/>
      <c r="CY387" s="100"/>
      <c r="CZ387" s="100"/>
    </row>
    <row r="388" ht="15.75" customHeight="1">
      <c r="A388" s="100"/>
      <c r="B388" s="100"/>
      <c r="C388" s="100"/>
      <c r="D388" s="100"/>
      <c r="E388" s="103"/>
      <c r="F388" s="100"/>
      <c r="G388" s="100"/>
      <c r="H388" s="100"/>
      <c r="I388" s="100"/>
      <c r="J388" s="103"/>
      <c r="K388" s="100"/>
      <c r="L388" s="100"/>
      <c r="M388" s="101"/>
      <c r="N388" s="102"/>
      <c r="O388" s="103"/>
      <c r="P388" s="103"/>
      <c r="Q388" s="103"/>
      <c r="R388" s="103"/>
      <c r="S388" s="103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1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  <c r="BE388" s="100"/>
      <c r="BF388" s="100"/>
      <c r="BG388" s="100"/>
      <c r="BH388" s="100"/>
      <c r="BI388" s="100"/>
      <c r="BJ388" s="100"/>
      <c r="BK388" s="100"/>
      <c r="BL388" s="100"/>
      <c r="BM388" s="100"/>
      <c r="BN388" s="100"/>
      <c r="BO388" s="100"/>
      <c r="BP388" s="100"/>
      <c r="BQ388" s="100"/>
      <c r="BR388" s="100"/>
      <c r="BS388" s="100"/>
      <c r="BT388" s="100"/>
      <c r="BU388" s="100"/>
      <c r="BV388" s="100"/>
      <c r="BW388" s="100"/>
      <c r="BX388" s="100"/>
      <c r="BY388" s="100"/>
      <c r="BZ388" s="101"/>
      <c r="CA388" s="100"/>
      <c r="CB388" s="104"/>
      <c r="CC388" s="104"/>
      <c r="CD388" s="104"/>
      <c r="CE388" s="104"/>
      <c r="CF388" s="104"/>
      <c r="CG388" s="104"/>
      <c r="CH388" s="104"/>
      <c r="CI388" s="104"/>
      <c r="CJ388" s="104"/>
      <c r="CK388" s="104"/>
      <c r="CL388" s="104"/>
      <c r="CM388" s="104"/>
      <c r="CN388" s="104"/>
      <c r="CO388" s="104"/>
      <c r="CP388" s="104"/>
      <c r="CQ388" s="104"/>
      <c r="CR388" s="104"/>
      <c r="CS388" s="100"/>
      <c r="CT388" s="100"/>
      <c r="CU388" s="100"/>
      <c r="CV388" s="100"/>
      <c r="CW388" s="100"/>
      <c r="CX388" s="100"/>
      <c r="CY388" s="100"/>
      <c r="CZ388" s="100"/>
    </row>
    <row r="389" ht="15.75" customHeight="1">
      <c r="A389" s="100"/>
      <c r="B389" s="100"/>
      <c r="C389" s="100"/>
      <c r="D389" s="100"/>
      <c r="E389" s="103"/>
      <c r="F389" s="100"/>
      <c r="G389" s="100"/>
      <c r="H389" s="100"/>
      <c r="I389" s="100"/>
      <c r="J389" s="103"/>
      <c r="K389" s="100"/>
      <c r="L389" s="100"/>
      <c r="M389" s="101"/>
      <c r="N389" s="102"/>
      <c r="O389" s="103"/>
      <c r="P389" s="103"/>
      <c r="Q389" s="103"/>
      <c r="R389" s="103"/>
      <c r="S389" s="103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1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  <c r="BB389" s="100"/>
      <c r="BC389" s="100"/>
      <c r="BD389" s="100"/>
      <c r="BE389" s="100"/>
      <c r="BF389" s="100"/>
      <c r="BG389" s="100"/>
      <c r="BH389" s="100"/>
      <c r="BI389" s="100"/>
      <c r="BJ389" s="100"/>
      <c r="BK389" s="100"/>
      <c r="BL389" s="100"/>
      <c r="BM389" s="100"/>
      <c r="BN389" s="100"/>
      <c r="BO389" s="100"/>
      <c r="BP389" s="100"/>
      <c r="BQ389" s="100"/>
      <c r="BR389" s="100"/>
      <c r="BS389" s="100"/>
      <c r="BT389" s="100"/>
      <c r="BU389" s="100"/>
      <c r="BV389" s="100"/>
      <c r="BW389" s="100"/>
      <c r="BX389" s="100"/>
      <c r="BY389" s="100"/>
      <c r="BZ389" s="101"/>
      <c r="CA389" s="100"/>
      <c r="CB389" s="104"/>
      <c r="CC389" s="104"/>
      <c r="CD389" s="104"/>
      <c r="CE389" s="104"/>
      <c r="CF389" s="104"/>
      <c r="CG389" s="104"/>
      <c r="CH389" s="104"/>
      <c r="CI389" s="104"/>
      <c r="CJ389" s="104"/>
      <c r="CK389" s="104"/>
      <c r="CL389" s="104"/>
      <c r="CM389" s="104"/>
      <c r="CN389" s="104"/>
      <c r="CO389" s="104"/>
      <c r="CP389" s="104"/>
      <c r="CQ389" s="104"/>
      <c r="CR389" s="104"/>
      <c r="CS389" s="100"/>
      <c r="CT389" s="100"/>
      <c r="CU389" s="100"/>
      <c r="CV389" s="100"/>
      <c r="CW389" s="100"/>
      <c r="CX389" s="100"/>
      <c r="CY389" s="100"/>
      <c r="CZ389" s="100"/>
    </row>
    <row r="390" ht="15.75" customHeight="1">
      <c r="A390" s="100"/>
      <c r="B390" s="100"/>
      <c r="C390" s="100"/>
      <c r="D390" s="100"/>
      <c r="E390" s="103"/>
      <c r="F390" s="100"/>
      <c r="G390" s="100"/>
      <c r="H390" s="100"/>
      <c r="I390" s="100"/>
      <c r="J390" s="103"/>
      <c r="K390" s="100"/>
      <c r="L390" s="100"/>
      <c r="M390" s="101"/>
      <c r="N390" s="102"/>
      <c r="O390" s="103"/>
      <c r="P390" s="103"/>
      <c r="Q390" s="103"/>
      <c r="R390" s="103"/>
      <c r="S390" s="103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1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  <c r="BB390" s="100"/>
      <c r="BC390" s="100"/>
      <c r="BD390" s="100"/>
      <c r="BE390" s="100"/>
      <c r="BF390" s="100"/>
      <c r="BG390" s="100"/>
      <c r="BH390" s="100"/>
      <c r="BI390" s="100"/>
      <c r="BJ390" s="100"/>
      <c r="BK390" s="100"/>
      <c r="BL390" s="100"/>
      <c r="BM390" s="100"/>
      <c r="BN390" s="100"/>
      <c r="BO390" s="100"/>
      <c r="BP390" s="100"/>
      <c r="BQ390" s="100"/>
      <c r="BR390" s="100"/>
      <c r="BS390" s="100"/>
      <c r="BT390" s="100"/>
      <c r="BU390" s="100"/>
      <c r="BV390" s="100"/>
      <c r="BW390" s="100"/>
      <c r="BX390" s="100"/>
      <c r="BY390" s="100"/>
      <c r="BZ390" s="101"/>
      <c r="CA390" s="100"/>
      <c r="CB390" s="104"/>
      <c r="CC390" s="104"/>
      <c r="CD390" s="104"/>
      <c r="CE390" s="104"/>
      <c r="CF390" s="104"/>
      <c r="CG390" s="104"/>
      <c r="CH390" s="104"/>
      <c r="CI390" s="104"/>
      <c r="CJ390" s="104"/>
      <c r="CK390" s="104"/>
      <c r="CL390" s="104"/>
      <c r="CM390" s="104"/>
      <c r="CN390" s="104"/>
      <c r="CO390" s="104"/>
      <c r="CP390" s="104"/>
      <c r="CQ390" s="104"/>
      <c r="CR390" s="104"/>
      <c r="CS390" s="100"/>
      <c r="CT390" s="100"/>
      <c r="CU390" s="100"/>
      <c r="CV390" s="100"/>
      <c r="CW390" s="100"/>
      <c r="CX390" s="100"/>
      <c r="CY390" s="100"/>
      <c r="CZ390" s="100"/>
    </row>
    <row r="391" ht="15.75" customHeight="1">
      <c r="A391" s="100"/>
      <c r="B391" s="100"/>
      <c r="C391" s="100"/>
      <c r="D391" s="100"/>
      <c r="E391" s="103"/>
      <c r="F391" s="100"/>
      <c r="G391" s="100"/>
      <c r="H391" s="100"/>
      <c r="I391" s="100"/>
      <c r="J391" s="103"/>
      <c r="K391" s="100"/>
      <c r="L391" s="100"/>
      <c r="M391" s="101"/>
      <c r="N391" s="102"/>
      <c r="O391" s="103"/>
      <c r="P391" s="103"/>
      <c r="Q391" s="103"/>
      <c r="R391" s="103"/>
      <c r="S391" s="103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1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  <c r="BB391" s="100"/>
      <c r="BC391" s="100"/>
      <c r="BD391" s="100"/>
      <c r="BE391" s="100"/>
      <c r="BF391" s="100"/>
      <c r="BG391" s="100"/>
      <c r="BH391" s="100"/>
      <c r="BI391" s="100"/>
      <c r="BJ391" s="100"/>
      <c r="BK391" s="100"/>
      <c r="BL391" s="100"/>
      <c r="BM391" s="100"/>
      <c r="BN391" s="100"/>
      <c r="BO391" s="100"/>
      <c r="BP391" s="100"/>
      <c r="BQ391" s="100"/>
      <c r="BR391" s="100"/>
      <c r="BS391" s="100"/>
      <c r="BT391" s="100"/>
      <c r="BU391" s="100"/>
      <c r="BV391" s="100"/>
      <c r="BW391" s="100"/>
      <c r="BX391" s="100"/>
      <c r="BY391" s="100"/>
      <c r="BZ391" s="101"/>
      <c r="CA391" s="100"/>
      <c r="CB391" s="104"/>
      <c r="CC391" s="104"/>
      <c r="CD391" s="104"/>
      <c r="CE391" s="104"/>
      <c r="CF391" s="104"/>
      <c r="CG391" s="104"/>
      <c r="CH391" s="104"/>
      <c r="CI391" s="104"/>
      <c r="CJ391" s="104"/>
      <c r="CK391" s="104"/>
      <c r="CL391" s="104"/>
      <c r="CM391" s="104"/>
      <c r="CN391" s="104"/>
      <c r="CO391" s="104"/>
      <c r="CP391" s="104"/>
      <c r="CQ391" s="104"/>
      <c r="CR391" s="104"/>
      <c r="CS391" s="100"/>
      <c r="CT391" s="100"/>
      <c r="CU391" s="100"/>
      <c r="CV391" s="100"/>
      <c r="CW391" s="100"/>
      <c r="CX391" s="100"/>
      <c r="CY391" s="100"/>
      <c r="CZ391" s="100"/>
    </row>
    <row r="392" ht="15.75" customHeight="1">
      <c r="A392" s="100"/>
      <c r="B392" s="100"/>
      <c r="C392" s="100"/>
      <c r="D392" s="100"/>
      <c r="E392" s="103"/>
      <c r="F392" s="100"/>
      <c r="G392" s="100"/>
      <c r="H392" s="100"/>
      <c r="I392" s="100"/>
      <c r="J392" s="103"/>
      <c r="K392" s="100"/>
      <c r="L392" s="100"/>
      <c r="M392" s="101"/>
      <c r="N392" s="102"/>
      <c r="O392" s="103"/>
      <c r="P392" s="103"/>
      <c r="Q392" s="103"/>
      <c r="R392" s="103"/>
      <c r="S392" s="103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1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  <c r="BB392" s="100"/>
      <c r="BC392" s="100"/>
      <c r="BD392" s="100"/>
      <c r="BE392" s="100"/>
      <c r="BF392" s="100"/>
      <c r="BG392" s="100"/>
      <c r="BH392" s="100"/>
      <c r="BI392" s="100"/>
      <c r="BJ392" s="100"/>
      <c r="BK392" s="100"/>
      <c r="BL392" s="100"/>
      <c r="BM392" s="100"/>
      <c r="BN392" s="100"/>
      <c r="BO392" s="100"/>
      <c r="BP392" s="100"/>
      <c r="BQ392" s="100"/>
      <c r="BR392" s="100"/>
      <c r="BS392" s="100"/>
      <c r="BT392" s="100"/>
      <c r="BU392" s="100"/>
      <c r="BV392" s="100"/>
      <c r="BW392" s="100"/>
      <c r="BX392" s="100"/>
      <c r="BY392" s="100"/>
      <c r="BZ392" s="101"/>
      <c r="CA392" s="100"/>
      <c r="CB392" s="104"/>
      <c r="CC392" s="104"/>
      <c r="CD392" s="104"/>
      <c r="CE392" s="104"/>
      <c r="CF392" s="104"/>
      <c r="CG392" s="104"/>
      <c r="CH392" s="104"/>
      <c r="CI392" s="104"/>
      <c r="CJ392" s="104"/>
      <c r="CK392" s="104"/>
      <c r="CL392" s="104"/>
      <c r="CM392" s="104"/>
      <c r="CN392" s="104"/>
      <c r="CO392" s="104"/>
      <c r="CP392" s="104"/>
      <c r="CQ392" s="104"/>
      <c r="CR392" s="104"/>
      <c r="CS392" s="100"/>
      <c r="CT392" s="100"/>
      <c r="CU392" s="100"/>
      <c r="CV392" s="100"/>
      <c r="CW392" s="100"/>
      <c r="CX392" s="100"/>
      <c r="CY392" s="100"/>
      <c r="CZ392" s="100"/>
    </row>
    <row r="393" ht="15.75" customHeight="1">
      <c r="A393" s="100"/>
      <c r="B393" s="100"/>
      <c r="C393" s="100"/>
      <c r="D393" s="100"/>
      <c r="E393" s="103"/>
      <c r="F393" s="100"/>
      <c r="G393" s="100"/>
      <c r="H393" s="100"/>
      <c r="I393" s="100"/>
      <c r="J393" s="103"/>
      <c r="K393" s="100"/>
      <c r="L393" s="100"/>
      <c r="M393" s="101"/>
      <c r="N393" s="102"/>
      <c r="O393" s="103"/>
      <c r="P393" s="103"/>
      <c r="Q393" s="103"/>
      <c r="R393" s="103"/>
      <c r="S393" s="103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1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  <c r="BB393" s="100"/>
      <c r="BC393" s="100"/>
      <c r="BD393" s="100"/>
      <c r="BE393" s="100"/>
      <c r="BF393" s="100"/>
      <c r="BG393" s="100"/>
      <c r="BH393" s="100"/>
      <c r="BI393" s="100"/>
      <c r="BJ393" s="100"/>
      <c r="BK393" s="100"/>
      <c r="BL393" s="100"/>
      <c r="BM393" s="100"/>
      <c r="BN393" s="100"/>
      <c r="BO393" s="100"/>
      <c r="BP393" s="100"/>
      <c r="BQ393" s="100"/>
      <c r="BR393" s="100"/>
      <c r="BS393" s="100"/>
      <c r="BT393" s="100"/>
      <c r="BU393" s="100"/>
      <c r="BV393" s="100"/>
      <c r="BW393" s="100"/>
      <c r="BX393" s="100"/>
      <c r="BY393" s="100"/>
      <c r="BZ393" s="101"/>
      <c r="CA393" s="100"/>
      <c r="CB393" s="104"/>
      <c r="CC393" s="104"/>
      <c r="CD393" s="104"/>
      <c r="CE393" s="104"/>
      <c r="CF393" s="104"/>
      <c r="CG393" s="104"/>
      <c r="CH393" s="104"/>
      <c r="CI393" s="104"/>
      <c r="CJ393" s="104"/>
      <c r="CK393" s="104"/>
      <c r="CL393" s="104"/>
      <c r="CM393" s="104"/>
      <c r="CN393" s="104"/>
      <c r="CO393" s="104"/>
      <c r="CP393" s="104"/>
      <c r="CQ393" s="104"/>
      <c r="CR393" s="104"/>
      <c r="CS393" s="100"/>
      <c r="CT393" s="100"/>
      <c r="CU393" s="100"/>
      <c r="CV393" s="100"/>
      <c r="CW393" s="100"/>
      <c r="CX393" s="100"/>
      <c r="CY393" s="100"/>
      <c r="CZ393" s="100"/>
    </row>
    <row r="394" ht="15.75" customHeight="1">
      <c r="A394" s="100"/>
      <c r="B394" s="100"/>
      <c r="C394" s="100"/>
      <c r="D394" s="100"/>
      <c r="E394" s="103"/>
      <c r="F394" s="100"/>
      <c r="G394" s="100"/>
      <c r="H394" s="100"/>
      <c r="I394" s="100"/>
      <c r="J394" s="103"/>
      <c r="K394" s="100"/>
      <c r="L394" s="100"/>
      <c r="M394" s="101"/>
      <c r="N394" s="102"/>
      <c r="O394" s="103"/>
      <c r="P394" s="103"/>
      <c r="Q394" s="103"/>
      <c r="R394" s="103"/>
      <c r="S394" s="103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1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  <c r="BB394" s="100"/>
      <c r="BC394" s="100"/>
      <c r="BD394" s="100"/>
      <c r="BE394" s="100"/>
      <c r="BF394" s="100"/>
      <c r="BG394" s="100"/>
      <c r="BH394" s="100"/>
      <c r="BI394" s="100"/>
      <c r="BJ394" s="100"/>
      <c r="BK394" s="100"/>
      <c r="BL394" s="100"/>
      <c r="BM394" s="100"/>
      <c r="BN394" s="100"/>
      <c r="BO394" s="100"/>
      <c r="BP394" s="100"/>
      <c r="BQ394" s="100"/>
      <c r="BR394" s="100"/>
      <c r="BS394" s="100"/>
      <c r="BT394" s="100"/>
      <c r="BU394" s="100"/>
      <c r="BV394" s="100"/>
      <c r="BW394" s="100"/>
      <c r="BX394" s="100"/>
      <c r="BY394" s="100"/>
      <c r="BZ394" s="101"/>
      <c r="CA394" s="100"/>
      <c r="CB394" s="104"/>
      <c r="CC394" s="104"/>
      <c r="CD394" s="104"/>
      <c r="CE394" s="104"/>
      <c r="CF394" s="104"/>
      <c r="CG394" s="104"/>
      <c r="CH394" s="104"/>
      <c r="CI394" s="104"/>
      <c r="CJ394" s="104"/>
      <c r="CK394" s="104"/>
      <c r="CL394" s="104"/>
      <c r="CM394" s="104"/>
      <c r="CN394" s="104"/>
      <c r="CO394" s="104"/>
      <c r="CP394" s="104"/>
      <c r="CQ394" s="104"/>
      <c r="CR394" s="104"/>
      <c r="CS394" s="100"/>
      <c r="CT394" s="100"/>
      <c r="CU394" s="100"/>
      <c r="CV394" s="100"/>
      <c r="CW394" s="100"/>
      <c r="CX394" s="100"/>
      <c r="CY394" s="100"/>
      <c r="CZ394" s="100"/>
    </row>
    <row r="395" ht="15.75" customHeight="1">
      <c r="A395" s="100"/>
      <c r="B395" s="100"/>
      <c r="C395" s="100"/>
      <c r="D395" s="100"/>
      <c r="E395" s="103"/>
      <c r="F395" s="100"/>
      <c r="G395" s="100"/>
      <c r="H395" s="100"/>
      <c r="I395" s="100"/>
      <c r="J395" s="103"/>
      <c r="K395" s="100"/>
      <c r="L395" s="100"/>
      <c r="M395" s="101"/>
      <c r="N395" s="102"/>
      <c r="O395" s="103"/>
      <c r="P395" s="103"/>
      <c r="Q395" s="103"/>
      <c r="R395" s="103"/>
      <c r="S395" s="103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1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  <c r="BE395" s="100"/>
      <c r="BF395" s="100"/>
      <c r="BG395" s="100"/>
      <c r="BH395" s="100"/>
      <c r="BI395" s="100"/>
      <c r="BJ395" s="100"/>
      <c r="BK395" s="100"/>
      <c r="BL395" s="100"/>
      <c r="BM395" s="100"/>
      <c r="BN395" s="100"/>
      <c r="BO395" s="100"/>
      <c r="BP395" s="100"/>
      <c r="BQ395" s="100"/>
      <c r="BR395" s="100"/>
      <c r="BS395" s="100"/>
      <c r="BT395" s="100"/>
      <c r="BU395" s="100"/>
      <c r="BV395" s="100"/>
      <c r="BW395" s="100"/>
      <c r="BX395" s="100"/>
      <c r="BY395" s="100"/>
      <c r="BZ395" s="101"/>
      <c r="CA395" s="100"/>
      <c r="CB395" s="104"/>
      <c r="CC395" s="104"/>
      <c r="CD395" s="104"/>
      <c r="CE395" s="104"/>
      <c r="CF395" s="104"/>
      <c r="CG395" s="104"/>
      <c r="CH395" s="104"/>
      <c r="CI395" s="104"/>
      <c r="CJ395" s="104"/>
      <c r="CK395" s="104"/>
      <c r="CL395" s="104"/>
      <c r="CM395" s="104"/>
      <c r="CN395" s="104"/>
      <c r="CO395" s="104"/>
      <c r="CP395" s="104"/>
      <c r="CQ395" s="104"/>
      <c r="CR395" s="104"/>
      <c r="CS395" s="100"/>
      <c r="CT395" s="100"/>
      <c r="CU395" s="100"/>
      <c r="CV395" s="100"/>
      <c r="CW395" s="100"/>
      <c r="CX395" s="100"/>
      <c r="CY395" s="100"/>
      <c r="CZ395" s="100"/>
    </row>
    <row r="396" ht="15.75" customHeight="1">
      <c r="AK396" s="348"/>
    </row>
    <row r="397" ht="15.75" customHeight="1">
      <c r="AK397" s="348"/>
    </row>
    <row r="398" ht="15.75" customHeight="1">
      <c r="AK398" s="348"/>
      <c r="AU398" s="163"/>
      <c r="CJ398" s="63" t="str">
        <f>INT(CH398-CB398)&amp;" hari "&amp;HOUR(MOD(CH398-CB398,1))&amp;" jam "&amp;MINUTE(MOD(CH398-CB398,1))&amp;" menit "&amp;SECOND(MOD(CH398-CB398,1))</f>
        <v>0 hari 0 jam 0 menit 0</v>
      </c>
    </row>
  </sheetData>
  <autoFilter ref="$A$5:$CT$146"/>
  <mergeCells count="51">
    <mergeCell ref="BM149:BO149"/>
    <mergeCell ref="BP149:BT149"/>
    <mergeCell ref="CB149:CN149"/>
    <mergeCell ref="CS149:CT149"/>
    <mergeCell ref="Y149:Z149"/>
    <mergeCell ref="Y154:Z154"/>
    <mergeCell ref="AA154:AB154"/>
    <mergeCell ref="AH154:AK154"/>
    <mergeCell ref="AM154:AN154"/>
    <mergeCell ref="AX154:BH154"/>
    <mergeCell ref="BM154:BO154"/>
    <mergeCell ref="CW5:CW6"/>
    <mergeCell ref="CX5:CX6"/>
    <mergeCell ref="CY5:CY6"/>
    <mergeCell ref="CZ5:CZ6"/>
    <mergeCell ref="Y5:Z5"/>
    <mergeCell ref="AA5:AB5"/>
    <mergeCell ref="AM5:AN5"/>
    <mergeCell ref="CB5:CR5"/>
    <mergeCell ref="CS5:CT5"/>
    <mergeCell ref="CU5:CU6"/>
    <mergeCell ref="CV5:CV6"/>
    <mergeCell ref="CQ6:CR6"/>
    <mergeCell ref="CS89:CT89"/>
    <mergeCell ref="CU89:CU90"/>
    <mergeCell ref="CV89:CV90"/>
    <mergeCell ref="CW89:CW90"/>
    <mergeCell ref="CX89:CX90"/>
    <mergeCell ref="CY89:CY90"/>
    <mergeCell ref="CZ89:CZ90"/>
    <mergeCell ref="CF6:CG6"/>
    <mergeCell ref="CI6:CJ6"/>
    <mergeCell ref="Y89:Z89"/>
    <mergeCell ref="AA89:AB89"/>
    <mergeCell ref="AF89:AF90"/>
    <mergeCell ref="AM89:AN89"/>
    <mergeCell ref="CB89:CR89"/>
    <mergeCell ref="CQ90:CR90"/>
    <mergeCell ref="CF90:CG90"/>
    <mergeCell ref="CI90:CJ90"/>
    <mergeCell ref="AA149:AB149"/>
    <mergeCell ref="AH149:AK149"/>
    <mergeCell ref="AM149:AN149"/>
    <mergeCell ref="AX149:BH149"/>
    <mergeCell ref="BU149:BW149"/>
    <mergeCell ref="BP154:BT154"/>
    <mergeCell ref="BU154:BW154"/>
    <mergeCell ref="CB154:CN154"/>
    <mergeCell ref="CS154:CT154"/>
    <mergeCell ref="A157:D157"/>
    <mergeCell ref="A159:D159"/>
  </mergeCells>
  <printOptions/>
  <pageMargins bottom="0.6" footer="0.0" header="0.0" left="0.06559839206634936" right="0.07379819107464303" top="0.09019778909123037"/>
  <pageSetup fitToHeight="0" paperSize="9" orientation="landscape"/>
  <headerFooter>
    <oddFooter>&amp;R&amp;P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Col="1"/>
  <cols>
    <col customWidth="1" min="1" max="1" width="4.0"/>
    <col customWidth="1" hidden="1" min="2" max="2" width="16.0"/>
    <col customWidth="1" min="3" max="3" width="11.71"/>
    <col customWidth="1" min="4" max="4" width="9.86"/>
    <col customWidth="1" min="5" max="5" width="22.71"/>
    <col customWidth="1" min="6" max="6" width="10.14"/>
    <col customWidth="1" min="7" max="7" width="24.71"/>
    <col customWidth="1" min="8" max="8" width="20.71"/>
    <col customWidth="1" min="9" max="9" width="33.71"/>
    <col customWidth="1" min="10" max="10" width="16.57"/>
    <col customWidth="1" min="11" max="11" width="33.14"/>
    <col customWidth="1" min="12" max="13" width="12.14"/>
    <col customWidth="1" min="14" max="14" width="29.86"/>
    <col customWidth="1" hidden="1" min="15" max="18" width="23.29"/>
    <col customWidth="1" min="19" max="19" width="26.14"/>
    <col customWidth="1" hidden="1" min="20" max="20" width="32.43"/>
    <col customWidth="1" min="21" max="21" width="10.43"/>
    <col customWidth="1" hidden="1" min="22" max="22" width="11.14"/>
    <col customWidth="1" hidden="1" min="23" max="23" width="9.43"/>
    <col customWidth="1" min="24" max="24" width="16.29"/>
    <col customWidth="1" min="25" max="25" width="10.0"/>
    <col customWidth="1" min="26" max="26" width="23.0"/>
    <col customWidth="1" min="27" max="27" width="11.0"/>
    <col customWidth="1" min="28" max="28" width="24.43"/>
    <col customWidth="1" min="29" max="29" width="17.86"/>
    <col customWidth="1" min="30" max="30" width="12.0" outlineLevel="1"/>
    <col customWidth="1" min="31" max="32" width="17.14"/>
    <col customWidth="1" min="33" max="33" width="13.43"/>
    <col customWidth="1" min="34" max="34" width="35.0"/>
    <col customWidth="1" min="35" max="36" width="10.0"/>
    <col customWidth="1" min="37" max="37" width="22.43"/>
    <col customWidth="1" min="38" max="38" width="22.29"/>
    <col customWidth="1" min="39" max="40" width="8.71"/>
    <col customWidth="1" min="41" max="41" width="16.43"/>
    <col customWidth="1" min="42" max="50" width="15.86"/>
    <col customWidth="1" min="51" max="52" width="22.43"/>
    <col customWidth="1" min="53" max="97" width="19.14"/>
    <col customWidth="1" min="118" max="118" width="12.57"/>
    <col customWidth="1" min="119" max="119" width="15.86"/>
    <col customWidth="1" min="120" max="120" width="18.0"/>
    <col customWidth="1" min="121" max="121" width="5.86"/>
    <col customWidth="1" min="122" max="122" width="3.86"/>
    <col customWidth="1" min="123" max="123" width="6.29"/>
    <col customWidth="1" min="124" max="124" width="4.14"/>
    <col customWidth="1" min="125" max="125" width="7.86"/>
    <col customWidth="1" min="126" max="126" width="10.43"/>
    <col customWidth="1" min="127" max="127" width="9.14"/>
    <col customWidth="1" min="128" max="128" width="8.43"/>
    <col customWidth="1" min="129" max="129" width="8.71"/>
    <col customWidth="1" min="130" max="131" width="6.57"/>
    <col customWidth="1" min="132" max="132" width="8.86"/>
    <col customWidth="1" min="133" max="133" width="7.71"/>
    <col customWidth="1" min="134" max="134" width="9.43"/>
    <col customWidth="1" min="135" max="135" width="8.43"/>
    <col customWidth="1" min="136" max="136" width="7.29"/>
    <col customWidth="1" min="137" max="137" width="5.29"/>
    <col customWidth="1" min="138" max="139" width="5.0"/>
    <col customWidth="1" min="140" max="140" width="4.86"/>
    <col customWidth="1" min="141" max="141" width="4.71"/>
    <col customWidth="1" min="142" max="142" width="5.0"/>
    <col customWidth="1" min="143" max="143" width="13.57"/>
    <col customWidth="1" min="144" max="144" width="4.43"/>
    <col customWidth="1" min="145" max="145" width="8.29"/>
    <col customWidth="1" min="147" max="147" width="12.71"/>
    <col customWidth="1" min="148" max="148" width="17.0"/>
    <col customWidth="1" min="149" max="150" width="12.71"/>
    <col customWidth="1" min="151" max="151" width="17.14"/>
    <col customWidth="1" min="152" max="153" width="15.14"/>
    <col customWidth="1" min="154" max="154" width="16.14"/>
    <col customWidth="1" min="155" max="155" width="16.57"/>
    <col customWidth="1" min="156" max="156" width="25.0"/>
    <col customWidth="1" min="157" max="157" width="27.71"/>
    <col customWidth="1" min="158" max="158" width="21.86"/>
    <col customWidth="1" min="159" max="159" width="15.14"/>
    <col customWidth="1" min="160" max="160" width="27.0"/>
    <col customWidth="1" min="161" max="164" width="15.14"/>
    <col customWidth="1" min="165" max="165" width="28.43"/>
    <col customWidth="1" min="166" max="166" width="32.43"/>
    <col customWidth="1" min="167" max="167" width="17.29"/>
    <col customWidth="1" min="168" max="170" width="26.86"/>
    <col customWidth="1" min="171" max="171" width="42.29"/>
    <col customWidth="1" min="172" max="172" width="35.43"/>
    <col customWidth="1" hidden="1" min="173" max="174" width="15.43"/>
    <col customWidth="1" hidden="1" min="175" max="175" width="35.43"/>
    <col customWidth="1" hidden="1" min="176" max="176" width="40.29"/>
    <col customWidth="1" min="177" max="191" width="19.29"/>
  </cols>
  <sheetData>
    <row r="1" ht="30.75" customHeight="1">
      <c r="A1" s="97" t="s">
        <v>390</v>
      </c>
      <c r="B1" s="98"/>
      <c r="C1" s="98"/>
      <c r="D1" s="98"/>
      <c r="E1" s="99"/>
      <c r="F1" s="100"/>
      <c r="G1" s="100"/>
      <c r="H1" s="100"/>
      <c r="I1" s="100"/>
      <c r="J1" s="97"/>
      <c r="L1" s="100"/>
      <c r="M1" s="101"/>
      <c r="N1" s="102"/>
      <c r="O1" s="103"/>
      <c r="P1" s="103"/>
      <c r="Q1" s="103"/>
      <c r="R1" s="103"/>
      <c r="S1" s="103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1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100"/>
      <c r="EG1" s="100"/>
      <c r="EH1" s="100"/>
      <c r="EI1" s="100"/>
      <c r="EJ1" s="100"/>
      <c r="EK1" s="100"/>
      <c r="EL1" s="100"/>
      <c r="EM1" s="100"/>
      <c r="EN1" s="100"/>
      <c r="EO1" s="100"/>
      <c r="EP1" s="100"/>
      <c r="EQ1" s="100"/>
      <c r="ER1" s="101"/>
      <c r="ES1" s="100"/>
      <c r="ET1" s="100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  <c r="FH1" s="104"/>
      <c r="FI1" s="104"/>
      <c r="FJ1" s="104"/>
      <c r="FK1" s="104"/>
      <c r="FL1" s="104"/>
      <c r="FM1" s="100"/>
      <c r="FN1" s="100"/>
      <c r="FO1" s="100"/>
      <c r="FP1" s="100"/>
      <c r="FQ1" s="100"/>
      <c r="FR1" s="100"/>
      <c r="FS1" s="100"/>
      <c r="FT1" s="100"/>
      <c r="FU1" s="100"/>
      <c r="FV1" s="100"/>
      <c r="FW1" s="100"/>
      <c r="FX1" s="100"/>
      <c r="FY1" s="100"/>
      <c r="FZ1" s="100"/>
      <c r="GA1" s="100"/>
      <c r="GB1" s="100"/>
      <c r="GC1" s="100"/>
      <c r="GD1" s="100"/>
      <c r="GE1" s="100"/>
      <c r="GF1" s="100"/>
      <c r="GG1" s="100"/>
      <c r="GH1" s="100"/>
      <c r="GI1" s="100"/>
    </row>
    <row r="2">
      <c r="A2" s="349" t="s">
        <v>829</v>
      </c>
      <c r="B2" s="100"/>
      <c r="C2" s="100"/>
      <c r="D2" s="100"/>
      <c r="E2" s="103"/>
      <c r="F2" s="100"/>
      <c r="G2" s="100"/>
      <c r="H2" s="100"/>
      <c r="I2" s="100"/>
      <c r="J2" s="103"/>
      <c r="K2" s="100"/>
      <c r="L2" s="100"/>
      <c r="M2" s="101"/>
      <c r="N2" s="102"/>
      <c r="O2" s="103"/>
      <c r="P2" s="103"/>
      <c r="Q2" s="103"/>
      <c r="R2" s="103"/>
      <c r="S2" s="103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1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0"/>
      <c r="DE2" s="100"/>
      <c r="DF2" s="100"/>
      <c r="DG2" s="100"/>
      <c r="DH2" s="100"/>
      <c r="DI2" s="100"/>
      <c r="DJ2" s="100"/>
      <c r="DK2" s="100"/>
      <c r="DL2" s="100"/>
      <c r="DM2" s="100"/>
      <c r="DN2" s="100"/>
      <c r="DO2" s="100"/>
      <c r="DP2" s="100"/>
      <c r="DQ2" s="100"/>
      <c r="DR2" s="100"/>
      <c r="DS2" s="100"/>
      <c r="DT2" s="100"/>
      <c r="DU2" s="100"/>
      <c r="DV2" s="100"/>
      <c r="DW2" s="100"/>
      <c r="DX2" s="100"/>
      <c r="DY2" s="100"/>
      <c r="DZ2" s="100"/>
      <c r="EA2" s="100"/>
      <c r="EB2" s="100"/>
      <c r="EC2" s="100"/>
      <c r="ED2" s="100"/>
      <c r="EE2" s="100"/>
      <c r="EF2" s="100"/>
      <c r="EG2" s="100"/>
      <c r="EH2" s="100"/>
      <c r="EI2" s="100"/>
      <c r="EJ2" s="100"/>
      <c r="EK2" s="100"/>
      <c r="EL2" s="100"/>
      <c r="EM2" s="100"/>
      <c r="EN2" s="100"/>
      <c r="EO2" s="100"/>
      <c r="EP2" s="100"/>
      <c r="EQ2" s="100"/>
      <c r="ER2" s="101"/>
      <c r="ES2" s="100"/>
      <c r="ET2" s="100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0"/>
      <c r="FN2" s="100"/>
      <c r="FO2" s="100"/>
      <c r="FP2" s="100"/>
      <c r="FQ2" s="100"/>
      <c r="FR2" s="100"/>
      <c r="FS2" s="100"/>
      <c r="FT2" s="100"/>
      <c r="FU2" s="100"/>
      <c r="FV2" s="100"/>
      <c r="FW2" s="100"/>
      <c r="FX2" s="100"/>
      <c r="FY2" s="100"/>
      <c r="FZ2" s="100"/>
      <c r="GA2" s="100"/>
      <c r="GB2" s="100"/>
      <c r="GC2" s="100"/>
      <c r="GD2" s="100"/>
      <c r="GE2" s="100"/>
      <c r="GF2" s="100"/>
      <c r="GG2" s="100"/>
      <c r="GH2" s="100"/>
      <c r="GI2" s="100"/>
    </row>
    <row r="3">
      <c r="A3" s="100" t="s">
        <v>114</v>
      </c>
      <c r="B3" s="100"/>
      <c r="C3" s="100"/>
      <c r="D3" s="100"/>
      <c r="E3" s="103"/>
      <c r="F3" s="100"/>
      <c r="G3" s="105"/>
      <c r="H3" s="100"/>
      <c r="I3" s="100"/>
      <c r="J3" s="103"/>
      <c r="K3" s="100"/>
      <c r="L3" s="100"/>
      <c r="M3" s="101"/>
      <c r="N3" s="102"/>
      <c r="O3" s="103"/>
      <c r="P3" s="103"/>
      <c r="Q3" s="103"/>
      <c r="R3" s="103"/>
      <c r="S3" s="103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1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1"/>
      <c r="ES3" s="100"/>
      <c r="ET3" s="100"/>
      <c r="EU3" s="104"/>
      <c r="EV3" s="104"/>
      <c r="EW3" s="104"/>
      <c r="EX3" s="104"/>
      <c r="EY3" s="104"/>
      <c r="EZ3" s="104"/>
      <c r="FA3" s="104"/>
      <c r="FB3" s="104"/>
      <c r="FC3" s="104"/>
      <c r="FD3" s="104"/>
      <c r="FE3" s="104"/>
      <c r="FF3" s="104"/>
      <c r="FG3" s="104"/>
      <c r="FH3" s="104"/>
      <c r="FI3" s="104"/>
      <c r="FJ3" s="104"/>
      <c r="FK3" s="104"/>
      <c r="FL3" s="104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  <c r="GB3" s="100"/>
      <c r="GC3" s="100"/>
      <c r="GD3" s="100"/>
      <c r="GE3" s="100"/>
      <c r="GF3" s="100"/>
      <c r="GG3" s="100"/>
      <c r="GH3" s="100"/>
      <c r="GI3" s="100"/>
    </row>
    <row r="4" ht="18.75" customHeight="1">
      <c r="A4" s="106" t="s">
        <v>43</v>
      </c>
      <c r="B4" s="15"/>
      <c r="C4" s="15"/>
      <c r="D4" s="15"/>
      <c r="E4" s="16"/>
      <c r="F4" s="17"/>
      <c r="G4" s="15"/>
      <c r="H4" s="15"/>
      <c r="I4" s="15"/>
      <c r="J4" s="18"/>
      <c r="K4" s="15"/>
      <c r="L4" s="15"/>
      <c r="M4" s="19"/>
      <c r="N4" s="20"/>
      <c r="O4" s="18"/>
      <c r="P4" s="18"/>
      <c r="Q4" s="18"/>
      <c r="R4" s="18"/>
      <c r="S4" s="18"/>
      <c r="T4" s="15"/>
      <c r="U4" s="15"/>
      <c r="V4" s="15"/>
      <c r="W4" s="15"/>
      <c r="X4" s="15"/>
      <c r="Y4" s="15"/>
      <c r="Z4" s="15"/>
      <c r="AA4" s="21"/>
      <c r="AB4" s="21"/>
      <c r="AC4" s="15"/>
      <c r="AD4" s="15"/>
      <c r="AE4" s="15"/>
      <c r="AF4" s="15"/>
      <c r="AG4" s="15"/>
      <c r="AH4" s="21"/>
      <c r="AI4" s="21"/>
      <c r="AJ4" s="21"/>
      <c r="AK4" s="107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9"/>
      <c r="ES4" s="15"/>
      <c r="ET4" s="15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15"/>
      <c r="FN4" s="15"/>
      <c r="FO4" s="21"/>
      <c r="FP4" s="21"/>
      <c r="FQ4" s="21"/>
      <c r="FR4" s="21"/>
      <c r="FS4" s="15"/>
      <c r="FT4" s="15"/>
      <c r="FU4" s="717"/>
      <c r="FV4" s="717"/>
      <c r="FW4" s="717"/>
      <c r="FX4" s="717"/>
      <c r="FY4" s="717"/>
      <c r="FZ4" s="717"/>
      <c r="GA4" s="717"/>
      <c r="GB4" s="717"/>
      <c r="GC4" s="717"/>
      <c r="GD4" s="717"/>
      <c r="GE4" s="717"/>
      <c r="GF4" s="717"/>
      <c r="GG4" s="717"/>
      <c r="GH4" s="717"/>
      <c r="GI4" s="717"/>
    </row>
    <row r="5" ht="20.25" customHeight="1">
      <c r="A5" s="23" t="s">
        <v>0</v>
      </c>
      <c r="B5" s="24" t="s">
        <v>44</v>
      </c>
      <c r="C5" s="350" t="s">
        <v>392</v>
      </c>
      <c r="D5" s="351" t="s">
        <v>45</v>
      </c>
      <c r="E5" s="109" t="s">
        <v>46</v>
      </c>
      <c r="F5" s="109" t="s">
        <v>47</v>
      </c>
      <c r="G5" s="30" t="s">
        <v>48</v>
      </c>
      <c r="H5" s="110" t="s">
        <v>49</v>
      </c>
      <c r="I5" s="109" t="s">
        <v>50</v>
      </c>
      <c r="J5" s="110" t="s">
        <v>51</v>
      </c>
      <c r="K5" s="28" t="s">
        <v>52</v>
      </c>
      <c r="L5" s="26" t="s">
        <v>53</v>
      </c>
      <c r="M5" s="26" t="s">
        <v>54</v>
      </c>
      <c r="N5" s="29" t="s">
        <v>55</v>
      </c>
      <c r="O5" s="352" t="s">
        <v>393</v>
      </c>
      <c r="P5" s="352" t="s">
        <v>394</v>
      </c>
      <c r="Q5" s="352" t="s">
        <v>395</v>
      </c>
      <c r="R5" s="352" t="s">
        <v>396</v>
      </c>
      <c r="S5" s="30" t="s">
        <v>56</v>
      </c>
      <c r="T5" s="718" t="s">
        <v>830</v>
      </c>
      <c r="U5" s="28" t="s">
        <v>57</v>
      </c>
      <c r="V5" s="24" t="s">
        <v>116</v>
      </c>
      <c r="W5" s="112" t="s">
        <v>117</v>
      </c>
      <c r="X5" s="23" t="s">
        <v>118</v>
      </c>
      <c r="Y5" s="31" t="s">
        <v>58</v>
      </c>
      <c r="Z5" s="32"/>
      <c r="AA5" s="31" t="s">
        <v>59</v>
      </c>
      <c r="AB5" s="32"/>
      <c r="AC5" s="113" t="s">
        <v>119</v>
      </c>
      <c r="AD5" s="33" t="s">
        <v>60</v>
      </c>
      <c r="AE5" s="33" t="s">
        <v>120</v>
      </c>
      <c r="AF5" s="719" t="s">
        <v>831</v>
      </c>
      <c r="AG5" s="24" t="s">
        <v>62</v>
      </c>
      <c r="AH5" s="114" t="s">
        <v>121</v>
      </c>
      <c r="AI5" s="114"/>
      <c r="AJ5" s="115"/>
      <c r="AK5" s="116"/>
      <c r="AL5" s="117"/>
      <c r="AM5" s="118" t="s">
        <v>122</v>
      </c>
      <c r="AN5" s="119"/>
      <c r="AO5" s="26" t="s">
        <v>123</v>
      </c>
      <c r="AP5" s="26"/>
      <c r="AQ5" s="720" t="s">
        <v>832</v>
      </c>
      <c r="AR5" s="720" t="s">
        <v>833</v>
      </c>
      <c r="AS5" s="720" t="s">
        <v>834</v>
      </c>
      <c r="AT5" s="26"/>
      <c r="AU5" s="26"/>
      <c r="AV5" s="26"/>
      <c r="AW5" s="26"/>
      <c r="AX5" s="26"/>
      <c r="AY5" s="26"/>
      <c r="AZ5" s="120"/>
      <c r="BA5" s="721" t="s">
        <v>835</v>
      </c>
      <c r="BB5" s="722"/>
      <c r="BC5" s="722"/>
      <c r="BD5" s="722"/>
      <c r="BE5" s="722"/>
      <c r="BF5" s="722"/>
      <c r="BG5" s="722"/>
      <c r="BH5" s="722"/>
      <c r="BI5" s="722"/>
      <c r="BJ5" s="722"/>
      <c r="BK5" s="722"/>
      <c r="BL5" s="722"/>
      <c r="BM5" s="722"/>
      <c r="BN5" s="722"/>
      <c r="BO5" s="722"/>
      <c r="BP5" s="722"/>
      <c r="BQ5" s="722"/>
      <c r="BR5" s="722"/>
      <c r="BS5" s="722"/>
      <c r="BT5" s="722"/>
      <c r="BU5" s="722"/>
      <c r="BV5" s="722"/>
      <c r="BW5" s="722"/>
      <c r="BX5" s="722"/>
      <c r="BY5" s="722"/>
      <c r="BZ5" s="722"/>
      <c r="CA5" s="722"/>
      <c r="CB5" s="722"/>
      <c r="CC5" s="722"/>
      <c r="CD5" s="722"/>
      <c r="CE5" s="722"/>
      <c r="CF5" s="722"/>
      <c r="CG5" s="722"/>
      <c r="CH5" s="722"/>
      <c r="CI5" s="722"/>
      <c r="CJ5" s="722"/>
      <c r="CK5" s="722"/>
      <c r="CL5" s="722"/>
      <c r="CM5" s="722"/>
      <c r="CN5" s="722"/>
      <c r="CO5" s="722"/>
      <c r="CP5" s="723"/>
      <c r="CQ5" s="724"/>
      <c r="CR5" s="724"/>
      <c r="CS5" s="724"/>
      <c r="CT5" s="26"/>
      <c r="CU5" s="24"/>
      <c r="CV5" s="725"/>
      <c r="CW5" s="725"/>
      <c r="CX5" s="725"/>
      <c r="CY5" s="725"/>
      <c r="CZ5" s="119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 t="s">
        <v>53</v>
      </c>
      <c r="DN5" s="120"/>
      <c r="DO5" s="120"/>
      <c r="DP5" s="122" t="s">
        <v>124</v>
      </c>
      <c r="DQ5" s="120"/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120"/>
      <c r="ED5" s="123"/>
      <c r="EE5" s="122" t="s">
        <v>125</v>
      </c>
      <c r="EF5" s="120"/>
      <c r="EG5" s="120"/>
      <c r="EH5" s="120"/>
      <c r="EI5" s="120"/>
      <c r="EJ5" s="120"/>
      <c r="EK5" s="120"/>
      <c r="EL5" s="120"/>
      <c r="EM5" s="120" t="s">
        <v>126</v>
      </c>
      <c r="EN5" s="120"/>
      <c r="EO5" s="120"/>
      <c r="EP5" s="120" t="s">
        <v>114</v>
      </c>
      <c r="EQ5" s="125" t="s">
        <v>127</v>
      </c>
      <c r="ER5" s="126" t="s">
        <v>128</v>
      </c>
      <c r="ES5" s="726" t="s">
        <v>836</v>
      </c>
      <c r="ET5" s="727" t="s">
        <v>127</v>
      </c>
      <c r="EU5" s="728" t="s">
        <v>837</v>
      </c>
      <c r="EV5" s="34" t="s">
        <v>63</v>
      </c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128" t="s">
        <v>64</v>
      </c>
      <c r="FN5" s="35"/>
      <c r="FO5" s="129" t="s">
        <v>130</v>
      </c>
      <c r="FP5" s="235" t="s">
        <v>131</v>
      </c>
      <c r="FQ5" s="236" t="s">
        <v>132</v>
      </c>
      <c r="FR5" s="236" t="s">
        <v>133</v>
      </c>
      <c r="FS5" s="235" t="s">
        <v>134</v>
      </c>
      <c r="FT5" s="729"/>
      <c r="FU5" s="730" t="s">
        <v>838</v>
      </c>
      <c r="FV5" s="731" t="s">
        <v>839</v>
      </c>
      <c r="FW5" s="732"/>
      <c r="FX5" s="732"/>
      <c r="FY5" s="732"/>
      <c r="FZ5" s="732"/>
      <c r="GA5" s="733"/>
      <c r="GB5" s="734"/>
      <c r="GC5" s="734"/>
      <c r="GD5" s="734"/>
      <c r="GE5" s="734"/>
      <c r="GF5" s="734"/>
      <c r="GG5" s="734"/>
      <c r="GH5" s="734"/>
      <c r="GI5" s="734"/>
    </row>
    <row r="6" ht="20.25" customHeight="1">
      <c r="A6" s="38"/>
      <c r="B6" s="353"/>
      <c r="C6" s="353"/>
      <c r="D6" s="354"/>
      <c r="E6" s="40"/>
      <c r="F6" s="40"/>
      <c r="G6" s="41"/>
      <c r="H6" s="42"/>
      <c r="I6" s="41"/>
      <c r="J6" s="42"/>
      <c r="K6" s="42"/>
      <c r="L6" s="43" t="s">
        <v>65</v>
      </c>
      <c r="M6" s="43" t="s">
        <v>66</v>
      </c>
      <c r="N6" s="44"/>
      <c r="O6" s="355" t="s">
        <v>191</v>
      </c>
      <c r="P6" s="355" t="s">
        <v>95</v>
      </c>
      <c r="Q6" s="355" t="s">
        <v>95</v>
      </c>
      <c r="R6" s="41"/>
      <c r="S6" s="41"/>
      <c r="T6" s="41"/>
      <c r="U6" s="42"/>
      <c r="V6" s="131"/>
      <c r="W6" s="132" t="s">
        <v>43</v>
      </c>
      <c r="X6" s="133"/>
      <c r="Y6" s="735" t="s">
        <v>67</v>
      </c>
      <c r="Z6" s="736" t="s">
        <v>68</v>
      </c>
      <c r="AA6" s="735" t="s">
        <v>67</v>
      </c>
      <c r="AB6" s="736" t="s">
        <v>68</v>
      </c>
      <c r="AC6" s="47"/>
      <c r="AD6" s="47"/>
      <c r="AE6" s="47"/>
      <c r="AF6" s="47"/>
      <c r="AG6" s="136" t="s">
        <v>69</v>
      </c>
      <c r="AH6" s="51" t="s">
        <v>135</v>
      </c>
      <c r="AI6" s="137" t="s">
        <v>136</v>
      </c>
      <c r="AJ6" s="138" t="s">
        <v>137</v>
      </c>
      <c r="AK6" s="737" t="s">
        <v>840</v>
      </c>
      <c r="AL6" s="737" t="s">
        <v>841</v>
      </c>
      <c r="AM6" s="138" t="s">
        <v>140</v>
      </c>
      <c r="AN6" s="43" t="s">
        <v>141</v>
      </c>
      <c r="AO6" s="43" t="s">
        <v>142</v>
      </c>
      <c r="AP6" s="738" t="s">
        <v>842</v>
      </c>
      <c r="AQ6" s="738" t="s">
        <v>843</v>
      </c>
      <c r="AR6" s="738" t="s">
        <v>844</v>
      </c>
      <c r="AS6" s="738" t="s">
        <v>845</v>
      </c>
      <c r="AT6" s="139" t="s">
        <v>143</v>
      </c>
      <c r="AU6" s="139" t="s">
        <v>144</v>
      </c>
      <c r="AV6" s="738" t="s">
        <v>846</v>
      </c>
      <c r="AW6" s="738" t="s">
        <v>847</v>
      </c>
      <c r="AX6" s="139" t="s">
        <v>145</v>
      </c>
      <c r="AY6" s="43" t="s">
        <v>146</v>
      </c>
      <c r="AZ6" s="739" t="s">
        <v>148</v>
      </c>
      <c r="BA6" s="740" t="s">
        <v>848</v>
      </c>
      <c r="BB6" s="740" t="s">
        <v>849</v>
      </c>
      <c r="BC6" s="740" t="s">
        <v>850</v>
      </c>
      <c r="BD6" s="740" t="s">
        <v>851</v>
      </c>
      <c r="BE6" s="740" t="s">
        <v>852</v>
      </c>
      <c r="BF6" s="740" t="s">
        <v>853</v>
      </c>
      <c r="BG6" s="740" t="s">
        <v>854</v>
      </c>
      <c r="BH6" s="740" t="s">
        <v>855</v>
      </c>
      <c r="BI6" s="740" t="s">
        <v>856</v>
      </c>
      <c r="BJ6" s="740" t="s">
        <v>848</v>
      </c>
      <c r="BK6" s="740" t="s">
        <v>849</v>
      </c>
      <c r="BL6" s="740" t="s">
        <v>850</v>
      </c>
      <c r="BM6" s="740" t="s">
        <v>851</v>
      </c>
      <c r="BN6" s="740" t="s">
        <v>852</v>
      </c>
      <c r="BO6" s="741" t="s">
        <v>853</v>
      </c>
      <c r="BP6" s="740" t="s">
        <v>854</v>
      </c>
      <c r="BQ6" s="740" t="s">
        <v>855</v>
      </c>
      <c r="BR6" s="740" t="s">
        <v>856</v>
      </c>
      <c r="BS6" s="741" t="s">
        <v>848</v>
      </c>
      <c r="BT6" s="741" t="s">
        <v>849</v>
      </c>
      <c r="BU6" s="741" t="s">
        <v>850</v>
      </c>
      <c r="BV6" s="741" t="s">
        <v>851</v>
      </c>
      <c r="BW6" s="741" t="s">
        <v>852</v>
      </c>
      <c r="BX6" s="741" t="s">
        <v>853</v>
      </c>
      <c r="BY6" s="740" t="s">
        <v>854</v>
      </c>
      <c r="BZ6" s="740" t="s">
        <v>855</v>
      </c>
      <c r="CA6" s="740" t="s">
        <v>856</v>
      </c>
      <c r="CB6" s="740" t="s">
        <v>848</v>
      </c>
      <c r="CC6" s="740" t="s">
        <v>849</v>
      </c>
      <c r="CD6" s="740" t="s">
        <v>850</v>
      </c>
      <c r="CE6" s="740" t="s">
        <v>851</v>
      </c>
      <c r="CF6" s="740" t="s">
        <v>852</v>
      </c>
      <c r="CG6" s="740" t="s">
        <v>853</v>
      </c>
      <c r="CH6" s="740" t="s">
        <v>854</v>
      </c>
      <c r="CI6" s="740" t="s">
        <v>855</v>
      </c>
      <c r="CJ6" s="740" t="s">
        <v>856</v>
      </c>
      <c r="CK6" s="740" t="s">
        <v>848</v>
      </c>
      <c r="CL6" s="740" t="s">
        <v>849</v>
      </c>
      <c r="CM6" s="740" t="s">
        <v>850</v>
      </c>
      <c r="CN6" s="740" t="s">
        <v>851</v>
      </c>
      <c r="CO6" s="740" t="s">
        <v>852</v>
      </c>
      <c r="CP6" s="740" t="s">
        <v>853</v>
      </c>
      <c r="CQ6" s="740" t="s">
        <v>854</v>
      </c>
      <c r="CR6" s="740" t="s">
        <v>855</v>
      </c>
      <c r="CS6" s="740" t="s">
        <v>856</v>
      </c>
      <c r="CT6" s="742" t="s">
        <v>857</v>
      </c>
      <c r="CU6" s="740" t="s">
        <v>848</v>
      </c>
      <c r="CV6" s="740" t="s">
        <v>849</v>
      </c>
      <c r="CW6" s="740" t="s">
        <v>850</v>
      </c>
      <c r="CX6" s="740" t="s">
        <v>851</v>
      </c>
      <c r="CY6" s="740" t="s">
        <v>852</v>
      </c>
      <c r="CZ6" s="740" t="s">
        <v>853</v>
      </c>
      <c r="DA6" s="740" t="s">
        <v>848</v>
      </c>
      <c r="DB6" s="740" t="s">
        <v>849</v>
      </c>
      <c r="DC6" s="740" t="s">
        <v>850</v>
      </c>
      <c r="DD6" s="740" t="s">
        <v>851</v>
      </c>
      <c r="DE6" s="740" t="s">
        <v>852</v>
      </c>
      <c r="DF6" s="740" t="s">
        <v>853</v>
      </c>
      <c r="DG6" s="740" t="s">
        <v>848</v>
      </c>
      <c r="DH6" s="740" t="s">
        <v>849</v>
      </c>
      <c r="DI6" s="740" t="s">
        <v>850</v>
      </c>
      <c r="DJ6" s="740" t="s">
        <v>851</v>
      </c>
      <c r="DK6" s="740" t="s">
        <v>852</v>
      </c>
      <c r="DL6" s="740" t="s">
        <v>853</v>
      </c>
      <c r="DM6" s="47" t="s">
        <v>147</v>
      </c>
      <c r="DN6" s="743" t="s">
        <v>149</v>
      </c>
      <c r="DO6" s="743" t="s">
        <v>150</v>
      </c>
      <c r="DP6" s="739" t="s">
        <v>151</v>
      </c>
      <c r="DQ6" s="739" t="s">
        <v>152</v>
      </c>
      <c r="DR6" s="739" t="s">
        <v>153</v>
      </c>
      <c r="DS6" s="739" t="s">
        <v>154</v>
      </c>
      <c r="DT6" s="739" t="s">
        <v>155</v>
      </c>
      <c r="DU6" s="739" t="s">
        <v>156</v>
      </c>
      <c r="DV6" s="743" t="s">
        <v>157</v>
      </c>
      <c r="DW6" s="739" t="s">
        <v>158</v>
      </c>
      <c r="DX6" s="739" t="s">
        <v>159</v>
      </c>
      <c r="DY6" s="743" t="s">
        <v>160</v>
      </c>
      <c r="DZ6" s="739" t="s">
        <v>161</v>
      </c>
      <c r="EA6" s="739" t="s">
        <v>162</v>
      </c>
      <c r="EB6" s="739" t="s">
        <v>163</v>
      </c>
      <c r="EC6" s="739" t="s">
        <v>164</v>
      </c>
      <c r="ED6" s="739" t="s">
        <v>165</v>
      </c>
      <c r="EE6" s="739" t="s">
        <v>166</v>
      </c>
      <c r="EF6" s="743" t="s">
        <v>167</v>
      </c>
      <c r="EG6" s="739" t="s">
        <v>168</v>
      </c>
      <c r="EH6" s="739" t="s">
        <v>169</v>
      </c>
      <c r="EI6" s="739" t="s">
        <v>170</v>
      </c>
      <c r="EJ6" s="739" t="s">
        <v>171</v>
      </c>
      <c r="EK6" s="739" t="s">
        <v>172</v>
      </c>
      <c r="EL6" s="739" t="s">
        <v>173</v>
      </c>
      <c r="EM6" s="739" t="s">
        <v>174</v>
      </c>
      <c r="EN6" s="739" t="s">
        <v>175</v>
      </c>
      <c r="EO6" s="739" t="s">
        <v>176</v>
      </c>
      <c r="EP6" s="744"/>
      <c r="EQ6" s="745" t="s">
        <v>177</v>
      </c>
      <c r="ER6" s="51" t="s">
        <v>178</v>
      </c>
      <c r="ES6" s="51" t="s">
        <v>179</v>
      </c>
      <c r="ET6" s="746" t="s">
        <v>858</v>
      </c>
      <c r="EU6" s="747"/>
      <c r="EV6" s="142" t="s">
        <v>70</v>
      </c>
      <c r="EW6" s="142" t="s">
        <v>71</v>
      </c>
      <c r="EX6" s="142" t="s">
        <v>72</v>
      </c>
      <c r="EY6" s="142" t="s">
        <v>73</v>
      </c>
      <c r="EZ6" s="143" t="s">
        <v>74</v>
      </c>
      <c r="FA6" s="144"/>
      <c r="FB6" s="142" t="s">
        <v>75</v>
      </c>
      <c r="FC6" s="143" t="s">
        <v>76</v>
      </c>
      <c r="FD6" s="144"/>
      <c r="FE6" s="142" t="s">
        <v>77</v>
      </c>
      <c r="FF6" s="142" t="s">
        <v>78</v>
      </c>
      <c r="FG6" s="142" t="s">
        <v>79</v>
      </c>
      <c r="FH6" s="142" t="s">
        <v>80</v>
      </c>
      <c r="FI6" s="142" t="s">
        <v>81</v>
      </c>
      <c r="FJ6" s="48" t="s">
        <v>82</v>
      </c>
      <c r="FK6" s="48" t="s">
        <v>83</v>
      </c>
      <c r="FL6" s="49"/>
      <c r="FM6" s="145" t="s">
        <v>84</v>
      </c>
      <c r="FN6" s="146" t="s">
        <v>85</v>
      </c>
      <c r="FO6" s="748"/>
      <c r="FP6" s="749"/>
      <c r="FQ6" s="750"/>
      <c r="FR6" s="750"/>
      <c r="FS6" s="242"/>
      <c r="FT6" s="751"/>
      <c r="FU6" s="749"/>
      <c r="FV6" s="752" t="s">
        <v>859</v>
      </c>
      <c r="FW6" s="753" t="s">
        <v>860</v>
      </c>
      <c r="FX6" s="753" t="s">
        <v>861</v>
      </c>
      <c r="FY6" s="753" t="s">
        <v>862</v>
      </c>
      <c r="FZ6" s="753" t="s">
        <v>863</v>
      </c>
      <c r="GA6" s="753" t="s">
        <v>864</v>
      </c>
      <c r="GB6" s="734"/>
      <c r="GC6" s="734"/>
      <c r="GD6" s="734"/>
      <c r="GE6" s="734"/>
      <c r="GF6" s="734"/>
      <c r="GG6" s="734"/>
      <c r="GH6" s="734"/>
      <c r="GI6" s="734"/>
    </row>
    <row r="7" ht="28.5" customHeight="1">
      <c r="A7" s="754">
        <v>1.0</v>
      </c>
      <c r="B7" s="54" t="s">
        <v>43</v>
      </c>
      <c r="C7" s="755" t="s">
        <v>537</v>
      </c>
      <c r="D7" s="260" t="s">
        <v>180</v>
      </c>
      <c r="E7" s="755" t="s">
        <v>865</v>
      </c>
      <c r="F7" s="395" t="s">
        <v>866</v>
      </c>
      <c r="G7" s="155" t="s">
        <v>183</v>
      </c>
      <c r="H7" s="155" t="s">
        <v>184</v>
      </c>
      <c r="I7" s="260" t="s">
        <v>185</v>
      </c>
      <c r="J7" s="756" t="s">
        <v>552</v>
      </c>
      <c r="K7" s="756" t="s">
        <v>867</v>
      </c>
      <c r="L7" s="757">
        <v>7500.0</v>
      </c>
      <c r="M7" s="417" t="s">
        <v>868</v>
      </c>
      <c r="N7" s="755" t="s">
        <v>869</v>
      </c>
      <c r="O7" s="149"/>
      <c r="P7" s="149"/>
      <c r="Q7" s="149"/>
      <c r="R7" s="149"/>
      <c r="S7" s="758" t="s">
        <v>787</v>
      </c>
      <c r="T7" s="149"/>
      <c r="U7" s="150"/>
      <c r="V7" s="151"/>
      <c r="W7" s="152"/>
      <c r="X7" s="79"/>
      <c r="Y7" s="72"/>
      <c r="Z7" s="64"/>
      <c r="AA7" s="65"/>
      <c r="AB7" s="64"/>
      <c r="AC7" s="153"/>
      <c r="AD7" s="66"/>
      <c r="AE7" s="417"/>
      <c r="AF7" s="67"/>
      <c r="AG7" s="67"/>
      <c r="AH7" s="413"/>
      <c r="AI7" s="759"/>
      <c r="AJ7" s="759"/>
      <c r="AK7" s="759"/>
      <c r="AL7" s="79"/>
      <c r="AM7" s="156"/>
      <c r="AN7" s="157"/>
      <c r="AO7" s="760"/>
      <c r="AP7" s="761"/>
      <c r="AQ7" s="762"/>
      <c r="AR7" s="763"/>
      <c r="AS7" s="763"/>
      <c r="AT7" s="763"/>
      <c r="AU7" s="763"/>
      <c r="AV7" s="764"/>
      <c r="AW7" s="765"/>
      <c r="AX7" s="360"/>
      <c r="AY7" s="53"/>
      <c r="AZ7" s="766"/>
      <c r="BA7" s="767"/>
      <c r="BB7" s="767"/>
      <c r="BC7" s="768"/>
      <c r="BD7" s="768"/>
      <c r="BE7" s="768"/>
      <c r="BF7" s="767"/>
      <c r="BG7" s="769"/>
      <c r="BH7" s="770"/>
      <c r="BI7" s="769"/>
      <c r="BJ7" s="771"/>
      <c r="BK7" s="772"/>
      <c r="BL7" s="772"/>
      <c r="BM7" s="772"/>
      <c r="BN7" s="772"/>
      <c r="BO7" s="772"/>
      <c r="BP7" s="769"/>
      <c r="BQ7" s="770"/>
      <c r="BR7" s="769"/>
      <c r="BS7" s="773"/>
      <c r="BT7" s="773"/>
      <c r="BU7" s="773"/>
      <c r="BV7" s="773"/>
      <c r="BW7" s="773"/>
      <c r="BX7" s="773"/>
      <c r="BY7" s="774"/>
      <c r="BZ7" s="775"/>
      <c r="CA7" s="776"/>
      <c r="CB7" s="772"/>
      <c r="CC7" s="773"/>
      <c r="CD7" s="773"/>
      <c r="CE7" s="773"/>
      <c r="CF7" s="773"/>
      <c r="CG7" s="772"/>
      <c r="CH7" s="777"/>
      <c r="CI7" s="778"/>
      <c r="CJ7" s="779"/>
      <c r="CK7" s="772"/>
      <c r="CL7" s="772"/>
      <c r="CM7" s="772"/>
      <c r="CN7" s="772"/>
      <c r="CO7" s="772"/>
      <c r="CP7" s="772"/>
      <c r="CQ7" s="777"/>
      <c r="CR7" s="778"/>
      <c r="CS7" s="779"/>
      <c r="CT7" s="160"/>
      <c r="CU7" s="780"/>
      <c r="CV7" s="780"/>
      <c r="CW7" s="780"/>
      <c r="CX7" s="780"/>
      <c r="CY7" s="780"/>
      <c r="CZ7" s="780"/>
      <c r="DA7" s="780"/>
      <c r="DB7" s="780"/>
      <c r="DC7" s="780"/>
      <c r="DD7" s="780"/>
      <c r="DE7" s="780"/>
      <c r="DF7" s="780"/>
      <c r="DG7" s="780"/>
      <c r="DH7" s="780"/>
      <c r="DI7" s="780"/>
      <c r="DJ7" s="780"/>
      <c r="DK7" s="780"/>
      <c r="DL7" s="780"/>
      <c r="DM7" s="54"/>
      <c r="DN7" s="162"/>
      <c r="DO7" s="162"/>
      <c r="DP7" s="54"/>
      <c r="DQ7" s="54"/>
      <c r="DR7" s="54"/>
      <c r="DS7" s="54"/>
      <c r="DT7" s="54"/>
      <c r="DU7" s="54"/>
      <c r="DV7" s="162"/>
      <c r="DW7" s="162"/>
      <c r="DX7" s="105"/>
      <c r="DY7" s="162"/>
      <c r="DZ7" s="162"/>
      <c r="EA7" s="162"/>
      <c r="EB7" s="105"/>
      <c r="EC7" s="105"/>
      <c r="ED7" s="105"/>
      <c r="EE7" s="105"/>
      <c r="EF7" s="105"/>
      <c r="EG7" s="105"/>
      <c r="EH7" s="105"/>
      <c r="EI7" s="105"/>
      <c r="EJ7" s="105"/>
      <c r="EK7" s="105"/>
      <c r="EL7" s="105"/>
      <c r="EM7" s="105"/>
      <c r="EN7" s="105"/>
      <c r="EO7" s="105"/>
      <c r="EP7" s="105"/>
      <c r="EQ7" s="163"/>
      <c r="ER7" s="164"/>
      <c r="ES7" s="165"/>
      <c r="ET7" s="781"/>
      <c r="EU7" s="782"/>
      <c r="EV7" s="69"/>
      <c r="EW7" s="70"/>
      <c r="EX7" s="70"/>
      <c r="EY7" s="70"/>
      <c r="EZ7" s="71"/>
      <c r="FA7" s="72"/>
      <c r="FB7" s="73"/>
      <c r="FC7" s="71"/>
      <c r="FD7" s="72"/>
      <c r="FE7" s="74"/>
      <c r="FF7" s="74"/>
      <c r="FG7" s="74"/>
      <c r="FH7" s="75"/>
      <c r="FI7" s="71"/>
      <c r="FJ7" s="72"/>
      <c r="FK7" s="71"/>
      <c r="FL7" s="72"/>
      <c r="FM7" s="76"/>
      <c r="FN7" s="166"/>
      <c r="FO7" s="167"/>
      <c r="FP7" s="167"/>
      <c r="FQ7" s="168"/>
      <c r="FR7" s="168"/>
      <c r="FS7" s="167"/>
      <c r="FT7" s="167"/>
      <c r="FU7" s="783"/>
      <c r="FV7" s="784"/>
      <c r="FW7" s="785"/>
      <c r="FX7" s="784"/>
      <c r="FY7" s="785"/>
      <c r="FZ7" s="784"/>
      <c r="GA7" s="786"/>
      <c r="GB7" s="785"/>
      <c r="GC7" s="785"/>
      <c r="GD7" s="785"/>
      <c r="GE7" s="785"/>
      <c r="GF7" s="785"/>
      <c r="GG7" s="785"/>
      <c r="GH7" s="785"/>
      <c r="GI7" s="785"/>
    </row>
    <row r="8" ht="28.5" customHeight="1">
      <c r="A8" s="754">
        <v>2.0</v>
      </c>
      <c r="B8" s="54" t="s">
        <v>43</v>
      </c>
      <c r="C8" s="787"/>
      <c r="D8" s="155"/>
      <c r="E8" s="756" t="s">
        <v>870</v>
      </c>
      <c r="F8" s="395" t="s">
        <v>866</v>
      </c>
      <c r="G8" s="155" t="s">
        <v>183</v>
      </c>
      <c r="H8" s="155" t="s">
        <v>184</v>
      </c>
      <c r="I8" s="260" t="s">
        <v>185</v>
      </c>
      <c r="J8" s="756" t="s">
        <v>552</v>
      </c>
      <c r="K8" s="756" t="s">
        <v>867</v>
      </c>
      <c r="L8" s="757">
        <v>7500.0</v>
      </c>
      <c r="M8" s="417" t="s">
        <v>868</v>
      </c>
      <c r="N8" s="755" t="s">
        <v>869</v>
      </c>
      <c r="O8" s="149"/>
      <c r="P8" s="149"/>
      <c r="Q8" s="149"/>
      <c r="R8" s="149"/>
      <c r="S8" s="758" t="s">
        <v>787</v>
      </c>
      <c r="T8" s="149"/>
      <c r="U8" s="150"/>
      <c r="V8" s="155"/>
      <c r="W8" s="169"/>
      <c r="X8" s="79"/>
      <c r="Y8" s="72"/>
      <c r="Z8" s="64"/>
      <c r="AA8" s="65"/>
      <c r="AB8" s="64"/>
      <c r="AC8" s="153"/>
      <c r="AD8" s="66"/>
      <c r="AE8" s="417"/>
      <c r="AF8" s="67"/>
      <c r="AG8" s="67"/>
      <c r="AH8" s="413"/>
      <c r="AI8" s="759"/>
      <c r="AJ8" s="759"/>
      <c r="AK8" s="759"/>
      <c r="AL8" s="79"/>
      <c r="AM8" s="156"/>
      <c r="AN8" s="157"/>
      <c r="AO8" s="760"/>
      <c r="AP8" s="761"/>
      <c r="AQ8" s="762"/>
      <c r="AR8" s="763"/>
      <c r="AS8" s="763"/>
      <c r="AT8" s="763"/>
      <c r="AU8" s="763"/>
      <c r="AV8" s="764"/>
      <c r="AW8" s="765"/>
      <c r="AX8" s="360"/>
      <c r="AY8" s="53"/>
      <c r="AZ8" s="766"/>
      <c r="BA8" s="768"/>
      <c r="BB8" s="768"/>
      <c r="BC8" s="768"/>
      <c r="BD8" s="768"/>
      <c r="BE8" s="768"/>
      <c r="BF8" s="768"/>
      <c r="BG8" s="769"/>
      <c r="BH8" s="770"/>
      <c r="BI8" s="769"/>
      <c r="BJ8" s="768"/>
      <c r="BK8" s="768"/>
      <c r="BL8" s="768"/>
      <c r="BM8" s="768"/>
      <c r="BN8" s="768"/>
      <c r="BO8" s="767"/>
      <c r="BP8" s="769"/>
      <c r="BQ8" s="770"/>
      <c r="BR8" s="769"/>
      <c r="BS8" s="773"/>
      <c r="BT8" s="773"/>
      <c r="BU8" s="773"/>
      <c r="BV8" s="773"/>
      <c r="BW8" s="773"/>
      <c r="BX8" s="773"/>
      <c r="BY8" s="774"/>
      <c r="BZ8" s="775"/>
      <c r="CA8" s="776"/>
      <c r="CB8" s="772"/>
      <c r="CC8" s="773"/>
      <c r="CD8" s="773"/>
      <c r="CE8" s="773"/>
      <c r="CF8" s="773"/>
      <c r="CG8" s="772"/>
      <c r="CH8" s="777"/>
      <c r="CI8" s="778"/>
      <c r="CJ8" s="779"/>
      <c r="CK8" s="772"/>
      <c r="CL8" s="772"/>
      <c r="CM8" s="772"/>
      <c r="CN8" s="772"/>
      <c r="CO8" s="772"/>
      <c r="CP8" s="772"/>
      <c r="CQ8" s="777"/>
      <c r="CR8" s="778"/>
      <c r="CS8" s="779"/>
      <c r="CT8" s="160"/>
      <c r="CU8" s="780"/>
      <c r="CV8" s="780"/>
      <c r="CW8" s="780"/>
      <c r="CX8" s="780"/>
      <c r="CY8" s="780"/>
      <c r="CZ8" s="780"/>
      <c r="DA8" s="160"/>
      <c r="DB8" s="160"/>
      <c r="DC8" s="160"/>
      <c r="DD8" s="160"/>
      <c r="DE8" s="160"/>
      <c r="DF8" s="160"/>
      <c r="DG8" s="160"/>
      <c r="DH8" s="160"/>
      <c r="DI8" s="160"/>
      <c r="DJ8" s="160"/>
      <c r="DK8" s="160"/>
      <c r="DL8" s="160"/>
      <c r="DM8" s="54"/>
      <c r="DN8" s="162"/>
      <c r="DO8" s="162"/>
      <c r="DP8" s="54"/>
      <c r="DQ8" s="54"/>
      <c r="DR8" s="54"/>
      <c r="DS8" s="54"/>
      <c r="DT8" s="54"/>
      <c r="DU8" s="54"/>
      <c r="DV8" s="162"/>
      <c r="DW8" s="162"/>
      <c r="DX8" s="105"/>
      <c r="DY8" s="162"/>
      <c r="DZ8" s="162"/>
      <c r="EA8" s="162"/>
      <c r="EB8" s="105"/>
      <c r="EC8" s="105"/>
      <c r="ED8" s="105"/>
      <c r="EE8" s="105"/>
      <c r="EF8" s="105"/>
      <c r="EG8" s="105"/>
      <c r="EH8" s="105"/>
      <c r="EI8" s="105"/>
      <c r="EJ8" s="105"/>
      <c r="EK8" s="105"/>
      <c r="EL8" s="105"/>
      <c r="EM8" s="105"/>
      <c r="EN8" s="105"/>
      <c r="EO8" s="105"/>
      <c r="EP8" s="105"/>
      <c r="EQ8" s="163"/>
      <c r="ER8" s="164"/>
      <c r="ES8" s="165"/>
      <c r="ET8" s="781"/>
      <c r="EU8" s="69"/>
      <c r="EV8" s="69"/>
      <c r="EW8" s="70"/>
      <c r="EX8" s="70"/>
      <c r="EY8" s="70"/>
      <c r="EZ8" s="71"/>
      <c r="FA8" s="72"/>
      <c r="FB8" s="73"/>
      <c r="FC8" s="71"/>
      <c r="FD8" s="72"/>
      <c r="FE8" s="74"/>
      <c r="FF8" s="74"/>
      <c r="FG8" s="74"/>
      <c r="FH8" s="74"/>
      <c r="FI8" s="71"/>
      <c r="FJ8" s="72"/>
      <c r="FK8" s="71"/>
      <c r="FL8" s="72"/>
      <c r="FM8" s="76"/>
      <c r="FN8" s="166"/>
      <c r="FO8" s="167"/>
      <c r="FP8" s="167"/>
      <c r="FQ8" s="168"/>
      <c r="FR8" s="168"/>
      <c r="FS8" s="167"/>
      <c r="FT8" s="167"/>
      <c r="FU8" s="783"/>
      <c r="FV8" s="784"/>
      <c r="FW8" s="785"/>
      <c r="FX8" s="784"/>
      <c r="FY8" s="785"/>
      <c r="FZ8" s="784"/>
      <c r="GA8" s="786"/>
      <c r="GB8" s="785"/>
      <c r="GC8" s="785"/>
      <c r="GD8" s="785"/>
      <c r="GE8" s="785"/>
      <c r="GF8" s="785"/>
      <c r="GG8" s="785"/>
      <c r="GH8" s="785"/>
      <c r="GI8" s="785"/>
    </row>
    <row r="9" ht="28.5" customHeight="1">
      <c r="A9" s="754">
        <v>3.0</v>
      </c>
      <c r="B9" s="54" t="s">
        <v>43</v>
      </c>
      <c r="C9" s="787"/>
      <c r="D9" s="155"/>
      <c r="E9" s="756"/>
      <c r="F9" s="395" t="s">
        <v>866</v>
      </c>
      <c r="G9" s="155" t="s">
        <v>183</v>
      </c>
      <c r="H9" s="155" t="s">
        <v>184</v>
      </c>
      <c r="I9" s="260" t="s">
        <v>185</v>
      </c>
      <c r="J9" s="756" t="s">
        <v>552</v>
      </c>
      <c r="K9" s="756" t="s">
        <v>867</v>
      </c>
      <c r="L9" s="757">
        <v>7500.0</v>
      </c>
      <c r="M9" s="417" t="s">
        <v>868</v>
      </c>
      <c r="N9" s="755" t="s">
        <v>869</v>
      </c>
      <c r="O9" s="149"/>
      <c r="P9" s="149"/>
      <c r="Q9" s="149"/>
      <c r="R9" s="149"/>
      <c r="S9" s="758" t="s">
        <v>787</v>
      </c>
      <c r="T9" s="149"/>
      <c r="U9" s="150"/>
      <c r="V9" s="155"/>
      <c r="W9" s="169"/>
      <c r="X9" s="79"/>
      <c r="Y9" s="72"/>
      <c r="Z9" s="64"/>
      <c r="AA9" s="65"/>
      <c r="AB9" s="64"/>
      <c r="AC9" s="153"/>
      <c r="AD9" s="66"/>
      <c r="AE9" s="417"/>
      <c r="AF9" s="67"/>
      <c r="AG9" s="67"/>
      <c r="AH9" s="413"/>
      <c r="AI9" s="759"/>
      <c r="AJ9" s="759"/>
      <c r="AK9" s="759"/>
      <c r="AL9" s="79"/>
      <c r="AM9" s="156"/>
      <c r="AN9" s="157"/>
      <c r="AO9" s="760"/>
      <c r="AP9" s="761"/>
      <c r="AQ9" s="762"/>
      <c r="AR9" s="763"/>
      <c r="AS9" s="763"/>
      <c r="AT9" s="763"/>
      <c r="AU9" s="763"/>
      <c r="AV9" s="764"/>
      <c r="AW9" s="765"/>
      <c r="AX9" s="360"/>
      <c r="AY9" s="53"/>
      <c r="AZ9" s="766"/>
      <c r="BA9" s="768"/>
      <c r="BB9" s="768"/>
      <c r="BC9" s="768"/>
      <c r="BD9" s="768"/>
      <c r="BE9" s="768"/>
      <c r="BF9" s="768"/>
      <c r="BG9" s="769"/>
      <c r="BH9" s="770"/>
      <c r="BI9" s="769"/>
      <c r="BJ9" s="768"/>
      <c r="BK9" s="768"/>
      <c r="BL9" s="768"/>
      <c r="BM9" s="768"/>
      <c r="BN9" s="768"/>
      <c r="BO9" s="767"/>
      <c r="BP9" s="769"/>
      <c r="BQ9" s="770"/>
      <c r="BR9" s="769"/>
      <c r="BS9" s="773"/>
      <c r="BT9" s="773"/>
      <c r="BU9" s="773"/>
      <c r="BV9" s="773"/>
      <c r="BW9" s="773"/>
      <c r="BX9" s="773"/>
      <c r="BY9" s="774"/>
      <c r="BZ9" s="775"/>
      <c r="CA9" s="776"/>
      <c r="CB9" s="772"/>
      <c r="CC9" s="773"/>
      <c r="CD9" s="773"/>
      <c r="CE9" s="773"/>
      <c r="CF9" s="773"/>
      <c r="CG9" s="772"/>
      <c r="CH9" s="777"/>
      <c r="CI9" s="778"/>
      <c r="CJ9" s="779"/>
      <c r="CK9" s="772"/>
      <c r="CL9" s="772"/>
      <c r="CM9" s="772"/>
      <c r="CN9" s="772"/>
      <c r="CO9" s="772"/>
      <c r="CP9" s="772"/>
      <c r="CQ9" s="777"/>
      <c r="CR9" s="778"/>
      <c r="CS9" s="779"/>
      <c r="CT9" s="160"/>
      <c r="CU9" s="780"/>
      <c r="CV9" s="780"/>
      <c r="CW9" s="780"/>
      <c r="CX9" s="780"/>
      <c r="CY9" s="780"/>
      <c r="CZ9" s="780"/>
      <c r="DA9" s="160"/>
      <c r="DB9" s="160"/>
      <c r="DC9" s="160"/>
      <c r="DD9" s="160"/>
      <c r="DE9" s="160"/>
      <c r="DF9" s="160"/>
      <c r="DG9" s="160"/>
      <c r="DH9" s="160"/>
      <c r="DI9" s="160"/>
      <c r="DJ9" s="160"/>
      <c r="DK9" s="160"/>
      <c r="DL9" s="160"/>
      <c r="DM9" s="54"/>
      <c r="DN9" s="162"/>
      <c r="DO9" s="162"/>
      <c r="DP9" s="54"/>
      <c r="DQ9" s="54"/>
      <c r="DR9" s="54"/>
      <c r="DS9" s="54"/>
      <c r="DT9" s="54"/>
      <c r="DU9" s="54"/>
      <c r="DV9" s="162"/>
      <c r="DW9" s="162"/>
      <c r="DX9" s="105"/>
      <c r="DY9" s="162"/>
      <c r="DZ9" s="162"/>
      <c r="EA9" s="162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5"/>
      <c r="EM9" s="105"/>
      <c r="EN9" s="105"/>
      <c r="EO9" s="105"/>
      <c r="EP9" s="105"/>
      <c r="EQ9" s="163"/>
      <c r="ER9" s="164"/>
      <c r="ES9" s="165"/>
      <c r="ET9" s="781"/>
      <c r="EU9" s="69"/>
      <c r="EV9" s="69"/>
      <c r="EW9" s="70"/>
      <c r="EX9" s="70"/>
      <c r="EY9" s="70"/>
      <c r="EZ9" s="71"/>
      <c r="FA9" s="72"/>
      <c r="FB9" s="73"/>
      <c r="FC9" s="71"/>
      <c r="FD9" s="72"/>
      <c r="FE9" s="75"/>
      <c r="FF9" s="75"/>
      <c r="FG9" s="75"/>
      <c r="FH9" s="75"/>
      <c r="FI9" s="71"/>
      <c r="FJ9" s="72"/>
      <c r="FK9" s="71"/>
      <c r="FL9" s="72"/>
      <c r="FM9" s="76"/>
      <c r="FN9" s="166"/>
      <c r="FO9" s="167"/>
      <c r="FP9" s="167"/>
      <c r="FQ9" s="168"/>
      <c r="FR9" s="168"/>
      <c r="FS9" s="167"/>
      <c r="FT9" s="167"/>
      <c r="FU9" s="783"/>
      <c r="FV9" s="784"/>
      <c r="FW9" s="785"/>
      <c r="FX9" s="784"/>
      <c r="FY9" s="785"/>
      <c r="FZ9" s="784"/>
      <c r="GA9" s="786"/>
      <c r="GB9" s="785"/>
      <c r="GC9" s="785"/>
      <c r="GD9" s="785"/>
      <c r="GE9" s="785"/>
      <c r="GF9" s="785"/>
      <c r="GG9" s="785"/>
      <c r="GH9" s="785"/>
      <c r="GI9" s="785"/>
    </row>
    <row r="10" ht="28.5" customHeight="1">
      <c r="A10" s="754">
        <v>4.0</v>
      </c>
      <c r="B10" s="54" t="s">
        <v>43</v>
      </c>
      <c r="C10" s="787"/>
      <c r="D10" s="155"/>
      <c r="E10" s="149"/>
      <c r="F10" s="395" t="s">
        <v>866</v>
      </c>
      <c r="G10" s="155" t="s">
        <v>183</v>
      </c>
      <c r="H10" s="155" t="s">
        <v>184</v>
      </c>
      <c r="I10" s="260" t="s">
        <v>185</v>
      </c>
      <c r="J10" s="756" t="s">
        <v>552</v>
      </c>
      <c r="K10" s="756" t="s">
        <v>867</v>
      </c>
      <c r="L10" s="757">
        <v>7500.0</v>
      </c>
      <c r="M10" s="417" t="s">
        <v>868</v>
      </c>
      <c r="N10" s="755" t="s">
        <v>869</v>
      </c>
      <c r="O10" s="149"/>
      <c r="P10" s="149"/>
      <c r="Q10" s="149"/>
      <c r="R10" s="149"/>
      <c r="S10" s="758" t="s">
        <v>787</v>
      </c>
      <c r="T10" s="149"/>
      <c r="U10" s="150"/>
      <c r="V10" s="155"/>
      <c r="W10" s="169"/>
      <c r="X10" s="79"/>
      <c r="Y10" s="72"/>
      <c r="Z10" s="64"/>
      <c r="AA10" s="65"/>
      <c r="AB10" s="64"/>
      <c r="AC10" s="153"/>
      <c r="AD10" s="66"/>
      <c r="AE10" s="417"/>
      <c r="AF10" s="67"/>
      <c r="AG10" s="67"/>
      <c r="AH10" s="413"/>
      <c r="AI10" s="759"/>
      <c r="AJ10" s="759"/>
      <c r="AK10" s="759"/>
      <c r="AL10" s="79"/>
      <c r="AM10" s="156"/>
      <c r="AN10" s="157"/>
      <c r="AO10" s="760"/>
      <c r="AP10" s="761"/>
      <c r="AQ10" s="762"/>
      <c r="AR10" s="763"/>
      <c r="AS10" s="763"/>
      <c r="AT10" s="763"/>
      <c r="AU10" s="763"/>
      <c r="AV10" s="764"/>
      <c r="AW10" s="765"/>
      <c r="AX10" s="360"/>
      <c r="AY10" s="53"/>
      <c r="AZ10" s="766"/>
      <c r="BA10" s="768"/>
      <c r="BB10" s="768"/>
      <c r="BC10" s="768"/>
      <c r="BD10" s="768"/>
      <c r="BE10" s="768"/>
      <c r="BF10" s="767"/>
      <c r="BG10" s="769"/>
      <c r="BH10" s="770"/>
      <c r="BI10" s="769"/>
      <c r="BJ10" s="771"/>
      <c r="BK10" s="772"/>
      <c r="BL10" s="772"/>
      <c r="BM10" s="772"/>
      <c r="BN10" s="772"/>
      <c r="BO10" s="772"/>
      <c r="BP10" s="769"/>
      <c r="BQ10" s="770"/>
      <c r="BR10" s="769"/>
      <c r="BS10" s="773"/>
      <c r="BT10" s="773"/>
      <c r="BU10" s="773"/>
      <c r="BV10" s="773"/>
      <c r="BW10" s="773"/>
      <c r="BX10" s="773"/>
      <c r="BY10" s="774"/>
      <c r="BZ10" s="775"/>
      <c r="CA10" s="776"/>
      <c r="CB10" s="772"/>
      <c r="CC10" s="773"/>
      <c r="CD10" s="773"/>
      <c r="CE10" s="773"/>
      <c r="CF10" s="773"/>
      <c r="CG10" s="772"/>
      <c r="CH10" s="777"/>
      <c r="CI10" s="778"/>
      <c r="CJ10" s="779"/>
      <c r="CK10" s="772"/>
      <c r="CL10" s="772"/>
      <c r="CM10" s="772"/>
      <c r="CN10" s="772"/>
      <c r="CO10" s="772"/>
      <c r="CP10" s="772"/>
      <c r="CQ10" s="777"/>
      <c r="CR10" s="778"/>
      <c r="CS10" s="779"/>
      <c r="CT10" s="160"/>
      <c r="CU10" s="780"/>
      <c r="CV10" s="780"/>
      <c r="CW10" s="780"/>
      <c r="CX10" s="780"/>
      <c r="CY10" s="780"/>
      <c r="CZ10" s="780"/>
      <c r="DA10" s="160"/>
      <c r="DB10" s="160"/>
      <c r="DC10" s="160"/>
      <c r="DD10" s="160"/>
      <c r="DE10" s="160"/>
      <c r="DF10" s="160"/>
      <c r="DG10" s="160"/>
      <c r="DH10" s="160"/>
      <c r="DI10" s="160"/>
      <c r="DJ10" s="160"/>
      <c r="DK10" s="160"/>
      <c r="DL10" s="160"/>
      <c r="DM10" s="54"/>
      <c r="DN10" s="162"/>
      <c r="DO10" s="162"/>
      <c r="DP10" s="54"/>
      <c r="DQ10" s="54"/>
      <c r="DR10" s="54"/>
      <c r="DS10" s="54"/>
      <c r="DT10" s="54"/>
      <c r="DU10" s="54"/>
      <c r="DV10" s="162"/>
      <c r="DW10" s="162"/>
      <c r="DX10" s="105"/>
      <c r="DY10" s="162"/>
      <c r="DZ10" s="162"/>
      <c r="EA10" s="162"/>
      <c r="EB10" s="105"/>
      <c r="EC10" s="105"/>
      <c r="ED10" s="105"/>
      <c r="EE10" s="105"/>
      <c r="EF10" s="105"/>
      <c r="EG10" s="105"/>
      <c r="EH10" s="105"/>
      <c r="EI10" s="105"/>
      <c r="EJ10" s="105"/>
      <c r="EK10" s="105"/>
      <c r="EL10" s="105"/>
      <c r="EM10" s="105"/>
      <c r="EN10" s="105"/>
      <c r="EO10" s="105"/>
      <c r="EP10" s="105"/>
      <c r="EQ10" s="163"/>
      <c r="ER10" s="164"/>
      <c r="ES10" s="165"/>
      <c r="ET10" s="781"/>
      <c r="EU10" s="82"/>
      <c r="EV10" s="82"/>
      <c r="EW10" s="70"/>
      <c r="EX10" s="70"/>
      <c r="EY10" s="70"/>
      <c r="EZ10" s="71"/>
      <c r="FA10" s="72"/>
      <c r="FB10" s="73"/>
      <c r="FC10" s="71"/>
      <c r="FD10" s="72"/>
      <c r="FE10" s="75"/>
      <c r="FF10" s="75"/>
      <c r="FG10" s="75"/>
      <c r="FH10" s="75"/>
      <c r="FI10" s="71"/>
      <c r="FJ10" s="72"/>
      <c r="FK10" s="71"/>
      <c r="FL10" s="72"/>
      <c r="FM10" s="76"/>
      <c r="FN10" s="166"/>
      <c r="FO10" s="167"/>
      <c r="FP10" s="167"/>
      <c r="FQ10" s="168"/>
      <c r="FR10" s="171"/>
      <c r="FS10" s="167"/>
      <c r="FT10" s="167"/>
      <c r="FU10" s="783"/>
      <c r="FV10" s="784"/>
      <c r="FW10" s="785"/>
      <c r="FX10" s="784"/>
      <c r="FY10" s="785"/>
      <c r="FZ10" s="784"/>
      <c r="GA10" s="786"/>
      <c r="GB10" s="785"/>
      <c r="GC10" s="785"/>
      <c r="GD10" s="785"/>
      <c r="GE10" s="785"/>
      <c r="GF10" s="785"/>
      <c r="GG10" s="785"/>
      <c r="GH10" s="785"/>
      <c r="GI10" s="785"/>
    </row>
    <row r="11" ht="28.5" customHeight="1">
      <c r="A11" s="754">
        <v>5.0</v>
      </c>
      <c r="B11" s="54" t="s">
        <v>43</v>
      </c>
      <c r="C11" s="787"/>
      <c r="D11" s="155"/>
      <c r="E11" s="169"/>
      <c r="F11" s="788" t="s">
        <v>871</v>
      </c>
      <c r="G11" s="260" t="s">
        <v>183</v>
      </c>
      <c r="H11" s="260" t="s">
        <v>184</v>
      </c>
      <c r="I11" s="756" t="s">
        <v>872</v>
      </c>
      <c r="J11" s="756" t="s">
        <v>552</v>
      </c>
      <c r="K11" s="756" t="s">
        <v>867</v>
      </c>
      <c r="L11" s="757">
        <v>7500.0</v>
      </c>
      <c r="M11" s="417" t="s">
        <v>868</v>
      </c>
      <c r="N11" s="755" t="s">
        <v>869</v>
      </c>
      <c r="O11" s="149"/>
      <c r="P11" s="149"/>
      <c r="Q11" s="149"/>
      <c r="R11" s="149"/>
      <c r="S11" s="758" t="s">
        <v>787</v>
      </c>
      <c r="T11" s="172"/>
      <c r="U11" s="150"/>
      <c r="V11" s="155"/>
      <c r="W11" s="169"/>
      <c r="X11" s="79"/>
      <c r="Y11" s="72"/>
      <c r="Z11" s="83"/>
      <c r="AA11" s="65"/>
      <c r="AB11" s="64"/>
      <c r="AC11" s="153"/>
      <c r="AD11" s="66"/>
      <c r="AE11" s="789"/>
      <c r="AF11" s="67"/>
      <c r="AG11" s="67"/>
      <c r="AH11" s="413"/>
      <c r="AI11" s="759"/>
      <c r="AJ11" s="759"/>
      <c r="AK11" s="759"/>
      <c r="AL11" s="79"/>
      <c r="AM11" s="156"/>
      <c r="AN11" s="157"/>
      <c r="AO11" s="760"/>
      <c r="AP11" s="761"/>
      <c r="AQ11" s="762"/>
      <c r="AR11" s="763"/>
      <c r="AS11" s="763"/>
      <c r="AT11" s="763"/>
      <c r="AU11" s="763"/>
      <c r="AV11" s="764"/>
      <c r="AW11" s="765"/>
      <c r="AX11" s="360"/>
      <c r="AY11" s="53"/>
      <c r="AZ11" s="766"/>
      <c r="BA11" s="768"/>
      <c r="BB11" s="768"/>
      <c r="BC11" s="768"/>
      <c r="BD11" s="768"/>
      <c r="BE11" s="768"/>
      <c r="BF11" s="768"/>
      <c r="BG11" s="769"/>
      <c r="BH11" s="770"/>
      <c r="BI11" s="769"/>
      <c r="BJ11" s="768"/>
      <c r="BK11" s="768"/>
      <c r="BL11" s="768"/>
      <c r="BM11" s="768"/>
      <c r="BN11" s="768"/>
      <c r="BO11" s="767"/>
      <c r="BP11" s="769"/>
      <c r="BQ11" s="770"/>
      <c r="BR11" s="769"/>
      <c r="BS11" s="773"/>
      <c r="BT11" s="773"/>
      <c r="BU11" s="773"/>
      <c r="BV11" s="773"/>
      <c r="BW11" s="773"/>
      <c r="BX11" s="773"/>
      <c r="BY11" s="774"/>
      <c r="BZ11" s="775"/>
      <c r="CA11" s="776"/>
      <c r="CB11" s="772"/>
      <c r="CC11" s="773"/>
      <c r="CD11" s="773"/>
      <c r="CE11" s="773"/>
      <c r="CF11" s="773"/>
      <c r="CG11" s="772"/>
      <c r="CH11" s="777"/>
      <c r="CI11" s="778"/>
      <c r="CJ11" s="779"/>
      <c r="CK11" s="772"/>
      <c r="CL11" s="772"/>
      <c r="CM11" s="772"/>
      <c r="CN11" s="772"/>
      <c r="CO11" s="772"/>
      <c r="CP11" s="772"/>
      <c r="CQ11" s="777"/>
      <c r="CR11" s="778"/>
      <c r="CS11" s="779"/>
      <c r="CT11" s="160"/>
      <c r="CU11" s="780"/>
      <c r="CV11" s="780"/>
      <c r="CW11" s="780"/>
      <c r="CX11" s="780"/>
      <c r="CY11" s="780"/>
      <c r="CZ11" s="780"/>
      <c r="DA11" s="160"/>
      <c r="DB11" s="160"/>
      <c r="DC11" s="160"/>
      <c r="DD11" s="160"/>
      <c r="DE11" s="160"/>
      <c r="DF11" s="160"/>
      <c r="DG11" s="160"/>
      <c r="DH11" s="160"/>
      <c r="DI11" s="160"/>
      <c r="DJ11" s="160"/>
      <c r="DK11" s="160"/>
      <c r="DL11" s="160"/>
      <c r="DM11" s="54"/>
      <c r="DN11" s="162"/>
      <c r="DO11" s="162"/>
      <c r="DP11" s="54"/>
      <c r="DQ11" s="54"/>
      <c r="DR11" s="54"/>
      <c r="DS11" s="54"/>
      <c r="DT11" s="54"/>
      <c r="DU11" s="54"/>
      <c r="DV11" s="162"/>
      <c r="DW11" s="162"/>
      <c r="DX11" s="105"/>
      <c r="DY11" s="162"/>
      <c r="DZ11" s="162"/>
      <c r="EA11" s="162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163"/>
      <c r="ER11" s="164"/>
      <c r="ES11" s="165"/>
      <c r="ET11" s="781"/>
      <c r="EU11" s="69"/>
      <c r="EV11" s="69"/>
      <c r="EW11" s="70"/>
      <c r="EX11" s="70"/>
      <c r="EY11" s="70"/>
      <c r="EZ11" s="71"/>
      <c r="FA11" s="72"/>
      <c r="FB11" s="73"/>
      <c r="FC11" s="71"/>
      <c r="FD11" s="72"/>
      <c r="FE11" s="75"/>
      <c r="FF11" s="75"/>
      <c r="FG11" s="75"/>
      <c r="FH11" s="75"/>
      <c r="FI11" s="71"/>
      <c r="FJ11" s="72"/>
      <c r="FK11" s="71"/>
      <c r="FL11" s="72"/>
      <c r="FM11" s="76"/>
      <c r="FN11" s="166"/>
      <c r="FO11" s="167"/>
      <c r="FP11" s="167"/>
      <c r="FQ11" s="168"/>
      <c r="FR11" s="171"/>
      <c r="FS11" s="167"/>
      <c r="FT11" s="167"/>
      <c r="FU11" s="783"/>
      <c r="FV11" s="784"/>
      <c r="FW11" s="785"/>
      <c r="FX11" s="784"/>
      <c r="FY11" s="785"/>
      <c r="FZ11" s="784"/>
      <c r="GA11" s="786"/>
      <c r="GB11" s="785"/>
      <c r="GC11" s="785"/>
      <c r="GD11" s="785"/>
      <c r="GE11" s="785"/>
      <c r="GF11" s="785"/>
      <c r="GG11" s="785"/>
      <c r="GH11" s="785"/>
      <c r="GI11" s="785"/>
    </row>
    <row r="12" ht="28.5" customHeight="1">
      <c r="A12" s="754">
        <v>6.0</v>
      </c>
      <c r="B12" s="54" t="s">
        <v>43</v>
      </c>
      <c r="C12" s="787"/>
      <c r="D12" s="155"/>
      <c r="E12" s="169"/>
      <c r="F12" s="756" t="s">
        <v>552</v>
      </c>
      <c r="G12" s="756" t="s">
        <v>36</v>
      </c>
      <c r="H12" s="756" t="s">
        <v>873</v>
      </c>
      <c r="I12" s="756" t="s">
        <v>552</v>
      </c>
      <c r="J12" s="756" t="s">
        <v>552</v>
      </c>
      <c r="K12" s="756" t="s">
        <v>867</v>
      </c>
      <c r="L12" s="757">
        <v>7500.0</v>
      </c>
      <c r="M12" s="417" t="s">
        <v>868</v>
      </c>
      <c r="N12" s="755" t="s">
        <v>869</v>
      </c>
      <c r="O12" s="149"/>
      <c r="P12" s="149"/>
      <c r="Q12" s="149"/>
      <c r="R12" s="149"/>
      <c r="S12" s="758" t="s">
        <v>787</v>
      </c>
      <c r="T12" s="174"/>
      <c r="U12" s="150"/>
      <c r="V12" s="155"/>
      <c r="W12" s="169"/>
      <c r="X12" s="79"/>
      <c r="Y12" s="72"/>
      <c r="Z12" s="83"/>
      <c r="AA12" s="84"/>
      <c r="AB12" s="64"/>
      <c r="AC12" s="153"/>
      <c r="AD12" s="66"/>
      <c r="AE12" s="417"/>
      <c r="AF12" s="67"/>
      <c r="AG12" s="67"/>
      <c r="AH12" s="155"/>
      <c r="AI12" s="759"/>
      <c r="AJ12" s="759"/>
      <c r="AK12" s="759"/>
      <c r="AL12" s="399"/>
      <c r="AM12" s="156"/>
      <c r="AN12" s="157"/>
      <c r="AO12" s="760"/>
      <c r="AP12" s="761"/>
      <c r="AQ12" s="762"/>
      <c r="AR12" s="763"/>
      <c r="AS12" s="763"/>
      <c r="AT12" s="763"/>
      <c r="AU12" s="763"/>
      <c r="AV12" s="764"/>
      <c r="AW12" s="765"/>
      <c r="AX12" s="360"/>
      <c r="AY12" s="53"/>
      <c r="AZ12" s="766"/>
      <c r="BA12" s="767"/>
      <c r="BB12" s="768"/>
      <c r="BC12" s="768"/>
      <c r="BD12" s="768"/>
      <c r="BE12" s="768"/>
      <c r="BF12" s="768"/>
      <c r="BG12" s="769"/>
      <c r="BH12" s="770"/>
      <c r="BI12" s="769"/>
      <c r="BJ12" s="767"/>
      <c r="BK12" s="768"/>
      <c r="BL12" s="768"/>
      <c r="BM12" s="768"/>
      <c r="BN12" s="768"/>
      <c r="BO12" s="768"/>
      <c r="BP12" s="769"/>
      <c r="BQ12" s="770"/>
      <c r="BR12" s="769"/>
      <c r="BS12" s="773"/>
      <c r="BT12" s="773"/>
      <c r="BU12" s="773"/>
      <c r="BV12" s="773"/>
      <c r="BW12" s="773"/>
      <c r="BX12" s="773"/>
      <c r="BY12" s="774"/>
      <c r="BZ12" s="775"/>
      <c r="CA12" s="776"/>
      <c r="CB12" s="772"/>
      <c r="CC12" s="773"/>
      <c r="CD12" s="773"/>
      <c r="CE12" s="773"/>
      <c r="CF12" s="773"/>
      <c r="CG12" s="772"/>
      <c r="CH12" s="777"/>
      <c r="CI12" s="778"/>
      <c r="CJ12" s="779"/>
      <c r="CK12" s="772"/>
      <c r="CL12" s="772"/>
      <c r="CM12" s="772"/>
      <c r="CN12" s="772"/>
      <c r="CO12" s="772"/>
      <c r="CP12" s="772"/>
      <c r="CQ12" s="777"/>
      <c r="CR12" s="778"/>
      <c r="CS12" s="779"/>
      <c r="CT12" s="175"/>
      <c r="CU12" s="772"/>
      <c r="CV12" s="772"/>
      <c r="CW12" s="772"/>
      <c r="CX12" s="772"/>
      <c r="CY12" s="772"/>
      <c r="CZ12" s="772"/>
      <c r="DA12" s="175"/>
      <c r="DB12" s="175"/>
      <c r="DC12" s="175"/>
      <c r="DD12" s="175"/>
      <c r="DE12" s="175"/>
      <c r="DF12" s="175"/>
      <c r="DG12" s="175"/>
      <c r="DH12" s="175"/>
      <c r="DI12" s="175"/>
      <c r="DJ12" s="175"/>
      <c r="DK12" s="175"/>
      <c r="DL12" s="175"/>
      <c r="DM12" s="101"/>
      <c r="DN12" s="162"/>
      <c r="DO12" s="162"/>
      <c r="DP12" s="54"/>
      <c r="DQ12" s="54"/>
      <c r="DR12" s="54"/>
      <c r="DS12" s="54"/>
      <c r="DT12" s="54"/>
      <c r="DU12" s="54"/>
      <c r="DV12" s="162"/>
      <c r="DW12" s="162"/>
      <c r="DX12" s="101"/>
      <c r="DY12" s="101"/>
      <c r="DZ12" s="162"/>
      <c r="EA12" s="162"/>
      <c r="EB12" s="105"/>
      <c r="EC12" s="105"/>
      <c r="ED12" s="105"/>
      <c r="EE12" s="105"/>
      <c r="EF12" s="105"/>
      <c r="EG12" s="105"/>
      <c r="EH12" s="162"/>
      <c r="EI12" s="162"/>
      <c r="EJ12" s="105"/>
      <c r="EK12" s="105"/>
      <c r="EL12" s="105"/>
      <c r="EM12" s="105"/>
      <c r="EN12" s="105"/>
      <c r="EO12" s="105"/>
      <c r="EP12" s="105"/>
      <c r="EQ12" s="176"/>
      <c r="ER12" s="176"/>
      <c r="ES12" s="176"/>
      <c r="ET12" s="176"/>
      <c r="EU12" s="69"/>
      <c r="EV12" s="69"/>
      <c r="EW12" s="69"/>
      <c r="EX12" s="70"/>
      <c r="EY12" s="70"/>
      <c r="EZ12" s="71"/>
      <c r="FA12" s="72"/>
      <c r="FB12" s="73"/>
      <c r="FC12" s="71"/>
      <c r="FD12" s="72"/>
      <c r="FE12" s="75"/>
      <c r="FF12" s="75"/>
      <c r="FG12" s="75"/>
      <c r="FH12" s="75"/>
      <c r="FI12" s="71"/>
      <c r="FJ12" s="72"/>
      <c r="FK12" s="71"/>
      <c r="FL12" s="72"/>
      <c r="FM12" s="76"/>
      <c r="FN12" s="166"/>
      <c r="FO12" s="167"/>
      <c r="FP12" s="167"/>
      <c r="FQ12" s="168"/>
      <c r="FR12" s="167"/>
      <c r="FS12" s="167"/>
      <c r="FT12" s="274"/>
      <c r="FU12" s="783"/>
      <c r="FV12" s="784"/>
      <c r="FW12" s="785"/>
      <c r="FX12" s="784"/>
      <c r="FY12" s="785"/>
      <c r="FZ12" s="784"/>
      <c r="GA12" s="786"/>
      <c r="GB12" s="785"/>
      <c r="GC12" s="785"/>
      <c r="GD12" s="785"/>
      <c r="GE12" s="785"/>
      <c r="GF12" s="785"/>
      <c r="GG12" s="785"/>
      <c r="GH12" s="785"/>
      <c r="GI12" s="785"/>
    </row>
    <row r="13" ht="28.5" customHeight="1">
      <c r="A13" s="754">
        <v>7.0</v>
      </c>
      <c r="B13" s="54" t="s">
        <v>43</v>
      </c>
      <c r="C13" s="787"/>
      <c r="D13" s="155"/>
      <c r="E13" s="169"/>
      <c r="F13" s="756" t="s">
        <v>552</v>
      </c>
      <c r="G13" s="756" t="s">
        <v>36</v>
      </c>
      <c r="H13" s="756" t="s">
        <v>873</v>
      </c>
      <c r="I13" s="756" t="s">
        <v>552</v>
      </c>
      <c r="J13" s="756" t="s">
        <v>552</v>
      </c>
      <c r="K13" s="756" t="s">
        <v>867</v>
      </c>
      <c r="L13" s="757">
        <v>7500.0</v>
      </c>
      <c r="M13" s="417" t="s">
        <v>868</v>
      </c>
      <c r="N13" s="755" t="s">
        <v>869</v>
      </c>
      <c r="O13" s="149"/>
      <c r="P13" s="149"/>
      <c r="Q13" s="149"/>
      <c r="R13" s="149"/>
      <c r="S13" s="758" t="s">
        <v>787</v>
      </c>
      <c r="T13" s="174"/>
      <c r="U13" s="150"/>
      <c r="V13" s="155"/>
      <c r="W13" s="169"/>
      <c r="X13" s="79"/>
      <c r="Y13" s="72"/>
      <c r="Z13" s="83"/>
      <c r="AA13" s="84"/>
      <c r="AB13" s="64"/>
      <c r="AC13" s="153"/>
      <c r="AD13" s="66"/>
      <c r="AE13" s="417"/>
      <c r="AF13" s="67"/>
      <c r="AG13" s="67"/>
      <c r="AH13" s="155"/>
      <c r="AI13" s="759"/>
      <c r="AJ13" s="759"/>
      <c r="AK13" s="759"/>
      <c r="AL13" s="399"/>
      <c r="AM13" s="156"/>
      <c r="AN13" s="157"/>
      <c r="AO13" s="760"/>
      <c r="AP13" s="790"/>
      <c r="AQ13" s="791"/>
      <c r="AR13" s="763"/>
      <c r="AS13" s="763"/>
      <c r="AT13" s="763"/>
      <c r="AU13" s="763"/>
      <c r="AV13" s="764"/>
      <c r="AW13" s="765"/>
      <c r="AX13" s="360"/>
      <c r="AY13" s="53"/>
      <c r="AZ13" s="792"/>
      <c r="BA13" s="767"/>
      <c r="BB13" s="768"/>
      <c r="BC13" s="768"/>
      <c r="BD13" s="768"/>
      <c r="BE13" s="768"/>
      <c r="BF13" s="768"/>
      <c r="BG13" s="769"/>
      <c r="BH13" s="770"/>
      <c r="BI13" s="769"/>
      <c r="BJ13" s="767"/>
      <c r="BK13" s="768"/>
      <c r="BL13" s="768"/>
      <c r="BM13" s="768"/>
      <c r="BN13" s="768"/>
      <c r="BO13" s="768"/>
      <c r="BP13" s="769"/>
      <c r="BQ13" s="770"/>
      <c r="BR13" s="769"/>
      <c r="BS13" s="773"/>
      <c r="BT13" s="773"/>
      <c r="BU13" s="773"/>
      <c r="BV13" s="773"/>
      <c r="BW13" s="773"/>
      <c r="BX13" s="773"/>
      <c r="BY13" s="774"/>
      <c r="BZ13" s="775"/>
      <c r="CA13" s="776"/>
      <c r="CB13" s="772"/>
      <c r="CC13" s="773"/>
      <c r="CD13" s="773"/>
      <c r="CE13" s="773"/>
      <c r="CF13" s="773"/>
      <c r="CG13" s="772"/>
      <c r="CH13" s="777"/>
      <c r="CI13" s="778"/>
      <c r="CJ13" s="779"/>
      <c r="CK13" s="772"/>
      <c r="CL13" s="772"/>
      <c r="CM13" s="772"/>
      <c r="CN13" s="772"/>
      <c r="CO13" s="772"/>
      <c r="CP13" s="772"/>
      <c r="CQ13" s="777"/>
      <c r="CR13" s="778"/>
      <c r="CS13" s="779"/>
      <c r="CT13" s="177"/>
      <c r="CU13" s="772"/>
      <c r="CV13" s="772"/>
      <c r="CW13" s="772"/>
      <c r="CX13" s="772"/>
      <c r="CY13" s="772"/>
      <c r="CZ13" s="772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N13" s="162"/>
      <c r="DO13" s="162"/>
      <c r="DP13" s="54"/>
      <c r="DQ13" s="54"/>
      <c r="DR13" s="54"/>
      <c r="DS13" s="54"/>
      <c r="DT13" s="54"/>
      <c r="DU13" s="54"/>
      <c r="DV13" s="162"/>
      <c r="DW13" s="162"/>
      <c r="DX13" s="101"/>
      <c r="DY13" s="101"/>
      <c r="DZ13" s="162"/>
      <c r="EA13" s="162"/>
      <c r="EB13" s="105"/>
      <c r="EC13" s="105"/>
      <c r="ED13" s="105"/>
      <c r="EE13" s="105"/>
      <c r="EF13" s="105"/>
      <c r="EG13" s="105"/>
      <c r="EH13" s="162"/>
      <c r="EI13" s="162"/>
      <c r="EJ13" s="105"/>
      <c r="EK13" s="105"/>
      <c r="EL13" s="105"/>
      <c r="EM13" s="105"/>
      <c r="EN13" s="105"/>
      <c r="EO13" s="105"/>
      <c r="EP13" s="105"/>
      <c r="EQ13" s="176"/>
      <c r="ER13" s="176"/>
      <c r="ES13" s="176"/>
      <c r="ET13" s="176"/>
      <c r="EU13" s="69"/>
      <c r="EV13" s="69"/>
      <c r="EW13" s="69"/>
      <c r="EX13" s="70"/>
      <c r="EY13" s="70"/>
      <c r="EZ13" s="71"/>
      <c r="FA13" s="72"/>
      <c r="FB13" s="73"/>
      <c r="FC13" s="71"/>
      <c r="FD13" s="72"/>
      <c r="FE13" s="75"/>
      <c r="FF13" s="75"/>
      <c r="FG13" s="75"/>
      <c r="FH13" s="75"/>
      <c r="FI13" s="71"/>
      <c r="FJ13" s="72"/>
      <c r="FK13" s="71"/>
      <c r="FL13" s="72"/>
      <c r="FM13" s="76"/>
      <c r="FN13" s="166"/>
      <c r="FO13" s="167"/>
      <c r="FP13" s="167"/>
      <c r="FQ13" s="168"/>
      <c r="FR13" s="167"/>
      <c r="FS13" s="167"/>
      <c r="FT13" s="274"/>
      <c r="FU13" s="783"/>
      <c r="FV13" s="784"/>
      <c r="FW13" s="785"/>
      <c r="FX13" s="784"/>
      <c r="FY13" s="785"/>
      <c r="FZ13" s="784"/>
      <c r="GA13" s="786"/>
      <c r="GB13" s="785"/>
      <c r="GC13" s="785"/>
      <c r="GD13" s="785"/>
      <c r="GE13" s="785"/>
      <c r="GF13" s="785"/>
      <c r="GG13" s="785"/>
      <c r="GH13" s="785"/>
      <c r="GI13" s="785"/>
    </row>
    <row r="14" ht="12.75" customHeight="1">
      <c r="A14" s="793"/>
      <c r="B14" s="794"/>
      <c r="C14" s="364"/>
      <c r="D14" s="365"/>
      <c r="E14" s="88"/>
      <c r="F14" s="87"/>
      <c r="G14" s="87"/>
      <c r="H14" s="87"/>
      <c r="I14" s="87"/>
      <c r="J14" s="87"/>
      <c r="K14" s="89" t="s">
        <v>111</v>
      </c>
      <c r="L14" s="90">
        <f t="shared" ref="L14:M14" si="1">SUM(L7:L13)</f>
        <v>52500</v>
      </c>
      <c r="M14" s="91">
        <f t="shared" si="1"/>
        <v>0</v>
      </c>
      <c r="N14" s="92"/>
      <c r="O14" s="87"/>
      <c r="P14" s="87"/>
      <c r="Q14" s="87"/>
      <c r="R14" s="87"/>
      <c r="S14" s="87"/>
      <c r="T14" s="86"/>
      <c r="U14" s="87"/>
      <c r="V14" s="179"/>
      <c r="W14" s="180"/>
      <c r="X14" s="181"/>
      <c r="Y14" s="86"/>
      <c r="Z14" s="86"/>
      <c r="AA14" s="93"/>
      <c r="AB14" s="93"/>
      <c r="AC14" s="93"/>
      <c r="AD14" s="90"/>
      <c r="AE14" s="90"/>
      <c r="AF14" s="90"/>
      <c r="AG14" s="94"/>
      <c r="AH14" s="94"/>
      <c r="AI14" s="86"/>
      <c r="AJ14" s="86"/>
      <c r="AK14" s="86"/>
      <c r="AL14" s="86"/>
      <c r="AM14" s="86"/>
      <c r="AN14" s="86"/>
      <c r="AO14" s="86"/>
      <c r="AP14" s="795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  <c r="DN14" s="94"/>
      <c r="DO14" s="94"/>
      <c r="DP14" s="94"/>
      <c r="DQ14" s="94"/>
      <c r="DR14" s="94"/>
      <c r="DS14" s="86"/>
      <c r="DT14" s="94"/>
      <c r="DU14" s="94"/>
      <c r="DV14" s="94"/>
      <c r="DW14" s="94"/>
      <c r="DX14" s="94"/>
      <c r="DY14" s="86"/>
      <c r="DZ14" s="86"/>
      <c r="EA14" s="94"/>
      <c r="EB14" s="94"/>
      <c r="EC14" s="94"/>
      <c r="ED14" s="94"/>
      <c r="EE14" s="94"/>
      <c r="EF14" s="86"/>
      <c r="EG14" s="94"/>
      <c r="EH14" s="94"/>
      <c r="EI14" s="94"/>
      <c r="EJ14" s="94"/>
      <c r="EK14" s="94"/>
      <c r="EL14" s="86"/>
      <c r="EM14" s="94"/>
      <c r="EN14" s="94"/>
      <c r="EO14" s="94"/>
      <c r="EP14" s="94"/>
      <c r="EQ14" s="96"/>
      <c r="ER14" s="182"/>
      <c r="ES14" s="95"/>
      <c r="ET14" s="96"/>
      <c r="EU14" s="796"/>
      <c r="EV14" s="95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96"/>
      <c r="FJ14" s="96"/>
      <c r="FK14" s="96"/>
      <c r="FL14" s="96"/>
      <c r="FM14" s="96"/>
      <c r="FN14" s="96"/>
      <c r="FO14" s="183"/>
      <c r="FP14" s="183"/>
      <c r="FQ14" s="183"/>
      <c r="FR14" s="183"/>
      <c r="FS14" s="183"/>
      <c r="FT14" s="183"/>
      <c r="FU14" s="797"/>
      <c r="FV14" s="797"/>
      <c r="FW14" s="797"/>
      <c r="FX14" s="797"/>
      <c r="FY14" s="797"/>
      <c r="FZ14" s="797"/>
      <c r="GA14" s="797"/>
      <c r="GB14" s="797"/>
      <c r="GC14" s="797"/>
      <c r="GD14" s="797"/>
      <c r="GE14" s="797"/>
      <c r="GF14" s="797"/>
      <c r="GG14" s="797"/>
      <c r="GH14" s="797"/>
      <c r="GI14" s="797"/>
    </row>
    <row r="15" ht="35.25" customHeight="1">
      <c r="A15" s="798">
        <v>1.0</v>
      </c>
      <c r="B15" s="478" t="s">
        <v>43</v>
      </c>
      <c r="C15" s="374" t="s">
        <v>874</v>
      </c>
      <c r="D15" s="169" t="s">
        <v>8</v>
      </c>
      <c r="E15" s="479" t="s">
        <v>875</v>
      </c>
      <c r="F15" s="499" t="s">
        <v>876</v>
      </c>
      <c r="G15" s="395" t="s">
        <v>877</v>
      </c>
      <c r="H15" s="395" t="s">
        <v>878</v>
      </c>
      <c r="I15" s="395" t="s">
        <v>879</v>
      </c>
      <c r="J15" s="479" t="s">
        <v>880</v>
      </c>
      <c r="K15" s="395" t="s">
        <v>881</v>
      </c>
      <c r="L15" s="799">
        <v>55000.0</v>
      </c>
      <c r="M15" s="417">
        <v>55000.0</v>
      </c>
      <c r="N15" s="414" t="s">
        <v>265</v>
      </c>
      <c r="O15" s="800"/>
      <c r="P15" s="800"/>
      <c r="Q15" s="800"/>
      <c r="R15" s="800"/>
      <c r="S15" s="801" t="s">
        <v>93</v>
      </c>
      <c r="T15" s="475"/>
      <c r="U15" s="802">
        <v>46040.0</v>
      </c>
      <c r="V15" s="465"/>
      <c r="W15" s="465"/>
      <c r="X15" s="803" t="s">
        <v>334</v>
      </c>
      <c r="Y15" s="804">
        <v>46040.0</v>
      </c>
      <c r="Z15" s="805">
        <v>46040.17361111111</v>
      </c>
      <c r="AA15" s="806"/>
      <c r="AB15" s="807"/>
      <c r="AC15" s="153"/>
      <c r="AD15" s="153"/>
      <c r="AE15" s="153"/>
      <c r="AF15" s="808">
        <v>1076.0</v>
      </c>
      <c r="AG15" s="809" t="s">
        <v>95</v>
      </c>
      <c r="AH15" s="810" t="s">
        <v>882</v>
      </c>
      <c r="AI15" s="811" t="s">
        <v>883</v>
      </c>
      <c r="AJ15" s="811"/>
      <c r="AK15" s="811" t="s">
        <v>884</v>
      </c>
      <c r="AL15" s="447"/>
      <c r="AM15" s="812" t="s">
        <v>193</v>
      </c>
      <c r="AN15" s="813" t="s">
        <v>193</v>
      </c>
      <c r="AO15" s="812" t="s">
        <v>193</v>
      </c>
      <c r="AP15" s="814">
        <v>5000.0</v>
      </c>
      <c r="AQ15" s="815">
        <v>61.69</v>
      </c>
      <c r="AR15" s="156"/>
      <c r="AS15" s="156"/>
      <c r="AT15" s="815">
        <v>63.79</v>
      </c>
      <c r="AU15" s="815">
        <v>63.97</v>
      </c>
      <c r="AV15" s="156"/>
      <c r="AW15" s="816">
        <f>(AT15+AV15)-AQ15</f>
        <v>2.1</v>
      </c>
      <c r="AX15" s="812" t="s">
        <v>885</v>
      </c>
      <c r="AY15" s="156"/>
      <c r="AZ15" s="156"/>
      <c r="BA15" s="767"/>
      <c r="BB15" s="767"/>
      <c r="BC15" s="767"/>
      <c r="BD15" s="767"/>
      <c r="BE15" s="768"/>
      <c r="BF15" s="768"/>
      <c r="BG15" s="447"/>
      <c r="BH15" s="770"/>
      <c r="BI15" s="447"/>
      <c r="BJ15" s="770"/>
      <c r="BK15" s="447"/>
      <c r="BL15" s="770"/>
      <c r="BM15" s="447"/>
      <c r="BN15" s="770"/>
      <c r="BO15" s="817"/>
      <c r="BP15" s="769">
        <f>BO15-BJ15</f>
        <v>0</v>
      </c>
      <c r="BQ15" s="770">
        <f>BO15-BK15</f>
        <v>0</v>
      </c>
      <c r="BR15" s="769">
        <f>BO15-BN15</f>
        <v>0</v>
      </c>
      <c r="BS15" s="773"/>
      <c r="BT15" s="773"/>
      <c r="BU15" s="447"/>
      <c r="BV15" s="447"/>
      <c r="BW15" s="447"/>
      <c r="BX15" s="447"/>
      <c r="BY15" s="447"/>
      <c r="BZ15" s="447"/>
      <c r="CA15" s="447"/>
      <c r="CB15" s="447"/>
      <c r="CC15" s="447"/>
      <c r="CD15" s="447"/>
      <c r="CE15" s="447"/>
      <c r="CF15" s="447"/>
      <c r="CG15" s="447"/>
      <c r="CH15" s="447"/>
      <c r="CI15" s="447"/>
      <c r="CJ15" s="447"/>
      <c r="CK15" s="447"/>
      <c r="CL15" s="447"/>
      <c r="CM15" s="447"/>
      <c r="CN15" s="447"/>
      <c r="CO15" s="447"/>
      <c r="CP15" s="447"/>
      <c r="CQ15" s="447"/>
      <c r="CR15" s="447"/>
      <c r="CS15" s="447"/>
      <c r="CT15" s="447"/>
      <c r="CU15" s="447"/>
      <c r="CV15" s="447"/>
      <c r="CW15" s="447"/>
      <c r="CX15" s="447"/>
      <c r="CY15" s="447"/>
      <c r="CZ15" s="447"/>
      <c r="DA15" s="447"/>
      <c r="DB15" s="447"/>
      <c r="DC15" s="447"/>
      <c r="DD15" s="447"/>
      <c r="DE15" s="447"/>
      <c r="DF15" s="447"/>
      <c r="DG15" s="447"/>
      <c r="DH15" s="447"/>
      <c r="DI15" s="447"/>
      <c r="DJ15" s="447"/>
      <c r="DK15" s="447"/>
      <c r="DL15" s="447"/>
      <c r="DM15" s="447"/>
      <c r="DN15" s="447"/>
      <c r="DO15" s="447"/>
      <c r="DP15" s="447"/>
      <c r="DQ15" s="447"/>
      <c r="DR15" s="447"/>
      <c r="DS15" s="447"/>
      <c r="DT15" s="447"/>
      <c r="DU15" s="447"/>
      <c r="DV15" s="447"/>
      <c r="DW15" s="447"/>
      <c r="DX15" s="447"/>
      <c r="DY15" s="447"/>
      <c r="DZ15" s="447"/>
      <c r="EA15" s="447"/>
      <c r="EB15" s="447"/>
      <c r="EC15" s="447"/>
      <c r="ED15" s="447"/>
      <c r="EE15" s="447"/>
      <c r="EF15" s="447"/>
      <c r="EG15" s="447"/>
      <c r="EH15" s="447"/>
      <c r="EI15" s="447"/>
      <c r="EJ15" s="447"/>
      <c r="EK15" s="447"/>
      <c r="EL15" s="447"/>
      <c r="EM15" s="447"/>
      <c r="EN15" s="447"/>
      <c r="EO15" s="447"/>
      <c r="EP15" s="447"/>
      <c r="EQ15" s="69"/>
      <c r="ER15" s="69"/>
      <c r="ES15" s="69"/>
      <c r="ET15" s="69"/>
      <c r="EU15" s="818">
        <v>46372.60833333333</v>
      </c>
      <c r="EV15" s="405">
        <v>46037.6625</v>
      </c>
      <c r="EW15" s="405">
        <v>46038.825</v>
      </c>
      <c r="EX15" s="405">
        <v>46038.90972222222</v>
      </c>
      <c r="EY15" s="405">
        <v>46040.17361111111</v>
      </c>
      <c r="EZ15" s="71">
        <f>EY15-EV15</f>
        <v>2.511111111</v>
      </c>
      <c r="FA15" s="72" t="str">
        <f>INT(EY15-EV15)&amp;" hari "&amp;HOUR(MOD(EY15-EV15,1))&amp;" jam "&amp;MINUTE(MOD(EY15-EV15,1))&amp;" menit "&amp;SECOND(MOD(EY15-EV15,1))</f>
        <v>2 hari 12 jam 16 menit 0</v>
      </c>
      <c r="FB15" s="405">
        <v>46040.17361111111</v>
      </c>
      <c r="FC15" s="71">
        <f>FB15-EV15</f>
        <v>2.511111111</v>
      </c>
      <c r="FD15" s="72" t="str">
        <f>INT(FB15-EV15)&amp;" hari "&amp;HOUR(MOD(FB15-EV15,1))&amp;" jam "&amp;MINUTE(MOD(FB15-EV15,1))&amp;" menit "&amp;SECOND(MOD(FB15-EV15,1))</f>
        <v>2 hari 12 jam 16 menit 0</v>
      </c>
      <c r="FE15" s="405">
        <v>46063.0375</v>
      </c>
      <c r="FF15" s="405">
        <v>46063.625</v>
      </c>
      <c r="FG15" s="405">
        <v>46063.645833333336</v>
      </c>
      <c r="FH15" s="405">
        <v>46069.291666666664</v>
      </c>
      <c r="FI15" s="71">
        <f>FH15-FE15</f>
        <v>6.254166667</v>
      </c>
      <c r="FJ15" s="72" t="str">
        <f>INT(FH15-FE15)&amp;" hari "&amp;HOUR(MOD(FH15-FE15,1))&amp;" jam "&amp;MINUTE(MOD(FH15-FE15,1))&amp;" menit "&amp;SECOND(MOD(FH15-FE15,1))</f>
        <v>6 hari 6 jam 6 menit 0</v>
      </c>
      <c r="FK15" s="71">
        <f>FC15+FI15</f>
        <v>8.765277778</v>
      </c>
      <c r="FL15" s="72" t="str">
        <f>INT(FK15)&amp;" hari "&amp;HOUR(MOD(FK15,1))&amp;" jam "&amp;MINUTE(MOD(FK15,1))&amp;" menit "&amp;SECOND(MOD(FK15,1))</f>
        <v>8 hari 18 jam 22 menit 0</v>
      </c>
      <c r="FM15" s="493"/>
      <c r="FN15" s="494"/>
      <c r="FO15" s="568"/>
      <c r="FP15" s="568" t="s">
        <v>886</v>
      </c>
      <c r="FQ15" s="494"/>
      <c r="FR15" s="494"/>
      <c r="FS15" s="494"/>
      <c r="FT15" s="496"/>
      <c r="FU15" s="819">
        <v>46045.0</v>
      </c>
      <c r="FV15" s="568">
        <v>5014.0</v>
      </c>
      <c r="FW15" s="568">
        <v>4649.0</v>
      </c>
      <c r="FX15" s="568">
        <v>28.4</v>
      </c>
      <c r="FY15" s="568">
        <v>13.9</v>
      </c>
      <c r="FZ15" s="568">
        <v>0.66</v>
      </c>
      <c r="GA15" s="820">
        <v>4.6</v>
      </c>
      <c r="GB15" s="821"/>
      <c r="GC15" s="821"/>
      <c r="GD15" s="821"/>
      <c r="GE15" s="821"/>
      <c r="GF15" s="821"/>
      <c r="GG15" s="821"/>
      <c r="GH15" s="821"/>
      <c r="GI15" s="821"/>
    </row>
    <row r="16" ht="13.5" customHeight="1">
      <c r="A16" s="793"/>
      <c r="B16" s="794"/>
      <c r="C16" s="364"/>
      <c r="D16" s="365"/>
      <c r="E16" s="88"/>
      <c r="F16" s="87"/>
      <c r="G16" s="87"/>
      <c r="H16" s="87"/>
      <c r="I16" s="87"/>
      <c r="J16" s="87"/>
      <c r="K16" s="89" t="s">
        <v>111</v>
      </c>
      <c r="L16" s="90">
        <f>SUM(L15)</f>
        <v>55000</v>
      </c>
      <c r="M16" s="91">
        <f>SUM(M9:M15)</f>
        <v>55000</v>
      </c>
      <c r="N16" s="92"/>
      <c r="O16" s="87"/>
      <c r="P16" s="87"/>
      <c r="Q16" s="87"/>
      <c r="R16" s="87"/>
      <c r="S16" s="87"/>
      <c r="T16" s="86"/>
      <c r="U16" s="87"/>
      <c r="V16" s="179"/>
      <c r="W16" s="180"/>
      <c r="X16" s="181"/>
      <c r="Y16" s="86"/>
      <c r="Z16" s="86"/>
      <c r="AA16" s="93"/>
      <c r="AB16" s="93"/>
      <c r="AC16" s="93"/>
      <c r="AD16" s="90"/>
      <c r="AE16" s="90"/>
      <c r="AF16" s="90"/>
      <c r="AG16" s="94"/>
      <c r="AH16" s="94"/>
      <c r="AI16" s="86"/>
      <c r="AJ16" s="86"/>
      <c r="AK16" s="86"/>
      <c r="AL16" s="86"/>
      <c r="AM16" s="86"/>
      <c r="AN16" s="86"/>
      <c r="AO16" s="86"/>
      <c r="AP16" s="795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86"/>
      <c r="DT16" s="94"/>
      <c r="DU16" s="94"/>
      <c r="DV16" s="94"/>
      <c r="DW16" s="94"/>
      <c r="DX16" s="94"/>
      <c r="DY16" s="86"/>
      <c r="DZ16" s="86"/>
      <c r="EA16" s="94"/>
      <c r="EB16" s="94"/>
      <c r="EC16" s="94"/>
      <c r="ED16" s="94"/>
      <c r="EE16" s="94"/>
      <c r="EF16" s="86"/>
      <c r="EG16" s="94"/>
      <c r="EH16" s="94"/>
      <c r="EI16" s="94"/>
      <c r="EJ16" s="94"/>
      <c r="EK16" s="94"/>
      <c r="EL16" s="86"/>
      <c r="EM16" s="94"/>
      <c r="EN16" s="94"/>
      <c r="EO16" s="94"/>
      <c r="EP16" s="94"/>
      <c r="EQ16" s="96"/>
      <c r="ER16" s="182"/>
      <c r="ES16" s="95"/>
      <c r="ET16" s="96"/>
      <c r="EU16" s="796"/>
      <c r="EV16" s="95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183"/>
      <c r="FP16" s="183"/>
      <c r="FQ16" s="183"/>
      <c r="FR16" s="183"/>
      <c r="FS16" s="183"/>
      <c r="FT16" s="183"/>
      <c r="FU16" s="797"/>
      <c r="FV16" s="797"/>
      <c r="FW16" s="797"/>
      <c r="FX16" s="797"/>
      <c r="FY16" s="797"/>
      <c r="FZ16" s="797"/>
      <c r="GA16" s="797"/>
      <c r="GB16" s="797"/>
      <c r="GC16" s="797"/>
      <c r="GD16" s="797"/>
      <c r="GE16" s="797"/>
      <c r="GF16" s="797"/>
      <c r="GG16" s="797"/>
      <c r="GH16" s="797"/>
      <c r="GI16" s="797"/>
    </row>
    <row r="17" ht="33.0" customHeight="1">
      <c r="A17" s="798">
        <v>1.0</v>
      </c>
      <c r="B17" s="478" t="s">
        <v>43</v>
      </c>
      <c r="C17" s="374" t="s">
        <v>874</v>
      </c>
      <c r="D17" s="169" t="s">
        <v>8</v>
      </c>
      <c r="E17" s="479" t="s">
        <v>887</v>
      </c>
      <c r="F17" s="499" t="s">
        <v>876</v>
      </c>
      <c r="G17" s="395" t="s">
        <v>877</v>
      </c>
      <c r="H17" s="395" t="s">
        <v>878</v>
      </c>
      <c r="I17" s="395" t="s">
        <v>888</v>
      </c>
      <c r="J17" s="479" t="s">
        <v>889</v>
      </c>
      <c r="K17" s="395" t="s">
        <v>890</v>
      </c>
      <c r="L17" s="799">
        <v>50000.0</v>
      </c>
      <c r="M17" s="417">
        <v>51930.0</v>
      </c>
      <c r="N17" s="414" t="s">
        <v>265</v>
      </c>
      <c r="O17" s="800"/>
      <c r="P17" s="800"/>
      <c r="Q17" s="800"/>
      <c r="R17" s="800"/>
      <c r="S17" s="801" t="s">
        <v>93</v>
      </c>
      <c r="T17" s="475"/>
      <c r="U17" s="802">
        <v>46057.0</v>
      </c>
      <c r="V17" s="465"/>
      <c r="W17" s="465"/>
      <c r="X17" s="803" t="s">
        <v>334</v>
      </c>
      <c r="Y17" s="804">
        <v>46057.0</v>
      </c>
      <c r="Z17" s="805">
        <v>46057.59027777778</v>
      </c>
      <c r="AA17" s="806"/>
      <c r="AB17" s="807"/>
      <c r="AC17" s="153"/>
      <c r="AD17" s="153"/>
      <c r="AE17" s="153"/>
      <c r="AF17" s="808">
        <v>1076.0</v>
      </c>
      <c r="AG17" s="809" t="s">
        <v>95</v>
      </c>
      <c r="AH17" s="810" t="s">
        <v>882</v>
      </c>
      <c r="AI17" s="811" t="s">
        <v>883</v>
      </c>
      <c r="AJ17" s="811"/>
      <c r="AK17" s="811" t="s">
        <v>884</v>
      </c>
      <c r="AL17" s="447"/>
      <c r="AM17" s="812" t="s">
        <v>193</v>
      </c>
      <c r="AN17" s="813" t="s">
        <v>193</v>
      </c>
      <c r="AO17" s="812" t="s">
        <v>193</v>
      </c>
      <c r="AP17" s="814">
        <v>5000.0</v>
      </c>
      <c r="AQ17" s="815">
        <v>62.61</v>
      </c>
      <c r="AR17" s="156"/>
      <c r="AS17" s="156"/>
      <c r="AT17" s="815">
        <v>63.56</v>
      </c>
      <c r="AU17" s="815">
        <v>63.66</v>
      </c>
      <c r="AV17" s="156"/>
      <c r="AW17" s="816">
        <f>(AT17+AV17)-AQ17</f>
        <v>0.95</v>
      </c>
      <c r="AX17" s="812" t="s">
        <v>885</v>
      </c>
      <c r="AY17" s="156"/>
      <c r="AZ17" s="156"/>
      <c r="BA17" s="767"/>
      <c r="BB17" s="767"/>
      <c r="BC17" s="767"/>
      <c r="BD17" s="767"/>
      <c r="BE17" s="768"/>
      <c r="BF17" s="768"/>
      <c r="BG17" s="447"/>
      <c r="BH17" s="770"/>
      <c r="BI17" s="447"/>
      <c r="BJ17" s="770"/>
      <c r="BK17" s="447"/>
      <c r="BL17" s="770"/>
      <c r="BM17" s="447"/>
      <c r="BN17" s="770"/>
      <c r="BO17" s="817"/>
      <c r="BP17" s="769">
        <f>BO17-BJ17</f>
        <v>0</v>
      </c>
      <c r="BQ17" s="770">
        <f>BO17-BK17</f>
        <v>0</v>
      </c>
      <c r="BR17" s="769">
        <f>BO17-BN17</f>
        <v>0</v>
      </c>
      <c r="BS17" s="773"/>
      <c r="BT17" s="773"/>
      <c r="BU17" s="447"/>
      <c r="BV17" s="447"/>
      <c r="BW17" s="447"/>
      <c r="BX17" s="447"/>
      <c r="BY17" s="447"/>
      <c r="BZ17" s="447"/>
      <c r="CA17" s="447"/>
      <c r="CB17" s="447"/>
      <c r="CC17" s="447"/>
      <c r="CD17" s="447"/>
      <c r="CE17" s="447"/>
      <c r="CF17" s="447"/>
      <c r="CG17" s="447"/>
      <c r="CH17" s="447"/>
      <c r="CI17" s="447"/>
      <c r="CJ17" s="447"/>
      <c r="CK17" s="447"/>
      <c r="CL17" s="447"/>
      <c r="CM17" s="447"/>
      <c r="CN17" s="447"/>
      <c r="CO17" s="447"/>
      <c r="CP17" s="447"/>
      <c r="CQ17" s="447"/>
      <c r="CR17" s="447"/>
      <c r="CS17" s="447"/>
      <c r="CT17" s="447"/>
      <c r="CU17" s="447"/>
      <c r="CV17" s="447"/>
      <c r="CW17" s="447"/>
      <c r="CX17" s="447"/>
      <c r="CY17" s="447"/>
      <c r="CZ17" s="447"/>
      <c r="DA17" s="447"/>
      <c r="DB17" s="447"/>
      <c r="DC17" s="447"/>
      <c r="DD17" s="447"/>
      <c r="DE17" s="447"/>
      <c r="DF17" s="447"/>
      <c r="DG17" s="447"/>
      <c r="DH17" s="447"/>
      <c r="DI17" s="447"/>
      <c r="DJ17" s="447"/>
      <c r="DK17" s="447"/>
      <c r="DL17" s="447"/>
      <c r="DM17" s="447"/>
      <c r="DN17" s="447"/>
      <c r="DO17" s="447"/>
      <c r="DP17" s="447"/>
      <c r="DQ17" s="447"/>
      <c r="DR17" s="447"/>
      <c r="DS17" s="447"/>
      <c r="DT17" s="447"/>
      <c r="DU17" s="447"/>
      <c r="DV17" s="447"/>
      <c r="DW17" s="447"/>
      <c r="DX17" s="447"/>
      <c r="DY17" s="447"/>
      <c r="DZ17" s="447"/>
      <c r="EA17" s="447"/>
      <c r="EB17" s="447"/>
      <c r="EC17" s="447"/>
      <c r="ED17" s="447"/>
      <c r="EE17" s="447"/>
      <c r="EF17" s="447"/>
      <c r="EG17" s="447"/>
      <c r="EH17" s="447"/>
      <c r="EI17" s="447"/>
      <c r="EJ17" s="447"/>
      <c r="EK17" s="447"/>
      <c r="EL17" s="447"/>
      <c r="EM17" s="447"/>
      <c r="EN17" s="447"/>
      <c r="EO17" s="447"/>
      <c r="EP17" s="447"/>
      <c r="EQ17" s="69"/>
      <c r="ER17" s="69"/>
      <c r="ES17" s="69"/>
      <c r="ET17" s="69"/>
      <c r="EU17" s="818">
        <v>46042.60486111111</v>
      </c>
      <c r="EV17" s="405">
        <v>46054.3125</v>
      </c>
      <c r="EW17" s="405">
        <v>46055.78333333333</v>
      </c>
      <c r="EX17" s="405">
        <v>46055.864583333336</v>
      </c>
      <c r="EY17" s="405">
        <v>46057.59027777778</v>
      </c>
      <c r="EZ17" s="71">
        <f>EY17-EV17</f>
        <v>3.277777778</v>
      </c>
      <c r="FA17" s="72" t="str">
        <f>INT(EY17-EV17)&amp;" hari "&amp;HOUR(MOD(EY17-EV17,1))&amp;" jam "&amp;MINUTE(MOD(EY17-EV17,1))&amp;" menit "&amp;SECOND(MOD(EY17-EV17,1))</f>
        <v>3 hari 6 jam 40 menit 0</v>
      </c>
      <c r="FB17" s="405">
        <v>46057.59027777778</v>
      </c>
      <c r="FC17" s="71">
        <f>FB17-EV17</f>
        <v>3.277777778</v>
      </c>
      <c r="FD17" s="72" t="str">
        <f>INT(FB17-EV17)&amp;" hari "&amp;HOUR(MOD(FB17-EV17,1))&amp;" jam "&amp;MINUTE(MOD(FB17-EV17,1))&amp;" menit "&amp;SECOND(MOD(FB17-EV17,1))</f>
        <v>3 hari 6 jam 40 menit 0</v>
      </c>
      <c r="FE17" s="405">
        <v>46062.941666666666</v>
      </c>
      <c r="FF17" s="405">
        <v>46063.5</v>
      </c>
      <c r="FG17" s="405">
        <v>46063.5625</v>
      </c>
      <c r="FH17" s="405">
        <v>46070.791666666664</v>
      </c>
      <c r="FI17" s="71">
        <f>FH17-FE17</f>
        <v>7.85</v>
      </c>
      <c r="FJ17" s="72" t="str">
        <f>INT(FH17-FE17)&amp;" hari "&amp;HOUR(MOD(FH17-FE17,1))&amp;" jam "&amp;MINUTE(MOD(FH17-FE17,1))&amp;" menit "&amp;SECOND(MOD(FH17-FE17,1))</f>
        <v>7 hari 20 jam 24 menit 0</v>
      </c>
      <c r="FK17" s="71">
        <f>FC17+FI17</f>
        <v>11.12777778</v>
      </c>
      <c r="FL17" s="72" t="str">
        <f>INT(FK17)&amp;" hari "&amp;HOUR(MOD(FK17,1))&amp;" jam "&amp;MINUTE(MOD(FK17,1))&amp;" menit "&amp;SECOND(MOD(FK17,1))</f>
        <v>11 hari 3 jam 4 menit 0</v>
      </c>
      <c r="FM17" s="493"/>
      <c r="FN17" s="494"/>
      <c r="FO17" s="69"/>
      <c r="FP17" s="822" t="s">
        <v>891</v>
      </c>
      <c r="FQ17" s="494"/>
      <c r="FR17" s="494"/>
      <c r="FS17" s="494"/>
      <c r="FT17" s="496"/>
      <c r="FU17" s="819">
        <v>46063.0</v>
      </c>
      <c r="FV17" s="568">
        <v>5008.0</v>
      </c>
      <c r="FW17" s="568">
        <v>4631.0</v>
      </c>
      <c r="FX17" s="568">
        <v>27.4</v>
      </c>
      <c r="FY17" s="568">
        <v>12.76</v>
      </c>
      <c r="FZ17" s="568">
        <v>0.67</v>
      </c>
      <c r="GA17" s="820">
        <v>6.02</v>
      </c>
      <c r="GB17" s="821"/>
      <c r="GC17" s="821"/>
      <c r="GD17" s="821"/>
      <c r="GE17" s="821"/>
      <c r="GF17" s="821"/>
      <c r="GG17" s="821"/>
      <c r="GH17" s="821"/>
      <c r="GI17" s="821"/>
    </row>
    <row r="18" ht="13.5" customHeight="1">
      <c r="A18" s="793"/>
      <c r="B18" s="794"/>
      <c r="C18" s="364"/>
      <c r="D18" s="365"/>
      <c r="E18" s="88"/>
      <c r="F18" s="87"/>
      <c r="G18" s="87"/>
      <c r="H18" s="87"/>
      <c r="I18" s="87"/>
      <c r="J18" s="87"/>
      <c r="K18" s="89" t="s">
        <v>111</v>
      </c>
      <c r="L18" s="90">
        <f t="shared" ref="L18:M18" si="2">SUM(L17)</f>
        <v>50000</v>
      </c>
      <c r="M18" s="91">
        <f t="shared" si="2"/>
        <v>51930</v>
      </c>
      <c r="N18" s="92"/>
      <c r="O18" s="87"/>
      <c r="P18" s="87"/>
      <c r="Q18" s="87"/>
      <c r="R18" s="87"/>
      <c r="S18" s="87"/>
      <c r="T18" s="86"/>
      <c r="U18" s="87"/>
      <c r="V18" s="179"/>
      <c r="W18" s="180"/>
      <c r="X18" s="181"/>
      <c r="Y18" s="86"/>
      <c r="Z18" s="86"/>
      <c r="AA18" s="93"/>
      <c r="AB18" s="93"/>
      <c r="AC18" s="93"/>
      <c r="AD18" s="90"/>
      <c r="AE18" s="90"/>
      <c r="AF18" s="90"/>
      <c r="AG18" s="94"/>
      <c r="AH18" s="94"/>
      <c r="AI18" s="86"/>
      <c r="AJ18" s="86"/>
      <c r="AK18" s="86"/>
      <c r="AL18" s="86"/>
      <c r="AM18" s="86"/>
      <c r="AN18" s="86"/>
      <c r="AO18" s="86"/>
      <c r="AP18" s="795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86"/>
      <c r="DT18" s="94"/>
      <c r="DU18" s="94"/>
      <c r="DV18" s="94"/>
      <c r="DW18" s="94"/>
      <c r="DX18" s="94"/>
      <c r="DY18" s="86"/>
      <c r="DZ18" s="86"/>
      <c r="EA18" s="94"/>
      <c r="EB18" s="94"/>
      <c r="EC18" s="94"/>
      <c r="ED18" s="94"/>
      <c r="EE18" s="94"/>
      <c r="EF18" s="86"/>
      <c r="EG18" s="94"/>
      <c r="EH18" s="94"/>
      <c r="EI18" s="94"/>
      <c r="EJ18" s="94"/>
      <c r="EK18" s="94"/>
      <c r="EL18" s="86"/>
      <c r="EM18" s="94"/>
      <c r="EN18" s="94"/>
      <c r="EO18" s="94"/>
      <c r="EP18" s="94"/>
      <c r="EQ18" s="96"/>
      <c r="ER18" s="182"/>
      <c r="ES18" s="95"/>
      <c r="ET18" s="96"/>
      <c r="EU18" s="796"/>
      <c r="EV18" s="823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96"/>
      <c r="FM18" s="96"/>
      <c r="FN18" s="96"/>
      <c r="FO18" s="183"/>
      <c r="FP18" s="183"/>
      <c r="FQ18" s="183"/>
      <c r="FR18" s="183"/>
      <c r="FS18" s="183"/>
      <c r="FT18" s="183"/>
      <c r="FU18" s="797"/>
      <c r="FV18" s="797"/>
      <c r="FW18" s="797"/>
      <c r="FX18" s="797"/>
      <c r="FY18" s="797"/>
      <c r="FZ18" s="797"/>
      <c r="GA18" s="797"/>
      <c r="GB18" s="797"/>
      <c r="GC18" s="797"/>
      <c r="GD18" s="797"/>
      <c r="GE18" s="797"/>
      <c r="GF18" s="797"/>
      <c r="GG18" s="797"/>
      <c r="GH18" s="797"/>
      <c r="GI18" s="797"/>
    </row>
    <row r="19" ht="31.5" customHeight="1">
      <c r="A19" s="798">
        <v>1.0</v>
      </c>
      <c r="B19" s="478" t="s">
        <v>43</v>
      </c>
      <c r="C19" s="374" t="s">
        <v>874</v>
      </c>
      <c r="D19" s="169" t="s">
        <v>8</v>
      </c>
      <c r="E19" s="479" t="s">
        <v>892</v>
      </c>
      <c r="F19" s="499" t="s">
        <v>876</v>
      </c>
      <c r="G19" s="395" t="s">
        <v>877</v>
      </c>
      <c r="H19" s="395" t="s">
        <v>893</v>
      </c>
      <c r="I19" s="395" t="s">
        <v>879</v>
      </c>
      <c r="J19" s="479" t="s">
        <v>894</v>
      </c>
      <c r="K19" s="395" t="s">
        <v>895</v>
      </c>
      <c r="L19" s="799">
        <v>52100.0</v>
      </c>
      <c r="M19" s="417">
        <v>52100.0</v>
      </c>
      <c r="N19" s="414" t="s">
        <v>265</v>
      </c>
      <c r="O19" s="800"/>
      <c r="P19" s="800"/>
      <c r="Q19" s="800"/>
      <c r="R19" s="800"/>
      <c r="S19" s="801" t="s">
        <v>93</v>
      </c>
      <c r="T19" s="509"/>
      <c r="U19" s="802">
        <v>46073.0</v>
      </c>
      <c r="V19" s="510"/>
      <c r="W19" s="510"/>
      <c r="X19" s="803" t="s">
        <v>334</v>
      </c>
      <c r="Y19" s="804">
        <v>46073.0</v>
      </c>
      <c r="Z19" s="805">
        <v>46073.26736111111</v>
      </c>
      <c r="AA19" s="806"/>
      <c r="AB19" s="807"/>
      <c r="AC19" s="153"/>
      <c r="AD19" s="153"/>
      <c r="AE19" s="153"/>
      <c r="AF19" s="808">
        <v>1076.0</v>
      </c>
      <c r="AG19" s="809" t="s">
        <v>95</v>
      </c>
      <c r="AH19" s="810" t="s">
        <v>882</v>
      </c>
      <c r="AI19" s="811" t="s">
        <v>883</v>
      </c>
      <c r="AJ19" s="811"/>
      <c r="AK19" s="811" t="s">
        <v>884</v>
      </c>
      <c r="AL19" s="447"/>
      <c r="AM19" s="812" t="s">
        <v>193</v>
      </c>
      <c r="AN19" s="824" t="s">
        <v>193</v>
      </c>
      <c r="AO19" s="812" t="s">
        <v>193</v>
      </c>
      <c r="AP19" s="814">
        <v>5000.0</v>
      </c>
      <c r="AQ19" s="815">
        <v>66.41</v>
      </c>
      <c r="AR19" s="69"/>
      <c r="AS19" s="69"/>
      <c r="AT19" s="815">
        <v>65.22</v>
      </c>
      <c r="AU19" s="69"/>
      <c r="AV19" s="69"/>
      <c r="AW19" s="816">
        <f>(AT19+AV19)-AQ19</f>
        <v>-1.19</v>
      </c>
      <c r="AX19" s="812" t="s">
        <v>885</v>
      </c>
      <c r="AY19" s="69"/>
      <c r="AZ19" s="69"/>
      <c r="BA19" s="767"/>
      <c r="BB19" s="767"/>
      <c r="BC19" s="767"/>
      <c r="BD19" s="767"/>
      <c r="BE19" s="768"/>
      <c r="BF19" s="768"/>
      <c r="BG19" s="447"/>
      <c r="BH19" s="770"/>
      <c r="BI19" s="447"/>
      <c r="BJ19" s="770"/>
      <c r="BK19" s="447"/>
      <c r="BL19" s="770"/>
      <c r="BM19" s="447"/>
      <c r="BN19" s="770"/>
      <c r="BO19" s="817"/>
      <c r="BP19" s="769">
        <f>BO19-BJ19</f>
        <v>0</v>
      </c>
      <c r="BQ19" s="770">
        <f>BO19-BK19</f>
        <v>0</v>
      </c>
      <c r="BR19" s="769">
        <f>BO19-BN19</f>
        <v>0</v>
      </c>
      <c r="BS19" s="773"/>
      <c r="BT19" s="773"/>
      <c r="BU19" s="447"/>
      <c r="BV19" s="447"/>
      <c r="BW19" s="447"/>
      <c r="BX19" s="447"/>
      <c r="BY19" s="447"/>
      <c r="BZ19" s="447"/>
      <c r="CA19" s="447"/>
      <c r="CB19" s="447"/>
      <c r="CC19" s="447"/>
      <c r="CD19" s="447"/>
      <c r="CE19" s="447"/>
      <c r="CF19" s="447"/>
      <c r="CG19" s="447"/>
      <c r="CH19" s="447"/>
      <c r="CI19" s="447"/>
      <c r="CJ19" s="447"/>
      <c r="CK19" s="447"/>
      <c r="CL19" s="447"/>
      <c r="CM19" s="447"/>
      <c r="CN19" s="447"/>
      <c r="CO19" s="447"/>
      <c r="CP19" s="447"/>
      <c r="CQ19" s="447"/>
      <c r="CR19" s="447"/>
      <c r="CS19" s="447"/>
      <c r="CT19" s="447"/>
      <c r="CU19" s="447"/>
      <c r="CV19" s="447"/>
      <c r="CW19" s="447"/>
      <c r="CX19" s="447"/>
      <c r="CY19" s="447"/>
      <c r="CZ19" s="447"/>
      <c r="DA19" s="447"/>
      <c r="DB19" s="447"/>
      <c r="DC19" s="447"/>
      <c r="DD19" s="447"/>
      <c r="DE19" s="447"/>
      <c r="DF19" s="447"/>
      <c r="DG19" s="447"/>
      <c r="DH19" s="447"/>
      <c r="DI19" s="447"/>
      <c r="DJ19" s="447"/>
      <c r="DK19" s="447"/>
      <c r="DL19" s="447"/>
      <c r="DM19" s="447"/>
      <c r="DN19" s="447"/>
      <c r="DO19" s="447"/>
      <c r="DP19" s="447"/>
      <c r="DQ19" s="447"/>
      <c r="DR19" s="447"/>
      <c r="DS19" s="447"/>
      <c r="DT19" s="447"/>
      <c r="DU19" s="447"/>
      <c r="DV19" s="447"/>
      <c r="DW19" s="447"/>
      <c r="DX19" s="447"/>
      <c r="DY19" s="447"/>
      <c r="DZ19" s="447"/>
      <c r="EA19" s="447"/>
      <c r="EB19" s="447"/>
      <c r="EC19" s="447"/>
      <c r="ED19" s="447"/>
      <c r="EE19" s="447"/>
      <c r="EF19" s="447"/>
      <c r="EG19" s="447"/>
      <c r="EH19" s="447"/>
      <c r="EI19" s="447"/>
      <c r="EJ19" s="447"/>
      <c r="EK19" s="447"/>
      <c r="EL19" s="447"/>
      <c r="EM19" s="447"/>
      <c r="EN19" s="447"/>
      <c r="EO19" s="447"/>
      <c r="EP19" s="447"/>
      <c r="EQ19" s="69"/>
      <c r="ER19" s="69"/>
      <c r="ES19" s="69"/>
      <c r="ET19" s="69"/>
      <c r="EU19" s="818">
        <v>46042.604166666664</v>
      </c>
      <c r="EV19" s="405">
        <v>46071.76388888889</v>
      </c>
      <c r="EW19" s="405">
        <v>46072.07986111111</v>
      </c>
      <c r="EX19" s="405">
        <v>46072.131944444445</v>
      </c>
      <c r="EY19" s="405">
        <v>46073.26736111111</v>
      </c>
      <c r="EZ19" s="71">
        <f>EY19-EV19</f>
        <v>1.503472222</v>
      </c>
      <c r="FA19" s="72" t="str">
        <f>INT(EY19-EV19)&amp;" hari "&amp;HOUR(MOD(EY19-EV19,1))&amp;" jam "&amp;MINUTE(MOD(EY19-EV19,1))&amp;" menit "&amp;SECOND(MOD(EY19-EV19,1))</f>
        <v>1 hari 12 jam 5 menit 0</v>
      </c>
      <c r="FB19" s="405">
        <v>46073.26736111111</v>
      </c>
      <c r="FC19" s="71">
        <f>FB19-EV19</f>
        <v>1.503472222</v>
      </c>
      <c r="FD19" s="72" t="str">
        <f>INT(FB19-EV19)&amp;" hari "&amp;HOUR(MOD(FB19-EV19,1))&amp;" jam "&amp;MINUTE(MOD(FB19-EV19,1))&amp;" menit "&amp;SECOND(MOD(FB19-EV19,1))</f>
        <v>1 hari 12 jam 5 menit 0</v>
      </c>
      <c r="FE19" s="405">
        <v>46078.583333333336</v>
      </c>
      <c r="FF19" s="405">
        <v>46078.729166666664</v>
      </c>
      <c r="FG19" s="405">
        <v>46078.75</v>
      </c>
      <c r="FH19" s="405">
        <v>46083.875</v>
      </c>
      <c r="FI19" s="71">
        <f>FH19-FE19</f>
        <v>5.291666667</v>
      </c>
      <c r="FJ19" s="72" t="str">
        <f>INT(FH19-FE19)&amp;" hari "&amp;HOUR(MOD(FH19-FE19,1))&amp;" jam "&amp;MINUTE(MOD(FH19-FE19,1))&amp;" menit "&amp;SECOND(MOD(FH19-FE19,1))</f>
        <v>5 hari 7 jam 0 menit 0</v>
      </c>
      <c r="FK19" s="71">
        <f>FC19+FI19</f>
        <v>6.795138889</v>
      </c>
      <c r="FL19" s="72" t="str">
        <f>INT(FK19)&amp;" hari "&amp;HOUR(MOD(FK19,1))&amp;" jam "&amp;MINUTE(MOD(FK19,1))&amp;" menit "&amp;SECOND(MOD(FK19,1))</f>
        <v>6 hari 19 jam 5 menit 0</v>
      </c>
      <c r="FM19" s="493"/>
      <c r="FN19" s="494"/>
      <c r="FO19" s="495"/>
      <c r="FP19" s="822" t="s">
        <v>896</v>
      </c>
      <c r="FQ19" s="494"/>
      <c r="FR19" s="494"/>
      <c r="FS19" s="494"/>
      <c r="FT19" s="496"/>
      <c r="FU19" s="69"/>
      <c r="FV19" s="69"/>
      <c r="FW19" s="69"/>
      <c r="FX19" s="69"/>
      <c r="FY19" s="69"/>
      <c r="FZ19" s="69"/>
      <c r="GA19" s="69"/>
      <c r="GB19" s="69"/>
      <c r="GC19" s="821"/>
      <c r="GD19" s="821"/>
      <c r="GE19" s="821"/>
      <c r="GF19" s="821"/>
      <c r="GG19" s="821"/>
      <c r="GH19" s="821"/>
      <c r="GI19" s="821"/>
    </row>
    <row r="20" ht="13.5" customHeight="1">
      <c r="A20" s="793"/>
      <c r="B20" s="794"/>
      <c r="C20" s="364"/>
      <c r="D20" s="365"/>
      <c r="E20" s="88"/>
      <c r="F20" s="87"/>
      <c r="G20" s="87"/>
      <c r="H20" s="87"/>
      <c r="I20" s="87"/>
      <c r="J20" s="87"/>
      <c r="K20" s="89" t="s">
        <v>111</v>
      </c>
      <c r="L20" s="90">
        <f t="shared" ref="L20:M20" si="3">SUM(L19)</f>
        <v>52100</v>
      </c>
      <c r="M20" s="91">
        <f t="shared" si="3"/>
        <v>52100</v>
      </c>
      <c r="N20" s="92"/>
      <c r="O20" s="87"/>
      <c r="P20" s="87"/>
      <c r="Q20" s="87"/>
      <c r="R20" s="87"/>
      <c r="S20" s="87"/>
      <c r="T20" s="86"/>
      <c r="U20" s="87"/>
      <c r="V20" s="179"/>
      <c r="W20" s="180"/>
      <c r="X20" s="181"/>
      <c r="Y20" s="86"/>
      <c r="Z20" s="86"/>
      <c r="AA20" s="93"/>
      <c r="AB20" s="93"/>
      <c r="AC20" s="93"/>
      <c r="AD20" s="90"/>
      <c r="AE20" s="90"/>
      <c r="AF20" s="90"/>
      <c r="AG20" s="94"/>
      <c r="AH20" s="94"/>
      <c r="AI20" s="86"/>
      <c r="AJ20" s="86"/>
      <c r="AK20" s="86"/>
      <c r="AL20" s="86"/>
      <c r="AM20" s="86"/>
      <c r="AN20" s="86"/>
      <c r="AO20" s="86"/>
      <c r="AP20" s="795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  <c r="DL20" s="94"/>
      <c r="DM20" s="94"/>
      <c r="DN20" s="94"/>
      <c r="DO20" s="94"/>
      <c r="DP20" s="94"/>
      <c r="DQ20" s="94"/>
      <c r="DR20" s="94"/>
      <c r="DS20" s="86"/>
      <c r="DT20" s="94"/>
      <c r="DU20" s="94"/>
      <c r="DV20" s="94"/>
      <c r="DW20" s="94"/>
      <c r="DX20" s="94"/>
      <c r="DY20" s="86"/>
      <c r="DZ20" s="86"/>
      <c r="EA20" s="94"/>
      <c r="EB20" s="94"/>
      <c r="EC20" s="94"/>
      <c r="ED20" s="94"/>
      <c r="EE20" s="94"/>
      <c r="EF20" s="86"/>
      <c r="EG20" s="94"/>
      <c r="EH20" s="94"/>
      <c r="EI20" s="94"/>
      <c r="EJ20" s="94"/>
      <c r="EK20" s="94"/>
      <c r="EL20" s="86"/>
      <c r="EM20" s="94"/>
      <c r="EN20" s="94"/>
      <c r="EO20" s="94"/>
      <c r="EP20" s="94"/>
      <c r="EQ20" s="96"/>
      <c r="ER20" s="182"/>
      <c r="ES20" s="95"/>
      <c r="ET20" s="96"/>
      <c r="EU20" s="796"/>
      <c r="EV20" s="823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183"/>
      <c r="FP20" s="183"/>
      <c r="FQ20" s="183"/>
      <c r="FR20" s="183"/>
      <c r="FS20" s="183"/>
      <c r="FT20" s="183"/>
      <c r="FU20" s="797"/>
      <c r="FV20" s="797"/>
      <c r="FW20" s="797"/>
      <c r="FX20" s="797"/>
      <c r="FY20" s="797"/>
      <c r="FZ20" s="797"/>
      <c r="GA20" s="797"/>
      <c r="GB20" s="797"/>
      <c r="GC20" s="797"/>
      <c r="GD20" s="797"/>
      <c r="GE20" s="797"/>
      <c r="GF20" s="797"/>
      <c r="GG20" s="797"/>
      <c r="GH20" s="797"/>
      <c r="GI20" s="797"/>
    </row>
    <row r="21" ht="31.5" customHeight="1">
      <c r="A21" s="798">
        <v>1.0</v>
      </c>
      <c r="B21" s="478" t="s">
        <v>43</v>
      </c>
      <c r="C21" s="374" t="s">
        <v>874</v>
      </c>
      <c r="D21" s="169" t="s">
        <v>8</v>
      </c>
      <c r="E21" s="479" t="s">
        <v>897</v>
      </c>
      <c r="F21" s="499" t="s">
        <v>876</v>
      </c>
      <c r="G21" s="395" t="s">
        <v>877</v>
      </c>
      <c r="H21" s="395" t="s">
        <v>898</v>
      </c>
      <c r="I21" s="395" t="s">
        <v>562</v>
      </c>
      <c r="J21" s="479" t="s">
        <v>899</v>
      </c>
      <c r="K21" s="395" t="s">
        <v>900</v>
      </c>
      <c r="L21" s="799">
        <v>53000.0</v>
      </c>
      <c r="M21" s="417">
        <v>53000.0</v>
      </c>
      <c r="N21" s="414" t="s">
        <v>265</v>
      </c>
      <c r="O21" s="800"/>
      <c r="P21" s="800"/>
      <c r="Q21" s="800"/>
      <c r="R21" s="800"/>
      <c r="S21" s="801" t="s">
        <v>93</v>
      </c>
      <c r="T21" s="509"/>
      <c r="U21" s="802">
        <v>46080.0</v>
      </c>
      <c r="V21" s="510"/>
      <c r="W21" s="510"/>
      <c r="X21" s="803" t="s">
        <v>334</v>
      </c>
      <c r="Y21" s="804">
        <v>46080.0</v>
      </c>
      <c r="Z21" s="805">
        <v>46080.333333333336</v>
      </c>
      <c r="AA21" s="806"/>
      <c r="AB21" s="807"/>
      <c r="AC21" s="153"/>
      <c r="AD21" s="153"/>
      <c r="AE21" s="153"/>
      <c r="AF21" s="808">
        <v>795.0</v>
      </c>
      <c r="AG21" s="809" t="s">
        <v>95</v>
      </c>
      <c r="AH21" s="810" t="s">
        <v>882</v>
      </c>
      <c r="AI21" s="811" t="s">
        <v>883</v>
      </c>
      <c r="AJ21" s="811"/>
      <c r="AK21" s="811" t="s">
        <v>884</v>
      </c>
      <c r="AL21" s="447"/>
      <c r="AM21" s="812" t="s">
        <v>193</v>
      </c>
      <c r="AN21" s="824" t="s">
        <v>193</v>
      </c>
      <c r="AO21" s="812" t="s">
        <v>193</v>
      </c>
      <c r="AP21" s="814">
        <v>5000.0</v>
      </c>
      <c r="AQ21" s="825">
        <v>67.44</v>
      </c>
      <c r="AR21" s="69"/>
      <c r="AS21" s="69"/>
      <c r="AT21" s="815">
        <v>67.99</v>
      </c>
      <c r="AU21" s="69"/>
      <c r="AV21" s="69"/>
      <c r="AW21" s="816">
        <f>(AT21+AV21)-AQ21</f>
        <v>0.55</v>
      </c>
      <c r="AX21" s="812" t="s">
        <v>885</v>
      </c>
      <c r="AY21" s="69"/>
      <c r="AZ21" s="69"/>
      <c r="BA21" s="767"/>
      <c r="BB21" s="767"/>
      <c r="BC21" s="767"/>
      <c r="BD21" s="767"/>
      <c r="BE21" s="768"/>
      <c r="BF21" s="768"/>
      <c r="BG21" s="447"/>
      <c r="BH21" s="770"/>
      <c r="BI21" s="447"/>
      <c r="BJ21" s="770"/>
      <c r="BK21" s="447"/>
      <c r="BL21" s="770"/>
      <c r="BM21" s="447"/>
      <c r="BN21" s="770"/>
      <c r="BO21" s="817"/>
      <c r="BP21" s="769">
        <f>BO21-BJ21</f>
        <v>0</v>
      </c>
      <c r="BQ21" s="770">
        <f>BO21-BK21</f>
        <v>0</v>
      </c>
      <c r="BR21" s="769">
        <f>BO21-BN21</f>
        <v>0</v>
      </c>
      <c r="BS21" s="773"/>
      <c r="BT21" s="773"/>
      <c r="BU21" s="447"/>
      <c r="BV21" s="447"/>
      <c r="BW21" s="447"/>
      <c r="BX21" s="447"/>
      <c r="BY21" s="447"/>
      <c r="BZ21" s="447"/>
      <c r="CA21" s="447"/>
      <c r="CB21" s="447"/>
      <c r="CC21" s="447"/>
      <c r="CD21" s="447"/>
      <c r="CE21" s="447"/>
      <c r="CF21" s="447"/>
      <c r="CG21" s="447"/>
      <c r="CH21" s="447"/>
      <c r="CI21" s="447"/>
      <c r="CJ21" s="447"/>
      <c r="CK21" s="447"/>
      <c r="CL21" s="447"/>
      <c r="CM21" s="447"/>
      <c r="CN21" s="447"/>
      <c r="CO21" s="447"/>
      <c r="CP21" s="447"/>
      <c r="CQ21" s="447"/>
      <c r="CR21" s="447"/>
      <c r="CS21" s="447"/>
      <c r="CT21" s="447"/>
      <c r="CU21" s="447"/>
      <c r="CV21" s="447"/>
      <c r="CW21" s="447"/>
      <c r="CX21" s="447"/>
      <c r="CY21" s="447"/>
      <c r="CZ21" s="447"/>
      <c r="DA21" s="447"/>
      <c r="DB21" s="447"/>
      <c r="DC21" s="447"/>
      <c r="DD21" s="447"/>
      <c r="DE21" s="447"/>
      <c r="DF21" s="447"/>
      <c r="DG21" s="447"/>
      <c r="DH21" s="447"/>
      <c r="DI21" s="447"/>
      <c r="DJ21" s="447"/>
      <c r="DK21" s="447"/>
      <c r="DL21" s="447"/>
      <c r="DM21" s="447"/>
      <c r="DN21" s="447"/>
      <c r="DO21" s="447"/>
      <c r="DP21" s="447"/>
      <c r="DQ21" s="447"/>
      <c r="DR21" s="447"/>
      <c r="DS21" s="447"/>
      <c r="DT21" s="447"/>
      <c r="DU21" s="447"/>
      <c r="DV21" s="447"/>
      <c r="DW21" s="447"/>
      <c r="DX21" s="447"/>
      <c r="DY21" s="447"/>
      <c r="DZ21" s="447"/>
      <c r="EA21" s="447"/>
      <c r="EB21" s="447"/>
      <c r="EC21" s="447"/>
      <c r="ED21" s="447"/>
      <c r="EE21" s="447"/>
      <c r="EF21" s="447"/>
      <c r="EG21" s="447"/>
      <c r="EH21" s="447"/>
      <c r="EI21" s="447"/>
      <c r="EJ21" s="447"/>
      <c r="EK21" s="447"/>
      <c r="EL21" s="447"/>
      <c r="EM21" s="447"/>
      <c r="EN21" s="447"/>
      <c r="EO21" s="447"/>
      <c r="EP21" s="447"/>
      <c r="EQ21" s="69"/>
      <c r="ER21" s="69"/>
      <c r="ES21" s="69"/>
      <c r="ET21" s="69"/>
      <c r="EU21" s="405">
        <v>46073.938888888886</v>
      </c>
      <c r="EV21" s="405">
        <v>46076.495833333334</v>
      </c>
      <c r="EW21" s="405">
        <v>46076.65277777778</v>
      </c>
      <c r="EX21" s="405">
        <v>46077.82638888889</v>
      </c>
      <c r="EY21" s="405">
        <v>46080.333333333336</v>
      </c>
      <c r="EZ21" s="71">
        <f>EY21-EV21</f>
        <v>3.8375</v>
      </c>
      <c r="FA21" s="72" t="str">
        <f>INT(EY21-EV21)&amp;" hari "&amp;HOUR(MOD(EY21-EV21,1))&amp;" jam "&amp;MINUTE(MOD(EY21-EV21,1))&amp;" menit "&amp;SECOND(MOD(EY21-EV21,1))</f>
        <v>3 hari 20 jam 6 menit 0</v>
      </c>
      <c r="FB21" s="405">
        <v>46080.333333333336</v>
      </c>
      <c r="FC21" s="71">
        <f>FB21-EV21</f>
        <v>3.8375</v>
      </c>
      <c r="FD21" s="72" t="str">
        <f>INT(FB21-EV21)&amp;" hari "&amp;HOUR(MOD(FB21-EV21,1))&amp;" jam "&amp;MINUTE(MOD(FB21-EV21,1))&amp;" menit "&amp;SECOND(MOD(FB21-EV21,1))</f>
        <v>3 hari 20 jam 6 menit 0</v>
      </c>
      <c r="FE21" s="405">
        <v>46083.88333333333</v>
      </c>
      <c r="FF21" s="405">
        <v>46085.708333333336</v>
      </c>
      <c r="FG21" s="405">
        <v>46085.708333333336</v>
      </c>
      <c r="FH21" s="405">
        <v>46089.99930555555</v>
      </c>
      <c r="FI21" s="71">
        <f>FH21-FE21</f>
        <v>6.115972222</v>
      </c>
      <c r="FJ21" s="72" t="str">
        <f>INT(FH21-FE21)&amp;" hari "&amp;HOUR(MOD(FH21-FE21,1))&amp;" jam "&amp;MINUTE(MOD(FH21-FE21,1))&amp;" menit "&amp;SECOND(MOD(FH21-FE21,1))</f>
        <v>6 hari 2 jam 47 menit 0</v>
      </c>
      <c r="FK21" s="71">
        <f>FC21+FI21</f>
        <v>9.953472222</v>
      </c>
      <c r="FL21" s="72" t="str">
        <f>INT(FK21)&amp;" hari "&amp;HOUR(MOD(FK21,1))&amp;" jam "&amp;MINUTE(MOD(FK21,1))&amp;" menit "&amp;SECOND(MOD(FK21,1))</f>
        <v>9 hari 22 jam 53 menit 0</v>
      </c>
      <c r="FM21" s="493"/>
      <c r="FN21" s="494"/>
      <c r="FO21" s="495"/>
      <c r="FP21" s="494"/>
      <c r="FQ21" s="494"/>
      <c r="FR21" s="494"/>
      <c r="FS21" s="494"/>
      <c r="FT21" s="496"/>
      <c r="FU21" s="69"/>
      <c r="FV21" s="69"/>
      <c r="FW21" s="69"/>
      <c r="FX21" s="69"/>
      <c r="FY21" s="69"/>
      <c r="FZ21" s="69"/>
      <c r="GA21" s="69"/>
      <c r="GB21" s="69"/>
      <c r="GC21" s="821"/>
      <c r="GD21" s="821"/>
      <c r="GE21" s="821"/>
      <c r="GF21" s="821"/>
      <c r="GG21" s="821"/>
      <c r="GH21" s="821"/>
      <c r="GI21" s="821"/>
    </row>
    <row r="22" ht="14.25" customHeight="1">
      <c r="A22" s="793"/>
      <c r="B22" s="794"/>
      <c r="C22" s="364"/>
      <c r="D22" s="365"/>
      <c r="E22" s="88"/>
      <c r="F22" s="87"/>
      <c r="G22" s="87"/>
      <c r="H22" s="87"/>
      <c r="I22" s="87"/>
      <c r="J22" s="87"/>
      <c r="K22" s="89" t="s">
        <v>111</v>
      </c>
      <c r="L22" s="90">
        <f t="shared" ref="L22:M22" si="4">SUM(L21)</f>
        <v>53000</v>
      </c>
      <c r="M22" s="91">
        <f t="shared" si="4"/>
        <v>53000</v>
      </c>
      <c r="N22" s="92"/>
      <c r="O22" s="87"/>
      <c r="P22" s="87"/>
      <c r="Q22" s="87"/>
      <c r="R22" s="87"/>
      <c r="S22" s="87"/>
      <c r="T22" s="86"/>
      <c r="U22" s="87"/>
      <c r="V22" s="179"/>
      <c r="W22" s="180"/>
      <c r="X22" s="181"/>
      <c r="Y22" s="86"/>
      <c r="Z22" s="86"/>
      <c r="AA22" s="93"/>
      <c r="AB22" s="93"/>
      <c r="AC22" s="93"/>
      <c r="AD22" s="90"/>
      <c r="AE22" s="90"/>
      <c r="AF22" s="90"/>
      <c r="AG22" s="94"/>
      <c r="AH22" s="94"/>
      <c r="AI22" s="86"/>
      <c r="AJ22" s="86"/>
      <c r="AK22" s="86"/>
      <c r="AL22" s="86"/>
      <c r="AM22" s="86"/>
      <c r="AN22" s="86"/>
      <c r="AO22" s="86"/>
      <c r="AP22" s="795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86"/>
      <c r="DT22" s="94"/>
      <c r="DU22" s="94"/>
      <c r="DV22" s="94"/>
      <c r="DW22" s="94"/>
      <c r="DX22" s="94"/>
      <c r="DY22" s="86"/>
      <c r="DZ22" s="86"/>
      <c r="EA22" s="94"/>
      <c r="EB22" s="94"/>
      <c r="EC22" s="94"/>
      <c r="ED22" s="94"/>
      <c r="EE22" s="94"/>
      <c r="EF22" s="86"/>
      <c r="EG22" s="94"/>
      <c r="EH22" s="94"/>
      <c r="EI22" s="94"/>
      <c r="EJ22" s="94"/>
      <c r="EK22" s="94"/>
      <c r="EL22" s="86"/>
      <c r="EM22" s="94"/>
      <c r="EN22" s="94"/>
      <c r="EO22" s="94"/>
      <c r="EP22" s="94"/>
      <c r="EQ22" s="96"/>
      <c r="ER22" s="182"/>
      <c r="ES22" s="95"/>
      <c r="ET22" s="96"/>
      <c r="EU22" s="796"/>
      <c r="EV22" s="823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183"/>
      <c r="FP22" s="183"/>
      <c r="FQ22" s="183"/>
      <c r="FR22" s="183"/>
      <c r="FS22" s="183"/>
      <c r="FT22" s="183"/>
      <c r="FU22" s="797"/>
      <c r="FV22" s="797"/>
      <c r="FW22" s="797"/>
      <c r="FX22" s="797"/>
      <c r="FY22" s="797"/>
      <c r="FZ22" s="797"/>
      <c r="GA22" s="797"/>
      <c r="GB22" s="797"/>
      <c r="GC22" s="797"/>
      <c r="GD22" s="797"/>
      <c r="GE22" s="797"/>
      <c r="GF22" s="797"/>
      <c r="GG22" s="797"/>
      <c r="GH22" s="797"/>
      <c r="GI22" s="797"/>
    </row>
    <row r="23" ht="31.5" customHeight="1">
      <c r="A23" s="798">
        <v>1.0</v>
      </c>
      <c r="B23" s="478" t="s">
        <v>43</v>
      </c>
      <c r="C23" s="826" t="s">
        <v>742</v>
      </c>
      <c r="D23" s="169" t="s">
        <v>8</v>
      </c>
      <c r="E23" s="479" t="s">
        <v>901</v>
      </c>
      <c r="F23" s="499" t="s">
        <v>876</v>
      </c>
      <c r="G23" s="395" t="s">
        <v>877</v>
      </c>
      <c r="H23" s="395" t="s">
        <v>878</v>
      </c>
      <c r="I23" s="395" t="s">
        <v>902</v>
      </c>
      <c r="J23" s="479" t="s">
        <v>903</v>
      </c>
      <c r="K23" s="395" t="s">
        <v>904</v>
      </c>
      <c r="L23" s="799">
        <v>52100.0</v>
      </c>
      <c r="M23" s="417">
        <v>51736.0</v>
      </c>
      <c r="N23" s="414" t="s">
        <v>265</v>
      </c>
      <c r="O23" s="800"/>
      <c r="P23" s="800"/>
      <c r="Q23" s="800"/>
      <c r="R23" s="800"/>
      <c r="S23" s="801" t="s">
        <v>93</v>
      </c>
      <c r="T23" s="475"/>
      <c r="U23" s="802">
        <v>46093.0</v>
      </c>
      <c r="V23" s="465"/>
      <c r="W23" s="465"/>
      <c r="X23" s="803" t="s">
        <v>334</v>
      </c>
      <c r="Y23" s="804">
        <v>46093.0</v>
      </c>
      <c r="Z23" s="805">
        <v>46093.131944444445</v>
      </c>
      <c r="AA23" s="806"/>
      <c r="AB23" s="807"/>
      <c r="AC23" s="153"/>
      <c r="AD23" s="153"/>
      <c r="AE23" s="153"/>
      <c r="AF23" s="808">
        <v>1076.0</v>
      </c>
      <c r="AG23" s="809" t="s">
        <v>95</v>
      </c>
      <c r="AH23" s="810" t="s">
        <v>882</v>
      </c>
      <c r="AI23" s="827" t="s">
        <v>883</v>
      </c>
      <c r="AJ23" s="827"/>
      <c r="AK23" s="827" t="s">
        <v>884</v>
      </c>
      <c r="AL23" s="447"/>
      <c r="AM23" s="812" t="s">
        <v>193</v>
      </c>
      <c r="AN23" s="824" t="s">
        <v>193</v>
      </c>
      <c r="AO23" s="812" t="s">
        <v>193</v>
      </c>
      <c r="AP23" s="814">
        <v>5000.0</v>
      </c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767"/>
      <c r="BB23" s="767"/>
      <c r="BC23" s="767"/>
      <c r="BD23" s="767"/>
      <c r="BE23" s="768"/>
      <c r="BF23" s="768"/>
      <c r="BG23" s="447"/>
      <c r="BH23" s="770"/>
      <c r="BI23" s="447"/>
      <c r="BJ23" s="770"/>
      <c r="BK23" s="447"/>
      <c r="BL23" s="770"/>
      <c r="BM23" s="447"/>
      <c r="BN23" s="770"/>
      <c r="BO23" s="817"/>
      <c r="BP23" s="828">
        <f>BO23-BJ23</f>
        <v>0</v>
      </c>
      <c r="BQ23" s="829">
        <f>BO23-BK23</f>
        <v>0</v>
      </c>
      <c r="BR23" s="828">
        <f>BO23-BN23</f>
        <v>0</v>
      </c>
      <c r="BS23" s="773"/>
      <c r="BT23" s="773"/>
      <c r="BU23" s="447"/>
      <c r="BV23" s="447"/>
      <c r="BW23" s="447"/>
      <c r="BX23" s="447"/>
      <c r="BY23" s="447"/>
      <c r="BZ23" s="447"/>
      <c r="CA23" s="447"/>
      <c r="CB23" s="447"/>
      <c r="CC23" s="447"/>
      <c r="CD23" s="447"/>
      <c r="CE23" s="447"/>
      <c r="CF23" s="447"/>
      <c r="CG23" s="447"/>
      <c r="CH23" s="447"/>
      <c r="CI23" s="447"/>
      <c r="CJ23" s="447"/>
      <c r="CK23" s="447"/>
      <c r="CL23" s="447"/>
      <c r="CM23" s="447"/>
      <c r="CN23" s="447"/>
      <c r="CO23" s="447"/>
      <c r="CP23" s="447"/>
      <c r="CQ23" s="447"/>
      <c r="CR23" s="447"/>
      <c r="CS23" s="447"/>
      <c r="CT23" s="447"/>
      <c r="CU23" s="447"/>
      <c r="CV23" s="447"/>
      <c r="CW23" s="447"/>
      <c r="CX23" s="447"/>
      <c r="CY23" s="447"/>
      <c r="CZ23" s="447"/>
      <c r="DA23" s="447"/>
      <c r="DB23" s="447"/>
      <c r="DC23" s="447"/>
      <c r="DD23" s="447"/>
      <c r="DE23" s="447"/>
      <c r="DF23" s="447"/>
      <c r="DG23" s="447"/>
      <c r="DH23" s="447"/>
      <c r="DI23" s="447"/>
      <c r="DJ23" s="447"/>
      <c r="DK23" s="447"/>
      <c r="DL23" s="447"/>
      <c r="DM23" s="447"/>
      <c r="DN23" s="447"/>
      <c r="DO23" s="447"/>
      <c r="DP23" s="447"/>
      <c r="DQ23" s="447"/>
      <c r="DR23" s="447"/>
      <c r="DS23" s="447"/>
      <c r="DT23" s="447"/>
      <c r="DU23" s="447"/>
      <c r="DV23" s="447"/>
      <c r="DW23" s="447"/>
      <c r="DX23" s="447"/>
      <c r="DY23" s="447"/>
      <c r="DZ23" s="447"/>
      <c r="EA23" s="447"/>
      <c r="EB23" s="447"/>
      <c r="EC23" s="447"/>
      <c r="ED23" s="447"/>
      <c r="EE23" s="447"/>
      <c r="EF23" s="447"/>
      <c r="EG23" s="447"/>
      <c r="EH23" s="447"/>
      <c r="EI23" s="447"/>
      <c r="EJ23" s="447"/>
      <c r="EK23" s="447"/>
      <c r="EL23" s="447"/>
      <c r="EM23" s="447"/>
      <c r="EN23" s="447"/>
      <c r="EO23" s="447"/>
      <c r="EP23" s="447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  <c r="FL23" s="69"/>
      <c r="FM23" s="493"/>
      <c r="FN23" s="494"/>
      <c r="FO23" s="495"/>
      <c r="FP23" s="494"/>
      <c r="FQ23" s="494"/>
      <c r="FR23" s="494"/>
      <c r="FS23" s="494"/>
      <c r="FT23" s="496"/>
      <c r="FU23" s="69"/>
      <c r="FV23" s="69"/>
      <c r="FW23" s="69"/>
      <c r="FX23" s="69"/>
      <c r="FY23" s="69"/>
      <c r="FZ23" s="69"/>
      <c r="GA23" s="69"/>
      <c r="GB23" s="69"/>
      <c r="GC23" s="495"/>
      <c r="GD23" s="495"/>
      <c r="GE23" s="495"/>
      <c r="GF23" s="495"/>
      <c r="GG23" s="495"/>
      <c r="GH23" s="495"/>
      <c r="GI23" s="495"/>
    </row>
    <row r="24" ht="14.25" customHeight="1">
      <c r="A24" s="793"/>
      <c r="B24" s="794"/>
      <c r="C24" s="364"/>
      <c r="D24" s="365"/>
      <c r="E24" s="88"/>
      <c r="F24" s="87"/>
      <c r="G24" s="87"/>
      <c r="H24" s="87"/>
      <c r="I24" s="87"/>
      <c r="J24" s="87"/>
      <c r="K24" s="89" t="s">
        <v>111</v>
      </c>
      <c r="L24" s="90">
        <f t="shared" ref="L24:M24" si="5">SUM(L23)</f>
        <v>52100</v>
      </c>
      <c r="M24" s="91">
        <f t="shared" si="5"/>
        <v>51736</v>
      </c>
      <c r="N24" s="92"/>
      <c r="O24" s="87"/>
      <c r="P24" s="87"/>
      <c r="Q24" s="87"/>
      <c r="R24" s="87"/>
      <c r="S24" s="87"/>
      <c r="T24" s="86"/>
      <c r="U24" s="87"/>
      <c r="V24" s="179"/>
      <c r="W24" s="180"/>
      <c r="X24" s="181"/>
      <c r="Y24" s="86"/>
      <c r="Z24" s="86"/>
      <c r="AA24" s="93"/>
      <c r="AB24" s="93"/>
      <c r="AC24" s="93"/>
      <c r="AD24" s="90"/>
      <c r="AE24" s="90"/>
      <c r="AF24" s="90"/>
      <c r="AG24" s="94"/>
      <c r="AH24" s="94"/>
      <c r="AI24" s="86"/>
      <c r="AJ24" s="86"/>
      <c r="AK24" s="86"/>
      <c r="AL24" s="86"/>
      <c r="AM24" s="86"/>
      <c r="AN24" s="86"/>
      <c r="AO24" s="86"/>
      <c r="AP24" s="795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4"/>
      <c r="BQ24" s="94"/>
      <c r="BR24" s="94"/>
      <c r="BS24" s="94"/>
      <c r="BT24" s="94"/>
      <c r="BU24" s="94"/>
      <c r="BV24" s="94"/>
      <c r="BW24" s="94"/>
      <c r="BX24" s="94"/>
      <c r="BY24" s="94"/>
      <c r="BZ24" s="94"/>
      <c r="CA24" s="94"/>
      <c r="CB24" s="94"/>
      <c r="CC24" s="94"/>
      <c r="CD24" s="94"/>
      <c r="CE24" s="94"/>
      <c r="CF24" s="94"/>
      <c r="CG24" s="94"/>
      <c r="CH24" s="94"/>
      <c r="CI24" s="94"/>
      <c r="CJ24" s="94"/>
      <c r="CK24" s="94"/>
      <c r="CL24" s="94"/>
      <c r="CM24" s="94"/>
      <c r="CN24" s="94"/>
      <c r="CO24" s="94"/>
      <c r="CP24" s="94"/>
      <c r="CQ24" s="94"/>
      <c r="CR24" s="94"/>
      <c r="CS24" s="94"/>
      <c r="CT24" s="94"/>
      <c r="CU24" s="94"/>
      <c r="CV24" s="94"/>
      <c r="CW24" s="94"/>
      <c r="CX24" s="94"/>
      <c r="CY24" s="94"/>
      <c r="CZ24" s="94"/>
      <c r="DA24" s="94"/>
      <c r="DB24" s="94"/>
      <c r="DC24" s="94"/>
      <c r="DD24" s="94"/>
      <c r="DE24" s="94"/>
      <c r="DF24" s="94"/>
      <c r="DG24" s="94"/>
      <c r="DH24" s="94"/>
      <c r="DI24" s="94"/>
      <c r="DJ24" s="94"/>
      <c r="DK24" s="94"/>
      <c r="DL24" s="94"/>
      <c r="DM24" s="94"/>
      <c r="DN24" s="94"/>
      <c r="DO24" s="94"/>
      <c r="DP24" s="94"/>
      <c r="DQ24" s="94"/>
      <c r="DR24" s="94"/>
      <c r="DS24" s="86"/>
      <c r="DT24" s="94"/>
      <c r="DU24" s="94"/>
      <c r="DV24" s="94"/>
      <c r="DW24" s="94"/>
      <c r="DX24" s="94"/>
      <c r="DY24" s="86"/>
      <c r="DZ24" s="86"/>
      <c r="EA24" s="94"/>
      <c r="EB24" s="94"/>
      <c r="EC24" s="94"/>
      <c r="ED24" s="94"/>
      <c r="EE24" s="94"/>
      <c r="EF24" s="86"/>
      <c r="EG24" s="94"/>
      <c r="EH24" s="94"/>
      <c r="EI24" s="94"/>
      <c r="EJ24" s="94"/>
      <c r="EK24" s="94"/>
      <c r="EL24" s="86"/>
      <c r="EM24" s="94"/>
      <c r="EN24" s="94"/>
      <c r="EO24" s="94"/>
      <c r="EP24" s="94"/>
      <c r="EQ24" s="96"/>
      <c r="ER24" s="182"/>
      <c r="ES24" s="95"/>
      <c r="ET24" s="96"/>
      <c r="EU24" s="796"/>
      <c r="EV24" s="823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96"/>
      <c r="FJ24" s="96"/>
      <c r="FK24" s="96"/>
      <c r="FL24" s="96"/>
      <c r="FM24" s="96"/>
      <c r="FN24" s="96"/>
      <c r="FO24" s="183"/>
      <c r="FP24" s="183"/>
      <c r="FQ24" s="183"/>
      <c r="FR24" s="183"/>
      <c r="FS24" s="183"/>
      <c r="FT24" s="183"/>
      <c r="FU24" s="797"/>
      <c r="FV24" s="797"/>
      <c r="FW24" s="797"/>
      <c r="FX24" s="797"/>
      <c r="FY24" s="797"/>
      <c r="FZ24" s="797"/>
      <c r="GA24" s="797"/>
      <c r="GB24" s="797"/>
      <c r="GC24" s="797"/>
      <c r="GD24" s="797"/>
      <c r="GE24" s="797"/>
      <c r="GF24" s="797"/>
      <c r="GG24" s="797"/>
      <c r="GH24" s="797"/>
      <c r="GI24" s="797"/>
    </row>
    <row r="25" ht="31.5" customHeight="1">
      <c r="A25" s="798">
        <v>1.0</v>
      </c>
      <c r="B25" s="478" t="s">
        <v>43</v>
      </c>
      <c r="C25" s="826" t="s">
        <v>742</v>
      </c>
      <c r="D25" s="169" t="s">
        <v>8</v>
      </c>
      <c r="E25" s="479" t="s">
        <v>905</v>
      </c>
      <c r="F25" s="499" t="s">
        <v>876</v>
      </c>
      <c r="G25" s="395" t="s">
        <v>877</v>
      </c>
      <c r="H25" s="395" t="s">
        <v>906</v>
      </c>
      <c r="I25" s="395" t="s">
        <v>902</v>
      </c>
      <c r="J25" s="479" t="s">
        <v>907</v>
      </c>
      <c r="K25" s="395" t="s">
        <v>908</v>
      </c>
      <c r="L25" s="799">
        <v>50000.0</v>
      </c>
      <c r="M25" s="154">
        <v>0.0</v>
      </c>
      <c r="N25" s="830" t="s">
        <v>909</v>
      </c>
      <c r="O25" s="800"/>
      <c r="P25" s="800"/>
      <c r="Q25" s="800"/>
      <c r="R25" s="800"/>
      <c r="S25" s="414" t="s">
        <v>910</v>
      </c>
      <c r="T25" s="475"/>
      <c r="U25" s="831" t="s">
        <v>96</v>
      </c>
      <c r="V25" s="465"/>
      <c r="W25" s="465"/>
      <c r="X25" s="832"/>
      <c r="Y25" s="833"/>
      <c r="Z25" s="806"/>
      <c r="AA25" s="806"/>
      <c r="AB25" s="807"/>
      <c r="AC25" s="153"/>
      <c r="AD25" s="153"/>
      <c r="AE25" s="153"/>
      <c r="AF25" s="808">
        <v>1076.0</v>
      </c>
      <c r="AG25" s="809" t="s">
        <v>95</v>
      </c>
      <c r="AH25" s="810" t="s">
        <v>882</v>
      </c>
      <c r="AI25" s="827" t="s">
        <v>883</v>
      </c>
      <c r="AJ25" s="827"/>
      <c r="AK25" s="827" t="s">
        <v>884</v>
      </c>
      <c r="AL25" s="447"/>
      <c r="AM25" s="812" t="s">
        <v>193</v>
      </c>
      <c r="AN25" s="824" t="s">
        <v>193</v>
      </c>
      <c r="AO25" s="812" t="s">
        <v>193</v>
      </c>
      <c r="AP25" s="814">
        <v>5000.0</v>
      </c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767"/>
      <c r="BB25" s="767"/>
      <c r="BC25" s="767"/>
      <c r="BD25" s="767"/>
      <c r="BE25" s="768"/>
      <c r="BF25" s="768"/>
      <c r="BG25" s="447"/>
      <c r="BH25" s="770"/>
      <c r="BI25" s="447"/>
      <c r="BJ25" s="770"/>
      <c r="BK25" s="447"/>
      <c r="BL25" s="770"/>
      <c r="BM25" s="447"/>
      <c r="BN25" s="770"/>
      <c r="BO25" s="817"/>
      <c r="BP25" s="828">
        <f>BO25-BJ25</f>
        <v>0</v>
      </c>
      <c r="BQ25" s="829">
        <f>BO25-BK25</f>
        <v>0</v>
      </c>
      <c r="BR25" s="828">
        <f>BO25-BN25</f>
        <v>0</v>
      </c>
      <c r="BS25" s="773"/>
      <c r="BT25" s="773"/>
      <c r="BU25" s="447"/>
      <c r="BV25" s="447"/>
      <c r="BW25" s="447"/>
      <c r="BX25" s="447"/>
      <c r="BY25" s="447"/>
      <c r="BZ25" s="447"/>
      <c r="CA25" s="447"/>
      <c r="CB25" s="447"/>
      <c r="CC25" s="447"/>
      <c r="CD25" s="447"/>
      <c r="CE25" s="447"/>
      <c r="CF25" s="447"/>
      <c r="CG25" s="447"/>
      <c r="CH25" s="447"/>
      <c r="CI25" s="447"/>
      <c r="CJ25" s="447"/>
      <c r="CK25" s="447"/>
      <c r="CL25" s="447"/>
      <c r="CM25" s="447"/>
      <c r="CN25" s="447"/>
      <c r="CO25" s="447"/>
      <c r="CP25" s="447"/>
      <c r="CQ25" s="447"/>
      <c r="CR25" s="447"/>
      <c r="CS25" s="447"/>
      <c r="CT25" s="447"/>
      <c r="CU25" s="447"/>
      <c r="CV25" s="447"/>
      <c r="CW25" s="447"/>
      <c r="CX25" s="447"/>
      <c r="CY25" s="447"/>
      <c r="CZ25" s="447"/>
      <c r="DA25" s="447"/>
      <c r="DB25" s="447"/>
      <c r="DC25" s="447"/>
      <c r="DD25" s="447"/>
      <c r="DE25" s="447"/>
      <c r="DF25" s="447"/>
      <c r="DG25" s="447"/>
      <c r="DH25" s="447"/>
      <c r="DI25" s="447"/>
      <c r="DJ25" s="447"/>
      <c r="DK25" s="447"/>
      <c r="DL25" s="447"/>
      <c r="DM25" s="447"/>
      <c r="DN25" s="447"/>
      <c r="DO25" s="447"/>
      <c r="DP25" s="447"/>
      <c r="DQ25" s="447"/>
      <c r="DR25" s="447"/>
      <c r="DS25" s="447"/>
      <c r="DT25" s="447"/>
      <c r="DU25" s="447"/>
      <c r="DV25" s="447"/>
      <c r="DW25" s="447"/>
      <c r="DX25" s="447"/>
      <c r="DY25" s="447"/>
      <c r="DZ25" s="447"/>
      <c r="EA25" s="447"/>
      <c r="EB25" s="447"/>
      <c r="EC25" s="447"/>
      <c r="ED25" s="447"/>
      <c r="EE25" s="447"/>
      <c r="EF25" s="447"/>
      <c r="EG25" s="447"/>
      <c r="EH25" s="447"/>
      <c r="EI25" s="447"/>
      <c r="EJ25" s="447"/>
      <c r="EK25" s="447"/>
      <c r="EL25" s="447"/>
      <c r="EM25" s="447"/>
      <c r="EN25" s="447"/>
      <c r="EO25" s="447"/>
      <c r="EP25" s="447"/>
      <c r="EQ25" s="69"/>
      <c r="ER25" s="69"/>
      <c r="ES25" s="69"/>
      <c r="ET25" s="69"/>
      <c r="EU25" s="69"/>
      <c r="EV25" s="69"/>
      <c r="EW25" s="69"/>
      <c r="EX25" s="69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  <c r="FL25" s="69"/>
      <c r="FM25" s="493"/>
      <c r="FN25" s="494"/>
      <c r="FO25" s="495"/>
      <c r="FP25" s="494"/>
      <c r="FQ25" s="494"/>
      <c r="FR25" s="494"/>
      <c r="FS25" s="494"/>
      <c r="FT25" s="496"/>
      <c r="FU25" s="69"/>
      <c r="FV25" s="69"/>
      <c r="FW25" s="69"/>
      <c r="FX25" s="69"/>
      <c r="FY25" s="69"/>
      <c r="FZ25" s="69"/>
      <c r="GA25" s="69"/>
      <c r="GB25" s="69"/>
      <c r="GC25" s="495"/>
      <c r="GD25" s="495"/>
      <c r="GE25" s="495"/>
      <c r="GF25" s="495"/>
      <c r="GG25" s="495"/>
      <c r="GH25" s="495"/>
      <c r="GI25" s="495"/>
    </row>
    <row r="26" ht="14.25" customHeight="1">
      <c r="A26" s="793"/>
      <c r="B26" s="794"/>
      <c r="C26" s="364"/>
      <c r="D26" s="365"/>
      <c r="E26" s="88"/>
      <c r="F26" s="87"/>
      <c r="G26" s="87"/>
      <c r="H26" s="87"/>
      <c r="I26" s="87"/>
      <c r="J26" s="87"/>
      <c r="K26" s="89" t="s">
        <v>111</v>
      </c>
      <c r="L26" s="90">
        <f t="shared" ref="L26:M26" si="6">SUM(L25)</f>
        <v>50000</v>
      </c>
      <c r="M26" s="91">
        <f t="shared" si="6"/>
        <v>0</v>
      </c>
      <c r="N26" s="92"/>
      <c r="O26" s="87"/>
      <c r="P26" s="87"/>
      <c r="Q26" s="87"/>
      <c r="R26" s="87"/>
      <c r="S26" s="87"/>
      <c r="T26" s="86"/>
      <c r="U26" s="87"/>
      <c r="V26" s="179"/>
      <c r="W26" s="180"/>
      <c r="X26" s="181"/>
      <c r="Y26" s="86"/>
      <c r="Z26" s="86"/>
      <c r="AA26" s="93"/>
      <c r="AB26" s="93"/>
      <c r="AC26" s="93"/>
      <c r="AD26" s="90"/>
      <c r="AE26" s="90"/>
      <c r="AF26" s="90"/>
      <c r="AG26" s="94"/>
      <c r="AH26" s="94"/>
      <c r="AI26" s="86"/>
      <c r="AJ26" s="86"/>
      <c r="AK26" s="86"/>
      <c r="AL26" s="86"/>
      <c r="AM26" s="86"/>
      <c r="AN26" s="86"/>
      <c r="AO26" s="86"/>
      <c r="AP26" s="795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/>
      <c r="CH26" s="94"/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/>
      <c r="CV26" s="94"/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/>
      <c r="DJ26" s="94"/>
      <c r="DK26" s="94"/>
      <c r="DL26" s="94"/>
      <c r="DM26" s="94"/>
      <c r="DN26" s="94"/>
      <c r="DO26" s="94"/>
      <c r="DP26" s="94"/>
      <c r="DQ26" s="94"/>
      <c r="DR26" s="94"/>
      <c r="DS26" s="86"/>
      <c r="DT26" s="94"/>
      <c r="DU26" s="94"/>
      <c r="DV26" s="94"/>
      <c r="DW26" s="94"/>
      <c r="DX26" s="94"/>
      <c r="DY26" s="86"/>
      <c r="DZ26" s="86"/>
      <c r="EA26" s="94"/>
      <c r="EB26" s="94"/>
      <c r="EC26" s="94"/>
      <c r="ED26" s="94"/>
      <c r="EE26" s="94"/>
      <c r="EF26" s="86"/>
      <c r="EG26" s="94"/>
      <c r="EH26" s="94"/>
      <c r="EI26" s="94"/>
      <c r="EJ26" s="94"/>
      <c r="EK26" s="94"/>
      <c r="EL26" s="86"/>
      <c r="EM26" s="94"/>
      <c r="EN26" s="94"/>
      <c r="EO26" s="94"/>
      <c r="EP26" s="94"/>
      <c r="EQ26" s="96"/>
      <c r="ER26" s="182"/>
      <c r="ES26" s="95"/>
      <c r="ET26" s="96"/>
      <c r="EU26" s="796"/>
      <c r="EV26" s="823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183"/>
      <c r="FP26" s="183"/>
      <c r="FQ26" s="183"/>
      <c r="FR26" s="183"/>
      <c r="FS26" s="183"/>
      <c r="FT26" s="183"/>
      <c r="FU26" s="797"/>
      <c r="FV26" s="797"/>
      <c r="FW26" s="797"/>
      <c r="FX26" s="797"/>
      <c r="FY26" s="797"/>
      <c r="FZ26" s="797"/>
      <c r="GA26" s="797"/>
      <c r="GB26" s="797"/>
      <c r="GC26" s="797"/>
      <c r="GD26" s="797"/>
      <c r="GE26" s="797"/>
      <c r="GF26" s="797"/>
      <c r="GG26" s="797"/>
      <c r="GH26" s="797"/>
      <c r="GI26" s="797"/>
    </row>
    <row r="27" ht="24.0" customHeight="1">
      <c r="A27" s="798">
        <v>1.0</v>
      </c>
      <c r="B27" s="478" t="s">
        <v>43</v>
      </c>
      <c r="C27" s="826" t="s">
        <v>742</v>
      </c>
      <c r="D27" s="169" t="s">
        <v>8</v>
      </c>
      <c r="E27" s="479" t="s">
        <v>911</v>
      </c>
      <c r="F27" s="499" t="s">
        <v>876</v>
      </c>
      <c r="G27" s="395" t="s">
        <v>877</v>
      </c>
      <c r="H27" s="395" t="s">
        <v>912</v>
      </c>
      <c r="I27" s="395" t="s">
        <v>902</v>
      </c>
      <c r="J27" s="479" t="s">
        <v>913</v>
      </c>
      <c r="K27" s="395" t="s">
        <v>914</v>
      </c>
      <c r="L27" s="799">
        <v>50000.0</v>
      </c>
      <c r="M27" s="154">
        <v>0.0</v>
      </c>
      <c r="N27" s="830" t="s">
        <v>915</v>
      </c>
      <c r="O27" s="800"/>
      <c r="P27" s="800"/>
      <c r="Q27" s="800"/>
      <c r="R27" s="800"/>
      <c r="S27" s="414" t="s">
        <v>916</v>
      </c>
      <c r="T27" s="475"/>
      <c r="U27" s="831" t="s">
        <v>96</v>
      </c>
      <c r="V27" s="465"/>
      <c r="W27" s="465"/>
      <c r="X27" s="832"/>
      <c r="Y27" s="833"/>
      <c r="Z27" s="806"/>
      <c r="AA27" s="806"/>
      <c r="AB27" s="807"/>
      <c r="AC27" s="153"/>
      <c r="AD27" s="153"/>
      <c r="AE27" s="153"/>
      <c r="AF27" s="808">
        <v>1076.0</v>
      </c>
      <c r="AG27" s="809" t="s">
        <v>95</v>
      </c>
      <c r="AH27" s="810" t="s">
        <v>882</v>
      </c>
      <c r="AI27" s="827" t="s">
        <v>883</v>
      </c>
      <c r="AJ27" s="827"/>
      <c r="AK27" s="827" t="s">
        <v>884</v>
      </c>
      <c r="AL27" s="447"/>
      <c r="AM27" s="812" t="s">
        <v>193</v>
      </c>
      <c r="AN27" s="824" t="s">
        <v>193</v>
      </c>
      <c r="AO27" s="812" t="s">
        <v>193</v>
      </c>
      <c r="AP27" s="814">
        <v>5000.0</v>
      </c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767"/>
      <c r="BB27" s="767"/>
      <c r="BC27" s="767"/>
      <c r="BD27" s="767"/>
      <c r="BE27" s="768"/>
      <c r="BF27" s="768"/>
      <c r="BG27" s="447"/>
      <c r="BH27" s="770"/>
      <c r="BI27" s="447"/>
      <c r="BJ27" s="770"/>
      <c r="BK27" s="447"/>
      <c r="BL27" s="770"/>
      <c r="BM27" s="447"/>
      <c r="BN27" s="770"/>
      <c r="BO27" s="817"/>
      <c r="BP27" s="828">
        <f>BO27-BJ27</f>
        <v>0</v>
      </c>
      <c r="BQ27" s="829">
        <f>BO27-BK27</f>
        <v>0</v>
      </c>
      <c r="BR27" s="828">
        <f>BO27-BN27</f>
        <v>0</v>
      </c>
      <c r="BS27" s="773"/>
      <c r="BT27" s="773"/>
      <c r="BU27" s="447"/>
      <c r="BV27" s="447"/>
      <c r="BW27" s="447"/>
      <c r="BX27" s="447"/>
      <c r="BY27" s="447"/>
      <c r="BZ27" s="447"/>
      <c r="CA27" s="447"/>
      <c r="CB27" s="447"/>
      <c r="CC27" s="447"/>
      <c r="CD27" s="447"/>
      <c r="CE27" s="447"/>
      <c r="CF27" s="447"/>
      <c r="CG27" s="447"/>
      <c r="CH27" s="447"/>
      <c r="CI27" s="447"/>
      <c r="CJ27" s="447"/>
      <c r="CK27" s="447"/>
      <c r="CL27" s="447"/>
      <c r="CM27" s="447"/>
      <c r="CN27" s="447"/>
      <c r="CO27" s="447"/>
      <c r="CP27" s="447"/>
      <c r="CQ27" s="447"/>
      <c r="CR27" s="447"/>
      <c r="CS27" s="447"/>
      <c r="CT27" s="447"/>
      <c r="CU27" s="447"/>
      <c r="CV27" s="447"/>
      <c r="CW27" s="447"/>
      <c r="CX27" s="447"/>
      <c r="CY27" s="447"/>
      <c r="CZ27" s="447"/>
      <c r="DA27" s="447"/>
      <c r="DB27" s="447"/>
      <c r="DC27" s="447"/>
      <c r="DD27" s="447"/>
      <c r="DE27" s="447"/>
      <c r="DF27" s="447"/>
      <c r="DG27" s="447"/>
      <c r="DH27" s="447"/>
      <c r="DI27" s="447"/>
      <c r="DJ27" s="447"/>
      <c r="DK27" s="447"/>
      <c r="DL27" s="447"/>
      <c r="DM27" s="447"/>
      <c r="DN27" s="447"/>
      <c r="DO27" s="447"/>
      <c r="DP27" s="447"/>
      <c r="DQ27" s="447"/>
      <c r="DR27" s="447"/>
      <c r="DS27" s="447"/>
      <c r="DT27" s="447"/>
      <c r="DU27" s="447"/>
      <c r="DV27" s="447"/>
      <c r="DW27" s="447"/>
      <c r="DX27" s="447"/>
      <c r="DY27" s="447"/>
      <c r="DZ27" s="447"/>
      <c r="EA27" s="447"/>
      <c r="EB27" s="447"/>
      <c r="EC27" s="447"/>
      <c r="ED27" s="447"/>
      <c r="EE27" s="447"/>
      <c r="EF27" s="447"/>
      <c r="EG27" s="447"/>
      <c r="EH27" s="447"/>
      <c r="EI27" s="447"/>
      <c r="EJ27" s="447"/>
      <c r="EK27" s="447"/>
      <c r="EL27" s="447"/>
      <c r="EM27" s="447"/>
      <c r="EN27" s="447"/>
      <c r="EO27" s="447"/>
      <c r="EP27" s="447"/>
      <c r="EQ27" s="69"/>
      <c r="ER27" s="69"/>
      <c r="ES27" s="69"/>
      <c r="ET27" s="69"/>
      <c r="EU27" s="69"/>
      <c r="EV27" s="69"/>
      <c r="EW27" s="69"/>
      <c r="EX27" s="69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  <c r="FK27" s="69"/>
      <c r="FL27" s="69"/>
      <c r="FM27" s="493"/>
      <c r="FN27" s="494"/>
      <c r="FO27" s="495"/>
      <c r="FP27" s="494"/>
      <c r="FQ27" s="494"/>
      <c r="FR27" s="494"/>
      <c r="FS27" s="494"/>
      <c r="FT27" s="496"/>
      <c r="FU27" s="69"/>
      <c r="FV27" s="69"/>
      <c r="FW27" s="69"/>
      <c r="FX27" s="69"/>
      <c r="FY27" s="69"/>
      <c r="FZ27" s="69"/>
      <c r="GA27" s="69"/>
      <c r="GB27" s="69"/>
      <c r="GC27" s="495"/>
      <c r="GD27" s="495"/>
      <c r="GE27" s="495"/>
      <c r="GF27" s="495"/>
      <c r="GG27" s="495"/>
      <c r="GH27" s="495"/>
      <c r="GI27" s="495"/>
    </row>
    <row r="28" ht="14.25" customHeight="1">
      <c r="A28" s="793"/>
      <c r="B28" s="794"/>
      <c r="C28" s="364"/>
      <c r="D28" s="365"/>
      <c r="E28" s="88"/>
      <c r="F28" s="87"/>
      <c r="G28" s="87"/>
      <c r="H28" s="87"/>
      <c r="I28" s="87"/>
      <c r="J28" s="87"/>
      <c r="K28" s="89" t="s">
        <v>111</v>
      </c>
      <c r="L28" s="90">
        <f t="shared" ref="L28:M28" si="7">SUM(L27)</f>
        <v>50000</v>
      </c>
      <c r="M28" s="91">
        <f t="shared" si="7"/>
        <v>0</v>
      </c>
      <c r="N28" s="92"/>
      <c r="O28" s="87"/>
      <c r="P28" s="87"/>
      <c r="Q28" s="87"/>
      <c r="R28" s="87"/>
      <c r="S28" s="87"/>
      <c r="T28" s="86"/>
      <c r="U28" s="87"/>
      <c r="V28" s="179"/>
      <c r="W28" s="180"/>
      <c r="X28" s="181"/>
      <c r="Y28" s="86"/>
      <c r="Z28" s="86"/>
      <c r="AA28" s="93"/>
      <c r="AB28" s="93"/>
      <c r="AC28" s="93"/>
      <c r="AD28" s="90"/>
      <c r="AE28" s="90"/>
      <c r="AF28" s="90"/>
      <c r="AG28" s="94"/>
      <c r="AH28" s="94"/>
      <c r="AI28" s="86"/>
      <c r="AJ28" s="86"/>
      <c r="AK28" s="86"/>
      <c r="AL28" s="86"/>
      <c r="AM28" s="86"/>
      <c r="AN28" s="86"/>
      <c r="AO28" s="86"/>
      <c r="AP28" s="795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 s="94"/>
      <c r="CH28" s="94"/>
      <c r="CI28" s="94"/>
      <c r="CJ28" s="94"/>
      <c r="CK28" s="94"/>
      <c r="CL28" s="94"/>
      <c r="CM28" s="94"/>
      <c r="CN28" s="94"/>
      <c r="CO28" s="94"/>
      <c r="CP28" s="94"/>
      <c r="CQ28" s="94"/>
      <c r="CR28" s="94"/>
      <c r="CS28" s="94"/>
      <c r="CT28" s="94"/>
      <c r="CU28" s="94"/>
      <c r="CV28" s="94"/>
      <c r="CW28" s="94"/>
      <c r="CX28" s="94"/>
      <c r="CY28" s="94"/>
      <c r="CZ28" s="94"/>
      <c r="DA28" s="94"/>
      <c r="DB28" s="94"/>
      <c r="DC28" s="94"/>
      <c r="DD28" s="94"/>
      <c r="DE28" s="94"/>
      <c r="DF28" s="94"/>
      <c r="DG28" s="94"/>
      <c r="DH28" s="94"/>
      <c r="DI28" s="94"/>
      <c r="DJ28" s="94"/>
      <c r="DK28" s="94"/>
      <c r="DL28" s="94"/>
      <c r="DM28" s="94"/>
      <c r="DN28" s="94"/>
      <c r="DO28" s="94"/>
      <c r="DP28" s="94"/>
      <c r="DQ28" s="94"/>
      <c r="DR28" s="94"/>
      <c r="DS28" s="86"/>
      <c r="DT28" s="94"/>
      <c r="DU28" s="94"/>
      <c r="DV28" s="94"/>
      <c r="DW28" s="94"/>
      <c r="DX28" s="94"/>
      <c r="DY28" s="86"/>
      <c r="DZ28" s="86"/>
      <c r="EA28" s="94"/>
      <c r="EB28" s="94"/>
      <c r="EC28" s="94"/>
      <c r="ED28" s="94"/>
      <c r="EE28" s="94"/>
      <c r="EF28" s="86"/>
      <c r="EG28" s="94"/>
      <c r="EH28" s="94"/>
      <c r="EI28" s="94"/>
      <c r="EJ28" s="94"/>
      <c r="EK28" s="94"/>
      <c r="EL28" s="86"/>
      <c r="EM28" s="94"/>
      <c r="EN28" s="94"/>
      <c r="EO28" s="94"/>
      <c r="EP28" s="94"/>
      <c r="EQ28" s="96"/>
      <c r="ER28" s="182"/>
      <c r="ES28" s="95"/>
      <c r="ET28" s="96"/>
      <c r="EU28" s="796"/>
      <c r="EV28" s="823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183"/>
      <c r="FP28" s="183"/>
      <c r="FQ28" s="183"/>
      <c r="FR28" s="183"/>
      <c r="FS28" s="183"/>
      <c r="FT28" s="183"/>
      <c r="FU28" s="797"/>
      <c r="FV28" s="797"/>
      <c r="FW28" s="797"/>
      <c r="FX28" s="797"/>
      <c r="FY28" s="797"/>
      <c r="FZ28" s="797"/>
      <c r="GA28" s="797"/>
      <c r="GB28" s="797"/>
      <c r="GC28" s="797"/>
      <c r="GD28" s="797"/>
      <c r="GE28" s="797"/>
      <c r="GF28" s="797"/>
      <c r="GG28" s="797"/>
      <c r="GH28" s="797"/>
      <c r="GI28" s="797"/>
    </row>
    <row r="29" ht="31.5" customHeight="1">
      <c r="A29" s="798">
        <v>1.0</v>
      </c>
      <c r="B29" s="478" t="s">
        <v>43</v>
      </c>
      <c r="C29" s="465" t="s">
        <v>537</v>
      </c>
      <c r="D29" s="756" t="s">
        <v>552</v>
      </c>
      <c r="E29" s="479" t="s">
        <v>917</v>
      </c>
      <c r="F29" s="834" t="s">
        <v>552</v>
      </c>
      <c r="G29" s="756" t="s">
        <v>552</v>
      </c>
      <c r="H29" s="756" t="s">
        <v>918</v>
      </c>
      <c r="I29" s="756" t="s">
        <v>919</v>
      </c>
      <c r="J29" s="505" t="s">
        <v>920</v>
      </c>
      <c r="K29" s="756" t="s">
        <v>552</v>
      </c>
      <c r="L29" s="835">
        <v>50000.0</v>
      </c>
      <c r="M29" s="836">
        <v>0.0</v>
      </c>
      <c r="N29" s="788" t="s">
        <v>921</v>
      </c>
      <c r="O29" s="837"/>
      <c r="P29" s="837"/>
      <c r="Q29" s="837"/>
      <c r="R29" s="837"/>
      <c r="S29" s="788" t="s">
        <v>922</v>
      </c>
      <c r="T29" s="509"/>
      <c r="U29" s="838" t="s">
        <v>96</v>
      </c>
      <c r="V29" s="510"/>
      <c r="W29" s="510"/>
      <c r="X29" s="839"/>
      <c r="Y29" s="833"/>
      <c r="Z29" s="806"/>
      <c r="AA29" s="806"/>
      <c r="AB29" s="807"/>
      <c r="AC29" s="153"/>
      <c r="AD29" s="153"/>
      <c r="AE29" s="153"/>
      <c r="AF29" s="840"/>
      <c r="AG29" s="809"/>
      <c r="AH29" s="810"/>
      <c r="AI29" s="811"/>
      <c r="AJ29" s="811"/>
      <c r="AK29" s="811"/>
      <c r="AL29" s="447"/>
      <c r="AM29" s="156"/>
      <c r="AN29" s="486"/>
      <c r="AO29" s="156"/>
      <c r="AP29" s="486"/>
      <c r="AQ29" s="486"/>
      <c r="AR29" s="486"/>
      <c r="AS29" s="486"/>
      <c r="AT29" s="486"/>
      <c r="AU29" s="486"/>
      <c r="AV29" s="486"/>
      <c r="AW29" s="486"/>
      <c r="AX29" s="486"/>
      <c r="AY29" s="447"/>
      <c r="AZ29" s="486"/>
      <c r="BA29" s="447"/>
      <c r="BB29" s="447"/>
      <c r="BC29" s="447"/>
      <c r="BD29" s="447"/>
      <c r="BE29" s="447"/>
      <c r="BF29" s="447"/>
      <c r="BG29" s="447"/>
      <c r="BH29" s="447"/>
      <c r="BI29" s="447"/>
      <c r="BJ29" s="447"/>
      <c r="BK29" s="447"/>
      <c r="BL29" s="447"/>
      <c r="BM29" s="447"/>
      <c r="BN29" s="447"/>
      <c r="BO29" s="447"/>
      <c r="BP29" s="769">
        <f t="shared" ref="BP29:BP35" si="8">BO29-BJ29</f>
        <v>0</v>
      </c>
      <c r="BQ29" s="770">
        <f t="shared" ref="BQ29:BQ35" si="9">BO29-BK29</f>
        <v>0</v>
      </c>
      <c r="BR29" s="769">
        <f t="shared" ref="BR29:BR35" si="10">BO29-BN29</f>
        <v>0</v>
      </c>
      <c r="BS29" s="447"/>
      <c r="BT29" s="447"/>
      <c r="BU29" s="447"/>
      <c r="BV29" s="447"/>
      <c r="BW29" s="447"/>
      <c r="BX29" s="447"/>
      <c r="BY29" s="447"/>
      <c r="BZ29" s="447"/>
      <c r="CA29" s="447"/>
      <c r="CB29" s="447"/>
      <c r="CC29" s="447"/>
      <c r="CD29" s="447"/>
      <c r="CE29" s="447"/>
      <c r="CF29" s="447"/>
      <c r="CG29" s="447"/>
      <c r="CH29" s="447"/>
      <c r="CI29" s="447"/>
      <c r="CJ29" s="447"/>
      <c r="CK29" s="447"/>
      <c r="CL29" s="447"/>
      <c r="CM29" s="447"/>
      <c r="CN29" s="447"/>
      <c r="CO29" s="447"/>
      <c r="CP29" s="447"/>
      <c r="CQ29" s="447"/>
      <c r="CR29" s="447"/>
      <c r="CS29" s="447"/>
      <c r="CT29" s="447"/>
      <c r="CU29" s="447"/>
      <c r="CV29" s="447"/>
      <c r="CW29" s="447"/>
      <c r="CX29" s="447"/>
      <c r="CY29" s="447"/>
      <c r="CZ29" s="447"/>
      <c r="DA29" s="447"/>
      <c r="DB29" s="447"/>
      <c r="DC29" s="447"/>
      <c r="DD29" s="447"/>
      <c r="DE29" s="447"/>
      <c r="DF29" s="447"/>
      <c r="DG29" s="447"/>
      <c r="DH29" s="447"/>
      <c r="DI29" s="447"/>
      <c r="DJ29" s="447"/>
      <c r="DK29" s="447"/>
      <c r="DL29" s="447"/>
      <c r="DM29" s="447"/>
      <c r="DN29" s="447"/>
      <c r="DO29" s="447"/>
      <c r="DP29" s="447"/>
      <c r="DQ29" s="447"/>
      <c r="DR29" s="447"/>
      <c r="DS29" s="447"/>
      <c r="DT29" s="447"/>
      <c r="DU29" s="447"/>
      <c r="DV29" s="447"/>
      <c r="DW29" s="447"/>
      <c r="DX29" s="447"/>
      <c r="DY29" s="447"/>
      <c r="DZ29" s="447"/>
      <c r="EA29" s="447"/>
      <c r="EB29" s="447"/>
      <c r="EC29" s="447"/>
      <c r="ED29" s="447"/>
      <c r="EE29" s="447"/>
      <c r="EF29" s="447"/>
      <c r="EG29" s="447"/>
      <c r="EH29" s="447"/>
      <c r="EI29" s="447"/>
      <c r="EJ29" s="447"/>
      <c r="EK29" s="447"/>
      <c r="EL29" s="447"/>
      <c r="EM29" s="447"/>
      <c r="EN29" s="447"/>
      <c r="EO29" s="447"/>
      <c r="EP29" s="447"/>
      <c r="EQ29" s="486"/>
      <c r="ER29" s="487"/>
      <c r="ES29" s="488"/>
      <c r="ET29" s="486"/>
      <c r="EU29" s="488"/>
      <c r="EV29" s="488"/>
      <c r="EW29" s="489"/>
      <c r="EX29" s="489"/>
      <c r="EY29" s="489"/>
      <c r="EZ29" s="490"/>
      <c r="FA29" s="483"/>
      <c r="FB29" s="488"/>
      <c r="FC29" s="490"/>
      <c r="FD29" s="483"/>
      <c r="FE29" s="491"/>
      <c r="FF29" s="491"/>
      <c r="FG29" s="491"/>
      <c r="FH29" s="491"/>
      <c r="FI29" s="491"/>
      <c r="FJ29" s="491"/>
      <c r="FK29" s="491"/>
      <c r="FL29" s="492"/>
      <c r="FM29" s="493"/>
      <c r="FN29" s="494"/>
      <c r="FO29" s="495"/>
      <c r="FP29" s="494"/>
      <c r="FQ29" s="494"/>
      <c r="FR29" s="494"/>
      <c r="FS29" s="494"/>
      <c r="FT29" s="496"/>
      <c r="FU29" s="69"/>
      <c r="FV29" s="69"/>
      <c r="FW29" s="69"/>
      <c r="FX29" s="69"/>
      <c r="FY29" s="69"/>
      <c r="FZ29" s="69"/>
      <c r="GA29" s="69"/>
      <c r="GB29" s="494"/>
      <c r="GC29" s="495"/>
      <c r="GD29" s="495"/>
      <c r="GE29" s="495"/>
      <c r="GF29" s="495"/>
      <c r="GG29" s="495"/>
      <c r="GH29" s="495"/>
      <c r="GI29" s="495"/>
    </row>
    <row r="30" ht="31.5" customHeight="1">
      <c r="A30" s="798">
        <v>2.0</v>
      </c>
      <c r="B30" s="478" t="s">
        <v>43</v>
      </c>
      <c r="C30" s="465" t="s">
        <v>537</v>
      </c>
      <c r="D30" s="169" t="s">
        <v>8</v>
      </c>
      <c r="E30" s="479" t="s">
        <v>923</v>
      </c>
      <c r="F30" s="499" t="s">
        <v>876</v>
      </c>
      <c r="G30" s="395" t="s">
        <v>877</v>
      </c>
      <c r="H30" s="395" t="s">
        <v>924</v>
      </c>
      <c r="I30" s="395" t="s">
        <v>902</v>
      </c>
      <c r="J30" s="395" t="s">
        <v>925</v>
      </c>
      <c r="K30" s="395" t="s">
        <v>926</v>
      </c>
      <c r="L30" s="835">
        <v>50000.0</v>
      </c>
      <c r="M30" s="836">
        <v>0.0</v>
      </c>
      <c r="N30" s="414" t="s">
        <v>927</v>
      </c>
      <c r="O30" s="841"/>
      <c r="P30" s="841"/>
      <c r="Q30" s="841"/>
      <c r="R30" s="841"/>
      <c r="S30" s="414" t="s">
        <v>928</v>
      </c>
      <c r="T30" s="509"/>
      <c r="U30" s="838" t="s">
        <v>96</v>
      </c>
      <c r="V30" s="510"/>
      <c r="W30" s="510"/>
      <c r="X30" s="839"/>
      <c r="Y30" s="833"/>
      <c r="Z30" s="806"/>
      <c r="AA30" s="806"/>
      <c r="AB30" s="807"/>
      <c r="AC30" s="153"/>
      <c r="AD30" s="153"/>
      <c r="AE30" s="153"/>
      <c r="AF30" s="840"/>
      <c r="AG30" s="809"/>
      <c r="AH30" s="810"/>
      <c r="AI30" s="811"/>
      <c r="AJ30" s="811"/>
      <c r="AK30" s="811"/>
      <c r="AL30" s="447"/>
      <c r="AM30" s="156"/>
      <c r="AN30" s="486"/>
      <c r="AO30" s="156"/>
      <c r="AP30" s="486"/>
      <c r="AQ30" s="486"/>
      <c r="AR30" s="486"/>
      <c r="AS30" s="486"/>
      <c r="AT30" s="486"/>
      <c r="AU30" s="486"/>
      <c r="AV30" s="486"/>
      <c r="AW30" s="486"/>
      <c r="AX30" s="486"/>
      <c r="AY30" s="447"/>
      <c r="AZ30" s="486"/>
      <c r="BA30" s="447"/>
      <c r="BB30" s="447"/>
      <c r="BC30" s="447"/>
      <c r="BD30" s="447"/>
      <c r="BE30" s="447"/>
      <c r="BF30" s="447"/>
      <c r="BG30" s="447"/>
      <c r="BH30" s="447"/>
      <c r="BI30" s="447"/>
      <c r="BJ30" s="447"/>
      <c r="BK30" s="447"/>
      <c r="BL30" s="447"/>
      <c r="BM30" s="447"/>
      <c r="BN30" s="447"/>
      <c r="BO30" s="447"/>
      <c r="BP30" s="769">
        <f t="shared" si="8"/>
        <v>0</v>
      </c>
      <c r="BQ30" s="770">
        <f t="shared" si="9"/>
        <v>0</v>
      </c>
      <c r="BR30" s="769">
        <f t="shared" si="10"/>
        <v>0</v>
      </c>
      <c r="BS30" s="447"/>
      <c r="BT30" s="447"/>
      <c r="BU30" s="447"/>
      <c r="BV30" s="447"/>
      <c r="BW30" s="447"/>
      <c r="BX30" s="447"/>
      <c r="BY30" s="447"/>
      <c r="BZ30" s="447"/>
      <c r="CA30" s="447"/>
      <c r="CB30" s="447"/>
      <c r="CC30" s="447"/>
      <c r="CD30" s="447"/>
      <c r="CE30" s="447"/>
      <c r="CF30" s="447"/>
      <c r="CG30" s="447"/>
      <c r="CH30" s="447"/>
      <c r="CI30" s="447"/>
      <c r="CJ30" s="447"/>
      <c r="CK30" s="447"/>
      <c r="CL30" s="447"/>
      <c r="CM30" s="447"/>
      <c r="CN30" s="447"/>
      <c r="CO30" s="447"/>
      <c r="CP30" s="447"/>
      <c r="CQ30" s="447"/>
      <c r="CR30" s="447"/>
      <c r="CS30" s="447"/>
      <c r="CT30" s="447"/>
      <c r="CU30" s="447"/>
      <c r="CV30" s="447"/>
      <c r="CW30" s="447"/>
      <c r="CX30" s="447"/>
      <c r="CY30" s="447"/>
      <c r="CZ30" s="447"/>
      <c r="DA30" s="447"/>
      <c r="DB30" s="447"/>
      <c r="DC30" s="447"/>
      <c r="DD30" s="447"/>
      <c r="DE30" s="447"/>
      <c r="DF30" s="447"/>
      <c r="DG30" s="447"/>
      <c r="DH30" s="447"/>
      <c r="DI30" s="447"/>
      <c r="DJ30" s="447"/>
      <c r="DK30" s="447"/>
      <c r="DL30" s="447"/>
      <c r="DM30" s="447"/>
      <c r="DN30" s="447"/>
      <c r="DO30" s="447"/>
      <c r="DP30" s="447"/>
      <c r="DQ30" s="447"/>
      <c r="DR30" s="447"/>
      <c r="DS30" s="447"/>
      <c r="DT30" s="447"/>
      <c r="DU30" s="447"/>
      <c r="DV30" s="447"/>
      <c r="DW30" s="447"/>
      <c r="DX30" s="447"/>
      <c r="DY30" s="447"/>
      <c r="DZ30" s="447"/>
      <c r="EA30" s="447"/>
      <c r="EB30" s="447"/>
      <c r="EC30" s="447"/>
      <c r="ED30" s="447"/>
      <c r="EE30" s="447"/>
      <c r="EF30" s="447"/>
      <c r="EG30" s="447"/>
      <c r="EH30" s="447"/>
      <c r="EI30" s="447"/>
      <c r="EJ30" s="447"/>
      <c r="EK30" s="447"/>
      <c r="EL30" s="447"/>
      <c r="EM30" s="447"/>
      <c r="EN30" s="447"/>
      <c r="EO30" s="447"/>
      <c r="EP30" s="447"/>
      <c r="EQ30" s="486"/>
      <c r="ER30" s="487"/>
      <c r="ES30" s="488"/>
      <c r="ET30" s="486"/>
      <c r="EU30" s="488"/>
      <c r="EV30" s="488"/>
      <c r="EW30" s="489"/>
      <c r="EX30" s="489"/>
      <c r="EY30" s="489"/>
      <c r="EZ30" s="490"/>
      <c r="FA30" s="483"/>
      <c r="FB30" s="488"/>
      <c r="FC30" s="490"/>
      <c r="FD30" s="483"/>
      <c r="FE30" s="491"/>
      <c r="FF30" s="491"/>
      <c r="FG30" s="491"/>
      <c r="FH30" s="491"/>
      <c r="FI30" s="491"/>
      <c r="FJ30" s="491"/>
      <c r="FK30" s="491"/>
      <c r="FL30" s="492"/>
      <c r="FM30" s="493"/>
      <c r="FN30" s="494"/>
      <c r="FO30" s="495"/>
      <c r="FP30" s="494"/>
      <c r="FQ30" s="494"/>
      <c r="FR30" s="494"/>
      <c r="FS30" s="494"/>
      <c r="FT30" s="496"/>
      <c r="FU30" s="69"/>
      <c r="FV30" s="69"/>
      <c r="FW30" s="69"/>
      <c r="FX30" s="69"/>
      <c r="FY30" s="69"/>
      <c r="FZ30" s="69"/>
      <c r="GA30" s="69"/>
      <c r="GB30" s="494"/>
      <c r="GC30" s="495"/>
      <c r="GD30" s="495"/>
      <c r="GE30" s="495"/>
      <c r="GF30" s="495"/>
      <c r="GG30" s="495"/>
      <c r="GH30" s="495"/>
      <c r="GI30" s="495"/>
    </row>
    <row r="31" ht="31.5" customHeight="1">
      <c r="A31" s="798">
        <v>3.0</v>
      </c>
      <c r="B31" s="478" t="s">
        <v>43</v>
      </c>
      <c r="C31" s="465" t="s">
        <v>537</v>
      </c>
      <c r="D31" s="169" t="s">
        <v>8</v>
      </c>
      <c r="E31" s="479" t="s">
        <v>929</v>
      </c>
      <c r="F31" s="499" t="s">
        <v>876</v>
      </c>
      <c r="G31" s="395" t="s">
        <v>877</v>
      </c>
      <c r="H31" s="395" t="s">
        <v>898</v>
      </c>
      <c r="I31" s="395" t="s">
        <v>562</v>
      </c>
      <c r="J31" s="395" t="s">
        <v>930</v>
      </c>
      <c r="K31" s="756" t="s">
        <v>552</v>
      </c>
      <c r="L31" s="835">
        <v>50000.0</v>
      </c>
      <c r="M31" s="836">
        <v>0.0</v>
      </c>
      <c r="N31" s="414" t="s">
        <v>927</v>
      </c>
      <c r="O31" s="841"/>
      <c r="P31" s="841"/>
      <c r="Q31" s="841"/>
      <c r="R31" s="841"/>
      <c r="S31" s="414" t="s">
        <v>928</v>
      </c>
      <c r="T31" s="509"/>
      <c r="U31" s="838" t="s">
        <v>96</v>
      </c>
      <c r="V31" s="510"/>
      <c r="W31" s="510"/>
      <c r="X31" s="839"/>
      <c r="Y31" s="833"/>
      <c r="Z31" s="806"/>
      <c r="AA31" s="806"/>
      <c r="AB31" s="807"/>
      <c r="AC31" s="153"/>
      <c r="AD31" s="153"/>
      <c r="AE31" s="153"/>
      <c r="AF31" s="840"/>
      <c r="AG31" s="809"/>
      <c r="AH31" s="810"/>
      <c r="AI31" s="811"/>
      <c r="AJ31" s="811"/>
      <c r="AK31" s="811"/>
      <c r="AL31" s="447"/>
      <c r="AM31" s="156"/>
      <c r="AN31" s="486"/>
      <c r="AO31" s="156"/>
      <c r="AP31" s="486"/>
      <c r="AQ31" s="486"/>
      <c r="AR31" s="486"/>
      <c r="AS31" s="486"/>
      <c r="AT31" s="486"/>
      <c r="AU31" s="486"/>
      <c r="AV31" s="486"/>
      <c r="AW31" s="486"/>
      <c r="AX31" s="486"/>
      <c r="AY31" s="447"/>
      <c r="AZ31" s="486"/>
      <c r="BA31" s="447"/>
      <c r="BB31" s="447"/>
      <c r="BC31" s="447"/>
      <c r="BD31" s="447"/>
      <c r="BE31" s="447"/>
      <c r="BF31" s="447"/>
      <c r="BG31" s="447"/>
      <c r="BH31" s="447"/>
      <c r="BI31" s="447"/>
      <c r="BJ31" s="447"/>
      <c r="BK31" s="447"/>
      <c r="BL31" s="447"/>
      <c r="BM31" s="447"/>
      <c r="BN31" s="447"/>
      <c r="BO31" s="447"/>
      <c r="BP31" s="769">
        <f t="shared" si="8"/>
        <v>0</v>
      </c>
      <c r="BQ31" s="770">
        <f t="shared" si="9"/>
        <v>0</v>
      </c>
      <c r="BR31" s="769">
        <f t="shared" si="10"/>
        <v>0</v>
      </c>
      <c r="BS31" s="447"/>
      <c r="BT31" s="447"/>
      <c r="BU31" s="447"/>
      <c r="BV31" s="447"/>
      <c r="BW31" s="447"/>
      <c r="BX31" s="447"/>
      <c r="BY31" s="447"/>
      <c r="BZ31" s="447"/>
      <c r="CA31" s="447"/>
      <c r="CB31" s="447"/>
      <c r="CC31" s="447"/>
      <c r="CD31" s="447"/>
      <c r="CE31" s="447"/>
      <c r="CF31" s="447"/>
      <c r="CG31" s="447"/>
      <c r="CH31" s="447"/>
      <c r="CI31" s="447"/>
      <c r="CJ31" s="447"/>
      <c r="CK31" s="447"/>
      <c r="CL31" s="447"/>
      <c r="CM31" s="447"/>
      <c r="CN31" s="447"/>
      <c r="CO31" s="447"/>
      <c r="CP31" s="447"/>
      <c r="CQ31" s="447"/>
      <c r="CR31" s="447"/>
      <c r="CS31" s="447"/>
      <c r="CT31" s="447"/>
      <c r="CU31" s="447"/>
      <c r="CV31" s="447"/>
      <c r="CW31" s="447"/>
      <c r="CX31" s="447"/>
      <c r="CY31" s="447"/>
      <c r="CZ31" s="447"/>
      <c r="DA31" s="447"/>
      <c r="DB31" s="447"/>
      <c r="DC31" s="447"/>
      <c r="DD31" s="447"/>
      <c r="DE31" s="447"/>
      <c r="DF31" s="447"/>
      <c r="DG31" s="447"/>
      <c r="DH31" s="447"/>
      <c r="DI31" s="447"/>
      <c r="DJ31" s="447"/>
      <c r="DK31" s="447"/>
      <c r="DL31" s="447"/>
      <c r="DM31" s="447"/>
      <c r="DN31" s="447"/>
      <c r="DO31" s="447"/>
      <c r="DP31" s="447"/>
      <c r="DQ31" s="447"/>
      <c r="DR31" s="447"/>
      <c r="DS31" s="447"/>
      <c r="DT31" s="447"/>
      <c r="DU31" s="447"/>
      <c r="DV31" s="447"/>
      <c r="DW31" s="447"/>
      <c r="DX31" s="447"/>
      <c r="DY31" s="447"/>
      <c r="DZ31" s="447"/>
      <c r="EA31" s="447"/>
      <c r="EB31" s="447"/>
      <c r="EC31" s="447"/>
      <c r="ED31" s="447"/>
      <c r="EE31" s="447"/>
      <c r="EF31" s="447"/>
      <c r="EG31" s="447"/>
      <c r="EH31" s="447"/>
      <c r="EI31" s="447"/>
      <c r="EJ31" s="447"/>
      <c r="EK31" s="447"/>
      <c r="EL31" s="447"/>
      <c r="EM31" s="447"/>
      <c r="EN31" s="447"/>
      <c r="EO31" s="447"/>
      <c r="EP31" s="447"/>
      <c r="EQ31" s="486"/>
      <c r="ER31" s="487"/>
      <c r="ES31" s="488"/>
      <c r="ET31" s="486"/>
      <c r="EU31" s="488"/>
      <c r="EV31" s="488"/>
      <c r="EW31" s="489"/>
      <c r="EX31" s="489"/>
      <c r="EY31" s="489"/>
      <c r="EZ31" s="490"/>
      <c r="FA31" s="483"/>
      <c r="FB31" s="488"/>
      <c r="FC31" s="490"/>
      <c r="FD31" s="483"/>
      <c r="FE31" s="491"/>
      <c r="FF31" s="491"/>
      <c r="FG31" s="491"/>
      <c r="FH31" s="491"/>
      <c r="FI31" s="491"/>
      <c r="FJ31" s="491"/>
      <c r="FK31" s="491"/>
      <c r="FL31" s="492"/>
      <c r="FM31" s="493"/>
      <c r="FN31" s="494"/>
      <c r="FO31" s="495"/>
      <c r="FP31" s="494"/>
      <c r="FQ31" s="494"/>
      <c r="FR31" s="494"/>
      <c r="FS31" s="494"/>
      <c r="FT31" s="496"/>
      <c r="FU31" s="69"/>
      <c r="FV31" s="69"/>
      <c r="FW31" s="69"/>
      <c r="FX31" s="69"/>
      <c r="FY31" s="69"/>
      <c r="FZ31" s="69"/>
      <c r="GA31" s="69"/>
      <c r="GB31" s="494"/>
      <c r="GC31" s="495"/>
      <c r="GD31" s="495"/>
      <c r="GE31" s="495"/>
      <c r="GF31" s="495"/>
      <c r="GG31" s="495"/>
      <c r="GH31" s="495"/>
      <c r="GI31" s="495"/>
    </row>
    <row r="32" ht="31.5" customHeight="1">
      <c r="A32" s="798">
        <v>4.0</v>
      </c>
      <c r="B32" s="478" t="s">
        <v>43</v>
      </c>
      <c r="C32" s="465" t="s">
        <v>537</v>
      </c>
      <c r="D32" s="169" t="s">
        <v>8</v>
      </c>
      <c r="E32" s="479" t="s">
        <v>931</v>
      </c>
      <c r="F32" s="499" t="s">
        <v>876</v>
      </c>
      <c r="G32" s="395" t="s">
        <v>877</v>
      </c>
      <c r="H32" s="395" t="s">
        <v>878</v>
      </c>
      <c r="I32" s="395" t="s">
        <v>562</v>
      </c>
      <c r="J32" s="479" t="s">
        <v>932</v>
      </c>
      <c r="K32" s="756" t="s">
        <v>552</v>
      </c>
      <c r="L32" s="835">
        <v>50000.0</v>
      </c>
      <c r="M32" s="836">
        <v>0.0</v>
      </c>
      <c r="N32" s="414" t="s">
        <v>927</v>
      </c>
      <c r="O32" s="841"/>
      <c r="P32" s="841"/>
      <c r="Q32" s="841"/>
      <c r="R32" s="841"/>
      <c r="S32" s="414" t="s">
        <v>928</v>
      </c>
      <c r="T32" s="509"/>
      <c r="U32" s="838" t="s">
        <v>96</v>
      </c>
      <c r="V32" s="510"/>
      <c r="W32" s="510"/>
      <c r="X32" s="839"/>
      <c r="Y32" s="833"/>
      <c r="Z32" s="806"/>
      <c r="AA32" s="806"/>
      <c r="AB32" s="807"/>
      <c r="AC32" s="153"/>
      <c r="AD32" s="153"/>
      <c r="AE32" s="153"/>
      <c r="AF32" s="840"/>
      <c r="AG32" s="809" t="s">
        <v>95</v>
      </c>
      <c r="AH32" s="810"/>
      <c r="AI32" s="811" t="s">
        <v>883</v>
      </c>
      <c r="AJ32" s="811"/>
      <c r="AK32" s="811" t="s">
        <v>884</v>
      </c>
      <c r="AL32" s="447"/>
      <c r="AM32" s="156"/>
      <c r="AN32" s="486"/>
      <c r="AO32" s="156"/>
      <c r="AP32" s="486"/>
      <c r="AQ32" s="486"/>
      <c r="AR32" s="486"/>
      <c r="AS32" s="486"/>
      <c r="AT32" s="486"/>
      <c r="AU32" s="486"/>
      <c r="AV32" s="486"/>
      <c r="AW32" s="486"/>
      <c r="AX32" s="486"/>
      <c r="AY32" s="447"/>
      <c r="AZ32" s="486"/>
      <c r="BA32" s="447"/>
      <c r="BB32" s="447"/>
      <c r="BC32" s="447"/>
      <c r="BD32" s="447"/>
      <c r="BE32" s="447"/>
      <c r="BF32" s="447"/>
      <c r="BG32" s="447"/>
      <c r="BH32" s="447"/>
      <c r="BI32" s="447"/>
      <c r="BJ32" s="447"/>
      <c r="BK32" s="447"/>
      <c r="BL32" s="447"/>
      <c r="BM32" s="447"/>
      <c r="BN32" s="447"/>
      <c r="BO32" s="447"/>
      <c r="BP32" s="769">
        <f t="shared" si="8"/>
        <v>0</v>
      </c>
      <c r="BQ32" s="770">
        <f t="shared" si="9"/>
        <v>0</v>
      </c>
      <c r="BR32" s="769">
        <f t="shared" si="10"/>
        <v>0</v>
      </c>
      <c r="BS32" s="447"/>
      <c r="BT32" s="447"/>
      <c r="BU32" s="447"/>
      <c r="BV32" s="447"/>
      <c r="BW32" s="447"/>
      <c r="BX32" s="447"/>
      <c r="BY32" s="447"/>
      <c r="BZ32" s="447"/>
      <c r="CA32" s="447"/>
      <c r="CB32" s="447"/>
      <c r="CC32" s="447"/>
      <c r="CD32" s="447"/>
      <c r="CE32" s="447"/>
      <c r="CF32" s="447"/>
      <c r="CG32" s="447"/>
      <c r="CH32" s="447"/>
      <c r="CI32" s="447"/>
      <c r="CJ32" s="447"/>
      <c r="CK32" s="447"/>
      <c r="CL32" s="447"/>
      <c r="CM32" s="447"/>
      <c r="CN32" s="447"/>
      <c r="CO32" s="447"/>
      <c r="CP32" s="447"/>
      <c r="CQ32" s="447"/>
      <c r="CR32" s="447"/>
      <c r="CS32" s="447"/>
      <c r="CT32" s="447"/>
      <c r="CU32" s="447"/>
      <c r="CV32" s="447"/>
      <c r="CW32" s="447"/>
      <c r="CX32" s="447"/>
      <c r="CY32" s="447"/>
      <c r="CZ32" s="447"/>
      <c r="DA32" s="447"/>
      <c r="DB32" s="447"/>
      <c r="DC32" s="447"/>
      <c r="DD32" s="447"/>
      <c r="DE32" s="447"/>
      <c r="DF32" s="447"/>
      <c r="DG32" s="447"/>
      <c r="DH32" s="447"/>
      <c r="DI32" s="447"/>
      <c r="DJ32" s="447"/>
      <c r="DK32" s="447"/>
      <c r="DL32" s="447"/>
      <c r="DM32" s="447"/>
      <c r="DN32" s="447"/>
      <c r="DO32" s="447"/>
      <c r="DP32" s="447"/>
      <c r="DQ32" s="447"/>
      <c r="DR32" s="447"/>
      <c r="DS32" s="447"/>
      <c r="DT32" s="447"/>
      <c r="DU32" s="447"/>
      <c r="DV32" s="447"/>
      <c r="DW32" s="447"/>
      <c r="DX32" s="447"/>
      <c r="DY32" s="447"/>
      <c r="DZ32" s="447"/>
      <c r="EA32" s="447"/>
      <c r="EB32" s="447"/>
      <c r="EC32" s="447"/>
      <c r="ED32" s="447"/>
      <c r="EE32" s="447"/>
      <c r="EF32" s="447"/>
      <c r="EG32" s="447"/>
      <c r="EH32" s="447"/>
      <c r="EI32" s="447"/>
      <c r="EJ32" s="447"/>
      <c r="EK32" s="447"/>
      <c r="EL32" s="447"/>
      <c r="EM32" s="447"/>
      <c r="EN32" s="447"/>
      <c r="EO32" s="447"/>
      <c r="EP32" s="447"/>
      <c r="EQ32" s="486"/>
      <c r="ER32" s="487"/>
      <c r="ES32" s="488"/>
      <c r="ET32" s="486"/>
      <c r="EU32" s="488"/>
      <c r="EV32" s="488"/>
      <c r="EW32" s="489"/>
      <c r="EX32" s="489"/>
      <c r="EY32" s="489"/>
      <c r="EZ32" s="490"/>
      <c r="FA32" s="483"/>
      <c r="FB32" s="488"/>
      <c r="FC32" s="490"/>
      <c r="FD32" s="483"/>
      <c r="FE32" s="491"/>
      <c r="FF32" s="491"/>
      <c r="FG32" s="491"/>
      <c r="FH32" s="491"/>
      <c r="FI32" s="491"/>
      <c r="FJ32" s="491"/>
      <c r="FK32" s="491"/>
      <c r="FL32" s="492"/>
      <c r="FM32" s="493"/>
      <c r="FN32" s="494"/>
      <c r="FO32" s="495"/>
      <c r="FP32" s="494"/>
      <c r="FQ32" s="494"/>
      <c r="FR32" s="494"/>
      <c r="FS32" s="494"/>
      <c r="FT32" s="496"/>
      <c r="FU32" s="69"/>
      <c r="FV32" s="69"/>
      <c r="FW32" s="69"/>
      <c r="FX32" s="69"/>
      <c r="FY32" s="69"/>
      <c r="FZ32" s="69"/>
      <c r="GA32" s="69"/>
      <c r="GB32" s="494"/>
      <c r="GC32" s="495"/>
      <c r="GD32" s="495"/>
      <c r="GE32" s="495"/>
      <c r="GF32" s="495"/>
      <c r="GG32" s="495"/>
      <c r="GH32" s="495"/>
      <c r="GI32" s="495"/>
    </row>
    <row r="33" ht="31.5" customHeight="1">
      <c r="A33" s="798">
        <v>5.0</v>
      </c>
      <c r="B33" s="478" t="s">
        <v>43</v>
      </c>
      <c r="C33" s="465" t="s">
        <v>537</v>
      </c>
      <c r="D33" s="260" t="s">
        <v>8</v>
      </c>
      <c r="E33" s="505" t="s">
        <v>599</v>
      </c>
      <c r="F33" s="834" t="s">
        <v>876</v>
      </c>
      <c r="G33" s="756" t="s">
        <v>877</v>
      </c>
      <c r="H33" s="756" t="s">
        <v>878</v>
      </c>
      <c r="I33" s="756" t="s">
        <v>933</v>
      </c>
      <c r="J33" s="505" t="s">
        <v>934</v>
      </c>
      <c r="K33" s="756" t="s">
        <v>552</v>
      </c>
      <c r="L33" s="835">
        <v>50000.0</v>
      </c>
      <c r="M33" s="836">
        <v>0.0</v>
      </c>
      <c r="N33" s="788" t="s">
        <v>935</v>
      </c>
      <c r="O33" s="837"/>
      <c r="P33" s="837"/>
      <c r="Q33" s="837"/>
      <c r="R33" s="837"/>
      <c r="S33" s="788" t="s">
        <v>928</v>
      </c>
      <c r="T33" s="509"/>
      <c r="U33" s="838" t="s">
        <v>96</v>
      </c>
      <c r="V33" s="510"/>
      <c r="W33" s="510"/>
      <c r="X33" s="839"/>
      <c r="Y33" s="833"/>
      <c r="Z33" s="806"/>
      <c r="AA33" s="806"/>
      <c r="AB33" s="807"/>
      <c r="AC33" s="153"/>
      <c r="AD33" s="153"/>
      <c r="AE33" s="153"/>
      <c r="AF33" s="840"/>
      <c r="AG33" s="809" t="s">
        <v>95</v>
      </c>
      <c r="AH33" s="810"/>
      <c r="AI33" s="811" t="s">
        <v>883</v>
      </c>
      <c r="AJ33" s="811"/>
      <c r="AK33" s="811" t="s">
        <v>884</v>
      </c>
      <c r="AL33" s="447"/>
      <c r="AM33" s="156"/>
      <c r="AN33" s="486"/>
      <c r="AO33" s="156"/>
      <c r="AP33" s="486"/>
      <c r="AQ33" s="486"/>
      <c r="AR33" s="486"/>
      <c r="AS33" s="486"/>
      <c r="AT33" s="486"/>
      <c r="AU33" s="486"/>
      <c r="AV33" s="486"/>
      <c r="AW33" s="486"/>
      <c r="AX33" s="486"/>
      <c r="AY33" s="447"/>
      <c r="AZ33" s="486"/>
      <c r="BA33" s="447"/>
      <c r="BB33" s="447"/>
      <c r="BC33" s="447"/>
      <c r="BD33" s="447"/>
      <c r="BE33" s="447"/>
      <c r="BF33" s="447"/>
      <c r="BG33" s="447"/>
      <c r="BH33" s="447"/>
      <c r="BI33" s="447"/>
      <c r="BJ33" s="447"/>
      <c r="BK33" s="447"/>
      <c r="BL33" s="447"/>
      <c r="BM33" s="447"/>
      <c r="BN33" s="447"/>
      <c r="BO33" s="447"/>
      <c r="BP33" s="769">
        <f t="shared" si="8"/>
        <v>0</v>
      </c>
      <c r="BQ33" s="770">
        <f t="shared" si="9"/>
        <v>0</v>
      </c>
      <c r="BR33" s="769">
        <f t="shared" si="10"/>
        <v>0</v>
      </c>
      <c r="BS33" s="447"/>
      <c r="BT33" s="447"/>
      <c r="BU33" s="447"/>
      <c r="BV33" s="447"/>
      <c r="BW33" s="447"/>
      <c r="BX33" s="447"/>
      <c r="BY33" s="447"/>
      <c r="BZ33" s="447"/>
      <c r="CA33" s="447"/>
      <c r="CB33" s="447"/>
      <c r="CC33" s="447"/>
      <c r="CD33" s="447"/>
      <c r="CE33" s="447"/>
      <c r="CF33" s="447"/>
      <c r="CG33" s="447"/>
      <c r="CH33" s="447"/>
      <c r="CI33" s="447"/>
      <c r="CJ33" s="447"/>
      <c r="CK33" s="447"/>
      <c r="CL33" s="447"/>
      <c r="CM33" s="447"/>
      <c r="CN33" s="447"/>
      <c r="CO33" s="447"/>
      <c r="CP33" s="447"/>
      <c r="CQ33" s="447"/>
      <c r="CR33" s="447"/>
      <c r="CS33" s="447"/>
      <c r="CT33" s="447"/>
      <c r="CU33" s="447"/>
      <c r="CV33" s="447"/>
      <c r="CW33" s="447"/>
      <c r="CX33" s="447"/>
      <c r="CY33" s="447"/>
      <c r="CZ33" s="447"/>
      <c r="DA33" s="447"/>
      <c r="DB33" s="447"/>
      <c r="DC33" s="447"/>
      <c r="DD33" s="447"/>
      <c r="DE33" s="447"/>
      <c r="DF33" s="447"/>
      <c r="DG33" s="447"/>
      <c r="DH33" s="447"/>
      <c r="DI33" s="447"/>
      <c r="DJ33" s="447"/>
      <c r="DK33" s="447"/>
      <c r="DL33" s="447"/>
      <c r="DM33" s="447"/>
      <c r="DN33" s="447"/>
      <c r="DO33" s="447"/>
      <c r="DP33" s="447"/>
      <c r="DQ33" s="447"/>
      <c r="DR33" s="447"/>
      <c r="DS33" s="447"/>
      <c r="DT33" s="447"/>
      <c r="DU33" s="447"/>
      <c r="DV33" s="447"/>
      <c r="DW33" s="447"/>
      <c r="DX33" s="447"/>
      <c r="DY33" s="447"/>
      <c r="DZ33" s="447"/>
      <c r="EA33" s="447"/>
      <c r="EB33" s="447"/>
      <c r="EC33" s="447"/>
      <c r="ED33" s="447"/>
      <c r="EE33" s="447"/>
      <c r="EF33" s="447"/>
      <c r="EG33" s="447"/>
      <c r="EH33" s="447"/>
      <c r="EI33" s="447"/>
      <c r="EJ33" s="447"/>
      <c r="EK33" s="447"/>
      <c r="EL33" s="447"/>
      <c r="EM33" s="447"/>
      <c r="EN33" s="447"/>
      <c r="EO33" s="447"/>
      <c r="EP33" s="447"/>
      <c r="EQ33" s="486"/>
      <c r="ER33" s="487"/>
      <c r="ES33" s="488"/>
      <c r="ET33" s="486"/>
      <c r="EU33" s="488"/>
      <c r="EV33" s="488"/>
      <c r="EW33" s="489"/>
      <c r="EX33" s="489"/>
      <c r="EY33" s="489"/>
      <c r="EZ33" s="490"/>
      <c r="FA33" s="483"/>
      <c r="FB33" s="488"/>
      <c r="FC33" s="490"/>
      <c r="FD33" s="483"/>
      <c r="FE33" s="491"/>
      <c r="FF33" s="491"/>
      <c r="FG33" s="491"/>
      <c r="FH33" s="491"/>
      <c r="FI33" s="491"/>
      <c r="FJ33" s="491"/>
      <c r="FK33" s="491"/>
      <c r="FL33" s="492"/>
      <c r="FM33" s="493"/>
      <c r="FN33" s="494"/>
      <c r="FO33" s="495"/>
      <c r="FP33" s="494"/>
      <c r="FQ33" s="494"/>
      <c r="FR33" s="494"/>
      <c r="FS33" s="494"/>
      <c r="FT33" s="496"/>
      <c r="FU33" s="69"/>
      <c r="FV33" s="69"/>
      <c r="FW33" s="69"/>
      <c r="FX33" s="69"/>
      <c r="FY33" s="69"/>
      <c r="FZ33" s="69"/>
      <c r="GA33" s="69"/>
      <c r="GB33" s="494"/>
      <c r="GC33" s="495"/>
      <c r="GD33" s="495"/>
      <c r="GE33" s="495"/>
      <c r="GF33" s="495"/>
      <c r="GG33" s="495"/>
      <c r="GH33" s="495"/>
      <c r="GI33" s="495"/>
    </row>
    <row r="34" ht="31.5" customHeight="1">
      <c r="A34" s="798">
        <v>6.0</v>
      </c>
      <c r="B34" s="478" t="s">
        <v>43</v>
      </c>
      <c r="C34" s="465" t="s">
        <v>537</v>
      </c>
      <c r="D34" s="756" t="s">
        <v>552</v>
      </c>
      <c r="E34" s="505" t="s">
        <v>595</v>
      </c>
      <c r="F34" s="834" t="s">
        <v>552</v>
      </c>
      <c r="G34" s="834" t="s">
        <v>552</v>
      </c>
      <c r="H34" s="834" t="s">
        <v>552</v>
      </c>
      <c r="I34" s="834" t="s">
        <v>552</v>
      </c>
      <c r="J34" s="834" t="s">
        <v>936</v>
      </c>
      <c r="K34" s="834" t="s">
        <v>552</v>
      </c>
      <c r="L34" s="835">
        <v>30000.0</v>
      </c>
      <c r="M34" s="836">
        <v>0.0</v>
      </c>
      <c r="N34" s="788" t="s">
        <v>552</v>
      </c>
      <c r="O34" s="837"/>
      <c r="P34" s="837"/>
      <c r="Q34" s="837"/>
      <c r="R34" s="837"/>
      <c r="S34" s="788" t="s">
        <v>928</v>
      </c>
      <c r="T34" s="509"/>
      <c r="U34" s="838" t="s">
        <v>96</v>
      </c>
      <c r="V34" s="510"/>
      <c r="W34" s="510"/>
      <c r="X34" s="839"/>
      <c r="Y34" s="833"/>
      <c r="Z34" s="806"/>
      <c r="AA34" s="806"/>
      <c r="AB34" s="807"/>
      <c r="AC34" s="153"/>
      <c r="AD34" s="153"/>
      <c r="AE34" s="153"/>
      <c r="AF34" s="840"/>
      <c r="AG34" s="809"/>
      <c r="AH34" s="810"/>
      <c r="AI34" s="811"/>
      <c r="AJ34" s="811"/>
      <c r="AK34" s="811"/>
      <c r="AL34" s="447"/>
      <c r="AM34" s="156"/>
      <c r="AN34" s="486"/>
      <c r="AO34" s="156"/>
      <c r="AP34" s="486"/>
      <c r="AQ34" s="486"/>
      <c r="AR34" s="486"/>
      <c r="AS34" s="486"/>
      <c r="AT34" s="486"/>
      <c r="AU34" s="486"/>
      <c r="AV34" s="486"/>
      <c r="AW34" s="486"/>
      <c r="AX34" s="486"/>
      <c r="AY34" s="447"/>
      <c r="AZ34" s="486"/>
      <c r="BA34" s="447"/>
      <c r="BB34" s="447"/>
      <c r="BC34" s="447"/>
      <c r="BD34" s="447"/>
      <c r="BE34" s="447"/>
      <c r="BF34" s="447"/>
      <c r="BG34" s="447"/>
      <c r="BH34" s="447"/>
      <c r="BI34" s="447"/>
      <c r="BJ34" s="447"/>
      <c r="BK34" s="447"/>
      <c r="BL34" s="447"/>
      <c r="BM34" s="447"/>
      <c r="BN34" s="447"/>
      <c r="BO34" s="447"/>
      <c r="BP34" s="769">
        <f t="shared" si="8"/>
        <v>0</v>
      </c>
      <c r="BQ34" s="770">
        <f t="shared" si="9"/>
        <v>0</v>
      </c>
      <c r="BR34" s="769">
        <f t="shared" si="10"/>
        <v>0</v>
      </c>
      <c r="BS34" s="447"/>
      <c r="BT34" s="447"/>
      <c r="BU34" s="447"/>
      <c r="BV34" s="447"/>
      <c r="BW34" s="447"/>
      <c r="BX34" s="447"/>
      <c r="BY34" s="447"/>
      <c r="BZ34" s="447"/>
      <c r="CA34" s="447"/>
      <c r="CB34" s="447"/>
      <c r="CC34" s="447"/>
      <c r="CD34" s="447"/>
      <c r="CE34" s="447"/>
      <c r="CF34" s="447"/>
      <c r="CG34" s="447"/>
      <c r="CH34" s="447"/>
      <c r="CI34" s="447"/>
      <c r="CJ34" s="447"/>
      <c r="CK34" s="447"/>
      <c r="CL34" s="447"/>
      <c r="CM34" s="447"/>
      <c r="CN34" s="447"/>
      <c r="CO34" s="447"/>
      <c r="CP34" s="447"/>
      <c r="CQ34" s="447"/>
      <c r="CR34" s="447"/>
      <c r="CS34" s="447"/>
      <c r="CT34" s="447"/>
      <c r="CU34" s="447"/>
      <c r="CV34" s="447"/>
      <c r="CW34" s="447"/>
      <c r="CX34" s="447"/>
      <c r="CY34" s="447"/>
      <c r="CZ34" s="447"/>
      <c r="DA34" s="447"/>
      <c r="DB34" s="447"/>
      <c r="DC34" s="447"/>
      <c r="DD34" s="447"/>
      <c r="DE34" s="447"/>
      <c r="DF34" s="447"/>
      <c r="DG34" s="447"/>
      <c r="DH34" s="447"/>
      <c r="DI34" s="447"/>
      <c r="DJ34" s="447"/>
      <c r="DK34" s="447"/>
      <c r="DL34" s="447"/>
      <c r="DM34" s="447"/>
      <c r="DN34" s="447"/>
      <c r="DO34" s="447"/>
      <c r="DP34" s="447"/>
      <c r="DQ34" s="447"/>
      <c r="DR34" s="447"/>
      <c r="DS34" s="447"/>
      <c r="DT34" s="447"/>
      <c r="DU34" s="447"/>
      <c r="DV34" s="447"/>
      <c r="DW34" s="447"/>
      <c r="DX34" s="447"/>
      <c r="DY34" s="447"/>
      <c r="DZ34" s="447"/>
      <c r="EA34" s="447"/>
      <c r="EB34" s="447"/>
      <c r="EC34" s="447"/>
      <c r="ED34" s="447"/>
      <c r="EE34" s="447"/>
      <c r="EF34" s="447"/>
      <c r="EG34" s="447"/>
      <c r="EH34" s="447"/>
      <c r="EI34" s="447"/>
      <c r="EJ34" s="447"/>
      <c r="EK34" s="447"/>
      <c r="EL34" s="447"/>
      <c r="EM34" s="447"/>
      <c r="EN34" s="447"/>
      <c r="EO34" s="447"/>
      <c r="EP34" s="447"/>
      <c r="EQ34" s="486"/>
      <c r="ER34" s="487"/>
      <c r="ES34" s="488"/>
      <c r="ET34" s="486"/>
      <c r="EU34" s="488"/>
      <c r="EV34" s="488"/>
      <c r="EW34" s="489"/>
      <c r="EX34" s="489"/>
      <c r="EY34" s="489"/>
      <c r="EZ34" s="490"/>
      <c r="FA34" s="483"/>
      <c r="FB34" s="488"/>
      <c r="FC34" s="490"/>
      <c r="FD34" s="483"/>
      <c r="FE34" s="491"/>
      <c r="FF34" s="491"/>
      <c r="FG34" s="491"/>
      <c r="FH34" s="491"/>
      <c r="FI34" s="491"/>
      <c r="FJ34" s="491"/>
      <c r="FK34" s="491"/>
      <c r="FL34" s="492"/>
      <c r="FM34" s="493"/>
      <c r="FN34" s="494"/>
      <c r="FO34" s="495"/>
      <c r="FP34" s="494"/>
      <c r="FQ34" s="494"/>
      <c r="FR34" s="494"/>
      <c r="FS34" s="494"/>
      <c r="FT34" s="496"/>
      <c r="FU34" s="69"/>
      <c r="FV34" s="69"/>
      <c r="FW34" s="69"/>
      <c r="FX34" s="69"/>
      <c r="FY34" s="69"/>
      <c r="FZ34" s="69"/>
      <c r="GA34" s="69"/>
      <c r="GB34" s="494"/>
      <c r="GC34" s="495"/>
      <c r="GD34" s="495"/>
      <c r="GE34" s="495"/>
      <c r="GF34" s="495"/>
      <c r="GG34" s="495"/>
      <c r="GH34" s="495"/>
      <c r="GI34" s="495"/>
    </row>
    <row r="35" ht="31.5" customHeight="1">
      <c r="A35" s="798">
        <v>7.0</v>
      </c>
      <c r="B35" s="478" t="s">
        <v>43</v>
      </c>
      <c r="C35" s="465" t="s">
        <v>537</v>
      </c>
      <c r="D35" s="260" t="s">
        <v>8</v>
      </c>
      <c r="E35" s="479" t="s">
        <v>937</v>
      </c>
      <c r="F35" s="834" t="s">
        <v>552</v>
      </c>
      <c r="G35" s="834" t="s">
        <v>552</v>
      </c>
      <c r="H35" s="756" t="s">
        <v>918</v>
      </c>
      <c r="I35" s="834" t="s">
        <v>552</v>
      </c>
      <c r="J35" s="834" t="s">
        <v>938</v>
      </c>
      <c r="K35" s="834" t="s">
        <v>552</v>
      </c>
      <c r="L35" s="835">
        <v>50000.0</v>
      </c>
      <c r="M35" s="836">
        <v>0.0</v>
      </c>
      <c r="N35" s="788" t="s">
        <v>939</v>
      </c>
      <c r="O35" s="837"/>
      <c r="P35" s="837"/>
      <c r="Q35" s="837"/>
      <c r="R35" s="837"/>
      <c r="S35" s="842" t="s">
        <v>940</v>
      </c>
      <c r="T35" s="509"/>
      <c r="U35" s="838" t="s">
        <v>96</v>
      </c>
      <c r="V35" s="510"/>
      <c r="W35" s="510"/>
      <c r="X35" s="839"/>
      <c r="Y35" s="833"/>
      <c r="Z35" s="806"/>
      <c r="AA35" s="806"/>
      <c r="AB35" s="807"/>
      <c r="AC35" s="153"/>
      <c r="AD35" s="153"/>
      <c r="AE35" s="153"/>
      <c r="AF35" s="840"/>
      <c r="AG35" s="809"/>
      <c r="AH35" s="810"/>
      <c r="AI35" s="811"/>
      <c r="AJ35" s="811"/>
      <c r="AK35" s="811"/>
      <c r="AL35" s="447"/>
      <c r="AM35" s="156"/>
      <c r="AN35" s="486"/>
      <c r="AO35" s="156"/>
      <c r="AP35" s="486"/>
      <c r="AQ35" s="486"/>
      <c r="AR35" s="486"/>
      <c r="AS35" s="486"/>
      <c r="AT35" s="486"/>
      <c r="AU35" s="486"/>
      <c r="AV35" s="486"/>
      <c r="AW35" s="486"/>
      <c r="AX35" s="486"/>
      <c r="AY35" s="447"/>
      <c r="AZ35" s="486"/>
      <c r="BA35" s="447"/>
      <c r="BB35" s="447"/>
      <c r="BC35" s="447"/>
      <c r="BD35" s="447"/>
      <c r="BE35" s="447"/>
      <c r="BF35" s="447"/>
      <c r="BG35" s="447"/>
      <c r="BH35" s="447"/>
      <c r="BI35" s="447"/>
      <c r="BJ35" s="447"/>
      <c r="BK35" s="447"/>
      <c r="BL35" s="447"/>
      <c r="BM35" s="447"/>
      <c r="BN35" s="447"/>
      <c r="BO35" s="447"/>
      <c r="BP35" s="769">
        <f t="shared" si="8"/>
        <v>0</v>
      </c>
      <c r="BQ35" s="770">
        <f t="shared" si="9"/>
        <v>0</v>
      </c>
      <c r="BR35" s="769">
        <f t="shared" si="10"/>
        <v>0</v>
      </c>
      <c r="BS35" s="447"/>
      <c r="BT35" s="447"/>
      <c r="BU35" s="447"/>
      <c r="BV35" s="447"/>
      <c r="BW35" s="447"/>
      <c r="BX35" s="447"/>
      <c r="BY35" s="447"/>
      <c r="BZ35" s="447"/>
      <c r="CA35" s="447"/>
      <c r="CB35" s="447"/>
      <c r="CC35" s="447"/>
      <c r="CD35" s="447"/>
      <c r="CE35" s="447"/>
      <c r="CF35" s="447"/>
      <c r="CG35" s="447"/>
      <c r="CH35" s="447"/>
      <c r="CI35" s="447"/>
      <c r="CJ35" s="447"/>
      <c r="CK35" s="447"/>
      <c r="CL35" s="447"/>
      <c r="CM35" s="447"/>
      <c r="CN35" s="447"/>
      <c r="CO35" s="447"/>
      <c r="CP35" s="447"/>
      <c r="CQ35" s="447"/>
      <c r="CR35" s="447"/>
      <c r="CS35" s="447"/>
      <c r="CT35" s="447"/>
      <c r="CU35" s="447"/>
      <c r="CV35" s="447"/>
      <c r="CW35" s="447"/>
      <c r="CX35" s="447"/>
      <c r="CY35" s="447"/>
      <c r="CZ35" s="447"/>
      <c r="DA35" s="447"/>
      <c r="DB35" s="447"/>
      <c r="DC35" s="447"/>
      <c r="DD35" s="447"/>
      <c r="DE35" s="447"/>
      <c r="DF35" s="447"/>
      <c r="DG35" s="447"/>
      <c r="DH35" s="447"/>
      <c r="DI35" s="447"/>
      <c r="DJ35" s="447"/>
      <c r="DK35" s="447"/>
      <c r="DL35" s="447"/>
      <c r="DM35" s="447"/>
      <c r="DN35" s="447"/>
      <c r="DO35" s="447"/>
      <c r="DP35" s="447"/>
      <c r="DQ35" s="447"/>
      <c r="DR35" s="447"/>
      <c r="DS35" s="447"/>
      <c r="DT35" s="447"/>
      <c r="DU35" s="447"/>
      <c r="DV35" s="447"/>
      <c r="DW35" s="447"/>
      <c r="DX35" s="447"/>
      <c r="DY35" s="447"/>
      <c r="DZ35" s="447"/>
      <c r="EA35" s="447"/>
      <c r="EB35" s="447"/>
      <c r="EC35" s="447"/>
      <c r="ED35" s="447"/>
      <c r="EE35" s="447"/>
      <c r="EF35" s="447"/>
      <c r="EG35" s="447"/>
      <c r="EH35" s="447"/>
      <c r="EI35" s="447"/>
      <c r="EJ35" s="447"/>
      <c r="EK35" s="447"/>
      <c r="EL35" s="447"/>
      <c r="EM35" s="447"/>
      <c r="EN35" s="447"/>
      <c r="EO35" s="447"/>
      <c r="EP35" s="447"/>
      <c r="EQ35" s="486"/>
      <c r="ER35" s="487"/>
      <c r="ES35" s="488"/>
      <c r="ET35" s="486"/>
      <c r="EU35" s="488"/>
      <c r="EV35" s="488"/>
      <c r="EW35" s="489"/>
      <c r="EX35" s="489"/>
      <c r="EY35" s="489"/>
      <c r="EZ35" s="490"/>
      <c r="FA35" s="483"/>
      <c r="FB35" s="488"/>
      <c r="FC35" s="490"/>
      <c r="FD35" s="483"/>
      <c r="FE35" s="491"/>
      <c r="FF35" s="491"/>
      <c r="FG35" s="491"/>
      <c r="FH35" s="491"/>
      <c r="FI35" s="491"/>
      <c r="FJ35" s="491"/>
      <c r="FK35" s="491"/>
      <c r="FL35" s="492"/>
      <c r="FM35" s="493"/>
      <c r="FN35" s="494"/>
      <c r="FO35" s="495"/>
      <c r="FP35" s="494"/>
      <c r="FQ35" s="494"/>
      <c r="FR35" s="494"/>
      <c r="FS35" s="494"/>
      <c r="FT35" s="496"/>
      <c r="FU35" s="69"/>
      <c r="FV35" s="69"/>
      <c r="FW35" s="69"/>
      <c r="FX35" s="69"/>
      <c r="FY35" s="69"/>
      <c r="FZ35" s="69"/>
      <c r="GA35" s="69"/>
      <c r="GB35" s="494"/>
      <c r="GC35" s="495"/>
      <c r="GD35" s="495"/>
      <c r="GE35" s="495"/>
      <c r="GF35" s="495"/>
      <c r="GG35" s="495"/>
      <c r="GH35" s="495"/>
      <c r="GI35" s="495"/>
    </row>
    <row r="36" ht="18.0" customHeight="1">
      <c r="A36" s="793"/>
      <c r="B36" s="794"/>
      <c r="C36" s="364"/>
      <c r="D36" s="365"/>
      <c r="E36" s="88"/>
      <c r="F36" s="87"/>
      <c r="G36" s="87"/>
      <c r="H36" s="87"/>
      <c r="I36" s="87"/>
      <c r="J36" s="87"/>
      <c r="K36" s="89" t="s">
        <v>111</v>
      </c>
      <c r="L36" s="90">
        <f>SUM(L29:L35)</f>
        <v>330000</v>
      </c>
      <c r="M36" s="91"/>
      <c r="N36" s="92"/>
      <c r="O36" s="87"/>
      <c r="P36" s="87"/>
      <c r="Q36" s="87"/>
      <c r="R36" s="87"/>
      <c r="S36" s="87"/>
      <c r="T36" s="86"/>
      <c r="U36" s="87"/>
      <c r="V36" s="179"/>
      <c r="W36" s="180"/>
      <c r="X36" s="181"/>
      <c r="Y36" s="86"/>
      <c r="Z36" s="86"/>
      <c r="AA36" s="93"/>
      <c r="AB36" s="93"/>
      <c r="AC36" s="93"/>
      <c r="AD36" s="90"/>
      <c r="AE36" s="90"/>
      <c r="AF36" s="90"/>
      <c r="AG36" s="94"/>
      <c r="AH36" s="94"/>
      <c r="AI36" s="86"/>
      <c r="AJ36" s="86"/>
      <c r="AK36" s="86"/>
      <c r="AL36" s="86"/>
      <c r="AM36" s="86"/>
      <c r="AN36" s="86"/>
      <c r="AO36" s="86"/>
      <c r="AP36" s="795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  <c r="CH36" s="94"/>
      <c r="CI36" s="94"/>
      <c r="CJ36" s="94"/>
      <c r="CK36" s="94"/>
      <c r="CL36" s="94"/>
      <c r="CM36" s="94"/>
      <c r="CN36" s="94"/>
      <c r="CO36" s="94"/>
      <c r="CP36" s="94"/>
      <c r="CQ36" s="94"/>
      <c r="CR36" s="94"/>
      <c r="CS36" s="94"/>
      <c r="CT36" s="94"/>
      <c r="CU36" s="94"/>
      <c r="CV36" s="94"/>
      <c r="CW36" s="94"/>
      <c r="CX36" s="94"/>
      <c r="CY36" s="94"/>
      <c r="CZ36" s="94"/>
      <c r="DA36" s="94"/>
      <c r="DB36" s="94"/>
      <c r="DC36" s="94"/>
      <c r="DD36" s="94"/>
      <c r="DE36" s="94"/>
      <c r="DF36" s="94"/>
      <c r="DG36" s="94"/>
      <c r="DH36" s="94"/>
      <c r="DI36" s="94"/>
      <c r="DJ36" s="94"/>
      <c r="DK36" s="94"/>
      <c r="DL36" s="94"/>
      <c r="DM36" s="94"/>
      <c r="DN36" s="94"/>
      <c r="DO36" s="94"/>
      <c r="DP36" s="94"/>
      <c r="DQ36" s="94"/>
      <c r="DR36" s="94"/>
      <c r="DS36" s="86"/>
      <c r="DT36" s="94"/>
      <c r="DU36" s="94"/>
      <c r="DV36" s="94"/>
      <c r="DW36" s="94"/>
      <c r="DX36" s="94"/>
      <c r="DY36" s="86"/>
      <c r="DZ36" s="86"/>
      <c r="EA36" s="94"/>
      <c r="EB36" s="94"/>
      <c r="EC36" s="94"/>
      <c r="ED36" s="94"/>
      <c r="EE36" s="94"/>
      <c r="EF36" s="86"/>
      <c r="EG36" s="94"/>
      <c r="EH36" s="94"/>
      <c r="EI36" s="94"/>
      <c r="EJ36" s="94"/>
      <c r="EK36" s="94"/>
      <c r="EL36" s="86"/>
      <c r="EM36" s="94"/>
      <c r="EN36" s="94"/>
      <c r="EO36" s="94"/>
      <c r="EP36" s="94"/>
      <c r="EQ36" s="96"/>
      <c r="ER36" s="182"/>
      <c r="ES36" s="95"/>
      <c r="ET36" s="96"/>
      <c r="EU36" s="796"/>
      <c r="EV36" s="95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183"/>
      <c r="FP36" s="183"/>
      <c r="FQ36" s="183"/>
      <c r="FR36" s="183"/>
      <c r="FS36" s="183"/>
      <c r="FT36" s="183"/>
      <c r="FU36" s="797"/>
      <c r="FV36" s="797"/>
      <c r="FW36" s="797"/>
      <c r="FX36" s="797"/>
      <c r="FY36" s="797"/>
      <c r="FZ36" s="797"/>
      <c r="GA36" s="797"/>
      <c r="GB36" s="843"/>
      <c r="GC36" s="797"/>
      <c r="GD36" s="797"/>
      <c r="GE36" s="797"/>
      <c r="GF36" s="797"/>
      <c r="GG36" s="797"/>
      <c r="GH36" s="797"/>
      <c r="GI36" s="797"/>
    </row>
    <row r="37" ht="18.75" customHeight="1">
      <c r="A37" s="844"/>
      <c r="B37" s="845"/>
      <c r="C37" s="846"/>
      <c r="D37" s="847"/>
      <c r="E37" s="848"/>
      <c r="F37" s="846"/>
      <c r="G37" s="847"/>
      <c r="H37" s="847"/>
      <c r="I37" s="847"/>
      <c r="J37" s="848"/>
      <c r="K37" s="847"/>
      <c r="L37" s="846"/>
      <c r="M37" s="849"/>
      <c r="N37" s="850"/>
      <c r="O37" s="851"/>
      <c r="P37" s="851"/>
      <c r="Q37" s="851"/>
      <c r="R37" s="851"/>
      <c r="S37" s="851"/>
      <c r="T37" s="852"/>
      <c r="U37" s="847"/>
      <c r="V37" s="845"/>
      <c r="W37" s="845"/>
      <c r="X37" s="847"/>
      <c r="Y37" s="853"/>
      <c r="Z37" s="854"/>
      <c r="AA37" s="854"/>
      <c r="AB37" s="854"/>
      <c r="AC37" s="854"/>
      <c r="AD37" s="854"/>
      <c r="AE37" s="854"/>
      <c r="AF37" s="854"/>
      <c r="AG37" s="847"/>
      <c r="AH37" s="853"/>
      <c r="AI37" s="847"/>
      <c r="AJ37" s="847"/>
      <c r="AK37" s="849"/>
      <c r="AL37" s="854"/>
      <c r="AM37" s="854"/>
      <c r="AN37" s="854"/>
      <c r="AO37" s="854"/>
      <c r="AP37" s="854"/>
      <c r="AQ37" s="854"/>
      <c r="AR37" s="854"/>
      <c r="AS37" s="854"/>
      <c r="AT37" s="854"/>
      <c r="AU37" s="854"/>
      <c r="AV37" s="854"/>
      <c r="AW37" s="854"/>
      <c r="AX37" s="854"/>
      <c r="AY37" s="854"/>
      <c r="AZ37" s="854"/>
      <c r="BA37" s="854"/>
      <c r="BB37" s="854"/>
      <c r="BC37" s="854"/>
      <c r="BD37" s="854"/>
      <c r="BE37" s="854"/>
      <c r="BF37" s="854"/>
      <c r="BG37" s="854"/>
      <c r="BH37" s="854"/>
      <c r="BI37" s="854"/>
      <c r="BJ37" s="854"/>
      <c r="BK37" s="854"/>
      <c r="BL37" s="854"/>
      <c r="BM37" s="854"/>
      <c r="BN37" s="854"/>
      <c r="BO37" s="854"/>
      <c r="BP37" s="847"/>
      <c r="BQ37" s="847"/>
      <c r="BR37" s="847"/>
      <c r="BS37" s="854"/>
      <c r="BT37" s="854"/>
      <c r="BU37" s="854"/>
      <c r="BV37" s="854"/>
      <c r="BW37" s="854"/>
      <c r="BX37" s="854"/>
      <c r="BY37" s="854"/>
      <c r="BZ37" s="854"/>
      <c r="CA37" s="854"/>
      <c r="CB37" s="854"/>
      <c r="CC37" s="854"/>
      <c r="CD37" s="854"/>
      <c r="CE37" s="854"/>
      <c r="CF37" s="854"/>
      <c r="CG37" s="854"/>
      <c r="CH37" s="854"/>
      <c r="CI37" s="854"/>
      <c r="CJ37" s="854"/>
      <c r="CK37" s="854"/>
      <c r="CL37" s="854"/>
      <c r="CM37" s="854"/>
      <c r="CN37" s="854"/>
      <c r="CO37" s="854"/>
      <c r="CP37" s="854"/>
      <c r="CQ37" s="854"/>
      <c r="CR37" s="854"/>
      <c r="CS37" s="854"/>
      <c r="CT37" s="854"/>
      <c r="CU37" s="854"/>
      <c r="CV37" s="854"/>
      <c r="CW37" s="854"/>
      <c r="CX37" s="854"/>
      <c r="CY37" s="854"/>
      <c r="CZ37" s="854"/>
      <c r="DA37" s="854"/>
      <c r="DB37" s="854"/>
      <c r="DC37" s="854"/>
      <c r="DD37" s="854"/>
      <c r="DE37" s="854"/>
      <c r="DF37" s="854"/>
      <c r="DG37" s="854"/>
      <c r="DH37" s="854"/>
      <c r="DI37" s="854"/>
      <c r="DJ37" s="854"/>
      <c r="DK37" s="854"/>
      <c r="DL37" s="854"/>
      <c r="DM37" s="854"/>
      <c r="DN37" s="854"/>
      <c r="DO37" s="854"/>
      <c r="DP37" s="854"/>
      <c r="DQ37" s="854"/>
      <c r="DR37" s="854"/>
      <c r="DS37" s="854"/>
      <c r="DT37" s="854"/>
      <c r="DU37" s="854"/>
      <c r="DV37" s="854"/>
      <c r="DW37" s="854"/>
      <c r="DX37" s="854"/>
      <c r="DY37" s="854"/>
      <c r="DZ37" s="854"/>
      <c r="EA37" s="854"/>
      <c r="EB37" s="854"/>
      <c r="EC37" s="854"/>
      <c r="ED37" s="854"/>
      <c r="EE37" s="854"/>
      <c r="EF37" s="854"/>
      <c r="EG37" s="854"/>
      <c r="EH37" s="854"/>
      <c r="EI37" s="854"/>
      <c r="EJ37" s="854"/>
      <c r="EK37" s="854"/>
      <c r="EL37" s="854"/>
      <c r="EM37" s="854"/>
      <c r="EN37" s="854"/>
      <c r="EO37" s="854"/>
      <c r="EP37" s="854"/>
      <c r="EQ37" s="854"/>
      <c r="ER37" s="855"/>
      <c r="ES37" s="853"/>
      <c r="ET37" s="854"/>
      <c r="EU37" s="856"/>
      <c r="EV37" s="856"/>
      <c r="EW37" s="857"/>
      <c r="EX37" s="857"/>
      <c r="EY37" s="857"/>
      <c r="EZ37" s="857"/>
      <c r="FA37" s="857"/>
      <c r="FB37" s="857"/>
      <c r="FC37" s="857"/>
      <c r="FD37" s="857"/>
      <c r="FE37" s="857"/>
      <c r="FF37" s="857"/>
      <c r="FG37" s="857"/>
      <c r="FH37" s="857"/>
      <c r="FI37" s="857"/>
      <c r="FJ37" s="857"/>
      <c r="FK37" s="857"/>
      <c r="FL37" s="858"/>
      <c r="FM37" s="846"/>
      <c r="FN37" s="847"/>
      <c r="FO37" s="847"/>
      <c r="FP37" s="847"/>
      <c r="FQ37" s="847"/>
      <c r="FR37" s="847"/>
      <c r="FS37" s="847"/>
      <c r="FT37" s="859"/>
      <c r="FU37" s="847"/>
      <c r="FV37" s="847"/>
      <c r="FW37" s="847"/>
      <c r="FX37" s="847"/>
      <c r="FY37" s="847"/>
      <c r="FZ37" s="847"/>
      <c r="GA37" s="847"/>
      <c r="GB37" s="847"/>
      <c r="GC37" s="847"/>
      <c r="GD37" s="847"/>
      <c r="GE37" s="847"/>
      <c r="GF37" s="847"/>
      <c r="GG37" s="847"/>
      <c r="GH37" s="847"/>
      <c r="GI37" s="847"/>
    </row>
    <row r="38" ht="18.75" customHeight="1">
      <c r="A38" s="106" t="s">
        <v>256</v>
      </c>
      <c r="B38" s="15"/>
      <c r="C38" s="15"/>
      <c r="D38" s="15"/>
      <c r="E38" s="18"/>
      <c r="F38" s="15"/>
      <c r="G38" s="15"/>
      <c r="H38" s="15"/>
      <c r="I38" s="15"/>
      <c r="J38" s="18"/>
      <c r="K38" s="15"/>
      <c r="L38" s="15"/>
      <c r="M38" s="19"/>
      <c r="N38" s="20"/>
      <c r="O38" s="18"/>
      <c r="P38" s="18"/>
      <c r="Q38" s="18"/>
      <c r="R38" s="18"/>
      <c r="S38" s="18"/>
      <c r="T38" s="15"/>
      <c r="U38" s="15"/>
      <c r="V38" s="15"/>
      <c r="W38" s="15"/>
      <c r="X38" s="15"/>
      <c r="Y38" s="21"/>
      <c r="Z38" s="21"/>
      <c r="AA38" s="21"/>
      <c r="AB38" s="21"/>
      <c r="AC38" s="15"/>
      <c r="AD38" s="15"/>
      <c r="AE38" s="15"/>
      <c r="AF38" s="21"/>
      <c r="AG38" s="15"/>
      <c r="AH38" s="21"/>
      <c r="AI38" s="21"/>
      <c r="AJ38" s="21"/>
      <c r="AK38" s="107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9"/>
      <c r="ES38" s="15"/>
      <c r="ET38" s="15"/>
      <c r="EU38" s="22"/>
      <c r="EV38" s="22"/>
      <c r="EW38" s="227"/>
      <c r="EX38" s="227"/>
      <c r="EY38" s="227"/>
      <c r="EZ38" s="227"/>
      <c r="FA38" s="227"/>
      <c r="FB38" s="227"/>
      <c r="FC38" s="227"/>
      <c r="FD38" s="227"/>
      <c r="FE38" s="227"/>
      <c r="FF38" s="227"/>
      <c r="FG38" s="227"/>
      <c r="FH38" s="227"/>
      <c r="FI38" s="227"/>
      <c r="FJ38" s="227"/>
      <c r="FK38" s="227"/>
      <c r="FL38" s="227"/>
      <c r="FM38" s="21"/>
      <c r="FN38" s="21"/>
      <c r="FO38" s="513"/>
      <c r="FP38" s="513"/>
      <c r="FQ38" s="513"/>
      <c r="FR38" s="513"/>
      <c r="FS38" s="513"/>
      <c r="FT38" s="513"/>
      <c r="FU38" s="717"/>
      <c r="FV38" s="717"/>
      <c r="FW38" s="717"/>
      <c r="FX38" s="717"/>
      <c r="FY38" s="717"/>
      <c r="FZ38" s="717"/>
      <c r="GA38" s="717"/>
      <c r="GB38" s="717"/>
      <c r="GC38" s="717"/>
      <c r="GD38" s="717"/>
      <c r="GE38" s="717"/>
      <c r="GF38" s="717"/>
      <c r="GG38" s="717"/>
      <c r="GH38" s="717"/>
      <c r="GI38" s="717"/>
    </row>
    <row r="39">
      <c r="A39" s="23" t="s">
        <v>0</v>
      </c>
      <c r="B39" s="24" t="s">
        <v>44</v>
      </c>
      <c r="C39" s="350" t="s">
        <v>392</v>
      </c>
      <c r="D39" s="108" t="s">
        <v>45</v>
      </c>
      <c r="E39" s="30" t="s">
        <v>46</v>
      </c>
      <c r="F39" s="30" t="s">
        <v>47</v>
      </c>
      <c r="G39" s="30" t="s">
        <v>48</v>
      </c>
      <c r="H39" s="27" t="s">
        <v>49</v>
      </c>
      <c r="I39" s="109" t="s">
        <v>50</v>
      </c>
      <c r="J39" s="110" t="s">
        <v>51</v>
      </c>
      <c r="K39" s="111" t="s">
        <v>52</v>
      </c>
      <c r="L39" s="26" t="s">
        <v>53</v>
      </c>
      <c r="M39" s="26" t="s">
        <v>54</v>
      </c>
      <c r="N39" s="29" t="s">
        <v>55</v>
      </c>
      <c r="O39" s="30"/>
      <c r="P39" s="30"/>
      <c r="Q39" s="30"/>
      <c r="R39" s="30"/>
      <c r="S39" s="30" t="s">
        <v>56</v>
      </c>
      <c r="T39" s="26" t="s">
        <v>115</v>
      </c>
      <c r="U39" s="28" t="s">
        <v>57</v>
      </c>
      <c r="V39" s="229" t="s">
        <v>116</v>
      </c>
      <c r="W39" s="112" t="s">
        <v>117</v>
      </c>
      <c r="X39" s="23" t="s">
        <v>118</v>
      </c>
      <c r="Y39" s="31" t="s">
        <v>58</v>
      </c>
      <c r="Z39" s="32"/>
      <c r="AA39" s="230" t="s">
        <v>59</v>
      </c>
      <c r="AB39" s="32"/>
      <c r="AC39" s="113" t="s">
        <v>119</v>
      </c>
      <c r="AD39" s="33" t="s">
        <v>60</v>
      </c>
      <c r="AE39" s="231" t="s">
        <v>120</v>
      </c>
      <c r="AF39" s="232" t="s">
        <v>61</v>
      </c>
      <c r="AG39" s="233" t="s">
        <v>62</v>
      </c>
      <c r="AH39" s="114" t="s">
        <v>121</v>
      </c>
      <c r="AI39" s="114"/>
      <c r="AJ39" s="115"/>
      <c r="AK39" s="116"/>
      <c r="AL39" s="117"/>
      <c r="AM39" s="118" t="s">
        <v>122</v>
      </c>
      <c r="AN39" s="119"/>
      <c r="AO39" s="26" t="s">
        <v>123</v>
      </c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860"/>
      <c r="BA39" s="861"/>
      <c r="BB39" s="861"/>
      <c r="BC39" s="861"/>
      <c r="BD39" s="861"/>
      <c r="BE39" s="861"/>
      <c r="BF39" s="861"/>
      <c r="BG39" s="861"/>
      <c r="BH39" s="861"/>
      <c r="BI39" s="861"/>
      <c r="BJ39" s="861"/>
      <c r="BK39" s="861"/>
      <c r="BL39" s="861"/>
      <c r="BM39" s="861"/>
      <c r="BN39" s="861"/>
      <c r="BO39" s="861"/>
      <c r="BP39" s="861"/>
      <c r="BQ39" s="861"/>
      <c r="BR39" s="861"/>
      <c r="BS39" s="861"/>
      <c r="BT39" s="861"/>
      <c r="BU39" s="861"/>
      <c r="BV39" s="861"/>
      <c r="BW39" s="861"/>
      <c r="BX39" s="861"/>
      <c r="BY39" s="861"/>
      <c r="BZ39" s="861"/>
      <c r="CA39" s="861"/>
      <c r="CB39" s="861"/>
      <c r="CC39" s="861"/>
      <c r="CD39" s="861"/>
      <c r="CE39" s="861"/>
      <c r="CF39" s="861"/>
      <c r="CG39" s="861"/>
      <c r="CH39" s="861"/>
      <c r="CI39" s="861"/>
      <c r="CJ39" s="861"/>
      <c r="CK39" s="861"/>
      <c r="CL39" s="861"/>
      <c r="CM39" s="861"/>
      <c r="CN39" s="861"/>
      <c r="CO39" s="861"/>
      <c r="CP39" s="861"/>
      <c r="CQ39" s="861"/>
      <c r="CR39" s="861"/>
      <c r="CS39" s="861"/>
      <c r="CT39" s="861"/>
      <c r="CU39" s="861"/>
      <c r="CV39" s="861"/>
      <c r="CW39" s="861"/>
      <c r="CX39" s="861"/>
      <c r="CY39" s="861"/>
      <c r="CZ39" s="861"/>
      <c r="DA39" s="861"/>
      <c r="DB39" s="861"/>
      <c r="DC39" s="861"/>
      <c r="DD39" s="861"/>
      <c r="DE39" s="861"/>
      <c r="DF39" s="861"/>
      <c r="DG39" s="861"/>
      <c r="DH39" s="861"/>
      <c r="DI39" s="861"/>
      <c r="DJ39" s="861"/>
      <c r="DK39" s="861"/>
      <c r="DL39" s="861"/>
      <c r="DM39" s="861" t="s">
        <v>53</v>
      </c>
      <c r="DN39" s="121"/>
      <c r="DO39" s="860"/>
      <c r="DP39" s="862" t="s">
        <v>124</v>
      </c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860"/>
      <c r="EB39" s="860"/>
      <c r="EC39" s="860"/>
      <c r="ED39" s="863"/>
      <c r="EE39" s="862" t="s">
        <v>125</v>
      </c>
      <c r="EF39" s="121"/>
      <c r="EG39" s="121"/>
      <c r="EH39" s="862"/>
      <c r="EI39" s="121"/>
      <c r="EJ39" s="121"/>
      <c r="EK39" s="121"/>
      <c r="EL39" s="121"/>
      <c r="EM39" s="862" t="s">
        <v>126</v>
      </c>
      <c r="EN39" s="121"/>
      <c r="EO39" s="121"/>
      <c r="EP39" s="864" t="s">
        <v>114</v>
      </c>
      <c r="EQ39" s="865" t="s">
        <v>257</v>
      </c>
      <c r="ER39" s="126" t="s">
        <v>128</v>
      </c>
      <c r="ES39" s="127" t="s">
        <v>129</v>
      </c>
      <c r="ET39" s="234" t="s">
        <v>257</v>
      </c>
      <c r="EU39" s="728" t="s">
        <v>837</v>
      </c>
      <c r="EV39" s="34" t="s">
        <v>63</v>
      </c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128" t="s">
        <v>64</v>
      </c>
      <c r="FN39" s="35"/>
      <c r="FO39" s="129" t="s">
        <v>130</v>
      </c>
      <c r="FP39" s="235" t="s">
        <v>131</v>
      </c>
      <c r="FQ39" s="236" t="s">
        <v>132</v>
      </c>
      <c r="FR39" s="236" t="s">
        <v>133</v>
      </c>
      <c r="FS39" s="129" t="s">
        <v>134</v>
      </c>
      <c r="FT39" s="129" t="s">
        <v>626</v>
      </c>
      <c r="FU39" s="734"/>
      <c r="FV39" s="734"/>
      <c r="FW39" s="734"/>
      <c r="FX39" s="734"/>
      <c r="FY39" s="734"/>
      <c r="FZ39" s="734"/>
      <c r="GA39" s="734"/>
      <c r="GB39" s="734"/>
      <c r="GC39" s="734"/>
      <c r="GD39" s="734"/>
      <c r="GE39" s="734"/>
      <c r="GF39" s="734"/>
      <c r="GG39" s="734"/>
      <c r="GH39" s="734"/>
      <c r="GI39" s="734"/>
    </row>
    <row r="40">
      <c r="A40" s="38"/>
      <c r="B40" s="514"/>
      <c r="C40" s="353"/>
      <c r="D40" s="38"/>
      <c r="E40" s="41"/>
      <c r="F40" s="41"/>
      <c r="G40" s="41"/>
      <c r="H40" s="42"/>
      <c r="I40" s="41"/>
      <c r="J40" s="42"/>
      <c r="K40" s="42"/>
      <c r="L40" s="43" t="s">
        <v>65</v>
      </c>
      <c r="M40" s="43" t="s">
        <v>66</v>
      </c>
      <c r="N40" s="44"/>
      <c r="O40" s="41"/>
      <c r="P40" s="41"/>
      <c r="Q40" s="41"/>
      <c r="R40" s="41"/>
      <c r="S40" s="41"/>
      <c r="T40" s="41"/>
      <c r="U40" s="42"/>
      <c r="V40" s="238"/>
      <c r="W40" s="132" t="s">
        <v>43</v>
      </c>
      <c r="X40" s="133"/>
      <c r="Y40" s="134" t="s">
        <v>67</v>
      </c>
      <c r="Z40" s="135" t="s">
        <v>68</v>
      </c>
      <c r="AA40" s="134" t="s">
        <v>67</v>
      </c>
      <c r="AB40" s="135" t="s">
        <v>68</v>
      </c>
      <c r="AC40" s="47"/>
      <c r="AD40" s="47"/>
      <c r="AE40" s="239"/>
      <c r="AF40" s="515"/>
      <c r="AG40" s="241" t="s">
        <v>69</v>
      </c>
      <c r="AH40" s="51" t="s">
        <v>135</v>
      </c>
      <c r="AI40" s="137" t="s">
        <v>136</v>
      </c>
      <c r="AJ40" s="138" t="s">
        <v>137</v>
      </c>
      <c r="AK40" s="43" t="s">
        <v>138</v>
      </c>
      <c r="AL40" s="43" t="s">
        <v>139</v>
      </c>
      <c r="AM40" s="138" t="s">
        <v>140</v>
      </c>
      <c r="AN40" s="43" t="s">
        <v>141</v>
      </c>
      <c r="AO40" s="43" t="s">
        <v>142</v>
      </c>
      <c r="AP40" s="738" t="s">
        <v>842</v>
      </c>
      <c r="AQ40" s="738" t="s">
        <v>843</v>
      </c>
      <c r="AR40" s="139"/>
      <c r="AS40" s="738" t="s">
        <v>843</v>
      </c>
      <c r="AT40" s="139" t="s">
        <v>143</v>
      </c>
      <c r="AU40" s="139" t="s">
        <v>144</v>
      </c>
      <c r="AV40" s="738" t="s">
        <v>846</v>
      </c>
      <c r="AW40" s="738" t="s">
        <v>847</v>
      </c>
      <c r="AX40" s="139" t="s">
        <v>145</v>
      </c>
      <c r="AY40" s="43" t="s">
        <v>146</v>
      </c>
      <c r="AZ40" s="739" t="s">
        <v>148</v>
      </c>
      <c r="BA40" s="744"/>
      <c r="BB40" s="744"/>
      <c r="BC40" s="744"/>
      <c r="BD40" s="744"/>
      <c r="BE40" s="744"/>
      <c r="BF40" s="744"/>
      <c r="BG40" s="744"/>
      <c r="BH40" s="744"/>
      <c r="BI40" s="744"/>
      <c r="BJ40" s="744"/>
      <c r="BK40" s="744"/>
      <c r="BL40" s="744"/>
      <c r="BM40" s="744"/>
      <c r="BN40" s="744"/>
      <c r="BO40" s="744"/>
      <c r="BP40" s="744"/>
      <c r="BQ40" s="744"/>
      <c r="BR40" s="744"/>
      <c r="BS40" s="744"/>
      <c r="BT40" s="744"/>
      <c r="BU40" s="744"/>
      <c r="BV40" s="744"/>
      <c r="BW40" s="744"/>
      <c r="BX40" s="744"/>
      <c r="BY40" s="744"/>
      <c r="BZ40" s="744"/>
      <c r="CA40" s="744"/>
      <c r="CB40" s="744"/>
      <c r="CC40" s="744"/>
      <c r="CD40" s="744"/>
      <c r="CE40" s="744"/>
      <c r="CF40" s="744"/>
      <c r="CG40" s="744"/>
      <c r="CH40" s="744"/>
      <c r="CI40" s="744"/>
      <c r="CJ40" s="744"/>
      <c r="CK40" s="744"/>
      <c r="CL40" s="744"/>
      <c r="CM40" s="744"/>
      <c r="CN40" s="744"/>
      <c r="CO40" s="744"/>
      <c r="CP40" s="744"/>
      <c r="CQ40" s="744"/>
      <c r="CR40" s="744"/>
      <c r="CS40" s="744"/>
      <c r="CT40" s="744"/>
      <c r="CU40" s="744"/>
      <c r="CV40" s="744"/>
      <c r="CW40" s="744"/>
      <c r="CX40" s="744"/>
      <c r="CY40" s="744"/>
      <c r="CZ40" s="744"/>
      <c r="DA40" s="744"/>
      <c r="DB40" s="744"/>
      <c r="DC40" s="744"/>
      <c r="DD40" s="744"/>
      <c r="DE40" s="744"/>
      <c r="DF40" s="744"/>
      <c r="DG40" s="744"/>
      <c r="DH40" s="744"/>
      <c r="DI40" s="744"/>
      <c r="DJ40" s="744"/>
      <c r="DK40" s="744"/>
      <c r="DL40" s="744"/>
      <c r="DM40" s="744" t="s">
        <v>147</v>
      </c>
      <c r="DN40" s="743" t="s">
        <v>149</v>
      </c>
      <c r="DO40" s="743" t="s">
        <v>150</v>
      </c>
      <c r="DP40" s="739" t="s">
        <v>151</v>
      </c>
      <c r="DQ40" s="739" t="s">
        <v>152</v>
      </c>
      <c r="DR40" s="739" t="s">
        <v>153</v>
      </c>
      <c r="DS40" s="739" t="s">
        <v>154</v>
      </c>
      <c r="DT40" s="739" t="s">
        <v>155</v>
      </c>
      <c r="DU40" s="739" t="s">
        <v>156</v>
      </c>
      <c r="DV40" s="743" t="s">
        <v>157</v>
      </c>
      <c r="DW40" s="739" t="s">
        <v>158</v>
      </c>
      <c r="DX40" s="739" t="s">
        <v>159</v>
      </c>
      <c r="DY40" s="743" t="s">
        <v>160</v>
      </c>
      <c r="DZ40" s="739" t="s">
        <v>161</v>
      </c>
      <c r="EA40" s="739" t="s">
        <v>162</v>
      </c>
      <c r="EB40" s="739" t="s">
        <v>163</v>
      </c>
      <c r="EC40" s="739" t="s">
        <v>164</v>
      </c>
      <c r="ED40" s="739" t="s">
        <v>165</v>
      </c>
      <c r="EE40" s="739" t="s">
        <v>166</v>
      </c>
      <c r="EF40" s="743" t="s">
        <v>167</v>
      </c>
      <c r="EG40" s="739" t="s">
        <v>168</v>
      </c>
      <c r="EH40" s="739" t="s">
        <v>169</v>
      </c>
      <c r="EI40" s="739" t="s">
        <v>170</v>
      </c>
      <c r="EJ40" s="739" t="s">
        <v>171</v>
      </c>
      <c r="EK40" s="739" t="s">
        <v>172</v>
      </c>
      <c r="EL40" s="739" t="s">
        <v>173</v>
      </c>
      <c r="EM40" s="739" t="s">
        <v>174</v>
      </c>
      <c r="EN40" s="739" t="s">
        <v>175</v>
      </c>
      <c r="EO40" s="739" t="s">
        <v>176</v>
      </c>
      <c r="EP40" s="744"/>
      <c r="EQ40" s="745" t="s">
        <v>177</v>
      </c>
      <c r="ER40" s="51" t="s">
        <v>178</v>
      </c>
      <c r="ES40" s="51" t="s">
        <v>179</v>
      </c>
      <c r="ET40" s="141" t="s">
        <v>177</v>
      </c>
      <c r="EU40" s="866"/>
      <c r="EV40" s="142" t="s">
        <v>70</v>
      </c>
      <c r="EW40" s="142" t="s">
        <v>71</v>
      </c>
      <c r="EX40" s="142" t="s">
        <v>72</v>
      </c>
      <c r="EY40" s="142" t="s">
        <v>73</v>
      </c>
      <c r="EZ40" s="143" t="s">
        <v>74</v>
      </c>
      <c r="FA40" s="144"/>
      <c r="FB40" s="142" t="s">
        <v>75</v>
      </c>
      <c r="FC40" s="143" t="s">
        <v>76</v>
      </c>
      <c r="FD40" s="144"/>
      <c r="FE40" s="142" t="s">
        <v>77</v>
      </c>
      <c r="FF40" s="142" t="s">
        <v>78</v>
      </c>
      <c r="FG40" s="142" t="s">
        <v>79</v>
      </c>
      <c r="FH40" s="142" t="s">
        <v>80</v>
      </c>
      <c r="FI40" s="48" t="s">
        <v>81</v>
      </c>
      <c r="FJ40" s="48" t="s">
        <v>82</v>
      </c>
      <c r="FK40" s="48" t="s">
        <v>83</v>
      </c>
      <c r="FL40" s="49"/>
      <c r="FM40" s="145" t="s">
        <v>84</v>
      </c>
      <c r="FN40" s="146" t="s">
        <v>85</v>
      </c>
      <c r="FO40" s="147"/>
      <c r="FP40" s="242"/>
      <c r="FQ40" s="242"/>
      <c r="FR40" s="242"/>
      <c r="FS40" s="147"/>
      <c r="FT40" s="147"/>
      <c r="FU40" s="734"/>
      <c r="FV40" s="734"/>
      <c r="FW40" s="734"/>
      <c r="FX40" s="734"/>
      <c r="FY40" s="734"/>
      <c r="FZ40" s="734"/>
      <c r="GA40" s="734"/>
      <c r="GB40" s="734"/>
      <c r="GC40" s="734"/>
      <c r="GD40" s="734"/>
      <c r="GE40" s="734"/>
      <c r="GF40" s="734"/>
      <c r="GG40" s="734"/>
      <c r="GH40" s="734"/>
      <c r="GI40" s="734"/>
    </row>
    <row r="41" ht="29.25" hidden="1" customHeight="1">
      <c r="A41" s="400"/>
      <c r="B41" s="54"/>
      <c r="C41" s="867" t="s">
        <v>537</v>
      </c>
      <c r="D41" s="568" t="s">
        <v>8</v>
      </c>
      <c r="E41" s="868" t="s">
        <v>941</v>
      </c>
      <c r="F41" s="568" t="s">
        <v>942</v>
      </c>
      <c r="G41" s="395" t="s">
        <v>35</v>
      </c>
      <c r="H41" s="587" t="s">
        <v>552</v>
      </c>
      <c r="I41" s="395" t="s">
        <v>943</v>
      </c>
      <c r="J41" s="587" t="s">
        <v>944</v>
      </c>
      <c r="K41" s="587" t="s">
        <v>552</v>
      </c>
      <c r="L41" s="588">
        <v>7500.0</v>
      </c>
      <c r="M41" s="587"/>
      <c r="N41" s="842" t="s">
        <v>787</v>
      </c>
      <c r="O41" s="582"/>
      <c r="P41" s="582"/>
      <c r="Q41" s="582"/>
      <c r="R41" s="583"/>
      <c r="S41" s="869" t="s">
        <v>945</v>
      </c>
      <c r="T41" s="104"/>
      <c r="U41" s="870"/>
      <c r="V41" s="68"/>
      <c r="W41" s="104"/>
      <c r="X41" s="249"/>
      <c r="Y41" s="572"/>
      <c r="Z41" s="573"/>
      <c r="AA41" s="83"/>
      <c r="AB41" s="871"/>
      <c r="AC41" s="104"/>
      <c r="AD41" s="584"/>
      <c r="AE41" s="584"/>
      <c r="AF41" s="872"/>
      <c r="AG41" s="104"/>
      <c r="AH41" s="759"/>
      <c r="AI41" s="873"/>
      <c r="AJ41" s="873"/>
      <c r="AK41" s="873"/>
      <c r="AL41" s="873"/>
      <c r="AM41" s="303"/>
      <c r="AN41" s="874"/>
      <c r="AO41" s="874"/>
      <c r="AP41" s="875"/>
      <c r="AQ41" s="874"/>
      <c r="AR41" s="874"/>
      <c r="AS41" s="874"/>
      <c r="AT41" s="874"/>
      <c r="AU41" s="874"/>
      <c r="AV41" s="874"/>
      <c r="AW41" s="874"/>
      <c r="AX41" s="874"/>
      <c r="AY41" s="873"/>
      <c r="AZ41" s="874"/>
      <c r="BA41" s="873"/>
      <c r="BB41" s="873"/>
      <c r="BC41" s="873"/>
      <c r="BD41" s="873"/>
      <c r="BE41" s="873"/>
      <c r="BF41" s="873"/>
      <c r="BG41" s="876">
        <f t="shared" ref="BG41:BG46" si="11">BF41-BA41</f>
        <v>0</v>
      </c>
      <c r="BH41" s="877">
        <f t="shared" ref="BH41:BH46" si="12">BF41-BB41</f>
        <v>0</v>
      </c>
      <c r="BI41" s="878">
        <f t="shared" ref="BI41:BI46" si="13">BF41-BE41</f>
        <v>0</v>
      </c>
      <c r="BJ41" s="873"/>
      <c r="BK41" s="873"/>
      <c r="BL41" s="873"/>
      <c r="BM41" s="873"/>
      <c r="BN41" s="873"/>
      <c r="BO41" s="873"/>
      <c r="BP41" s="876">
        <f t="shared" ref="BP41:BP54" si="14">BO41-BJ41</f>
        <v>0</v>
      </c>
      <c r="BQ41" s="877">
        <f t="shared" ref="BQ41:BQ54" si="15">BO41-BK41</f>
        <v>0</v>
      </c>
      <c r="BR41" s="878">
        <f t="shared" ref="BR41:BR54" si="16">BO41-BN41</f>
        <v>0</v>
      </c>
      <c r="BS41" s="873"/>
      <c r="BT41" s="873"/>
      <c r="BU41" s="873"/>
      <c r="BV41" s="873"/>
      <c r="BW41" s="873"/>
      <c r="BX41" s="873"/>
      <c r="BY41" s="876">
        <f t="shared" ref="BY41:BY54" si="17">BX41-BS41</f>
        <v>0</v>
      </c>
      <c r="BZ41" s="877">
        <f t="shared" ref="BZ41:BZ54" si="18">BX41-BT41</f>
        <v>0</v>
      </c>
      <c r="CA41" s="878">
        <f t="shared" ref="CA41:CA54" si="19">BX41-BW41</f>
        <v>0</v>
      </c>
      <c r="CB41" s="873"/>
      <c r="CC41" s="873"/>
      <c r="CD41" s="873"/>
      <c r="CE41" s="873"/>
      <c r="CF41" s="873"/>
      <c r="CG41" s="873"/>
      <c r="CH41" s="876">
        <f t="shared" ref="CH41:CH54" si="20">CG41-CB41</f>
        <v>0</v>
      </c>
      <c r="CI41" s="877">
        <f t="shared" ref="CI41:CI54" si="21">CG41-CC41</f>
        <v>0</v>
      </c>
      <c r="CJ41" s="878">
        <f t="shared" ref="CJ41:CJ54" si="22">CG41-CF41</f>
        <v>0</v>
      </c>
      <c r="CK41" s="873"/>
      <c r="CL41" s="873"/>
      <c r="CM41" s="873"/>
      <c r="CN41" s="873"/>
      <c r="CO41" s="873"/>
      <c r="CP41" s="873"/>
      <c r="CQ41" s="873"/>
      <c r="CR41" s="873"/>
      <c r="CS41" s="873"/>
      <c r="CT41" s="873"/>
      <c r="CU41" s="873"/>
      <c r="CV41" s="873"/>
      <c r="CW41" s="873"/>
      <c r="CX41" s="873"/>
      <c r="CY41" s="873"/>
      <c r="CZ41" s="873"/>
      <c r="DA41" s="873"/>
      <c r="DB41" s="873"/>
      <c r="DC41" s="873"/>
      <c r="DD41" s="873"/>
      <c r="DE41" s="873"/>
      <c r="DF41" s="873"/>
      <c r="DG41" s="873"/>
      <c r="DH41" s="873"/>
      <c r="DI41" s="873"/>
      <c r="DJ41" s="873"/>
      <c r="DK41" s="873"/>
      <c r="DL41" s="873"/>
      <c r="DM41" s="873"/>
      <c r="DN41" s="104"/>
      <c r="DO41" s="104"/>
      <c r="DP41" s="104"/>
      <c r="DQ41" s="104"/>
      <c r="DR41" s="104"/>
      <c r="DS41" s="104"/>
      <c r="DT41" s="104"/>
      <c r="DU41" s="104"/>
      <c r="DV41" s="104"/>
      <c r="DW41" s="104"/>
      <c r="DX41" s="104"/>
      <c r="DY41" s="104"/>
      <c r="DZ41" s="104"/>
      <c r="EA41" s="104"/>
      <c r="EB41" s="104"/>
      <c r="EC41" s="104"/>
      <c r="ED41" s="104"/>
      <c r="EE41" s="104"/>
      <c r="EF41" s="104"/>
      <c r="EG41" s="104"/>
      <c r="EH41" s="104"/>
      <c r="EI41" s="104"/>
      <c r="EJ41" s="104"/>
      <c r="EK41" s="104"/>
      <c r="EL41" s="104"/>
      <c r="EM41" s="104"/>
      <c r="EN41" s="104"/>
      <c r="EO41" s="104"/>
      <c r="EP41" s="104"/>
      <c r="EQ41" s="879"/>
      <c r="ER41" s="326"/>
      <c r="ES41" s="70"/>
      <c r="ET41" s="165"/>
      <c r="EU41" s="70"/>
      <c r="EV41" s="70"/>
      <c r="EW41" s="326"/>
      <c r="EX41" s="326"/>
      <c r="EY41" s="326"/>
      <c r="EZ41" s="327"/>
      <c r="FA41" s="574"/>
      <c r="FB41" s="326"/>
      <c r="FC41" s="327"/>
      <c r="FD41" s="574"/>
      <c r="FE41" s="225"/>
      <c r="FF41" s="104"/>
      <c r="FG41" s="225"/>
      <c r="FH41" s="225"/>
      <c r="FI41" s="225"/>
      <c r="FJ41" s="225"/>
      <c r="FK41" s="225"/>
      <c r="FL41" s="225"/>
      <c r="FM41" s="225"/>
      <c r="FN41" s="225"/>
      <c r="FO41" s="225"/>
      <c r="FP41" s="576"/>
      <c r="FQ41" s="576"/>
      <c r="FR41" s="576"/>
      <c r="FS41" s="576"/>
      <c r="FT41" s="577"/>
      <c r="FU41" s="225"/>
      <c r="FV41" s="225"/>
      <c r="FW41" s="225"/>
      <c r="FX41" s="225"/>
      <c r="FY41" s="225"/>
      <c r="FZ41" s="225"/>
      <c r="GA41" s="225"/>
      <c r="GB41" s="225"/>
      <c r="GC41" s="225"/>
      <c r="GD41" s="225"/>
      <c r="GE41" s="225"/>
      <c r="GF41" s="225"/>
      <c r="GG41" s="225"/>
      <c r="GH41" s="225"/>
      <c r="GI41" s="225"/>
    </row>
    <row r="42" ht="28.5" hidden="1" customHeight="1">
      <c r="A42" s="400"/>
      <c r="B42" s="54"/>
      <c r="C42" s="867" t="s">
        <v>537</v>
      </c>
      <c r="D42" s="568" t="s">
        <v>8</v>
      </c>
      <c r="E42" s="868" t="s">
        <v>946</v>
      </c>
      <c r="F42" s="568" t="s">
        <v>942</v>
      </c>
      <c r="G42" s="395" t="s">
        <v>35</v>
      </c>
      <c r="H42" s="587" t="s">
        <v>552</v>
      </c>
      <c r="I42" s="395" t="s">
        <v>943</v>
      </c>
      <c r="J42" s="587" t="s">
        <v>947</v>
      </c>
      <c r="K42" s="587" t="s">
        <v>552</v>
      </c>
      <c r="L42" s="588">
        <v>7500.0</v>
      </c>
      <c r="M42" s="587"/>
      <c r="N42" s="842" t="s">
        <v>787</v>
      </c>
      <c r="O42" s="582"/>
      <c r="P42" s="582"/>
      <c r="Q42" s="582"/>
      <c r="R42" s="583"/>
      <c r="S42" s="869" t="s">
        <v>945</v>
      </c>
      <c r="T42" s="104"/>
      <c r="U42" s="870"/>
      <c r="V42" s="68"/>
      <c r="W42" s="104"/>
      <c r="X42" s="249"/>
      <c r="Y42" s="572"/>
      <c r="Z42" s="573"/>
      <c r="AA42" s="83"/>
      <c r="AB42" s="871"/>
      <c r="AC42" s="104"/>
      <c r="AD42" s="584"/>
      <c r="AE42" s="584"/>
      <c r="AF42" s="872"/>
      <c r="AG42" s="104"/>
      <c r="AH42" s="759"/>
      <c r="AI42" s="873"/>
      <c r="AJ42" s="873"/>
      <c r="AK42" s="873"/>
      <c r="AL42" s="873"/>
      <c r="AM42" s="303"/>
      <c r="AN42" s="874"/>
      <c r="AO42" s="874"/>
      <c r="AP42" s="875"/>
      <c r="AQ42" s="874"/>
      <c r="AR42" s="874"/>
      <c r="AS42" s="874"/>
      <c r="AT42" s="874"/>
      <c r="AU42" s="874"/>
      <c r="AV42" s="874"/>
      <c r="AW42" s="874"/>
      <c r="AX42" s="874"/>
      <c r="AY42" s="873"/>
      <c r="AZ42" s="874"/>
      <c r="BA42" s="873"/>
      <c r="BB42" s="873"/>
      <c r="BC42" s="873"/>
      <c r="BD42" s="873"/>
      <c r="BE42" s="873"/>
      <c r="BF42" s="873"/>
      <c r="BG42" s="876">
        <f t="shared" si="11"/>
        <v>0</v>
      </c>
      <c r="BH42" s="877">
        <f t="shared" si="12"/>
        <v>0</v>
      </c>
      <c r="BI42" s="878">
        <f t="shared" si="13"/>
        <v>0</v>
      </c>
      <c r="BJ42" s="873"/>
      <c r="BK42" s="873"/>
      <c r="BL42" s="873"/>
      <c r="BM42" s="873"/>
      <c r="BN42" s="873"/>
      <c r="BO42" s="873"/>
      <c r="BP42" s="876">
        <f t="shared" si="14"/>
        <v>0</v>
      </c>
      <c r="BQ42" s="877">
        <f t="shared" si="15"/>
        <v>0</v>
      </c>
      <c r="BR42" s="878">
        <f t="shared" si="16"/>
        <v>0</v>
      </c>
      <c r="BS42" s="873"/>
      <c r="BT42" s="873"/>
      <c r="BU42" s="873"/>
      <c r="BV42" s="873"/>
      <c r="BW42" s="873"/>
      <c r="BX42" s="873"/>
      <c r="BY42" s="876">
        <f t="shared" si="17"/>
        <v>0</v>
      </c>
      <c r="BZ42" s="877">
        <f t="shared" si="18"/>
        <v>0</v>
      </c>
      <c r="CA42" s="878">
        <f t="shared" si="19"/>
        <v>0</v>
      </c>
      <c r="CB42" s="873"/>
      <c r="CC42" s="873"/>
      <c r="CD42" s="873"/>
      <c r="CE42" s="873"/>
      <c r="CF42" s="873"/>
      <c r="CG42" s="873"/>
      <c r="CH42" s="876">
        <f t="shared" si="20"/>
        <v>0</v>
      </c>
      <c r="CI42" s="877">
        <f t="shared" si="21"/>
        <v>0</v>
      </c>
      <c r="CJ42" s="878">
        <f t="shared" si="22"/>
        <v>0</v>
      </c>
      <c r="CK42" s="873"/>
      <c r="CL42" s="873"/>
      <c r="CM42" s="873"/>
      <c r="CN42" s="873"/>
      <c r="CO42" s="873"/>
      <c r="CP42" s="873"/>
      <c r="CQ42" s="873"/>
      <c r="CR42" s="873"/>
      <c r="CS42" s="873"/>
      <c r="CT42" s="873"/>
      <c r="CU42" s="873"/>
      <c r="CV42" s="873"/>
      <c r="CW42" s="873"/>
      <c r="CX42" s="873"/>
      <c r="CY42" s="873"/>
      <c r="CZ42" s="873"/>
      <c r="DA42" s="873"/>
      <c r="DB42" s="873"/>
      <c r="DC42" s="873"/>
      <c r="DD42" s="873"/>
      <c r="DE42" s="873"/>
      <c r="DF42" s="873"/>
      <c r="DG42" s="873"/>
      <c r="DH42" s="873"/>
      <c r="DI42" s="873"/>
      <c r="DJ42" s="873"/>
      <c r="DK42" s="873"/>
      <c r="DL42" s="873"/>
      <c r="DM42" s="873"/>
      <c r="DN42" s="104"/>
      <c r="DO42" s="104"/>
      <c r="DP42" s="104"/>
      <c r="DQ42" s="104"/>
      <c r="DR42" s="104"/>
      <c r="DS42" s="104"/>
      <c r="DT42" s="104"/>
      <c r="DU42" s="104"/>
      <c r="DV42" s="104"/>
      <c r="DW42" s="104"/>
      <c r="DX42" s="104"/>
      <c r="DY42" s="104"/>
      <c r="DZ42" s="104"/>
      <c r="EA42" s="104"/>
      <c r="EB42" s="104"/>
      <c r="EC42" s="104"/>
      <c r="ED42" s="104"/>
      <c r="EE42" s="104"/>
      <c r="EF42" s="104"/>
      <c r="EG42" s="104"/>
      <c r="EH42" s="104"/>
      <c r="EI42" s="104"/>
      <c r="EJ42" s="104"/>
      <c r="EK42" s="104"/>
      <c r="EL42" s="104"/>
      <c r="EM42" s="104"/>
      <c r="EN42" s="104"/>
      <c r="EO42" s="104"/>
      <c r="EP42" s="104"/>
      <c r="EQ42" s="879"/>
      <c r="ER42" s="326"/>
      <c r="ES42" s="70"/>
      <c r="ET42" s="165"/>
      <c r="EU42" s="70"/>
      <c r="EV42" s="70"/>
      <c r="EW42" s="326"/>
      <c r="EX42" s="326"/>
      <c r="EY42" s="326"/>
      <c r="EZ42" s="327"/>
      <c r="FA42" s="574"/>
      <c r="FB42" s="326"/>
      <c r="FC42" s="327"/>
      <c r="FD42" s="574"/>
      <c r="FE42" s="225"/>
      <c r="FF42" s="104"/>
      <c r="FG42" s="225"/>
      <c r="FH42" s="225"/>
      <c r="FI42" s="225"/>
      <c r="FJ42" s="225"/>
      <c r="FK42" s="225"/>
      <c r="FL42" s="225"/>
      <c r="FM42" s="225"/>
      <c r="FN42" s="225"/>
      <c r="FO42" s="225"/>
      <c r="FP42" s="576"/>
      <c r="FQ42" s="576"/>
      <c r="FR42" s="576"/>
      <c r="FS42" s="576"/>
      <c r="FT42" s="577"/>
      <c r="FU42" s="225"/>
      <c r="FV42" s="225"/>
      <c r="FW42" s="225"/>
      <c r="FX42" s="225"/>
      <c r="FY42" s="225"/>
      <c r="FZ42" s="225"/>
      <c r="GA42" s="225"/>
      <c r="GB42" s="225"/>
      <c r="GC42" s="225"/>
      <c r="GD42" s="225"/>
      <c r="GE42" s="225"/>
      <c r="GF42" s="225"/>
      <c r="GG42" s="225"/>
      <c r="GH42" s="225"/>
      <c r="GI42" s="225"/>
    </row>
    <row r="43" ht="28.5" hidden="1" customHeight="1">
      <c r="A43" s="400"/>
      <c r="B43" s="54"/>
      <c r="C43" s="867" t="s">
        <v>537</v>
      </c>
      <c r="D43" s="568" t="s">
        <v>8</v>
      </c>
      <c r="E43" s="868" t="s">
        <v>948</v>
      </c>
      <c r="F43" s="568" t="s">
        <v>942</v>
      </c>
      <c r="G43" s="395" t="s">
        <v>35</v>
      </c>
      <c r="H43" s="587" t="s">
        <v>552</v>
      </c>
      <c r="I43" s="395" t="s">
        <v>943</v>
      </c>
      <c r="J43" s="587" t="s">
        <v>949</v>
      </c>
      <c r="K43" s="587" t="s">
        <v>552</v>
      </c>
      <c r="L43" s="588">
        <v>7500.0</v>
      </c>
      <c r="M43" s="587"/>
      <c r="N43" s="842" t="s">
        <v>787</v>
      </c>
      <c r="O43" s="582"/>
      <c r="P43" s="582"/>
      <c r="Q43" s="582"/>
      <c r="R43" s="583"/>
      <c r="S43" s="869" t="s">
        <v>945</v>
      </c>
      <c r="T43" s="104"/>
      <c r="U43" s="870"/>
      <c r="V43" s="68"/>
      <c r="W43" s="104"/>
      <c r="X43" s="249"/>
      <c r="Y43" s="572"/>
      <c r="Z43" s="573"/>
      <c r="AA43" s="83"/>
      <c r="AB43" s="871"/>
      <c r="AC43" s="104"/>
      <c r="AD43" s="584"/>
      <c r="AE43" s="584"/>
      <c r="AF43" s="872"/>
      <c r="AG43" s="104"/>
      <c r="AH43" s="759"/>
      <c r="AI43" s="873"/>
      <c r="AJ43" s="873"/>
      <c r="AK43" s="873"/>
      <c r="AL43" s="873"/>
      <c r="AM43" s="303"/>
      <c r="AN43" s="874"/>
      <c r="AO43" s="874"/>
      <c r="AP43" s="875"/>
      <c r="AQ43" s="874"/>
      <c r="AR43" s="874"/>
      <c r="AS43" s="874"/>
      <c r="AT43" s="874"/>
      <c r="AU43" s="874"/>
      <c r="AV43" s="874"/>
      <c r="AW43" s="874"/>
      <c r="AX43" s="874"/>
      <c r="AY43" s="873"/>
      <c r="AZ43" s="874"/>
      <c r="BA43" s="873"/>
      <c r="BB43" s="873"/>
      <c r="BC43" s="873"/>
      <c r="BD43" s="873"/>
      <c r="BE43" s="873"/>
      <c r="BF43" s="873"/>
      <c r="BG43" s="876">
        <f t="shared" si="11"/>
        <v>0</v>
      </c>
      <c r="BH43" s="877">
        <f t="shared" si="12"/>
        <v>0</v>
      </c>
      <c r="BI43" s="878">
        <f t="shared" si="13"/>
        <v>0</v>
      </c>
      <c r="BJ43" s="873"/>
      <c r="BK43" s="873"/>
      <c r="BL43" s="873"/>
      <c r="BM43" s="873"/>
      <c r="BN43" s="873"/>
      <c r="BO43" s="873"/>
      <c r="BP43" s="876">
        <f t="shared" si="14"/>
        <v>0</v>
      </c>
      <c r="BQ43" s="877">
        <f t="shared" si="15"/>
        <v>0</v>
      </c>
      <c r="BR43" s="878">
        <f t="shared" si="16"/>
        <v>0</v>
      </c>
      <c r="BS43" s="873"/>
      <c r="BT43" s="873"/>
      <c r="BU43" s="873"/>
      <c r="BV43" s="873"/>
      <c r="BW43" s="873"/>
      <c r="BX43" s="873"/>
      <c r="BY43" s="876">
        <f t="shared" si="17"/>
        <v>0</v>
      </c>
      <c r="BZ43" s="877">
        <f t="shared" si="18"/>
        <v>0</v>
      </c>
      <c r="CA43" s="878">
        <f t="shared" si="19"/>
        <v>0</v>
      </c>
      <c r="CB43" s="873"/>
      <c r="CC43" s="873"/>
      <c r="CD43" s="873"/>
      <c r="CE43" s="873"/>
      <c r="CF43" s="873"/>
      <c r="CG43" s="873"/>
      <c r="CH43" s="876">
        <f t="shared" si="20"/>
        <v>0</v>
      </c>
      <c r="CI43" s="877">
        <f t="shared" si="21"/>
        <v>0</v>
      </c>
      <c r="CJ43" s="878">
        <f t="shared" si="22"/>
        <v>0</v>
      </c>
      <c r="CK43" s="873"/>
      <c r="CL43" s="873"/>
      <c r="CM43" s="873"/>
      <c r="CN43" s="873"/>
      <c r="CO43" s="873"/>
      <c r="CP43" s="873"/>
      <c r="CQ43" s="873"/>
      <c r="CR43" s="873"/>
      <c r="CS43" s="873"/>
      <c r="CT43" s="873"/>
      <c r="CU43" s="873"/>
      <c r="CV43" s="873"/>
      <c r="CW43" s="873"/>
      <c r="CX43" s="873"/>
      <c r="CY43" s="873"/>
      <c r="CZ43" s="873"/>
      <c r="DA43" s="873"/>
      <c r="DB43" s="873"/>
      <c r="DC43" s="873"/>
      <c r="DD43" s="873"/>
      <c r="DE43" s="873"/>
      <c r="DF43" s="873"/>
      <c r="DG43" s="873"/>
      <c r="DH43" s="873"/>
      <c r="DI43" s="873"/>
      <c r="DJ43" s="873"/>
      <c r="DK43" s="873"/>
      <c r="DL43" s="873"/>
      <c r="DM43" s="873"/>
      <c r="DN43" s="104"/>
      <c r="DO43" s="104"/>
      <c r="DP43" s="104"/>
      <c r="DQ43" s="104"/>
      <c r="DR43" s="104"/>
      <c r="DS43" s="104"/>
      <c r="DT43" s="104"/>
      <c r="DU43" s="104"/>
      <c r="DV43" s="104"/>
      <c r="DW43" s="104"/>
      <c r="DX43" s="104"/>
      <c r="DY43" s="104"/>
      <c r="DZ43" s="104"/>
      <c r="EA43" s="104"/>
      <c r="EB43" s="104"/>
      <c r="EC43" s="104"/>
      <c r="ED43" s="104"/>
      <c r="EE43" s="104"/>
      <c r="EF43" s="104"/>
      <c r="EG43" s="104"/>
      <c r="EH43" s="104"/>
      <c r="EI43" s="104"/>
      <c r="EJ43" s="104"/>
      <c r="EK43" s="104"/>
      <c r="EL43" s="104"/>
      <c r="EM43" s="104"/>
      <c r="EN43" s="104"/>
      <c r="EO43" s="104"/>
      <c r="EP43" s="104"/>
      <c r="EQ43" s="879"/>
      <c r="ER43" s="326"/>
      <c r="ES43" s="70"/>
      <c r="ET43" s="165"/>
      <c r="EU43" s="70"/>
      <c r="EV43" s="70"/>
      <c r="EW43" s="326"/>
      <c r="EX43" s="326"/>
      <c r="EY43" s="326"/>
      <c r="EZ43" s="327"/>
      <c r="FA43" s="574"/>
      <c r="FB43" s="326"/>
      <c r="FC43" s="327"/>
      <c r="FD43" s="574"/>
      <c r="FE43" s="225"/>
      <c r="FF43" s="104"/>
      <c r="FG43" s="225"/>
      <c r="FH43" s="225"/>
      <c r="FI43" s="225"/>
      <c r="FJ43" s="225"/>
      <c r="FK43" s="225"/>
      <c r="FL43" s="225"/>
      <c r="FM43" s="225"/>
      <c r="FN43" s="225"/>
      <c r="FO43" s="225"/>
      <c r="FP43" s="576"/>
      <c r="FQ43" s="576"/>
      <c r="FR43" s="576"/>
      <c r="FS43" s="576"/>
      <c r="FT43" s="577"/>
      <c r="FU43" s="225"/>
      <c r="FV43" s="225"/>
      <c r="FW43" s="225"/>
      <c r="FX43" s="225"/>
      <c r="FY43" s="225"/>
      <c r="FZ43" s="225"/>
      <c r="GA43" s="225"/>
      <c r="GB43" s="225"/>
      <c r="GC43" s="225"/>
      <c r="GD43" s="225"/>
      <c r="GE43" s="225"/>
      <c r="GF43" s="225"/>
      <c r="GG43" s="225"/>
      <c r="GH43" s="225"/>
      <c r="GI43" s="225"/>
    </row>
    <row r="44" ht="28.5" hidden="1" customHeight="1">
      <c r="A44" s="400"/>
      <c r="B44" s="54"/>
      <c r="C44" s="880" t="s">
        <v>537</v>
      </c>
      <c r="D44" s="568" t="s">
        <v>8</v>
      </c>
      <c r="E44" s="868" t="s">
        <v>950</v>
      </c>
      <c r="F44" s="568" t="s">
        <v>942</v>
      </c>
      <c r="G44" s="395" t="s">
        <v>35</v>
      </c>
      <c r="H44" s="587" t="s">
        <v>552</v>
      </c>
      <c r="I44" s="395" t="s">
        <v>943</v>
      </c>
      <c r="J44" s="587" t="s">
        <v>951</v>
      </c>
      <c r="K44" s="587" t="s">
        <v>552</v>
      </c>
      <c r="L44" s="588">
        <v>7500.0</v>
      </c>
      <c r="M44" s="587"/>
      <c r="N44" s="842" t="s">
        <v>787</v>
      </c>
      <c r="O44" s="582"/>
      <c r="P44" s="582"/>
      <c r="Q44" s="582"/>
      <c r="R44" s="583"/>
      <c r="S44" s="869" t="s">
        <v>945</v>
      </c>
      <c r="T44" s="104"/>
      <c r="U44" s="870"/>
      <c r="V44" s="581"/>
      <c r="W44" s="104"/>
      <c r="X44" s="249"/>
      <c r="Y44" s="572"/>
      <c r="Z44" s="573"/>
      <c r="AA44" s="83"/>
      <c r="AB44" s="871"/>
      <c r="AC44" s="104"/>
      <c r="AD44" s="584"/>
      <c r="AE44" s="584"/>
      <c r="AF44" s="872"/>
      <c r="AG44" s="104"/>
      <c r="AH44" s="759"/>
      <c r="AI44" s="873"/>
      <c r="AJ44" s="873"/>
      <c r="AK44" s="873"/>
      <c r="AL44" s="873"/>
      <c r="AM44" s="303"/>
      <c r="AN44" s="874"/>
      <c r="AO44" s="874"/>
      <c r="AP44" s="875"/>
      <c r="AQ44" s="874"/>
      <c r="AR44" s="874"/>
      <c r="AS44" s="874"/>
      <c r="AT44" s="874"/>
      <c r="AU44" s="874"/>
      <c r="AV44" s="874"/>
      <c r="AW44" s="874"/>
      <c r="AX44" s="874"/>
      <c r="AY44" s="873"/>
      <c r="AZ44" s="874"/>
      <c r="BA44" s="873"/>
      <c r="BB44" s="873"/>
      <c r="BC44" s="873"/>
      <c r="BD44" s="873"/>
      <c r="BE44" s="873"/>
      <c r="BF44" s="873"/>
      <c r="BG44" s="876">
        <f t="shared" si="11"/>
        <v>0</v>
      </c>
      <c r="BH44" s="877">
        <f t="shared" si="12"/>
        <v>0</v>
      </c>
      <c r="BI44" s="878">
        <f t="shared" si="13"/>
        <v>0</v>
      </c>
      <c r="BJ44" s="873"/>
      <c r="BK44" s="873"/>
      <c r="BL44" s="873"/>
      <c r="BM44" s="873"/>
      <c r="BN44" s="873"/>
      <c r="BO44" s="873"/>
      <c r="BP44" s="876">
        <f t="shared" si="14"/>
        <v>0</v>
      </c>
      <c r="BQ44" s="877">
        <f t="shared" si="15"/>
        <v>0</v>
      </c>
      <c r="BR44" s="878">
        <f t="shared" si="16"/>
        <v>0</v>
      </c>
      <c r="BS44" s="873"/>
      <c r="BT44" s="873"/>
      <c r="BU44" s="873"/>
      <c r="BV44" s="873"/>
      <c r="BW44" s="873"/>
      <c r="BX44" s="873"/>
      <c r="BY44" s="876">
        <f t="shared" si="17"/>
        <v>0</v>
      </c>
      <c r="BZ44" s="877">
        <f t="shared" si="18"/>
        <v>0</v>
      </c>
      <c r="CA44" s="878">
        <f t="shared" si="19"/>
        <v>0</v>
      </c>
      <c r="CB44" s="873"/>
      <c r="CC44" s="873"/>
      <c r="CD44" s="873"/>
      <c r="CE44" s="873"/>
      <c r="CF44" s="873"/>
      <c r="CG44" s="873"/>
      <c r="CH44" s="876">
        <f t="shared" si="20"/>
        <v>0</v>
      </c>
      <c r="CI44" s="877">
        <f t="shared" si="21"/>
        <v>0</v>
      </c>
      <c r="CJ44" s="878">
        <f t="shared" si="22"/>
        <v>0</v>
      </c>
      <c r="CK44" s="873"/>
      <c r="CL44" s="873"/>
      <c r="CM44" s="873"/>
      <c r="CN44" s="873"/>
      <c r="CO44" s="873"/>
      <c r="CP44" s="873"/>
      <c r="CQ44" s="873"/>
      <c r="CR44" s="873"/>
      <c r="CS44" s="873"/>
      <c r="CT44" s="873"/>
      <c r="CU44" s="873"/>
      <c r="CV44" s="873"/>
      <c r="CW44" s="873"/>
      <c r="CX44" s="873"/>
      <c r="CY44" s="873"/>
      <c r="CZ44" s="873"/>
      <c r="DA44" s="873"/>
      <c r="DB44" s="873"/>
      <c r="DC44" s="873"/>
      <c r="DD44" s="873"/>
      <c r="DE44" s="873"/>
      <c r="DF44" s="873"/>
      <c r="DG44" s="873"/>
      <c r="DH44" s="873"/>
      <c r="DI44" s="873"/>
      <c r="DJ44" s="873"/>
      <c r="DK44" s="873"/>
      <c r="DL44" s="873"/>
      <c r="DM44" s="873"/>
      <c r="DN44" s="104"/>
      <c r="DO44" s="104"/>
      <c r="DP44" s="104"/>
      <c r="DQ44" s="104"/>
      <c r="DR44" s="104"/>
      <c r="DS44" s="104"/>
      <c r="DT44" s="104"/>
      <c r="DU44" s="104"/>
      <c r="DV44" s="104"/>
      <c r="DW44" s="104"/>
      <c r="DX44" s="104"/>
      <c r="DY44" s="104"/>
      <c r="DZ44" s="104"/>
      <c r="EA44" s="104"/>
      <c r="EB44" s="104"/>
      <c r="EC44" s="104"/>
      <c r="ED44" s="104"/>
      <c r="EE44" s="104"/>
      <c r="EF44" s="104"/>
      <c r="EG44" s="104"/>
      <c r="EH44" s="104"/>
      <c r="EI44" s="104"/>
      <c r="EJ44" s="104"/>
      <c r="EK44" s="104"/>
      <c r="EL44" s="104"/>
      <c r="EM44" s="104"/>
      <c r="EN44" s="104"/>
      <c r="EO44" s="104"/>
      <c r="EP44" s="104"/>
      <c r="EQ44" s="879"/>
      <c r="ER44" s="326"/>
      <c r="ES44" s="70"/>
      <c r="ET44" s="165"/>
      <c r="EU44" s="70"/>
      <c r="EV44" s="70"/>
      <c r="EW44" s="326"/>
      <c r="EX44" s="326"/>
      <c r="EY44" s="326"/>
      <c r="EZ44" s="327"/>
      <c r="FA44" s="574"/>
      <c r="FB44" s="326"/>
      <c r="FC44" s="327"/>
      <c r="FD44" s="574"/>
      <c r="FE44" s="225"/>
      <c r="FF44" s="104"/>
      <c r="FG44" s="225"/>
      <c r="FH44" s="225"/>
      <c r="FI44" s="225"/>
      <c r="FJ44" s="225"/>
      <c r="FK44" s="225"/>
      <c r="FL44" s="225"/>
      <c r="FM44" s="225"/>
      <c r="FN44" s="225"/>
      <c r="FO44" s="225"/>
      <c r="FP44" s="576"/>
      <c r="FQ44" s="576"/>
      <c r="FR44" s="576"/>
      <c r="FS44" s="576"/>
      <c r="FT44" s="577"/>
      <c r="FU44" s="225"/>
      <c r="FV44" s="225"/>
      <c r="FW44" s="225"/>
      <c r="FX44" s="225"/>
      <c r="FY44" s="225"/>
      <c r="FZ44" s="225"/>
      <c r="GA44" s="225"/>
      <c r="GB44" s="225"/>
      <c r="GC44" s="225"/>
      <c r="GD44" s="225"/>
      <c r="GE44" s="225"/>
      <c r="GF44" s="225"/>
      <c r="GG44" s="225"/>
      <c r="GH44" s="225"/>
      <c r="GI44" s="225"/>
    </row>
    <row r="45" ht="28.5" customHeight="1">
      <c r="A45" s="400">
        <v>1.0</v>
      </c>
      <c r="B45" s="54" t="s">
        <v>258</v>
      </c>
      <c r="C45" s="374" t="s">
        <v>874</v>
      </c>
      <c r="D45" s="568" t="s">
        <v>11</v>
      </c>
      <c r="E45" s="868" t="s">
        <v>952</v>
      </c>
      <c r="F45" s="570" t="s">
        <v>385</v>
      </c>
      <c r="G45" s="868" t="s">
        <v>42</v>
      </c>
      <c r="H45" s="570" t="s">
        <v>953</v>
      </c>
      <c r="I45" s="414" t="s">
        <v>954</v>
      </c>
      <c r="J45" s="570" t="s">
        <v>955</v>
      </c>
      <c r="K45" s="395" t="s">
        <v>771</v>
      </c>
      <c r="L45" s="244">
        <v>7500.0</v>
      </c>
      <c r="M45" s="527">
        <v>7532.712</v>
      </c>
      <c r="N45" s="414" t="s">
        <v>265</v>
      </c>
      <c r="O45" s="881"/>
      <c r="P45" s="881"/>
      <c r="Q45" s="882"/>
      <c r="R45" s="882"/>
      <c r="S45" s="801" t="s">
        <v>93</v>
      </c>
      <c r="T45" s="801" t="s">
        <v>956</v>
      </c>
      <c r="U45" s="409">
        <v>46008.0</v>
      </c>
      <c r="V45" s="882"/>
      <c r="W45" s="882"/>
      <c r="X45" s="249"/>
      <c r="Y45" s="883">
        <v>46008.0</v>
      </c>
      <c r="Z45" s="884">
        <v>46008.46875</v>
      </c>
      <c r="AA45" s="885">
        <v>46010.0</v>
      </c>
      <c r="AB45" s="884">
        <v>46010.989583333336</v>
      </c>
      <c r="AC45" s="249"/>
      <c r="AD45" s="535"/>
      <c r="AE45" s="535"/>
      <c r="AF45" s="886"/>
      <c r="AG45" s="887" t="s">
        <v>957</v>
      </c>
      <c r="AH45" s="759"/>
      <c r="AI45" s="888"/>
      <c r="AJ45" s="888"/>
      <c r="AK45" s="888"/>
      <c r="AL45" s="888"/>
      <c r="AM45" s="888"/>
      <c r="AN45" s="888"/>
      <c r="AO45" s="888"/>
      <c r="AP45" s="889">
        <v>4000.0</v>
      </c>
      <c r="AQ45" s="890">
        <f>(48.75*AP45)/4200</f>
        <v>46.42857143</v>
      </c>
      <c r="AR45" s="891">
        <v>16644.0</v>
      </c>
      <c r="AS45" s="892">
        <f>AQ45*AR45</f>
        <v>772757.1429</v>
      </c>
      <c r="AT45" s="893">
        <v>737752.0</v>
      </c>
      <c r="AU45" s="893">
        <v>737752.0</v>
      </c>
      <c r="AV45" s="891">
        <v>177000.0</v>
      </c>
      <c r="AW45" s="894">
        <f>(AT45+AV45)-AS45</f>
        <v>141994.8571</v>
      </c>
      <c r="AX45" s="888"/>
      <c r="AY45" s="888"/>
      <c r="AZ45" s="879"/>
      <c r="BA45" s="535"/>
      <c r="BB45" s="895">
        <v>45996.0</v>
      </c>
      <c r="BC45" s="896">
        <v>45998.0</v>
      </c>
      <c r="BD45" s="895">
        <v>45998.0</v>
      </c>
      <c r="BE45" s="535"/>
      <c r="BF45" s="896">
        <v>46001.0</v>
      </c>
      <c r="BG45" s="897">
        <f t="shared" si="11"/>
        <v>46001</v>
      </c>
      <c r="BH45" s="877">
        <f t="shared" si="12"/>
        <v>5</v>
      </c>
      <c r="BI45" s="898">
        <f t="shared" si="13"/>
        <v>46001</v>
      </c>
      <c r="BJ45" s="873"/>
      <c r="BK45" s="896">
        <v>45996.0</v>
      </c>
      <c r="BL45" s="896">
        <v>45998.0</v>
      </c>
      <c r="BM45" s="896">
        <v>45998.0</v>
      </c>
      <c r="BN45" s="873"/>
      <c r="BO45" s="896">
        <v>46001.0</v>
      </c>
      <c r="BP45" s="897">
        <f t="shared" si="14"/>
        <v>46001</v>
      </c>
      <c r="BQ45" s="877">
        <f t="shared" si="15"/>
        <v>5</v>
      </c>
      <c r="BR45" s="898">
        <f t="shared" si="16"/>
        <v>46001</v>
      </c>
      <c r="BS45" s="873"/>
      <c r="BT45" s="873"/>
      <c r="BU45" s="873"/>
      <c r="BV45" s="873"/>
      <c r="BW45" s="873"/>
      <c r="BX45" s="873"/>
      <c r="BY45" s="876">
        <f t="shared" si="17"/>
        <v>0</v>
      </c>
      <c r="BZ45" s="877">
        <f t="shared" si="18"/>
        <v>0</v>
      </c>
      <c r="CA45" s="878">
        <f t="shared" si="19"/>
        <v>0</v>
      </c>
      <c r="CB45" s="873"/>
      <c r="CC45" s="873"/>
      <c r="CD45" s="873"/>
      <c r="CE45" s="873"/>
      <c r="CF45" s="873"/>
      <c r="CG45" s="873"/>
      <c r="CH45" s="876">
        <f t="shared" si="20"/>
        <v>0</v>
      </c>
      <c r="CI45" s="877">
        <f t="shared" si="21"/>
        <v>0</v>
      </c>
      <c r="CJ45" s="878">
        <f t="shared" si="22"/>
        <v>0</v>
      </c>
      <c r="CK45" s="873"/>
      <c r="CL45" s="873"/>
      <c r="CM45" s="873"/>
      <c r="CN45" s="873"/>
      <c r="CO45" s="873"/>
      <c r="CP45" s="873"/>
      <c r="CQ45" s="873"/>
      <c r="CR45" s="873"/>
      <c r="CS45" s="873"/>
      <c r="CT45" s="873"/>
      <c r="CU45" s="873"/>
      <c r="CV45" s="873"/>
      <c r="CW45" s="873"/>
      <c r="CX45" s="873"/>
      <c r="CY45" s="873"/>
      <c r="CZ45" s="873"/>
      <c r="DA45" s="873"/>
      <c r="DB45" s="873"/>
      <c r="DC45" s="873"/>
      <c r="DD45" s="873"/>
      <c r="DE45" s="873"/>
      <c r="DF45" s="873"/>
      <c r="DG45" s="873"/>
      <c r="DH45" s="873"/>
      <c r="DI45" s="873"/>
      <c r="DJ45" s="873"/>
      <c r="DK45" s="873"/>
      <c r="DL45" s="873"/>
      <c r="DM45" s="873"/>
      <c r="DN45" s="104"/>
      <c r="DO45" s="104"/>
      <c r="DP45" s="104"/>
      <c r="DQ45" s="104"/>
      <c r="DR45" s="104"/>
      <c r="DS45" s="104"/>
      <c r="DT45" s="104"/>
      <c r="DU45" s="104"/>
      <c r="DV45" s="104"/>
      <c r="DW45" s="104"/>
      <c r="DX45" s="104"/>
      <c r="DY45" s="104"/>
      <c r="DZ45" s="104"/>
      <c r="EA45" s="104"/>
      <c r="EB45" s="104"/>
      <c r="EC45" s="104"/>
      <c r="ED45" s="104"/>
      <c r="EE45" s="104"/>
      <c r="EF45" s="104"/>
      <c r="EG45" s="104"/>
      <c r="EH45" s="104"/>
      <c r="EI45" s="104"/>
      <c r="EJ45" s="104"/>
      <c r="EK45" s="104"/>
      <c r="EL45" s="104"/>
      <c r="EM45" s="104"/>
      <c r="EN45" s="104"/>
      <c r="EO45" s="104"/>
      <c r="EP45" s="104"/>
      <c r="EQ45" s="879"/>
      <c r="ER45" s="70"/>
      <c r="ES45" s="70"/>
      <c r="ET45" s="165"/>
      <c r="EU45" s="70"/>
      <c r="EV45" s="406">
        <v>46366.25</v>
      </c>
      <c r="EW45" s="406">
        <v>46372.48611111111</v>
      </c>
      <c r="EX45" s="406">
        <v>46372.52777777778</v>
      </c>
      <c r="EY45" s="406">
        <v>46373.46875</v>
      </c>
      <c r="EZ45" s="71">
        <f t="shared" ref="EZ45:EZ47" si="23">EY45-EV45</f>
        <v>7.21875</v>
      </c>
      <c r="FA45" s="72" t="str">
        <f t="shared" ref="FA45:FA47" si="24">INT(EY45-EV45)&amp;" hari "&amp;HOUR(MOD(EY45-EV45,1))&amp;" jam "&amp;MINUTE(MOD(EY45-EV45,1))&amp;" menit "&amp;SECOND(MOD(EY45-EV45,1))</f>
        <v>7 hari 5 jam 15 menit 0</v>
      </c>
      <c r="FB45" s="406">
        <v>46375.989583333336</v>
      </c>
      <c r="FC45" s="71">
        <f t="shared" ref="FC45:FC47" si="25">FB45-EV45</f>
        <v>9.739583333</v>
      </c>
      <c r="FD45" s="72" t="str">
        <f t="shared" ref="FD45:FD47" si="26">INT(FB45-EV45)&amp;" hari "&amp;HOUR(MOD(FB45-EV45,1))&amp;" jam "&amp;MINUTE(MOD(FB45-EV45,1))&amp;" menit "&amp;SECOND(MOD(FB45-EV45,1))</f>
        <v>9 hari 17 jam 45 menit 0</v>
      </c>
      <c r="FE45" s="406">
        <v>46024.083333333336</v>
      </c>
      <c r="FF45" s="406">
        <v>46036.27777777778</v>
      </c>
      <c r="FG45" s="406">
        <v>46036.62847222222</v>
      </c>
      <c r="FH45" s="406">
        <v>46040.368055555555</v>
      </c>
      <c r="FI45" s="71">
        <f t="shared" ref="FI45:FI46" si="27">FH45-FE45</f>
        <v>16.28472222</v>
      </c>
      <c r="FJ45" s="72" t="str">
        <f t="shared" ref="FJ45:FJ46" si="28">INT(FH45-FE45)&amp;" hari "&amp;HOUR(MOD(FH45-FE45,1))&amp;" jam "&amp;MINUTE(MOD(FH45-FE45,1))&amp;" menit "&amp;SECOND(MOD(FH45-FE45,1))</f>
        <v>16 hari 6 jam 50 menit 0</v>
      </c>
      <c r="FK45" s="71">
        <f t="shared" ref="FK45:FK46" si="29">FC45+FI45</f>
        <v>26.02430556</v>
      </c>
      <c r="FL45" s="72" t="str">
        <f t="shared" ref="FL45:FL46" si="30">INT(FK45)&amp;" hari "&amp;HOUR(MOD(FK45,1))&amp;" jam "&amp;MINUTE(MOD(FK45,1))&amp;" menit "&amp;SECOND(MOD(FK45,1))</f>
        <v>26 hari 0 jam 35 menit 0</v>
      </c>
      <c r="FM45" s="70"/>
      <c r="FN45" s="70"/>
      <c r="FO45" s="70"/>
      <c r="FP45" s="70"/>
      <c r="FQ45" s="70"/>
      <c r="FR45" s="70"/>
      <c r="FS45" s="576"/>
      <c r="FT45" s="577"/>
      <c r="FU45" s="70"/>
      <c r="FV45" s="225"/>
      <c r="FW45" s="225"/>
      <c r="FX45" s="225"/>
      <c r="FY45" s="225"/>
      <c r="FZ45" s="225"/>
      <c r="GA45" s="225"/>
      <c r="GB45" s="225"/>
      <c r="GC45" s="225"/>
      <c r="GD45" s="225"/>
      <c r="GE45" s="225"/>
      <c r="GF45" s="225"/>
      <c r="GG45" s="225"/>
      <c r="GH45" s="225"/>
      <c r="GI45" s="225"/>
    </row>
    <row r="46" ht="35.25" customHeight="1">
      <c r="A46" s="399">
        <v>2.0</v>
      </c>
      <c r="B46" s="54" t="s">
        <v>258</v>
      </c>
      <c r="C46" s="374" t="s">
        <v>874</v>
      </c>
      <c r="D46" s="568" t="s">
        <v>11</v>
      </c>
      <c r="E46" s="868" t="s">
        <v>958</v>
      </c>
      <c r="F46" s="868" t="s">
        <v>959</v>
      </c>
      <c r="G46" s="570" t="s">
        <v>959</v>
      </c>
      <c r="H46" s="570" t="s">
        <v>960</v>
      </c>
      <c r="I46" s="395" t="s">
        <v>756</v>
      </c>
      <c r="J46" s="570" t="s">
        <v>961</v>
      </c>
      <c r="K46" s="414" t="s">
        <v>962</v>
      </c>
      <c r="L46" s="244">
        <v>7500.0</v>
      </c>
      <c r="M46" s="527">
        <v>7950.28</v>
      </c>
      <c r="N46" s="414" t="s">
        <v>265</v>
      </c>
      <c r="O46" s="881"/>
      <c r="P46" s="881"/>
      <c r="Q46" s="881"/>
      <c r="R46" s="881"/>
      <c r="S46" s="801" t="s">
        <v>93</v>
      </c>
      <c r="T46" s="788" t="s">
        <v>963</v>
      </c>
      <c r="U46" s="802">
        <v>46036.0</v>
      </c>
      <c r="V46" s="881"/>
      <c r="W46" s="881"/>
      <c r="X46" s="249"/>
      <c r="Y46" s="883">
        <v>46036.0</v>
      </c>
      <c r="Z46" s="884">
        <v>46036.72222222222</v>
      </c>
      <c r="AA46" s="397">
        <v>46037.0</v>
      </c>
      <c r="AB46" s="884">
        <v>46037.45138888889</v>
      </c>
      <c r="AC46" s="249"/>
      <c r="AD46" s="535"/>
      <c r="AE46" s="535"/>
      <c r="AF46" s="535"/>
      <c r="AG46" s="887" t="s">
        <v>964</v>
      </c>
      <c r="AH46" s="399"/>
      <c r="AI46" s="249"/>
      <c r="AJ46" s="249"/>
      <c r="AK46" s="249"/>
      <c r="AL46" s="249"/>
      <c r="AM46" s="249"/>
      <c r="AN46" s="249"/>
      <c r="AO46" s="249"/>
      <c r="AP46" s="899">
        <v>4000.0</v>
      </c>
      <c r="AQ46" s="890"/>
      <c r="AR46" s="781"/>
      <c r="AS46" s="900"/>
      <c r="AT46" s="901"/>
      <c r="AU46" s="901"/>
      <c r="AV46" s="781"/>
      <c r="AW46" s="902"/>
      <c r="AX46" s="249"/>
      <c r="AY46" s="249"/>
      <c r="AZ46" s="165"/>
      <c r="BA46" s="535"/>
      <c r="BB46" s="903">
        <v>45996.0</v>
      </c>
      <c r="BC46" s="904">
        <v>45998.0</v>
      </c>
      <c r="BD46" s="903">
        <v>45998.0</v>
      </c>
      <c r="BE46" s="535"/>
      <c r="BF46" s="904">
        <v>46001.0</v>
      </c>
      <c r="BG46" s="897">
        <f t="shared" si="11"/>
        <v>46001</v>
      </c>
      <c r="BH46" s="876">
        <f t="shared" si="12"/>
        <v>5</v>
      </c>
      <c r="BI46" s="897">
        <f t="shared" si="13"/>
        <v>46001</v>
      </c>
      <c r="BJ46" s="104"/>
      <c r="BK46" s="904">
        <v>45996.0</v>
      </c>
      <c r="BL46" s="904">
        <v>45998.0</v>
      </c>
      <c r="BM46" s="904">
        <v>45998.0</v>
      </c>
      <c r="BN46" s="104"/>
      <c r="BO46" s="904">
        <v>46001.0</v>
      </c>
      <c r="BP46" s="897">
        <f t="shared" si="14"/>
        <v>46001</v>
      </c>
      <c r="BQ46" s="876">
        <f t="shared" si="15"/>
        <v>5</v>
      </c>
      <c r="BR46" s="897">
        <f t="shared" si="16"/>
        <v>46001</v>
      </c>
      <c r="BS46" s="104"/>
      <c r="BT46" s="104"/>
      <c r="BU46" s="104"/>
      <c r="BV46" s="104"/>
      <c r="BW46" s="104"/>
      <c r="BX46" s="104"/>
      <c r="BY46" s="876">
        <f t="shared" si="17"/>
        <v>0</v>
      </c>
      <c r="BZ46" s="876">
        <f t="shared" si="18"/>
        <v>0</v>
      </c>
      <c r="CA46" s="876">
        <f t="shared" si="19"/>
        <v>0</v>
      </c>
      <c r="CB46" s="104"/>
      <c r="CC46" s="104"/>
      <c r="CD46" s="104"/>
      <c r="CE46" s="104"/>
      <c r="CF46" s="104"/>
      <c r="CG46" s="104"/>
      <c r="CH46" s="876">
        <f t="shared" si="20"/>
        <v>0</v>
      </c>
      <c r="CI46" s="876">
        <f t="shared" si="21"/>
        <v>0</v>
      </c>
      <c r="CJ46" s="876">
        <f t="shared" si="22"/>
        <v>0</v>
      </c>
      <c r="CK46" s="104"/>
      <c r="CL46" s="104"/>
      <c r="CM46" s="104"/>
      <c r="CN46" s="104"/>
      <c r="CO46" s="104"/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4"/>
      <c r="DN46" s="104"/>
      <c r="DO46" s="104"/>
      <c r="DP46" s="104"/>
      <c r="DQ46" s="104"/>
      <c r="DR46" s="104"/>
      <c r="DS46" s="104"/>
      <c r="DT46" s="104"/>
      <c r="DU46" s="104"/>
      <c r="DV46" s="104"/>
      <c r="DW46" s="104"/>
      <c r="DX46" s="104"/>
      <c r="DY46" s="104"/>
      <c r="DZ46" s="104"/>
      <c r="EA46" s="104"/>
      <c r="EB46" s="104"/>
      <c r="EC46" s="104"/>
      <c r="ED46" s="104"/>
      <c r="EE46" s="104"/>
      <c r="EF46" s="104"/>
      <c r="EG46" s="104"/>
      <c r="EH46" s="104"/>
      <c r="EI46" s="104"/>
      <c r="EJ46" s="104"/>
      <c r="EK46" s="104"/>
      <c r="EL46" s="104"/>
      <c r="EM46" s="104"/>
      <c r="EN46" s="104"/>
      <c r="EO46" s="104"/>
      <c r="EP46" s="104"/>
      <c r="EQ46" s="165"/>
      <c r="ER46" s="70"/>
      <c r="ES46" s="70"/>
      <c r="ET46" s="165"/>
      <c r="EU46" s="70"/>
      <c r="EV46" s="406">
        <v>46013.270833333336</v>
      </c>
      <c r="EW46" s="406">
        <v>46019.645833333336</v>
      </c>
      <c r="EX46" s="406">
        <v>46019.82638888889</v>
      </c>
      <c r="EY46" s="406">
        <v>46036.72222222222</v>
      </c>
      <c r="EZ46" s="71">
        <f t="shared" si="23"/>
        <v>23.45138889</v>
      </c>
      <c r="FA46" s="72" t="str">
        <f t="shared" si="24"/>
        <v>23 hari 10 jam 50 menit 0</v>
      </c>
      <c r="FB46" s="406">
        <v>46037.45138888889</v>
      </c>
      <c r="FC46" s="71">
        <f t="shared" si="25"/>
        <v>24.18055556</v>
      </c>
      <c r="FD46" s="72" t="str">
        <f t="shared" si="26"/>
        <v>24 hari 4 jam 20 menit 0</v>
      </c>
      <c r="FE46" s="406">
        <v>46044.5</v>
      </c>
      <c r="FF46" s="406">
        <v>46044.618055555555</v>
      </c>
      <c r="FG46" s="406">
        <v>46045.37013888889</v>
      </c>
      <c r="FH46" s="532">
        <v>46048.493055555555</v>
      </c>
      <c r="FI46" s="71">
        <f t="shared" si="27"/>
        <v>3.993055556</v>
      </c>
      <c r="FJ46" s="72" t="str">
        <f t="shared" si="28"/>
        <v>3 hari 23 jam 50 menit 0</v>
      </c>
      <c r="FK46" s="71">
        <f t="shared" si="29"/>
        <v>28.17361111</v>
      </c>
      <c r="FL46" s="72" t="str">
        <f t="shared" si="30"/>
        <v>28 hari 4 jam 10 menit 0</v>
      </c>
      <c r="FM46" s="70"/>
      <c r="FN46" s="70"/>
      <c r="FO46" s="70"/>
      <c r="FP46" s="70"/>
      <c r="FQ46" s="70"/>
      <c r="FR46" s="70"/>
      <c r="FS46" s="225"/>
      <c r="FT46" s="225"/>
      <c r="FU46" s="70"/>
      <c r="FV46" s="225"/>
      <c r="FW46" s="225"/>
      <c r="FX46" s="225"/>
      <c r="FY46" s="225"/>
      <c r="FZ46" s="225"/>
      <c r="GA46" s="225"/>
      <c r="GB46" s="225"/>
      <c r="GC46" s="225"/>
      <c r="GD46" s="225"/>
      <c r="GE46" s="225"/>
      <c r="GF46" s="225"/>
      <c r="GG46" s="225"/>
      <c r="GH46" s="225"/>
      <c r="GI46" s="225"/>
    </row>
    <row r="47" ht="28.5" customHeight="1">
      <c r="A47" s="432">
        <v>3.0</v>
      </c>
      <c r="B47" s="54" t="s">
        <v>258</v>
      </c>
      <c r="C47" s="374" t="s">
        <v>874</v>
      </c>
      <c r="D47" s="568" t="s">
        <v>6</v>
      </c>
      <c r="E47" s="868" t="s">
        <v>965</v>
      </c>
      <c r="F47" s="570" t="s">
        <v>966</v>
      </c>
      <c r="G47" s="414" t="s">
        <v>967</v>
      </c>
      <c r="H47" s="570" t="s">
        <v>968</v>
      </c>
      <c r="I47" s="414" t="s">
        <v>969</v>
      </c>
      <c r="J47" s="570" t="s">
        <v>970</v>
      </c>
      <c r="K47" s="414" t="s">
        <v>971</v>
      </c>
      <c r="L47" s="588">
        <v>8000.0</v>
      </c>
      <c r="M47" s="527">
        <v>8079.336</v>
      </c>
      <c r="N47" s="414" t="s">
        <v>265</v>
      </c>
      <c r="O47" s="905">
        <v>535000.0</v>
      </c>
      <c r="P47" s="571"/>
      <c r="Q47" s="906"/>
      <c r="R47" s="906"/>
      <c r="S47" s="801" t="s">
        <v>93</v>
      </c>
      <c r="T47" s="249"/>
      <c r="U47" s="802">
        <v>46074.0</v>
      </c>
      <c r="V47" s="906"/>
      <c r="W47" s="906"/>
      <c r="X47" s="249"/>
      <c r="Y47" s="883">
        <v>46074.0</v>
      </c>
      <c r="Z47" s="884">
        <v>46074.67361111111</v>
      </c>
      <c r="AA47" s="397">
        <v>46043.0</v>
      </c>
      <c r="AB47" s="884">
        <v>46074.89513888889</v>
      </c>
      <c r="AC47" s="249"/>
      <c r="AD47" s="535"/>
      <c r="AE47" s="535"/>
      <c r="AF47" s="907">
        <v>580.0</v>
      </c>
      <c r="AG47" s="887" t="s">
        <v>964</v>
      </c>
      <c r="AH47" s="759"/>
      <c r="AI47" s="888"/>
      <c r="AJ47" s="888"/>
      <c r="AK47" s="888"/>
      <c r="AL47" s="888"/>
      <c r="AM47" s="888"/>
      <c r="AN47" s="888"/>
      <c r="AO47" s="888"/>
      <c r="AP47" s="899">
        <v>3800.0</v>
      </c>
      <c r="AQ47" s="890">
        <f>(52.12+34.05)/2</f>
        <v>43.085</v>
      </c>
      <c r="AR47" s="891">
        <v>16925.005</v>
      </c>
      <c r="AS47" s="892">
        <f>AQ47*AR47</f>
        <v>729213.8404</v>
      </c>
      <c r="AT47" s="891">
        <v>535000.0</v>
      </c>
      <c r="AU47" s="891">
        <v>535000.0</v>
      </c>
      <c r="AV47" s="891">
        <v>135000.0</v>
      </c>
      <c r="AW47" s="879"/>
      <c r="AX47" s="888"/>
      <c r="AY47" s="888"/>
      <c r="AZ47" s="879"/>
      <c r="BA47" s="535"/>
      <c r="BB47" s="895"/>
      <c r="BC47" s="896"/>
      <c r="BD47" s="895"/>
      <c r="BE47" s="535"/>
      <c r="BF47" s="896"/>
      <c r="BG47" s="876"/>
      <c r="BH47" s="877"/>
      <c r="BI47" s="878"/>
      <c r="BJ47" s="873"/>
      <c r="BK47" s="896"/>
      <c r="BL47" s="896"/>
      <c r="BM47" s="896"/>
      <c r="BN47" s="873"/>
      <c r="BO47" s="896"/>
      <c r="BP47" s="897">
        <f t="shared" si="14"/>
        <v>0</v>
      </c>
      <c r="BQ47" s="877">
        <f t="shared" si="15"/>
        <v>0</v>
      </c>
      <c r="BR47" s="898">
        <f t="shared" si="16"/>
        <v>0</v>
      </c>
      <c r="BS47" s="873"/>
      <c r="BT47" s="873"/>
      <c r="BU47" s="873"/>
      <c r="BV47" s="873"/>
      <c r="BW47" s="873"/>
      <c r="BX47" s="873"/>
      <c r="BY47" s="876">
        <f t="shared" si="17"/>
        <v>0</v>
      </c>
      <c r="BZ47" s="877">
        <f t="shared" si="18"/>
        <v>0</v>
      </c>
      <c r="CA47" s="878">
        <f t="shared" si="19"/>
        <v>0</v>
      </c>
      <c r="CB47" s="873"/>
      <c r="CC47" s="873"/>
      <c r="CD47" s="873"/>
      <c r="CE47" s="873"/>
      <c r="CF47" s="873"/>
      <c r="CG47" s="873"/>
      <c r="CH47" s="876">
        <f t="shared" si="20"/>
        <v>0</v>
      </c>
      <c r="CI47" s="877">
        <f t="shared" si="21"/>
        <v>0</v>
      </c>
      <c r="CJ47" s="878">
        <f t="shared" si="22"/>
        <v>0</v>
      </c>
      <c r="CK47" s="873"/>
      <c r="CL47" s="873"/>
      <c r="CM47" s="873"/>
      <c r="CN47" s="873"/>
      <c r="CO47" s="873"/>
      <c r="CP47" s="873"/>
      <c r="CQ47" s="873"/>
      <c r="CR47" s="873"/>
      <c r="CS47" s="873"/>
      <c r="CT47" s="873"/>
      <c r="CU47" s="873"/>
      <c r="CV47" s="873"/>
      <c r="CW47" s="873"/>
      <c r="CX47" s="873"/>
      <c r="CY47" s="873"/>
      <c r="CZ47" s="873"/>
      <c r="DA47" s="873"/>
      <c r="DB47" s="873"/>
      <c r="DC47" s="873"/>
      <c r="DD47" s="873"/>
      <c r="DE47" s="873"/>
      <c r="DF47" s="873"/>
      <c r="DG47" s="873"/>
      <c r="DH47" s="873"/>
      <c r="DI47" s="873"/>
      <c r="DJ47" s="873"/>
      <c r="DK47" s="873"/>
      <c r="DL47" s="873"/>
      <c r="DM47" s="873"/>
      <c r="DN47" s="104"/>
      <c r="DO47" s="104"/>
      <c r="DP47" s="104"/>
      <c r="DQ47" s="104"/>
      <c r="DR47" s="104"/>
      <c r="DS47" s="104"/>
      <c r="DT47" s="104"/>
      <c r="DU47" s="104"/>
      <c r="DV47" s="104"/>
      <c r="DW47" s="104"/>
      <c r="DX47" s="104"/>
      <c r="DY47" s="104"/>
      <c r="DZ47" s="104"/>
      <c r="EA47" s="104"/>
      <c r="EB47" s="104"/>
      <c r="EC47" s="104"/>
      <c r="ED47" s="104"/>
      <c r="EE47" s="104"/>
      <c r="EF47" s="104"/>
      <c r="EG47" s="104"/>
      <c r="EH47" s="104"/>
      <c r="EI47" s="104"/>
      <c r="EJ47" s="104"/>
      <c r="EK47" s="104"/>
      <c r="EL47" s="104"/>
      <c r="EM47" s="104"/>
      <c r="EN47" s="104"/>
      <c r="EO47" s="104"/>
      <c r="EP47" s="104"/>
      <c r="EQ47" s="879"/>
      <c r="ER47" s="70"/>
      <c r="ES47" s="70"/>
      <c r="ET47" s="165"/>
      <c r="EU47" s="908">
        <v>46062.0</v>
      </c>
      <c r="EV47" s="406">
        <v>46073.524305555555</v>
      </c>
      <c r="EW47" s="406">
        <v>46073.604166666664</v>
      </c>
      <c r="EX47" s="406">
        <v>46073.666666666664</v>
      </c>
      <c r="EY47" s="406">
        <v>46074.67361111111</v>
      </c>
      <c r="EZ47" s="71">
        <f t="shared" si="23"/>
        <v>1.149305556</v>
      </c>
      <c r="FA47" s="72" t="str">
        <f t="shared" si="24"/>
        <v>1 hari 3 jam 35 menit 0</v>
      </c>
      <c r="FB47" s="406">
        <v>46074.89513888889</v>
      </c>
      <c r="FC47" s="71">
        <f t="shared" si="25"/>
        <v>1.370833333</v>
      </c>
      <c r="FD47" s="72" t="str">
        <f t="shared" si="26"/>
        <v>1 hari 8 jam 54 menit 0</v>
      </c>
      <c r="FE47" s="406">
        <v>46084.416666666664</v>
      </c>
      <c r="FF47" s="406">
        <v>46084.59027777778</v>
      </c>
      <c r="FG47" s="406">
        <v>46084.98263888889</v>
      </c>
      <c r="FH47" s="70"/>
      <c r="FI47" s="70"/>
      <c r="FJ47" s="70"/>
      <c r="FK47" s="70"/>
      <c r="FL47" s="576"/>
      <c r="FM47" s="70"/>
      <c r="FN47" s="70"/>
      <c r="FO47" s="70"/>
      <c r="FP47" s="70"/>
      <c r="FQ47" s="70"/>
      <c r="FR47" s="70"/>
      <c r="FS47" s="576"/>
      <c r="FT47" s="577"/>
      <c r="FU47" s="70"/>
      <c r="FV47" s="225"/>
      <c r="FW47" s="225"/>
      <c r="FX47" s="225"/>
      <c r="FY47" s="225"/>
      <c r="FZ47" s="225"/>
      <c r="GA47" s="225"/>
      <c r="GB47" s="225"/>
      <c r="GC47" s="225"/>
      <c r="GD47" s="225"/>
      <c r="GE47" s="225"/>
      <c r="GF47" s="225"/>
      <c r="GG47" s="225"/>
      <c r="GH47" s="225"/>
      <c r="GI47" s="225"/>
    </row>
    <row r="48" ht="28.5" customHeight="1">
      <c r="A48" s="432">
        <v>4.0</v>
      </c>
      <c r="B48" s="54" t="s">
        <v>258</v>
      </c>
      <c r="C48" s="909" t="s">
        <v>537</v>
      </c>
      <c r="D48" s="568" t="s">
        <v>11</v>
      </c>
      <c r="E48" s="868" t="s">
        <v>972</v>
      </c>
      <c r="F48" s="570" t="s">
        <v>269</v>
      </c>
      <c r="G48" s="414" t="s">
        <v>12</v>
      </c>
      <c r="H48" s="570" t="s">
        <v>973</v>
      </c>
      <c r="I48" s="414" t="s">
        <v>271</v>
      </c>
      <c r="J48" s="587" t="s">
        <v>974</v>
      </c>
      <c r="K48" s="788" t="s">
        <v>975</v>
      </c>
      <c r="L48" s="244">
        <v>7500.0</v>
      </c>
      <c r="M48" s="527">
        <v>0.0</v>
      </c>
      <c r="N48" s="758" t="s">
        <v>976</v>
      </c>
      <c r="O48" s="571"/>
      <c r="P48" s="571"/>
      <c r="Q48" s="906"/>
      <c r="R48" s="906"/>
      <c r="S48" s="758" t="s">
        <v>977</v>
      </c>
      <c r="T48" s="568" t="s">
        <v>978</v>
      </c>
      <c r="U48" s="831"/>
      <c r="V48" s="906"/>
      <c r="W48" s="906"/>
      <c r="X48" s="249"/>
      <c r="Y48" s="572"/>
      <c r="Z48" s="573"/>
      <c r="AA48" s="83"/>
      <c r="AB48" s="910"/>
      <c r="AC48" s="249"/>
      <c r="AD48" s="535"/>
      <c r="AE48" s="535"/>
      <c r="AF48" s="886"/>
      <c r="AG48" s="911" t="s">
        <v>957</v>
      </c>
      <c r="AH48" s="759"/>
      <c r="AI48" s="888"/>
      <c r="AJ48" s="888"/>
      <c r="AK48" s="888"/>
      <c r="AL48" s="888"/>
      <c r="AM48" s="888"/>
      <c r="AN48" s="888"/>
      <c r="AO48" s="888"/>
      <c r="AP48" s="875"/>
      <c r="AQ48" s="891"/>
      <c r="AR48" s="879"/>
      <c r="AS48" s="879"/>
      <c r="AT48" s="879"/>
      <c r="AU48" s="879"/>
      <c r="AV48" s="879"/>
      <c r="AW48" s="879"/>
      <c r="AX48" s="888"/>
      <c r="AY48" s="888"/>
      <c r="AZ48" s="879"/>
      <c r="BA48" s="535"/>
      <c r="BB48" s="895"/>
      <c r="BC48" s="896"/>
      <c r="BD48" s="895"/>
      <c r="BE48" s="535"/>
      <c r="BF48" s="896"/>
      <c r="BG48" s="876"/>
      <c r="BH48" s="877"/>
      <c r="BI48" s="878"/>
      <c r="BJ48" s="873"/>
      <c r="BK48" s="896"/>
      <c r="BL48" s="896"/>
      <c r="BM48" s="896"/>
      <c r="BN48" s="873"/>
      <c r="BO48" s="896"/>
      <c r="BP48" s="897">
        <f t="shared" si="14"/>
        <v>0</v>
      </c>
      <c r="BQ48" s="877">
        <f t="shared" si="15"/>
        <v>0</v>
      </c>
      <c r="BR48" s="898">
        <f t="shared" si="16"/>
        <v>0</v>
      </c>
      <c r="BS48" s="873"/>
      <c r="BT48" s="873"/>
      <c r="BU48" s="873"/>
      <c r="BV48" s="873"/>
      <c r="BW48" s="873"/>
      <c r="BX48" s="873"/>
      <c r="BY48" s="876">
        <f t="shared" si="17"/>
        <v>0</v>
      </c>
      <c r="BZ48" s="877">
        <f t="shared" si="18"/>
        <v>0</v>
      </c>
      <c r="CA48" s="878">
        <f t="shared" si="19"/>
        <v>0</v>
      </c>
      <c r="CB48" s="873"/>
      <c r="CC48" s="873"/>
      <c r="CD48" s="873"/>
      <c r="CE48" s="873"/>
      <c r="CF48" s="873"/>
      <c r="CG48" s="873"/>
      <c r="CH48" s="876">
        <f t="shared" si="20"/>
        <v>0</v>
      </c>
      <c r="CI48" s="877">
        <f t="shared" si="21"/>
        <v>0</v>
      </c>
      <c r="CJ48" s="878">
        <f t="shared" si="22"/>
        <v>0</v>
      </c>
      <c r="CK48" s="873"/>
      <c r="CL48" s="873"/>
      <c r="CM48" s="873"/>
      <c r="CN48" s="873"/>
      <c r="CO48" s="873"/>
      <c r="CP48" s="873"/>
      <c r="CQ48" s="873"/>
      <c r="CR48" s="873"/>
      <c r="CS48" s="873"/>
      <c r="CT48" s="873"/>
      <c r="CU48" s="873"/>
      <c r="CV48" s="873"/>
      <c r="CW48" s="873"/>
      <c r="CX48" s="873"/>
      <c r="CY48" s="873"/>
      <c r="CZ48" s="873"/>
      <c r="DA48" s="873"/>
      <c r="DB48" s="873"/>
      <c r="DC48" s="873"/>
      <c r="DD48" s="873"/>
      <c r="DE48" s="873"/>
      <c r="DF48" s="873"/>
      <c r="DG48" s="873"/>
      <c r="DH48" s="873"/>
      <c r="DI48" s="873"/>
      <c r="DJ48" s="873"/>
      <c r="DK48" s="873"/>
      <c r="DL48" s="873"/>
      <c r="DM48" s="873"/>
      <c r="DN48" s="104"/>
      <c r="DO48" s="104"/>
      <c r="DP48" s="104"/>
      <c r="DQ48" s="104"/>
      <c r="DR48" s="104"/>
      <c r="DS48" s="104"/>
      <c r="DT48" s="104"/>
      <c r="DU48" s="104"/>
      <c r="DV48" s="104"/>
      <c r="DW48" s="104"/>
      <c r="DX48" s="104"/>
      <c r="DY48" s="104"/>
      <c r="DZ48" s="104"/>
      <c r="EA48" s="104"/>
      <c r="EB48" s="104"/>
      <c r="EC48" s="104"/>
      <c r="ED48" s="104"/>
      <c r="EE48" s="104"/>
      <c r="EF48" s="104"/>
      <c r="EG48" s="104"/>
      <c r="EH48" s="104"/>
      <c r="EI48" s="104"/>
      <c r="EJ48" s="104"/>
      <c r="EK48" s="104"/>
      <c r="EL48" s="104"/>
      <c r="EM48" s="104"/>
      <c r="EN48" s="104"/>
      <c r="EO48" s="104"/>
      <c r="EP48" s="104"/>
      <c r="EQ48" s="879"/>
      <c r="ER48" s="70"/>
      <c r="ES48" s="70"/>
      <c r="ET48" s="165"/>
      <c r="EU48" s="908">
        <v>46024.0</v>
      </c>
      <c r="EV48" s="70"/>
      <c r="EW48" s="70"/>
      <c r="EX48" s="70"/>
      <c r="EY48" s="70"/>
      <c r="EZ48" s="70"/>
      <c r="FA48" s="70"/>
      <c r="FB48" s="70"/>
      <c r="FC48" s="70"/>
      <c r="FD48" s="70"/>
      <c r="FE48" s="70"/>
      <c r="FF48" s="70"/>
      <c r="FG48" s="70"/>
      <c r="FH48" s="70"/>
      <c r="FI48" s="70"/>
      <c r="FJ48" s="70"/>
      <c r="FK48" s="70"/>
      <c r="FL48" s="576"/>
      <c r="FM48" s="70"/>
      <c r="FN48" s="70"/>
      <c r="FO48" s="70"/>
      <c r="FP48" s="70"/>
      <c r="FQ48" s="70"/>
      <c r="FR48" s="70"/>
      <c r="FS48" s="576"/>
      <c r="FT48" s="577"/>
      <c r="FU48" s="70"/>
      <c r="FV48" s="225"/>
      <c r="FW48" s="225"/>
      <c r="FX48" s="225"/>
      <c r="FY48" s="225"/>
      <c r="FZ48" s="225"/>
      <c r="GA48" s="225"/>
      <c r="GB48" s="225"/>
      <c r="GC48" s="225"/>
      <c r="GD48" s="225"/>
      <c r="GE48" s="225"/>
      <c r="GF48" s="225"/>
      <c r="GG48" s="225"/>
      <c r="GH48" s="225"/>
      <c r="GI48" s="225"/>
    </row>
    <row r="49" ht="28.5" customHeight="1">
      <c r="A49" s="432">
        <v>5.0</v>
      </c>
      <c r="B49" s="54" t="s">
        <v>258</v>
      </c>
      <c r="C49" s="499" t="s">
        <v>537</v>
      </c>
      <c r="D49" s="568" t="s">
        <v>11</v>
      </c>
      <c r="E49" s="868" t="s">
        <v>979</v>
      </c>
      <c r="F49" s="570" t="s">
        <v>269</v>
      </c>
      <c r="G49" s="414" t="s">
        <v>12</v>
      </c>
      <c r="H49" s="570" t="s">
        <v>973</v>
      </c>
      <c r="I49" s="414" t="s">
        <v>271</v>
      </c>
      <c r="J49" s="587" t="s">
        <v>980</v>
      </c>
      <c r="K49" s="756" t="s">
        <v>552</v>
      </c>
      <c r="L49" s="244">
        <v>7500.0</v>
      </c>
      <c r="M49" s="527">
        <v>0.0</v>
      </c>
      <c r="N49" s="758" t="s">
        <v>976</v>
      </c>
      <c r="O49" s="571"/>
      <c r="P49" s="571"/>
      <c r="Q49" s="906"/>
      <c r="R49" s="906"/>
      <c r="S49" s="758" t="s">
        <v>977</v>
      </c>
      <c r="T49" s="568" t="s">
        <v>978</v>
      </c>
      <c r="U49" s="831"/>
      <c r="V49" s="906"/>
      <c r="W49" s="906"/>
      <c r="X49" s="249"/>
      <c r="Y49" s="572"/>
      <c r="Z49" s="573"/>
      <c r="AA49" s="83"/>
      <c r="AB49" s="910"/>
      <c r="AC49" s="249"/>
      <c r="AD49" s="535"/>
      <c r="AE49" s="535"/>
      <c r="AF49" s="886"/>
      <c r="AG49" s="911" t="s">
        <v>957</v>
      </c>
      <c r="AH49" s="759"/>
      <c r="AI49" s="888"/>
      <c r="AJ49" s="888"/>
      <c r="AK49" s="888"/>
      <c r="AL49" s="888"/>
      <c r="AM49" s="888"/>
      <c r="AN49" s="888"/>
      <c r="AO49" s="888"/>
      <c r="AP49" s="875"/>
      <c r="AQ49" s="891"/>
      <c r="AR49" s="879"/>
      <c r="AS49" s="879"/>
      <c r="AT49" s="879"/>
      <c r="AU49" s="879"/>
      <c r="AV49" s="879"/>
      <c r="AW49" s="879"/>
      <c r="AX49" s="888"/>
      <c r="AY49" s="888"/>
      <c r="AZ49" s="879"/>
      <c r="BA49" s="535"/>
      <c r="BB49" s="895"/>
      <c r="BC49" s="896"/>
      <c r="BD49" s="895"/>
      <c r="BE49" s="535"/>
      <c r="BF49" s="896"/>
      <c r="BG49" s="876"/>
      <c r="BH49" s="877"/>
      <c r="BI49" s="878"/>
      <c r="BJ49" s="873"/>
      <c r="BK49" s="896"/>
      <c r="BL49" s="896"/>
      <c r="BM49" s="896"/>
      <c r="BN49" s="873"/>
      <c r="BO49" s="896"/>
      <c r="BP49" s="897">
        <f t="shared" si="14"/>
        <v>0</v>
      </c>
      <c r="BQ49" s="877">
        <f t="shared" si="15"/>
        <v>0</v>
      </c>
      <c r="BR49" s="898">
        <f t="shared" si="16"/>
        <v>0</v>
      </c>
      <c r="BS49" s="873"/>
      <c r="BT49" s="873"/>
      <c r="BU49" s="873"/>
      <c r="BV49" s="873"/>
      <c r="BW49" s="873"/>
      <c r="BX49" s="873"/>
      <c r="BY49" s="876">
        <f t="shared" si="17"/>
        <v>0</v>
      </c>
      <c r="BZ49" s="877">
        <f t="shared" si="18"/>
        <v>0</v>
      </c>
      <c r="CA49" s="878">
        <f t="shared" si="19"/>
        <v>0</v>
      </c>
      <c r="CB49" s="873"/>
      <c r="CC49" s="873"/>
      <c r="CD49" s="873"/>
      <c r="CE49" s="873"/>
      <c r="CF49" s="873"/>
      <c r="CG49" s="873"/>
      <c r="CH49" s="876">
        <f t="shared" si="20"/>
        <v>0</v>
      </c>
      <c r="CI49" s="877">
        <f t="shared" si="21"/>
        <v>0</v>
      </c>
      <c r="CJ49" s="878">
        <f t="shared" si="22"/>
        <v>0</v>
      </c>
      <c r="CK49" s="873"/>
      <c r="CL49" s="873"/>
      <c r="CM49" s="873"/>
      <c r="CN49" s="873"/>
      <c r="CO49" s="873"/>
      <c r="CP49" s="873"/>
      <c r="CQ49" s="873"/>
      <c r="CR49" s="873"/>
      <c r="CS49" s="873"/>
      <c r="CT49" s="873"/>
      <c r="CU49" s="873"/>
      <c r="CV49" s="873"/>
      <c r="CW49" s="873"/>
      <c r="CX49" s="873"/>
      <c r="CY49" s="873"/>
      <c r="CZ49" s="873"/>
      <c r="DA49" s="873"/>
      <c r="DB49" s="873"/>
      <c r="DC49" s="873"/>
      <c r="DD49" s="873"/>
      <c r="DE49" s="873"/>
      <c r="DF49" s="873"/>
      <c r="DG49" s="873"/>
      <c r="DH49" s="873"/>
      <c r="DI49" s="873"/>
      <c r="DJ49" s="873"/>
      <c r="DK49" s="873"/>
      <c r="DL49" s="873"/>
      <c r="DM49" s="873"/>
      <c r="DN49" s="104"/>
      <c r="DO49" s="104"/>
      <c r="DP49" s="104"/>
      <c r="DQ49" s="104"/>
      <c r="DR49" s="104"/>
      <c r="DS49" s="104"/>
      <c r="DT49" s="104"/>
      <c r="DU49" s="104"/>
      <c r="DV49" s="104"/>
      <c r="DW49" s="104"/>
      <c r="DX49" s="104"/>
      <c r="DY49" s="104"/>
      <c r="DZ49" s="104"/>
      <c r="EA49" s="104"/>
      <c r="EB49" s="104"/>
      <c r="EC49" s="104"/>
      <c r="ED49" s="104"/>
      <c r="EE49" s="104"/>
      <c r="EF49" s="104"/>
      <c r="EG49" s="104"/>
      <c r="EH49" s="104"/>
      <c r="EI49" s="104"/>
      <c r="EJ49" s="104"/>
      <c r="EK49" s="104"/>
      <c r="EL49" s="104"/>
      <c r="EM49" s="104"/>
      <c r="EN49" s="104"/>
      <c r="EO49" s="104"/>
      <c r="EP49" s="104"/>
      <c r="EQ49" s="879"/>
      <c r="ER49" s="70"/>
      <c r="ES49" s="70"/>
      <c r="ET49" s="165"/>
      <c r="EU49" s="70"/>
      <c r="EV49" s="70"/>
      <c r="EW49" s="70"/>
      <c r="EX49" s="70"/>
      <c r="EY49" s="70"/>
      <c r="EZ49" s="70"/>
      <c r="FA49" s="70"/>
      <c r="FB49" s="70"/>
      <c r="FC49" s="70"/>
      <c r="FD49" s="70"/>
      <c r="FE49" s="70"/>
      <c r="FF49" s="70"/>
      <c r="FG49" s="70"/>
      <c r="FH49" s="70"/>
      <c r="FI49" s="70"/>
      <c r="FJ49" s="70"/>
      <c r="FK49" s="70"/>
      <c r="FL49" s="576"/>
      <c r="FM49" s="70"/>
      <c r="FN49" s="70"/>
      <c r="FO49" s="70"/>
      <c r="FP49" s="70"/>
      <c r="FQ49" s="70"/>
      <c r="FR49" s="70"/>
      <c r="FS49" s="576"/>
      <c r="FT49" s="577"/>
      <c r="FU49" s="70"/>
      <c r="FV49" s="225"/>
      <c r="FW49" s="225"/>
      <c r="FX49" s="225"/>
      <c r="FY49" s="225"/>
      <c r="FZ49" s="225"/>
      <c r="GA49" s="225"/>
      <c r="GB49" s="225"/>
      <c r="GC49" s="225"/>
      <c r="GD49" s="225"/>
      <c r="GE49" s="225"/>
      <c r="GF49" s="225"/>
      <c r="GG49" s="225"/>
      <c r="GH49" s="225"/>
      <c r="GI49" s="225"/>
    </row>
    <row r="50" ht="28.5" customHeight="1">
      <c r="A50" s="432">
        <v>6.0</v>
      </c>
      <c r="B50" s="54" t="s">
        <v>258</v>
      </c>
      <c r="C50" s="499" t="s">
        <v>537</v>
      </c>
      <c r="D50" s="568" t="s">
        <v>11</v>
      </c>
      <c r="E50" s="868" t="s">
        <v>981</v>
      </c>
      <c r="F50" s="570" t="s">
        <v>269</v>
      </c>
      <c r="G50" s="414" t="s">
        <v>12</v>
      </c>
      <c r="H50" s="570" t="s">
        <v>982</v>
      </c>
      <c r="I50" s="414" t="s">
        <v>271</v>
      </c>
      <c r="J50" s="587" t="s">
        <v>983</v>
      </c>
      <c r="K50" s="756" t="s">
        <v>707</v>
      </c>
      <c r="L50" s="244">
        <v>7500.0</v>
      </c>
      <c r="M50" s="527">
        <v>0.0</v>
      </c>
      <c r="N50" s="758" t="s">
        <v>976</v>
      </c>
      <c r="O50" s="571"/>
      <c r="P50" s="571"/>
      <c r="Q50" s="906"/>
      <c r="R50" s="906"/>
      <c r="S50" s="758" t="s">
        <v>977</v>
      </c>
      <c r="T50" s="568" t="s">
        <v>978</v>
      </c>
      <c r="U50" s="831"/>
      <c r="V50" s="906"/>
      <c r="W50" s="906"/>
      <c r="X50" s="249"/>
      <c r="Y50" s="572"/>
      <c r="Z50" s="573"/>
      <c r="AA50" s="83"/>
      <c r="AB50" s="910"/>
      <c r="AC50" s="249"/>
      <c r="AD50" s="535"/>
      <c r="AE50" s="535"/>
      <c r="AF50" s="886"/>
      <c r="AG50" s="911" t="s">
        <v>957</v>
      </c>
      <c r="AH50" s="759"/>
      <c r="AI50" s="888"/>
      <c r="AJ50" s="888"/>
      <c r="AK50" s="888"/>
      <c r="AL50" s="888"/>
      <c r="AM50" s="888"/>
      <c r="AN50" s="888"/>
      <c r="AO50" s="888"/>
      <c r="AP50" s="875"/>
      <c r="AQ50" s="891"/>
      <c r="AR50" s="879"/>
      <c r="AS50" s="879"/>
      <c r="AT50" s="879"/>
      <c r="AU50" s="879"/>
      <c r="AV50" s="879"/>
      <c r="AW50" s="879"/>
      <c r="AX50" s="888"/>
      <c r="AY50" s="888"/>
      <c r="AZ50" s="879"/>
      <c r="BA50" s="535"/>
      <c r="BB50" s="895"/>
      <c r="BC50" s="896"/>
      <c r="BD50" s="895"/>
      <c r="BE50" s="535"/>
      <c r="BF50" s="896"/>
      <c r="BG50" s="876"/>
      <c r="BH50" s="877"/>
      <c r="BI50" s="878"/>
      <c r="BJ50" s="873"/>
      <c r="BK50" s="896"/>
      <c r="BL50" s="896"/>
      <c r="BM50" s="896"/>
      <c r="BN50" s="873"/>
      <c r="BO50" s="896"/>
      <c r="BP50" s="897">
        <f t="shared" si="14"/>
        <v>0</v>
      </c>
      <c r="BQ50" s="877">
        <f t="shared" si="15"/>
        <v>0</v>
      </c>
      <c r="BR50" s="898">
        <f t="shared" si="16"/>
        <v>0</v>
      </c>
      <c r="BS50" s="873"/>
      <c r="BT50" s="873"/>
      <c r="BU50" s="873"/>
      <c r="BV50" s="873"/>
      <c r="BW50" s="873"/>
      <c r="BX50" s="873"/>
      <c r="BY50" s="876">
        <f t="shared" si="17"/>
        <v>0</v>
      </c>
      <c r="BZ50" s="877">
        <f t="shared" si="18"/>
        <v>0</v>
      </c>
      <c r="CA50" s="878">
        <f t="shared" si="19"/>
        <v>0</v>
      </c>
      <c r="CB50" s="873"/>
      <c r="CC50" s="873"/>
      <c r="CD50" s="873"/>
      <c r="CE50" s="873"/>
      <c r="CF50" s="873"/>
      <c r="CG50" s="873"/>
      <c r="CH50" s="876">
        <f t="shared" si="20"/>
        <v>0</v>
      </c>
      <c r="CI50" s="877">
        <f t="shared" si="21"/>
        <v>0</v>
      </c>
      <c r="CJ50" s="878">
        <f t="shared" si="22"/>
        <v>0</v>
      </c>
      <c r="CK50" s="873"/>
      <c r="CL50" s="873"/>
      <c r="CM50" s="873"/>
      <c r="CN50" s="873"/>
      <c r="CO50" s="873"/>
      <c r="CP50" s="873"/>
      <c r="CQ50" s="873"/>
      <c r="CR50" s="873"/>
      <c r="CS50" s="873"/>
      <c r="CT50" s="873"/>
      <c r="CU50" s="873"/>
      <c r="CV50" s="873"/>
      <c r="CW50" s="873"/>
      <c r="CX50" s="873"/>
      <c r="CY50" s="873"/>
      <c r="CZ50" s="873"/>
      <c r="DA50" s="873"/>
      <c r="DB50" s="873"/>
      <c r="DC50" s="873"/>
      <c r="DD50" s="873"/>
      <c r="DE50" s="873"/>
      <c r="DF50" s="873"/>
      <c r="DG50" s="873"/>
      <c r="DH50" s="873"/>
      <c r="DI50" s="873"/>
      <c r="DJ50" s="873"/>
      <c r="DK50" s="873"/>
      <c r="DL50" s="873"/>
      <c r="DM50" s="873"/>
      <c r="DN50" s="104"/>
      <c r="DO50" s="104"/>
      <c r="DP50" s="104"/>
      <c r="DQ50" s="104"/>
      <c r="DR50" s="104"/>
      <c r="DS50" s="104"/>
      <c r="DT50" s="104"/>
      <c r="DU50" s="104"/>
      <c r="DV50" s="104"/>
      <c r="DW50" s="104"/>
      <c r="DX50" s="104"/>
      <c r="DY50" s="104"/>
      <c r="DZ50" s="104"/>
      <c r="EA50" s="104"/>
      <c r="EB50" s="104"/>
      <c r="EC50" s="104"/>
      <c r="ED50" s="104"/>
      <c r="EE50" s="104"/>
      <c r="EF50" s="104"/>
      <c r="EG50" s="104"/>
      <c r="EH50" s="104"/>
      <c r="EI50" s="104"/>
      <c r="EJ50" s="104"/>
      <c r="EK50" s="104"/>
      <c r="EL50" s="104"/>
      <c r="EM50" s="104"/>
      <c r="EN50" s="104"/>
      <c r="EO50" s="104"/>
      <c r="EP50" s="104"/>
      <c r="EQ50" s="879"/>
      <c r="ER50" s="70"/>
      <c r="ES50" s="70"/>
      <c r="ET50" s="165"/>
      <c r="EU50" s="70"/>
      <c r="EV50" s="70"/>
      <c r="EW50" s="70"/>
      <c r="EX50" s="70"/>
      <c r="EY50" s="70"/>
      <c r="EZ50" s="70"/>
      <c r="FA50" s="70"/>
      <c r="FB50" s="70"/>
      <c r="FC50" s="70"/>
      <c r="FD50" s="70"/>
      <c r="FE50" s="70"/>
      <c r="FF50" s="70"/>
      <c r="FG50" s="70"/>
      <c r="FH50" s="70"/>
      <c r="FI50" s="70"/>
      <c r="FJ50" s="70"/>
      <c r="FK50" s="70"/>
      <c r="FL50" s="576"/>
      <c r="FM50" s="70"/>
      <c r="FN50" s="70"/>
      <c r="FO50" s="70"/>
      <c r="FP50" s="70"/>
      <c r="FQ50" s="70"/>
      <c r="FR50" s="70"/>
      <c r="FS50" s="576"/>
      <c r="FT50" s="577"/>
      <c r="FU50" s="70"/>
      <c r="FV50" s="225"/>
      <c r="FW50" s="225"/>
      <c r="FX50" s="225"/>
      <c r="FY50" s="225"/>
      <c r="FZ50" s="225"/>
      <c r="GA50" s="225"/>
      <c r="GB50" s="225"/>
      <c r="GC50" s="225"/>
      <c r="GD50" s="225"/>
      <c r="GE50" s="225"/>
      <c r="GF50" s="225"/>
      <c r="GG50" s="225"/>
      <c r="GH50" s="225"/>
      <c r="GI50" s="225"/>
    </row>
    <row r="51" ht="28.5" customHeight="1">
      <c r="A51" s="432">
        <v>7.0</v>
      </c>
      <c r="B51" s="54" t="s">
        <v>258</v>
      </c>
      <c r="C51" s="499" t="s">
        <v>537</v>
      </c>
      <c r="D51" s="568" t="s">
        <v>11</v>
      </c>
      <c r="E51" s="868" t="s">
        <v>984</v>
      </c>
      <c r="F51" s="570" t="s">
        <v>269</v>
      </c>
      <c r="G51" s="414" t="s">
        <v>12</v>
      </c>
      <c r="H51" s="570" t="s">
        <v>982</v>
      </c>
      <c r="I51" s="414" t="s">
        <v>271</v>
      </c>
      <c r="J51" s="587" t="s">
        <v>985</v>
      </c>
      <c r="K51" s="756" t="s">
        <v>552</v>
      </c>
      <c r="L51" s="244">
        <v>7500.0</v>
      </c>
      <c r="M51" s="527">
        <v>0.0</v>
      </c>
      <c r="N51" s="414" t="s">
        <v>867</v>
      </c>
      <c r="O51" s="571"/>
      <c r="P51" s="571"/>
      <c r="Q51" s="906"/>
      <c r="R51" s="906"/>
      <c r="S51" s="758" t="s">
        <v>977</v>
      </c>
      <c r="T51" s="568" t="s">
        <v>978</v>
      </c>
      <c r="U51" s="831"/>
      <c r="V51" s="906"/>
      <c r="W51" s="906"/>
      <c r="X51" s="249"/>
      <c r="Y51" s="572"/>
      <c r="Z51" s="573"/>
      <c r="AA51" s="83"/>
      <c r="AB51" s="910"/>
      <c r="AC51" s="249"/>
      <c r="AD51" s="535"/>
      <c r="AE51" s="535"/>
      <c r="AF51" s="886"/>
      <c r="AG51" s="911" t="s">
        <v>957</v>
      </c>
      <c r="AH51" s="759"/>
      <c r="AI51" s="888"/>
      <c r="AJ51" s="888"/>
      <c r="AK51" s="888"/>
      <c r="AL51" s="888"/>
      <c r="AM51" s="888"/>
      <c r="AN51" s="888"/>
      <c r="AO51" s="888"/>
      <c r="AP51" s="875"/>
      <c r="AQ51" s="891"/>
      <c r="AR51" s="879"/>
      <c r="AS51" s="879"/>
      <c r="AT51" s="879"/>
      <c r="AU51" s="879"/>
      <c r="AV51" s="879"/>
      <c r="AW51" s="879"/>
      <c r="AX51" s="888"/>
      <c r="AY51" s="888"/>
      <c r="AZ51" s="879"/>
      <c r="BA51" s="535"/>
      <c r="BB51" s="895"/>
      <c r="BC51" s="896"/>
      <c r="BD51" s="895"/>
      <c r="BE51" s="535"/>
      <c r="BF51" s="896"/>
      <c r="BG51" s="876"/>
      <c r="BH51" s="877"/>
      <c r="BI51" s="878"/>
      <c r="BJ51" s="873"/>
      <c r="BK51" s="896"/>
      <c r="BL51" s="896"/>
      <c r="BM51" s="896"/>
      <c r="BN51" s="873"/>
      <c r="BO51" s="896"/>
      <c r="BP51" s="897">
        <f t="shared" si="14"/>
        <v>0</v>
      </c>
      <c r="BQ51" s="877">
        <f t="shared" si="15"/>
        <v>0</v>
      </c>
      <c r="BR51" s="898">
        <f t="shared" si="16"/>
        <v>0</v>
      </c>
      <c r="BS51" s="873"/>
      <c r="BT51" s="873"/>
      <c r="BU51" s="873"/>
      <c r="BV51" s="873"/>
      <c r="BW51" s="873"/>
      <c r="BX51" s="873"/>
      <c r="BY51" s="876">
        <f t="shared" si="17"/>
        <v>0</v>
      </c>
      <c r="BZ51" s="877">
        <f t="shared" si="18"/>
        <v>0</v>
      </c>
      <c r="CA51" s="878">
        <f t="shared" si="19"/>
        <v>0</v>
      </c>
      <c r="CB51" s="873"/>
      <c r="CC51" s="873"/>
      <c r="CD51" s="873"/>
      <c r="CE51" s="873"/>
      <c r="CF51" s="873"/>
      <c r="CG51" s="873"/>
      <c r="CH51" s="876">
        <f t="shared" si="20"/>
        <v>0</v>
      </c>
      <c r="CI51" s="877">
        <f t="shared" si="21"/>
        <v>0</v>
      </c>
      <c r="CJ51" s="878">
        <f t="shared" si="22"/>
        <v>0</v>
      </c>
      <c r="CK51" s="873"/>
      <c r="CL51" s="873"/>
      <c r="CM51" s="873"/>
      <c r="CN51" s="873"/>
      <c r="CO51" s="873"/>
      <c r="CP51" s="873"/>
      <c r="CQ51" s="873"/>
      <c r="CR51" s="873"/>
      <c r="CS51" s="873"/>
      <c r="CT51" s="873"/>
      <c r="CU51" s="873"/>
      <c r="CV51" s="873"/>
      <c r="CW51" s="873"/>
      <c r="CX51" s="873"/>
      <c r="CY51" s="873"/>
      <c r="CZ51" s="873"/>
      <c r="DA51" s="873"/>
      <c r="DB51" s="873"/>
      <c r="DC51" s="873"/>
      <c r="DD51" s="873"/>
      <c r="DE51" s="873"/>
      <c r="DF51" s="873"/>
      <c r="DG51" s="873"/>
      <c r="DH51" s="873"/>
      <c r="DI51" s="873"/>
      <c r="DJ51" s="873"/>
      <c r="DK51" s="873"/>
      <c r="DL51" s="873"/>
      <c r="DM51" s="873"/>
      <c r="DN51" s="104"/>
      <c r="DO51" s="104"/>
      <c r="DP51" s="104"/>
      <c r="DQ51" s="104"/>
      <c r="DR51" s="104"/>
      <c r="DS51" s="104"/>
      <c r="DT51" s="104"/>
      <c r="DU51" s="104"/>
      <c r="DV51" s="104"/>
      <c r="DW51" s="104"/>
      <c r="DX51" s="104"/>
      <c r="DY51" s="104"/>
      <c r="DZ51" s="104"/>
      <c r="EA51" s="104"/>
      <c r="EB51" s="104"/>
      <c r="EC51" s="104"/>
      <c r="ED51" s="104"/>
      <c r="EE51" s="104"/>
      <c r="EF51" s="104"/>
      <c r="EG51" s="104"/>
      <c r="EH51" s="104"/>
      <c r="EI51" s="104"/>
      <c r="EJ51" s="104"/>
      <c r="EK51" s="104"/>
      <c r="EL51" s="104"/>
      <c r="EM51" s="104"/>
      <c r="EN51" s="104"/>
      <c r="EO51" s="104"/>
      <c r="EP51" s="104"/>
      <c r="EQ51" s="879"/>
      <c r="ER51" s="70"/>
      <c r="ES51" s="70"/>
      <c r="ET51" s="165"/>
      <c r="EU51" s="70"/>
      <c r="EV51" s="70"/>
      <c r="EW51" s="70"/>
      <c r="EX51" s="70"/>
      <c r="EY51" s="70"/>
      <c r="EZ51" s="70"/>
      <c r="FA51" s="70"/>
      <c r="FB51" s="70"/>
      <c r="FC51" s="70"/>
      <c r="FD51" s="70"/>
      <c r="FE51" s="70"/>
      <c r="FF51" s="70"/>
      <c r="FG51" s="70"/>
      <c r="FH51" s="70"/>
      <c r="FI51" s="70"/>
      <c r="FJ51" s="70"/>
      <c r="FK51" s="70"/>
      <c r="FL51" s="576"/>
      <c r="FM51" s="70"/>
      <c r="FN51" s="70"/>
      <c r="FO51" s="70"/>
      <c r="FP51" s="70"/>
      <c r="FQ51" s="70"/>
      <c r="FR51" s="70"/>
      <c r="FS51" s="576"/>
      <c r="FT51" s="577"/>
      <c r="FU51" s="70"/>
      <c r="FV51" s="225"/>
      <c r="FW51" s="225"/>
      <c r="FX51" s="225"/>
      <c r="FY51" s="225"/>
      <c r="FZ51" s="225"/>
      <c r="GA51" s="225"/>
      <c r="GB51" s="225"/>
      <c r="GC51" s="225"/>
      <c r="GD51" s="225"/>
      <c r="GE51" s="225"/>
      <c r="GF51" s="225"/>
      <c r="GG51" s="225"/>
      <c r="GH51" s="225"/>
      <c r="GI51" s="225"/>
    </row>
    <row r="52" ht="28.5" customHeight="1">
      <c r="A52" s="432">
        <v>8.0</v>
      </c>
      <c r="B52" s="54" t="s">
        <v>258</v>
      </c>
      <c r="C52" s="499" t="s">
        <v>537</v>
      </c>
      <c r="D52" s="568" t="s">
        <v>11</v>
      </c>
      <c r="E52" s="868" t="s">
        <v>986</v>
      </c>
      <c r="F52" s="570" t="s">
        <v>269</v>
      </c>
      <c r="G52" s="414" t="s">
        <v>12</v>
      </c>
      <c r="H52" s="570" t="s">
        <v>973</v>
      </c>
      <c r="I52" s="414" t="s">
        <v>271</v>
      </c>
      <c r="J52" s="587" t="s">
        <v>987</v>
      </c>
      <c r="K52" s="756" t="s">
        <v>552</v>
      </c>
      <c r="L52" s="244">
        <v>7500.0</v>
      </c>
      <c r="M52" s="527">
        <v>0.0</v>
      </c>
      <c r="N52" s="414" t="s">
        <v>867</v>
      </c>
      <c r="O52" s="571"/>
      <c r="P52" s="571"/>
      <c r="Q52" s="906"/>
      <c r="R52" s="906"/>
      <c r="S52" s="758" t="s">
        <v>977</v>
      </c>
      <c r="T52" s="568" t="s">
        <v>988</v>
      </c>
      <c r="U52" s="831"/>
      <c r="V52" s="906"/>
      <c r="W52" s="906"/>
      <c r="X52" s="249"/>
      <c r="Y52" s="572"/>
      <c r="Z52" s="573"/>
      <c r="AA52" s="83"/>
      <c r="AB52" s="910"/>
      <c r="AC52" s="249"/>
      <c r="AD52" s="535"/>
      <c r="AE52" s="535"/>
      <c r="AF52" s="886"/>
      <c r="AG52" s="911" t="s">
        <v>957</v>
      </c>
      <c r="AH52" s="759"/>
      <c r="AI52" s="888"/>
      <c r="AJ52" s="888"/>
      <c r="AK52" s="888"/>
      <c r="AL52" s="888"/>
      <c r="AM52" s="888"/>
      <c r="AN52" s="888"/>
      <c r="AO52" s="888"/>
      <c r="AP52" s="875"/>
      <c r="AQ52" s="891"/>
      <c r="AR52" s="879"/>
      <c r="AS52" s="879"/>
      <c r="AT52" s="879"/>
      <c r="AU52" s="879"/>
      <c r="AV52" s="879"/>
      <c r="AW52" s="879"/>
      <c r="AX52" s="888"/>
      <c r="AY52" s="888"/>
      <c r="AZ52" s="879"/>
      <c r="BA52" s="535"/>
      <c r="BB52" s="895"/>
      <c r="BC52" s="896"/>
      <c r="BD52" s="895"/>
      <c r="BE52" s="535"/>
      <c r="BF52" s="896"/>
      <c r="BG52" s="876"/>
      <c r="BH52" s="877"/>
      <c r="BI52" s="878"/>
      <c r="BJ52" s="873"/>
      <c r="BK52" s="896"/>
      <c r="BL52" s="896"/>
      <c r="BM52" s="896"/>
      <c r="BN52" s="873"/>
      <c r="BO52" s="896"/>
      <c r="BP52" s="897">
        <f t="shared" si="14"/>
        <v>0</v>
      </c>
      <c r="BQ52" s="877">
        <f t="shared" si="15"/>
        <v>0</v>
      </c>
      <c r="BR52" s="898">
        <f t="shared" si="16"/>
        <v>0</v>
      </c>
      <c r="BS52" s="873"/>
      <c r="BT52" s="873"/>
      <c r="BU52" s="873"/>
      <c r="BV52" s="873"/>
      <c r="BW52" s="873"/>
      <c r="BX52" s="873"/>
      <c r="BY52" s="876">
        <f t="shared" si="17"/>
        <v>0</v>
      </c>
      <c r="BZ52" s="877">
        <f t="shared" si="18"/>
        <v>0</v>
      </c>
      <c r="CA52" s="878">
        <f t="shared" si="19"/>
        <v>0</v>
      </c>
      <c r="CB52" s="873"/>
      <c r="CC52" s="873"/>
      <c r="CD52" s="873"/>
      <c r="CE52" s="873"/>
      <c r="CF52" s="873"/>
      <c r="CG52" s="873"/>
      <c r="CH52" s="876">
        <f t="shared" si="20"/>
        <v>0</v>
      </c>
      <c r="CI52" s="877">
        <f t="shared" si="21"/>
        <v>0</v>
      </c>
      <c r="CJ52" s="878">
        <f t="shared" si="22"/>
        <v>0</v>
      </c>
      <c r="CK52" s="873"/>
      <c r="CL52" s="873"/>
      <c r="CM52" s="873"/>
      <c r="CN52" s="873"/>
      <c r="CO52" s="873"/>
      <c r="CP52" s="873"/>
      <c r="CQ52" s="873"/>
      <c r="CR52" s="873"/>
      <c r="CS52" s="873"/>
      <c r="CT52" s="873"/>
      <c r="CU52" s="873"/>
      <c r="CV52" s="873"/>
      <c r="CW52" s="873"/>
      <c r="CX52" s="873"/>
      <c r="CY52" s="873"/>
      <c r="CZ52" s="873"/>
      <c r="DA52" s="873"/>
      <c r="DB52" s="873"/>
      <c r="DC52" s="873"/>
      <c r="DD52" s="873"/>
      <c r="DE52" s="873"/>
      <c r="DF52" s="873"/>
      <c r="DG52" s="873"/>
      <c r="DH52" s="873"/>
      <c r="DI52" s="873"/>
      <c r="DJ52" s="873"/>
      <c r="DK52" s="873"/>
      <c r="DL52" s="873"/>
      <c r="DM52" s="873"/>
      <c r="DN52" s="104"/>
      <c r="DO52" s="104"/>
      <c r="DP52" s="104"/>
      <c r="DQ52" s="104"/>
      <c r="DR52" s="104"/>
      <c r="DS52" s="104"/>
      <c r="DT52" s="104"/>
      <c r="DU52" s="104"/>
      <c r="DV52" s="104"/>
      <c r="DW52" s="104"/>
      <c r="DX52" s="104"/>
      <c r="DY52" s="104"/>
      <c r="DZ52" s="104"/>
      <c r="EA52" s="104"/>
      <c r="EB52" s="104"/>
      <c r="EC52" s="104"/>
      <c r="ED52" s="104"/>
      <c r="EE52" s="104"/>
      <c r="EF52" s="104"/>
      <c r="EG52" s="104"/>
      <c r="EH52" s="104"/>
      <c r="EI52" s="104"/>
      <c r="EJ52" s="104"/>
      <c r="EK52" s="104"/>
      <c r="EL52" s="104"/>
      <c r="EM52" s="104"/>
      <c r="EN52" s="104"/>
      <c r="EO52" s="104"/>
      <c r="EP52" s="104"/>
      <c r="EQ52" s="879"/>
      <c r="ER52" s="70"/>
      <c r="ES52" s="70"/>
      <c r="ET52" s="165"/>
      <c r="EU52" s="70"/>
      <c r="EV52" s="70"/>
      <c r="EW52" s="70"/>
      <c r="EX52" s="70"/>
      <c r="EY52" s="70"/>
      <c r="EZ52" s="70"/>
      <c r="FA52" s="70"/>
      <c r="FB52" s="70"/>
      <c r="FC52" s="70"/>
      <c r="FD52" s="70"/>
      <c r="FE52" s="70"/>
      <c r="FF52" s="70"/>
      <c r="FG52" s="70"/>
      <c r="FH52" s="70"/>
      <c r="FI52" s="70"/>
      <c r="FJ52" s="70"/>
      <c r="FK52" s="70"/>
      <c r="FL52" s="576"/>
      <c r="FM52" s="70"/>
      <c r="FN52" s="70"/>
      <c r="FO52" s="70"/>
      <c r="FP52" s="70"/>
      <c r="FQ52" s="70"/>
      <c r="FR52" s="70"/>
      <c r="FS52" s="576"/>
      <c r="FT52" s="577"/>
      <c r="FU52" s="70"/>
      <c r="FV52" s="225"/>
      <c r="FW52" s="225"/>
      <c r="FX52" s="225"/>
      <c r="FY52" s="225"/>
      <c r="FZ52" s="225"/>
      <c r="GA52" s="225"/>
      <c r="GB52" s="225"/>
      <c r="GC52" s="225"/>
      <c r="GD52" s="225"/>
      <c r="GE52" s="225"/>
      <c r="GF52" s="225"/>
      <c r="GG52" s="225"/>
      <c r="GH52" s="225"/>
      <c r="GI52" s="225"/>
    </row>
    <row r="53" ht="28.5" customHeight="1">
      <c r="A53" s="432">
        <v>9.0</v>
      </c>
      <c r="B53" s="54" t="s">
        <v>258</v>
      </c>
      <c r="C53" s="912" t="s">
        <v>742</v>
      </c>
      <c r="D53" s="568" t="s">
        <v>11</v>
      </c>
      <c r="E53" s="868" t="s">
        <v>989</v>
      </c>
      <c r="F53" s="570" t="s">
        <v>990</v>
      </c>
      <c r="G53" s="868" t="s">
        <v>41</v>
      </c>
      <c r="H53" s="570" t="s">
        <v>991</v>
      </c>
      <c r="I53" s="414" t="s">
        <v>271</v>
      </c>
      <c r="J53" s="587" t="s">
        <v>992</v>
      </c>
      <c r="K53" s="414" t="s">
        <v>993</v>
      </c>
      <c r="L53" s="244">
        <v>7500.0</v>
      </c>
      <c r="M53" s="527">
        <v>7552.899</v>
      </c>
      <c r="N53" s="414" t="s">
        <v>994</v>
      </c>
      <c r="O53" s="571"/>
      <c r="P53" s="571"/>
      <c r="Q53" s="906"/>
      <c r="R53" s="906"/>
      <c r="S53" s="801" t="s">
        <v>995</v>
      </c>
      <c r="T53" s="568" t="s">
        <v>996</v>
      </c>
      <c r="U53" s="802">
        <v>46093.0</v>
      </c>
      <c r="V53" s="906"/>
      <c r="W53" s="906"/>
      <c r="X53" s="249"/>
      <c r="Y53" s="883">
        <v>46093.0</v>
      </c>
      <c r="Z53" s="884">
        <v>46093.319444444445</v>
      </c>
      <c r="AA53" s="83"/>
      <c r="AB53" s="910"/>
      <c r="AC53" s="249"/>
      <c r="AD53" s="535"/>
      <c r="AE53" s="535"/>
      <c r="AF53" s="886"/>
      <c r="AG53" s="887" t="s">
        <v>957</v>
      </c>
      <c r="AH53" s="759"/>
      <c r="AI53" s="888"/>
      <c r="AJ53" s="888"/>
      <c r="AK53" s="888"/>
      <c r="AL53" s="888"/>
      <c r="AM53" s="888"/>
      <c r="AN53" s="888"/>
      <c r="AO53" s="888"/>
      <c r="AP53" s="875"/>
      <c r="AQ53" s="913"/>
      <c r="AR53" s="879"/>
      <c r="AS53" s="879"/>
      <c r="AT53" s="893"/>
      <c r="AU53" s="879"/>
      <c r="AV53" s="879"/>
      <c r="AW53" s="879"/>
      <c r="AX53" s="888"/>
      <c r="AY53" s="888"/>
      <c r="AZ53" s="879"/>
      <c r="BA53" s="535"/>
      <c r="BB53" s="895"/>
      <c r="BC53" s="896"/>
      <c r="BD53" s="895"/>
      <c r="BE53" s="535"/>
      <c r="BF53" s="896"/>
      <c r="BG53" s="876"/>
      <c r="BH53" s="877"/>
      <c r="BI53" s="878"/>
      <c r="BJ53" s="873"/>
      <c r="BK53" s="896"/>
      <c r="BL53" s="896"/>
      <c r="BM53" s="896"/>
      <c r="BN53" s="873"/>
      <c r="BO53" s="896"/>
      <c r="BP53" s="897">
        <f t="shared" si="14"/>
        <v>0</v>
      </c>
      <c r="BQ53" s="877">
        <f t="shared" si="15"/>
        <v>0</v>
      </c>
      <c r="BR53" s="898">
        <f t="shared" si="16"/>
        <v>0</v>
      </c>
      <c r="BS53" s="873"/>
      <c r="BT53" s="873"/>
      <c r="BU53" s="873"/>
      <c r="BV53" s="873"/>
      <c r="BW53" s="873"/>
      <c r="BX53" s="873"/>
      <c r="BY53" s="876">
        <f t="shared" si="17"/>
        <v>0</v>
      </c>
      <c r="BZ53" s="877">
        <f t="shared" si="18"/>
        <v>0</v>
      </c>
      <c r="CA53" s="878">
        <f t="shared" si="19"/>
        <v>0</v>
      </c>
      <c r="CB53" s="873"/>
      <c r="CC53" s="873"/>
      <c r="CD53" s="873"/>
      <c r="CE53" s="873"/>
      <c r="CF53" s="873"/>
      <c r="CG53" s="873"/>
      <c r="CH53" s="876">
        <f t="shared" si="20"/>
        <v>0</v>
      </c>
      <c r="CI53" s="877">
        <f t="shared" si="21"/>
        <v>0</v>
      </c>
      <c r="CJ53" s="878">
        <f t="shared" si="22"/>
        <v>0</v>
      </c>
      <c r="CK53" s="873"/>
      <c r="CL53" s="873"/>
      <c r="CM53" s="873"/>
      <c r="CN53" s="873"/>
      <c r="CO53" s="873"/>
      <c r="CP53" s="873"/>
      <c r="CQ53" s="873"/>
      <c r="CR53" s="873"/>
      <c r="CS53" s="873"/>
      <c r="CT53" s="873"/>
      <c r="CU53" s="873"/>
      <c r="CV53" s="873"/>
      <c r="CW53" s="873"/>
      <c r="CX53" s="873"/>
      <c r="CY53" s="873"/>
      <c r="CZ53" s="873"/>
      <c r="DA53" s="873"/>
      <c r="DB53" s="873"/>
      <c r="DC53" s="873"/>
      <c r="DD53" s="873"/>
      <c r="DE53" s="873"/>
      <c r="DF53" s="873"/>
      <c r="DG53" s="873"/>
      <c r="DH53" s="873"/>
      <c r="DI53" s="873"/>
      <c r="DJ53" s="873"/>
      <c r="DK53" s="873"/>
      <c r="DL53" s="873"/>
      <c r="DM53" s="873"/>
      <c r="DN53" s="104"/>
      <c r="DO53" s="104"/>
      <c r="DP53" s="104"/>
      <c r="DQ53" s="104"/>
      <c r="DR53" s="104"/>
      <c r="DS53" s="104"/>
      <c r="DT53" s="104"/>
      <c r="DU53" s="104"/>
      <c r="DV53" s="104"/>
      <c r="DW53" s="104"/>
      <c r="DX53" s="104"/>
      <c r="DY53" s="104"/>
      <c r="DZ53" s="104"/>
      <c r="EA53" s="104"/>
      <c r="EB53" s="104"/>
      <c r="EC53" s="104"/>
      <c r="ED53" s="104"/>
      <c r="EE53" s="104"/>
      <c r="EF53" s="104"/>
      <c r="EG53" s="104"/>
      <c r="EH53" s="104"/>
      <c r="EI53" s="104"/>
      <c r="EJ53" s="104"/>
      <c r="EK53" s="104"/>
      <c r="EL53" s="104"/>
      <c r="EM53" s="104"/>
      <c r="EN53" s="104"/>
      <c r="EO53" s="104"/>
      <c r="EP53" s="104"/>
      <c r="EQ53" s="879"/>
      <c r="ER53" s="70"/>
      <c r="ES53" s="70"/>
      <c r="ET53" s="165"/>
      <c r="EU53" s="406">
        <v>46072.42916666667</v>
      </c>
      <c r="EV53" s="818">
        <v>46076.85763888889</v>
      </c>
      <c r="EW53" s="70"/>
      <c r="EX53" s="70"/>
      <c r="EY53" s="70"/>
      <c r="EZ53" s="71">
        <f t="shared" ref="EZ53:EZ54" si="31">EY53-EV53</f>
        <v>-46076.85764</v>
      </c>
      <c r="FA53" s="72" t="str">
        <f t="shared" ref="FA53:FA54" si="32">INT(EY53-EV53)&amp;" hari "&amp;HOUR(MOD(EY53-EV53,1))&amp;" jam "&amp;MINUTE(MOD(EY53-EV53,1))&amp;" menit "&amp;SECOND(MOD(EY53-EV53,1))</f>
        <v>-46077 hari 3 jam 25 menit 0</v>
      </c>
      <c r="FB53" s="70"/>
      <c r="FC53" s="71">
        <f t="shared" ref="FC53:FC54" si="33">FB53-EV53</f>
        <v>-46076.85764</v>
      </c>
      <c r="FD53" s="72" t="str">
        <f t="shared" ref="FD53:FD54" si="34">INT(FB53-EV53)&amp;" hari "&amp;HOUR(MOD(FB53-EV53,1))&amp;" jam "&amp;MINUTE(MOD(FB53-EV53,1))&amp;" menit "&amp;SECOND(MOD(FB53-EV53,1))</f>
        <v>-46077 hari 3 jam 25 menit 0</v>
      </c>
      <c r="FE53" s="70"/>
      <c r="FF53" s="70"/>
      <c r="FG53" s="70"/>
      <c r="FH53" s="70"/>
      <c r="FI53" s="70"/>
      <c r="FJ53" s="70"/>
      <c r="FK53" s="70"/>
      <c r="FL53" s="576"/>
      <c r="FM53" s="70"/>
      <c r="FN53" s="70"/>
      <c r="FO53" s="70"/>
      <c r="FP53" s="70"/>
      <c r="FQ53" s="70"/>
      <c r="FR53" s="70"/>
      <c r="FS53" s="576"/>
      <c r="FT53" s="577"/>
      <c r="FU53" s="70"/>
      <c r="FV53" s="225"/>
      <c r="FW53" s="225"/>
      <c r="FX53" s="225"/>
      <c r="FY53" s="225"/>
      <c r="FZ53" s="225"/>
      <c r="GA53" s="225"/>
      <c r="GB53" s="225"/>
      <c r="GC53" s="225"/>
      <c r="GD53" s="225"/>
      <c r="GE53" s="225"/>
      <c r="GF53" s="225"/>
      <c r="GG53" s="225"/>
      <c r="GH53" s="225"/>
      <c r="GI53" s="225"/>
    </row>
    <row r="54" ht="28.5" customHeight="1">
      <c r="A54" s="432">
        <v>10.0</v>
      </c>
      <c r="B54" s="54" t="s">
        <v>258</v>
      </c>
      <c r="C54" s="912" t="s">
        <v>742</v>
      </c>
      <c r="D54" s="568" t="s">
        <v>11</v>
      </c>
      <c r="E54" s="868" t="s">
        <v>997</v>
      </c>
      <c r="F54" s="570" t="s">
        <v>990</v>
      </c>
      <c r="G54" s="868" t="s">
        <v>41</v>
      </c>
      <c r="H54" s="570" t="s">
        <v>998</v>
      </c>
      <c r="I54" s="414" t="s">
        <v>271</v>
      </c>
      <c r="J54" s="570" t="s">
        <v>999</v>
      </c>
      <c r="K54" s="414" t="s">
        <v>1000</v>
      </c>
      <c r="L54" s="588">
        <v>7500.0</v>
      </c>
      <c r="M54" s="527">
        <v>7503.732</v>
      </c>
      <c r="N54" s="801" t="s">
        <v>1001</v>
      </c>
      <c r="O54" s="905">
        <v>535000.0</v>
      </c>
      <c r="P54" s="571"/>
      <c r="Q54" s="906"/>
      <c r="R54" s="906"/>
      <c r="S54" s="801" t="s">
        <v>995</v>
      </c>
      <c r="T54" s="568" t="s">
        <v>1002</v>
      </c>
      <c r="U54" s="802">
        <v>46096.0</v>
      </c>
      <c r="V54" s="906"/>
      <c r="W54" s="906"/>
      <c r="X54" s="249"/>
      <c r="Y54" s="883">
        <v>46096.0</v>
      </c>
      <c r="Z54" s="884">
        <v>46096.125</v>
      </c>
      <c r="AA54" s="397"/>
      <c r="AB54" s="884"/>
      <c r="AC54" s="249"/>
      <c r="AD54" s="535"/>
      <c r="AE54" s="535"/>
      <c r="AF54" s="886"/>
      <c r="AG54" s="887" t="s">
        <v>957</v>
      </c>
      <c r="AH54" s="759"/>
      <c r="AI54" s="888"/>
      <c r="AJ54" s="888"/>
      <c r="AK54" s="888"/>
      <c r="AL54" s="888"/>
      <c r="AM54" s="888"/>
      <c r="AN54" s="888"/>
      <c r="AO54" s="888"/>
      <c r="AP54" s="899"/>
      <c r="AQ54" s="890"/>
      <c r="AR54" s="891"/>
      <c r="AS54" s="892"/>
      <c r="AT54" s="891"/>
      <c r="AU54" s="891"/>
      <c r="AV54" s="891"/>
      <c r="AW54" s="879"/>
      <c r="AX54" s="888"/>
      <c r="AY54" s="888"/>
      <c r="AZ54" s="879"/>
      <c r="BA54" s="535"/>
      <c r="BB54" s="895"/>
      <c r="BC54" s="896"/>
      <c r="BD54" s="895"/>
      <c r="BE54" s="535"/>
      <c r="BF54" s="896"/>
      <c r="BG54" s="876"/>
      <c r="BH54" s="877"/>
      <c r="BI54" s="878"/>
      <c r="BJ54" s="873"/>
      <c r="BK54" s="896"/>
      <c r="BL54" s="896"/>
      <c r="BM54" s="896"/>
      <c r="BN54" s="873"/>
      <c r="BO54" s="896"/>
      <c r="BP54" s="897">
        <f t="shared" si="14"/>
        <v>0</v>
      </c>
      <c r="BQ54" s="877">
        <f t="shared" si="15"/>
        <v>0</v>
      </c>
      <c r="BR54" s="898">
        <f t="shared" si="16"/>
        <v>0</v>
      </c>
      <c r="BS54" s="873"/>
      <c r="BT54" s="873"/>
      <c r="BU54" s="873"/>
      <c r="BV54" s="873"/>
      <c r="BW54" s="873"/>
      <c r="BX54" s="873"/>
      <c r="BY54" s="876">
        <f t="shared" si="17"/>
        <v>0</v>
      </c>
      <c r="BZ54" s="877">
        <f t="shared" si="18"/>
        <v>0</v>
      </c>
      <c r="CA54" s="878">
        <f t="shared" si="19"/>
        <v>0</v>
      </c>
      <c r="CB54" s="873"/>
      <c r="CC54" s="873"/>
      <c r="CD54" s="873"/>
      <c r="CE54" s="873"/>
      <c r="CF54" s="873"/>
      <c r="CG54" s="873"/>
      <c r="CH54" s="876">
        <f t="shared" si="20"/>
        <v>0</v>
      </c>
      <c r="CI54" s="877">
        <f t="shared" si="21"/>
        <v>0</v>
      </c>
      <c r="CJ54" s="878">
        <f t="shared" si="22"/>
        <v>0</v>
      </c>
      <c r="CK54" s="873"/>
      <c r="CL54" s="873"/>
      <c r="CM54" s="873"/>
      <c r="CN54" s="873"/>
      <c r="CO54" s="873"/>
      <c r="CP54" s="873"/>
      <c r="CQ54" s="873"/>
      <c r="CR54" s="873"/>
      <c r="CS54" s="873"/>
      <c r="CT54" s="873"/>
      <c r="CU54" s="873"/>
      <c r="CV54" s="873"/>
      <c r="CW54" s="873"/>
      <c r="CX54" s="873"/>
      <c r="CY54" s="873"/>
      <c r="CZ54" s="873"/>
      <c r="DA54" s="873"/>
      <c r="DB54" s="873"/>
      <c r="DC54" s="873"/>
      <c r="DD54" s="873"/>
      <c r="DE54" s="873"/>
      <c r="DF54" s="873"/>
      <c r="DG54" s="873"/>
      <c r="DH54" s="873"/>
      <c r="DI54" s="873"/>
      <c r="DJ54" s="873"/>
      <c r="DK54" s="873"/>
      <c r="DL54" s="873"/>
      <c r="DM54" s="873"/>
      <c r="DN54" s="104"/>
      <c r="DO54" s="104"/>
      <c r="DP54" s="104"/>
      <c r="DQ54" s="104"/>
      <c r="DR54" s="104"/>
      <c r="DS54" s="104"/>
      <c r="DT54" s="104"/>
      <c r="DU54" s="104"/>
      <c r="DV54" s="104"/>
      <c r="DW54" s="104"/>
      <c r="DX54" s="104"/>
      <c r="DY54" s="104"/>
      <c r="DZ54" s="104"/>
      <c r="EA54" s="104"/>
      <c r="EB54" s="104"/>
      <c r="EC54" s="104"/>
      <c r="ED54" s="104"/>
      <c r="EE54" s="104"/>
      <c r="EF54" s="104"/>
      <c r="EG54" s="104"/>
      <c r="EH54" s="104"/>
      <c r="EI54" s="104"/>
      <c r="EJ54" s="104"/>
      <c r="EK54" s="104"/>
      <c r="EL54" s="104"/>
      <c r="EM54" s="104"/>
      <c r="EN54" s="104"/>
      <c r="EO54" s="104"/>
      <c r="EP54" s="104"/>
      <c r="EQ54" s="879"/>
      <c r="ER54" s="70"/>
      <c r="ES54" s="70"/>
      <c r="ET54" s="165"/>
      <c r="EU54" s="818">
        <v>46072.57708333333</v>
      </c>
      <c r="EV54" s="406">
        <v>46085.04861111111</v>
      </c>
      <c r="EW54" s="406"/>
      <c r="EX54" s="406"/>
      <c r="EY54" s="406"/>
      <c r="EZ54" s="71">
        <f t="shared" si="31"/>
        <v>-46085.04861</v>
      </c>
      <c r="FA54" s="72" t="str">
        <f t="shared" si="32"/>
        <v>-46086 hari 22 jam 50 menit 0</v>
      </c>
      <c r="FB54" s="406"/>
      <c r="FC54" s="71">
        <f t="shared" si="33"/>
        <v>-46085.04861</v>
      </c>
      <c r="FD54" s="72" t="str">
        <f t="shared" si="34"/>
        <v>-46086 hari 22 jam 50 menit 0</v>
      </c>
      <c r="FE54" s="70"/>
      <c r="FF54" s="70"/>
      <c r="FG54" s="70"/>
      <c r="FH54" s="70"/>
      <c r="FI54" s="70"/>
      <c r="FJ54" s="70"/>
      <c r="FK54" s="70"/>
      <c r="FL54" s="576"/>
      <c r="FM54" s="70"/>
      <c r="FN54" s="70"/>
      <c r="FO54" s="70"/>
      <c r="FP54" s="70"/>
      <c r="FQ54" s="70"/>
      <c r="FR54" s="70"/>
      <c r="FS54" s="576"/>
      <c r="FT54" s="577"/>
      <c r="FU54" s="70"/>
      <c r="FV54" s="225"/>
      <c r="FW54" s="225"/>
      <c r="FX54" s="225"/>
      <c r="FY54" s="225"/>
      <c r="FZ54" s="225"/>
      <c r="GA54" s="225"/>
      <c r="GB54" s="225"/>
      <c r="GC54" s="225"/>
      <c r="GD54" s="225"/>
      <c r="GE54" s="225"/>
      <c r="GF54" s="225"/>
      <c r="GG54" s="225"/>
      <c r="GH54" s="225"/>
      <c r="GI54" s="225"/>
    </row>
    <row r="55" ht="28.5" customHeight="1">
      <c r="A55" s="432">
        <v>11.0</v>
      </c>
      <c r="B55" s="54"/>
      <c r="C55" s="499" t="s">
        <v>537</v>
      </c>
      <c r="D55" s="568" t="s">
        <v>11</v>
      </c>
      <c r="E55" s="868" t="s">
        <v>1003</v>
      </c>
      <c r="F55" s="570" t="s">
        <v>385</v>
      </c>
      <c r="G55" s="868" t="s">
        <v>42</v>
      </c>
      <c r="H55" s="570" t="s">
        <v>1004</v>
      </c>
      <c r="I55" s="414" t="s">
        <v>262</v>
      </c>
      <c r="J55" s="587" t="s">
        <v>1005</v>
      </c>
      <c r="K55" s="756" t="s">
        <v>552</v>
      </c>
      <c r="L55" s="244">
        <v>7500.0</v>
      </c>
      <c r="M55" s="527">
        <v>0.0</v>
      </c>
      <c r="N55" s="414" t="s">
        <v>867</v>
      </c>
      <c r="O55" s="881"/>
      <c r="P55" s="881"/>
      <c r="Q55" s="882"/>
      <c r="R55" s="882"/>
      <c r="S55" s="758" t="s">
        <v>977</v>
      </c>
      <c r="T55" s="568" t="s">
        <v>978</v>
      </c>
      <c r="U55" s="831"/>
      <c r="V55" s="882"/>
      <c r="W55" s="882"/>
      <c r="X55" s="249"/>
      <c r="Y55" s="572"/>
      <c r="Z55" s="573"/>
      <c r="AA55" s="83"/>
      <c r="AB55" s="910"/>
      <c r="AC55" s="249"/>
      <c r="AD55" s="535"/>
      <c r="AE55" s="535"/>
      <c r="AF55" s="886"/>
      <c r="AG55" s="911"/>
      <c r="AH55" s="759"/>
      <c r="AI55" s="888"/>
      <c r="AJ55" s="888"/>
      <c r="AK55" s="888"/>
      <c r="AL55" s="888"/>
      <c r="AM55" s="888"/>
      <c r="AN55" s="888"/>
      <c r="AO55" s="888"/>
      <c r="AP55" s="889"/>
      <c r="AQ55" s="890"/>
      <c r="AR55" s="891"/>
      <c r="AS55" s="892"/>
      <c r="AT55" s="893"/>
      <c r="AU55" s="893"/>
      <c r="AV55" s="891"/>
      <c r="AW55" s="894"/>
      <c r="AX55" s="888"/>
      <c r="AY55" s="888"/>
      <c r="AZ55" s="879"/>
      <c r="BA55" s="535"/>
      <c r="BB55" s="895"/>
      <c r="BC55" s="896"/>
      <c r="BD55" s="895"/>
      <c r="BE55" s="535"/>
      <c r="BF55" s="896"/>
      <c r="BG55" s="876"/>
      <c r="BH55" s="877"/>
      <c r="BI55" s="878"/>
      <c r="BJ55" s="873"/>
      <c r="BK55" s="896"/>
      <c r="BL55" s="896"/>
      <c r="BM55" s="896"/>
      <c r="BN55" s="873"/>
      <c r="BO55" s="896"/>
      <c r="BP55" s="876"/>
      <c r="BQ55" s="877"/>
      <c r="BR55" s="878"/>
      <c r="BS55" s="873"/>
      <c r="BT55" s="873"/>
      <c r="BU55" s="873"/>
      <c r="BV55" s="873"/>
      <c r="BW55" s="873"/>
      <c r="BX55" s="873"/>
      <c r="BY55" s="876"/>
      <c r="BZ55" s="877"/>
      <c r="CA55" s="878"/>
      <c r="CB55" s="873"/>
      <c r="CC55" s="873"/>
      <c r="CD55" s="873"/>
      <c r="CE55" s="873"/>
      <c r="CF55" s="873"/>
      <c r="CG55" s="873"/>
      <c r="CH55" s="876"/>
      <c r="CI55" s="877"/>
      <c r="CJ55" s="878"/>
      <c r="CK55" s="873"/>
      <c r="CL55" s="873"/>
      <c r="CM55" s="873"/>
      <c r="CN55" s="873"/>
      <c r="CO55" s="873"/>
      <c r="CP55" s="873"/>
      <c r="CQ55" s="873"/>
      <c r="CR55" s="873"/>
      <c r="CS55" s="873"/>
      <c r="CT55" s="873"/>
      <c r="CU55" s="873"/>
      <c r="CV55" s="873"/>
      <c r="CW55" s="873"/>
      <c r="CX55" s="873"/>
      <c r="CY55" s="873"/>
      <c r="CZ55" s="873"/>
      <c r="DA55" s="873"/>
      <c r="DB55" s="873"/>
      <c r="DC55" s="873"/>
      <c r="DD55" s="873"/>
      <c r="DE55" s="873"/>
      <c r="DF55" s="873"/>
      <c r="DG55" s="873"/>
      <c r="DH55" s="873"/>
      <c r="DI55" s="873"/>
      <c r="DJ55" s="873"/>
      <c r="DK55" s="873"/>
      <c r="DL55" s="873"/>
      <c r="DM55" s="873"/>
      <c r="DN55" s="104"/>
      <c r="DO55" s="104"/>
      <c r="DP55" s="104"/>
      <c r="DQ55" s="104"/>
      <c r="DR55" s="104"/>
      <c r="DS55" s="104"/>
      <c r="DT55" s="104"/>
      <c r="DU55" s="104"/>
      <c r="DV55" s="104"/>
      <c r="DW55" s="104"/>
      <c r="DX55" s="104"/>
      <c r="DY55" s="104"/>
      <c r="DZ55" s="104"/>
      <c r="EA55" s="104"/>
      <c r="EB55" s="104"/>
      <c r="EC55" s="104"/>
      <c r="ED55" s="104"/>
      <c r="EE55" s="104"/>
      <c r="EF55" s="104"/>
      <c r="EG55" s="104"/>
      <c r="EH55" s="104"/>
      <c r="EI55" s="104"/>
      <c r="EJ55" s="104"/>
      <c r="EK55" s="104"/>
      <c r="EL55" s="104"/>
      <c r="EM55" s="104"/>
      <c r="EN55" s="104"/>
      <c r="EO55" s="104"/>
      <c r="EP55" s="104"/>
      <c r="EQ55" s="879"/>
      <c r="ER55" s="70"/>
      <c r="ES55" s="70"/>
      <c r="ET55" s="165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576"/>
      <c r="FM55" s="70"/>
      <c r="FN55" s="70"/>
      <c r="FO55" s="70"/>
      <c r="FP55" s="70"/>
      <c r="FQ55" s="70"/>
      <c r="FR55" s="70"/>
      <c r="FS55" s="576"/>
      <c r="FT55" s="577"/>
      <c r="FU55" s="70"/>
      <c r="FV55" s="225"/>
      <c r="FW55" s="225"/>
      <c r="FX55" s="225"/>
      <c r="FY55" s="225"/>
      <c r="FZ55" s="225"/>
      <c r="GA55" s="225"/>
      <c r="GB55" s="225"/>
      <c r="GC55" s="225"/>
      <c r="GD55" s="225"/>
      <c r="GE55" s="225"/>
      <c r="GF55" s="225"/>
      <c r="GG55" s="225"/>
      <c r="GH55" s="225"/>
      <c r="GI55" s="225"/>
    </row>
    <row r="56" ht="28.5" customHeight="1">
      <c r="A56" s="432">
        <v>12.0</v>
      </c>
      <c r="B56" s="54"/>
      <c r="C56" s="499" t="s">
        <v>537</v>
      </c>
      <c r="D56" s="568" t="s">
        <v>11</v>
      </c>
      <c r="E56" s="868" t="s">
        <v>1006</v>
      </c>
      <c r="F56" s="570" t="s">
        <v>385</v>
      </c>
      <c r="G56" s="868" t="s">
        <v>42</v>
      </c>
      <c r="H56" s="570" t="s">
        <v>1004</v>
      </c>
      <c r="I56" s="414" t="s">
        <v>262</v>
      </c>
      <c r="J56" s="587" t="s">
        <v>1007</v>
      </c>
      <c r="K56" s="756" t="s">
        <v>552</v>
      </c>
      <c r="L56" s="244">
        <v>7500.0</v>
      </c>
      <c r="M56" s="527">
        <v>0.0</v>
      </c>
      <c r="N56" s="414" t="s">
        <v>867</v>
      </c>
      <c r="O56" s="881"/>
      <c r="P56" s="881"/>
      <c r="Q56" s="882"/>
      <c r="R56" s="882"/>
      <c r="S56" s="758" t="s">
        <v>977</v>
      </c>
      <c r="T56" s="568" t="s">
        <v>978</v>
      </c>
      <c r="U56" s="831"/>
      <c r="V56" s="882"/>
      <c r="W56" s="882"/>
      <c r="X56" s="249"/>
      <c r="Y56" s="572"/>
      <c r="Z56" s="573"/>
      <c r="AA56" s="83"/>
      <c r="AB56" s="910"/>
      <c r="AC56" s="249"/>
      <c r="AD56" s="535"/>
      <c r="AE56" s="535"/>
      <c r="AF56" s="886"/>
      <c r="AG56" s="911"/>
      <c r="AH56" s="759"/>
      <c r="AI56" s="888"/>
      <c r="AJ56" s="888"/>
      <c r="AK56" s="888"/>
      <c r="AL56" s="888"/>
      <c r="AM56" s="888"/>
      <c r="AN56" s="888"/>
      <c r="AO56" s="888"/>
      <c r="AP56" s="889"/>
      <c r="AQ56" s="890"/>
      <c r="AR56" s="891"/>
      <c r="AS56" s="892"/>
      <c r="AT56" s="893"/>
      <c r="AU56" s="893"/>
      <c r="AV56" s="891"/>
      <c r="AW56" s="894"/>
      <c r="AX56" s="888"/>
      <c r="AY56" s="888"/>
      <c r="AZ56" s="879"/>
      <c r="BA56" s="535"/>
      <c r="BB56" s="895"/>
      <c r="BC56" s="896"/>
      <c r="BD56" s="895"/>
      <c r="BE56" s="535"/>
      <c r="BF56" s="896"/>
      <c r="BG56" s="876"/>
      <c r="BH56" s="877"/>
      <c r="BI56" s="878"/>
      <c r="BJ56" s="873"/>
      <c r="BK56" s="896"/>
      <c r="BL56" s="896"/>
      <c r="BM56" s="896"/>
      <c r="BN56" s="873"/>
      <c r="BO56" s="896"/>
      <c r="BP56" s="876"/>
      <c r="BQ56" s="877"/>
      <c r="BR56" s="878"/>
      <c r="BS56" s="873"/>
      <c r="BT56" s="873"/>
      <c r="BU56" s="873"/>
      <c r="BV56" s="873"/>
      <c r="BW56" s="873"/>
      <c r="BX56" s="873"/>
      <c r="BY56" s="876"/>
      <c r="BZ56" s="877"/>
      <c r="CA56" s="878"/>
      <c r="CB56" s="873"/>
      <c r="CC56" s="873"/>
      <c r="CD56" s="873"/>
      <c r="CE56" s="873"/>
      <c r="CF56" s="873"/>
      <c r="CG56" s="873"/>
      <c r="CH56" s="876"/>
      <c r="CI56" s="877"/>
      <c r="CJ56" s="878"/>
      <c r="CK56" s="873"/>
      <c r="CL56" s="873"/>
      <c r="CM56" s="873"/>
      <c r="CN56" s="873"/>
      <c r="CO56" s="873"/>
      <c r="CP56" s="873"/>
      <c r="CQ56" s="873"/>
      <c r="CR56" s="873"/>
      <c r="CS56" s="873"/>
      <c r="CT56" s="873"/>
      <c r="CU56" s="873"/>
      <c r="CV56" s="873"/>
      <c r="CW56" s="873"/>
      <c r="CX56" s="873"/>
      <c r="CY56" s="873"/>
      <c r="CZ56" s="873"/>
      <c r="DA56" s="873"/>
      <c r="DB56" s="873"/>
      <c r="DC56" s="873"/>
      <c r="DD56" s="873"/>
      <c r="DE56" s="873"/>
      <c r="DF56" s="873"/>
      <c r="DG56" s="873"/>
      <c r="DH56" s="873"/>
      <c r="DI56" s="873"/>
      <c r="DJ56" s="873"/>
      <c r="DK56" s="873"/>
      <c r="DL56" s="873"/>
      <c r="DM56" s="873"/>
      <c r="DN56" s="104"/>
      <c r="DO56" s="104"/>
      <c r="DP56" s="104"/>
      <c r="DQ56" s="104"/>
      <c r="DR56" s="104"/>
      <c r="DS56" s="104"/>
      <c r="DT56" s="104"/>
      <c r="DU56" s="104"/>
      <c r="DV56" s="104"/>
      <c r="DW56" s="104"/>
      <c r="DX56" s="104"/>
      <c r="DY56" s="104"/>
      <c r="DZ56" s="104"/>
      <c r="EA56" s="104"/>
      <c r="EB56" s="104"/>
      <c r="EC56" s="104"/>
      <c r="ED56" s="104"/>
      <c r="EE56" s="104"/>
      <c r="EF56" s="104"/>
      <c r="EG56" s="104"/>
      <c r="EH56" s="104"/>
      <c r="EI56" s="104"/>
      <c r="EJ56" s="104"/>
      <c r="EK56" s="104"/>
      <c r="EL56" s="104"/>
      <c r="EM56" s="104"/>
      <c r="EN56" s="104"/>
      <c r="EO56" s="104"/>
      <c r="EP56" s="104"/>
      <c r="EQ56" s="879"/>
      <c r="ER56" s="70"/>
      <c r="ES56" s="70"/>
      <c r="ET56" s="165"/>
      <c r="EU56" s="70"/>
      <c r="EV56" s="70"/>
      <c r="EW56" s="70"/>
      <c r="EX56" s="70"/>
      <c r="EY56" s="70"/>
      <c r="EZ56" s="70"/>
      <c r="FA56" s="70"/>
      <c r="FB56" s="70"/>
      <c r="FC56" s="70"/>
      <c r="FD56" s="70"/>
      <c r="FE56" s="70"/>
      <c r="FF56" s="70"/>
      <c r="FG56" s="70"/>
      <c r="FH56" s="70"/>
      <c r="FI56" s="70"/>
      <c r="FJ56" s="70"/>
      <c r="FK56" s="70"/>
      <c r="FL56" s="576"/>
      <c r="FM56" s="70"/>
      <c r="FN56" s="70"/>
      <c r="FO56" s="70"/>
      <c r="FP56" s="70"/>
      <c r="FQ56" s="70"/>
      <c r="FR56" s="70"/>
      <c r="FS56" s="576"/>
      <c r="FT56" s="577"/>
      <c r="FU56" s="70"/>
      <c r="FV56" s="225"/>
      <c r="FW56" s="225"/>
      <c r="FX56" s="225"/>
      <c r="FY56" s="225"/>
      <c r="FZ56" s="225"/>
      <c r="GA56" s="225"/>
      <c r="GB56" s="225"/>
      <c r="GC56" s="225"/>
      <c r="GD56" s="225"/>
      <c r="GE56" s="225"/>
      <c r="GF56" s="225"/>
      <c r="GG56" s="225"/>
      <c r="GH56" s="225"/>
      <c r="GI56" s="225"/>
    </row>
    <row r="57" ht="28.5" customHeight="1">
      <c r="A57" s="432">
        <v>13.0</v>
      </c>
      <c r="B57" s="54"/>
      <c r="C57" s="912" t="s">
        <v>742</v>
      </c>
      <c r="D57" s="570" t="s">
        <v>13</v>
      </c>
      <c r="E57" s="868" t="s">
        <v>1008</v>
      </c>
      <c r="F57" s="570" t="s">
        <v>1009</v>
      </c>
      <c r="G57" s="868" t="s">
        <v>1010</v>
      </c>
      <c r="H57" s="570" t="s">
        <v>1011</v>
      </c>
      <c r="I57" s="395" t="s">
        <v>1012</v>
      </c>
      <c r="J57" s="587" t="s">
        <v>1013</v>
      </c>
      <c r="K57" s="395" t="s">
        <v>552</v>
      </c>
      <c r="L57" s="588">
        <v>2500.0</v>
      </c>
      <c r="M57" s="527">
        <v>0.0</v>
      </c>
      <c r="N57" s="414" t="s">
        <v>867</v>
      </c>
      <c r="O57" s="881"/>
      <c r="P57" s="881"/>
      <c r="Q57" s="882"/>
      <c r="R57" s="882"/>
      <c r="S57" s="801" t="s">
        <v>777</v>
      </c>
      <c r="T57" s="568" t="s">
        <v>978</v>
      </c>
      <c r="U57" s="831"/>
      <c r="V57" s="882"/>
      <c r="W57" s="882"/>
      <c r="X57" s="249"/>
      <c r="Y57" s="572"/>
      <c r="Z57" s="573"/>
      <c r="AA57" s="83"/>
      <c r="AB57" s="910"/>
      <c r="AC57" s="249"/>
      <c r="AD57" s="535"/>
      <c r="AE57" s="535"/>
      <c r="AF57" s="886"/>
      <c r="AG57" s="911"/>
      <c r="AH57" s="759"/>
      <c r="AI57" s="888"/>
      <c r="AJ57" s="888"/>
      <c r="AK57" s="888"/>
      <c r="AL57" s="888"/>
      <c r="AM57" s="888"/>
      <c r="AN57" s="888"/>
      <c r="AO57" s="888"/>
      <c r="AP57" s="889"/>
      <c r="AQ57" s="890"/>
      <c r="AR57" s="891"/>
      <c r="AS57" s="892"/>
      <c r="AT57" s="893"/>
      <c r="AU57" s="893"/>
      <c r="AV57" s="891"/>
      <c r="AW57" s="894"/>
      <c r="AX57" s="888"/>
      <c r="AY57" s="888"/>
      <c r="AZ57" s="879"/>
      <c r="BA57" s="535"/>
      <c r="BB57" s="895"/>
      <c r="BC57" s="896"/>
      <c r="BD57" s="895"/>
      <c r="BE57" s="535"/>
      <c r="BF57" s="896"/>
      <c r="BG57" s="876"/>
      <c r="BH57" s="877"/>
      <c r="BI57" s="878"/>
      <c r="BJ57" s="873"/>
      <c r="BK57" s="896"/>
      <c r="BL57" s="896"/>
      <c r="BM57" s="896"/>
      <c r="BN57" s="873"/>
      <c r="BO57" s="896"/>
      <c r="BP57" s="876"/>
      <c r="BQ57" s="877"/>
      <c r="BR57" s="878"/>
      <c r="BS57" s="873"/>
      <c r="BT57" s="873"/>
      <c r="BU57" s="873"/>
      <c r="BV57" s="873"/>
      <c r="BW57" s="873"/>
      <c r="BX57" s="873"/>
      <c r="BY57" s="876"/>
      <c r="BZ57" s="877"/>
      <c r="CA57" s="878"/>
      <c r="CB57" s="873"/>
      <c r="CC57" s="873"/>
      <c r="CD57" s="873"/>
      <c r="CE57" s="873"/>
      <c r="CF57" s="873"/>
      <c r="CG57" s="873"/>
      <c r="CH57" s="876"/>
      <c r="CI57" s="877"/>
      <c r="CJ57" s="878"/>
      <c r="CK57" s="873"/>
      <c r="CL57" s="873"/>
      <c r="CM57" s="873"/>
      <c r="CN57" s="873"/>
      <c r="CO57" s="873"/>
      <c r="CP57" s="873"/>
      <c r="CQ57" s="873"/>
      <c r="CR57" s="873"/>
      <c r="CS57" s="873"/>
      <c r="CT57" s="873"/>
      <c r="CU57" s="873"/>
      <c r="CV57" s="873"/>
      <c r="CW57" s="873"/>
      <c r="CX57" s="873"/>
      <c r="CY57" s="873"/>
      <c r="CZ57" s="873"/>
      <c r="DA57" s="873"/>
      <c r="DB57" s="873"/>
      <c r="DC57" s="873"/>
      <c r="DD57" s="873"/>
      <c r="DE57" s="873"/>
      <c r="DF57" s="873"/>
      <c r="DG57" s="873"/>
      <c r="DH57" s="873"/>
      <c r="DI57" s="873"/>
      <c r="DJ57" s="873"/>
      <c r="DK57" s="873"/>
      <c r="DL57" s="873"/>
      <c r="DM57" s="873"/>
      <c r="DN57" s="104"/>
      <c r="DO57" s="104"/>
      <c r="DP57" s="104"/>
      <c r="DQ57" s="104"/>
      <c r="DR57" s="104"/>
      <c r="DS57" s="104"/>
      <c r="DT57" s="104"/>
      <c r="DU57" s="104"/>
      <c r="DV57" s="104"/>
      <c r="DW57" s="104"/>
      <c r="DX57" s="104"/>
      <c r="DY57" s="104"/>
      <c r="DZ57" s="104"/>
      <c r="EA57" s="104"/>
      <c r="EB57" s="104"/>
      <c r="EC57" s="104"/>
      <c r="ED57" s="104"/>
      <c r="EE57" s="104"/>
      <c r="EF57" s="104"/>
      <c r="EG57" s="104"/>
      <c r="EH57" s="104"/>
      <c r="EI57" s="104"/>
      <c r="EJ57" s="104"/>
      <c r="EK57" s="104"/>
      <c r="EL57" s="104"/>
      <c r="EM57" s="104"/>
      <c r="EN57" s="104"/>
      <c r="EO57" s="104"/>
      <c r="EP57" s="104"/>
      <c r="EQ57" s="879"/>
      <c r="ER57" s="70"/>
      <c r="ES57" s="70"/>
      <c r="ET57" s="165"/>
      <c r="EU57" s="70"/>
      <c r="EV57" s="70"/>
      <c r="EW57" s="70"/>
      <c r="EX57" s="70"/>
      <c r="EY57" s="70"/>
      <c r="EZ57" s="70"/>
      <c r="FA57" s="70"/>
      <c r="FB57" s="70"/>
      <c r="FC57" s="70"/>
      <c r="FD57" s="70"/>
      <c r="FE57" s="70"/>
      <c r="FF57" s="70"/>
      <c r="FG57" s="70"/>
      <c r="FH57" s="70"/>
      <c r="FI57" s="70"/>
      <c r="FJ57" s="70"/>
      <c r="FK57" s="70"/>
      <c r="FL57" s="576"/>
      <c r="FM57" s="70"/>
      <c r="FN57" s="70"/>
      <c r="FO57" s="70"/>
      <c r="FP57" s="70"/>
      <c r="FQ57" s="70"/>
      <c r="FR57" s="70"/>
      <c r="FS57" s="576"/>
      <c r="FT57" s="577"/>
      <c r="FU57" s="70"/>
      <c r="FV57" s="225"/>
      <c r="FW57" s="225"/>
      <c r="FX57" s="225"/>
      <c r="FY57" s="225"/>
      <c r="FZ57" s="225"/>
      <c r="GA57" s="225"/>
      <c r="GB57" s="225"/>
      <c r="GC57" s="225"/>
      <c r="GD57" s="225"/>
      <c r="GE57" s="225"/>
      <c r="GF57" s="225"/>
      <c r="GG57" s="225"/>
      <c r="GH57" s="225"/>
      <c r="GI57" s="225"/>
    </row>
    <row r="58" ht="28.5" customHeight="1">
      <c r="A58" s="432">
        <v>14.0</v>
      </c>
      <c r="B58" s="54"/>
      <c r="C58" s="499" t="s">
        <v>537</v>
      </c>
      <c r="D58" s="587" t="s">
        <v>13</v>
      </c>
      <c r="E58" s="578" t="s">
        <v>1014</v>
      </c>
      <c r="F58" s="587" t="s">
        <v>1009</v>
      </c>
      <c r="G58" s="868" t="s">
        <v>1010</v>
      </c>
      <c r="H58" s="570" t="s">
        <v>1011</v>
      </c>
      <c r="I58" s="395" t="s">
        <v>1012</v>
      </c>
      <c r="J58" s="587" t="s">
        <v>552</v>
      </c>
      <c r="K58" s="756" t="s">
        <v>552</v>
      </c>
      <c r="L58" s="588">
        <v>2500.0</v>
      </c>
      <c r="M58" s="527">
        <v>0.0</v>
      </c>
      <c r="N58" s="758" t="s">
        <v>976</v>
      </c>
      <c r="O58" s="881"/>
      <c r="P58" s="881"/>
      <c r="Q58" s="882"/>
      <c r="R58" s="882"/>
      <c r="S58" s="758" t="s">
        <v>939</v>
      </c>
      <c r="T58" s="568" t="s">
        <v>978</v>
      </c>
      <c r="U58" s="831"/>
      <c r="V58" s="882"/>
      <c r="W58" s="882"/>
      <c r="X58" s="249"/>
      <c r="Y58" s="572"/>
      <c r="Z58" s="573"/>
      <c r="AA58" s="83"/>
      <c r="AB58" s="910"/>
      <c r="AC58" s="249"/>
      <c r="AD58" s="535"/>
      <c r="AE58" s="535"/>
      <c r="AF58" s="886"/>
      <c r="AG58" s="911"/>
      <c r="AH58" s="759"/>
      <c r="AI58" s="888"/>
      <c r="AJ58" s="888"/>
      <c r="AK58" s="888"/>
      <c r="AL58" s="888"/>
      <c r="AM58" s="888"/>
      <c r="AN58" s="888"/>
      <c r="AO58" s="888"/>
      <c r="AP58" s="889"/>
      <c r="AQ58" s="890"/>
      <c r="AR58" s="891"/>
      <c r="AS58" s="892"/>
      <c r="AT58" s="893"/>
      <c r="AU58" s="893"/>
      <c r="AV58" s="891"/>
      <c r="AW58" s="894"/>
      <c r="AX58" s="888"/>
      <c r="AY58" s="888"/>
      <c r="AZ58" s="879"/>
      <c r="BA58" s="535"/>
      <c r="BB58" s="895"/>
      <c r="BC58" s="896"/>
      <c r="BD58" s="895"/>
      <c r="BE58" s="535"/>
      <c r="BF58" s="896"/>
      <c r="BG58" s="876"/>
      <c r="BH58" s="877"/>
      <c r="BI58" s="878"/>
      <c r="BJ58" s="873"/>
      <c r="BK58" s="896"/>
      <c r="BL58" s="896"/>
      <c r="BM58" s="896"/>
      <c r="BN58" s="873"/>
      <c r="BO58" s="896"/>
      <c r="BP58" s="876"/>
      <c r="BQ58" s="877"/>
      <c r="BR58" s="878"/>
      <c r="BS58" s="873"/>
      <c r="BT58" s="873"/>
      <c r="BU58" s="873"/>
      <c r="BV58" s="873"/>
      <c r="BW58" s="873"/>
      <c r="BX58" s="873"/>
      <c r="BY58" s="876"/>
      <c r="BZ58" s="877"/>
      <c r="CA58" s="878"/>
      <c r="CB58" s="873"/>
      <c r="CC58" s="873"/>
      <c r="CD58" s="873"/>
      <c r="CE58" s="873"/>
      <c r="CF58" s="873"/>
      <c r="CG58" s="873"/>
      <c r="CH58" s="876"/>
      <c r="CI58" s="877"/>
      <c r="CJ58" s="878"/>
      <c r="CK58" s="873"/>
      <c r="CL58" s="873"/>
      <c r="CM58" s="873"/>
      <c r="CN58" s="873"/>
      <c r="CO58" s="873"/>
      <c r="CP58" s="873"/>
      <c r="CQ58" s="873"/>
      <c r="CR58" s="873"/>
      <c r="CS58" s="873"/>
      <c r="CT58" s="873"/>
      <c r="CU58" s="873"/>
      <c r="CV58" s="873"/>
      <c r="CW58" s="873"/>
      <c r="CX58" s="873"/>
      <c r="CY58" s="873"/>
      <c r="CZ58" s="873"/>
      <c r="DA58" s="873"/>
      <c r="DB58" s="873"/>
      <c r="DC58" s="873"/>
      <c r="DD58" s="873"/>
      <c r="DE58" s="873"/>
      <c r="DF58" s="873"/>
      <c r="DG58" s="873"/>
      <c r="DH58" s="873"/>
      <c r="DI58" s="873"/>
      <c r="DJ58" s="873"/>
      <c r="DK58" s="873"/>
      <c r="DL58" s="873"/>
      <c r="DM58" s="873"/>
      <c r="DN58" s="104"/>
      <c r="DO58" s="104"/>
      <c r="DP58" s="104"/>
      <c r="DQ58" s="104"/>
      <c r="DR58" s="104"/>
      <c r="DS58" s="104"/>
      <c r="DT58" s="104"/>
      <c r="DU58" s="104"/>
      <c r="DV58" s="104"/>
      <c r="DW58" s="104"/>
      <c r="DX58" s="104"/>
      <c r="DY58" s="104"/>
      <c r="DZ58" s="104"/>
      <c r="EA58" s="104"/>
      <c r="EB58" s="104"/>
      <c r="EC58" s="104"/>
      <c r="ED58" s="104"/>
      <c r="EE58" s="104"/>
      <c r="EF58" s="104"/>
      <c r="EG58" s="104"/>
      <c r="EH58" s="104"/>
      <c r="EI58" s="104"/>
      <c r="EJ58" s="104"/>
      <c r="EK58" s="104"/>
      <c r="EL58" s="104"/>
      <c r="EM58" s="104"/>
      <c r="EN58" s="104"/>
      <c r="EO58" s="104"/>
      <c r="EP58" s="104"/>
      <c r="EQ58" s="879"/>
      <c r="ER58" s="70"/>
      <c r="ES58" s="70"/>
      <c r="ET58" s="165"/>
      <c r="EU58" s="70"/>
      <c r="EV58" s="70"/>
      <c r="EW58" s="70"/>
      <c r="EX58" s="70"/>
      <c r="EY58" s="70"/>
      <c r="EZ58" s="70"/>
      <c r="FA58" s="70"/>
      <c r="FB58" s="70"/>
      <c r="FC58" s="70"/>
      <c r="FD58" s="70"/>
      <c r="FE58" s="70"/>
      <c r="FF58" s="70"/>
      <c r="FG58" s="70"/>
      <c r="FH58" s="70"/>
      <c r="FI58" s="70"/>
      <c r="FJ58" s="70"/>
      <c r="FK58" s="70"/>
      <c r="FL58" s="576"/>
      <c r="FM58" s="70"/>
      <c r="FN58" s="70"/>
      <c r="FO58" s="70"/>
      <c r="FP58" s="70"/>
      <c r="FQ58" s="70"/>
      <c r="FR58" s="70"/>
      <c r="FS58" s="576"/>
      <c r="FT58" s="577"/>
      <c r="FU58" s="70"/>
      <c r="FV58" s="225"/>
      <c r="FW58" s="225"/>
      <c r="FX58" s="225"/>
      <c r="FY58" s="225"/>
      <c r="FZ58" s="225"/>
      <c r="GA58" s="225"/>
      <c r="GB58" s="225"/>
      <c r="GC58" s="225"/>
      <c r="GD58" s="225"/>
      <c r="GE58" s="225"/>
      <c r="GF58" s="225"/>
      <c r="GG58" s="225"/>
      <c r="GH58" s="225"/>
      <c r="GI58" s="225"/>
    </row>
    <row r="59" ht="28.5" customHeight="1">
      <c r="A59" s="432">
        <v>15.0</v>
      </c>
      <c r="B59" s="54" t="s">
        <v>258</v>
      </c>
      <c r="C59" s="499" t="s">
        <v>537</v>
      </c>
      <c r="D59" s="568" t="s">
        <v>11</v>
      </c>
      <c r="E59" s="868" t="s">
        <v>1015</v>
      </c>
      <c r="F59" s="570" t="s">
        <v>269</v>
      </c>
      <c r="G59" s="414" t="s">
        <v>12</v>
      </c>
      <c r="H59" s="570" t="s">
        <v>973</v>
      </c>
      <c r="I59" s="414" t="s">
        <v>271</v>
      </c>
      <c r="J59" s="587" t="s">
        <v>1016</v>
      </c>
      <c r="K59" s="756" t="s">
        <v>552</v>
      </c>
      <c r="L59" s="244">
        <v>7500.0</v>
      </c>
      <c r="M59" s="527">
        <v>0.0</v>
      </c>
      <c r="N59" s="758" t="s">
        <v>976</v>
      </c>
      <c r="O59" s="571"/>
      <c r="P59" s="571"/>
      <c r="Q59" s="906"/>
      <c r="R59" s="906"/>
      <c r="S59" s="758" t="s">
        <v>977</v>
      </c>
      <c r="T59" s="568" t="s">
        <v>978</v>
      </c>
      <c r="U59" s="831"/>
      <c r="V59" s="906"/>
      <c r="W59" s="906"/>
      <c r="X59" s="249"/>
      <c r="Y59" s="572"/>
      <c r="Z59" s="573"/>
      <c r="AA59" s="83"/>
      <c r="AB59" s="910"/>
      <c r="AC59" s="249"/>
      <c r="AD59" s="535"/>
      <c r="AE59" s="535"/>
      <c r="AF59" s="886"/>
      <c r="AG59" s="911" t="s">
        <v>957</v>
      </c>
      <c r="AH59" s="759"/>
      <c r="AI59" s="888"/>
      <c r="AJ59" s="888"/>
      <c r="AK59" s="888"/>
      <c r="AL59" s="888"/>
      <c r="AM59" s="888"/>
      <c r="AN59" s="888"/>
      <c r="AO59" s="888"/>
      <c r="AP59" s="875"/>
      <c r="AQ59" s="891"/>
      <c r="AR59" s="879"/>
      <c r="AS59" s="879"/>
      <c r="AT59" s="879"/>
      <c r="AU59" s="879"/>
      <c r="AV59" s="879"/>
      <c r="AW59" s="879"/>
      <c r="AX59" s="888"/>
      <c r="AY59" s="888"/>
      <c r="AZ59" s="879"/>
      <c r="BA59" s="535"/>
      <c r="BB59" s="895"/>
      <c r="BC59" s="896"/>
      <c r="BD59" s="895"/>
      <c r="BE59" s="535"/>
      <c r="BF59" s="896"/>
      <c r="BG59" s="876"/>
      <c r="BH59" s="877"/>
      <c r="BI59" s="878"/>
      <c r="BJ59" s="873"/>
      <c r="BK59" s="896"/>
      <c r="BL59" s="896"/>
      <c r="BM59" s="896"/>
      <c r="BN59" s="873"/>
      <c r="BO59" s="896"/>
      <c r="BP59" s="897">
        <f t="shared" ref="BP59:BP61" si="35">BO59-BJ59</f>
        <v>0</v>
      </c>
      <c r="BQ59" s="877">
        <f t="shared" ref="BQ59:BQ61" si="36">BO59-BK59</f>
        <v>0</v>
      </c>
      <c r="BR59" s="898">
        <f t="shared" ref="BR59:BR61" si="37">BO59-BN59</f>
        <v>0</v>
      </c>
      <c r="BS59" s="873"/>
      <c r="BT59" s="873"/>
      <c r="BU59" s="873"/>
      <c r="BV59" s="873"/>
      <c r="BW59" s="873"/>
      <c r="BX59" s="873"/>
      <c r="BY59" s="876">
        <f t="shared" ref="BY59:BY61" si="38">BX59-BS59</f>
        <v>0</v>
      </c>
      <c r="BZ59" s="877">
        <f t="shared" ref="BZ59:BZ61" si="39">BX59-BT59</f>
        <v>0</v>
      </c>
      <c r="CA59" s="878">
        <f t="shared" ref="CA59:CA61" si="40">BX59-BW59</f>
        <v>0</v>
      </c>
      <c r="CB59" s="873"/>
      <c r="CC59" s="873"/>
      <c r="CD59" s="873"/>
      <c r="CE59" s="873"/>
      <c r="CF59" s="873"/>
      <c r="CG59" s="873"/>
      <c r="CH59" s="876">
        <f t="shared" ref="CH59:CH61" si="41">CG59-CB59</f>
        <v>0</v>
      </c>
      <c r="CI59" s="877">
        <f t="shared" ref="CI59:CI61" si="42">CG59-CC59</f>
        <v>0</v>
      </c>
      <c r="CJ59" s="878">
        <f t="shared" ref="CJ59:CJ61" si="43">CG59-CF59</f>
        <v>0</v>
      </c>
      <c r="CK59" s="873"/>
      <c r="CL59" s="873"/>
      <c r="CM59" s="873"/>
      <c r="CN59" s="873"/>
      <c r="CO59" s="873"/>
      <c r="CP59" s="873"/>
      <c r="CQ59" s="873"/>
      <c r="CR59" s="873"/>
      <c r="CS59" s="873"/>
      <c r="CT59" s="873"/>
      <c r="CU59" s="873"/>
      <c r="CV59" s="873"/>
      <c r="CW59" s="873"/>
      <c r="CX59" s="873"/>
      <c r="CY59" s="873"/>
      <c r="CZ59" s="873"/>
      <c r="DA59" s="873"/>
      <c r="DB59" s="873"/>
      <c r="DC59" s="873"/>
      <c r="DD59" s="873"/>
      <c r="DE59" s="873"/>
      <c r="DF59" s="873"/>
      <c r="DG59" s="873"/>
      <c r="DH59" s="873"/>
      <c r="DI59" s="873"/>
      <c r="DJ59" s="873"/>
      <c r="DK59" s="873"/>
      <c r="DL59" s="873"/>
      <c r="DM59" s="873"/>
      <c r="DN59" s="104"/>
      <c r="DO59" s="104"/>
      <c r="DP59" s="104"/>
      <c r="DQ59" s="104"/>
      <c r="DR59" s="104"/>
      <c r="DS59" s="104"/>
      <c r="DT59" s="104"/>
      <c r="DU59" s="104"/>
      <c r="DV59" s="104"/>
      <c r="DW59" s="104"/>
      <c r="DX59" s="104"/>
      <c r="DY59" s="104"/>
      <c r="DZ59" s="104"/>
      <c r="EA59" s="104"/>
      <c r="EB59" s="104"/>
      <c r="EC59" s="104"/>
      <c r="ED59" s="104"/>
      <c r="EE59" s="104"/>
      <c r="EF59" s="104"/>
      <c r="EG59" s="104"/>
      <c r="EH59" s="104"/>
      <c r="EI59" s="104"/>
      <c r="EJ59" s="104"/>
      <c r="EK59" s="104"/>
      <c r="EL59" s="104"/>
      <c r="EM59" s="104"/>
      <c r="EN59" s="104"/>
      <c r="EO59" s="104"/>
      <c r="EP59" s="104"/>
      <c r="EQ59" s="879"/>
      <c r="ER59" s="70"/>
      <c r="ES59" s="70"/>
      <c r="ET59" s="165"/>
      <c r="EU59" s="70"/>
      <c r="EV59" s="70"/>
      <c r="EW59" s="70"/>
      <c r="EX59" s="70"/>
      <c r="EY59" s="70"/>
      <c r="EZ59" s="70"/>
      <c r="FA59" s="70"/>
      <c r="FB59" s="70"/>
      <c r="FC59" s="70"/>
      <c r="FD59" s="70"/>
      <c r="FE59" s="70"/>
      <c r="FF59" s="70"/>
      <c r="FG59" s="70"/>
      <c r="FH59" s="70"/>
      <c r="FI59" s="70"/>
      <c r="FJ59" s="70"/>
      <c r="FK59" s="70"/>
      <c r="FL59" s="576"/>
      <c r="FM59" s="70"/>
      <c r="FN59" s="70"/>
      <c r="FO59" s="70"/>
      <c r="FP59" s="70"/>
      <c r="FQ59" s="70"/>
      <c r="FR59" s="70"/>
      <c r="FS59" s="576"/>
      <c r="FT59" s="577"/>
      <c r="FU59" s="70"/>
      <c r="FV59" s="225"/>
      <c r="FW59" s="225"/>
      <c r="FX59" s="225"/>
      <c r="FY59" s="225"/>
      <c r="FZ59" s="225"/>
      <c r="GA59" s="225"/>
      <c r="GB59" s="225"/>
      <c r="GC59" s="225"/>
      <c r="GD59" s="225"/>
      <c r="GE59" s="225"/>
      <c r="GF59" s="225"/>
      <c r="GG59" s="225"/>
      <c r="GH59" s="225"/>
      <c r="GI59" s="225"/>
    </row>
    <row r="60" ht="28.5" customHeight="1">
      <c r="A60" s="432">
        <v>16.0</v>
      </c>
      <c r="B60" s="54" t="s">
        <v>258</v>
      </c>
      <c r="C60" s="499" t="s">
        <v>537</v>
      </c>
      <c r="D60" s="568" t="s">
        <v>11</v>
      </c>
      <c r="E60" s="868" t="s">
        <v>1017</v>
      </c>
      <c r="F60" s="570" t="s">
        <v>269</v>
      </c>
      <c r="G60" s="414" t="s">
        <v>12</v>
      </c>
      <c r="H60" s="570" t="s">
        <v>973</v>
      </c>
      <c r="I60" s="414" t="s">
        <v>271</v>
      </c>
      <c r="J60" s="587" t="s">
        <v>1018</v>
      </c>
      <c r="K60" s="756" t="s">
        <v>552</v>
      </c>
      <c r="L60" s="244">
        <v>7500.0</v>
      </c>
      <c r="M60" s="527">
        <v>0.0</v>
      </c>
      <c r="N60" s="758" t="s">
        <v>976</v>
      </c>
      <c r="O60" s="571"/>
      <c r="P60" s="571"/>
      <c r="Q60" s="906"/>
      <c r="R60" s="906"/>
      <c r="S60" s="758" t="s">
        <v>922</v>
      </c>
      <c r="T60" s="568" t="s">
        <v>978</v>
      </c>
      <c r="U60" s="831"/>
      <c r="V60" s="906"/>
      <c r="W60" s="906"/>
      <c r="X60" s="249"/>
      <c r="Y60" s="572"/>
      <c r="Z60" s="573"/>
      <c r="AA60" s="83"/>
      <c r="AB60" s="910"/>
      <c r="AC60" s="249"/>
      <c r="AD60" s="535"/>
      <c r="AE60" s="535"/>
      <c r="AF60" s="886"/>
      <c r="AG60" s="911" t="s">
        <v>957</v>
      </c>
      <c r="AH60" s="759"/>
      <c r="AI60" s="888"/>
      <c r="AJ60" s="888"/>
      <c r="AK60" s="888"/>
      <c r="AL60" s="888"/>
      <c r="AM60" s="888"/>
      <c r="AN60" s="888"/>
      <c r="AO60" s="888"/>
      <c r="AP60" s="875"/>
      <c r="AQ60" s="891"/>
      <c r="AR60" s="879"/>
      <c r="AS60" s="879"/>
      <c r="AT60" s="879"/>
      <c r="AU60" s="879"/>
      <c r="AV60" s="879"/>
      <c r="AW60" s="879"/>
      <c r="AX60" s="888"/>
      <c r="AY60" s="888"/>
      <c r="AZ60" s="879"/>
      <c r="BA60" s="535"/>
      <c r="BB60" s="895"/>
      <c r="BC60" s="896"/>
      <c r="BD60" s="895"/>
      <c r="BE60" s="535"/>
      <c r="BF60" s="896"/>
      <c r="BG60" s="876"/>
      <c r="BH60" s="877"/>
      <c r="BI60" s="878"/>
      <c r="BJ60" s="873"/>
      <c r="BK60" s="896"/>
      <c r="BL60" s="896"/>
      <c r="BM60" s="896"/>
      <c r="BN60" s="873"/>
      <c r="BO60" s="896"/>
      <c r="BP60" s="897">
        <f t="shared" si="35"/>
        <v>0</v>
      </c>
      <c r="BQ60" s="877">
        <f t="shared" si="36"/>
        <v>0</v>
      </c>
      <c r="BR60" s="898">
        <f t="shared" si="37"/>
        <v>0</v>
      </c>
      <c r="BS60" s="873"/>
      <c r="BT60" s="873"/>
      <c r="BU60" s="873"/>
      <c r="BV60" s="873"/>
      <c r="BW60" s="873"/>
      <c r="BX60" s="873"/>
      <c r="BY60" s="876">
        <f t="shared" si="38"/>
        <v>0</v>
      </c>
      <c r="BZ60" s="877">
        <f t="shared" si="39"/>
        <v>0</v>
      </c>
      <c r="CA60" s="878">
        <f t="shared" si="40"/>
        <v>0</v>
      </c>
      <c r="CB60" s="873"/>
      <c r="CC60" s="873"/>
      <c r="CD60" s="873"/>
      <c r="CE60" s="873"/>
      <c r="CF60" s="873"/>
      <c r="CG60" s="873"/>
      <c r="CH60" s="876">
        <f t="shared" si="41"/>
        <v>0</v>
      </c>
      <c r="CI60" s="877">
        <f t="shared" si="42"/>
        <v>0</v>
      </c>
      <c r="CJ60" s="878">
        <f t="shared" si="43"/>
        <v>0</v>
      </c>
      <c r="CK60" s="873"/>
      <c r="CL60" s="873"/>
      <c r="CM60" s="873"/>
      <c r="CN60" s="873"/>
      <c r="CO60" s="873"/>
      <c r="CP60" s="873"/>
      <c r="CQ60" s="873"/>
      <c r="CR60" s="873"/>
      <c r="CS60" s="873"/>
      <c r="CT60" s="873"/>
      <c r="CU60" s="873"/>
      <c r="CV60" s="873"/>
      <c r="CW60" s="873"/>
      <c r="CX60" s="873"/>
      <c r="CY60" s="873"/>
      <c r="CZ60" s="873"/>
      <c r="DA60" s="873"/>
      <c r="DB60" s="873"/>
      <c r="DC60" s="873"/>
      <c r="DD60" s="873"/>
      <c r="DE60" s="873"/>
      <c r="DF60" s="873"/>
      <c r="DG60" s="873"/>
      <c r="DH60" s="873"/>
      <c r="DI60" s="873"/>
      <c r="DJ60" s="873"/>
      <c r="DK60" s="873"/>
      <c r="DL60" s="873"/>
      <c r="DM60" s="873"/>
      <c r="DN60" s="104"/>
      <c r="DO60" s="104"/>
      <c r="DP60" s="104"/>
      <c r="DQ60" s="104"/>
      <c r="DR60" s="104"/>
      <c r="DS60" s="104"/>
      <c r="DT60" s="104"/>
      <c r="DU60" s="104"/>
      <c r="DV60" s="104"/>
      <c r="DW60" s="104"/>
      <c r="DX60" s="104"/>
      <c r="DY60" s="104"/>
      <c r="DZ60" s="104"/>
      <c r="EA60" s="104"/>
      <c r="EB60" s="104"/>
      <c r="EC60" s="104"/>
      <c r="ED60" s="104"/>
      <c r="EE60" s="104"/>
      <c r="EF60" s="104"/>
      <c r="EG60" s="104"/>
      <c r="EH60" s="104"/>
      <c r="EI60" s="104"/>
      <c r="EJ60" s="104"/>
      <c r="EK60" s="104"/>
      <c r="EL60" s="104"/>
      <c r="EM60" s="104"/>
      <c r="EN60" s="104"/>
      <c r="EO60" s="104"/>
      <c r="EP60" s="104"/>
      <c r="EQ60" s="879"/>
      <c r="ER60" s="70"/>
      <c r="ES60" s="70"/>
      <c r="ET60" s="165"/>
      <c r="EU60" s="70"/>
      <c r="EV60" s="70"/>
      <c r="EW60" s="70"/>
      <c r="EX60" s="70"/>
      <c r="EY60" s="70"/>
      <c r="EZ60" s="70"/>
      <c r="FA60" s="70"/>
      <c r="FB60" s="70"/>
      <c r="FC60" s="70"/>
      <c r="FD60" s="70"/>
      <c r="FE60" s="70"/>
      <c r="FF60" s="70"/>
      <c r="FG60" s="70"/>
      <c r="FH60" s="70"/>
      <c r="FI60" s="70"/>
      <c r="FJ60" s="70"/>
      <c r="FK60" s="70"/>
      <c r="FL60" s="576"/>
      <c r="FM60" s="70"/>
      <c r="FN60" s="70"/>
      <c r="FO60" s="70"/>
      <c r="FP60" s="70"/>
      <c r="FQ60" s="70"/>
      <c r="FR60" s="70"/>
      <c r="FS60" s="576"/>
      <c r="FT60" s="577"/>
      <c r="FU60" s="70"/>
      <c r="FV60" s="225"/>
      <c r="FW60" s="225"/>
      <c r="FX60" s="225"/>
      <c r="FY60" s="225"/>
      <c r="FZ60" s="225"/>
      <c r="GA60" s="225"/>
      <c r="GB60" s="225"/>
      <c r="GC60" s="225"/>
      <c r="GD60" s="225"/>
      <c r="GE60" s="225"/>
      <c r="GF60" s="225"/>
      <c r="GG60" s="225"/>
      <c r="GH60" s="225"/>
      <c r="GI60" s="225"/>
    </row>
    <row r="61" ht="28.5" customHeight="1">
      <c r="A61" s="432">
        <v>17.0</v>
      </c>
      <c r="B61" s="54" t="s">
        <v>258</v>
      </c>
      <c r="C61" s="499" t="s">
        <v>537</v>
      </c>
      <c r="D61" s="568" t="s">
        <v>11</v>
      </c>
      <c r="E61" s="868" t="s">
        <v>1019</v>
      </c>
      <c r="F61" s="570" t="s">
        <v>269</v>
      </c>
      <c r="G61" s="414" t="s">
        <v>12</v>
      </c>
      <c r="H61" s="570" t="s">
        <v>973</v>
      </c>
      <c r="I61" s="414" t="s">
        <v>271</v>
      </c>
      <c r="J61" s="587" t="s">
        <v>932</v>
      </c>
      <c r="K61" s="756" t="s">
        <v>552</v>
      </c>
      <c r="L61" s="244">
        <v>7500.0</v>
      </c>
      <c r="M61" s="527">
        <v>0.0</v>
      </c>
      <c r="N61" s="758" t="s">
        <v>976</v>
      </c>
      <c r="O61" s="571"/>
      <c r="P61" s="571"/>
      <c r="Q61" s="906"/>
      <c r="R61" s="906"/>
      <c r="S61" s="758" t="s">
        <v>928</v>
      </c>
      <c r="T61" s="568" t="s">
        <v>978</v>
      </c>
      <c r="U61" s="831"/>
      <c r="V61" s="906"/>
      <c r="W61" s="906"/>
      <c r="X61" s="249"/>
      <c r="Y61" s="572"/>
      <c r="Z61" s="573"/>
      <c r="AA61" s="83"/>
      <c r="AB61" s="910"/>
      <c r="AC61" s="249"/>
      <c r="AD61" s="535"/>
      <c r="AE61" s="535"/>
      <c r="AF61" s="886"/>
      <c r="AG61" s="911" t="s">
        <v>957</v>
      </c>
      <c r="AH61" s="759"/>
      <c r="AI61" s="888"/>
      <c r="AJ61" s="888"/>
      <c r="AK61" s="888"/>
      <c r="AL61" s="888"/>
      <c r="AM61" s="888"/>
      <c r="AN61" s="888"/>
      <c r="AO61" s="888"/>
      <c r="AP61" s="875"/>
      <c r="AQ61" s="891"/>
      <c r="AR61" s="879"/>
      <c r="AS61" s="879"/>
      <c r="AT61" s="879"/>
      <c r="AU61" s="879"/>
      <c r="AV61" s="879"/>
      <c r="AW61" s="879"/>
      <c r="AX61" s="888"/>
      <c r="AY61" s="888"/>
      <c r="AZ61" s="879"/>
      <c r="BA61" s="535"/>
      <c r="BB61" s="895"/>
      <c r="BC61" s="896"/>
      <c r="BD61" s="895"/>
      <c r="BE61" s="535"/>
      <c r="BF61" s="896"/>
      <c r="BG61" s="876"/>
      <c r="BH61" s="877"/>
      <c r="BI61" s="878"/>
      <c r="BJ61" s="873"/>
      <c r="BK61" s="896"/>
      <c r="BL61" s="896"/>
      <c r="BM61" s="896"/>
      <c r="BN61" s="873"/>
      <c r="BO61" s="896"/>
      <c r="BP61" s="897">
        <f t="shared" si="35"/>
        <v>0</v>
      </c>
      <c r="BQ61" s="877">
        <f t="shared" si="36"/>
        <v>0</v>
      </c>
      <c r="BR61" s="898">
        <f t="shared" si="37"/>
        <v>0</v>
      </c>
      <c r="BS61" s="873"/>
      <c r="BT61" s="873"/>
      <c r="BU61" s="873"/>
      <c r="BV61" s="873"/>
      <c r="BW61" s="873"/>
      <c r="BX61" s="873"/>
      <c r="BY61" s="876">
        <f t="shared" si="38"/>
        <v>0</v>
      </c>
      <c r="BZ61" s="877">
        <f t="shared" si="39"/>
        <v>0</v>
      </c>
      <c r="CA61" s="878">
        <f t="shared" si="40"/>
        <v>0</v>
      </c>
      <c r="CB61" s="873"/>
      <c r="CC61" s="873"/>
      <c r="CD61" s="873"/>
      <c r="CE61" s="873"/>
      <c r="CF61" s="873"/>
      <c r="CG61" s="873"/>
      <c r="CH61" s="876">
        <f t="shared" si="41"/>
        <v>0</v>
      </c>
      <c r="CI61" s="877">
        <f t="shared" si="42"/>
        <v>0</v>
      </c>
      <c r="CJ61" s="878">
        <f t="shared" si="43"/>
        <v>0</v>
      </c>
      <c r="CK61" s="873"/>
      <c r="CL61" s="873"/>
      <c r="CM61" s="873"/>
      <c r="CN61" s="873"/>
      <c r="CO61" s="873"/>
      <c r="CP61" s="873"/>
      <c r="CQ61" s="873"/>
      <c r="CR61" s="873"/>
      <c r="CS61" s="873"/>
      <c r="CT61" s="873"/>
      <c r="CU61" s="873"/>
      <c r="CV61" s="873"/>
      <c r="CW61" s="873"/>
      <c r="CX61" s="873"/>
      <c r="CY61" s="873"/>
      <c r="CZ61" s="873"/>
      <c r="DA61" s="873"/>
      <c r="DB61" s="873"/>
      <c r="DC61" s="873"/>
      <c r="DD61" s="873"/>
      <c r="DE61" s="873"/>
      <c r="DF61" s="873"/>
      <c r="DG61" s="873"/>
      <c r="DH61" s="873"/>
      <c r="DI61" s="873"/>
      <c r="DJ61" s="873"/>
      <c r="DK61" s="873"/>
      <c r="DL61" s="873"/>
      <c r="DM61" s="873"/>
      <c r="DN61" s="104"/>
      <c r="DO61" s="104"/>
      <c r="DP61" s="104"/>
      <c r="DQ61" s="104"/>
      <c r="DR61" s="104"/>
      <c r="DS61" s="104"/>
      <c r="DT61" s="104"/>
      <c r="DU61" s="104"/>
      <c r="DV61" s="104"/>
      <c r="DW61" s="104"/>
      <c r="DX61" s="104"/>
      <c r="DY61" s="104"/>
      <c r="DZ61" s="104"/>
      <c r="EA61" s="104"/>
      <c r="EB61" s="104"/>
      <c r="EC61" s="104"/>
      <c r="ED61" s="104"/>
      <c r="EE61" s="104"/>
      <c r="EF61" s="104"/>
      <c r="EG61" s="104"/>
      <c r="EH61" s="104"/>
      <c r="EI61" s="104"/>
      <c r="EJ61" s="104"/>
      <c r="EK61" s="104"/>
      <c r="EL61" s="104"/>
      <c r="EM61" s="104"/>
      <c r="EN61" s="104"/>
      <c r="EO61" s="104"/>
      <c r="EP61" s="104"/>
      <c r="EQ61" s="879"/>
      <c r="ER61" s="70"/>
      <c r="ES61" s="70"/>
      <c r="ET61" s="165"/>
      <c r="EU61" s="70"/>
      <c r="EV61" s="70"/>
      <c r="EW61" s="70"/>
      <c r="EX61" s="70"/>
      <c r="EY61" s="70"/>
      <c r="EZ61" s="70"/>
      <c r="FA61" s="70"/>
      <c r="FB61" s="70"/>
      <c r="FC61" s="70"/>
      <c r="FD61" s="70"/>
      <c r="FE61" s="70"/>
      <c r="FF61" s="70"/>
      <c r="FG61" s="70"/>
      <c r="FH61" s="70"/>
      <c r="FI61" s="70"/>
      <c r="FJ61" s="70"/>
      <c r="FK61" s="70"/>
      <c r="FL61" s="576"/>
      <c r="FM61" s="70"/>
      <c r="FN61" s="70"/>
      <c r="FO61" s="70"/>
      <c r="FP61" s="70"/>
      <c r="FQ61" s="70"/>
      <c r="FR61" s="70"/>
      <c r="FS61" s="576"/>
      <c r="FT61" s="577"/>
      <c r="FU61" s="70"/>
      <c r="FV61" s="225"/>
      <c r="FW61" s="225"/>
      <c r="FX61" s="225"/>
      <c r="FY61" s="225"/>
      <c r="FZ61" s="225"/>
      <c r="GA61" s="225"/>
      <c r="GB61" s="225"/>
      <c r="GC61" s="225"/>
      <c r="GD61" s="225"/>
      <c r="GE61" s="225"/>
      <c r="GF61" s="225"/>
      <c r="GG61" s="225"/>
      <c r="GH61" s="225"/>
      <c r="GI61" s="225"/>
    </row>
    <row r="62" ht="28.5" customHeight="1">
      <c r="A62" s="432">
        <v>18.0</v>
      </c>
      <c r="B62" s="54"/>
      <c r="C62" s="499" t="s">
        <v>537</v>
      </c>
      <c r="D62" s="587" t="s">
        <v>552</v>
      </c>
      <c r="E62" s="578" t="s">
        <v>1020</v>
      </c>
      <c r="F62" s="756" t="s">
        <v>552</v>
      </c>
      <c r="G62" s="756" t="s">
        <v>552</v>
      </c>
      <c r="H62" s="756" t="s">
        <v>552</v>
      </c>
      <c r="I62" s="756" t="s">
        <v>552</v>
      </c>
      <c r="J62" s="756" t="s">
        <v>552</v>
      </c>
      <c r="K62" s="756" t="s">
        <v>552</v>
      </c>
      <c r="L62" s="588">
        <v>5000.0</v>
      </c>
      <c r="M62" s="527">
        <v>0.0</v>
      </c>
      <c r="N62" s="758" t="s">
        <v>976</v>
      </c>
      <c r="O62" s="881"/>
      <c r="P62" s="881"/>
      <c r="Q62" s="882"/>
      <c r="R62" s="882"/>
      <c r="S62" s="758" t="s">
        <v>939</v>
      </c>
      <c r="T62" s="568" t="s">
        <v>978</v>
      </c>
      <c r="U62" s="831"/>
      <c r="V62" s="882"/>
      <c r="W62" s="882"/>
      <c r="X62" s="249"/>
      <c r="Y62" s="572"/>
      <c r="Z62" s="573"/>
      <c r="AA62" s="83"/>
      <c r="AB62" s="910"/>
      <c r="AC62" s="249"/>
      <c r="AD62" s="535"/>
      <c r="AE62" s="535"/>
      <c r="AF62" s="886"/>
      <c r="AG62" s="911"/>
      <c r="AH62" s="759"/>
      <c r="AI62" s="888"/>
      <c r="AJ62" s="888"/>
      <c r="AK62" s="888"/>
      <c r="AL62" s="888"/>
      <c r="AM62" s="888"/>
      <c r="AN62" s="888"/>
      <c r="AO62" s="888"/>
      <c r="AP62" s="889"/>
      <c r="AQ62" s="890"/>
      <c r="AR62" s="891"/>
      <c r="AS62" s="892"/>
      <c r="AT62" s="893"/>
      <c r="AU62" s="893"/>
      <c r="AV62" s="891"/>
      <c r="AW62" s="894"/>
      <c r="AX62" s="888"/>
      <c r="AY62" s="888"/>
      <c r="AZ62" s="879"/>
      <c r="BA62" s="535"/>
      <c r="BB62" s="895"/>
      <c r="BC62" s="896"/>
      <c r="BD62" s="895"/>
      <c r="BE62" s="535"/>
      <c r="BF62" s="896"/>
      <c r="BG62" s="876"/>
      <c r="BH62" s="877"/>
      <c r="BI62" s="878"/>
      <c r="BJ62" s="873"/>
      <c r="BK62" s="896"/>
      <c r="BL62" s="896"/>
      <c r="BM62" s="896"/>
      <c r="BN62" s="873"/>
      <c r="BO62" s="896"/>
      <c r="BP62" s="876"/>
      <c r="BQ62" s="877"/>
      <c r="BR62" s="878"/>
      <c r="BS62" s="873"/>
      <c r="BT62" s="873"/>
      <c r="BU62" s="873"/>
      <c r="BV62" s="873"/>
      <c r="BW62" s="873"/>
      <c r="BX62" s="873"/>
      <c r="BY62" s="876"/>
      <c r="BZ62" s="877"/>
      <c r="CA62" s="878"/>
      <c r="CB62" s="873"/>
      <c r="CC62" s="873"/>
      <c r="CD62" s="873"/>
      <c r="CE62" s="873"/>
      <c r="CF62" s="873"/>
      <c r="CG62" s="873"/>
      <c r="CH62" s="876"/>
      <c r="CI62" s="877"/>
      <c r="CJ62" s="878"/>
      <c r="CK62" s="873"/>
      <c r="CL62" s="873"/>
      <c r="CM62" s="873"/>
      <c r="CN62" s="873"/>
      <c r="CO62" s="873"/>
      <c r="CP62" s="873"/>
      <c r="CQ62" s="873"/>
      <c r="CR62" s="873"/>
      <c r="CS62" s="873"/>
      <c r="CT62" s="873"/>
      <c r="CU62" s="873"/>
      <c r="CV62" s="873"/>
      <c r="CW62" s="873"/>
      <c r="CX62" s="873"/>
      <c r="CY62" s="873"/>
      <c r="CZ62" s="873"/>
      <c r="DA62" s="873"/>
      <c r="DB62" s="873"/>
      <c r="DC62" s="873"/>
      <c r="DD62" s="873"/>
      <c r="DE62" s="873"/>
      <c r="DF62" s="873"/>
      <c r="DG62" s="873"/>
      <c r="DH62" s="873"/>
      <c r="DI62" s="873"/>
      <c r="DJ62" s="873"/>
      <c r="DK62" s="873"/>
      <c r="DL62" s="873"/>
      <c r="DM62" s="873"/>
      <c r="DN62" s="104"/>
      <c r="DO62" s="104"/>
      <c r="DP62" s="104"/>
      <c r="DQ62" s="104"/>
      <c r="DR62" s="104"/>
      <c r="DS62" s="104"/>
      <c r="DT62" s="104"/>
      <c r="DU62" s="104"/>
      <c r="DV62" s="104"/>
      <c r="DW62" s="104"/>
      <c r="DX62" s="104"/>
      <c r="DY62" s="104"/>
      <c r="DZ62" s="104"/>
      <c r="EA62" s="104"/>
      <c r="EB62" s="104"/>
      <c r="EC62" s="104"/>
      <c r="ED62" s="104"/>
      <c r="EE62" s="104"/>
      <c r="EF62" s="104"/>
      <c r="EG62" s="104"/>
      <c r="EH62" s="104"/>
      <c r="EI62" s="104"/>
      <c r="EJ62" s="104"/>
      <c r="EK62" s="104"/>
      <c r="EL62" s="104"/>
      <c r="EM62" s="104"/>
      <c r="EN62" s="104"/>
      <c r="EO62" s="104"/>
      <c r="EP62" s="104"/>
      <c r="EQ62" s="879"/>
      <c r="ER62" s="70"/>
      <c r="ES62" s="70"/>
      <c r="ET62" s="165"/>
      <c r="EU62" s="70"/>
      <c r="EV62" s="70"/>
      <c r="EW62" s="70"/>
      <c r="EX62" s="70"/>
      <c r="EY62" s="70"/>
      <c r="EZ62" s="70"/>
      <c r="FA62" s="70"/>
      <c r="FB62" s="70"/>
      <c r="FC62" s="70"/>
      <c r="FD62" s="70"/>
      <c r="FE62" s="70"/>
      <c r="FF62" s="70"/>
      <c r="FG62" s="70"/>
      <c r="FH62" s="70"/>
      <c r="FI62" s="70"/>
      <c r="FJ62" s="70"/>
      <c r="FK62" s="70"/>
      <c r="FL62" s="576"/>
      <c r="FM62" s="70"/>
      <c r="FN62" s="70"/>
      <c r="FO62" s="70"/>
      <c r="FP62" s="70"/>
      <c r="FQ62" s="70"/>
      <c r="FR62" s="70"/>
      <c r="FS62" s="576"/>
      <c r="FT62" s="577"/>
      <c r="FU62" s="70"/>
      <c r="FV62" s="225"/>
      <c r="FW62" s="225"/>
      <c r="FX62" s="225"/>
      <c r="FY62" s="225"/>
      <c r="FZ62" s="225"/>
      <c r="GA62" s="225"/>
      <c r="GB62" s="225"/>
      <c r="GC62" s="225"/>
      <c r="GD62" s="225"/>
      <c r="GE62" s="225"/>
      <c r="GF62" s="225"/>
      <c r="GG62" s="225"/>
      <c r="GH62" s="225"/>
      <c r="GI62" s="225"/>
    </row>
    <row r="63" ht="28.5" customHeight="1">
      <c r="A63" s="432">
        <v>19.0</v>
      </c>
      <c r="B63" s="54" t="s">
        <v>258</v>
      </c>
      <c r="C63" s="499" t="s">
        <v>537</v>
      </c>
      <c r="D63" s="568" t="s">
        <v>11</v>
      </c>
      <c r="E63" s="868" t="s">
        <v>1021</v>
      </c>
      <c r="F63" s="570" t="s">
        <v>269</v>
      </c>
      <c r="G63" s="414" t="s">
        <v>12</v>
      </c>
      <c r="H63" s="570" t="s">
        <v>973</v>
      </c>
      <c r="I63" s="414" t="s">
        <v>271</v>
      </c>
      <c r="J63" s="587" t="s">
        <v>1022</v>
      </c>
      <c r="K63" s="756" t="s">
        <v>552</v>
      </c>
      <c r="L63" s="244">
        <v>7500.0</v>
      </c>
      <c r="M63" s="527">
        <v>0.0</v>
      </c>
      <c r="N63" s="758" t="s">
        <v>976</v>
      </c>
      <c r="O63" s="571"/>
      <c r="P63" s="571"/>
      <c r="Q63" s="906"/>
      <c r="R63" s="906"/>
      <c r="S63" s="758" t="s">
        <v>1023</v>
      </c>
      <c r="T63" s="568" t="s">
        <v>978</v>
      </c>
      <c r="U63" s="831"/>
      <c r="V63" s="906"/>
      <c r="W63" s="906"/>
      <c r="X63" s="249"/>
      <c r="Y63" s="572"/>
      <c r="Z63" s="573"/>
      <c r="AA63" s="83"/>
      <c r="AB63" s="910"/>
      <c r="AC63" s="249"/>
      <c r="AD63" s="535"/>
      <c r="AE63" s="535"/>
      <c r="AF63" s="886"/>
      <c r="AG63" s="911" t="s">
        <v>957</v>
      </c>
      <c r="AH63" s="759"/>
      <c r="AI63" s="888"/>
      <c r="AJ63" s="888"/>
      <c r="AK63" s="888"/>
      <c r="AL63" s="888"/>
      <c r="AM63" s="888"/>
      <c r="AN63" s="888"/>
      <c r="AO63" s="888"/>
      <c r="AP63" s="875"/>
      <c r="AQ63" s="891"/>
      <c r="AR63" s="879"/>
      <c r="AS63" s="879"/>
      <c r="AT63" s="879"/>
      <c r="AU63" s="879"/>
      <c r="AV63" s="879"/>
      <c r="AW63" s="879"/>
      <c r="AX63" s="888"/>
      <c r="AY63" s="888"/>
      <c r="AZ63" s="879"/>
      <c r="BA63" s="535"/>
      <c r="BB63" s="895"/>
      <c r="BC63" s="896"/>
      <c r="BD63" s="895"/>
      <c r="BE63" s="535"/>
      <c r="BF63" s="896"/>
      <c r="BG63" s="876"/>
      <c r="BH63" s="877"/>
      <c r="BI63" s="878"/>
      <c r="BJ63" s="873"/>
      <c r="BK63" s="896"/>
      <c r="BL63" s="896"/>
      <c r="BM63" s="896"/>
      <c r="BN63" s="873"/>
      <c r="BO63" s="896"/>
      <c r="BP63" s="897">
        <f>BO63-BJ63</f>
        <v>0</v>
      </c>
      <c r="BQ63" s="877">
        <f>BO63-BK63</f>
        <v>0</v>
      </c>
      <c r="BR63" s="898">
        <f>BO63-BN63</f>
        <v>0</v>
      </c>
      <c r="BS63" s="873"/>
      <c r="BT63" s="873"/>
      <c r="BU63" s="873"/>
      <c r="BV63" s="873"/>
      <c r="BW63" s="873"/>
      <c r="BX63" s="873"/>
      <c r="BY63" s="876">
        <f>BX63-BS63</f>
        <v>0</v>
      </c>
      <c r="BZ63" s="877">
        <f>BX63-BT63</f>
        <v>0</v>
      </c>
      <c r="CA63" s="878">
        <f>BX63-BW63</f>
        <v>0</v>
      </c>
      <c r="CB63" s="873"/>
      <c r="CC63" s="873"/>
      <c r="CD63" s="873"/>
      <c r="CE63" s="873"/>
      <c r="CF63" s="873"/>
      <c r="CG63" s="873"/>
      <c r="CH63" s="876">
        <f>CG63-CB63</f>
        <v>0</v>
      </c>
      <c r="CI63" s="877">
        <f>CG63-CC63</f>
        <v>0</v>
      </c>
      <c r="CJ63" s="878">
        <f>CG63-CF63</f>
        <v>0</v>
      </c>
      <c r="CK63" s="873"/>
      <c r="CL63" s="873"/>
      <c r="CM63" s="873"/>
      <c r="CN63" s="873"/>
      <c r="CO63" s="873"/>
      <c r="CP63" s="873"/>
      <c r="CQ63" s="873"/>
      <c r="CR63" s="873"/>
      <c r="CS63" s="873"/>
      <c r="CT63" s="873"/>
      <c r="CU63" s="873"/>
      <c r="CV63" s="873"/>
      <c r="CW63" s="873"/>
      <c r="CX63" s="873"/>
      <c r="CY63" s="873"/>
      <c r="CZ63" s="873"/>
      <c r="DA63" s="873"/>
      <c r="DB63" s="873"/>
      <c r="DC63" s="873"/>
      <c r="DD63" s="873"/>
      <c r="DE63" s="873"/>
      <c r="DF63" s="873"/>
      <c r="DG63" s="873"/>
      <c r="DH63" s="873"/>
      <c r="DI63" s="873"/>
      <c r="DJ63" s="873"/>
      <c r="DK63" s="873"/>
      <c r="DL63" s="873"/>
      <c r="DM63" s="873"/>
      <c r="DN63" s="104"/>
      <c r="DO63" s="104"/>
      <c r="DP63" s="104"/>
      <c r="DQ63" s="104"/>
      <c r="DR63" s="104"/>
      <c r="DS63" s="104"/>
      <c r="DT63" s="104"/>
      <c r="DU63" s="104"/>
      <c r="DV63" s="104"/>
      <c r="DW63" s="104"/>
      <c r="DX63" s="104"/>
      <c r="DY63" s="104"/>
      <c r="DZ63" s="104"/>
      <c r="EA63" s="104"/>
      <c r="EB63" s="104"/>
      <c r="EC63" s="104"/>
      <c r="ED63" s="104"/>
      <c r="EE63" s="104"/>
      <c r="EF63" s="104"/>
      <c r="EG63" s="104"/>
      <c r="EH63" s="104"/>
      <c r="EI63" s="104"/>
      <c r="EJ63" s="104"/>
      <c r="EK63" s="104"/>
      <c r="EL63" s="104"/>
      <c r="EM63" s="104"/>
      <c r="EN63" s="104"/>
      <c r="EO63" s="104"/>
      <c r="EP63" s="104"/>
      <c r="EQ63" s="879"/>
      <c r="ER63" s="70"/>
      <c r="ES63" s="70"/>
      <c r="ET63" s="165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K63" s="70"/>
      <c r="FL63" s="576"/>
      <c r="FM63" s="70"/>
      <c r="FN63" s="70"/>
      <c r="FO63" s="70"/>
      <c r="FP63" s="70"/>
      <c r="FQ63" s="70"/>
      <c r="FR63" s="70"/>
      <c r="FS63" s="576"/>
      <c r="FT63" s="577"/>
      <c r="FU63" s="70"/>
      <c r="FV63" s="225"/>
      <c r="FW63" s="225"/>
      <c r="FX63" s="225"/>
      <c r="FY63" s="225"/>
      <c r="FZ63" s="225"/>
      <c r="GA63" s="225"/>
      <c r="GB63" s="225"/>
      <c r="GC63" s="225"/>
      <c r="GD63" s="225"/>
      <c r="GE63" s="225"/>
      <c r="GF63" s="225"/>
      <c r="GG63" s="225"/>
      <c r="GH63" s="225"/>
      <c r="GI63" s="225"/>
    </row>
    <row r="64" ht="28.5" customHeight="1">
      <c r="A64" s="432">
        <v>20.0</v>
      </c>
      <c r="B64" s="54"/>
      <c r="C64" s="499" t="s">
        <v>537</v>
      </c>
      <c r="D64" s="587" t="s">
        <v>552</v>
      </c>
      <c r="E64" s="578" t="s">
        <v>1024</v>
      </c>
      <c r="F64" s="756" t="s">
        <v>552</v>
      </c>
      <c r="G64" s="756" t="s">
        <v>552</v>
      </c>
      <c r="H64" s="756" t="s">
        <v>552</v>
      </c>
      <c r="I64" s="756" t="s">
        <v>552</v>
      </c>
      <c r="J64" s="756" t="s">
        <v>552</v>
      </c>
      <c r="K64" s="756" t="s">
        <v>552</v>
      </c>
      <c r="L64" s="588">
        <v>5500.0</v>
      </c>
      <c r="M64" s="527">
        <v>0.0</v>
      </c>
      <c r="N64" s="758" t="s">
        <v>976</v>
      </c>
      <c r="O64" s="881"/>
      <c r="P64" s="881"/>
      <c r="Q64" s="882"/>
      <c r="R64" s="882"/>
      <c r="S64" s="758" t="s">
        <v>939</v>
      </c>
      <c r="T64" s="568" t="s">
        <v>978</v>
      </c>
      <c r="U64" s="831"/>
      <c r="V64" s="882"/>
      <c r="W64" s="882"/>
      <c r="X64" s="249"/>
      <c r="Y64" s="572"/>
      <c r="Z64" s="573"/>
      <c r="AA64" s="83"/>
      <c r="AB64" s="910"/>
      <c r="AC64" s="249"/>
      <c r="AD64" s="535"/>
      <c r="AE64" s="535"/>
      <c r="AF64" s="886"/>
      <c r="AG64" s="911"/>
      <c r="AH64" s="759"/>
      <c r="AI64" s="888"/>
      <c r="AJ64" s="888"/>
      <c r="AK64" s="888"/>
      <c r="AL64" s="888"/>
      <c r="AM64" s="888"/>
      <c r="AN64" s="888"/>
      <c r="AO64" s="888"/>
      <c r="AP64" s="889"/>
      <c r="AQ64" s="890"/>
      <c r="AR64" s="891"/>
      <c r="AS64" s="892"/>
      <c r="AT64" s="893"/>
      <c r="AU64" s="893"/>
      <c r="AV64" s="891"/>
      <c r="AW64" s="894"/>
      <c r="AX64" s="888"/>
      <c r="AY64" s="888"/>
      <c r="AZ64" s="879"/>
      <c r="BA64" s="535"/>
      <c r="BB64" s="895"/>
      <c r="BC64" s="896"/>
      <c r="BD64" s="895"/>
      <c r="BE64" s="535"/>
      <c r="BF64" s="896"/>
      <c r="BG64" s="876"/>
      <c r="BH64" s="877"/>
      <c r="BI64" s="878"/>
      <c r="BJ64" s="873"/>
      <c r="BK64" s="896"/>
      <c r="BL64" s="896"/>
      <c r="BM64" s="896"/>
      <c r="BN64" s="873"/>
      <c r="BO64" s="896"/>
      <c r="BP64" s="876"/>
      <c r="BQ64" s="877"/>
      <c r="BR64" s="878"/>
      <c r="BS64" s="873"/>
      <c r="BT64" s="873"/>
      <c r="BU64" s="873"/>
      <c r="BV64" s="873"/>
      <c r="BW64" s="873"/>
      <c r="BX64" s="873"/>
      <c r="BY64" s="876"/>
      <c r="BZ64" s="877"/>
      <c r="CA64" s="878"/>
      <c r="CB64" s="873"/>
      <c r="CC64" s="873"/>
      <c r="CD64" s="873"/>
      <c r="CE64" s="873"/>
      <c r="CF64" s="873"/>
      <c r="CG64" s="873"/>
      <c r="CH64" s="876"/>
      <c r="CI64" s="877"/>
      <c r="CJ64" s="878"/>
      <c r="CK64" s="873"/>
      <c r="CL64" s="873"/>
      <c r="CM64" s="873"/>
      <c r="CN64" s="873"/>
      <c r="CO64" s="873"/>
      <c r="CP64" s="873"/>
      <c r="CQ64" s="873"/>
      <c r="CR64" s="873"/>
      <c r="CS64" s="873"/>
      <c r="CT64" s="873"/>
      <c r="CU64" s="873"/>
      <c r="CV64" s="873"/>
      <c r="CW64" s="873"/>
      <c r="CX64" s="873"/>
      <c r="CY64" s="873"/>
      <c r="CZ64" s="873"/>
      <c r="DA64" s="873"/>
      <c r="DB64" s="873"/>
      <c r="DC64" s="873"/>
      <c r="DD64" s="873"/>
      <c r="DE64" s="873"/>
      <c r="DF64" s="873"/>
      <c r="DG64" s="873"/>
      <c r="DH64" s="873"/>
      <c r="DI64" s="873"/>
      <c r="DJ64" s="873"/>
      <c r="DK64" s="873"/>
      <c r="DL64" s="873"/>
      <c r="DM64" s="873"/>
      <c r="DN64" s="104"/>
      <c r="DO64" s="104"/>
      <c r="DP64" s="104"/>
      <c r="DQ64" s="104"/>
      <c r="DR64" s="104"/>
      <c r="DS64" s="104"/>
      <c r="DT64" s="104"/>
      <c r="DU64" s="104"/>
      <c r="DV64" s="104"/>
      <c r="DW64" s="104"/>
      <c r="DX64" s="104"/>
      <c r="DY64" s="104"/>
      <c r="DZ64" s="104"/>
      <c r="EA64" s="104"/>
      <c r="EB64" s="104"/>
      <c r="EC64" s="104"/>
      <c r="ED64" s="104"/>
      <c r="EE64" s="104"/>
      <c r="EF64" s="104"/>
      <c r="EG64" s="104"/>
      <c r="EH64" s="104"/>
      <c r="EI64" s="104"/>
      <c r="EJ64" s="104"/>
      <c r="EK64" s="104"/>
      <c r="EL64" s="104"/>
      <c r="EM64" s="104"/>
      <c r="EN64" s="104"/>
      <c r="EO64" s="104"/>
      <c r="EP64" s="104"/>
      <c r="EQ64" s="879"/>
      <c r="ER64" s="70"/>
      <c r="ES64" s="70"/>
      <c r="ET64" s="165"/>
      <c r="EU64" s="70"/>
      <c r="EV64" s="70"/>
      <c r="EW64" s="70"/>
      <c r="EX64" s="70"/>
      <c r="EY64" s="70"/>
      <c r="EZ64" s="70"/>
      <c r="FA64" s="70"/>
      <c r="FB64" s="70"/>
      <c r="FC64" s="70"/>
      <c r="FD64" s="70"/>
      <c r="FE64" s="70"/>
      <c r="FF64" s="70"/>
      <c r="FG64" s="70"/>
      <c r="FH64" s="70"/>
      <c r="FI64" s="70"/>
      <c r="FJ64" s="70"/>
      <c r="FK64" s="70"/>
      <c r="FL64" s="576"/>
      <c r="FM64" s="70"/>
      <c r="FN64" s="70"/>
      <c r="FO64" s="70"/>
      <c r="FP64" s="70"/>
      <c r="FQ64" s="70"/>
      <c r="FR64" s="70"/>
      <c r="FS64" s="576"/>
      <c r="FT64" s="577"/>
      <c r="FU64" s="70"/>
      <c r="FV64" s="225"/>
      <c r="FW64" s="225"/>
      <c r="FX64" s="225"/>
      <c r="FY64" s="225"/>
      <c r="FZ64" s="225"/>
      <c r="GA64" s="225"/>
      <c r="GB64" s="225"/>
      <c r="GC64" s="225"/>
      <c r="GD64" s="225"/>
      <c r="GE64" s="225"/>
      <c r="GF64" s="225"/>
      <c r="GG64" s="225"/>
      <c r="GH64" s="225"/>
      <c r="GI64" s="225"/>
    </row>
    <row r="65" ht="28.5" customHeight="1">
      <c r="A65" s="432">
        <v>21.0</v>
      </c>
      <c r="B65" s="54"/>
      <c r="C65" s="499" t="s">
        <v>537</v>
      </c>
      <c r="D65" s="587" t="s">
        <v>552</v>
      </c>
      <c r="E65" s="578" t="s">
        <v>1025</v>
      </c>
      <c r="F65" s="756" t="s">
        <v>552</v>
      </c>
      <c r="G65" s="756" t="s">
        <v>552</v>
      </c>
      <c r="H65" s="756" t="s">
        <v>552</v>
      </c>
      <c r="I65" s="756" t="s">
        <v>552</v>
      </c>
      <c r="J65" s="756" t="s">
        <v>552</v>
      </c>
      <c r="K65" s="756" t="s">
        <v>552</v>
      </c>
      <c r="L65" s="588">
        <v>7500.0</v>
      </c>
      <c r="M65" s="527">
        <v>0.0</v>
      </c>
      <c r="N65" s="758" t="s">
        <v>976</v>
      </c>
      <c r="O65" s="881"/>
      <c r="P65" s="881"/>
      <c r="Q65" s="882"/>
      <c r="R65" s="882"/>
      <c r="S65" s="758" t="s">
        <v>939</v>
      </c>
      <c r="T65" s="568" t="s">
        <v>978</v>
      </c>
      <c r="U65" s="831"/>
      <c r="V65" s="882"/>
      <c r="W65" s="882"/>
      <c r="X65" s="249"/>
      <c r="Y65" s="572"/>
      <c r="Z65" s="573"/>
      <c r="AA65" s="83"/>
      <c r="AB65" s="910"/>
      <c r="AC65" s="249"/>
      <c r="AD65" s="535"/>
      <c r="AE65" s="535"/>
      <c r="AF65" s="886"/>
      <c r="AG65" s="911"/>
      <c r="AH65" s="759"/>
      <c r="AI65" s="888"/>
      <c r="AJ65" s="888"/>
      <c r="AK65" s="888"/>
      <c r="AL65" s="888"/>
      <c r="AM65" s="888"/>
      <c r="AN65" s="888"/>
      <c r="AO65" s="888"/>
      <c r="AP65" s="889"/>
      <c r="AQ65" s="890"/>
      <c r="AR65" s="891"/>
      <c r="AS65" s="892"/>
      <c r="AT65" s="893"/>
      <c r="AU65" s="893"/>
      <c r="AV65" s="891"/>
      <c r="AW65" s="894"/>
      <c r="AX65" s="888"/>
      <c r="AY65" s="888"/>
      <c r="AZ65" s="879"/>
      <c r="BA65" s="535"/>
      <c r="BB65" s="895"/>
      <c r="BC65" s="896"/>
      <c r="BD65" s="895"/>
      <c r="BE65" s="535"/>
      <c r="BF65" s="896"/>
      <c r="BG65" s="876"/>
      <c r="BH65" s="877"/>
      <c r="BI65" s="878"/>
      <c r="BJ65" s="873"/>
      <c r="BK65" s="896"/>
      <c r="BL65" s="896"/>
      <c r="BM65" s="896"/>
      <c r="BN65" s="873"/>
      <c r="BO65" s="896"/>
      <c r="BP65" s="876"/>
      <c r="BQ65" s="877"/>
      <c r="BR65" s="878"/>
      <c r="BS65" s="873"/>
      <c r="BT65" s="873"/>
      <c r="BU65" s="873"/>
      <c r="BV65" s="873"/>
      <c r="BW65" s="873"/>
      <c r="BX65" s="873"/>
      <c r="BY65" s="876"/>
      <c r="BZ65" s="877"/>
      <c r="CA65" s="878"/>
      <c r="CB65" s="873"/>
      <c r="CC65" s="873"/>
      <c r="CD65" s="873"/>
      <c r="CE65" s="873"/>
      <c r="CF65" s="873"/>
      <c r="CG65" s="873"/>
      <c r="CH65" s="876"/>
      <c r="CI65" s="877"/>
      <c r="CJ65" s="878"/>
      <c r="CK65" s="873"/>
      <c r="CL65" s="873"/>
      <c r="CM65" s="873"/>
      <c r="CN65" s="873"/>
      <c r="CO65" s="873"/>
      <c r="CP65" s="873"/>
      <c r="CQ65" s="873"/>
      <c r="CR65" s="873"/>
      <c r="CS65" s="873"/>
      <c r="CT65" s="873"/>
      <c r="CU65" s="873"/>
      <c r="CV65" s="873"/>
      <c r="CW65" s="873"/>
      <c r="CX65" s="873"/>
      <c r="CY65" s="873"/>
      <c r="CZ65" s="873"/>
      <c r="DA65" s="873"/>
      <c r="DB65" s="873"/>
      <c r="DC65" s="873"/>
      <c r="DD65" s="873"/>
      <c r="DE65" s="873"/>
      <c r="DF65" s="873"/>
      <c r="DG65" s="873"/>
      <c r="DH65" s="873"/>
      <c r="DI65" s="873"/>
      <c r="DJ65" s="873"/>
      <c r="DK65" s="873"/>
      <c r="DL65" s="873"/>
      <c r="DM65" s="873"/>
      <c r="DN65" s="104"/>
      <c r="DO65" s="104"/>
      <c r="DP65" s="104"/>
      <c r="DQ65" s="104"/>
      <c r="DR65" s="104"/>
      <c r="DS65" s="104"/>
      <c r="DT65" s="104"/>
      <c r="DU65" s="104"/>
      <c r="DV65" s="104"/>
      <c r="DW65" s="104"/>
      <c r="DX65" s="104"/>
      <c r="DY65" s="104"/>
      <c r="DZ65" s="104"/>
      <c r="EA65" s="104"/>
      <c r="EB65" s="104"/>
      <c r="EC65" s="104"/>
      <c r="ED65" s="104"/>
      <c r="EE65" s="104"/>
      <c r="EF65" s="104"/>
      <c r="EG65" s="104"/>
      <c r="EH65" s="104"/>
      <c r="EI65" s="104"/>
      <c r="EJ65" s="104"/>
      <c r="EK65" s="104"/>
      <c r="EL65" s="104"/>
      <c r="EM65" s="104"/>
      <c r="EN65" s="104"/>
      <c r="EO65" s="104"/>
      <c r="EP65" s="104"/>
      <c r="EQ65" s="879"/>
      <c r="ER65" s="70"/>
      <c r="ES65" s="70"/>
      <c r="ET65" s="165"/>
      <c r="EU65" s="70"/>
      <c r="EV65" s="70"/>
      <c r="EW65" s="70"/>
      <c r="EX65" s="70"/>
      <c r="EY65" s="70"/>
      <c r="EZ65" s="70"/>
      <c r="FA65" s="70"/>
      <c r="FB65" s="70"/>
      <c r="FC65" s="70"/>
      <c r="FD65" s="70"/>
      <c r="FE65" s="70"/>
      <c r="FF65" s="70"/>
      <c r="FG65" s="70"/>
      <c r="FH65" s="70"/>
      <c r="FI65" s="70"/>
      <c r="FJ65" s="70"/>
      <c r="FK65" s="70"/>
      <c r="FL65" s="576"/>
      <c r="FM65" s="70"/>
      <c r="FN65" s="70"/>
      <c r="FO65" s="70"/>
      <c r="FP65" s="70"/>
      <c r="FQ65" s="70"/>
      <c r="FR65" s="70"/>
      <c r="FS65" s="576"/>
      <c r="FT65" s="577"/>
      <c r="FU65" s="70"/>
      <c r="FV65" s="225"/>
      <c r="FW65" s="225"/>
      <c r="FX65" s="225"/>
      <c r="FY65" s="225"/>
      <c r="FZ65" s="225"/>
      <c r="GA65" s="225"/>
      <c r="GB65" s="225"/>
      <c r="GC65" s="225"/>
      <c r="GD65" s="225"/>
      <c r="GE65" s="225"/>
      <c r="GF65" s="225"/>
      <c r="GG65" s="225"/>
      <c r="GH65" s="225"/>
      <c r="GI65" s="225"/>
    </row>
    <row r="66" ht="35.25" customHeight="1">
      <c r="A66" s="432">
        <v>22.0</v>
      </c>
      <c r="B66" s="54" t="s">
        <v>258</v>
      </c>
      <c r="C66" s="499" t="s">
        <v>537</v>
      </c>
      <c r="D66" s="568" t="s">
        <v>11</v>
      </c>
      <c r="E66" s="868" t="s">
        <v>1026</v>
      </c>
      <c r="F66" s="756" t="s">
        <v>552</v>
      </c>
      <c r="G66" s="756" t="s">
        <v>552</v>
      </c>
      <c r="H66" s="756" t="s">
        <v>552</v>
      </c>
      <c r="I66" s="756" t="s">
        <v>552</v>
      </c>
      <c r="J66" s="756" t="s">
        <v>552</v>
      </c>
      <c r="K66" s="756" t="s">
        <v>552</v>
      </c>
      <c r="L66" s="244">
        <v>7500.0</v>
      </c>
      <c r="M66" s="527">
        <v>0.0</v>
      </c>
      <c r="N66" s="758" t="s">
        <v>976</v>
      </c>
      <c r="O66" s="881"/>
      <c r="P66" s="881"/>
      <c r="Q66" s="881"/>
      <c r="R66" s="881"/>
      <c r="S66" s="758" t="s">
        <v>939</v>
      </c>
      <c r="T66" s="788" t="s">
        <v>963</v>
      </c>
      <c r="U66" s="802"/>
      <c r="V66" s="881"/>
      <c r="W66" s="881"/>
      <c r="X66" s="249"/>
      <c r="Y66" s="883"/>
      <c r="Z66" s="884"/>
      <c r="AA66" s="397"/>
      <c r="AB66" s="884"/>
      <c r="AC66" s="249"/>
      <c r="AD66" s="535"/>
      <c r="AE66" s="535"/>
      <c r="AF66" s="535"/>
      <c r="AG66" s="887" t="s">
        <v>964</v>
      </c>
      <c r="AH66" s="399"/>
      <c r="AI66" s="249"/>
      <c r="AJ66" s="249"/>
      <c r="AK66" s="249"/>
      <c r="AL66" s="249"/>
      <c r="AM66" s="249"/>
      <c r="AN66" s="249"/>
      <c r="AO66" s="249"/>
      <c r="AP66" s="899">
        <v>4000.0</v>
      </c>
      <c r="AQ66" s="890"/>
      <c r="AR66" s="781"/>
      <c r="AS66" s="900"/>
      <c r="AT66" s="901"/>
      <c r="AU66" s="901"/>
      <c r="AV66" s="781"/>
      <c r="AW66" s="902"/>
      <c r="AX66" s="249"/>
      <c r="AY66" s="249"/>
      <c r="AZ66" s="165"/>
      <c r="BA66" s="535"/>
      <c r="BB66" s="903"/>
      <c r="BC66" s="904"/>
      <c r="BD66" s="903"/>
      <c r="BE66" s="535"/>
      <c r="BF66" s="904">
        <v>46001.0</v>
      </c>
      <c r="BG66" s="897">
        <f>BF66-BA66</f>
        <v>46001</v>
      </c>
      <c r="BH66" s="876">
        <f>BF66-BB66</f>
        <v>46001</v>
      </c>
      <c r="BI66" s="897">
        <f>BF66-BE66</f>
        <v>46001</v>
      </c>
      <c r="BJ66" s="104"/>
      <c r="BK66" s="904">
        <v>45996.0</v>
      </c>
      <c r="BL66" s="904">
        <v>45998.0</v>
      </c>
      <c r="BM66" s="904">
        <v>45998.0</v>
      </c>
      <c r="BN66" s="104"/>
      <c r="BO66" s="904">
        <v>46001.0</v>
      </c>
      <c r="BP66" s="897">
        <f>BO66-BJ66</f>
        <v>46001</v>
      </c>
      <c r="BQ66" s="876">
        <f>BO66-BK66</f>
        <v>5</v>
      </c>
      <c r="BR66" s="897">
        <f>BO66-BN66</f>
        <v>46001</v>
      </c>
      <c r="BS66" s="104"/>
      <c r="BT66" s="104"/>
      <c r="BU66" s="104"/>
      <c r="BV66" s="104"/>
      <c r="BW66" s="104"/>
      <c r="BX66" s="104"/>
      <c r="BY66" s="876">
        <f>BX66-BS66</f>
        <v>0</v>
      </c>
      <c r="BZ66" s="876">
        <f>BX66-BT66</f>
        <v>0</v>
      </c>
      <c r="CA66" s="876">
        <f>BX66-BW66</f>
        <v>0</v>
      </c>
      <c r="CB66" s="104"/>
      <c r="CC66" s="104"/>
      <c r="CD66" s="104"/>
      <c r="CE66" s="104"/>
      <c r="CF66" s="104"/>
      <c r="CG66" s="104"/>
      <c r="CH66" s="876">
        <f>CG66-CB66</f>
        <v>0</v>
      </c>
      <c r="CI66" s="876">
        <f>CG66-CC66</f>
        <v>0</v>
      </c>
      <c r="CJ66" s="876">
        <f>CG66-CF66</f>
        <v>0</v>
      </c>
      <c r="CK66" s="104"/>
      <c r="CL66" s="104"/>
      <c r="CM66" s="104"/>
      <c r="CN66" s="104"/>
      <c r="CO66" s="104"/>
      <c r="CP66" s="104"/>
      <c r="CQ66" s="104"/>
      <c r="CR66" s="104"/>
      <c r="CS66" s="104"/>
      <c r="CT66" s="104"/>
      <c r="CU66" s="104"/>
      <c r="CV66" s="104"/>
      <c r="CW66" s="104"/>
      <c r="CX66" s="104"/>
      <c r="CY66" s="104"/>
      <c r="CZ66" s="104"/>
      <c r="DA66" s="104"/>
      <c r="DB66" s="104"/>
      <c r="DC66" s="104"/>
      <c r="DD66" s="104"/>
      <c r="DE66" s="104"/>
      <c r="DF66" s="104"/>
      <c r="DG66" s="104"/>
      <c r="DH66" s="104"/>
      <c r="DI66" s="104"/>
      <c r="DJ66" s="104"/>
      <c r="DK66" s="104"/>
      <c r="DL66" s="104"/>
      <c r="DM66" s="104"/>
      <c r="DN66" s="104"/>
      <c r="DO66" s="104"/>
      <c r="DP66" s="104"/>
      <c r="DQ66" s="104"/>
      <c r="DR66" s="104"/>
      <c r="DS66" s="104"/>
      <c r="DT66" s="104"/>
      <c r="DU66" s="104"/>
      <c r="DV66" s="104"/>
      <c r="DW66" s="104"/>
      <c r="DX66" s="104"/>
      <c r="DY66" s="104"/>
      <c r="DZ66" s="104"/>
      <c r="EA66" s="104"/>
      <c r="EB66" s="104"/>
      <c r="EC66" s="104"/>
      <c r="ED66" s="104"/>
      <c r="EE66" s="104"/>
      <c r="EF66" s="104"/>
      <c r="EG66" s="104"/>
      <c r="EH66" s="104"/>
      <c r="EI66" s="104"/>
      <c r="EJ66" s="104"/>
      <c r="EK66" s="104"/>
      <c r="EL66" s="104"/>
      <c r="EM66" s="104"/>
      <c r="EN66" s="104"/>
      <c r="EO66" s="104"/>
      <c r="EP66" s="104"/>
      <c r="EQ66" s="165"/>
      <c r="ER66" s="70"/>
      <c r="ES66" s="70"/>
      <c r="ET66" s="165"/>
      <c r="EU66" s="70"/>
      <c r="EV66" s="406">
        <v>46013.270833333336</v>
      </c>
      <c r="EW66" s="406">
        <v>46019.645833333336</v>
      </c>
      <c r="EX66" s="406">
        <v>46019.82638888889</v>
      </c>
      <c r="EY66" s="406">
        <v>46036.72222222222</v>
      </c>
      <c r="EZ66" s="71">
        <f>EY66-EV66</f>
        <v>23.45138889</v>
      </c>
      <c r="FA66" s="72" t="str">
        <f>INT(EY66-EV66)&amp;" hari "&amp;HOUR(MOD(EY66-EV66,1))&amp;" jam "&amp;MINUTE(MOD(EY66-EV66,1))&amp;" menit "&amp;SECOND(MOD(EY66-EV66,1))</f>
        <v>23 hari 10 jam 50 menit 0</v>
      </c>
      <c r="FB66" s="406">
        <v>46037.45138888889</v>
      </c>
      <c r="FC66" s="71">
        <f>FB66-EV66</f>
        <v>24.18055556</v>
      </c>
      <c r="FD66" s="72" t="str">
        <f>INT(FB66-EV66)&amp;" hari "&amp;HOUR(MOD(FB66-EV66,1))&amp;" jam "&amp;MINUTE(MOD(FB66-EV66,1))&amp;" menit "&amp;SECOND(MOD(FB66-EV66,1))</f>
        <v>24 hari 4 jam 20 menit 0</v>
      </c>
      <c r="FE66" s="406">
        <v>46044.5</v>
      </c>
      <c r="FF66" s="406">
        <v>46044.618055555555</v>
      </c>
      <c r="FG66" s="406">
        <v>46045.37013888889</v>
      </c>
      <c r="FH66" s="532">
        <v>46048.493055555555</v>
      </c>
      <c r="FI66" s="71">
        <f>FH66-FE66</f>
        <v>3.993055556</v>
      </c>
      <c r="FJ66" s="72" t="str">
        <f>INT(FH66-FE66)&amp;" hari "&amp;HOUR(MOD(FH66-FE66,1))&amp;" jam "&amp;MINUTE(MOD(FH66-FE66,1))&amp;" menit "&amp;SECOND(MOD(FH66-FE66,1))</f>
        <v>3 hari 23 jam 50 menit 0</v>
      </c>
      <c r="FK66" s="71">
        <f>FC66+FI66</f>
        <v>28.17361111</v>
      </c>
      <c r="FL66" s="72" t="str">
        <f>INT(FK66)&amp;" hari "&amp;HOUR(MOD(FK66,1))&amp;" jam "&amp;MINUTE(MOD(FK66,1))&amp;" menit "&amp;SECOND(MOD(FK66,1))</f>
        <v>28 hari 4 jam 10 menit 0</v>
      </c>
      <c r="FM66" s="70"/>
      <c r="FN66" s="70"/>
      <c r="FO66" s="70"/>
      <c r="FP66" s="70"/>
      <c r="FQ66" s="70"/>
      <c r="FR66" s="70"/>
      <c r="FS66" s="225"/>
      <c r="FT66" s="225"/>
      <c r="FU66" s="70"/>
      <c r="FV66" s="225"/>
      <c r="FW66" s="225"/>
      <c r="FX66" s="225"/>
      <c r="FY66" s="225"/>
      <c r="FZ66" s="225"/>
      <c r="GA66" s="225"/>
      <c r="GB66" s="225"/>
      <c r="GC66" s="225"/>
      <c r="GD66" s="225"/>
      <c r="GE66" s="225"/>
      <c r="GF66" s="225"/>
      <c r="GG66" s="225"/>
      <c r="GH66" s="225"/>
      <c r="GI66" s="225"/>
    </row>
    <row r="67" ht="13.5" customHeight="1">
      <c r="A67" s="593"/>
      <c r="B67" s="281"/>
      <c r="C67" s="281"/>
      <c r="D67" s="280"/>
      <c r="E67" s="282"/>
      <c r="F67" s="283"/>
      <c r="G67" s="283"/>
      <c r="H67" s="283"/>
      <c r="I67" s="283"/>
      <c r="J67" s="283"/>
      <c r="K67" s="591" t="s">
        <v>111</v>
      </c>
      <c r="L67" s="285">
        <f t="shared" ref="L67:M67" si="44">SUM(L45:L66)</f>
        <v>151000</v>
      </c>
      <c r="M67" s="91">
        <f t="shared" si="44"/>
        <v>38618.959</v>
      </c>
      <c r="N67" s="287"/>
      <c r="O67" s="283"/>
      <c r="P67" s="283"/>
      <c r="Q67" s="283"/>
      <c r="R67" s="283"/>
      <c r="S67" s="283"/>
      <c r="T67" s="291"/>
      <c r="U67" s="283"/>
      <c r="V67" s="283"/>
      <c r="W67" s="283"/>
      <c r="X67" s="280"/>
      <c r="Y67" s="280"/>
      <c r="Z67" s="280"/>
      <c r="AA67" s="288"/>
      <c r="AB67" s="288"/>
      <c r="AC67" s="288"/>
      <c r="AD67" s="285"/>
      <c r="AE67" s="285"/>
      <c r="AF67" s="285"/>
      <c r="AG67" s="289"/>
      <c r="AH67" s="289"/>
      <c r="AI67" s="280"/>
      <c r="AJ67" s="280"/>
      <c r="AK67" s="280"/>
      <c r="AL67" s="280"/>
      <c r="AM67" s="280"/>
      <c r="AN67" s="280"/>
      <c r="AO67" s="280"/>
      <c r="AP67" s="280"/>
      <c r="AQ67" s="280"/>
      <c r="AR67" s="280"/>
      <c r="AS67" s="280"/>
      <c r="AT67" s="280"/>
      <c r="AU67" s="291"/>
      <c r="AV67" s="291"/>
      <c r="AW67" s="291"/>
      <c r="AX67" s="280"/>
      <c r="AY67" s="291"/>
      <c r="AZ67" s="291"/>
      <c r="BA67" s="290"/>
      <c r="BB67" s="290"/>
      <c r="BC67" s="290"/>
      <c r="BD67" s="290"/>
      <c r="BE67" s="290"/>
      <c r="BF67" s="290"/>
      <c r="BG67" s="290"/>
      <c r="BH67" s="290"/>
      <c r="BI67" s="290"/>
      <c r="BJ67" s="290"/>
      <c r="BK67" s="290"/>
      <c r="BL67" s="290"/>
      <c r="BM67" s="290"/>
      <c r="BN67" s="290"/>
      <c r="BO67" s="290"/>
      <c r="BP67" s="290"/>
      <c r="BQ67" s="290"/>
      <c r="BR67" s="290"/>
      <c r="BS67" s="290"/>
      <c r="BT67" s="290"/>
      <c r="BU67" s="290"/>
      <c r="BV67" s="290"/>
      <c r="BW67" s="290"/>
      <c r="BX67" s="290"/>
      <c r="BY67" s="290"/>
      <c r="BZ67" s="290"/>
      <c r="CA67" s="290"/>
      <c r="CB67" s="290"/>
      <c r="CC67" s="290"/>
      <c r="CD67" s="290"/>
      <c r="CE67" s="290"/>
      <c r="CF67" s="290"/>
      <c r="CG67" s="290"/>
      <c r="CH67" s="290"/>
      <c r="CI67" s="290"/>
      <c r="CJ67" s="290"/>
      <c r="CK67" s="290"/>
      <c r="CL67" s="290"/>
      <c r="CM67" s="290"/>
      <c r="CN67" s="290"/>
      <c r="CO67" s="290"/>
      <c r="CP67" s="290"/>
      <c r="CQ67" s="290"/>
      <c r="CR67" s="290"/>
      <c r="CS67" s="290"/>
      <c r="CT67" s="290"/>
      <c r="CU67" s="290"/>
      <c r="CV67" s="290"/>
      <c r="CW67" s="290"/>
      <c r="CX67" s="290"/>
      <c r="CY67" s="290"/>
      <c r="CZ67" s="290"/>
      <c r="DA67" s="290"/>
      <c r="DB67" s="290"/>
      <c r="DC67" s="290"/>
      <c r="DD67" s="290"/>
      <c r="DE67" s="290"/>
      <c r="DF67" s="290"/>
      <c r="DG67" s="290"/>
      <c r="DH67" s="290"/>
      <c r="DI67" s="290"/>
      <c r="DJ67" s="290"/>
      <c r="DK67" s="290"/>
      <c r="DL67" s="290"/>
      <c r="DM67" s="290"/>
      <c r="DN67" s="289"/>
      <c r="DO67" s="289"/>
      <c r="DP67" s="289"/>
      <c r="DQ67" s="289"/>
      <c r="DR67" s="289"/>
      <c r="DS67" s="280"/>
      <c r="DT67" s="289"/>
      <c r="DU67" s="289"/>
      <c r="DV67" s="289"/>
      <c r="DW67" s="289"/>
      <c r="DX67" s="289"/>
      <c r="DY67" s="280"/>
      <c r="DZ67" s="280"/>
      <c r="EA67" s="289"/>
      <c r="EB67" s="289"/>
      <c r="EC67" s="289"/>
      <c r="ED67" s="289"/>
      <c r="EE67" s="289"/>
      <c r="EF67" s="280"/>
      <c r="EG67" s="289"/>
      <c r="EH67" s="289"/>
      <c r="EI67" s="289"/>
      <c r="EJ67" s="289"/>
      <c r="EK67" s="289"/>
      <c r="EL67" s="280"/>
      <c r="EM67" s="289"/>
      <c r="EN67" s="289"/>
      <c r="EO67" s="289"/>
      <c r="EP67" s="289"/>
      <c r="EQ67" s="292"/>
      <c r="ER67" s="293"/>
      <c r="ES67" s="292"/>
      <c r="ET67" s="292"/>
      <c r="EU67" s="292"/>
      <c r="EV67" s="292"/>
      <c r="EW67" s="292"/>
      <c r="EX67" s="292"/>
      <c r="EY67" s="292"/>
      <c r="EZ67" s="292"/>
      <c r="FA67" s="292"/>
      <c r="FB67" s="292"/>
      <c r="FC67" s="292"/>
      <c r="FD67" s="292"/>
      <c r="FE67" s="292"/>
      <c r="FF67" s="292"/>
      <c r="FG67" s="292"/>
      <c r="FH67" s="292"/>
      <c r="FI67" s="292"/>
      <c r="FJ67" s="292"/>
      <c r="FK67" s="292"/>
      <c r="FL67" s="292"/>
      <c r="FM67" s="292"/>
      <c r="FN67" s="292"/>
      <c r="FO67" s="294"/>
      <c r="FP67" s="294"/>
      <c r="FQ67" s="294"/>
      <c r="FR67" s="294"/>
      <c r="FS67" s="596"/>
      <c r="FT67" s="295"/>
      <c r="FU67" s="797"/>
      <c r="FV67" s="797"/>
      <c r="FW67" s="797"/>
      <c r="FX67" s="797"/>
      <c r="FY67" s="797"/>
      <c r="FZ67" s="797"/>
      <c r="GA67" s="797"/>
      <c r="GB67" s="797"/>
      <c r="GC67" s="797"/>
      <c r="GD67" s="797"/>
      <c r="GE67" s="797"/>
      <c r="GF67" s="797"/>
      <c r="GG67" s="797"/>
      <c r="GH67" s="797"/>
      <c r="GI67" s="797"/>
    </row>
    <row r="68">
      <c r="A68" s="100"/>
      <c r="B68" s="100"/>
      <c r="C68" s="100"/>
      <c r="D68" s="100"/>
      <c r="E68" s="103"/>
      <c r="F68" s="103"/>
      <c r="G68" s="103"/>
      <c r="H68" s="103"/>
      <c r="I68" s="103"/>
      <c r="J68" s="103"/>
      <c r="K68" s="100"/>
      <c r="L68" s="100"/>
      <c r="M68" s="101"/>
      <c r="N68" s="102"/>
      <c r="O68" s="103"/>
      <c r="P68" s="103"/>
      <c r="Q68" s="103"/>
      <c r="R68" s="103"/>
      <c r="S68" s="103"/>
      <c r="T68" s="100"/>
      <c r="U68" s="103"/>
      <c r="V68" s="103"/>
      <c r="W68" s="103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1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  <c r="CU68" s="100"/>
      <c r="CV68" s="100"/>
      <c r="CW68" s="100"/>
      <c r="CX68" s="100"/>
      <c r="CY68" s="100"/>
      <c r="CZ68" s="100"/>
      <c r="DA68" s="100"/>
      <c r="DB68" s="100"/>
      <c r="DC68" s="100"/>
      <c r="DD68" s="100"/>
      <c r="DE68" s="100"/>
      <c r="DF68" s="100"/>
      <c r="DG68" s="100"/>
      <c r="DH68" s="100"/>
      <c r="DI68" s="100"/>
      <c r="DJ68" s="100"/>
      <c r="DK68" s="100"/>
      <c r="DL68" s="100"/>
      <c r="DM68" s="100"/>
      <c r="DN68" s="100"/>
      <c r="DO68" s="100"/>
      <c r="DP68" s="100"/>
      <c r="DQ68" s="100"/>
      <c r="DR68" s="100"/>
      <c r="DS68" s="100"/>
      <c r="DT68" s="100"/>
      <c r="DU68" s="100"/>
      <c r="DV68" s="100"/>
      <c r="DW68" s="100"/>
      <c r="DX68" s="100"/>
      <c r="DY68" s="100"/>
      <c r="DZ68" s="100"/>
      <c r="EA68" s="100"/>
      <c r="EB68" s="100"/>
      <c r="EC68" s="100"/>
      <c r="ED68" s="100"/>
      <c r="EE68" s="100"/>
      <c r="EF68" s="100"/>
      <c r="EG68" s="100"/>
      <c r="EH68" s="100"/>
      <c r="EI68" s="100"/>
      <c r="EJ68" s="100"/>
      <c r="EK68" s="100"/>
      <c r="EL68" s="100"/>
      <c r="EM68" s="100"/>
      <c r="EN68" s="100"/>
      <c r="EO68" s="100"/>
      <c r="EP68" s="100"/>
      <c r="EQ68" s="223"/>
      <c r="ER68" s="224"/>
      <c r="ES68" s="223"/>
      <c r="ET68" s="223"/>
      <c r="EU68" s="225"/>
      <c r="EV68" s="225"/>
      <c r="EW68" s="225"/>
      <c r="EX68" s="225"/>
      <c r="EY68" s="225"/>
      <c r="EZ68" s="225"/>
      <c r="FA68" s="225"/>
      <c r="FB68" s="225"/>
      <c r="FC68" s="225"/>
      <c r="FD68" s="225"/>
      <c r="FE68" s="225"/>
      <c r="FF68" s="225"/>
      <c r="FG68" s="225"/>
      <c r="FH68" s="225"/>
      <c r="FI68" s="225"/>
      <c r="FJ68" s="225"/>
      <c r="FK68" s="225"/>
      <c r="FL68" s="225"/>
      <c r="FM68" s="223"/>
      <c r="FN68" s="223"/>
      <c r="FO68" s="223"/>
      <c r="FP68" s="223"/>
      <c r="FQ68" s="223"/>
      <c r="FR68" s="223"/>
      <c r="FS68" s="223"/>
      <c r="FT68" s="223"/>
      <c r="FU68" s="223"/>
      <c r="FV68" s="223"/>
      <c r="FW68" s="223"/>
      <c r="FX68" s="223"/>
      <c r="FY68" s="223"/>
      <c r="FZ68" s="223"/>
      <c r="GA68" s="223"/>
      <c r="GB68" s="223"/>
      <c r="GC68" s="223"/>
      <c r="GD68" s="223"/>
      <c r="GE68" s="223"/>
      <c r="GF68" s="223"/>
      <c r="GG68" s="223"/>
      <c r="GH68" s="223"/>
      <c r="GI68" s="223"/>
    </row>
    <row r="69" ht="18.75" hidden="1" customHeight="1">
      <c r="A69" s="106" t="s">
        <v>813</v>
      </c>
      <c r="B69" s="15"/>
      <c r="C69" s="15"/>
      <c r="D69" s="15"/>
      <c r="E69" s="18"/>
      <c r="F69" s="15"/>
      <c r="G69" s="15"/>
      <c r="H69" s="15"/>
      <c r="I69" s="15"/>
      <c r="J69" s="18"/>
      <c r="K69" s="15"/>
      <c r="L69" s="15"/>
      <c r="M69" s="19"/>
      <c r="N69" s="20"/>
      <c r="O69" s="18"/>
      <c r="P69" s="18"/>
      <c r="Q69" s="18"/>
      <c r="R69" s="18"/>
      <c r="S69" s="18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9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9"/>
      <c r="ES69" s="15"/>
      <c r="ET69" s="15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15"/>
      <c r="FN69" s="15"/>
      <c r="FO69" s="15"/>
      <c r="FP69" s="15"/>
      <c r="FQ69" s="15"/>
      <c r="FR69" s="15"/>
      <c r="FS69" s="15"/>
      <c r="FT69" s="15"/>
      <c r="FU69" s="717"/>
      <c r="FV69" s="717"/>
      <c r="FW69" s="717"/>
      <c r="FX69" s="717"/>
      <c r="FY69" s="717"/>
      <c r="FZ69" s="717"/>
      <c r="GA69" s="717"/>
      <c r="GB69" s="717"/>
      <c r="GC69" s="717"/>
      <c r="GD69" s="717"/>
      <c r="GE69" s="717"/>
      <c r="GF69" s="717"/>
      <c r="GG69" s="717"/>
      <c r="GH69" s="717"/>
      <c r="GI69" s="717"/>
    </row>
    <row r="70" ht="31.5" hidden="1" customHeight="1">
      <c r="A70" s="677" t="s">
        <v>0</v>
      </c>
      <c r="B70" s="678" t="s">
        <v>44</v>
      </c>
      <c r="C70" s="350" t="s">
        <v>392</v>
      </c>
      <c r="D70" s="679" t="s">
        <v>45</v>
      </c>
      <c r="E70" s="680" t="s">
        <v>46</v>
      </c>
      <c r="F70" s="680" t="s">
        <v>47</v>
      </c>
      <c r="G70" s="680" t="s">
        <v>48</v>
      </c>
      <c r="H70" s="681" t="s">
        <v>49</v>
      </c>
      <c r="I70" s="682" t="s">
        <v>50</v>
      </c>
      <c r="J70" s="683" t="s">
        <v>51</v>
      </c>
      <c r="K70" s="682" t="s">
        <v>52</v>
      </c>
      <c r="L70" s="684" t="s">
        <v>53</v>
      </c>
      <c r="M70" s="684" t="s">
        <v>54</v>
      </c>
      <c r="N70" s="685" t="s">
        <v>55</v>
      </c>
      <c r="O70" s="680"/>
      <c r="P70" s="680"/>
      <c r="Q70" s="680"/>
      <c r="R70" s="680"/>
      <c r="S70" s="680" t="s">
        <v>56</v>
      </c>
      <c r="T70" s="684" t="s">
        <v>115</v>
      </c>
      <c r="U70" s="686" t="s">
        <v>57</v>
      </c>
      <c r="V70" s="687"/>
      <c r="W70" s="687" t="s">
        <v>805</v>
      </c>
      <c r="X70" s="688" t="s">
        <v>118</v>
      </c>
      <c r="Y70" s="689" t="s">
        <v>57</v>
      </c>
      <c r="Z70" s="690"/>
      <c r="AA70" s="689" t="s">
        <v>59</v>
      </c>
      <c r="AB70" s="690"/>
      <c r="AC70" s="688" t="s">
        <v>119</v>
      </c>
      <c r="AD70" s="691" t="s">
        <v>60</v>
      </c>
      <c r="AE70" s="691" t="s">
        <v>120</v>
      </c>
      <c r="AF70" s="691"/>
      <c r="AG70" s="688" t="s">
        <v>62</v>
      </c>
      <c r="AH70" s="689" t="s">
        <v>138</v>
      </c>
      <c r="AI70" s="690"/>
      <c r="AJ70" s="690"/>
      <c r="AK70" s="690"/>
      <c r="AL70" s="688"/>
      <c r="AM70" s="689" t="s">
        <v>122</v>
      </c>
      <c r="AN70" s="690"/>
      <c r="AO70" s="688" t="s">
        <v>123</v>
      </c>
      <c r="AP70" s="688"/>
      <c r="AQ70" s="688"/>
      <c r="AR70" s="688"/>
      <c r="AS70" s="688"/>
      <c r="AT70" s="688"/>
      <c r="AU70" s="688"/>
      <c r="AV70" s="688"/>
      <c r="AW70" s="688"/>
      <c r="AX70" s="688"/>
      <c r="AY70" s="688"/>
      <c r="AZ70" s="688"/>
      <c r="BA70" s="688"/>
      <c r="BB70" s="688"/>
      <c r="BC70" s="688"/>
      <c r="BD70" s="688"/>
      <c r="BE70" s="688"/>
      <c r="BF70" s="688"/>
      <c r="BG70" s="688"/>
      <c r="BH70" s="688"/>
      <c r="BI70" s="688"/>
      <c r="BJ70" s="688"/>
      <c r="BK70" s="688"/>
      <c r="BL70" s="688"/>
      <c r="BM70" s="688"/>
      <c r="BN70" s="688"/>
      <c r="BO70" s="688"/>
      <c r="BP70" s="688"/>
      <c r="BQ70" s="688"/>
      <c r="BR70" s="688"/>
      <c r="BS70" s="688"/>
      <c r="BT70" s="688"/>
      <c r="BU70" s="688"/>
      <c r="BV70" s="688"/>
      <c r="BW70" s="688"/>
      <c r="BX70" s="688"/>
      <c r="BY70" s="688"/>
      <c r="BZ70" s="688"/>
      <c r="CA70" s="688"/>
      <c r="CB70" s="688"/>
      <c r="CC70" s="688"/>
      <c r="CD70" s="688"/>
      <c r="CE70" s="688"/>
      <c r="CF70" s="688"/>
      <c r="CG70" s="688"/>
      <c r="CH70" s="688"/>
      <c r="CI70" s="688"/>
      <c r="CJ70" s="688"/>
      <c r="CK70" s="688"/>
      <c r="CL70" s="688"/>
      <c r="CM70" s="688"/>
      <c r="CN70" s="688"/>
      <c r="CO70" s="688"/>
      <c r="CP70" s="688"/>
      <c r="CQ70" s="688"/>
      <c r="CR70" s="688"/>
      <c r="CS70" s="688"/>
      <c r="CT70" s="688"/>
      <c r="CU70" s="688"/>
      <c r="CV70" s="688"/>
      <c r="CW70" s="688"/>
      <c r="CX70" s="688"/>
      <c r="CY70" s="688"/>
      <c r="CZ70" s="688"/>
      <c r="DA70" s="688"/>
      <c r="DB70" s="688"/>
      <c r="DC70" s="688"/>
      <c r="DD70" s="688"/>
      <c r="DE70" s="688"/>
      <c r="DF70" s="688"/>
      <c r="DG70" s="688"/>
      <c r="DH70" s="688"/>
      <c r="DI70" s="688"/>
      <c r="DJ70" s="688"/>
      <c r="DK70" s="688"/>
      <c r="DL70" s="688"/>
      <c r="DM70" s="688" t="s">
        <v>53</v>
      </c>
      <c r="DN70" s="689"/>
      <c r="DO70" s="688"/>
      <c r="DP70" s="689" t="s">
        <v>124</v>
      </c>
      <c r="DQ70" s="690"/>
      <c r="DR70" s="690"/>
      <c r="DS70" s="690"/>
      <c r="DT70" s="690"/>
      <c r="DU70" s="690"/>
      <c r="DV70" s="690"/>
      <c r="DW70" s="690"/>
      <c r="DX70" s="690"/>
      <c r="DY70" s="690"/>
      <c r="DZ70" s="690"/>
      <c r="EA70" s="688"/>
      <c r="EB70" s="688"/>
      <c r="EC70" s="688"/>
      <c r="ED70" s="692"/>
      <c r="EE70" s="689" t="s">
        <v>125</v>
      </c>
      <c r="EF70" s="690"/>
      <c r="EG70" s="690"/>
      <c r="EH70" s="689"/>
      <c r="EI70" s="690"/>
      <c r="EJ70" s="690"/>
      <c r="EK70" s="690"/>
      <c r="EL70" s="690"/>
      <c r="EM70" s="689" t="s">
        <v>126</v>
      </c>
      <c r="EN70" s="690"/>
      <c r="EO70" s="690"/>
      <c r="EP70" s="692" t="s">
        <v>114</v>
      </c>
      <c r="EQ70" s="693"/>
      <c r="ER70" s="694" t="s">
        <v>806</v>
      </c>
      <c r="ES70" s="694"/>
      <c r="ET70" s="693"/>
      <c r="EU70" s="695"/>
      <c r="EV70" s="695" t="s">
        <v>63</v>
      </c>
      <c r="EW70" s="690"/>
      <c r="EX70" s="690"/>
      <c r="EY70" s="690"/>
      <c r="EZ70" s="690"/>
      <c r="FA70" s="690"/>
      <c r="FB70" s="690"/>
      <c r="FC70" s="690"/>
      <c r="FD70" s="690"/>
      <c r="FE70" s="690"/>
      <c r="FF70" s="690"/>
      <c r="FG70" s="690"/>
      <c r="FH70" s="690"/>
      <c r="FI70" s="696"/>
      <c r="FJ70" s="696"/>
      <c r="FK70" s="696"/>
      <c r="FL70" s="696"/>
      <c r="FM70" s="697"/>
      <c r="FN70" s="690"/>
      <c r="FO70" s="694"/>
      <c r="FP70" s="694"/>
      <c r="FQ70" s="694"/>
      <c r="FR70" s="694"/>
      <c r="FS70" s="694"/>
      <c r="FT70" s="694"/>
      <c r="FU70" s="734"/>
      <c r="FV70" s="734"/>
      <c r="FW70" s="734"/>
      <c r="FX70" s="734"/>
      <c r="FY70" s="734"/>
      <c r="FZ70" s="734"/>
      <c r="GA70" s="734"/>
      <c r="GB70" s="734"/>
      <c r="GC70" s="734"/>
      <c r="GD70" s="734"/>
      <c r="GE70" s="734"/>
      <c r="GF70" s="734"/>
      <c r="GG70" s="734"/>
      <c r="GH70" s="734"/>
      <c r="GI70" s="734"/>
    </row>
    <row r="71" ht="30.75" hidden="1" customHeight="1">
      <c r="A71" s="629"/>
      <c r="B71" s="265"/>
      <c r="C71" s="698"/>
      <c r="D71" s="631"/>
      <c r="E71" s="699"/>
      <c r="F71" s="631"/>
      <c r="G71" s="631"/>
      <c r="H71" s="632"/>
      <c r="I71" s="633"/>
      <c r="J71" s="634"/>
      <c r="K71" s="635"/>
      <c r="L71" s="636"/>
      <c r="M71" s="700"/>
      <c r="N71" s="701"/>
      <c r="O71" s="639"/>
      <c r="P71" s="639"/>
      <c r="Q71" s="639"/>
      <c r="R71" s="639"/>
      <c r="S71" s="639"/>
      <c r="T71" s="640"/>
      <c r="U71" s="631"/>
      <c r="V71" s="641"/>
      <c r="W71" s="633"/>
      <c r="X71" s="265"/>
      <c r="Y71" s="642"/>
      <c r="Z71" s="643"/>
      <c r="AA71" s="643"/>
      <c r="AB71" s="642"/>
      <c r="AC71" s="267"/>
      <c r="AD71" s="644"/>
      <c r="AE71" s="644"/>
      <c r="AF71" s="644"/>
      <c r="AG71" s="267"/>
      <c r="AH71" s="267"/>
      <c r="AI71" s="267"/>
      <c r="AJ71" s="267"/>
      <c r="AK71" s="265"/>
      <c r="AL71" s="267"/>
      <c r="AM71" s="269"/>
      <c r="AN71" s="269"/>
      <c r="AO71" s="269"/>
      <c r="AP71" s="645"/>
      <c r="AQ71" s="645"/>
      <c r="AR71" s="645"/>
      <c r="AS71" s="645"/>
      <c r="AT71" s="645"/>
      <c r="AU71" s="645"/>
      <c r="AV71" s="645"/>
      <c r="AW71" s="645"/>
      <c r="AX71" s="645"/>
      <c r="AY71" s="267"/>
      <c r="AZ71" s="269"/>
      <c r="BA71" s="267"/>
      <c r="BB71" s="267"/>
      <c r="BC71" s="267"/>
      <c r="BD71" s="267"/>
      <c r="BE71" s="267"/>
      <c r="BF71" s="267"/>
      <c r="BG71" s="267"/>
      <c r="BH71" s="267"/>
      <c r="BI71" s="267"/>
      <c r="BJ71" s="267"/>
      <c r="BK71" s="267"/>
      <c r="BL71" s="267"/>
      <c r="BM71" s="267"/>
      <c r="BN71" s="267"/>
      <c r="BO71" s="267"/>
      <c r="BP71" s="267"/>
      <c r="BQ71" s="267"/>
      <c r="BR71" s="267"/>
      <c r="BS71" s="267"/>
      <c r="BT71" s="267"/>
      <c r="BU71" s="267"/>
      <c r="BV71" s="267"/>
      <c r="BW71" s="267"/>
      <c r="BX71" s="267"/>
      <c r="BY71" s="267"/>
      <c r="BZ71" s="267"/>
      <c r="CA71" s="267"/>
      <c r="CB71" s="267"/>
      <c r="CC71" s="267"/>
      <c r="CD71" s="267"/>
      <c r="CE71" s="267"/>
      <c r="CF71" s="267"/>
      <c r="CG71" s="267"/>
      <c r="CH71" s="267"/>
      <c r="CI71" s="267"/>
      <c r="CJ71" s="267"/>
      <c r="CK71" s="267"/>
      <c r="CL71" s="267"/>
      <c r="CM71" s="267"/>
      <c r="CN71" s="267"/>
      <c r="CO71" s="267"/>
      <c r="CP71" s="267"/>
      <c r="CQ71" s="267"/>
      <c r="CR71" s="267"/>
      <c r="CS71" s="267"/>
      <c r="CT71" s="267"/>
      <c r="CU71" s="267"/>
      <c r="CV71" s="267"/>
      <c r="CW71" s="267"/>
      <c r="CX71" s="267"/>
      <c r="CY71" s="267"/>
      <c r="CZ71" s="267"/>
      <c r="DA71" s="267"/>
      <c r="DB71" s="267"/>
      <c r="DC71" s="267"/>
      <c r="DD71" s="267"/>
      <c r="DE71" s="267"/>
      <c r="DF71" s="267"/>
      <c r="DG71" s="267"/>
      <c r="DH71" s="267"/>
      <c r="DI71" s="267"/>
      <c r="DJ71" s="267"/>
      <c r="DK71" s="267"/>
      <c r="DL71" s="267"/>
      <c r="DM71" s="267"/>
      <c r="DN71" s="267"/>
      <c r="DO71" s="267"/>
      <c r="DP71" s="267"/>
      <c r="DQ71" s="267"/>
      <c r="DR71" s="267"/>
      <c r="DS71" s="267"/>
      <c r="DT71" s="267"/>
      <c r="DU71" s="267"/>
      <c r="DV71" s="267"/>
      <c r="DW71" s="267"/>
      <c r="DX71" s="267"/>
      <c r="DY71" s="267"/>
      <c r="DZ71" s="267"/>
      <c r="EA71" s="267"/>
      <c r="EB71" s="267"/>
      <c r="EC71" s="267"/>
      <c r="ED71" s="267"/>
      <c r="EE71" s="267"/>
      <c r="EF71" s="267"/>
      <c r="EG71" s="267"/>
      <c r="EH71" s="267"/>
      <c r="EI71" s="267"/>
      <c r="EJ71" s="267"/>
      <c r="EK71" s="267"/>
      <c r="EL71" s="267"/>
      <c r="EM71" s="267"/>
      <c r="EN71" s="267"/>
      <c r="EO71" s="267"/>
      <c r="EP71" s="267"/>
      <c r="EQ71" s="269"/>
      <c r="ER71" s="646"/>
      <c r="ES71" s="647"/>
      <c r="ET71" s="269"/>
      <c r="EU71" s="647"/>
      <c r="EV71" s="647"/>
      <c r="EW71" s="648"/>
      <c r="EX71" s="648"/>
      <c r="EY71" s="648"/>
      <c r="EZ71" s="649"/>
      <c r="FA71" s="642"/>
      <c r="FB71" s="647"/>
      <c r="FC71" s="649"/>
      <c r="FD71" s="642"/>
      <c r="FE71" s="650"/>
      <c r="FF71" s="651"/>
      <c r="FG71" s="650"/>
      <c r="FH71" s="650"/>
      <c r="FI71" s="650"/>
      <c r="FJ71" s="650"/>
      <c r="FK71" s="650"/>
      <c r="FL71" s="650"/>
      <c r="FM71" s="650"/>
      <c r="FN71" s="650"/>
      <c r="FO71" s="652"/>
      <c r="FP71" s="652"/>
      <c r="FQ71" s="652"/>
      <c r="FR71" s="652"/>
      <c r="FS71" s="652"/>
      <c r="FT71" s="652"/>
      <c r="FU71" s="274"/>
      <c r="FV71" s="274"/>
      <c r="FW71" s="274"/>
      <c r="FX71" s="274"/>
      <c r="FY71" s="274"/>
      <c r="FZ71" s="274"/>
      <c r="GA71" s="274"/>
      <c r="GB71" s="274"/>
      <c r="GC71" s="274"/>
      <c r="GD71" s="274"/>
      <c r="GE71" s="274"/>
      <c r="GF71" s="274"/>
      <c r="GG71" s="274"/>
      <c r="GH71" s="274"/>
      <c r="GI71" s="274"/>
    </row>
    <row r="72" hidden="1">
      <c r="A72" s="100"/>
      <c r="B72" s="100"/>
      <c r="C72" s="100"/>
      <c r="D72" s="100"/>
      <c r="E72" s="103"/>
      <c r="F72" s="101"/>
      <c r="G72" s="100"/>
      <c r="H72" s="100"/>
      <c r="I72" s="100"/>
      <c r="J72" s="103"/>
      <c r="K72" s="100"/>
      <c r="L72" s="100"/>
      <c r="M72" s="101"/>
      <c r="N72" s="102"/>
      <c r="O72" s="103"/>
      <c r="P72" s="103"/>
      <c r="Q72" s="103"/>
      <c r="R72" s="103"/>
      <c r="S72" s="103"/>
      <c r="T72" s="100"/>
      <c r="U72" s="100"/>
      <c r="V72" s="100"/>
      <c r="W72" s="101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1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00"/>
      <c r="CP72" s="100"/>
      <c r="CQ72" s="100"/>
      <c r="CR72" s="100"/>
      <c r="CS72" s="100"/>
      <c r="CT72" s="100"/>
      <c r="CU72" s="100"/>
      <c r="CV72" s="100"/>
      <c r="CW72" s="100"/>
      <c r="CX72" s="100"/>
      <c r="CY72" s="100"/>
      <c r="CZ72" s="100"/>
      <c r="DA72" s="100"/>
      <c r="DB72" s="100"/>
      <c r="DC72" s="100"/>
      <c r="DD72" s="100"/>
      <c r="DE72" s="100"/>
      <c r="DF72" s="100"/>
      <c r="DG72" s="100"/>
      <c r="DH72" s="100"/>
      <c r="DI72" s="100"/>
      <c r="DJ72" s="100"/>
      <c r="DK72" s="100"/>
      <c r="DL72" s="100"/>
      <c r="DM72" s="100"/>
      <c r="DN72" s="100"/>
      <c r="DO72" s="100"/>
      <c r="DP72" s="100"/>
      <c r="DQ72" s="100"/>
      <c r="DR72" s="100"/>
      <c r="DS72" s="100"/>
      <c r="DT72" s="100"/>
      <c r="DU72" s="100"/>
      <c r="DV72" s="100"/>
      <c r="DW72" s="100"/>
      <c r="DX72" s="100"/>
      <c r="DY72" s="100"/>
      <c r="DZ72" s="100"/>
      <c r="EA72" s="100"/>
      <c r="EB72" s="100"/>
      <c r="EC72" s="100"/>
      <c r="ED72" s="100"/>
      <c r="EE72" s="100"/>
      <c r="EF72" s="100"/>
      <c r="EG72" s="100"/>
      <c r="EH72" s="100"/>
      <c r="EI72" s="100"/>
      <c r="EJ72" s="100"/>
      <c r="EK72" s="100"/>
      <c r="EL72" s="100"/>
      <c r="EM72" s="100"/>
      <c r="EN72" s="100"/>
      <c r="EO72" s="100"/>
      <c r="EP72" s="100"/>
      <c r="EQ72" s="223"/>
      <c r="ER72" s="224"/>
      <c r="ES72" s="223"/>
      <c r="ET72" s="223"/>
      <c r="EU72" s="225"/>
      <c r="EV72" s="225"/>
      <c r="EW72" s="225"/>
      <c r="EX72" s="225"/>
      <c r="EY72" s="225"/>
      <c r="EZ72" s="225"/>
      <c r="FA72" s="225"/>
      <c r="FB72" s="225"/>
      <c r="FC72" s="225"/>
      <c r="FD72" s="225"/>
      <c r="FE72" s="225"/>
      <c r="FF72" s="225"/>
      <c r="FG72" s="225"/>
      <c r="FH72" s="225"/>
      <c r="FI72" s="225"/>
      <c r="FJ72" s="225"/>
      <c r="FK72" s="225"/>
      <c r="FL72" s="225"/>
      <c r="FM72" s="223"/>
      <c r="FN72" s="223"/>
      <c r="FO72" s="223"/>
      <c r="FP72" s="223"/>
      <c r="FQ72" s="223"/>
      <c r="FR72" s="223"/>
      <c r="FS72" s="223"/>
      <c r="FT72" s="223"/>
      <c r="FU72" s="223"/>
      <c r="FV72" s="223"/>
      <c r="FW72" s="223"/>
      <c r="FX72" s="223"/>
      <c r="FY72" s="223"/>
      <c r="FZ72" s="223"/>
      <c r="GA72" s="223"/>
      <c r="GB72" s="223"/>
      <c r="GC72" s="223"/>
      <c r="GD72" s="223"/>
      <c r="GE72" s="223"/>
      <c r="GF72" s="223"/>
      <c r="GG72" s="223"/>
      <c r="GH72" s="223"/>
      <c r="GI72" s="223"/>
    </row>
    <row r="73" hidden="1">
      <c r="A73" s="702"/>
      <c r="E73" s="103"/>
      <c r="F73" s="101"/>
      <c r="G73" s="100"/>
      <c r="H73" s="100"/>
      <c r="I73" s="100"/>
      <c r="J73" s="103"/>
      <c r="K73" s="100"/>
      <c r="L73" s="100"/>
      <c r="M73" s="101"/>
      <c r="N73" s="102"/>
      <c r="O73" s="103"/>
      <c r="P73" s="103"/>
      <c r="Q73" s="103"/>
      <c r="R73" s="103"/>
      <c r="S73" s="103"/>
      <c r="T73" s="100"/>
      <c r="U73" s="100"/>
      <c r="V73" s="100"/>
      <c r="W73" s="101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1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  <c r="BR73" s="100"/>
      <c r="BS73" s="100"/>
      <c r="BT73" s="100"/>
      <c r="BU73" s="100"/>
      <c r="BV73" s="100"/>
      <c r="BW73" s="100"/>
      <c r="BX73" s="100"/>
      <c r="BY73" s="100"/>
      <c r="BZ73" s="100"/>
      <c r="CA73" s="100"/>
      <c r="CB73" s="100"/>
      <c r="CC73" s="100"/>
      <c r="CD73" s="100"/>
      <c r="CE73" s="100"/>
      <c r="CF73" s="100"/>
      <c r="CG73" s="100"/>
      <c r="CH73" s="100"/>
      <c r="CI73" s="100"/>
      <c r="CJ73" s="100"/>
      <c r="CK73" s="100"/>
      <c r="CL73" s="100"/>
      <c r="CM73" s="100"/>
      <c r="CN73" s="100"/>
      <c r="CO73" s="100"/>
      <c r="CP73" s="100"/>
      <c r="CQ73" s="100"/>
      <c r="CR73" s="100"/>
      <c r="CS73" s="100"/>
      <c r="CT73" s="100"/>
      <c r="CU73" s="100"/>
      <c r="CV73" s="100"/>
      <c r="CW73" s="100"/>
      <c r="CX73" s="100"/>
      <c r="CY73" s="100"/>
      <c r="CZ73" s="100"/>
      <c r="DA73" s="100"/>
      <c r="DB73" s="100"/>
      <c r="DC73" s="100"/>
      <c r="DD73" s="100"/>
      <c r="DE73" s="100"/>
      <c r="DF73" s="100"/>
      <c r="DG73" s="100"/>
      <c r="DH73" s="100"/>
      <c r="DI73" s="100"/>
      <c r="DJ73" s="100"/>
      <c r="DK73" s="100"/>
      <c r="DL73" s="100"/>
      <c r="DM73" s="100"/>
      <c r="DN73" s="100"/>
      <c r="DO73" s="100"/>
      <c r="DP73" s="100"/>
      <c r="DQ73" s="100"/>
      <c r="DR73" s="100"/>
      <c r="DS73" s="100"/>
      <c r="DT73" s="100"/>
      <c r="DU73" s="100"/>
      <c r="DV73" s="100"/>
      <c r="DW73" s="100"/>
      <c r="DX73" s="100"/>
      <c r="DY73" s="100"/>
      <c r="DZ73" s="100"/>
      <c r="EA73" s="100"/>
      <c r="EB73" s="100"/>
      <c r="EC73" s="100"/>
      <c r="ED73" s="100"/>
      <c r="EE73" s="100"/>
      <c r="EF73" s="100"/>
      <c r="EG73" s="100"/>
      <c r="EH73" s="100"/>
      <c r="EI73" s="100"/>
      <c r="EJ73" s="100"/>
      <c r="EK73" s="100"/>
      <c r="EL73" s="100"/>
      <c r="EM73" s="100"/>
      <c r="EN73" s="100"/>
      <c r="EO73" s="100"/>
      <c r="EP73" s="100"/>
      <c r="EQ73" s="223"/>
      <c r="ER73" s="224"/>
      <c r="ES73" s="223"/>
      <c r="ET73" s="223"/>
      <c r="EU73" s="225"/>
      <c r="EV73" s="225"/>
      <c r="EW73" s="225"/>
      <c r="EX73" s="225"/>
      <c r="EY73" s="225"/>
      <c r="EZ73" s="225"/>
      <c r="FA73" s="225"/>
      <c r="FB73" s="225"/>
      <c r="FC73" s="225"/>
      <c r="FD73" s="225"/>
      <c r="FE73" s="225"/>
      <c r="FF73" s="225"/>
      <c r="FG73" s="225"/>
      <c r="FH73" s="225"/>
      <c r="FI73" s="225"/>
      <c r="FJ73" s="225"/>
      <c r="FK73" s="225"/>
      <c r="FL73" s="225"/>
      <c r="FM73" s="223"/>
      <c r="FN73" s="223"/>
      <c r="FO73" s="223"/>
      <c r="FP73" s="223"/>
      <c r="FQ73" s="223"/>
      <c r="FR73" s="223"/>
      <c r="FS73" s="223"/>
      <c r="FT73" s="223"/>
      <c r="FU73" s="223"/>
      <c r="FV73" s="223"/>
      <c r="FW73" s="223"/>
      <c r="FX73" s="223"/>
      <c r="FY73" s="223"/>
      <c r="FZ73" s="223"/>
      <c r="GA73" s="223"/>
      <c r="GB73" s="223"/>
      <c r="GC73" s="223"/>
      <c r="GD73" s="223"/>
      <c r="GE73" s="223"/>
      <c r="GF73" s="223"/>
      <c r="GG73" s="223"/>
      <c r="GH73" s="223"/>
      <c r="GI73" s="223"/>
    </row>
    <row r="74" hidden="1">
      <c r="A74" s="609" t="s">
        <v>814</v>
      </c>
      <c r="B74" s="21"/>
      <c r="C74" s="21"/>
      <c r="D74" s="21"/>
      <c r="E74" s="610"/>
      <c r="F74" s="610"/>
      <c r="G74" s="610"/>
      <c r="H74" s="100"/>
      <c r="I74" s="100"/>
      <c r="J74" s="103"/>
      <c r="K74" s="100"/>
      <c r="L74" s="100"/>
      <c r="M74" s="101" t="str">
        <f>M14+#REF!+#REF!+#REF!+#REF!+#REF!+#REF!+#REF!+#REF!+#REF!+#REF!+#REF!+#REF!+#REF!+#REF!+#REF!+#REF!+#REF!+#REF!+#REF!+#REF!+#REF!+#REF!+#REF!+#REF!+#REF!+M67</f>
        <v>#REF!</v>
      </c>
      <c r="N74" s="102"/>
      <c r="O74" s="103"/>
      <c r="P74" s="103"/>
      <c r="Q74" s="103"/>
      <c r="R74" s="103"/>
      <c r="S74" s="103"/>
      <c r="T74" s="100"/>
      <c r="U74" s="100"/>
      <c r="V74" s="100"/>
      <c r="W74" s="101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1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0"/>
      <c r="DE74" s="100"/>
      <c r="DF74" s="100"/>
      <c r="DG74" s="100"/>
      <c r="DH74" s="100"/>
      <c r="DI74" s="100"/>
      <c r="DJ74" s="100"/>
      <c r="DK74" s="100"/>
      <c r="DL74" s="100"/>
      <c r="DM74" s="100"/>
      <c r="DN74" s="100"/>
      <c r="DO74" s="100"/>
      <c r="DP74" s="100"/>
      <c r="DQ74" s="100"/>
      <c r="DR74" s="100"/>
      <c r="DS74" s="100"/>
      <c r="DT74" s="100"/>
      <c r="DU74" s="100"/>
      <c r="DV74" s="100"/>
      <c r="DW74" s="100"/>
      <c r="DX74" s="100"/>
      <c r="DY74" s="100"/>
      <c r="DZ74" s="100"/>
      <c r="EA74" s="100"/>
      <c r="EB74" s="100"/>
      <c r="EC74" s="100"/>
      <c r="ED74" s="100"/>
      <c r="EE74" s="100"/>
      <c r="EF74" s="100"/>
      <c r="EG74" s="100"/>
      <c r="EH74" s="100"/>
      <c r="EI74" s="100"/>
      <c r="EJ74" s="100"/>
      <c r="EK74" s="100"/>
      <c r="EL74" s="100"/>
      <c r="EM74" s="100"/>
      <c r="EN74" s="100"/>
      <c r="EO74" s="100"/>
      <c r="EP74" s="100"/>
      <c r="EQ74" s="223"/>
      <c r="ER74" s="224"/>
      <c r="ES74" s="223"/>
      <c r="ET74" s="223"/>
      <c r="EU74" s="225"/>
      <c r="EV74" s="225"/>
      <c r="EW74" s="225"/>
      <c r="EX74" s="225"/>
      <c r="EY74" s="225"/>
      <c r="EZ74" s="225"/>
      <c r="FA74" s="225"/>
      <c r="FB74" s="225"/>
      <c r="FC74" s="225"/>
      <c r="FD74" s="225"/>
      <c r="FE74" s="225"/>
      <c r="FF74" s="225"/>
      <c r="FG74" s="225"/>
      <c r="FH74" s="225"/>
      <c r="FI74" s="225"/>
      <c r="FJ74" s="225"/>
      <c r="FK74" s="225"/>
      <c r="FL74" s="225"/>
      <c r="FM74" s="223"/>
      <c r="FN74" s="223"/>
      <c r="FO74" s="223"/>
      <c r="FP74" s="223"/>
      <c r="FQ74" s="223"/>
      <c r="FR74" s="223"/>
      <c r="FS74" s="223"/>
      <c r="FT74" s="223"/>
      <c r="FU74" s="223"/>
      <c r="FV74" s="223"/>
      <c r="FW74" s="223"/>
      <c r="FX74" s="223"/>
      <c r="FY74" s="223"/>
      <c r="FZ74" s="223"/>
      <c r="GA74" s="223"/>
      <c r="GB74" s="223"/>
      <c r="GC74" s="223"/>
      <c r="GD74" s="223"/>
      <c r="GE74" s="223"/>
      <c r="GF74" s="223"/>
      <c r="GG74" s="223"/>
      <c r="GH74" s="223"/>
      <c r="GI74" s="223"/>
    </row>
    <row r="75" hidden="1">
      <c r="A75" s="620" t="s">
        <v>815</v>
      </c>
      <c r="B75" s="622"/>
      <c r="C75" s="622"/>
      <c r="D75" s="144"/>
      <c r="E75" s="613" t="s">
        <v>47</v>
      </c>
      <c r="F75" s="613" t="s">
        <v>816</v>
      </c>
      <c r="G75" s="613" t="s">
        <v>817</v>
      </c>
      <c r="H75" s="100"/>
      <c r="I75" s="100"/>
      <c r="J75" s="103"/>
      <c r="K75" s="100"/>
      <c r="L75" s="100"/>
      <c r="M75" s="101"/>
      <c r="N75" s="102"/>
      <c r="O75" s="103"/>
      <c r="P75" s="103"/>
      <c r="Q75" s="103"/>
      <c r="R75" s="103"/>
      <c r="S75" s="103"/>
      <c r="T75" s="100"/>
      <c r="U75" s="100"/>
      <c r="V75" s="100"/>
      <c r="W75" s="101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1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00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  <c r="CU75" s="100"/>
      <c r="CV75" s="100"/>
      <c r="CW75" s="100"/>
      <c r="CX75" s="100"/>
      <c r="CY75" s="100"/>
      <c r="CZ75" s="100"/>
      <c r="DA75" s="100"/>
      <c r="DB75" s="100"/>
      <c r="DC75" s="100"/>
      <c r="DD75" s="100"/>
      <c r="DE75" s="100"/>
      <c r="DF75" s="100"/>
      <c r="DG75" s="100"/>
      <c r="DH75" s="100"/>
      <c r="DI75" s="100"/>
      <c r="DJ75" s="100"/>
      <c r="DK75" s="100"/>
      <c r="DL75" s="100"/>
      <c r="DM75" s="100"/>
      <c r="DN75" s="100"/>
      <c r="DO75" s="100"/>
      <c r="DP75" s="100"/>
      <c r="DQ75" s="100"/>
      <c r="DR75" s="100"/>
      <c r="DS75" s="100"/>
      <c r="DT75" s="100"/>
      <c r="DU75" s="100"/>
      <c r="DV75" s="100"/>
      <c r="DW75" s="100"/>
      <c r="DX75" s="100"/>
      <c r="DY75" s="100"/>
      <c r="DZ75" s="100"/>
      <c r="EA75" s="100"/>
      <c r="EB75" s="100"/>
      <c r="EC75" s="100"/>
      <c r="ED75" s="100"/>
      <c r="EE75" s="100"/>
      <c r="EF75" s="100"/>
      <c r="EG75" s="100"/>
      <c r="EH75" s="100"/>
      <c r="EI75" s="100"/>
      <c r="EJ75" s="100"/>
      <c r="EK75" s="100"/>
      <c r="EL75" s="100"/>
      <c r="EM75" s="100"/>
      <c r="EN75" s="100"/>
      <c r="EO75" s="100"/>
      <c r="EP75" s="100"/>
      <c r="EQ75" s="223"/>
      <c r="ER75" s="224"/>
      <c r="ES75" s="223"/>
      <c r="ET75" s="223"/>
      <c r="EU75" s="225"/>
      <c r="EV75" s="225"/>
      <c r="EW75" s="225"/>
      <c r="EX75" s="225"/>
      <c r="EY75" s="225"/>
      <c r="EZ75" s="225"/>
      <c r="FA75" s="225"/>
      <c r="FB75" s="225"/>
      <c r="FC75" s="225"/>
      <c r="FD75" s="225"/>
      <c r="FE75" s="225"/>
      <c r="FF75" s="225"/>
      <c r="FG75" s="225"/>
      <c r="FH75" s="225"/>
      <c r="FI75" s="225"/>
      <c r="FJ75" s="225"/>
      <c r="FK75" s="225"/>
      <c r="FL75" s="225"/>
      <c r="FM75" s="223"/>
      <c r="FN75" s="223"/>
      <c r="FO75" s="223"/>
      <c r="FP75" s="223"/>
      <c r="FQ75" s="223"/>
      <c r="FR75" s="223"/>
      <c r="FS75" s="223"/>
      <c r="FT75" s="223"/>
      <c r="FU75" s="223"/>
      <c r="FV75" s="223"/>
      <c r="FW75" s="223"/>
      <c r="FX75" s="223"/>
      <c r="FY75" s="223"/>
      <c r="FZ75" s="223"/>
      <c r="GA75" s="223"/>
      <c r="GB75" s="223"/>
      <c r="GC75" s="223"/>
      <c r="GD75" s="223"/>
      <c r="GE75" s="223"/>
      <c r="GF75" s="223"/>
      <c r="GG75" s="223"/>
      <c r="GH75" s="223"/>
      <c r="GI75" s="223"/>
    </row>
    <row r="76" hidden="1">
      <c r="A76" s="703" t="s">
        <v>818</v>
      </c>
      <c r="B76" s="704"/>
      <c r="C76" s="704"/>
      <c r="D76" s="704"/>
      <c r="E76" s="705" t="s">
        <v>819</v>
      </c>
      <c r="F76" s="706">
        <v>5000.0</v>
      </c>
      <c r="G76" s="707" t="s">
        <v>820</v>
      </c>
      <c r="H76" s="100"/>
      <c r="I76" s="100"/>
      <c r="J76" s="103"/>
      <c r="K76" s="100"/>
      <c r="L76" s="100"/>
      <c r="M76" s="101"/>
      <c r="N76" s="102"/>
      <c r="O76" s="103"/>
      <c r="P76" s="103"/>
      <c r="Q76" s="103"/>
      <c r="R76" s="103"/>
      <c r="S76" s="103"/>
      <c r="T76" s="100"/>
      <c r="U76" s="100"/>
      <c r="V76" s="100"/>
      <c r="W76" s="101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1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  <c r="CX76" s="100"/>
      <c r="CY76" s="100"/>
      <c r="CZ76" s="100"/>
      <c r="DA76" s="100"/>
      <c r="DB76" s="100"/>
      <c r="DC76" s="100"/>
      <c r="DD76" s="100"/>
      <c r="DE76" s="100"/>
      <c r="DF76" s="100"/>
      <c r="DG76" s="100"/>
      <c r="DH76" s="100"/>
      <c r="DI76" s="100"/>
      <c r="DJ76" s="100"/>
      <c r="DK76" s="100"/>
      <c r="DL76" s="100"/>
      <c r="DM76" s="100"/>
      <c r="DN76" s="100"/>
      <c r="DO76" s="100"/>
      <c r="DP76" s="100"/>
      <c r="DQ76" s="100"/>
      <c r="DR76" s="100"/>
      <c r="DS76" s="100"/>
      <c r="DT76" s="100"/>
      <c r="DU76" s="100"/>
      <c r="DV76" s="100"/>
      <c r="DW76" s="100"/>
      <c r="DX76" s="100"/>
      <c r="DY76" s="100"/>
      <c r="DZ76" s="100"/>
      <c r="EA76" s="100"/>
      <c r="EB76" s="100"/>
      <c r="EC76" s="100"/>
      <c r="ED76" s="100"/>
      <c r="EE76" s="100"/>
      <c r="EF76" s="100"/>
      <c r="EG76" s="100"/>
      <c r="EH76" s="100"/>
      <c r="EI76" s="100"/>
      <c r="EJ76" s="100"/>
      <c r="EK76" s="100"/>
      <c r="EL76" s="100"/>
      <c r="EM76" s="100"/>
      <c r="EN76" s="100"/>
      <c r="EO76" s="100"/>
      <c r="EP76" s="100"/>
      <c r="EQ76" s="223"/>
      <c r="ER76" s="224"/>
      <c r="ES76" s="223"/>
      <c r="ET76" s="223"/>
      <c r="EU76" s="225"/>
      <c r="EV76" s="225"/>
      <c r="EW76" s="225"/>
      <c r="EX76" s="225"/>
      <c r="EY76" s="225"/>
      <c r="EZ76" s="225"/>
      <c r="FA76" s="225"/>
      <c r="FB76" s="225"/>
      <c r="FC76" s="225"/>
      <c r="FD76" s="225"/>
      <c r="FE76" s="225"/>
      <c r="FF76" s="225"/>
      <c r="FG76" s="225"/>
      <c r="FH76" s="225"/>
      <c r="FI76" s="225"/>
      <c r="FJ76" s="225"/>
      <c r="FK76" s="225"/>
      <c r="FL76" s="225"/>
      <c r="FM76" s="223"/>
      <c r="FN76" s="223"/>
      <c r="FO76" s="223"/>
      <c r="FP76" s="223"/>
      <c r="FQ76" s="223"/>
      <c r="FR76" s="223"/>
      <c r="FS76" s="223"/>
      <c r="FT76" s="223"/>
      <c r="FU76" s="223"/>
      <c r="FV76" s="223"/>
      <c r="FW76" s="223"/>
      <c r="FX76" s="223"/>
      <c r="FY76" s="223"/>
      <c r="FZ76" s="223"/>
      <c r="GA76" s="223"/>
      <c r="GB76" s="223"/>
      <c r="GC76" s="223"/>
      <c r="GD76" s="223"/>
      <c r="GE76" s="223"/>
      <c r="GF76" s="223"/>
      <c r="GG76" s="223"/>
      <c r="GH76" s="223"/>
      <c r="GI76" s="223"/>
    </row>
    <row r="77" hidden="1">
      <c r="A77" s="708" t="s">
        <v>818</v>
      </c>
      <c r="B77" s="100"/>
      <c r="C77" s="100"/>
      <c r="D77" s="100"/>
      <c r="E77" s="103" t="s">
        <v>821</v>
      </c>
      <c r="F77" s="709">
        <v>16300.0</v>
      </c>
      <c r="G77" s="710" t="s">
        <v>822</v>
      </c>
      <c r="H77" s="101"/>
      <c r="I77" s="100"/>
      <c r="J77" s="103"/>
      <c r="K77" s="100"/>
      <c r="L77" s="100"/>
      <c r="M77" s="101"/>
      <c r="N77" s="102"/>
      <c r="O77" s="103"/>
      <c r="P77" s="103"/>
      <c r="Q77" s="103"/>
      <c r="R77" s="103"/>
      <c r="S77" s="103"/>
      <c r="T77" s="100"/>
      <c r="U77" s="100"/>
      <c r="V77" s="100"/>
      <c r="W77" s="101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1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00"/>
      <c r="CT77" s="100"/>
      <c r="CU77" s="100"/>
      <c r="CV77" s="100"/>
      <c r="CW77" s="100"/>
      <c r="CX77" s="100"/>
      <c r="CY77" s="100"/>
      <c r="CZ77" s="100"/>
      <c r="DA77" s="100"/>
      <c r="DB77" s="100"/>
      <c r="DC77" s="100"/>
      <c r="DD77" s="100"/>
      <c r="DE77" s="100"/>
      <c r="DF77" s="100"/>
      <c r="DG77" s="100"/>
      <c r="DH77" s="100"/>
      <c r="DI77" s="100"/>
      <c r="DJ77" s="100"/>
      <c r="DK77" s="100"/>
      <c r="DL77" s="100"/>
      <c r="DM77" s="100"/>
      <c r="DN77" s="100"/>
      <c r="DO77" s="100"/>
      <c r="DP77" s="100"/>
      <c r="DQ77" s="100"/>
      <c r="DR77" s="100"/>
      <c r="DS77" s="100"/>
      <c r="DT77" s="100"/>
      <c r="DU77" s="100"/>
      <c r="DV77" s="100"/>
      <c r="DW77" s="100"/>
      <c r="DX77" s="100"/>
      <c r="DY77" s="100"/>
      <c r="DZ77" s="100"/>
      <c r="EA77" s="100"/>
      <c r="EB77" s="100"/>
      <c r="EC77" s="100"/>
      <c r="ED77" s="100"/>
      <c r="EE77" s="100"/>
      <c r="EF77" s="100"/>
      <c r="EG77" s="100"/>
      <c r="EH77" s="100"/>
      <c r="EI77" s="100"/>
      <c r="EJ77" s="100"/>
      <c r="EK77" s="100"/>
      <c r="EL77" s="100"/>
      <c r="EM77" s="100"/>
      <c r="EN77" s="100"/>
      <c r="EO77" s="100"/>
      <c r="EP77" s="100"/>
      <c r="EQ77" s="223"/>
      <c r="ER77" s="224"/>
      <c r="ES77" s="223"/>
      <c r="ET77" s="223"/>
      <c r="EU77" s="225"/>
      <c r="EV77" s="225"/>
      <c r="EW77" s="225"/>
      <c r="EX77" s="225"/>
      <c r="EY77" s="225"/>
      <c r="EZ77" s="225"/>
      <c r="FA77" s="225"/>
      <c r="FB77" s="225"/>
      <c r="FC77" s="225"/>
      <c r="FD77" s="225"/>
      <c r="FE77" s="225"/>
      <c r="FF77" s="225"/>
      <c r="FG77" s="225"/>
      <c r="FH77" s="225"/>
      <c r="FI77" s="225"/>
      <c r="FJ77" s="225"/>
      <c r="FK77" s="225"/>
      <c r="FL77" s="225"/>
      <c r="FM77" s="223"/>
      <c r="FN77" s="223"/>
      <c r="FO77" s="223"/>
      <c r="FP77" s="223"/>
      <c r="FQ77" s="223"/>
      <c r="FR77" s="223"/>
      <c r="FS77" s="223"/>
      <c r="FT77" s="223"/>
      <c r="FU77" s="223"/>
      <c r="FV77" s="223"/>
      <c r="FW77" s="223"/>
      <c r="FX77" s="223"/>
      <c r="FY77" s="223"/>
      <c r="FZ77" s="223"/>
      <c r="GA77" s="223"/>
      <c r="GB77" s="223"/>
      <c r="GC77" s="223"/>
      <c r="GD77" s="223"/>
      <c r="GE77" s="223"/>
      <c r="GF77" s="223"/>
      <c r="GG77" s="223"/>
      <c r="GH77" s="223"/>
      <c r="GI77" s="223"/>
    </row>
    <row r="78" hidden="1">
      <c r="A78" s="708" t="s">
        <v>818</v>
      </c>
      <c r="B78" s="100"/>
      <c r="C78" s="100"/>
      <c r="D78" s="100"/>
      <c r="E78" s="103" t="s">
        <v>823</v>
      </c>
      <c r="F78" s="709">
        <v>2500.0</v>
      </c>
      <c r="G78" s="711" t="s">
        <v>824</v>
      </c>
      <c r="H78" s="100"/>
      <c r="I78" s="100"/>
      <c r="J78" s="103"/>
      <c r="K78" s="100"/>
      <c r="L78" s="100"/>
      <c r="M78" s="101"/>
      <c r="N78" s="102"/>
      <c r="O78" s="103"/>
      <c r="P78" s="103"/>
      <c r="Q78" s="103"/>
      <c r="R78" s="103"/>
      <c r="S78" s="103"/>
      <c r="T78" s="100"/>
      <c r="U78" s="100"/>
      <c r="V78" s="100"/>
      <c r="W78" s="101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1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  <c r="CU78" s="100"/>
      <c r="CV78" s="100"/>
      <c r="CW78" s="100"/>
      <c r="CX78" s="100"/>
      <c r="CY78" s="100"/>
      <c r="CZ78" s="100"/>
      <c r="DA78" s="100"/>
      <c r="DB78" s="100"/>
      <c r="DC78" s="100"/>
      <c r="DD78" s="100"/>
      <c r="DE78" s="100"/>
      <c r="DF78" s="100"/>
      <c r="DG78" s="100"/>
      <c r="DH78" s="100"/>
      <c r="DI78" s="100"/>
      <c r="DJ78" s="100"/>
      <c r="DK78" s="100"/>
      <c r="DL78" s="100"/>
      <c r="DM78" s="100"/>
      <c r="DN78" s="100"/>
      <c r="DO78" s="100"/>
      <c r="DP78" s="100"/>
      <c r="DQ78" s="100"/>
      <c r="DR78" s="100"/>
      <c r="DS78" s="100"/>
      <c r="DT78" s="100"/>
      <c r="DU78" s="100"/>
      <c r="DV78" s="100"/>
      <c r="DW78" s="100"/>
      <c r="DX78" s="100"/>
      <c r="DY78" s="100"/>
      <c r="DZ78" s="100"/>
      <c r="EA78" s="100"/>
      <c r="EB78" s="100"/>
      <c r="EC78" s="100"/>
      <c r="ED78" s="100"/>
      <c r="EE78" s="100"/>
      <c r="EF78" s="100"/>
      <c r="EG78" s="100"/>
      <c r="EH78" s="100"/>
      <c r="EI78" s="100"/>
      <c r="EJ78" s="100"/>
      <c r="EK78" s="100"/>
      <c r="EL78" s="100"/>
      <c r="EM78" s="100"/>
      <c r="EN78" s="100"/>
      <c r="EO78" s="100"/>
      <c r="EP78" s="100"/>
      <c r="EQ78" s="223"/>
      <c r="ER78" s="224"/>
      <c r="ES78" s="223"/>
      <c r="ET78" s="223"/>
      <c r="EU78" s="225"/>
      <c r="EV78" s="225"/>
      <c r="EW78" s="225"/>
      <c r="EX78" s="225"/>
      <c r="EY78" s="225"/>
      <c r="EZ78" s="225"/>
      <c r="FA78" s="225"/>
      <c r="FB78" s="225"/>
      <c r="FC78" s="225"/>
      <c r="FD78" s="225"/>
      <c r="FE78" s="225"/>
      <c r="FF78" s="225"/>
      <c r="FG78" s="225"/>
      <c r="FH78" s="225"/>
      <c r="FI78" s="225"/>
      <c r="FJ78" s="225"/>
      <c r="FK78" s="225"/>
      <c r="FL78" s="225"/>
      <c r="FM78" s="223"/>
      <c r="FN78" s="223"/>
      <c r="FO78" s="223"/>
      <c r="FP78" s="223"/>
      <c r="FQ78" s="223"/>
      <c r="FR78" s="223"/>
      <c r="FS78" s="223"/>
      <c r="FT78" s="223"/>
      <c r="FU78" s="223"/>
      <c r="FV78" s="223"/>
      <c r="FW78" s="223"/>
      <c r="FX78" s="223"/>
      <c r="FY78" s="223"/>
      <c r="FZ78" s="223"/>
      <c r="GA78" s="223"/>
      <c r="GB78" s="223"/>
      <c r="GC78" s="223"/>
      <c r="GD78" s="223"/>
      <c r="GE78" s="223"/>
      <c r="GF78" s="223"/>
      <c r="GG78" s="223"/>
      <c r="GH78" s="223"/>
      <c r="GI78" s="223"/>
    </row>
    <row r="79" hidden="1">
      <c r="A79" s="708" t="s">
        <v>825</v>
      </c>
      <c r="B79" s="100"/>
      <c r="C79" s="100"/>
      <c r="D79" s="100"/>
      <c r="E79" s="103" t="s">
        <v>826</v>
      </c>
      <c r="F79" s="709">
        <v>74440.0</v>
      </c>
      <c r="G79" s="711" t="s">
        <v>827</v>
      </c>
      <c r="H79" s="100"/>
      <c r="I79" s="100"/>
      <c r="J79" s="103"/>
      <c r="K79" s="100"/>
      <c r="L79" s="100"/>
      <c r="M79" s="101"/>
      <c r="N79" s="102"/>
      <c r="O79" s="103"/>
      <c r="P79" s="103"/>
      <c r="Q79" s="103"/>
      <c r="R79" s="103"/>
      <c r="S79" s="103"/>
      <c r="T79" s="100"/>
      <c r="U79" s="100"/>
      <c r="V79" s="100"/>
      <c r="W79" s="101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1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  <c r="CU79" s="100"/>
      <c r="CV79" s="100"/>
      <c r="CW79" s="100"/>
      <c r="CX79" s="100"/>
      <c r="CY79" s="100"/>
      <c r="CZ79" s="100"/>
      <c r="DA79" s="100"/>
      <c r="DB79" s="100"/>
      <c r="DC79" s="100"/>
      <c r="DD79" s="100"/>
      <c r="DE79" s="100"/>
      <c r="DF79" s="100"/>
      <c r="DG79" s="100"/>
      <c r="DH79" s="100"/>
      <c r="DI79" s="100"/>
      <c r="DJ79" s="100"/>
      <c r="DK79" s="100"/>
      <c r="DL79" s="100"/>
      <c r="DM79" s="100"/>
      <c r="DN79" s="100"/>
      <c r="DO79" s="100"/>
      <c r="DP79" s="100"/>
      <c r="DQ79" s="100"/>
      <c r="DR79" s="100"/>
      <c r="DS79" s="100"/>
      <c r="DT79" s="100"/>
      <c r="DU79" s="100"/>
      <c r="DV79" s="100"/>
      <c r="DW79" s="100"/>
      <c r="DX79" s="100"/>
      <c r="DY79" s="100"/>
      <c r="DZ79" s="100"/>
      <c r="EA79" s="100"/>
      <c r="EB79" s="100"/>
      <c r="EC79" s="100"/>
      <c r="ED79" s="100"/>
      <c r="EE79" s="100"/>
      <c r="EF79" s="100"/>
      <c r="EG79" s="100"/>
      <c r="EH79" s="100"/>
      <c r="EI79" s="100"/>
      <c r="EJ79" s="100"/>
      <c r="EK79" s="100"/>
      <c r="EL79" s="100"/>
      <c r="EM79" s="100"/>
      <c r="EN79" s="100"/>
      <c r="EO79" s="100"/>
      <c r="EP79" s="100"/>
      <c r="EQ79" s="223"/>
      <c r="ER79" s="224"/>
      <c r="ES79" s="223"/>
      <c r="ET79" s="223"/>
      <c r="EU79" s="225"/>
      <c r="EV79" s="225"/>
      <c r="EW79" s="225"/>
      <c r="EX79" s="225"/>
      <c r="EY79" s="225"/>
      <c r="EZ79" s="225"/>
      <c r="FA79" s="225"/>
      <c r="FB79" s="225"/>
      <c r="FC79" s="225"/>
      <c r="FD79" s="225"/>
      <c r="FE79" s="225"/>
      <c r="FF79" s="225"/>
      <c r="FG79" s="225"/>
      <c r="FH79" s="225"/>
      <c r="FI79" s="225"/>
      <c r="FJ79" s="225"/>
      <c r="FK79" s="225"/>
      <c r="FL79" s="225"/>
      <c r="FM79" s="223"/>
      <c r="FN79" s="223"/>
      <c r="FO79" s="223"/>
      <c r="FP79" s="223"/>
      <c r="FQ79" s="223"/>
      <c r="FR79" s="223"/>
      <c r="FS79" s="223"/>
      <c r="FT79" s="223"/>
      <c r="FU79" s="223"/>
      <c r="FV79" s="223"/>
      <c r="FW79" s="223"/>
      <c r="FX79" s="223"/>
      <c r="FY79" s="223"/>
      <c r="FZ79" s="223"/>
      <c r="GA79" s="223"/>
      <c r="GB79" s="223"/>
      <c r="GC79" s="223"/>
      <c r="GD79" s="223"/>
      <c r="GE79" s="223"/>
      <c r="GF79" s="223"/>
      <c r="GG79" s="223"/>
      <c r="GH79" s="223"/>
      <c r="GI79" s="223"/>
    </row>
    <row r="80" hidden="1">
      <c r="A80" s="712" t="s">
        <v>825</v>
      </c>
      <c r="B80" s="713"/>
      <c r="C80" s="713"/>
      <c r="D80" s="713"/>
      <c r="E80" s="714" t="s">
        <v>828</v>
      </c>
      <c r="F80" s="715"/>
      <c r="G80" s="716"/>
      <c r="H80" s="100"/>
      <c r="I80" s="100"/>
      <c r="J80" s="103"/>
      <c r="K80" s="100"/>
      <c r="L80" s="100"/>
      <c r="M80" s="101"/>
      <c r="N80" s="102"/>
      <c r="O80" s="103"/>
      <c r="P80" s="103"/>
      <c r="Q80" s="103"/>
      <c r="R80" s="103"/>
      <c r="S80" s="103"/>
      <c r="T80" s="100"/>
      <c r="U80" s="100"/>
      <c r="V80" s="100"/>
      <c r="W80" s="101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1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/>
      <c r="CA80" s="100"/>
      <c r="CB80" s="100"/>
      <c r="CC80" s="100"/>
      <c r="CD80" s="100"/>
      <c r="CE80" s="100"/>
      <c r="CF80" s="100"/>
      <c r="CG80" s="100"/>
      <c r="CH80" s="100"/>
      <c r="CI80" s="100"/>
      <c r="CJ80" s="100"/>
      <c r="CK80" s="100"/>
      <c r="CL80" s="100"/>
      <c r="CM80" s="100"/>
      <c r="CN80" s="100"/>
      <c r="CO80" s="100"/>
      <c r="CP80" s="100"/>
      <c r="CQ80" s="100"/>
      <c r="CR80" s="100"/>
      <c r="CS80" s="100"/>
      <c r="CT80" s="100"/>
      <c r="CU80" s="100"/>
      <c r="CV80" s="100"/>
      <c r="CW80" s="100"/>
      <c r="CX80" s="100"/>
      <c r="CY80" s="100"/>
      <c r="CZ80" s="100"/>
      <c r="DA80" s="100"/>
      <c r="DB80" s="100"/>
      <c r="DC80" s="100"/>
      <c r="DD80" s="100"/>
      <c r="DE80" s="100"/>
      <c r="DF80" s="100"/>
      <c r="DG80" s="100"/>
      <c r="DH80" s="100"/>
      <c r="DI80" s="100"/>
      <c r="DJ80" s="100"/>
      <c r="DK80" s="100"/>
      <c r="DL80" s="100"/>
      <c r="DM80" s="100"/>
      <c r="DN80" s="100"/>
      <c r="DO80" s="100"/>
      <c r="DP80" s="100"/>
      <c r="DQ80" s="100"/>
      <c r="DR80" s="100"/>
      <c r="DS80" s="100"/>
      <c r="DT80" s="100"/>
      <c r="DU80" s="100"/>
      <c r="DV80" s="100"/>
      <c r="DW80" s="100"/>
      <c r="DX80" s="100"/>
      <c r="DY80" s="100"/>
      <c r="DZ80" s="100"/>
      <c r="EA80" s="100"/>
      <c r="EB80" s="100"/>
      <c r="EC80" s="100"/>
      <c r="ED80" s="100"/>
      <c r="EE80" s="100"/>
      <c r="EF80" s="100"/>
      <c r="EG80" s="100"/>
      <c r="EH80" s="100"/>
      <c r="EI80" s="100"/>
      <c r="EJ80" s="100"/>
      <c r="EK80" s="100"/>
      <c r="EL80" s="100"/>
      <c r="EM80" s="100"/>
      <c r="EN80" s="100"/>
      <c r="EO80" s="100"/>
      <c r="EP80" s="100"/>
      <c r="EQ80" s="223"/>
      <c r="ER80" s="224"/>
      <c r="ES80" s="223"/>
      <c r="ET80" s="223"/>
      <c r="EU80" s="225"/>
      <c r="EV80" s="225"/>
      <c r="EW80" s="225"/>
      <c r="EX80" s="225"/>
      <c r="EY80" s="225"/>
      <c r="EZ80" s="225"/>
      <c r="FA80" s="225"/>
      <c r="FB80" s="225"/>
      <c r="FC80" s="225"/>
      <c r="FD80" s="225"/>
      <c r="FE80" s="225"/>
      <c r="FF80" s="225"/>
      <c r="FG80" s="225"/>
      <c r="FH80" s="225"/>
      <c r="FI80" s="225"/>
      <c r="FJ80" s="225"/>
      <c r="FK80" s="225"/>
      <c r="FL80" s="225"/>
      <c r="FM80" s="223"/>
      <c r="FN80" s="223"/>
      <c r="FO80" s="223"/>
      <c r="FP80" s="223"/>
      <c r="FQ80" s="223"/>
      <c r="FR80" s="223"/>
      <c r="FS80" s="223"/>
      <c r="FT80" s="223"/>
      <c r="FU80" s="223"/>
      <c r="FV80" s="223"/>
      <c r="FW80" s="223"/>
      <c r="FX80" s="223"/>
      <c r="FY80" s="223"/>
      <c r="FZ80" s="223"/>
      <c r="GA80" s="223"/>
      <c r="GB80" s="223"/>
      <c r="GC80" s="223"/>
      <c r="GD80" s="223"/>
      <c r="GE80" s="223"/>
      <c r="GF80" s="223"/>
      <c r="GG80" s="223"/>
      <c r="GH80" s="223"/>
      <c r="GI80" s="223"/>
    </row>
    <row r="81" hidden="1">
      <c r="A81" s="100"/>
      <c r="B81" s="100"/>
      <c r="C81" s="100"/>
      <c r="D81" s="100"/>
      <c r="E81" s="103"/>
      <c r="F81" s="101"/>
      <c r="G81" s="100"/>
      <c r="H81" s="100"/>
      <c r="I81" s="100"/>
      <c r="J81" s="103"/>
      <c r="K81" s="100"/>
      <c r="L81" s="100"/>
      <c r="M81" s="101"/>
      <c r="N81" s="102"/>
      <c r="O81" s="103"/>
      <c r="P81" s="103"/>
      <c r="Q81" s="103"/>
      <c r="R81" s="103"/>
      <c r="S81" s="103"/>
      <c r="T81" s="100"/>
      <c r="U81" s="100"/>
      <c r="V81" s="100"/>
      <c r="W81" s="101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1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  <c r="DE81" s="100"/>
      <c r="DF81" s="100"/>
      <c r="DG81" s="100"/>
      <c r="DH81" s="100"/>
      <c r="DI81" s="100"/>
      <c r="DJ81" s="100"/>
      <c r="DK81" s="100"/>
      <c r="DL81" s="100"/>
      <c r="DM81" s="100"/>
      <c r="DN81" s="100"/>
      <c r="DO81" s="100"/>
      <c r="DP81" s="100"/>
      <c r="DQ81" s="100"/>
      <c r="DR81" s="100"/>
      <c r="DS81" s="100"/>
      <c r="DT81" s="100"/>
      <c r="DU81" s="100"/>
      <c r="DV81" s="100"/>
      <c r="DW81" s="100"/>
      <c r="DX81" s="100"/>
      <c r="DY81" s="100"/>
      <c r="DZ81" s="100"/>
      <c r="EA81" s="100"/>
      <c r="EB81" s="100"/>
      <c r="EC81" s="100"/>
      <c r="ED81" s="100"/>
      <c r="EE81" s="100"/>
      <c r="EF81" s="100"/>
      <c r="EG81" s="100"/>
      <c r="EH81" s="100"/>
      <c r="EI81" s="100"/>
      <c r="EJ81" s="100"/>
      <c r="EK81" s="100"/>
      <c r="EL81" s="100"/>
      <c r="EM81" s="100"/>
      <c r="EN81" s="100"/>
      <c r="EO81" s="100"/>
      <c r="EP81" s="100"/>
      <c r="EQ81" s="223"/>
      <c r="ER81" s="224"/>
      <c r="ES81" s="223"/>
      <c r="ET81" s="223"/>
      <c r="EU81" s="225"/>
      <c r="EV81" s="225"/>
      <c r="EW81" s="225"/>
      <c r="EX81" s="225"/>
      <c r="EY81" s="225"/>
      <c r="EZ81" s="225"/>
      <c r="FA81" s="225"/>
      <c r="FB81" s="225"/>
      <c r="FC81" s="225"/>
      <c r="FD81" s="225"/>
      <c r="FE81" s="225"/>
      <c r="FF81" s="225"/>
      <c r="FG81" s="225"/>
      <c r="FH81" s="225"/>
      <c r="FI81" s="225"/>
      <c r="FJ81" s="225"/>
      <c r="FK81" s="225"/>
      <c r="FL81" s="225"/>
      <c r="FM81" s="223"/>
      <c r="FN81" s="223"/>
      <c r="FO81" s="223"/>
      <c r="FP81" s="223"/>
      <c r="FQ81" s="223"/>
      <c r="FR81" s="223"/>
      <c r="FS81" s="223"/>
      <c r="FT81" s="223"/>
      <c r="FU81" s="223"/>
      <c r="FV81" s="223"/>
      <c r="FW81" s="223"/>
      <c r="FX81" s="223"/>
      <c r="FY81" s="223"/>
      <c r="FZ81" s="223"/>
      <c r="GA81" s="223"/>
      <c r="GB81" s="223"/>
      <c r="GC81" s="223"/>
      <c r="GD81" s="223"/>
      <c r="GE81" s="223"/>
      <c r="GF81" s="223"/>
      <c r="GG81" s="223"/>
      <c r="GH81" s="223"/>
      <c r="GI81" s="223"/>
    </row>
    <row r="82" hidden="1">
      <c r="A82" s="100"/>
      <c r="B82" s="100"/>
      <c r="C82" s="100"/>
      <c r="D82" s="100"/>
      <c r="E82" s="103"/>
      <c r="F82" s="101"/>
      <c r="G82" s="100"/>
      <c r="H82" s="100"/>
      <c r="I82" s="100"/>
      <c r="J82" s="103"/>
      <c r="K82" s="100"/>
      <c r="L82" s="100"/>
      <c r="M82" s="101"/>
      <c r="N82" s="102"/>
      <c r="O82" s="103"/>
      <c r="P82" s="103"/>
      <c r="Q82" s="103"/>
      <c r="R82" s="103"/>
      <c r="S82" s="103"/>
      <c r="T82" s="100"/>
      <c r="U82" s="100"/>
      <c r="V82" s="100"/>
      <c r="W82" s="101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1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100"/>
      <c r="CX82" s="100"/>
      <c r="CY82" s="100"/>
      <c r="CZ82" s="100"/>
      <c r="DA82" s="100"/>
      <c r="DB82" s="100"/>
      <c r="DC82" s="100"/>
      <c r="DD82" s="100"/>
      <c r="DE82" s="100"/>
      <c r="DF82" s="100"/>
      <c r="DG82" s="100"/>
      <c r="DH82" s="100"/>
      <c r="DI82" s="100"/>
      <c r="DJ82" s="100"/>
      <c r="DK82" s="100"/>
      <c r="DL82" s="100"/>
      <c r="DM82" s="100"/>
      <c r="DN82" s="100"/>
      <c r="DO82" s="100"/>
      <c r="DP82" s="100"/>
      <c r="DQ82" s="100"/>
      <c r="DR82" s="100"/>
      <c r="DS82" s="100"/>
      <c r="DT82" s="100"/>
      <c r="DU82" s="100"/>
      <c r="DV82" s="100"/>
      <c r="DW82" s="100"/>
      <c r="DX82" s="100"/>
      <c r="DY82" s="100"/>
      <c r="DZ82" s="100"/>
      <c r="EA82" s="100"/>
      <c r="EB82" s="100"/>
      <c r="EC82" s="100"/>
      <c r="ED82" s="100"/>
      <c r="EE82" s="100"/>
      <c r="EF82" s="100"/>
      <c r="EG82" s="100"/>
      <c r="EH82" s="100"/>
      <c r="EI82" s="100"/>
      <c r="EJ82" s="100"/>
      <c r="EK82" s="100"/>
      <c r="EL82" s="100"/>
      <c r="EM82" s="100"/>
      <c r="EN82" s="100"/>
      <c r="EO82" s="100"/>
      <c r="EP82" s="100"/>
      <c r="EQ82" s="223"/>
      <c r="ER82" s="224"/>
      <c r="ES82" s="223"/>
      <c r="ET82" s="223"/>
      <c r="EU82" s="225"/>
      <c r="EV82" s="225"/>
      <c r="EW82" s="225"/>
      <c r="EX82" s="225"/>
      <c r="EY82" s="225"/>
      <c r="EZ82" s="225"/>
      <c r="FA82" s="225"/>
      <c r="FB82" s="225"/>
      <c r="FC82" s="225"/>
      <c r="FD82" s="225"/>
      <c r="FE82" s="225"/>
      <c r="FF82" s="225"/>
      <c r="FG82" s="225"/>
      <c r="FH82" s="225"/>
      <c r="FI82" s="225"/>
      <c r="FJ82" s="225"/>
      <c r="FK82" s="225"/>
      <c r="FL82" s="225"/>
      <c r="FM82" s="223"/>
      <c r="FN82" s="223"/>
      <c r="FO82" s="223"/>
      <c r="FP82" s="223"/>
      <c r="FQ82" s="223"/>
      <c r="FR82" s="223"/>
      <c r="FS82" s="223"/>
      <c r="FT82" s="223"/>
      <c r="FU82" s="223"/>
      <c r="FV82" s="223"/>
      <c r="FW82" s="223"/>
      <c r="FX82" s="223"/>
      <c r="FY82" s="223"/>
      <c r="FZ82" s="223"/>
      <c r="GA82" s="223"/>
      <c r="GB82" s="223"/>
      <c r="GC82" s="223"/>
      <c r="GD82" s="223"/>
      <c r="GE82" s="223"/>
      <c r="GF82" s="223"/>
      <c r="GG82" s="223"/>
      <c r="GH82" s="223"/>
      <c r="GI82" s="223"/>
    </row>
    <row r="83">
      <c r="A83" s="100"/>
      <c r="B83" s="100"/>
      <c r="C83" s="100"/>
      <c r="D83" s="100"/>
      <c r="E83" s="103"/>
      <c r="F83" s="101"/>
      <c r="G83" s="100"/>
      <c r="H83" s="100"/>
      <c r="I83" s="100"/>
      <c r="J83" s="103"/>
      <c r="K83" s="100"/>
      <c r="L83" s="100"/>
      <c r="M83" s="101"/>
      <c r="N83" s="102"/>
      <c r="O83" s="103"/>
      <c r="P83" s="103"/>
      <c r="Q83" s="103"/>
      <c r="R83" s="103"/>
      <c r="S83" s="103"/>
      <c r="T83" s="100"/>
      <c r="U83" s="100"/>
      <c r="V83" s="100"/>
      <c r="W83" s="101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1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  <c r="BH83" s="100"/>
      <c r="BI83" s="100"/>
      <c r="BJ83" s="100"/>
      <c r="BK83" s="100"/>
      <c r="BL83" s="100"/>
      <c r="BM83" s="100"/>
      <c r="BN83" s="100"/>
      <c r="BO83" s="100"/>
      <c r="BP83" s="100"/>
      <c r="BQ83" s="100"/>
      <c r="BR83" s="100"/>
      <c r="BS83" s="100"/>
      <c r="BT83" s="100"/>
      <c r="BU83" s="100"/>
      <c r="BV83" s="100"/>
      <c r="BW83" s="100"/>
      <c r="BX83" s="100"/>
      <c r="BY83" s="100"/>
      <c r="BZ83" s="100"/>
      <c r="CA83" s="100"/>
      <c r="CB83" s="100"/>
      <c r="CC83" s="100"/>
      <c r="CD83" s="100"/>
      <c r="CE83" s="100"/>
      <c r="CF83" s="100"/>
      <c r="CG83" s="100"/>
      <c r="CH83" s="100"/>
      <c r="CI83" s="100"/>
      <c r="CJ83" s="100"/>
      <c r="CK83" s="100"/>
      <c r="CL83" s="100"/>
      <c r="CM83" s="100"/>
      <c r="CN83" s="100"/>
      <c r="CO83" s="100"/>
      <c r="CP83" s="100"/>
      <c r="CQ83" s="100"/>
      <c r="CR83" s="100"/>
      <c r="CS83" s="100"/>
      <c r="CT83" s="100"/>
      <c r="CU83" s="100"/>
      <c r="CV83" s="100"/>
      <c r="CW83" s="100"/>
      <c r="CX83" s="100"/>
      <c r="CY83" s="100"/>
      <c r="CZ83" s="100"/>
      <c r="DA83" s="100"/>
      <c r="DB83" s="100"/>
      <c r="DC83" s="100"/>
      <c r="DD83" s="100"/>
      <c r="DE83" s="100"/>
      <c r="DF83" s="100"/>
      <c r="DG83" s="100"/>
      <c r="DH83" s="100"/>
      <c r="DI83" s="100"/>
      <c r="DJ83" s="100"/>
      <c r="DK83" s="100"/>
      <c r="DL83" s="100"/>
      <c r="DM83" s="100"/>
      <c r="DN83" s="100"/>
      <c r="DO83" s="100"/>
      <c r="DP83" s="100"/>
      <c r="DQ83" s="100"/>
      <c r="DR83" s="100"/>
      <c r="DS83" s="100"/>
      <c r="DT83" s="100"/>
      <c r="DU83" s="100"/>
      <c r="DV83" s="100"/>
      <c r="DW83" s="100"/>
      <c r="DX83" s="100"/>
      <c r="DY83" s="100"/>
      <c r="DZ83" s="100"/>
      <c r="EA83" s="100"/>
      <c r="EB83" s="100"/>
      <c r="EC83" s="100"/>
      <c r="ED83" s="100"/>
      <c r="EE83" s="100"/>
      <c r="EF83" s="100"/>
      <c r="EG83" s="100"/>
      <c r="EH83" s="100"/>
      <c r="EI83" s="100"/>
      <c r="EJ83" s="100"/>
      <c r="EK83" s="100"/>
      <c r="EL83" s="100"/>
      <c r="EM83" s="100"/>
      <c r="EN83" s="100"/>
      <c r="EO83" s="100"/>
      <c r="EP83" s="100"/>
      <c r="EQ83" s="223"/>
      <c r="ER83" s="224"/>
      <c r="ES83" s="223"/>
      <c r="ET83" s="223"/>
      <c r="EU83" s="225"/>
      <c r="EV83" s="225"/>
      <c r="EW83" s="225"/>
      <c r="EX83" s="225"/>
      <c r="EY83" s="225"/>
      <c r="EZ83" s="225"/>
      <c r="FA83" s="225"/>
      <c r="FB83" s="225"/>
      <c r="FC83" s="225"/>
      <c r="FD83" s="225"/>
      <c r="FE83" s="225"/>
      <c r="FF83" s="225"/>
      <c r="FG83" s="225"/>
      <c r="FH83" s="225"/>
      <c r="FI83" s="225"/>
      <c r="FJ83" s="225"/>
      <c r="FK83" s="225"/>
      <c r="FL83" s="225"/>
      <c r="FM83" s="223"/>
      <c r="FN83" s="223"/>
      <c r="FO83" s="223"/>
      <c r="FP83" s="223"/>
      <c r="FQ83" s="223"/>
      <c r="FR83" s="223"/>
      <c r="FS83" s="223"/>
      <c r="FT83" s="223"/>
      <c r="FU83" s="223"/>
      <c r="FV83" s="223"/>
      <c r="FW83" s="223"/>
      <c r="FX83" s="223"/>
      <c r="FY83" s="223"/>
      <c r="FZ83" s="223"/>
      <c r="GA83" s="223"/>
      <c r="GB83" s="223"/>
      <c r="GC83" s="223"/>
      <c r="GD83" s="223"/>
      <c r="GE83" s="223"/>
      <c r="GF83" s="223"/>
      <c r="GG83" s="223"/>
      <c r="GH83" s="223"/>
      <c r="GI83" s="223"/>
    </row>
    <row r="84">
      <c r="A84" s="100"/>
      <c r="B84" s="100"/>
      <c r="C84" s="100"/>
      <c r="D84" s="100"/>
      <c r="E84" s="103"/>
      <c r="F84" s="101"/>
      <c r="G84" s="100"/>
      <c r="H84" s="100"/>
      <c r="I84" s="100"/>
      <c r="J84" s="103"/>
      <c r="K84" s="100"/>
      <c r="L84" s="100"/>
      <c r="M84" s="101"/>
      <c r="N84" s="102"/>
      <c r="O84" s="103"/>
      <c r="P84" s="103"/>
      <c r="Q84" s="103"/>
      <c r="R84" s="103"/>
      <c r="S84" s="103"/>
      <c r="T84" s="100"/>
      <c r="U84" s="100"/>
      <c r="V84" s="100"/>
      <c r="W84" s="101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1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  <c r="BH84" s="100"/>
      <c r="BI84" s="100"/>
      <c r="BJ84" s="100"/>
      <c r="BK84" s="100"/>
      <c r="BL84" s="100"/>
      <c r="BM84" s="100"/>
      <c r="BN84" s="100"/>
      <c r="BO84" s="100"/>
      <c r="BP84" s="100"/>
      <c r="BQ84" s="100"/>
      <c r="BR84" s="100"/>
      <c r="BS84" s="100"/>
      <c r="BT84" s="100"/>
      <c r="BU84" s="100"/>
      <c r="BV84" s="100"/>
      <c r="BW84" s="100"/>
      <c r="BX84" s="100"/>
      <c r="BY84" s="100"/>
      <c r="BZ84" s="100"/>
      <c r="CA84" s="100"/>
      <c r="CB84" s="100"/>
      <c r="CC84" s="100"/>
      <c r="CD84" s="100"/>
      <c r="CE84" s="100"/>
      <c r="CF84" s="100"/>
      <c r="CG84" s="100"/>
      <c r="CH84" s="100"/>
      <c r="CI84" s="100"/>
      <c r="CJ84" s="100"/>
      <c r="CK84" s="100"/>
      <c r="CL84" s="100"/>
      <c r="CM84" s="100"/>
      <c r="CN84" s="100"/>
      <c r="CO84" s="100"/>
      <c r="CP84" s="100"/>
      <c r="CQ84" s="100"/>
      <c r="CR84" s="100"/>
      <c r="CS84" s="100"/>
      <c r="CT84" s="100"/>
      <c r="CU84" s="100"/>
      <c r="CV84" s="100"/>
      <c r="CW84" s="100"/>
      <c r="CX84" s="100"/>
      <c r="CY84" s="100"/>
      <c r="CZ84" s="100"/>
      <c r="DA84" s="100"/>
      <c r="DB84" s="100"/>
      <c r="DC84" s="100"/>
      <c r="DD84" s="100"/>
      <c r="DE84" s="100"/>
      <c r="DF84" s="100"/>
      <c r="DG84" s="100"/>
      <c r="DH84" s="100"/>
      <c r="DI84" s="100"/>
      <c r="DJ84" s="100"/>
      <c r="DK84" s="100"/>
      <c r="DL84" s="100"/>
      <c r="DM84" s="100"/>
      <c r="DN84" s="100"/>
      <c r="DO84" s="100"/>
      <c r="DP84" s="100"/>
      <c r="DQ84" s="100"/>
      <c r="DR84" s="100"/>
      <c r="DS84" s="100"/>
      <c r="DT84" s="100"/>
      <c r="DU84" s="100"/>
      <c r="DV84" s="100"/>
      <c r="DW84" s="100"/>
      <c r="DX84" s="100"/>
      <c r="DY84" s="100"/>
      <c r="DZ84" s="100"/>
      <c r="EA84" s="100"/>
      <c r="EB84" s="100"/>
      <c r="EC84" s="100"/>
      <c r="ED84" s="100"/>
      <c r="EE84" s="100"/>
      <c r="EF84" s="100"/>
      <c r="EG84" s="100"/>
      <c r="EH84" s="100"/>
      <c r="EI84" s="100"/>
      <c r="EJ84" s="100"/>
      <c r="EK84" s="100"/>
      <c r="EL84" s="100"/>
      <c r="EM84" s="100"/>
      <c r="EN84" s="100"/>
      <c r="EO84" s="100"/>
      <c r="EP84" s="100"/>
      <c r="EQ84" s="223"/>
      <c r="ER84" s="224"/>
      <c r="ES84" s="223"/>
      <c r="ET84" s="223"/>
      <c r="EU84" s="225"/>
      <c r="EV84" s="225"/>
      <c r="EW84" s="225"/>
      <c r="EX84" s="225"/>
      <c r="EY84" s="225"/>
      <c r="EZ84" s="225"/>
      <c r="FA84" s="225"/>
      <c r="FB84" s="225"/>
      <c r="FC84" s="225"/>
      <c r="FD84" s="225"/>
      <c r="FE84" s="225"/>
      <c r="FF84" s="225"/>
      <c r="FG84" s="225"/>
      <c r="FH84" s="225"/>
      <c r="FI84" s="225"/>
      <c r="FJ84" s="225"/>
      <c r="FK84" s="225"/>
      <c r="FL84" s="225"/>
      <c r="FM84" s="223"/>
      <c r="FN84" s="223"/>
      <c r="FO84" s="223"/>
      <c r="FP84" s="223"/>
      <c r="FQ84" s="223"/>
      <c r="FR84" s="223"/>
      <c r="FS84" s="223"/>
      <c r="FT84" s="223"/>
      <c r="FU84" s="223"/>
      <c r="FV84" s="223"/>
      <c r="FW84" s="223"/>
      <c r="FX84" s="223"/>
      <c r="FY84" s="223"/>
      <c r="FZ84" s="223"/>
      <c r="GA84" s="223"/>
      <c r="GB84" s="223"/>
      <c r="GC84" s="223"/>
      <c r="GD84" s="223"/>
      <c r="GE84" s="223"/>
      <c r="GF84" s="223"/>
      <c r="GG84" s="223"/>
      <c r="GH84" s="223"/>
      <c r="GI84" s="223"/>
    </row>
    <row r="85">
      <c r="A85" s="100"/>
      <c r="B85" s="100"/>
      <c r="C85" s="100"/>
      <c r="D85" s="100"/>
      <c r="E85" s="103"/>
      <c r="F85" s="101"/>
      <c r="G85" s="100"/>
      <c r="H85" s="100"/>
      <c r="I85" s="100"/>
      <c r="J85" s="103"/>
      <c r="K85" s="100"/>
      <c r="L85" s="100"/>
      <c r="M85" s="101"/>
      <c r="N85" s="102"/>
      <c r="O85" s="103"/>
      <c r="P85" s="103"/>
      <c r="Q85" s="103"/>
      <c r="R85" s="103"/>
      <c r="S85" s="103"/>
      <c r="T85" s="100"/>
      <c r="U85" s="100"/>
      <c r="V85" s="100"/>
      <c r="W85" s="101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1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100"/>
      <c r="CX85" s="100"/>
      <c r="CY85" s="100"/>
      <c r="CZ85" s="100"/>
      <c r="DA85" s="100"/>
      <c r="DB85" s="100"/>
      <c r="DC85" s="100"/>
      <c r="DD85" s="100"/>
      <c r="DE85" s="100"/>
      <c r="DF85" s="100"/>
      <c r="DG85" s="100"/>
      <c r="DH85" s="100"/>
      <c r="DI85" s="100"/>
      <c r="DJ85" s="100"/>
      <c r="DK85" s="100"/>
      <c r="DL85" s="100"/>
      <c r="DM85" s="100"/>
      <c r="DN85" s="100"/>
      <c r="DO85" s="100"/>
      <c r="DP85" s="100"/>
      <c r="DQ85" s="100"/>
      <c r="DR85" s="100"/>
      <c r="DS85" s="100"/>
      <c r="DT85" s="100"/>
      <c r="DU85" s="100"/>
      <c r="DV85" s="100"/>
      <c r="DW85" s="100"/>
      <c r="DX85" s="100"/>
      <c r="DY85" s="100"/>
      <c r="DZ85" s="100"/>
      <c r="EA85" s="100"/>
      <c r="EB85" s="100"/>
      <c r="EC85" s="100"/>
      <c r="ED85" s="100"/>
      <c r="EE85" s="100"/>
      <c r="EF85" s="100"/>
      <c r="EG85" s="100"/>
      <c r="EH85" s="100"/>
      <c r="EI85" s="100"/>
      <c r="EJ85" s="100"/>
      <c r="EK85" s="100"/>
      <c r="EL85" s="100"/>
      <c r="EM85" s="100"/>
      <c r="EN85" s="100"/>
      <c r="EO85" s="100"/>
      <c r="EP85" s="100"/>
      <c r="EQ85" s="223"/>
      <c r="ER85" s="224"/>
      <c r="ES85" s="223"/>
      <c r="ET85" s="223"/>
      <c r="EU85" s="225"/>
      <c r="EV85" s="225"/>
      <c r="EW85" s="225"/>
      <c r="EX85" s="225"/>
      <c r="EY85" s="225"/>
      <c r="EZ85" s="225"/>
      <c r="FA85" s="225"/>
      <c r="FB85" s="225"/>
      <c r="FC85" s="225"/>
      <c r="FD85" s="225"/>
      <c r="FE85" s="225"/>
      <c r="FF85" s="225"/>
      <c r="FG85" s="225"/>
      <c r="FH85" s="225"/>
      <c r="FI85" s="225"/>
      <c r="FJ85" s="225"/>
      <c r="FK85" s="225"/>
      <c r="FL85" s="225"/>
      <c r="FM85" s="223"/>
      <c r="FN85" s="223"/>
      <c r="FO85" s="223"/>
      <c r="FP85" s="223"/>
      <c r="FQ85" s="223"/>
      <c r="FR85" s="223"/>
      <c r="FS85" s="223"/>
      <c r="FT85" s="223"/>
      <c r="FU85" s="223"/>
      <c r="FV85" s="223"/>
      <c r="FW85" s="223"/>
      <c r="FX85" s="223"/>
      <c r="FY85" s="223"/>
      <c r="FZ85" s="223"/>
      <c r="GA85" s="223"/>
      <c r="GB85" s="223"/>
      <c r="GC85" s="223"/>
      <c r="GD85" s="223"/>
      <c r="GE85" s="223"/>
      <c r="GF85" s="223"/>
      <c r="GG85" s="223"/>
      <c r="GH85" s="223"/>
      <c r="GI85" s="223"/>
    </row>
    <row r="86">
      <c r="A86" s="100"/>
      <c r="B86" s="100"/>
      <c r="C86" s="100"/>
      <c r="D86" s="100"/>
      <c r="E86" s="103"/>
      <c r="F86" s="101"/>
      <c r="G86" s="100"/>
      <c r="H86" s="100"/>
      <c r="I86" s="100"/>
      <c r="J86" s="103"/>
      <c r="K86" s="100"/>
      <c r="L86" s="100"/>
      <c r="M86" s="101"/>
      <c r="N86" s="102"/>
      <c r="O86" s="103"/>
      <c r="P86" s="103"/>
      <c r="Q86" s="103"/>
      <c r="R86" s="103"/>
      <c r="S86" s="103"/>
      <c r="T86" s="100"/>
      <c r="U86" s="100"/>
      <c r="V86" s="100"/>
      <c r="W86" s="101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1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  <c r="CD86" s="100"/>
      <c r="CE86" s="10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  <c r="CU86" s="100"/>
      <c r="CV86" s="100"/>
      <c r="CW86" s="100"/>
      <c r="CX86" s="100"/>
      <c r="CY86" s="100"/>
      <c r="CZ86" s="100"/>
      <c r="DA86" s="100"/>
      <c r="DB86" s="100"/>
      <c r="DC86" s="100"/>
      <c r="DD86" s="100"/>
      <c r="DE86" s="100"/>
      <c r="DF86" s="100"/>
      <c r="DG86" s="100"/>
      <c r="DH86" s="100"/>
      <c r="DI86" s="100"/>
      <c r="DJ86" s="100"/>
      <c r="DK86" s="100"/>
      <c r="DL86" s="100"/>
      <c r="DM86" s="100"/>
      <c r="DN86" s="100"/>
      <c r="DO86" s="100"/>
      <c r="DP86" s="100"/>
      <c r="DQ86" s="100"/>
      <c r="DR86" s="100"/>
      <c r="DS86" s="100"/>
      <c r="DT86" s="100"/>
      <c r="DU86" s="100"/>
      <c r="DV86" s="100"/>
      <c r="DW86" s="100"/>
      <c r="DX86" s="100"/>
      <c r="DY86" s="100"/>
      <c r="DZ86" s="100"/>
      <c r="EA86" s="100"/>
      <c r="EB86" s="100"/>
      <c r="EC86" s="100"/>
      <c r="ED86" s="100"/>
      <c r="EE86" s="100"/>
      <c r="EF86" s="100"/>
      <c r="EG86" s="100"/>
      <c r="EH86" s="100"/>
      <c r="EI86" s="100"/>
      <c r="EJ86" s="100"/>
      <c r="EK86" s="100"/>
      <c r="EL86" s="100"/>
      <c r="EM86" s="100"/>
      <c r="EN86" s="100"/>
      <c r="EO86" s="100"/>
      <c r="EP86" s="100"/>
      <c r="EQ86" s="223"/>
      <c r="ER86" s="224"/>
      <c r="ES86" s="223"/>
      <c r="ET86" s="223"/>
      <c r="EU86" s="225"/>
      <c r="EV86" s="225"/>
      <c r="EW86" s="225"/>
      <c r="EX86" s="225"/>
      <c r="EY86" s="225"/>
      <c r="EZ86" s="225"/>
      <c r="FA86" s="225"/>
      <c r="FB86" s="225"/>
      <c r="FC86" s="225"/>
      <c r="FD86" s="225"/>
      <c r="FE86" s="225"/>
      <c r="FF86" s="225"/>
      <c r="FG86" s="225"/>
      <c r="FH86" s="225"/>
      <c r="FI86" s="225"/>
      <c r="FJ86" s="225"/>
      <c r="FK86" s="225"/>
      <c r="FL86" s="225"/>
      <c r="FM86" s="223"/>
      <c r="FN86" s="223"/>
      <c r="FO86" s="223"/>
      <c r="FP86" s="223"/>
      <c r="FQ86" s="223"/>
      <c r="FR86" s="223"/>
      <c r="FS86" s="223"/>
      <c r="FT86" s="223"/>
      <c r="FU86" s="223"/>
      <c r="FV86" s="223"/>
      <c r="FW86" s="223"/>
      <c r="FX86" s="223"/>
      <c r="FY86" s="223"/>
      <c r="FZ86" s="223"/>
      <c r="GA86" s="223"/>
      <c r="GB86" s="223"/>
      <c r="GC86" s="223"/>
      <c r="GD86" s="223"/>
      <c r="GE86" s="223"/>
      <c r="GF86" s="223"/>
      <c r="GG86" s="223"/>
      <c r="GH86" s="223"/>
      <c r="GI86" s="223"/>
    </row>
    <row r="87">
      <c r="A87" s="100"/>
      <c r="B87" s="100"/>
      <c r="C87" s="100"/>
      <c r="D87" s="100"/>
      <c r="E87" s="103"/>
      <c r="F87" s="101"/>
      <c r="G87" s="100"/>
      <c r="H87" s="100"/>
      <c r="I87" s="100"/>
      <c r="J87" s="103"/>
      <c r="K87" s="100"/>
      <c r="L87" s="349" t="s">
        <v>114</v>
      </c>
      <c r="M87" s="101"/>
      <c r="N87" s="102"/>
      <c r="O87" s="103"/>
      <c r="P87" s="103"/>
      <c r="Q87" s="103"/>
      <c r="R87" s="103"/>
      <c r="S87" s="103"/>
      <c r="T87" s="100"/>
      <c r="U87" s="100"/>
      <c r="V87" s="100"/>
      <c r="W87" s="101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1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00"/>
      <c r="DJ87" s="100"/>
      <c r="DK87" s="100"/>
      <c r="DL87" s="100"/>
      <c r="DM87" s="100"/>
      <c r="DN87" s="100"/>
      <c r="DO87" s="100"/>
      <c r="DP87" s="100"/>
      <c r="DQ87" s="100"/>
      <c r="DR87" s="100"/>
      <c r="DS87" s="100"/>
      <c r="DT87" s="100"/>
      <c r="DU87" s="100"/>
      <c r="DV87" s="100"/>
      <c r="DW87" s="100"/>
      <c r="DX87" s="100"/>
      <c r="DY87" s="100"/>
      <c r="DZ87" s="100"/>
      <c r="EA87" s="100"/>
      <c r="EB87" s="100"/>
      <c r="EC87" s="100"/>
      <c r="ED87" s="100"/>
      <c r="EE87" s="100"/>
      <c r="EF87" s="100"/>
      <c r="EG87" s="100"/>
      <c r="EH87" s="100"/>
      <c r="EI87" s="100"/>
      <c r="EJ87" s="100"/>
      <c r="EK87" s="100"/>
      <c r="EL87" s="100"/>
      <c r="EM87" s="100"/>
      <c r="EN87" s="100"/>
      <c r="EO87" s="100"/>
      <c r="EP87" s="100"/>
      <c r="EQ87" s="223"/>
      <c r="ER87" s="224"/>
      <c r="ES87" s="223"/>
      <c r="ET87" s="223"/>
      <c r="EU87" s="225"/>
      <c r="EV87" s="225"/>
      <c r="EW87" s="225"/>
      <c r="EX87" s="225"/>
      <c r="EY87" s="225"/>
      <c r="EZ87" s="225"/>
      <c r="FA87" s="225"/>
      <c r="FB87" s="225"/>
      <c r="FC87" s="225"/>
      <c r="FD87" s="225"/>
      <c r="FE87" s="225"/>
      <c r="FF87" s="225"/>
      <c r="FG87" s="225"/>
      <c r="FH87" s="225"/>
      <c r="FI87" s="225"/>
      <c r="FJ87" s="225"/>
      <c r="FK87" s="225"/>
      <c r="FL87" s="225"/>
      <c r="FM87" s="223"/>
      <c r="FN87" s="223"/>
      <c r="FO87" s="223"/>
      <c r="FP87" s="223"/>
      <c r="FQ87" s="223"/>
      <c r="FR87" s="223"/>
      <c r="FS87" s="223"/>
      <c r="FT87" s="223"/>
      <c r="FU87" s="223"/>
      <c r="FV87" s="223"/>
      <c r="FW87" s="223"/>
      <c r="FX87" s="223"/>
      <c r="FY87" s="223"/>
      <c r="FZ87" s="223"/>
      <c r="GA87" s="223"/>
      <c r="GB87" s="223"/>
      <c r="GC87" s="223"/>
      <c r="GD87" s="223"/>
      <c r="GE87" s="223"/>
      <c r="GF87" s="223"/>
      <c r="GG87" s="223"/>
      <c r="GH87" s="223"/>
      <c r="GI87" s="223"/>
    </row>
    <row r="88">
      <c r="A88" s="100"/>
      <c r="B88" s="100"/>
      <c r="C88" s="100"/>
      <c r="D88" s="100"/>
      <c r="E88" s="103"/>
      <c r="F88" s="101"/>
      <c r="G88" s="100"/>
      <c r="H88" s="100"/>
      <c r="I88" s="100"/>
      <c r="J88" s="103"/>
      <c r="K88" s="100"/>
      <c r="L88" s="100"/>
      <c r="M88" s="101"/>
      <c r="N88" s="102"/>
      <c r="O88" s="103"/>
      <c r="P88" s="103"/>
      <c r="Q88" s="103"/>
      <c r="R88" s="103"/>
      <c r="S88" s="103"/>
      <c r="T88" s="100"/>
      <c r="U88" s="100"/>
      <c r="V88" s="100"/>
      <c r="W88" s="101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1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0"/>
      <c r="DE88" s="100"/>
      <c r="DF88" s="100"/>
      <c r="DG88" s="100"/>
      <c r="DH88" s="100"/>
      <c r="DI88" s="100"/>
      <c r="DJ88" s="100"/>
      <c r="DK88" s="100"/>
      <c r="DL88" s="100"/>
      <c r="DM88" s="100"/>
      <c r="DN88" s="100"/>
      <c r="DO88" s="100"/>
      <c r="DP88" s="100"/>
      <c r="DQ88" s="100"/>
      <c r="DR88" s="100"/>
      <c r="DS88" s="100"/>
      <c r="DT88" s="100"/>
      <c r="DU88" s="100"/>
      <c r="DV88" s="100"/>
      <c r="DW88" s="100"/>
      <c r="DX88" s="100"/>
      <c r="DY88" s="100"/>
      <c r="DZ88" s="100"/>
      <c r="EA88" s="100"/>
      <c r="EB88" s="100"/>
      <c r="EC88" s="100"/>
      <c r="ED88" s="100"/>
      <c r="EE88" s="100"/>
      <c r="EF88" s="100"/>
      <c r="EG88" s="100"/>
      <c r="EH88" s="100"/>
      <c r="EI88" s="100"/>
      <c r="EJ88" s="100"/>
      <c r="EK88" s="100"/>
      <c r="EL88" s="100"/>
      <c r="EM88" s="100"/>
      <c r="EN88" s="100"/>
      <c r="EO88" s="100"/>
      <c r="EP88" s="100"/>
      <c r="EQ88" s="223"/>
      <c r="ER88" s="224"/>
      <c r="ES88" s="223"/>
      <c r="ET88" s="223"/>
      <c r="EU88" s="225"/>
      <c r="EV88" s="225"/>
      <c r="EW88" s="225"/>
      <c r="EX88" s="225"/>
      <c r="EY88" s="225"/>
      <c r="EZ88" s="225"/>
      <c r="FA88" s="225"/>
      <c r="FB88" s="225"/>
      <c r="FC88" s="225"/>
      <c r="FD88" s="225"/>
      <c r="FE88" s="225"/>
      <c r="FF88" s="225"/>
      <c r="FG88" s="225"/>
      <c r="FH88" s="225"/>
      <c r="FI88" s="225"/>
      <c r="FJ88" s="225"/>
      <c r="FK88" s="225"/>
      <c r="FL88" s="225"/>
      <c r="FM88" s="223"/>
      <c r="FN88" s="223"/>
      <c r="FO88" s="223"/>
      <c r="FP88" s="223"/>
      <c r="FQ88" s="223"/>
      <c r="FR88" s="223"/>
      <c r="FS88" s="223"/>
      <c r="FT88" s="223"/>
      <c r="FU88" s="223"/>
      <c r="FV88" s="223"/>
      <c r="FW88" s="223"/>
      <c r="FX88" s="223"/>
      <c r="FY88" s="223"/>
      <c r="FZ88" s="223"/>
      <c r="GA88" s="223"/>
      <c r="GB88" s="223"/>
      <c r="GC88" s="223"/>
      <c r="GD88" s="223"/>
      <c r="GE88" s="223"/>
      <c r="GF88" s="223"/>
      <c r="GG88" s="223"/>
      <c r="GH88" s="223"/>
      <c r="GI88" s="223"/>
    </row>
    <row r="89">
      <c r="A89" s="100"/>
      <c r="B89" s="100"/>
      <c r="C89" s="100"/>
      <c r="D89" s="100"/>
      <c r="E89" s="103"/>
      <c r="F89" s="101"/>
      <c r="G89" s="100"/>
      <c r="H89" s="100"/>
      <c r="I89" s="100"/>
      <c r="J89" s="103"/>
      <c r="K89" s="100"/>
      <c r="L89" s="100"/>
      <c r="M89" s="101"/>
      <c r="N89" s="102"/>
      <c r="O89" s="103"/>
      <c r="P89" s="103"/>
      <c r="Q89" s="103"/>
      <c r="R89" s="103"/>
      <c r="S89" s="103"/>
      <c r="T89" s="100"/>
      <c r="U89" s="100"/>
      <c r="V89" s="100"/>
      <c r="W89" s="101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1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00"/>
      <c r="DJ89" s="100"/>
      <c r="DK89" s="100"/>
      <c r="DL89" s="100"/>
      <c r="DM89" s="100"/>
      <c r="DN89" s="100"/>
      <c r="DO89" s="100"/>
      <c r="DP89" s="100"/>
      <c r="DQ89" s="100"/>
      <c r="DR89" s="100"/>
      <c r="DS89" s="100"/>
      <c r="DT89" s="100"/>
      <c r="DU89" s="100"/>
      <c r="DV89" s="100"/>
      <c r="DW89" s="100"/>
      <c r="DX89" s="100"/>
      <c r="DY89" s="100"/>
      <c r="DZ89" s="100"/>
      <c r="EA89" s="100"/>
      <c r="EB89" s="100"/>
      <c r="EC89" s="100"/>
      <c r="ED89" s="100"/>
      <c r="EE89" s="100"/>
      <c r="EF89" s="100"/>
      <c r="EG89" s="100"/>
      <c r="EH89" s="100"/>
      <c r="EI89" s="100"/>
      <c r="EJ89" s="100"/>
      <c r="EK89" s="100"/>
      <c r="EL89" s="100"/>
      <c r="EM89" s="100"/>
      <c r="EN89" s="100"/>
      <c r="EO89" s="100"/>
      <c r="EP89" s="100"/>
      <c r="EQ89" s="223"/>
      <c r="ER89" s="224"/>
      <c r="ES89" s="223"/>
      <c r="ET89" s="223"/>
      <c r="EU89" s="225"/>
      <c r="EV89" s="225"/>
      <c r="EW89" s="225"/>
      <c r="EX89" s="225"/>
      <c r="EY89" s="225"/>
      <c r="EZ89" s="225"/>
      <c r="FA89" s="225"/>
      <c r="FB89" s="225"/>
      <c r="FC89" s="225"/>
      <c r="FD89" s="225"/>
      <c r="FE89" s="225"/>
      <c r="FF89" s="225"/>
      <c r="FG89" s="225"/>
      <c r="FH89" s="225"/>
      <c r="FI89" s="225"/>
      <c r="FJ89" s="225"/>
      <c r="FK89" s="225"/>
      <c r="FL89" s="225"/>
      <c r="FM89" s="223"/>
      <c r="FN89" s="223"/>
      <c r="FO89" s="223"/>
      <c r="FP89" s="223"/>
      <c r="FQ89" s="223"/>
      <c r="FR89" s="223"/>
      <c r="FS89" s="223"/>
      <c r="FT89" s="223"/>
      <c r="FU89" s="223"/>
      <c r="FV89" s="223"/>
      <c r="FW89" s="223"/>
      <c r="FX89" s="223"/>
      <c r="FY89" s="223"/>
      <c r="FZ89" s="223"/>
      <c r="GA89" s="223"/>
      <c r="GB89" s="223"/>
      <c r="GC89" s="223"/>
      <c r="GD89" s="223"/>
      <c r="GE89" s="223"/>
      <c r="GF89" s="223"/>
      <c r="GG89" s="223"/>
      <c r="GH89" s="223"/>
      <c r="GI89" s="223"/>
    </row>
    <row r="90">
      <c r="A90" s="100"/>
      <c r="B90" s="100"/>
      <c r="C90" s="100"/>
      <c r="D90" s="100"/>
      <c r="E90" s="103"/>
      <c r="F90" s="101"/>
      <c r="G90" s="100"/>
      <c r="H90" s="100"/>
      <c r="I90" s="100"/>
      <c r="J90" s="103"/>
      <c r="K90" s="100"/>
      <c r="L90" s="100"/>
      <c r="M90" s="101"/>
      <c r="N90" s="102"/>
      <c r="O90" s="103"/>
      <c r="P90" s="103"/>
      <c r="Q90" s="103"/>
      <c r="R90" s="103"/>
      <c r="S90" s="103"/>
      <c r="T90" s="100"/>
      <c r="U90" s="100"/>
      <c r="V90" s="100"/>
      <c r="W90" s="101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1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  <c r="CD90" s="100"/>
      <c r="CE90" s="10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  <c r="CU90" s="100"/>
      <c r="CV90" s="100"/>
      <c r="CW90" s="100"/>
      <c r="CX90" s="100"/>
      <c r="CY90" s="100"/>
      <c r="CZ90" s="100"/>
      <c r="DA90" s="100"/>
      <c r="DB90" s="100"/>
      <c r="DC90" s="100"/>
      <c r="DD90" s="100"/>
      <c r="DE90" s="100"/>
      <c r="DF90" s="100"/>
      <c r="DG90" s="100"/>
      <c r="DH90" s="100"/>
      <c r="DI90" s="100"/>
      <c r="DJ90" s="100"/>
      <c r="DK90" s="100"/>
      <c r="DL90" s="100"/>
      <c r="DM90" s="100"/>
      <c r="DN90" s="100"/>
      <c r="DO90" s="100"/>
      <c r="DP90" s="100"/>
      <c r="DQ90" s="100"/>
      <c r="DR90" s="100"/>
      <c r="DS90" s="100"/>
      <c r="DT90" s="100"/>
      <c r="DU90" s="100"/>
      <c r="DV90" s="100"/>
      <c r="DW90" s="100"/>
      <c r="DX90" s="100"/>
      <c r="DY90" s="100"/>
      <c r="DZ90" s="100"/>
      <c r="EA90" s="100"/>
      <c r="EB90" s="100"/>
      <c r="EC90" s="100"/>
      <c r="ED90" s="100"/>
      <c r="EE90" s="100"/>
      <c r="EF90" s="100"/>
      <c r="EG90" s="100"/>
      <c r="EH90" s="100"/>
      <c r="EI90" s="100"/>
      <c r="EJ90" s="100"/>
      <c r="EK90" s="100"/>
      <c r="EL90" s="100"/>
      <c r="EM90" s="100"/>
      <c r="EN90" s="100"/>
      <c r="EO90" s="100"/>
      <c r="EP90" s="100"/>
      <c r="EQ90" s="223"/>
      <c r="ER90" s="224"/>
      <c r="ES90" s="223"/>
      <c r="ET90" s="223"/>
      <c r="EU90" s="225"/>
      <c r="EV90" s="225"/>
      <c r="EW90" s="225"/>
      <c r="EX90" s="225"/>
      <c r="EY90" s="225"/>
      <c r="EZ90" s="225"/>
      <c r="FA90" s="225"/>
      <c r="FB90" s="225"/>
      <c r="FC90" s="225"/>
      <c r="FD90" s="225"/>
      <c r="FE90" s="225"/>
      <c r="FF90" s="225"/>
      <c r="FG90" s="225"/>
      <c r="FH90" s="225"/>
      <c r="FI90" s="225"/>
      <c r="FJ90" s="225"/>
      <c r="FK90" s="225"/>
      <c r="FL90" s="225"/>
      <c r="FM90" s="223"/>
      <c r="FN90" s="223"/>
      <c r="FO90" s="223"/>
      <c r="FP90" s="223"/>
      <c r="FQ90" s="223"/>
      <c r="FR90" s="223"/>
      <c r="FS90" s="223"/>
      <c r="FT90" s="223"/>
      <c r="FU90" s="223"/>
      <c r="FV90" s="223"/>
      <c r="FW90" s="223"/>
      <c r="FX90" s="223"/>
      <c r="FY90" s="223"/>
      <c r="FZ90" s="223"/>
      <c r="GA90" s="223"/>
      <c r="GB90" s="223"/>
      <c r="GC90" s="223"/>
      <c r="GD90" s="223"/>
      <c r="GE90" s="223"/>
      <c r="GF90" s="223"/>
      <c r="GG90" s="223"/>
      <c r="GH90" s="223"/>
      <c r="GI90" s="223"/>
    </row>
    <row r="91">
      <c r="A91" s="100"/>
      <c r="B91" s="100"/>
      <c r="C91" s="100"/>
      <c r="D91" s="100"/>
      <c r="E91" s="103"/>
      <c r="F91" s="101"/>
      <c r="G91" s="100"/>
      <c r="H91" s="100"/>
      <c r="I91" s="100"/>
      <c r="J91" s="103"/>
      <c r="K91" s="100"/>
      <c r="L91" s="100"/>
      <c r="M91" s="101"/>
      <c r="N91" s="102"/>
      <c r="O91" s="103"/>
      <c r="P91" s="103"/>
      <c r="Q91" s="103"/>
      <c r="R91" s="103"/>
      <c r="S91" s="103"/>
      <c r="T91" s="100"/>
      <c r="U91" s="100"/>
      <c r="V91" s="100"/>
      <c r="W91" s="101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1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  <c r="CD91" s="100"/>
      <c r="CE91" s="100"/>
      <c r="CF91" s="100"/>
      <c r="CG91" s="100"/>
      <c r="CH91" s="100"/>
      <c r="CI91" s="100"/>
      <c r="CJ91" s="100"/>
      <c r="CK91" s="100"/>
      <c r="CL91" s="100"/>
      <c r="CM91" s="100"/>
      <c r="CN91" s="100"/>
      <c r="CO91" s="100"/>
      <c r="CP91" s="100"/>
      <c r="CQ91" s="100"/>
      <c r="CR91" s="100"/>
      <c r="CS91" s="100"/>
      <c r="CT91" s="100"/>
      <c r="CU91" s="100"/>
      <c r="CV91" s="100"/>
      <c r="CW91" s="100"/>
      <c r="CX91" s="100"/>
      <c r="CY91" s="100"/>
      <c r="CZ91" s="100"/>
      <c r="DA91" s="100"/>
      <c r="DB91" s="100"/>
      <c r="DC91" s="100"/>
      <c r="DD91" s="100"/>
      <c r="DE91" s="100"/>
      <c r="DF91" s="100"/>
      <c r="DG91" s="100"/>
      <c r="DH91" s="100"/>
      <c r="DI91" s="100"/>
      <c r="DJ91" s="100"/>
      <c r="DK91" s="100"/>
      <c r="DL91" s="100"/>
      <c r="DM91" s="100"/>
      <c r="DN91" s="100"/>
      <c r="DO91" s="100"/>
      <c r="DP91" s="100"/>
      <c r="DQ91" s="100"/>
      <c r="DR91" s="100"/>
      <c r="DS91" s="100"/>
      <c r="DT91" s="100"/>
      <c r="DU91" s="100"/>
      <c r="DV91" s="100"/>
      <c r="DW91" s="100"/>
      <c r="DX91" s="100"/>
      <c r="DY91" s="100"/>
      <c r="DZ91" s="100"/>
      <c r="EA91" s="100"/>
      <c r="EB91" s="100"/>
      <c r="EC91" s="100"/>
      <c r="ED91" s="100"/>
      <c r="EE91" s="100"/>
      <c r="EF91" s="100"/>
      <c r="EG91" s="100"/>
      <c r="EH91" s="100"/>
      <c r="EI91" s="100"/>
      <c r="EJ91" s="100"/>
      <c r="EK91" s="100"/>
      <c r="EL91" s="100"/>
      <c r="EM91" s="100"/>
      <c r="EN91" s="100"/>
      <c r="EO91" s="100"/>
      <c r="EP91" s="100"/>
      <c r="EQ91" s="223"/>
      <c r="ER91" s="224"/>
      <c r="ES91" s="223"/>
      <c r="ET91" s="223"/>
      <c r="EU91" s="225"/>
      <c r="EV91" s="225"/>
      <c r="EW91" s="225"/>
      <c r="EX91" s="225"/>
      <c r="EY91" s="225"/>
      <c r="EZ91" s="225"/>
      <c r="FA91" s="225"/>
      <c r="FB91" s="225"/>
      <c r="FC91" s="225"/>
      <c r="FD91" s="225"/>
      <c r="FE91" s="225"/>
      <c r="FF91" s="225"/>
      <c r="FG91" s="225"/>
      <c r="FH91" s="225"/>
      <c r="FI91" s="225"/>
      <c r="FJ91" s="225"/>
      <c r="FK91" s="225"/>
      <c r="FL91" s="225"/>
      <c r="FM91" s="223"/>
      <c r="FN91" s="223"/>
      <c r="FO91" s="223"/>
      <c r="FP91" s="223"/>
      <c r="FQ91" s="223"/>
      <c r="FR91" s="223"/>
      <c r="FS91" s="223"/>
      <c r="FT91" s="223"/>
      <c r="FU91" s="223"/>
      <c r="FV91" s="223"/>
      <c r="FW91" s="223"/>
      <c r="FX91" s="223"/>
      <c r="FY91" s="223"/>
      <c r="FZ91" s="223"/>
      <c r="GA91" s="223"/>
      <c r="GB91" s="223"/>
      <c r="GC91" s="223"/>
      <c r="GD91" s="223"/>
      <c r="GE91" s="223"/>
      <c r="GF91" s="223"/>
      <c r="GG91" s="223"/>
      <c r="GH91" s="223"/>
      <c r="GI91" s="223"/>
    </row>
    <row r="92">
      <c r="A92" s="100"/>
      <c r="B92" s="100"/>
      <c r="C92" s="100"/>
      <c r="D92" s="100"/>
      <c r="E92" s="103"/>
      <c r="F92" s="101"/>
      <c r="G92" s="100"/>
      <c r="H92" s="100"/>
      <c r="I92" s="100"/>
      <c r="J92" s="103"/>
      <c r="K92" s="100"/>
      <c r="L92" s="100"/>
      <c r="M92" s="101"/>
      <c r="N92" s="102"/>
      <c r="O92" s="103"/>
      <c r="P92" s="103"/>
      <c r="Q92" s="103"/>
      <c r="R92" s="103"/>
      <c r="S92" s="103"/>
      <c r="T92" s="100"/>
      <c r="U92" s="100"/>
      <c r="V92" s="100"/>
      <c r="W92" s="101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1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100"/>
      <c r="BU92" s="100"/>
      <c r="BV92" s="100"/>
      <c r="BW92" s="100"/>
      <c r="BX92" s="100"/>
      <c r="BY92" s="100"/>
      <c r="BZ92" s="100"/>
      <c r="CA92" s="100"/>
      <c r="CB92" s="100"/>
      <c r="CC92" s="100"/>
      <c r="CD92" s="100"/>
      <c r="CE92" s="100"/>
      <c r="CF92" s="100"/>
      <c r="CG92" s="100"/>
      <c r="CH92" s="100"/>
      <c r="CI92" s="100"/>
      <c r="CJ92" s="100"/>
      <c r="CK92" s="100"/>
      <c r="CL92" s="100"/>
      <c r="CM92" s="100"/>
      <c r="CN92" s="100"/>
      <c r="CO92" s="100"/>
      <c r="CP92" s="100"/>
      <c r="CQ92" s="100"/>
      <c r="CR92" s="100"/>
      <c r="CS92" s="100"/>
      <c r="CT92" s="100"/>
      <c r="CU92" s="100"/>
      <c r="CV92" s="100"/>
      <c r="CW92" s="100"/>
      <c r="CX92" s="100"/>
      <c r="CY92" s="100"/>
      <c r="CZ92" s="100"/>
      <c r="DA92" s="100"/>
      <c r="DB92" s="100"/>
      <c r="DC92" s="100"/>
      <c r="DD92" s="100"/>
      <c r="DE92" s="100"/>
      <c r="DF92" s="100"/>
      <c r="DG92" s="100"/>
      <c r="DH92" s="100"/>
      <c r="DI92" s="100"/>
      <c r="DJ92" s="100"/>
      <c r="DK92" s="100"/>
      <c r="DL92" s="100"/>
      <c r="DM92" s="100"/>
      <c r="DN92" s="100"/>
      <c r="DO92" s="100"/>
      <c r="DP92" s="100"/>
      <c r="DQ92" s="100"/>
      <c r="DR92" s="100"/>
      <c r="DS92" s="100"/>
      <c r="DT92" s="100"/>
      <c r="DU92" s="100"/>
      <c r="DV92" s="100"/>
      <c r="DW92" s="100"/>
      <c r="DX92" s="100"/>
      <c r="DY92" s="100"/>
      <c r="DZ92" s="100"/>
      <c r="EA92" s="100"/>
      <c r="EB92" s="100"/>
      <c r="EC92" s="100"/>
      <c r="ED92" s="100"/>
      <c r="EE92" s="100"/>
      <c r="EF92" s="100"/>
      <c r="EG92" s="100"/>
      <c r="EH92" s="100"/>
      <c r="EI92" s="100"/>
      <c r="EJ92" s="100"/>
      <c r="EK92" s="100"/>
      <c r="EL92" s="100"/>
      <c r="EM92" s="100"/>
      <c r="EN92" s="100"/>
      <c r="EO92" s="100"/>
      <c r="EP92" s="100"/>
      <c r="EQ92" s="223"/>
      <c r="ER92" s="224"/>
      <c r="ES92" s="223"/>
      <c r="ET92" s="223"/>
      <c r="EU92" s="225"/>
      <c r="EV92" s="225"/>
      <c r="EW92" s="225"/>
      <c r="EX92" s="225"/>
      <c r="EY92" s="225"/>
      <c r="EZ92" s="225"/>
      <c r="FA92" s="225"/>
      <c r="FB92" s="225"/>
      <c r="FC92" s="225"/>
      <c r="FD92" s="225"/>
      <c r="FE92" s="225"/>
      <c r="FF92" s="225"/>
      <c r="FG92" s="225"/>
      <c r="FH92" s="225"/>
      <c r="FI92" s="225"/>
      <c r="FJ92" s="225"/>
      <c r="FK92" s="225"/>
      <c r="FL92" s="225"/>
      <c r="FM92" s="223"/>
      <c r="FN92" s="223"/>
      <c r="FO92" s="223"/>
      <c r="FP92" s="223"/>
      <c r="FQ92" s="223"/>
      <c r="FR92" s="223"/>
      <c r="FS92" s="223"/>
      <c r="FT92" s="223"/>
      <c r="FU92" s="223"/>
      <c r="FV92" s="223"/>
      <c r="FW92" s="223"/>
      <c r="FX92" s="223"/>
      <c r="FY92" s="223"/>
      <c r="FZ92" s="223"/>
      <c r="GA92" s="223"/>
      <c r="GB92" s="223"/>
      <c r="GC92" s="223"/>
      <c r="GD92" s="223"/>
      <c r="GE92" s="223"/>
      <c r="GF92" s="223"/>
      <c r="GG92" s="223"/>
      <c r="GH92" s="223"/>
      <c r="GI92" s="223"/>
    </row>
    <row r="93">
      <c r="A93" s="100"/>
      <c r="B93" s="100"/>
      <c r="C93" s="100"/>
      <c r="D93" s="100"/>
      <c r="E93" s="103"/>
      <c r="F93" s="101"/>
      <c r="G93" s="100"/>
      <c r="H93" s="100"/>
      <c r="I93" s="100"/>
      <c r="J93" s="103"/>
      <c r="K93" s="100"/>
      <c r="L93" s="100"/>
      <c r="M93" s="101"/>
      <c r="N93" s="102"/>
      <c r="O93" s="103"/>
      <c r="P93" s="103"/>
      <c r="Q93" s="103"/>
      <c r="R93" s="103"/>
      <c r="S93" s="103"/>
      <c r="T93" s="100"/>
      <c r="U93" s="100"/>
      <c r="V93" s="100"/>
      <c r="W93" s="101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1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00"/>
      <c r="BR93" s="100"/>
      <c r="BS93" s="100"/>
      <c r="BT93" s="100"/>
      <c r="BU93" s="100"/>
      <c r="BV93" s="100"/>
      <c r="BW93" s="100"/>
      <c r="BX93" s="100"/>
      <c r="BY93" s="100"/>
      <c r="BZ93" s="100"/>
      <c r="CA93" s="100"/>
      <c r="CB93" s="100"/>
      <c r="CC93" s="100"/>
      <c r="CD93" s="100"/>
      <c r="CE93" s="100"/>
      <c r="CF93" s="100"/>
      <c r="CG93" s="100"/>
      <c r="CH93" s="100"/>
      <c r="CI93" s="100"/>
      <c r="CJ93" s="100"/>
      <c r="CK93" s="100"/>
      <c r="CL93" s="100"/>
      <c r="CM93" s="100"/>
      <c r="CN93" s="100"/>
      <c r="CO93" s="100"/>
      <c r="CP93" s="100"/>
      <c r="CQ93" s="100"/>
      <c r="CR93" s="100"/>
      <c r="CS93" s="100"/>
      <c r="CT93" s="100"/>
      <c r="CU93" s="100"/>
      <c r="CV93" s="100"/>
      <c r="CW93" s="100"/>
      <c r="CX93" s="100"/>
      <c r="CY93" s="100"/>
      <c r="CZ93" s="100"/>
      <c r="DA93" s="100"/>
      <c r="DB93" s="100"/>
      <c r="DC93" s="100"/>
      <c r="DD93" s="100"/>
      <c r="DE93" s="100"/>
      <c r="DF93" s="100"/>
      <c r="DG93" s="100"/>
      <c r="DH93" s="100"/>
      <c r="DI93" s="100"/>
      <c r="DJ93" s="100"/>
      <c r="DK93" s="100"/>
      <c r="DL93" s="100"/>
      <c r="DM93" s="100"/>
      <c r="DN93" s="100"/>
      <c r="DO93" s="100"/>
      <c r="DP93" s="100"/>
      <c r="DQ93" s="100"/>
      <c r="DR93" s="100"/>
      <c r="DS93" s="100"/>
      <c r="DT93" s="100"/>
      <c r="DU93" s="100"/>
      <c r="DV93" s="100"/>
      <c r="DW93" s="100"/>
      <c r="DX93" s="100"/>
      <c r="DY93" s="100"/>
      <c r="DZ93" s="100"/>
      <c r="EA93" s="100"/>
      <c r="EB93" s="100"/>
      <c r="EC93" s="100"/>
      <c r="ED93" s="100"/>
      <c r="EE93" s="100"/>
      <c r="EF93" s="100"/>
      <c r="EG93" s="100"/>
      <c r="EH93" s="100"/>
      <c r="EI93" s="100"/>
      <c r="EJ93" s="100"/>
      <c r="EK93" s="100"/>
      <c r="EL93" s="100"/>
      <c r="EM93" s="100"/>
      <c r="EN93" s="100"/>
      <c r="EO93" s="100"/>
      <c r="EP93" s="100"/>
      <c r="EQ93" s="223"/>
      <c r="ER93" s="224"/>
      <c r="ES93" s="223"/>
      <c r="ET93" s="223"/>
      <c r="EU93" s="225"/>
      <c r="EV93" s="225"/>
      <c r="EW93" s="225"/>
      <c r="EX93" s="225"/>
      <c r="EY93" s="225"/>
      <c r="EZ93" s="225"/>
      <c r="FA93" s="225"/>
      <c r="FB93" s="225"/>
      <c r="FC93" s="225"/>
      <c r="FD93" s="225"/>
      <c r="FE93" s="225"/>
      <c r="FF93" s="225"/>
      <c r="FG93" s="225"/>
      <c r="FH93" s="225"/>
      <c r="FI93" s="225"/>
      <c r="FJ93" s="225"/>
      <c r="FK93" s="225"/>
      <c r="FL93" s="225"/>
      <c r="FM93" s="223"/>
      <c r="FN93" s="223"/>
      <c r="FO93" s="223"/>
      <c r="FP93" s="223"/>
      <c r="FQ93" s="223"/>
      <c r="FR93" s="223"/>
      <c r="FS93" s="223"/>
      <c r="FT93" s="223"/>
      <c r="FU93" s="223"/>
      <c r="FV93" s="223"/>
      <c r="FW93" s="223"/>
      <c r="FX93" s="223"/>
      <c r="FY93" s="223"/>
      <c r="FZ93" s="223"/>
      <c r="GA93" s="223"/>
      <c r="GB93" s="223"/>
      <c r="GC93" s="223"/>
      <c r="GD93" s="223"/>
      <c r="GE93" s="223"/>
      <c r="GF93" s="223"/>
      <c r="GG93" s="223"/>
      <c r="GH93" s="223"/>
      <c r="GI93" s="223"/>
    </row>
    <row r="94">
      <c r="A94" s="100"/>
      <c r="B94" s="100"/>
      <c r="C94" s="100"/>
      <c r="D94" s="100"/>
      <c r="E94" s="103"/>
      <c r="F94" s="101"/>
      <c r="G94" s="100"/>
      <c r="H94" s="100"/>
      <c r="I94" s="100"/>
      <c r="J94" s="103"/>
      <c r="K94" s="100"/>
      <c r="L94" s="100"/>
      <c r="M94" s="101"/>
      <c r="N94" s="102"/>
      <c r="O94" s="103"/>
      <c r="P94" s="103"/>
      <c r="Q94" s="103"/>
      <c r="R94" s="103"/>
      <c r="S94" s="103"/>
      <c r="T94" s="100"/>
      <c r="U94" s="100"/>
      <c r="V94" s="100"/>
      <c r="W94" s="101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1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00"/>
      <c r="BR94" s="100"/>
      <c r="BS94" s="100"/>
      <c r="BT94" s="100"/>
      <c r="BU94" s="100"/>
      <c r="BV94" s="100"/>
      <c r="BW94" s="100"/>
      <c r="BX94" s="100"/>
      <c r="BY94" s="100"/>
      <c r="BZ94" s="100"/>
      <c r="CA94" s="100"/>
      <c r="CB94" s="100"/>
      <c r="CC94" s="100"/>
      <c r="CD94" s="100"/>
      <c r="CE94" s="100"/>
      <c r="CF94" s="100"/>
      <c r="CG94" s="100"/>
      <c r="CH94" s="100"/>
      <c r="CI94" s="100"/>
      <c r="CJ94" s="100"/>
      <c r="CK94" s="100"/>
      <c r="CL94" s="100"/>
      <c r="CM94" s="100"/>
      <c r="CN94" s="100"/>
      <c r="CO94" s="100"/>
      <c r="CP94" s="100"/>
      <c r="CQ94" s="100"/>
      <c r="CR94" s="100"/>
      <c r="CS94" s="100"/>
      <c r="CT94" s="100"/>
      <c r="CU94" s="100"/>
      <c r="CV94" s="100"/>
      <c r="CW94" s="100"/>
      <c r="CX94" s="100"/>
      <c r="CY94" s="100"/>
      <c r="CZ94" s="100"/>
      <c r="DA94" s="100"/>
      <c r="DB94" s="100"/>
      <c r="DC94" s="100"/>
      <c r="DD94" s="100"/>
      <c r="DE94" s="100"/>
      <c r="DF94" s="100"/>
      <c r="DG94" s="100"/>
      <c r="DH94" s="100"/>
      <c r="DI94" s="100"/>
      <c r="DJ94" s="100"/>
      <c r="DK94" s="100"/>
      <c r="DL94" s="100"/>
      <c r="DM94" s="100"/>
      <c r="DN94" s="100"/>
      <c r="DO94" s="100"/>
      <c r="DP94" s="100"/>
      <c r="DQ94" s="100"/>
      <c r="DR94" s="100"/>
      <c r="DS94" s="100"/>
      <c r="DT94" s="100"/>
      <c r="DU94" s="100"/>
      <c r="DV94" s="100"/>
      <c r="DW94" s="100"/>
      <c r="DX94" s="100"/>
      <c r="DY94" s="100"/>
      <c r="DZ94" s="100"/>
      <c r="EA94" s="100"/>
      <c r="EB94" s="100"/>
      <c r="EC94" s="100"/>
      <c r="ED94" s="100"/>
      <c r="EE94" s="100"/>
      <c r="EF94" s="100"/>
      <c r="EG94" s="100"/>
      <c r="EH94" s="100"/>
      <c r="EI94" s="100"/>
      <c r="EJ94" s="100"/>
      <c r="EK94" s="100"/>
      <c r="EL94" s="100"/>
      <c r="EM94" s="100"/>
      <c r="EN94" s="100"/>
      <c r="EO94" s="100"/>
      <c r="EP94" s="100"/>
      <c r="EQ94" s="223"/>
      <c r="ER94" s="224"/>
      <c r="ES94" s="223"/>
      <c r="ET94" s="223"/>
      <c r="EU94" s="225"/>
      <c r="EV94" s="225"/>
      <c r="EW94" s="225"/>
      <c r="EX94" s="225"/>
      <c r="EY94" s="225"/>
      <c r="EZ94" s="225"/>
      <c r="FA94" s="225"/>
      <c r="FB94" s="225"/>
      <c r="FC94" s="225"/>
      <c r="FD94" s="225"/>
      <c r="FE94" s="225"/>
      <c r="FF94" s="225"/>
      <c r="FG94" s="225"/>
      <c r="FH94" s="225"/>
      <c r="FI94" s="225"/>
      <c r="FJ94" s="225"/>
      <c r="FK94" s="225"/>
      <c r="FL94" s="225"/>
      <c r="FM94" s="223"/>
      <c r="FN94" s="223"/>
      <c r="FO94" s="223"/>
      <c r="FP94" s="223"/>
      <c r="FQ94" s="223"/>
      <c r="FR94" s="223"/>
      <c r="FS94" s="223"/>
      <c r="FT94" s="223"/>
      <c r="FU94" s="223"/>
      <c r="FV94" s="223"/>
      <c r="FW94" s="223"/>
      <c r="FX94" s="223"/>
      <c r="FY94" s="223"/>
      <c r="FZ94" s="223"/>
      <c r="GA94" s="223"/>
      <c r="GB94" s="223"/>
      <c r="GC94" s="223"/>
      <c r="GD94" s="223"/>
      <c r="GE94" s="223"/>
      <c r="GF94" s="223"/>
      <c r="GG94" s="223"/>
      <c r="GH94" s="223"/>
      <c r="GI94" s="223"/>
    </row>
    <row r="95">
      <c r="A95" s="100"/>
      <c r="B95" s="100"/>
      <c r="C95" s="100"/>
      <c r="D95" s="100"/>
      <c r="E95" s="103"/>
      <c r="F95" s="101"/>
      <c r="G95" s="100"/>
      <c r="H95" s="100"/>
      <c r="I95" s="100"/>
      <c r="J95" s="103"/>
      <c r="K95" s="100"/>
      <c r="L95" s="100"/>
      <c r="M95" s="101"/>
      <c r="N95" s="102"/>
      <c r="O95" s="103"/>
      <c r="P95" s="103"/>
      <c r="Q95" s="103"/>
      <c r="R95" s="103"/>
      <c r="S95" s="103"/>
      <c r="T95" s="100"/>
      <c r="U95" s="100"/>
      <c r="V95" s="100"/>
      <c r="W95" s="101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1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100"/>
      <c r="BI95" s="100"/>
      <c r="BJ95" s="100"/>
      <c r="BK95" s="100"/>
      <c r="BL95" s="100"/>
      <c r="BM95" s="100"/>
      <c r="BN95" s="100"/>
      <c r="BO95" s="100"/>
      <c r="BP95" s="100"/>
      <c r="BQ95" s="100"/>
      <c r="BR95" s="100"/>
      <c r="BS95" s="100"/>
      <c r="BT95" s="100"/>
      <c r="BU95" s="100"/>
      <c r="BV95" s="100"/>
      <c r="BW95" s="100"/>
      <c r="BX95" s="100"/>
      <c r="BY95" s="100"/>
      <c r="BZ95" s="100"/>
      <c r="CA95" s="100"/>
      <c r="CB95" s="100"/>
      <c r="CC95" s="100"/>
      <c r="CD95" s="100"/>
      <c r="CE95" s="100"/>
      <c r="CF95" s="100"/>
      <c r="CG95" s="100"/>
      <c r="CH95" s="100"/>
      <c r="CI95" s="100"/>
      <c r="CJ95" s="100"/>
      <c r="CK95" s="100"/>
      <c r="CL95" s="100"/>
      <c r="CM95" s="100"/>
      <c r="CN95" s="100"/>
      <c r="CO95" s="100"/>
      <c r="CP95" s="100"/>
      <c r="CQ95" s="100"/>
      <c r="CR95" s="100"/>
      <c r="CS95" s="100"/>
      <c r="CT95" s="100"/>
      <c r="CU95" s="100"/>
      <c r="CV95" s="100"/>
      <c r="CW95" s="100"/>
      <c r="CX95" s="100"/>
      <c r="CY95" s="100"/>
      <c r="CZ95" s="100"/>
      <c r="DA95" s="100"/>
      <c r="DB95" s="100"/>
      <c r="DC95" s="100"/>
      <c r="DD95" s="100"/>
      <c r="DE95" s="100"/>
      <c r="DF95" s="100"/>
      <c r="DG95" s="100"/>
      <c r="DH95" s="100"/>
      <c r="DI95" s="100"/>
      <c r="DJ95" s="100"/>
      <c r="DK95" s="100"/>
      <c r="DL95" s="100"/>
      <c r="DM95" s="100"/>
      <c r="DN95" s="100"/>
      <c r="DO95" s="100"/>
      <c r="DP95" s="100"/>
      <c r="DQ95" s="100"/>
      <c r="DR95" s="100"/>
      <c r="DS95" s="100"/>
      <c r="DT95" s="100"/>
      <c r="DU95" s="100"/>
      <c r="DV95" s="100"/>
      <c r="DW95" s="100"/>
      <c r="DX95" s="100"/>
      <c r="DY95" s="100"/>
      <c r="DZ95" s="100"/>
      <c r="EA95" s="100"/>
      <c r="EB95" s="100"/>
      <c r="EC95" s="100"/>
      <c r="ED95" s="100"/>
      <c r="EE95" s="100"/>
      <c r="EF95" s="100"/>
      <c r="EG95" s="100"/>
      <c r="EH95" s="100"/>
      <c r="EI95" s="100"/>
      <c r="EJ95" s="100"/>
      <c r="EK95" s="100"/>
      <c r="EL95" s="100"/>
      <c r="EM95" s="100"/>
      <c r="EN95" s="100"/>
      <c r="EO95" s="100"/>
      <c r="EP95" s="100"/>
      <c r="EQ95" s="223"/>
      <c r="ER95" s="224"/>
      <c r="ES95" s="223"/>
      <c r="ET95" s="223"/>
      <c r="EU95" s="225"/>
      <c r="EV95" s="225"/>
      <c r="EW95" s="225"/>
      <c r="EX95" s="225"/>
      <c r="EY95" s="225"/>
      <c r="EZ95" s="225"/>
      <c r="FA95" s="225"/>
      <c r="FB95" s="225"/>
      <c r="FC95" s="225"/>
      <c r="FD95" s="225"/>
      <c r="FE95" s="225"/>
      <c r="FF95" s="225"/>
      <c r="FG95" s="225"/>
      <c r="FH95" s="225"/>
      <c r="FI95" s="225"/>
      <c r="FJ95" s="225"/>
      <c r="FK95" s="225"/>
      <c r="FL95" s="225"/>
      <c r="FM95" s="223"/>
      <c r="FN95" s="223"/>
      <c r="FO95" s="223"/>
      <c r="FP95" s="223"/>
      <c r="FQ95" s="223"/>
      <c r="FR95" s="223"/>
      <c r="FS95" s="223"/>
      <c r="FT95" s="223"/>
      <c r="FU95" s="223"/>
      <c r="FV95" s="223"/>
      <c r="FW95" s="223"/>
      <c r="FX95" s="223"/>
      <c r="FY95" s="223"/>
      <c r="FZ95" s="223"/>
      <c r="GA95" s="223"/>
      <c r="GB95" s="223"/>
      <c r="GC95" s="223"/>
      <c r="GD95" s="223"/>
      <c r="GE95" s="223"/>
      <c r="GF95" s="223"/>
      <c r="GG95" s="223"/>
      <c r="GH95" s="223"/>
      <c r="GI95" s="223"/>
    </row>
    <row r="96">
      <c r="A96" s="100"/>
      <c r="B96" s="100"/>
      <c r="C96" s="100"/>
      <c r="D96" s="100"/>
      <c r="E96" s="103"/>
      <c r="F96" s="101"/>
      <c r="G96" s="100"/>
      <c r="H96" s="100"/>
      <c r="I96" s="100"/>
      <c r="J96" s="103"/>
      <c r="K96" s="100"/>
      <c r="L96" s="100"/>
      <c r="M96" s="101"/>
      <c r="N96" s="102"/>
      <c r="O96" s="103"/>
      <c r="P96" s="103"/>
      <c r="Q96" s="103"/>
      <c r="R96" s="103"/>
      <c r="S96" s="103"/>
      <c r="T96" s="100"/>
      <c r="U96" s="100"/>
      <c r="V96" s="100"/>
      <c r="W96" s="101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1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00"/>
      <c r="BI96" s="100"/>
      <c r="BJ96" s="100"/>
      <c r="BK96" s="100"/>
      <c r="BL96" s="100"/>
      <c r="BM96" s="100"/>
      <c r="BN96" s="100"/>
      <c r="BO96" s="100"/>
      <c r="BP96" s="100"/>
      <c r="BQ96" s="100"/>
      <c r="BR96" s="100"/>
      <c r="BS96" s="100"/>
      <c r="BT96" s="100"/>
      <c r="BU96" s="100"/>
      <c r="BV96" s="100"/>
      <c r="BW96" s="100"/>
      <c r="BX96" s="100"/>
      <c r="BY96" s="100"/>
      <c r="BZ96" s="100"/>
      <c r="CA96" s="100"/>
      <c r="CB96" s="100"/>
      <c r="CC96" s="100"/>
      <c r="CD96" s="100"/>
      <c r="CE96" s="100"/>
      <c r="CF96" s="100"/>
      <c r="CG96" s="100"/>
      <c r="CH96" s="100"/>
      <c r="CI96" s="100"/>
      <c r="CJ96" s="100"/>
      <c r="CK96" s="100"/>
      <c r="CL96" s="100"/>
      <c r="CM96" s="100"/>
      <c r="CN96" s="100"/>
      <c r="CO96" s="100"/>
      <c r="CP96" s="100"/>
      <c r="CQ96" s="100"/>
      <c r="CR96" s="100"/>
      <c r="CS96" s="100"/>
      <c r="CT96" s="100"/>
      <c r="CU96" s="100"/>
      <c r="CV96" s="100"/>
      <c r="CW96" s="100"/>
      <c r="CX96" s="100"/>
      <c r="CY96" s="100"/>
      <c r="CZ96" s="100"/>
      <c r="DA96" s="100"/>
      <c r="DB96" s="100"/>
      <c r="DC96" s="100"/>
      <c r="DD96" s="100"/>
      <c r="DE96" s="100"/>
      <c r="DF96" s="100"/>
      <c r="DG96" s="100"/>
      <c r="DH96" s="100"/>
      <c r="DI96" s="100"/>
      <c r="DJ96" s="100"/>
      <c r="DK96" s="100"/>
      <c r="DL96" s="100"/>
      <c r="DM96" s="100"/>
      <c r="DN96" s="100"/>
      <c r="DO96" s="100"/>
      <c r="DP96" s="100"/>
      <c r="DQ96" s="100"/>
      <c r="DR96" s="100"/>
      <c r="DS96" s="100"/>
      <c r="DT96" s="100"/>
      <c r="DU96" s="100"/>
      <c r="DV96" s="100"/>
      <c r="DW96" s="100"/>
      <c r="DX96" s="100"/>
      <c r="DY96" s="100"/>
      <c r="DZ96" s="100"/>
      <c r="EA96" s="100"/>
      <c r="EB96" s="100"/>
      <c r="EC96" s="100"/>
      <c r="ED96" s="100"/>
      <c r="EE96" s="100"/>
      <c r="EF96" s="100"/>
      <c r="EG96" s="100"/>
      <c r="EH96" s="100"/>
      <c r="EI96" s="100"/>
      <c r="EJ96" s="100"/>
      <c r="EK96" s="100"/>
      <c r="EL96" s="100"/>
      <c r="EM96" s="100"/>
      <c r="EN96" s="100"/>
      <c r="EO96" s="100"/>
      <c r="EP96" s="100"/>
      <c r="EQ96" s="223"/>
      <c r="ER96" s="224"/>
      <c r="ES96" s="223"/>
      <c r="ET96" s="223"/>
      <c r="EU96" s="225"/>
      <c r="EV96" s="225"/>
      <c r="EW96" s="225"/>
      <c r="EX96" s="225"/>
      <c r="EY96" s="225"/>
      <c r="EZ96" s="225"/>
      <c r="FA96" s="225"/>
      <c r="FB96" s="225"/>
      <c r="FC96" s="225"/>
      <c r="FD96" s="225"/>
      <c r="FE96" s="225"/>
      <c r="FF96" s="225"/>
      <c r="FG96" s="225"/>
      <c r="FH96" s="225"/>
      <c r="FI96" s="225"/>
      <c r="FJ96" s="225"/>
      <c r="FK96" s="225"/>
      <c r="FL96" s="225"/>
      <c r="FM96" s="223"/>
      <c r="FN96" s="223"/>
      <c r="FO96" s="223"/>
      <c r="FP96" s="223"/>
      <c r="FQ96" s="223"/>
      <c r="FR96" s="223"/>
      <c r="FS96" s="223"/>
      <c r="FT96" s="223"/>
      <c r="FU96" s="223"/>
      <c r="FV96" s="223"/>
      <c r="FW96" s="223"/>
      <c r="FX96" s="223"/>
      <c r="FY96" s="223"/>
      <c r="FZ96" s="223"/>
      <c r="GA96" s="223"/>
      <c r="GB96" s="223"/>
      <c r="GC96" s="223"/>
      <c r="GD96" s="223"/>
      <c r="GE96" s="223"/>
      <c r="GF96" s="223"/>
      <c r="GG96" s="223"/>
      <c r="GH96" s="223"/>
      <c r="GI96" s="223"/>
    </row>
    <row r="97">
      <c r="A97" s="100"/>
      <c r="B97" s="100"/>
      <c r="C97" s="100"/>
      <c r="D97" s="100"/>
      <c r="E97" s="103"/>
      <c r="F97" s="101"/>
      <c r="G97" s="100"/>
      <c r="H97" s="100"/>
      <c r="I97" s="100"/>
      <c r="J97" s="103"/>
      <c r="K97" s="100"/>
      <c r="L97" s="100"/>
      <c r="M97" s="101"/>
      <c r="N97" s="102"/>
      <c r="O97" s="103"/>
      <c r="P97" s="103"/>
      <c r="Q97" s="103"/>
      <c r="R97" s="103"/>
      <c r="S97" s="103"/>
      <c r="T97" s="100"/>
      <c r="U97" s="100"/>
      <c r="V97" s="100"/>
      <c r="W97" s="101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1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0"/>
      <c r="BR97" s="100"/>
      <c r="BS97" s="100"/>
      <c r="BT97" s="100"/>
      <c r="BU97" s="100"/>
      <c r="BV97" s="100"/>
      <c r="BW97" s="100"/>
      <c r="BX97" s="100"/>
      <c r="BY97" s="100"/>
      <c r="BZ97" s="100"/>
      <c r="CA97" s="100"/>
      <c r="CB97" s="100"/>
      <c r="CC97" s="100"/>
      <c r="CD97" s="100"/>
      <c r="CE97" s="100"/>
      <c r="CF97" s="100"/>
      <c r="CG97" s="100"/>
      <c r="CH97" s="100"/>
      <c r="CI97" s="100"/>
      <c r="CJ97" s="100"/>
      <c r="CK97" s="100"/>
      <c r="CL97" s="100"/>
      <c r="CM97" s="100"/>
      <c r="CN97" s="100"/>
      <c r="CO97" s="100"/>
      <c r="CP97" s="100"/>
      <c r="CQ97" s="100"/>
      <c r="CR97" s="100"/>
      <c r="CS97" s="100"/>
      <c r="CT97" s="100"/>
      <c r="CU97" s="100"/>
      <c r="CV97" s="100"/>
      <c r="CW97" s="100"/>
      <c r="CX97" s="100"/>
      <c r="CY97" s="100"/>
      <c r="CZ97" s="100"/>
      <c r="DA97" s="100"/>
      <c r="DB97" s="100"/>
      <c r="DC97" s="100"/>
      <c r="DD97" s="100"/>
      <c r="DE97" s="100"/>
      <c r="DF97" s="100"/>
      <c r="DG97" s="100"/>
      <c r="DH97" s="100"/>
      <c r="DI97" s="100"/>
      <c r="DJ97" s="100"/>
      <c r="DK97" s="100"/>
      <c r="DL97" s="100"/>
      <c r="DM97" s="100"/>
      <c r="DN97" s="100"/>
      <c r="DO97" s="100"/>
      <c r="DP97" s="100"/>
      <c r="DQ97" s="100"/>
      <c r="DR97" s="100"/>
      <c r="DS97" s="100"/>
      <c r="DT97" s="100"/>
      <c r="DU97" s="100"/>
      <c r="DV97" s="100"/>
      <c r="DW97" s="100"/>
      <c r="DX97" s="100"/>
      <c r="DY97" s="100"/>
      <c r="DZ97" s="100"/>
      <c r="EA97" s="100"/>
      <c r="EB97" s="100"/>
      <c r="EC97" s="100"/>
      <c r="ED97" s="100"/>
      <c r="EE97" s="100"/>
      <c r="EF97" s="100"/>
      <c r="EG97" s="100"/>
      <c r="EH97" s="100"/>
      <c r="EI97" s="100"/>
      <c r="EJ97" s="100"/>
      <c r="EK97" s="100"/>
      <c r="EL97" s="100"/>
      <c r="EM97" s="100"/>
      <c r="EN97" s="100"/>
      <c r="EO97" s="100"/>
      <c r="EP97" s="100"/>
      <c r="EQ97" s="223"/>
      <c r="ER97" s="224"/>
      <c r="ES97" s="223"/>
      <c r="ET97" s="223"/>
      <c r="EU97" s="225"/>
      <c r="EV97" s="225"/>
      <c r="EW97" s="225"/>
      <c r="EX97" s="225"/>
      <c r="EY97" s="225"/>
      <c r="EZ97" s="225"/>
      <c r="FA97" s="225"/>
      <c r="FB97" s="225"/>
      <c r="FC97" s="225"/>
      <c r="FD97" s="225"/>
      <c r="FE97" s="225"/>
      <c r="FF97" s="225"/>
      <c r="FG97" s="225"/>
      <c r="FH97" s="225"/>
      <c r="FI97" s="225"/>
      <c r="FJ97" s="225"/>
      <c r="FK97" s="225"/>
      <c r="FL97" s="225"/>
      <c r="FM97" s="223"/>
      <c r="FN97" s="223"/>
      <c r="FO97" s="223"/>
      <c r="FP97" s="223"/>
      <c r="FQ97" s="223"/>
      <c r="FR97" s="223"/>
      <c r="FS97" s="223"/>
      <c r="FT97" s="223"/>
      <c r="FU97" s="223"/>
      <c r="FV97" s="223"/>
      <c r="FW97" s="223"/>
      <c r="FX97" s="223"/>
      <c r="FY97" s="223"/>
      <c r="FZ97" s="223"/>
      <c r="GA97" s="223"/>
      <c r="GB97" s="223"/>
      <c r="GC97" s="223"/>
      <c r="GD97" s="223"/>
      <c r="GE97" s="223"/>
      <c r="GF97" s="223"/>
      <c r="GG97" s="223"/>
      <c r="GH97" s="223"/>
      <c r="GI97" s="223"/>
    </row>
    <row r="98">
      <c r="A98" s="100"/>
      <c r="B98" s="100"/>
      <c r="C98" s="100"/>
      <c r="D98" s="100"/>
      <c r="E98" s="103"/>
      <c r="F98" s="101"/>
      <c r="G98" s="100"/>
      <c r="H98" s="100"/>
      <c r="I98" s="100"/>
      <c r="J98" s="103"/>
      <c r="K98" s="100"/>
      <c r="L98" s="100"/>
      <c r="M98" s="101"/>
      <c r="N98" s="102"/>
      <c r="O98" s="103"/>
      <c r="P98" s="103"/>
      <c r="Q98" s="103"/>
      <c r="R98" s="103"/>
      <c r="S98" s="103"/>
      <c r="T98" s="100"/>
      <c r="U98" s="100"/>
      <c r="V98" s="100"/>
      <c r="W98" s="101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1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100"/>
      <c r="CE98" s="100"/>
      <c r="CF98" s="100"/>
      <c r="CG98" s="100"/>
      <c r="CH98" s="100"/>
      <c r="CI98" s="100"/>
      <c r="CJ98" s="100"/>
      <c r="CK98" s="100"/>
      <c r="CL98" s="100"/>
      <c r="CM98" s="100"/>
      <c r="CN98" s="100"/>
      <c r="CO98" s="100"/>
      <c r="CP98" s="100"/>
      <c r="CQ98" s="100"/>
      <c r="CR98" s="100"/>
      <c r="CS98" s="100"/>
      <c r="CT98" s="100"/>
      <c r="CU98" s="100"/>
      <c r="CV98" s="100"/>
      <c r="CW98" s="100"/>
      <c r="CX98" s="100"/>
      <c r="CY98" s="100"/>
      <c r="CZ98" s="100"/>
      <c r="DA98" s="100"/>
      <c r="DB98" s="100"/>
      <c r="DC98" s="100"/>
      <c r="DD98" s="100"/>
      <c r="DE98" s="100"/>
      <c r="DF98" s="100"/>
      <c r="DG98" s="100"/>
      <c r="DH98" s="100"/>
      <c r="DI98" s="100"/>
      <c r="DJ98" s="100"/>
      <c r="DK98" s="100"/>
      <c r="DL98" s="100"/>
      <c r="DM98" s="100"/>
      <c r="DN98" s="100"/>
      <c r="DO98" s="100"/>
      <c r="DP98" s="100"/>
      <c r="DQ98" s="100"/>
      <c r="DR98" s="100"/>
      <c r="DS98" s="100"/>
      <c r="DT98" s="100"/>
      <c r="DU98" s="100"/>
      <c r="DV98" s="100"/>
      <c r="DW98" s="100"/>
      <c r="DX98" s="100"/>
      <c r="DY98" s="100"/>
      <c r="DZ98" s="100"/>
      <c r="EA98" s="100"/>
      <c r="EB98" s="100"/>
      <c r="EC98" s="100"/>
      <c r="ED98" s="100"/>
      <c r="EE98" s="100"/>
      <c r="EF98" s="100"/>
      <c r="EG98" s="100"/>
      <c r="EH98" s="100"/>
      <c r="EI98" s="100"/>
      <c r="EJ98" s="100"/>
      <c r="EK98" s="100"/>
      <c r="EL98" s="100"/>
      <c r="EM98" s="100"/>
      <c r="EN98" s="100"/>
      <c r="EO98" s="100"/>
      <c r="EP98" s="100"/>
      <c r="EQ98" s="223"/>
      <c r="ER98" s="224"/>
      <c r="ES98" s="223"/>
      <c r="ET98" s="223"/>
      <c r="EU98" s="225"/>
      <c r="EV98" s="225"/>
      <c r="EW98" s="225"/>
      <c r="EX98" s="225"/>
      <c r="EY98" s="225"/>
      <c r="EZ98" s="225"/>
      <c r="FA98" s="225"/>
      <c r="FB98" s="225"/>
      <c r="FC98" s="225"/>
      <c r="FD98" s="225"/>
      <c r="FE98" s="225"/>
      <c r="FF98" s="225"/>
      <c r="FG98" s="225"/>
      <c r="FH98" s="225"/>
      <c r="FI98" s="225"/>
      <c r="FJ98" s="225"/>
      <c r="FK98" s="225"/>
      <c r="FL98" s="225"/>
      <c r="FM98" s="223"/>
      <c r="FN98" s="223"/>
      <c r="FO98" s="223"/>
      <c r="FP98" s="223"/>
      <c r="FQ98" s="223"/>
      <c r="FR98" s="223"/>
      <c r="FS98" s="223"/>
      <c r="FT98" s="223"/>
      <c r="FU98" s="223"/>
      <c r="FV98" s="223"/>
      <c r="FW98" s="223"/>
      <c r="FX98" s="223"/>
      <c r="FY98" s="223"/>
      <c r="FZ98" s="223"/>
      <c r="GA98" s="223"/>
      <c r="GB98" s="223"/>
      <c r="GC98" s="223"/>
      <c r="GD98" s="223"/>
      <c r="GE98" s="223"/>
      <c r="GF98" s="223"/>
      <c r="GG98" s="223"/>
      <c r="GH98" s="223"/>
      <c r="GI98" s="223"/>
    </row>
    <row r="99">
      <c r="A99" s="100"/>
      <c r="B99" s="100"/>
      <c r="C99" s="100"/>
      <c r="D99" s="100"/>
      <c r="E99" s="103"/>
      <c r="F99" s="101"/>
      <c r="G99" s="100"/>
      <c r="H99" s="100"/>
      <c r="I99" s="100"/>
      <c r="J99" s="103"/>
      <c r="K99" s="100"/>
      <c r="L99" s="100"/>
      <c r="M99" s="101"/>
      <c r="N99" s="102"/>
      <c r="O99" s="103"/>
      <c r="P99" s="103"/>
      <c r="Q99" s="103"/>
      <c r="R99" s="103"/>
      <c r="S99" s="103"/>
      <c r="T99" s="100"/>
      <c r="U99" s="100"/>
      <c r="V99" s="100"/>
      <c r="W99" s="101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1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  <c r="CD99" s="100"/>
      <c r="CE99" s="10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  <c r="CU99" s="100"/>
      <c r="CV99" s="100"/>
      <c r="CW99" s="100"/>
      <c r="CX99" s="100"/>
      <c r="CY99" s="100"/>
      <c r="CZ99" s="100"/>
      <c r="DA99" s="100"/>
      <c r="DB99" s="100"/>
      <c r="DC99" s="100"/>
      <c r="DD99" s="100"/>
      <c r="DE99" s="100"/>
      <c r="DF99" s="100"/>
      <c r="DG99" s="100"/>
      <c r="DH99" s="100"/>
      <c r="DI99" s="100"/>
      <c r="DJ99" s="100"/>
      <c r="DK99" s="100"/>
      <c r="DL99" s="100"/>
      <c r="DM99" s="100"/>
      <c r="DN99" s="100"/>
      <c r="DO99" s="100"/>
      <c r="DP99" s="100"/>
      <c r="DQ99" s="100"/>
      <c r="DR99" s="100"/>
      <c r="DS99" s="100"/>
      <c r="DT99" s="100"/>
      <c r="DU99" s="100"/>
      <c r="DV99" s="100"/>
      <c r="DW99" s="100"/>
      <c r="DX99" s="100"/>
      <c r="DY99" s="100"/>
      <c r="DZ99" s="100"/>
      <c r="EA99" s="100"/>
      <c r="EB99" s="100"/>
      <c r="EC99" s="100"/>
      <c r="ED99" s="100"/>
      <c r="EE99" s="100"/>
      <c r="EF99" s="100"/>
      <c r="EG99" s="100"/>
      <c r="EH99" s="100"/>
      <c r="EI99" s="100"/>
      <c r="EJ99" s="100"/>
      <c r="EK99" s="100"/>
      <c r="EL99" s="100"/>
      <c r="EM99" s="100"/>
      <c r="EN99" s="100"/>
      <c r="EO99" s="100"/>
      <c r="EP99" s="100"/>
      <c r="EQ99" s="223"/>
      <c r="ER99" s="224"/>
      <c r="ES99" s="223"/>
      <c r="ET99" s="223"/>
      <c r="EU99" s="225"/>
      <c r="EV99" s="225"/>
      <c r="EW99" s="225"/>
      <c r="EX99" s="225"/>
      <c r="EY99" s="225"/>
      <c r="EZ99" s="225"/>
      <c r="FA99" s="225"/>
      <c r="FB99" s="225"/>
      <c r="FC99" s="225"/>
      <c r="FD99" s="225"/>
      <c r="FE99" s="225"/>
      <c r="FF99" s="225"/>
      <c r="FG99" s="225"/>
      <c r="FH99" s="225"/>
      <c r="FI99" s="225"/>
      <c r="FJ99" s="225"/>
      <c r="FK99" s="225"/>
      <c r="FL99" s="225"/>
      <c r="FM99" s="223"/>
      <c r="FN99" s="223"/>
      <c r="FO99" s="223"/>
      <c r="FP99" s="223"/>
      <c r="FQ99" s="223"/>
      <c r="FR99" s="223"/>
      <c r="FS99" s="223"/>
      <c r="FT99" s="223"/>
      <c r="FU99" s="223"/>
      <c r="FV99" s="223"/>
      <c r="FW99" s="223"/>
      <c r="FX99" s="223"/>
      <c r="FY99" s="223"/>
      <c r="FZ99" s="223"/>
      <c r="GA99" s="223"/>
      <c r="GB99" s="223"/>
      <c r="GC99" s="223"/>
      <c r="GD99" s="223"/>
      <c r="GE99" s="223"/>
      <c r="GF99" s="223"/>
      <c r="GG99" s="223"/>
      <c r="GH99" s="223"/>
      <c r="GI99" s="223"/>
    </row>
    <row r="100">
      <c r="A100" s="100"/>
      <c r="B100" s="100"/>
      <c r="C100" s="100"/>
      <c r="D100" s="100"/>
      <c r="E100" s="103"/>
      <c r="F100" s="101"/>
      <c r="G100" s="100"/>
      <c r="H100" s="100"/>
      <c r="I100" s="100"/>
      <c r="J100" s="103"/>
      <c r="K100" s="100"/>
      <c r="L100" s="100"/>
      <c r="M100" s="101"/>
      <c r="N100" s="102"/>
      <c r="O100" s="103"/>
      <c r="P100" s="103"/>
      <c r="Q100" s="103"/>
      <c r="R100" s="103"/>
      <c r="S100" s="103"/>
      <c r="T100" s="100"/>
      <c r="U100" s="100"/>
      <c r="V100" s="100"/>
      <c r="W100" s="101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1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00"/>
      <c r="BR100" s="100"/>
      <c r="BS100" s="100"/>
      <c r="BT100" s="100"/>
      <c r="BU100" s="100"/>
      <c r="BV100" s="100"/>
      <c r="BW100" s="100"/>
      <c r="BX100" s="100"/>
      <c r="BY100" s="100"/>
      <c r="BZ100" s="100"/>
      <c r="CA100" s="100"/>
      <c r="CB100" s="100"/>
      <c r="CC100" s="100"/>
      <c r="CD100" s="100"/>
      <c r="CE100" s="100"/>
      <c r="CF100" s="100"/>
      <c r="CG100" s="100"/>
      <c r="CH100" s="100"/>
      <c r="CI100" s="100"/>
      <c r="CJ100" s="100"/>
      <c r="CK100" s="100"/>
      <c r="CL100" s="100"/>
      <c r="CM100" s="100"/>
      <c r="CN100" s="100"/>
      <c r="CO100" s="100"/>
      <c r="CP100" s="100"/>
      <c r="CQ100" s="100"/>
      <c r="CR100" s="100"/>
      <c r="CS100" s="100"/>
      <c r="CT100" s="100"/>
      <c r="CU100" s="100"/>
      <c r="CV100" s="100"/>
      <c r="CW100" s="100"/>
      <c r="CX100" s="100"/>
      <c r="CY100" s="100"/>
      <c r="CZ100" s="100"/>
      <c r="DA100" s="100"/>
      <c r="DB100" s="100"/>
      <c r="DC100" s="100"/>
      <c r="DD100" s="100"/>
      <c r="DE100" s="100"/>
      <c r="DF100" s="100"/>
      <c r="DG100" s="100"/>
      <c r="DH100" s="100"/>
      <c r="DI100" s="100"/>
      <c r="DJ100" s="100"/>
      <c r="DK100" s="100"/>
      <c r="DL100" s="100"/>
      <c r="DM100" s="100"/>
      <c r="DN100" s="100"/>
      <c r="DO100" s="100"/>
      <c r="DP100" s="100"/>
      <c r="DQ100" s="100"/>
      <c r="DR100" s="100"/>
      <c r="DS100" s="100"/>
      <c r="DT100" s="100"/>
      <c r="DU100" s="100"/>
      <c r="DV100" s="100"/>
      <c r="DW100" s="100"/>
      <c r="DX100" s="100"/>
      <c r="DY100" s="100"/>
      <c r="DZ100" s="100"/>
      <c r="EA100" s="100"/>
      <c r="EB100" s="100"/>
      <c r="EC100" s="100"/>
      <c r="ED100" s="100"/>
      <c r="EE100" s="100"/>
      <c r="EF100" s="100"/>
      <c r="EG100" s="100"/>
      <c r="EH100" s="100"/>
      <c r="EI100" s="100"/>
      <c r="EJ100" s="100"/>
      <c r="EK100" s="100"/>
      <c r="EL100" s="100"/>
      <c r="EM100" s="100"/>
      <c r="EN100" s="100"/>
      <c r="EO100" s="100"/>
      <c r="EP100" s="100"/>
      <c r="EQ100" s="223"/>
      <c r="ER100" s="224"/>
      <c r="ES100" s="223"/>
      <c r="ET100" s="223"/>
      <c r="EU100" s="225"/>
      <c r="EV100" s="225"/>
      <c r="EW100" s="225"/>
      <c r="EX100" s="225"/>
      <c r="EY100" s="225"/>
      <c r="EZ100" s="225"/>
      <c r="FA100" s="225"/>
      <c r="FB100" s="225"/>
      <c r="FC100" s="225"/>
      <c r="FD100" s="225"/>
      <c r="FE100" s="225"/>
      <c r="FF100" s="225"/>
      <c r="FG100" s="225"/>
      <c r="FH100" s="225"/>
      <c r="FI100" s="225"/>
      <c r="FJ100" s="225"/>
      <c r="FK100" s="225"/>
      <c r="FL100" s="225"/>
      <c r="FM100" s="223"/>
      <c r="FN100" s="223"/>
      <c r="FO100" s="223"/>
      <c r="FP100" s="223"/>
      <c r="FQ100" s="223"/>
      <c r="FR100" s="223"/>
      <c r="FS100" s="223"/>
      <c r="FT100" s="223"/>
      <c r="FU100" s="223"/>
      <c r="FV100" s="223"/>
      <c r="FW100" s="223"/>
      <c r="FX100" s="223"/>
      <c r="FY100" s="223"/>
      <c r="FZ100" s="223"/>
      <c r="GA100" s="223"/>
      <c r="GB100" s="223"/>
      <c r="GC100" s="223"/>
      <c r="GD100" s="223"/>
      <c r="GE100" s="223"/>
      <c r="GF100" s="223"/>
      <c r="GG100" s="223"/>
      <c r="GH100" s="223"/>
      <c r="GI100" s="223"/>
    </row>
    <row r="101">
      <c r="A101" s="100"/>
      <c r="B101" s="100"/>
      <c r="C101" s="100"/>
      <c r="D101" s="100"/>
      <c r="E101" s="103"/>
      <c r="F101" s="101"/>
      <c r="G101" s="100"/>
      <c r="H101" s="100"/>
      <c r="I101" s="100"/>
      <c r="J101" s="103"/>
      <c r="K101" s="100"/>
      <c r="L101" s="100"/>
      <c r="M101" s="101"/>
      <c r="N101" s="102"/>
      <c r="O101" s="103"/>
      <c r="P101" s="103"/>
      <c r="Q101" s="103"/>
      <c r="R101" s="103"/>
      <c r="S101" s="103"/>
      <c r="T101" s="100"/>
      <c r="U101" s="100"/>
      <c r="V101" s="100"/>
      <c r="W101" s="101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1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100"/>
      <c r="BS101" s="100"/>
      <c r="BT101" s="100"/>
      <c r="BU101" s="100"/>
      <c r="BV101" s="100"/>
      <c r="BW101" s="100"/>
      <c r="BX101" s="100"/>
      <c r="BY101" s="100"/>
      <c r="BZ101" s="100"/>
      <c r="CA101" s="100"/>
      <c r="CB101" s="100"/>
      <c r="CC101" s="100"/>
      <c r="CD101" s="100"/>
      <c r="CE101" s="100"/>
      <c r="CF101" s="100"/>
      <c r="CG101" s="100"/>
      <c r="CH101" s="100"/>
      <c r="CI101" s="100"/>
      <c r="CJ101" s="100"/>
      <c r="CK101" s="100"/>
      <c r="CL101" s="100"/>
      <c r="CM101" s="100"/>
      <c r="CN101" s="100"/>
      <c r="CO101" s="100"/>
      <c r="CP101" s="100"/>
      <c r="CQ101" s="100"/>
      <c r="CR101" s="100"/>
      <c r="CS101" s="100"/>
      <c r="CT101" s="100"/>
      <c r="CU101" s="100"/>
      <c r="CV101" s="100"/>
      <c r="CW101" s="100"/>
      <c r="CX101" s="100"/>
      <c r="CY101" s="100"/>
      <c r="CZ101" s="100"/>
      <c r="DA101" s="100"/>
      <c r="DB101" s="100"/>
      <c r="DC101" s="100"/>
      <c r="DD101" s="100"/>
      <c r="DE101" s="100"/>
      <c r="DF101" s="100"/>
      <c r="DG101" s="100"/>
      <c r="DH101" s="100"/>
      <c r="DI101" s="100"/>
      <c r="DJ101" s="100"/>
      <c r="DK101" s="100"/>
      <c r="DL101" s="100"/>
      <c r="DM101" s="100"/>
      <c r="DN101" s="100"/>
      <c r="DO101" s="100"/>
      <c r="DP101" s="100"/>
      <c r="DQ101" s="100"/>
      <c r="DR101" s="100"/>
      <c r="DS101" s="100"/>
      <c r="DT101" s="100"/>
      <c r="DU101" s="100"/>
      <c r="DV101" s="100"/>
      <c r="DW101" s="100"/>
      <c r="DX101" s="100"/>
      <c r="DY101" s="100"/>
      <c r="DZ101" s="100"/>
      <c r="EA101" s="100"/>
      <c r="EB101" s="100"/>
      <c r="EC101" s="100"/>
      <c r="ED101" s="100"/>
      <c r="EE101" s="100"/>
      <c r="EF101" s="100"/>
      <c r="EG101" s="100"/>
      <c r="EH101" s="100"/>
      <c r="EI101" s="100"/>
      <c r="EJ101" s="100"/>
      <c r="EK101" s="100"/>
      <c r="EL101" s="100"/>
      <c r="EM101" s="100"/>
      <c r="EN101" s="100"/>
      <c r="EO101" s="100"/>
      <c r="EP101" s="100"/>
      <c r="EQ101" s="223"/>
      <c r="ER101" s="224"/>
      <c r="ES101" s="223"/>
      <c r="ET101" s="223"/>
      <c r="EU101" s="225"/>
      <c r="EV101" s="225"/>
      <c r="EW101" s="225"/>
      <c r="EX101" s="225"/>
      <c r="EY101" s="225"/>
      <c r="EZ101" s="225"/>
      <c r="FA101" s="225"/>
      <c r="FB101" s="225"/>
      <c r="FC101" s="225"/>
      <c r="FD101" s="225"/>
      <c r="FE101" s="225"/>
      <c r="FF101" s="225"/>
      <c r="FG101" s="225"/>
      <c r="FH101" s="225"/>
      <c r="FI101" s="225"/>
      <c r="FJ101" s="225"/>
      <c r="FK101" s="225"/>
      <c r="FL101" s="225"/>
      <c r="FM101" s="223"/>
      <c r="FN101" s="223"/>
      <c r="FO101" s="223"/>
      <c r="FP101" s="223"/>
      <c r="FQ101" s="223"/>
      <c r="FR101" s="223"/>
      <c r="FS101" s="223"/>
      <c r="FT101" s="223"/>
      <c r="FU101" s="223"/>
      <c r="FV101" s="223"/>
      <c r="FW101" s="223"/>
      <c r="FX101" s="223"/>
      <c r="FY101" s="223"/>
      <c r="FZ101" s="223"/>
      <c r="GA101" s="223"/>
      <c r="GB101" s="223"/>
      <c r="GC101" s="223"/>
      <c r="GD101" s="223"/>
      <c r="GE101" s="223"/>
      <c r="GF101" s="223"/>
      <c r="GG101" s="223"/>
      <c r="GH101" s="223"/>
      <c r="GI101" s="223"/>
    </row>
    <row r="102">
      <c r="A102" s="100"/>
      <c r="B102" s="100"/>
      <c r="C102" s="100"/>
      <c r="D102" s="100"/>
      <c r="E102" s="103"/>
      <c r="F102" s="101"/>
      <c r="G102" s="100"/>
      <c r="H102" s="100"/>
      <c r="I102" s="100"/>
      <c r="J102" s="103"/>
      <c r="K102" s="100"/>
      <c r="L102" s="100"/>
      <c r="M102" s="101"/>
      <c r="N102" s="102"/>
      <c r="O102" s="103"/>
      <c r="P102" s="103"/>
      <c r="Q102" s="103"/>
      <c r="R102" s="103"/>
      <c r="S102" s="103"/>
      <c r="T102" s="100"/>
      <c r="U102" s="100"/>
      <c r="V102" s="100"/>
      <c r="W102" s="101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1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  <c r="BH102" s="100"/>
      <c r="BI102" s="100"/>
      <c r="BJ102" s="100"/>
      <c r="BK102" s="100"/>
      <c r="BL102" s="100"/>
      <c r="BM102" s="100"/>
      <c r="BN102" s="100"/>
      <c r="BO102" s="100"/>
      <c r="BP102" s="100"/>
      <c r="BQ102" s="100"/>
      <c r="BR102" s="100"/>
      <c r="BS102" s="100"/>
      <c r="BT102" s="100"/>
      <c r="BU102" s="100"/>
      <c r="BV102" s="100"/>
      <c r="BW102" s="100"/>
      <c r="BX102" s="100"/>
      <c r="BY102" s="100"/>
      <c r="BZ102" s="100"/>
      <c r="CA102" s="100"/>
      <c r="CB102" s="100"/>
      <c r="CC102" s="100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00"/>
      <c r="CP102" s="100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00"/>
      <c r="DC102" s="100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00"/>
      <c r="DP102" s="100"/>
      <c r="DQ102" s="100"/>
      <c r="DR102" s="100"/>
      <c r="DS102" s="100"/>
      <c r="DT102" s="100"/>
      <c r="DU102" s="100"/>
      <c r="DV102" s="100"/>
      <c r="DW102" s="100"/>
      <c r="DX102" s="100"/>
      <c r="DY102" s="100"/>
      <c r="DZ102" s="100"/>
      <c r="EA102" s="100"/>
      <c r="EB102" s="100"/>
      <c r="EC102" s="100"/>
      <c r="ED102" s="100"/>
      <c r="EE102" s="100"/>
      <c r="EF102" s="100"/>
      <c r="EG102" s="100"/>
      <c r="EH102" s="100"/>
      <c r="EI102" s="100"/>
      <c r="EJ102" s="100"/>
      <c r="EK102" s="100"/>
      <c r="EL102" s="100"/>
      <c r="EM102" s="100"/>
      <c r="EN102" s="100"/>
      <c r="EO102" s="100"/>
      <c r="EP102" s="100"/>
      <c r="EQ102" s="223"/>
      <c r="ER102" s="224"/>
      <c r="ES102" s="223"/>
      <c r="ET102" s="223"/>
      <c r="EU102" s="225"/>
      <c r="EV102" s="225"/>
      <c r="EW102" s="225"/>
      <c r="EX102" s="225"/>
      <c r="EY102" s="225"/>
      <c r="EZ102" s="225"/>
      <c r="FA102" s="225"/>
      <c r="FB102" s="225"/>
      <c r="FC102" s="225"/>
      <c r="FD102" s="225"/>
      <c r="FE102" s="225"/>
      <c r="FF102" s="225"/>
      <c r="FG102" s="225"/>
      <c r="FH102" s="225"/>
      <c r="FI102" s="225"/>
      <c r="FJ102" s="225"/>
      <c r="FK102" s="225"/>
      <c r="FL102" s="225"/>
      <c r="FM102" s="223"/>
      <c r="FN102" s="223"/>
      <c r="FO102" s="223"/>
      <c r="FP102" s="223"/>
      <c r="FQ102" s="223"/>
      <c r="FR102" s="223"/>
      <c r="FS102" s="223"/>
      <c r="FT102" s="223"/>
      <c r="FU102" s="223"/>
      <c r="FV102" s="223"/>
      <c r="FW102" s="223"/>
      <c r="FX102" s="223"/>
      <c r="FY102" s="223"/>
      <c r="FZ102" s="223"/>
      <c r="GA102" s="223"/>
      <c r="GB102" s="223"/>
      <c r="GC102" s="223"/>
      <c r="GD102" s="223"/>
      <c r="GE102" s="223"/>
      <c r="GF102" s="223"/>
      <c r="GG102" s="223"/>
      <c r="GH102" s="223"/>
      <c r="GI102" s="223"/>
    </row>
    <row r="103">
      <c r="A103" s="100"/>
      <c r="B103" s="100"/>
      <c r="C103" s="100"/>
      <c r="D103" s="100"/>
      <c r="E103" s="103"/>
      <c r="F103" s="101"/>
      <c r="G103" s="100"/>
      <c r="H103" s="100"/>
      <c r="I103" s="100"/>
      <c r="J103" s="103"/>
      <c r="K103" s="100"/>
      <c r="L103" s="100"/>
      <c r="M103" s="101"/>
      <c r="N103" s="102"/>
      <c r="O103" s="103"/>
      <c r="P103" s="103"/>
      <c r="Q103" s="103"/>
      <c r="R103" s="103"/>
      <c r="S103" s="103"/>
      <c r="T103" s="100"/>
      <c r="U103" s="100"/>
      <c r="V103" s="100"/>
      <c r="W103" s="101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1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  <c r="BH103" s="100"/>
      <c r="BI103" s="100"/>
      <c r="BJ103" s="100"/>
      <c r="BK103" s="100"/>
      <c r="BL103" s="100"/>
      <c r="BM103" s="100"/>
      <c r="BN103" s="100"/>
      <c r="BO103" s="100"/>
      <c r="BP103" s="100"/>
      <c r="BQ103" s="100"/>
      <c r="BR103" s="100"/>
      <c r="BS103" s="100"/>
      <c r="BT103" s="100"/>
      <c r="BU103" s="100"/>
      <c r="BV103" s="100"/>
      <c r="BW103" s="100"/>
      <c r="BX103" s="100"/>
      <c r="BY103" s="100"/>
      <c r="BZ103" s="100"/>
      <c r="CA103" s="100"/>
      <c r="CB103" s="100"/>
      <c r="CC103" s="100"/>
      <c r="CD103" s="100"/>
      <c r="CE103" s="100"/>
      <c r="CF103" s="100"/>
      <c r="CG103" s="100"/>
      <c r="CH103" s="100"/>
      <c r="CI103" s="100"/>
      <c r="CJ103" s="100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0"/>
      <c r="CZ103" s="100"/>
      <c r="DA103" s="100"/>
      <c r="DB103" s="100"/>
      <c r="DC103" s="100"/>
      <c r="DD103" s="100"/>
      <c r="DE103" s="100"/>
      <c r="DF103" s="100"/>
      <c r="DG103" s="100"/>
      <c r="DH103" s="100"/>
      <c r="DI103" s="100"/>
      <c r="DJ103" s="100"/>
      <c r="DK103" s="100"/>
      <c r="DL103" s="100"/>
      <c r="DM103" s="100"/>
      <c r="DN103" s="100"/>
      <c r="DO103" s="100"/>
      <c r="DP103" s="100"/>
      <c r="DQ103" s="100"/>
      <c r="DR103" s="100"/>
      <c r="DS103" s="100"/>
      <c r="DT103" s="100"/>
      <c r="DU103" s="100"/>
      <c r="DV103" s="100"/>
      <c r="DW103" s="100"/>
      <c r="DX103" s="100"/>
      <c r="DY103" s="100"/>
      <c r="DZ103" s="100"/>
      <c r="EA103" s="100"/>
      <c r="EB103" s="100"/>
      <c r="EC103" s="100"/>
      <c r="ED103" s="100"/>
      <c r="EE103" s="100"/>
      <c r="EF103" s="100"/>
      <c r="EG103" s="100"/>
      <c r="EH103" s="100"/>
      <c r="EI103" s="100"/>
      <c r="EJ103" s="100"/>
      <c r="EK103" s="100"/>
      <c r="EL103" s="100"/>
      <c r="EM103" s="100"/>
      <c r="EN103" s="100"/>
      <c r="EO103" s="100"/>
      <c r="EP103" s="100"/>
      <c r="EQ103" s="223"/>
      <c r="ER103" s="224"/>
      <c r="ES103" s="223"/>
      <c r="ET103" s="223"/>
      <c r="EU103" s="225"/>
      <c r="EV103" s="225"/>
      <c r="EW103" s="225"/>
      <c r="EX103" s="225"/>
      <c r="EY103" s="225"/>
      <c r="EZ103" s="225"/>
      <c r="FA103" s="225"/>
      <c r="FB103" s="225"/>
      <c r="FC103" s="225"/>
      <c r="FD103" s="225"/>
      <c r="FE103" s="225"/>
      <c r="FF103" s="225"/>
      <c r="FG103" s="225"/>
      <c r="FH103" s="225"/>
      <c r="FI103" s="225"/>
      <c r="FJ103" s="225"/>
      <c r="FK103" s="225"/>
      <c r="FL103" s="225"/>
      <c r="FM103" s="223"/>
      <c r="FN103" s="223"/>
      <c r="FO103" s="223"/>
      <c r="FP103" s="223"/>
      <c r="FQ103" s="223"/>
      <c r="FR103" s="223"/>
      <c r="FS103" s="223"/>
      <c r="FT103" s="223"/>
      <c r="FU103" s="223"/>
      <c r="FV103" s="223"/>
      <c r="FW103" s="223"/>
      <c r="FX103" s="223"/>
      <c r="FY103" s="223"/>
      <c r="FZ103" s="223"/>
      <c r="GA103" s="223"/>
      <c r="GB103" s="223"/>
      <c r="GC103" s="223"/>
      <c r="GD103" s="223"/>
      <c r="GE103" s="223"/>
      <c r="GF103" s="223"/>
      <c r="GG103" s="223"/>
      <c r="GH103" s="223"/>
      <c r="GI103" s="223"/>
    </row>
    <row r="104">
      <c r="A104" s="100"/>
      <c r="B104" s="100"/>
      <c r="C104" s="100"/>
      <c r="D104" s="100"/>
      <c r="E104" s="103"/>
      <c r="F104" s="101"/>
      <c r="G104" s="100"/>
      <c r="H104" s="100"/>
      <c r="I104" s="100"/>
      <c r="J104" s="103"/>
      <c r="K104" s="100"/>
      <c r="L104" s="100"/>
      <c r="M104" s="101"/>
      <c r="N104" s="102"/>
      <c r="O104" s="103"/>
      <c r="P104" s="103"/>
      <c r="Q104" s="103"/>
      <c r="R104" s="103"/>
      <c r="S104" s="103"/>
      <c r="T104" s="100"/>
      <c r="U104" s="100"/>
      <c r="V104" s="100"/>
      <c r="W104" s="101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1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  <c r="BH104" s="100"/>
      <c r="BI104" s="100"/>
      <c r="BJ104" s="100"/>
      <c r="BK104" s="100"/>
      <c r="BL104" s="100"/>
      <c r="BM104" s="100"/>
      <c r="BN104" s="100"/>
      <c r="BO104" s="100"/>
      <c r="BP104" s="100"/>
      <c r="BQ104" s="100"/>
      <c r="BR104" s="100"/>
      <c r="BS104" s="100"/>
      <c r="BT104" s="100"/>
      <c r="BU104" s="100"/>
      <c r="BV104" s="100"/>
      <c r="BW104" s="100"/>
      <c r="BX104" s="100"/>
      <c r="BY104" s="100"/>
      <c r="BZ104" s="100"/>
      <c r="CA104" s="100"/>
      <c r="CB104" s="100"/>
      <c r="CC104" s="100"/>
      <c r="CD104" s="100"/>
      <c r="CE104" s="100"/>
      <c r="CF104" s="100"/>
      <c r="CG104" s="100"/>
      <c r="CH104" s="100"/>
      <c r="CI104" s="100"/>
      <c r="CJ104" s="100"/>
      <c r="CK104" s="100"/>
      <c r="CL104" s="100"/>
      <c r="CM104" s="100"/>
      <c r="CN104" s="100"/>
      <c r="CO104" s="100"/>
      <c r="CP104" s="100"/>
      <c r="CQ104" s="100"/>
      <c r="CR104" s="100"/>
      <c r="CS104" s="100"/>
      <c r="CT104" s="100"/>
      <c r="CU104" s="100"/>
      <c r="CV104" s="100"/>
      <c r="CW104" s="100"/>
      <c r="CX104" s="100"/>
      <c r="CY104" s="100"/>
      <c r="CZ104" s="100"/>
      <c r="DA104" s="100"/>
      <c r="DB104" s="100"/>
      <c r="DC104" s="100"/>
      <c r="DD104" s="100"/>
      <c r="DE104" s="100"/>
      <c r="DF104" s="100"/>
      <c r="DG104" s="100"/>
      <c r="DH104" s="100"/>
      <c r="DI104" s="100"/>
      <c r="DJ104" s="100"/>
      <c r="DK104" s="100"/>
      <c r="DL104" s="100"/>
      <c r="DM104" s="100"/>
      <c r="DN104" s="100"/>
      <c r="DO104" s="100"/>
      <c r="DP104" s="100"/>
      <c r="DQ104" s="100"/>
      <c r="DR104" s="100"/>
      <c r="DS104" s="100"/>
      <c r="DT104" s="100"/>
      <c r="DU104" s="100"/>
      <c r="DV104" s="100"/>
      <c r="DW104" s="100"/>
      <c r="DX104" s="100"/>
      <c r="DY104" s="100"/>
      <c r="DZ104" s="100"/>
      <c r="EA104" s="100"/>
      <c r="EB104" s="100"/>
      <c r="EC104" s="100"/>
      <c r="ED104" s="100"/>
      <c r="EE104" s="100"/>
      <c r="EF104" s="100"/>
      <c r="EG104" s="100"/>
      <c r="EH104" s="100"/>
      <c r="EI104" s="100"/>
      <c r="EJ104" s="100"/>
      <c r="EK104" s="100"/>
      <c r="EL104" s="100"/>
      <c r="EM104" s="100"/>
      <c r="EN104" s="100"/>
      <c r="EO104" s="100"/>
      <c r="EP104" s="100"/>
      <c r="EQ104" s="223"/>
      <c r="ER104" s="224"/>
      <c r="ES104" s="223"/>
      <c r="ET104" s="223"/>
      <c r="EU104" s="225"/>
      <c r="EV104" s="225"/>
      <c r="EW104" s="225"/>
      <c r="EX104" s="225"/>
      <c r="EY104" s="225"/>
      <c r="EZ104" s="225"/>
      <c r="FA104" s="225"/>
      <c r="FB104" s="225"/>
      <c r="FC104" s="225"/>
      <c r="FD104" s="225"/>
      <c r="FE104" s="225"/>
      <c r="FF104" s="225"/>
      <c r="FG104" s="225"/>
      <c r="FH104" s="225"/>
      <c r="FI104" s="225"/>
      <c r="FJ104" s="225"/>
      <c r="FK104" s="225"/>
      <c r="FL104" s="225"/>
      <c r="FM104" s="223"/>
      <c r="FN104" s="223"/>
      <c r="FO104" s="223"/>
      <c r="FP104" s="223"/>
      <c r="FQ104" s="223"/>
      <c r="FR104" s="223"/>
      <c r="FS104" s="223"/>
      <c r="FT104" s="223"/>
      <c r="FU104" s="223"/>
      <c r="FV104" s="223"/>
      <c r="FW104" s="223"/>
      <c r="FX104" s="223"/>
      <c r="FY104" s="223"/>
      <c r="FZ104" s="223"/>
      <c r="GA104" s="223"/>
      <c r="GB104" s="223"/>
      <c r="GC104" s="223"/>
      <c r="GD104" s="223"/>
      <c r="GE104" s="223"/>
      <c r="GF104" s="223"/>
      <c r="GG104" s="223"/>
      <c r="GH104" s="223"/>
      <c r="GI104" s="223"/>
    </row>
    <row r="105">
      <c r="A105" s="100"/>
      <c r="B105" s="100"/>
      <c r="C105" s="100"/>
      <c r="D105" s="100"/>
      <c r="E105" s="103"/>
      <c r="F105" s="101"/>
      <c r="G105" s="100"/>
      <c r="H105" s="100"/>
      <c r="I105" s="100"/>
      <c r="J105" s="103"/>
      <c r="K105" s="100"/>
      <c r="L105" s="100"/>
      <c r="M105" s="101"/>
      <c r="N105" s="102"/>
      <c r="O105" s="103"/>
      <c r="P105" s="103"/>
      <c r="Q105" s="103"/>
      <c r="R105" s="103"/>
      <c r="S105" s="103"/>
      <c r="T105" s="100"/>
      <c r="U105" s="100"/>
      <c r="V105" s="100"/>
      <c r="W105" s="101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1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  <c r="BH105" s="100"/>
      <c r="BI105" s="100"/>
      <c r="BJ105" s="100"/>
      <c r="BK105" s="100"/>
      <c r="BL105" s="100"/>
      <c r="BM105" s="100"/>
      <c r="BN105" s="100"/>
      <c r="BO105" s="100"/>
      <c r="BP105" s="100"/>
      <c r="BQ105" s="100"/>
      <c r="BR105" s="100"/>
      <c r="BS105" s="100"/>
      <c r="BT105" s="100"/>
      <c r="BU105" s="100"/>
      <c r="BV105" s="100"/>
      <c r="BW105" s="100"/>
      <c r="BX105" s="100"/>
      <c r="BY105" s="100"/>
      <c r="BZ105" s="100"/>
      <c r="CA105" s="100"/>
      <c r="CB105" s="100"/>
      <c r="CC105" s="100"/>
      <c r="CD105" s="100"/>
      <c r="CE105" s="100"/>
      <c r="CF105" s="100"/>
      <c r="CG105" s="100"/>
      <c r="CH105" s="100"/>
      <c r="CI105" s="100"/>
      <c r="CJ105" s="100"/>
      <c r="CK105" s="100"/>
      <c r="CL105" s="100"/>
      <c r="CM105" s="100"/>
      <c r="CN105" s="100"/>
      <c r="CO105" s="100"/>
      <c r="CP105" s="100"/>
      <c r="CQ105" s="100"/>
      <c r="CR105" s="100"/>
      <c r="CS105" s="100"/>
      <c r="CT105" s="100"/>
      <c r="CU105" s="100"/>
      <c r="CV105" s="100"/>
      <c r="CW105" s="100"/>
      <c r="CX105" s="100"/>
      <c r="CY105" s="100"/>
      <c r="CZ105" s="100"/>
      <c r="DA105" s="100"/>
      <c r="DB105" s="100"/>
      <c r="DC105" s="100"/>
      <c r="DD105" s="100"/>
      <c r="DE105" s="100"/>
      <c r="DF105" s="100"/>
      <c r="DG105" s="100"/>
      <c r="DH105" s="100"/>
      <c r="DI105" s="100"/>
      <c r="DJ105" s="100"/>
      <c r="DK105" s="100"/>
      <c r="DL105" s="100"/>
      <c r="DM105" s="100"/>
      <c r="DN105" s="100"/>
      <c r="DO105" s="100"/>
      <c r="DP105" s="100"/>
      <c r="DQ105" s="100"/>
      <c r="DR105" s="100"/>
      <c r="DS105" s="100"/>
      <c r="DT105" s="100"/>
      <c r="DU105" s="100"/>
      <c r="DV105" s="100"/>
      <c r="DW105" s="100"/>
      <c r="DX105" s="100"/>
      <c r="DY105" s="100"/>
      <c r="DZ105" s="100"/>
      <c r="EA105" s="100"/>
      <c r="EB105" s="100"/>
      <c r="EC105" s="100"/>
      <c r="ED105" s="100"/>
      <c r="EE105" s="100"/>
      <c r="EF105" s="100"/>
      <c r="EG105" s="100"/>
      <c r="EH105" s="100"/>
      <c r="EI105" s="100"/>
      <c r="EJ105" s="100"/>
      <c r="EK105" s="100"/>
      <c r="EL105" s="100"/>
      <c r="EM105" s="100"/>
      <c r="EN105" s="100"/>
      <c r="EO105" s="100"/>
      <c r="EP105" s="100"/>
      <c r="EQ105" s="223"/>
      <c r="ER105" s="224"/>
      <c r="ES105" s="223"/>
      <c r="ET105" s="223"/>
      <c r="EU105" s="225"/>
      <c r="EV105" s="225"/>
      <c r="EW105" s="225"/>
      <c r="EX105" s="225"/>
      <c r="EY105" s="225"/>
      <c r="EZ105" s="225"/>
      <c r="FA105" s="225"/>
      <c r="FB105" s="225"/>
      <c r="FC105" s="225"/>
      <c r="FD105" s="225"/>
      <c r="FE105" s="225"/>
      <c r="FF105" s="225"/>
      <c r="FG105" s="225"/>
      <c r="FH105" s="225"/>
      <c r="FI105" s="225"/>
      <c r="FJ105" s="225"/>
      <c r="FK105" s="225"/>
      <c r="FL105" s="225"/>
      <c r="FM105" s="223"/>
      <c r="FN105" s="223"/>
      <c r="FO105" s="223"/>
      <c r="FP105" s="223"/>
      <c r="FQ105" s="223"/>
      <c r="FR105" s="223"/>
      <c r="FS105" s="223"/>
      <c r="FT105" s="223"/>
      <c r="FU105" s="223"/>
      <c r="FV105" s="223"/>
      <c r="FW105" s="223"/>
      <c r="FX105" s="223"/>
      <c r="FY105" s="223"/>
      <c r="FZ105" s="223"/>
      <c r="GA105" s="223"/>
      <c r="GB105" s="223"/>
      <c r="GC105" s="223"/>
      <c r="GD105" s="223"/>
      <c r="GE105" s="223"/>
      <c r="GF105" s="223"/>
      <c r="GG105" s="223"/>
      <c r="GH105" s="223"/>
      <c r="GI105" s="223"/>
    </row>
    <row r="106">
      <c r="A106" s="100"/>
      <c r="B106" s="100"/>
      <c r="C106" s="100"/>
      <c r="D106" s="100"/>
      <c r="E106" s="103"/>
      <c r="F106" s="101"/>
      <c r="G106" s="100"/>
      <c r="H106" s="100"/>
      <c r="I106" s="100"/>
      <c r="J106" s="103"/>
      <c r="K106" s="100"/>
      <c r="L106" s="100"/>
      <c r="M106" s="101"/>
      <c r="N106" s="102"/>
      <c r="O106" s="103"/>
      <c r="P106" s="103"/>
      <c r="Q106" s="103"/>
      <c r="R106" s="103"/>
      <c r="S106" s="103"/>
      <c r="T106" s="100"/>
      <c r="U106" s="100"/>
      <c r="V106" s="100"/>
      <c r="W106" s="101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1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  <c r="BH106" s="100"/>
      <c r="BI106" s="100"/>
      <c r="BJ106" s="100"/>
      <c r="BK106" s="100"/>
      <c r="BL106" s="100"/>
      <c r="BM106" s="100"/>
      <c r="BN106" s="100"/>
      <c r="BO106" s="100"/>
      <c r="BP106" s="100"/>
      <c r="BQ106" s="100"/>
      <c r="BR106" s="100"/>
      <c r="BS106" s="100"/>
      <c r="BT106" s="100"/>
      <c r="BU106" s="100"/>
      <c r="BV106" s="100"/>
      <c r="BW106" s="100"/>
      <c r="BX106" s="100"/>
      <c r="BY106" s="100"/>
      <c r="BZ106" s="100"/>
      <c r="CA106" s="100"/>
      <c r="CB106" s="100"/>
      <c r="CC106" s="100"/>
      <c r="CD106" s="100"/>
      <c r="CE106" s="100"/>
      <c r="CF106" s="100"/>
      <c r="CG106" s="100"/>
      <c r="CH106" s="100"/>
      <c r="CI106" s="100"/>
      <c r="CJ106" s="100"/>
      <c r="CK106" s="100"/>
      <c r="CL106" s="100"/>
      <c r="CM106" s="100"/>
      <c r="CN106" s="100"/>
      <c r="CO106" s="100"/>
      <c r="CP106" s="100"/>
      <c r="CQ106" s="100"/>
      <c r="CR106" s="100"/>
      <c r="CS106" s="100"/>
      <c r="CT106" s="100"/>
      <c r="CU106" s="100"/>
      <c r="CV106" s="100"/>
      <c r="CW106" s="100"/>
      <c r="CX106" s="100"/>
      <c r="CY106" s="100"/>
      <c r="CZ106" s="100"/>
      <c r="DA106" s="100"/>
      <c r="DB106" s="100"/>
      <c r="DC106" s="100"/>
      <c r="DD106" s="100"/>
      <c r="DE106" s="100"/>
      <c r="DF106" s="100"/>
      <c r="DG106" s="100"/>
      <c r="DH106" s="100"/>
      <c r="DI106" s="100"/>
      <c r="DJ106" s="100"/>
      <c r="DK106" s="100"/>
      <c r="DL106" s="100"/>
      <c r="DM106" s="100"/>
      <c r="DN106" s="100"/>
      <c r="DO106" s="100"/>
      <c r="DP106" s="100"/>
      <c r="DQ106" s="100"/>
      <c r="DR106" s="100"/>
      <c r="DS106" s="100"/>
      <c r="DT106" s="100"/>
      <c r="DU106" s="100"/>
      <c r="DV106" s="100"/>
      <c r="DW106" s="100"/>
      <c r="DX106" s="100"/>
      <c r="DY106" s="100"/>
      <c r="DZ106" s="100"/>
      <c r="EA106" s="100"/>
      <c r="EB106" s="100"/>
      <c r="EC106" s="100"/>
      <c r="ED106" s="100"/>
      <c r="EE106" s="100"/>
      <c r="EF106" s="100"/>
      <c r="EG106" s="100"/>
      <c r="EH106" s="100"/>
      <c r="EI106" s="100"/>
      <c r="EJ106" s="100"/>
      <c r="EK106" s="100"/>
      <c r="EL106" s="100"/>
      <c r="EM106" s="100"/>
      <c r="EN106" s="100"/>
      <c r="EO106" s="100"/>
      <c r="EP106" s="100"/>
      <c r="EQ106" s="223"/>
      <c r="ER106" s="224"/>
      <c r="ES106" s="223"/>
      <c r="ET106" s="223"/>
      <c r="EU106" s="225"/>
      <c r="EV106" s="225"/>
      <c r="EW106" s="225"/>
      <c r="EX106" s="225"/>
      <c r="EY106" s="225"/>
      <c r="EZ106" s="225"/>
      <c r="FA106" s="225"/>
      <c r="FB106" s="225"/>
      <c r="FC106" s="225"/>
      <c r="FD106" s="225"/>
      <c r="FE106" s="225"/>
      <c r="FF106" s="225"/>
      <c r="FG106" s="225"/>
      <c r="FH106" s="225"/>
      <c r="FI106" s="225"/>
      <c r="FJ106" s="225"/>
      <c r="FK106" s="225"/>
      <c r="FL106" s="225"/>
      <c r="FM106" s="223"/>
      <c r="FN106" s="223"/>
      <c r="FO106" s="223"/>
      <c r="FP106" s="223"/>
      <c r="FQ106" s="223"/>
      <c r="FR106" s="223"/>
      <c r="FS106" s="223"/>
      <c r="FT106" s="223"/>
      <c r="FU106" s="223"/>
      <c r="FV106" s="223"/>
      <c r="FW106" s="223"/>
      <c r="FX106" s="223"/>
      <c r="FY106" s="223"/>
      <c r="FZ106" s="223"/>
      <c r="GA106" s="223"/>
      <c r="GB106" s="223"/>
      <c r="GC106" s="223"/>
      <c r="GD106" s="223"/>
      <c r="GE106" s="223"/>
      <c r="GF106" s="223"/>
      <c r="GG106" s="223"/>
      <c r="GH106" s="223"/>
      <c r="GI106" s="223"/>
    </row>
    <row r="107">
      <c r="A107" s="100"/>
      <c r="B107" s="100"/>
      <c r="C107" s="100"/>
      <c r="D107" s="100"/>
      <c r="E107" s="103"/>
      <c r="F107" s="101"/>
      <c r="G107" s="100"/>
      <c r="H107" s="100"/>
      <c r="I107" s="100"/>
      <c r="J107" s="103"/>
      <c r="K107" s="100"/>
      <c r="L107" s="100"/>
      <c r="M107" s="101"/>
      <c r="N107" s="102"/>
      <c r="O107" s="103"/>
      <c r="P107" s="103"/>
      <c r="Q107" s="103"/>
      <c r="R107" s="103"/>
      <c r="S107" s="103"/>
      <c r="T107" s="100"/>
      <c r="U107" s="100"/>
      <c r="V107" s="100"/>
      <c r="W107" s="101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1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  <c r="BH107" s="100"/>
      <c r="BI107" s="100"/>
      <c r="BJ107" s="100"/>
      <c r="BK107" s="100"/>
      <c r="BL107" s="100"/>
      <c r="BM107" s="100"/>
      <c r="BN107" s="100"/>
      <c r="BO107" s="100"/>
      <c r="BP107" s="100"/>
      <c r="BQ107" s="100"/>
      <c r="BR107" s="100"/>
      <c r="BS107" s="100"/>
      <c r="BT107" s="100"/>
      <c r="BU107" s="100"/>
      <c r="BV107" s="100"/>
      <c r="BW107" s="100"/>
      <c r="BX107" s="100"/>
      <c r="BY107" s="100"/>
      <c r="BZ107" s="100"/>
      <c r="CA107" s="100"/>
      <c r="CB107" s="100"/>
      <c r="CC107" s="100"/>
      <c r="CD107" s="100"/>
      <c r="CE107" s="100"/>
      <c r="CF107" s="100"/>
      <c r="CG107" s="100"/>
      <c r="CH107" s="100"/>
      <c r="CI107" s="100"/>
      <c r="CJ107" s="100"/>
      <c r="CK107" s="100"/>
      <c r="CL107" s="100"/>
      <c r="CM107" s="100"/>
      <c r="CN107" s="100"/>
      <c r="CO107" s="100"/>
      <c r="CP107" s="100"/>
      <c r="CQ107" s="100"/>
      <c r="CR107" s="100"/>
      <c r="CS107" s="100"/>
      <c r="CT107" s="100"/>
      <c r="CU107" s="100"/>
      <c r="CV107" s="100"/>
      <c r="CW107" s="100"/>
      <c r="CX107" s="100"/>
      <c r="CY107" s="100"/>
      <c r="CZ107" s="100"/>
      <c r="DA107" s="100"/>
      <c r="DB107" s="100"/>
      <c r="DC107" s="100"/>
      <c r="DD107" s="100"/>
      <c r="DE107" s="100"/>
      <c r="DF107" s="100"/>
      <c r="DG107" s="100"/>
      <c r="DH107" s="100"/>
      <c r="DI107" s="100"/>
      <c r="DJ107" s="100"/>
      <c r="DK107" s="100"/>
      <c r="DL107" s="100"/>
      <c r="DM107" s="100"/>
      <c r="DN107" s="100"/>
      <c r="DO107" s="100"/>
      <c r="DP107" s="100"/>
      <c r="DQ107" s="100"/>
      <c r="DR107" s="100"/>
      <c r="DS107" s="100"/>
      <c r="DT107" s="100"/>
      <c r="DU107" s="100"/>
      <c r="DV107" s="100"/>
      <c r="DW107" s="100"/>
      <c r="DX107" s="100"/>
      <c r="DY107" s="100"/>
      <c r="DZ107" s="100"/>
      <c r="EA107" s="100"/>
      <c r="EB107" s="100"/>
      <c r="EC107" s="100"/>
      <c r="ED107" s="100"/>
      <c r="EE107" s="100"/>
      <c r="EF107" s="100"/>
      <c r="EG107" s="100"/>
      <c r="EH107" s="100"/>
      <c r="EI107" s="100"/>
      <c r="EJ107" s="100"/>
      <c r="EK107" s="100"/>
      <c r="EL107" s="100"/>
      <c r="EM107" s="100"/>
      <c r="EN107" s="100"/>
      <c r="EO107" s="100"/>
      <c r="EP107" s="100"/>
      <c r="EQ107" s="223"/>
      <c r="ER107" s="224"/>
      <c r="ES107" s="223"/>
      <c r="ET107" s="223"/>
      <c r="EU107" s="225"/>
      <c r="EV107" s="225"/>
      <c r="EW107" s="225"/>
      <c r="EX107" s="225"/>
      <c r="EY107" s="225"/>
      <c r="EZ107" s="225"/>
      <c r="FA107" s="225"/>
      <c r="FB107" s="225"/>
      <c r="FC107" s="225"/>
      <c r="FD107" s="225"/>
      <c r="FE107" s="225"/>
      <c r="FF107" s="225"/>
      <c r="FG107" s="225"/>
      <c r="FH107" s="225"/>
      <c r="FI107" s="225"/>
      <c r="FJ107" s="225"/>
      <c r="FK107" s="225"/>
      <c r="FL107" s="225"/>
      <c r="FM107" s="223"/>
      <c r="FN107" s="223"/>
      <c r="FO107" s="223"/>
      <c r="FP107" s="223"/>
      <c r="FQ107" s="223"/>
      <c r="FR107" s="223"/>
      <c r="FS107" s="223"/>
      <c r="FT107" s="223"/>
      <c r="FU107" s="223"/>
      <c r="FV107" s="223"/>
      <c r="FW107" s="223"/>
      <c r="FX107" s="223"/>
      <c r="FY107" s="223"/>
      <c r="FZ107" s="223"/>
      <c r="GA107" s="223"/>
      <c r="GB107" s="223"/>
      <c r="GC107" s="223"/>
      <c r="GD107" s="223"/>
      <c r="GE107" s="223"/>
      <c r="GF107" s="223"/>
      <c r="GG107" s="223"/>
      <c r="GH107" s="223"/>
      <c r="GI107" s="223"/>
    </row>
    <row r="108">
      <c r="A108" s="100"/>
      <c r="B108" s="100"/>
      <c r="C108" s="100"/>
      <c r="D108" s="100"/>
      <c r="E108" s="103"/>
      <c r="F108" s="101"/>
      <c r="G108" s="100"/>
      <c r="H108" s="100"/>
      <c r="I108" s="100"/>
      <c r="J108" s="103"/>
      <c r="K108" s="100"/>
      <c r="L108" s="100"/>
      <c r="M108" s="101"/>
      <c r="N108" s="102"/>
      <c r="O108" s="103"/>
      <c r="P108" s="103"/>
      <c r="Q108" s="103"/>
      <c r="R108" s="103"/>
      <c r="S108" s="103"/>
      <c r="T108" s="100"/>
      <c r="U108" s="100"/>
      <c r="V108" s="100"/>
      <c r="W108" s="101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1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  <c r="BH108" s="100"/>
      <c r="BI108" s="100"/>
      <c r="BJ108" s="100"/>
      <c r="BK108" s="100"/>
      <c r="BL108" s="100"/>
      <c r="BM108" s="100"/>
      <c r="BN108" s="100"/>
      <c r="BO108" s="100"/>
      <c r="BP108" s="100"/>
      <c r="BQ108" s="100"/>
      <c r="BR108" s="100"/>
      <c r="BS108" s="100"/>
      <c r="BT108" s="100"/>
      <c r="BU108" s="100"/>
      <c r="BV108" s="100"/>
      <c r="BW108" s="100"/>
      <c r="BX108" s="100"/>
      <c r="BY108" s="100"/>
      <c r="BZ108" s="100"/>
      <c r="CA108" s="100"/>
      <c r="CB108" s="100"/>
      <c r="CC108" s="100"/>
      <c r="CD108" s="100"/>
      <c r="CE108" s="100"/>
      <c r="CF108" s="100"/>
      <c r="CG108" s="100"/>
      <c r="CH108" s="100"/>
      <c r="CI108" s="100"/>
      <c r="CJ108" s="100"/>
      <c r="CK108" s="100"/>
      <c r="CL108" s="100"/>
      <c r="CM108" s="100"/>
      <c r="CN108" s="100"/>
      <c r="CO108" s="100"/>
      <c r="CP108" s="100"/>
      <c r="CQ108" s="100"/>
      <c r="CR108" s="100"/>
      <c r="CS108" s="100"/>
      <c r="CT108" s="100"/>
      <c r="CU108" s="100"/>
      <c r="CV108" s="100"/>
      <c r="CW108" s="100"/>
      <c r="CX108" s="100"/>
      <c r="CY108" s="100"/>
      <c r="CZ108" s="100"/>
      <c r="DA108" s="100"/>
      <c r="DB108" s="100"/>
      <c r="DC108" s="100"/>
      <c r="DD108" s="100"/>
      <c r="DE108" s="100"/>
      <c r="DF108" s="100"/>
      <c r="DG108" s="100"/>
      <c r="DH108" s="100"/>
      <c r="DI108" s="100"/>
      <c r="DJ108" s="100"/>
      <c r="DK108" s="100"/>
      <c r="DL108" s="100"/>
      <c r="DM108" s="100"/>
      <c r="DN108" s="100"/>
      <c r="DO108" s="100"/>
      <c r="DP108" s="100"/>
      <c r="DQ108" s="100"/>
      <c r="DR108" s="100"/>
      <c r="DS108" s="100"/>
      <c r="DT108" s="100"/>
      <c r="DU108" s="100"/>
      <c r="DV108" s="100"/>
      <c r="DW108" s="100"/>
      <c r="DX108" s="100"/>
      <c r="DY108" s="100"/>
      <c r="DZ108" s="100"/>
      <c r="EA108" s="100"/>
      <c r="EB108" s="100"/>
      <c r="EC108" s="100"/>
      <c r="ED108" s="100"/>
      <c r="EE108" s="100"/>
      <c r="EF108" s="100"/>
      <c r="EG108" s="100"/>
      <c r="EH108" s="100"/>
      <c r="EI108" s="100"/>
      <c r="EJ108" s="100"/>
      <c r="EK108" s="100"/>
      <c r="EL108" s="100"/>
      <c r="EM108" s="100"/>
      <c r="EN108" s="100"/>
      <c r="EO108" s="100"/>
      <c r="EP108" s="100"/>
      <c r="EQ108" s="223"/>
      <c r="ER108" s="224"/>
      <c r="ES108" s="223"/>
      <c r="ET108" s="223"/>
      <c r="EU108" s="225"/>
      <c r="EV108" s="225"/>
      <c r="EW108" s="225"/>
      <c r="EX108" s="225"/>
      <c r="EY108" s="225"/>
      <c r="EZ108" s="225"/>
      <c r="FA108" s="225"/>
      <c r="FB108" s="225"/>
      <c r="FC108" s="225"/>
      <c r="FD108" s="225"/>
      <c r="FE108" s="225"/>
      <c r="FF108" s="225"/>
      <c r="FG108" s="225"/>
      <c r="FH108" s="225"/>
      <c r="FI108" s="225"/>
      <c r="FJ108" s="225"/>
      <c r="FK108" s="225"/>
      <c r="FL108" s="225"/>
      <c r="FM108" s="223"/>
      <c r="FN108" s="223"/>
      <c r="FO108" s="223"/>
      <c r="FP108" s="223"/>
      <c r="FQ108" s="223"/>
      <c r="FR108" s="223"/>
      <c r="FS108" s="223"/>
      <c r="FT108" s="223"/>
      <c r="FU108" s="223"/>
      <c r="FV108" s="223"/>
      <c r="FW108" s="223"/>
      <c r="FX108" s="223"/>
      <c r="FY108" s="223"/>
      <c r="FZ108" s="223"/>
      <c r="GA108" s="223"/>
      <c r="GB108" s="223"/>
      <c r="GC108" s="223"/>
      <c r="GD108" s="223"/>
      <c r="GE108" s="223"/>
      <c r="GF108" s="223"/>
      <c r="GG108" s="223"/>
      <c r="GH108" s="223"/>
      <c r="GI108" s="223"/>
    </row>
    <row r="109">
      <c r="A109" s="100"/>
      <c r="B109" s="100"/>
      <c r="C109" s="100"/>
      <c r="D109" s="100"/>
      <c r="E109" s="103"/>
      <c r="F109" s="101"/>
      <c r="G109" s="100"/>
      <c r="H109" s="100"/>
      <c r="I109" s="100"/>
      <c r="J109" s="103"/>
      <c r="K109" s="100"/>
      <c r="L109" s="100"/>
      <c r="M109" s="101"/>
      <c r="N109" s="102"/>
      <c r="O109" s="103"/>
      <c r="P109" s="103"/>
      <c r="Q109" s="103"/>
      <c r="R109" s="103"/>
      <c r="S109" s="103"/>
      <c r="T109" s="100"/>
      <c r="U109" s="100"/>
      <c r="V109" s="100"/>
      <c r="W109" s="101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1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100"/>
      <c r="BU109" s="100"/>
      <c r="BV109" s="100"/>
      <c r="BW109" s="100"/>
      <c r="BX109" s="100"/>
      <c r="BY109" s="100"/>
      <c r="BZ109" s="100"/>
      <c r="CA109" s="100"/>
      <c r="CB109" s="100"/>
      <c r="CC109" s="100"/>
      <c r="CD109" s="100"/>
      <c r="CE109" s="100"/>
      <c r="CF109" s="100"/>
      <c r="CG109" s="100"/>
      <c r="CH109" s="100"/>
      <c r="CI109" s="100"/>
      <c r="CJ109" s="100"/>
      <c r="CK109" s="100"/>
      <c r="CL109" s="100"/>
      <c r="CM109" s="100"/>
      <c r="CN109" s="100"/>
      <c r="CO109" s="100"/>
      <c r="CP109" s="100"/>
      <c r="CQ109" s="100"/>
      <c r="CR109" s="100"/>
      <c r="CS109" s="100"/>
      <c r="CT109" s="100"/>
      <c r="CU109" s="100"/>
      <c r="CV109" s="100"/>
      <c r="CW109" s="100"/>
      <c r="CX109" s="100"/>
      <c r="CY109" s="100"/>
      <c r="CZ109" s="100"/>
      <c r="DA109" s="100"/>
      <c r="DB109" s="100"/>
      <c r="DC109" s="100"/>
      <c r="DD109" s="100"/>
      <c r="DE109" s="100"/>
      <c r="DF109" s="100"/>
      <c r="DG109" s="100"/>
      <c r="DH109" s="100"/>
      <c r="DI109" s="100"/>
      <c r="DJ109" s="100"/>
      <c r="DK109" s="100"/>
      <c r="DL109" s="100"/>
      <c r="DM109" s="100"/>
      <c r="DN109" s="100"/>
      <c r="DO109" s="100"/>
      <c r="DP109" s="100"/>
      <c r="DQ109" s="100"/>
      <c r="DR109" s="100"/>
      <c r="DS109" s="100"/>
      <c r="DT109" s="100"/>
      <c r="DU109" s="100"/>
      <c r="DV109" s="100"/>
      <c r="DW109" s="100"/>
      <c r="DX109" s="100"/>
      <c r="DY109" s="100"/>
      <c r="DZ109" s="100"/>
      <c r="EA109" s="100"/>
      <c r="EB109" s="100"/>
      <c r="EC109" s="100"/>
      <c r="ED109" s="100"/>
      <c r="EE109" s="100"/>
      <c r="EF109" s="100"/>
      <c r="EG109" s="100"/>
      <c r="EH109" s="100"/>
      <c r="EI109" s="100"/>
      <c r="EJ109" s="100"/>
      <c r="EK109" s="100"/>
      <c r="EL109" s="100"/>
      <c r="EM109" s="100"/>
      <c r="EN109" s="100"/>
      <c r="EO109" s="100"/>
      <c r="EP109" s="100"/>
      <c r="EQ109" s="223"/>
      <c r="ER109" s="224"/>
      <c r="ES109" s="223"/>
      <c r="ET109" s="223"/>
      <c r="EU109" s="225"/>
      <c r="EV109" s="225"/>
      <c r="EW109" s="225"/>
      <c r="EX109" s="225"/>
      <c r="EY109" s="225"/>
      <c r="EZ109" s="225"/>
      <c r="FA109" s="225"/>
      <c r="FB109" s="225"/>
      <c r="FC109" s="225"/>
      <c r="FD109" s="225"/>
      <c r="FE109" s="225"/>
      <c r="FF109" s="225"/>
      <c r="FG109" s="225"/>
      <c r="FH109" s="225"/>
      <c r="FI109" s="225"/>
      <c r="FJ109" s="225"/>
      <c r="FK109" s="225"/>
      <c r="FL109" s="225"/>
      <c r="FM109" s="223"/>
      <c r="FN109" s="223"/>
      <c r="FO109" s="223"/>
      <c r="FP109" s="223"/>
      <c r="FQ109" s="223"/>
      <c r="FR109" s="223"/>
      <c r="FS109" s="223"/>
      <c r="FT109" s="223"/>
      <c r="FU109" s="223"/>
      <c r="FV109" s="223"/>
      <c r="FW109" s="223"/>
      <c r="FX109" s="223"/>
      <c r="FY109" s="223"/>
      <c r="FZ109" s="223"/>
      <c r="GA109" s="223"/>
      <c r="GB109" s="223"/>
      <c r="GC109" s="223"/>
      <c r="GD109" s="223"/>
      <c r="GE109" s="223"/>
      <c r="GF109" s="223"/>
      <c r="GG109" s="223"/>
      <c r="GH109" s="223"/>
      <c r="GI109" s="223"/>
    </row>
    <row r="110">
      <c r="A110" s="100"/>
      <c r="B110" s="100"/>
      <c r="C110" s="100"/>
      <c r="D110" s="100"/>
      <c r="E110" s="103"/>
      <c r="F110" s="101"/>
      <c r="G110" s="100"/>
      <c r="H110" s="100"/>
      <c r="I110" s="100"/>
      <c r="J110" s="103"/>
      <c r="K110" s="100"/>
      <c r="L110" s="100"/>
      <c r="M110" s="101"/>
      <c r="N110" s="102"/>
      <c r="O110" s="103"/>
      <c r="P110" s="103"/>
      <c r="Q110" s="103"/>
      <c r="R110" s="103"/>
      <c r="S110" s="103"/>
      <c r="T110" s="100"/>
      <c r="U110" s="100"/>
      <c r="V110" s="100"/>
      <c r="W110" s="101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1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00"/>
      <c r="BR110" s="100"/>
      <c r="BS110" s="100"/>
      <c r="BT110" s="100"/>
      <c r="BU110" s="100"/>
      <c r="BV110" s="100"/>
      <c r="BW110" s="100"/>
      <c r="BX110" s="100"/>
      <c r="BY110" s="100"/>
      <c r="BZ110" s="100"/>
      <c r="CA110" s="100"/>
      <c r="CB110" s="100"/>
      <c r="CC110" s="100"/>
      <c r="CD110" s="100"/>
      <c r="CE110" s="100"/>
      <c r="CF110" s="100"/>
      <c r="CG110" s="100"/>
      <c r="CH110" s="100"/>
      <c r="CI110" s="100"/>
      <c r="CJ110" s="100"/>
      <c r="CK110" s="100"/>
      <c r="CL110" s="100"/>
      <c r="CM110" s="100"/>
      <c r="CN110" s="100"/>
      <c r="CO110" s="100"/>
      <c r="CP110" s="100"/>
      <c r="CQ110" s="100"/>
      <c r="CR110" s="100"/>
      <c r="CS110" s="100"/>
      <c r="CT110" s="100"/>
      <c r="CU110" s="100"/>
      <c r="CV110" s="100"/>
      <c r="CW110" s="100"/>
      <c r="CX110" s="100"/>
      <c r="CY110" s="100"/>
      <c r="CZ110" s="100"/>
      <c r="DA110" s="100"/>
      <c r="DB110" s="100"/>
      <c r="DC110" s="100"/>
      <c r="DD110" s="100"/>
      <c r="DE110" s="100"/>
      <c r="DF110" s="100"/>
      <c r="DG110" s="100"/>
      <c r="DH110" s="100"/>
      <c r="DI110" s="100"/>
      <c r="DJ110" s="100"/>
      <c r="DK110" s="100"/>
      <c r="DL110" s="100"/>
      <c r="DM110" s="100"/>
      <c r="DN110" s="100"/>
      <c r="DO110" s="100"/>
      <c r="DP110" s="100"/>
      <c r="DQ110" s="100"/>
      <c r="DR110" s="100"/>
      <c r="DS110" s="100"/>
      <c r="DT110" s="100"/>
      <c r="DU110" s="100"/>
      <c r="DV110" s="100"/>
      <c r="DW110" s="100"/>
      <c r="DX110" s="100"/>
      <c r="DY110" s="100"/>
      <c r="DZ110" s="100"/>
      <c r="EA110" s="100"/>
      <c r="EB110" s="100"/>
      <c r="EC110" s="100"/>
      <c r="ED110" s="100"/>
      <c r="EE110" s="100"/>
      <c r="EF110" s="100"/>
      <c r="EG110" s="100"/>
      <c r="EH110" s="100"/>
      <c r="EI110" s="100"/>
      <c r="EJ110" s="100"/>
      <c r="EK110" s="100"/>
      <c r="EL110" s="100"/>
      <c r="EM110" s="100"/>
      <c r="EN110" s="100"/>
      <c r="EO110" s="100"/>
      <c r="EP110" s="100"/>
      <c r="EQ110" s="223"/>
      <c r="ER110" s="224"/>
      <c r="ES110" s="223"/>
      <c r="ET110" s="223"/>
      <c r="EU110" s="225"/>
      <c r="EV110" s="225"/>
      <c r="EW110" s="225"/>
      <c r="EX110" s="225"/>
      <c r="EY110" s="225"/>
      <c r="EZ110" s="225"/>
      <c r="FA110" s="225"/>
      <c r="FB110" s="225"/>
      <c r="FC110" s="225"/>
      <c r="FD110" s="225"/>
      <c r="FE110" s="225"/>
      <c r="FF110" s="225"/>
      <c r="FG110" s="225"/>
      <c r="FH110" s="225"/>
      <c r="FI110" s="225"/>
      <c r="FJ110" s="225"/>
      <c r="FK110" s="225"/>
      <c r="FL110" s="225"/>
      <c r="FM110" s="223"/>
      <c r="FN110" s="223"/>
      <c r="FO110" s="223"/>
      <c r="FP110" s="223"/>
      <c r="FQ110" s="223"/>
      <c r="FR110" s="223"/>
      <c r="FS110" s="223"/>
      <c r="FT110" s="223"/>
      <c r="FU110" s="223"/>
      <c r="FV110" s="223"/>
      <c r="FW110" s="223"/>
      <c r="FX110" s="223"/>
      <c r="FY110" s="223"/>
      <c r="FZ110" s="223"/>
      <c r="GA110" s="223"/>
      <c r="GB110" s="223"/>
      <c r="GC110" s="223"/>
      <c r="GD110" s="223"/>
      <c r="GE110" s="223"/>
      <c r="GF110" s="223"/>
      <c r="GG110" s="223"/>
      <c r="GH110" s="223"/>
      <c r="GI110" s="223"/>
    </row>
    <row r="111">
      <c r="A111" s="100"/>
      <c r="B111" s="100"/>
      <c r="C111" s="100"/>
      <c r="D111" s="100"/>
      <c r="E111" s="103"/>
      <c r="F111" s="101"/>
      <c r="G111" s="100"/>
      <c r="H111" s="100"/>
      <c r="I111" s="100"/>
      <c r="J111" s="103"/>
      <c r="K111" s="100"/>
      <c r="L111" s="100"/>
      <c r="M111" s="101"/>
      <c r="N111" s="102"/>
      <c r="O111" s="103"/>
      <c r="P111" s="103"/>
      <c r="Q111" s="103"/>
      <c r="R111" s="103"/>
      <c r="S111" s="103"/>
      <c r="T111" s="100"/>
      <c r="U111" s="100"/>
      <c r="V111" s="100"/>
      <c r="W111" s="101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1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00"/>
      <c r="BR111" s="100"/>
      <c r="BS111" s="100"/>
      <c r="BT111" s="100"/>
      <c r="BU111" s="100"/>
      <c r="BV111" s="100"/>
      <c r="BW111" s="100"/>
      <c r="BX111" s="100"/>
      <c r="BY111" s="100"/>
      <c r="BZ111" s="100"/>
      <c r="CA111" s="100"/>
      <c r="CB111" s="100"/>
      <c r="CC111" s="100"/>
      <c r="CD111" s="100"/>
      <c r="CE111" s="100"/>
      <c r="CF111" s="100"/>
      <c r="CG111" s="100"/>
      <c r="CH111" s="100"/>
      <c r="CI111" s="100"/>
      <c r="CJ111" s="100"/>
      <c r="CK111" s="100"/>
      <c r="CL111" s="100"/>
      <c r="CM111" s="100"/>
      <c r="CN111" s="100"/>
      <c r="CO111" s="100"/>
      <c r="CP111" s="100"/>
      <c r="CQ111" s="100"/>
      <c r="CR111" s="100"/>
      <c r="CS111" s="100"/>
      <c r="CT111" s="100"/>
      <c r="CU111" s="100"/>
      <c r="CV111" s="100"/>
      <c r="CW111" s="100"/>
      <c r="CX111" s="100"/>
      <c r="CY111" s="100"/>
      <c r="CZ111" s="100"/>
      <c r="DA111" s="100"/>
      <c r="DB111" s="100"/>
      <c r="DC111" s="100"/>
      <c r="DD111" s="100"/>
      <c r="DE111" s="100"/>
      <c r="DF111" s="100"/>
      <c r="DG111" s="100"/>
      <c r="DH111" s="100"/>
      <c r="DI111" s="100"/>
      <c r="DJ111" s="100"/>
      <c r="DK111" s="100"/>
      <c r="DL111" s="100"/>
      <c r="DM111" s="100"/>
      <c r="DN111" s="100"/>
      <c r="DO111" s="100"/>
      <c r="DP111" s="100"/>
      <c r="DQ111" s="100"/>
      <c r="DR111" s="100"/>
      <c r="DS111" s="100"/>
      <c r="DT111" s="100"/>
      <c r="DU111" s="100"/>
      <c r="DV111" s="100"/>
      <c r="DW111" s="100"/>
      <c r="DX111" s="100"/>
      <c r="DY111" s="100"/>
      <c r="DZ111" s="100"/>
      <c r="EA111" s="100"/>
      <c r="EB111" s="100"/>
      <c r="EC111" s="100"/>
      <c r="ED111" s="100"/>
      <c r="EE111" s="100"/>
      <c r="EF111" s="100"/>
      <c r="EG111" s="100"/>
      <c r="EH111" s="100"/>
      <c r="EI111" s="100"/>
      <c r="EJ111" s="100"/>
      <c r="EK111" s="100"/>
      <c r="EL111" s="100"/>
      <c r="EM111" s="100"/>
      <c r="EN111" s="100"/>
      <c r="EO111" s="100"/>
      <c r="EP111" s="100"/>
      <c r="EQ111" s="223"/>
      <c r="ER111" s="224"/>
      <c r="ES111" s="223"/>
      <c r="ET111" s="223"/>
      <c r="EU111" s="225"/>
      <c r="EV111" s="225"/>
      <c r="EW111" s="225"/>
      <c r="EX111" s="225"/>
      <c r="EY111" s="225"/>
      <c r="EZ111" s="225"/>
      <c r="FA111" s="225"/>
      <c r="FB111" s="225"/>
      <c r="FC111" s="225"/>
      <c r="FD111" s="225"/>
      <c r="FE111" s="225"/>
      <c r="FF111" s="225"/>
      <c r="FG111" s="225"/>
      <c r="FH111" s="225"/>
      <c r="FI111" s="225"/>
      <c r="FJ111" s="225"/>
      <c r="FK111" s="225"/>
      <c r="FL111" s="225"/>
      <c r="FM111" s="223"/>
      <c r="FN111" s="223"/>
      <c r="FO111" s="223"/>
      <c r="FP111" s="223"/>
      <c r="FQ111" s="223"/>
      <c r="FR111" s="223"/>
      <c r="FS111" s="223"/>
      <c r="FT111" s="223"/>
      <c r="FU111" s="223"/>
      <c r="FV111" s="223"/>
      <c r="FW111" s="223"/>
      <c r="FX111" s="223"/>
      <c r="FY111" s="223"/>
      <c r="FZ111" s="223"/>
      <c r="GA111" s="223"/>
      <c r="GB111" s="223"/>
      <c r="GC111" s="223"/>
      <c r="GD111" s="223"/>
      <c r="GE111" s="223"/>
      <c r="GF111" s="223"/>
      <c r="GG111" s="223"/>
      <c r="GH111" s="223"/>
      <c r="GI111" s="223"/>
    </row>
    <row r="112">
      <c r="A112" s="100"/>
      <c r="B112" s="100"/>
      <c r="C112" s="100"/>
      <c r="D112" s="100"/>
      <c r="E112" s="103"/>
      <c r="F112" s="101"/>
      <c r="G112" s="100"/>
      <c r="H112" s="100"/>
      <c r="I112" s="100"/>
      <c r="J112" s="103"/>
      <c r="K112" s="100"/>
      <c r="L112" s="100"/>
      <c r="M112" s="101"/>
      <c r="N112" s="102"/>
      <c r="O112" s="103"/>
      <c r="P112" s="103"/>
      <c r="Q112" s="103"/>
      <c r="R112" s="103"/>
      <c r="S112" s="103"/>
      <c r="T112" s="100"/>
      <c r="U112" s="100"/>
      <c r="V112" s="100"/>
      <c r="W112" s="101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1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  <c r="BH112" s="100"/>
      <c r="BI112" s="100"/>
      <c r="BJ112" s="100"/>
      <c r="BK112" s="100"/>
      <c r="BL112" s="100"/>
      <c r="BM112" s="100"/>
      <c r="BN112" s="100"/>
      <c r="BO112" s="100"/>
      <c r="BP112" s="100"/>
      <c r="BQ112" s="100"/>
      <c r="BR112" s="100"/>
      <c r="BS112" s="100"/>
      <c r="BT112" s="100"/>
      <c r="BU112" s="100"/>
      <c r="BV112" s="100"/>
      <c r="BW112" s="100"/>
      <c r="BX112" s="100"/>
      <c r="BY112" s="100"/>
      <c r="BZ112" s="100"/>
      <c r="CA112" s="100"/>
      <c r="CB112" s="100"/>
      <c r="CC112" s="100"/>
      <c r="CD112" s="100"/>
      <c r="CE112" s="100"/>
      <c r="CF112" s="100"/>
      <c r="CG112" s="100"/>
      <c r="CH112" s="100"/>
      <c r="CI112" s="100"/>
      <c r="CJ112" s="100"/>
      <c r="CK112" s="100"/>
      <c r="CL112" s="100"/>
      <c r="CM112" s="100"/>
      <c r="CN112" s="100"/>
      <c r="CO112" s="100"/>
      <c r="CP112" s="100"/>
      <c r="CQ112" s="100"/>
      <c r="CR112" s="100"/>
      <c r="CS112" s="100"/>
      <c r="CT112" s="100"/>
      <c r="CU112" s="100"/>
      <c r="CV112" s="100"/>
      <c r="CW112" s="100"/>
      <c r="CX112" s="100"/>
      <c r="CY112" s="100"/>
      <c r="CZ112" s="100"/>
      <c r="DA112" s="100"/>
      <c r="DB112" s="100"/>
      <c r="DC112" s="100"/>
      <c r="DD112" s="100"/>
      <c r="DE112" s="100"/>
      <c r="DF112" s="100"/>
      <c r="DG112" s="100"/>
      <c r="DH112" s="100"/>
      <c r="DI112" s="100"/>
      <c r="DJ112" s="100"/>
      <c r="DK112" s="100"/>
      <c r="DL112" s="100"/>
      <c r="DM112" s="100"/>
      <c r="DN112" s="100"/>
      <c r="DO112" s="100"/>
      <c r="DP112" s="100"/>
      <c r="DQ112" s="100"/>
      <c r="DR112" s="100"/>
      <c r="DS112" s="100"/>
      <c r="DT112" s="100"/>
      <c r="DU112" s="100"/>
      <c r="DV112" s="100"/>
      <c r="DW112" s="100"/>
      <c r="DX112" s="100"/>
      <c r="DY112" s="100"/>
      <c r="DZ112" s="100"/>
      <c r="EA112" s="100"/>
      <c r="EB112" s="100"/>
      <c r="EC112" s="100"/>
      <c r="ED112" s="100"/>
      <c r="EE112" s="100"/>
      <c r="EF112" s="100"/>
      <c r="EG112" s="100"/>
      <c r="EH112" s="100"/>
      <c r="EI112" s="100"/>
      <c r="EJ112" s="100"/>
      <c r="EK112" s="100"/>
      <c r="EL112" s="100"/>
      <c r="EM112" s="100"/>
      <c r="EN112" s="100"/>
      <c r="EO112" s="100"/>
      <c r="EP112" s="100"/>
      <c r="EQ112" s="223"/>
      <c r="ER112" s="224"/>
      <c r="ES112" s="223"/>
      <c r="ET112" s="223"/>
      <c r="EU112" s="225"/>
      <c r="EV112" s="225"/>
      <c r="EW112" s="225"/>
      <c r="EX112" s="225"/>
      <c r="EY112" s="225"/>
      <c r="EZ112" s="225"/>
      <c r="FA112" s="225"/>
      <c r="FB112" s="225"/>
      <c r="FC112" s="225"/>
      <c r="FD112" s="225"/>
      <c r="FE112" s="225"/>
      <c r="FF112" s="225"/>
      <c r="FG112" s="225"/>
      <c r="FH112" s="225"/>
      <c r="FI112" s="225"/>
      <c r="FJ112" s="225"/>
      <c r="FK112" s="225"/>
      <c r="FL112" s="225"/>
      <c r="FM112" s="223"/>
      <c r="FN112" s="223"/>
      <c r="FO112" s="223"/>
      <c r="FP112" s="223"/>
      <c r="FQ112" s="223"/>
      <c r="FR112" s="223"/>
      <c r="FS112" s="223"/>
      <c r="FT112" s="223"/>
      <c r="FU112" s="223"/>
      <c r="FV112" s="223"/>
      <c r="FW112" s="223"/>
      <c r="FX112" s="223"/>
      <c r="FY112" s="223"/>
      <c r="FZ112" s="223"/>
      <c r="GA112" s="223"/>
      <c r="GB112" s="223"/>
      <c r="GC112" s="223"/>
      <c r="GD112" s="223"/>
      <c r="GE112" s="223"/>
      <c r="GF112" s="223"/>
      <c r="GG112" s="223"/>
      <c r="GH112" s="223"/>
      <c r="GI112" s="223"/>
    </row>
    <row r="113">
      <c r="A113" s="100"/>
      <c r="B113" s="100"/>
      <c r="C113" s="100"/>
      <c r="D113" s="100"/>
      <c r="E113" s="103"/>
      <c r="F113" s="101"/>
      <c r="G113" s="100"/>
      <c r="H113" s="100"/>
      <c r="I113" s="100"/>
      <c r="J113" s="103"/>
      <c r="K113" s="100"/>
      <c r="L113" s="100"/>
      <c r="M113" s="101"/>
      <c r="N113" s="102"/>
      <c r="O113" s="103"/>
      <c r="P113" s="103"/>
      <c r="Q113" s="103"/>
      <c r="R113" s="103"/>
      <c r="S113" s="103"/>
      <c r="T113" s="100"/>
      <c r="U113" s="100"/>
      <c r="V113" s="100"/>
      <c r="W113" s="101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1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  <c r="BH113" s="100"/>
      <c r="BI113" s="100"/>
      <c r="BJ113" s="100"/>
      <c r="BK113" s="100"/>
      <c r="BL113" s="100"/>
      <c r="BM113" s="100"/>
      <c r="BN113" s="100"/>
      <c r="BO113" s="100"/>
      <c r="BP113" s="100"/>
      <c r="BQ113" s="100"/>
      <c r="BR113" s="100"/>
      <c r="BS113" s="100"/>
      <c r="BT113" s="100"/>
      <c r="BU113" s="100"/>
      <c r="BV113" s="100"/>
      <c r="BW113" s="100"/>
      <c r="BX113" s="100"/>
      <c r="BY113" s="100"/>
      <c r="BZ113" s="100"/>
      <c r="CA113" s="100"/>
      <c r="CB113" s="100"/>
      <c r="CC113" s="100"/>
      <c r="CD113" s="100"/>
      <c r="CE113" s="100"/>
      <c r="CF113" s="100"/>
      <c r="CG113" s="100"/>
      <c r="CH113" s="100"/>
      <c r="CI113" s="100"/>
      <c r="CJ113" s="100"/>
      <c r="CK113" s="100"/>
      <c r="CL113" s="100"/>
      <c r="CM113" s="100"/>
      <c r="CN113" s="100"/>
      <c r="CO113" s="100"/>
      <c r="CP113" s="100"/>
      <c r="CQ113" s="100"/>
      <c r="CR113" s="100"/>
      <c r="CS113" s="100"/>
      <c r="CT113" s="100"/>
      <c r="CU113" s="100"/>
      <c r="CV113" s="100"/>
      <c r="CW113" s="100"/>
      <c r="CX113" s="100"/>
      <c r="CY113" s="100"/>
      <c r="CZ113" s="100"/>
      <c r="DA113" s="100"/>
      <c r="DB113" s="100"/>
      <c r="DC113" s="100"/>
      <c r="DD113" s="100"/>
      <c r="DE113" s="100"/>
      <c r="DF113" s="100"/>
      <c r="DG113" s="100"/>
      <c r="DH113" s="100"/>
      <c r="DI113" s="100"/>
      <c r="DJ113" s="100"/>
      <c r="DK113" s="100"/>
      <c r="DL113" s="100"/>
      <c r="DM113" s="100"/>
      <c r="DN113" s="100"/>
      <c r="DO113" s="100"/>
      <c r="DP113" s="100"/>
      <c r="DQ113" s="100"/>
      <c r="DR113" s="100"/>
      <c r="DS113" s="100"/>
      <c r="DT113" s="100"/>
      <c r="DU113" s="100"/>
      <c r="DV113" s="100"/>
      <c r="DW113" s="100"/>
      <c r="DX113" s="100"/>
      <c r="DY113" s="100"/>
      <c r="DZ113" s="100"/>
      <c r="EA113" s="100"/>
      <c r="EB113" s="100"/>
      <c r="EC113" s="100"/>
      <c r="ED113" s="100"/>
      <c r="EE113" s="100"/>
      <c r="EF113" s="100"/>
      <c r="EG113" s="100"/>
      <c r="EH113" s="100"/>
      <c r="EI113" s="100"/>
      <c r="EJ113" s="100"/>
      <c r="EK113" s="100"/>
      <c r="EL113" s="100"/>
      <c r="EM113" s="100"/>
      <c r="EN113" s="100"/>
      <c r="EO113" s="100"/>
      <c r="EP113" s="100"/>
      <c r="EQ113" s="223"/>
      <c r="ER113" s="224"/>
      <c r="ES113" s="223"/>
      <c r="ET113" s="223"/>
      <c r="EU113" s="225"/>
      <c r="EV113" s="225"/>
      <c r="EW113" s="225"/>
      <c r="EX113" s="225"/>
      <c r="EY113" s="225"/>
      <c r="EZ113" s="225"/>
      <c r="FA113" s="225"/>
      <c r="FB113" s="225"/>
      <c r="FC113" s="225"/>
      <c r="FD113" s="225"/>
      <c r="FE113" s="225"/>
      <c r="FF113" s="225"/>
      <c r="FG113" s="225"/>
      <c r="FH113" s="225"/>
      <c r="FI113" s="225"/>
      <c r="FJ113" s="225"/>
      <c r="FK113" s="225"/>
      <c r="FL113" s="225"/>
      <c r="FM113" s="223"/>
      <c r="FN113" s="223"/>
      <c r="FO113" s="223"/>
      <c r="FP113" s="223"/>
      <c r="FQ113" s="223"/>
      <c r="FR113" s="223"/>
      <c r="FS113" s="223"/>
      <c r="FT113" s="223"/>
      <c r="FU113" s="223"/>
      <c r="FV113" s="223"/>
      <c r="FW113" s="223"/>
      <c r="FX113" s="223"/>
      <c r="FY113" s="223"/>
      <c r="FZ113" s="223"/>
      <c r="GA113" s="223"/>
      <c r="GB113" s="223"/>
      <c r="GC113" s="223"/>
      <c r="GD113" s="223"/>
      <c r="GE113" s="223"/>
      <c r="GF113" s="223"/>
      <c r="GG113" s="223"/>
      <c r="GH113" s="223"/>
      <c r="GI113" s="223"/>
    </row>
    <row r="114">
      <c r="A114" s="100"/>
      <c r="B114" s="100"/>
      <c r="C114" s="100"/>
      <c r="D114" s="100"/>
      <c r="E114" s="103"/>
      <c r="F114" s="101"/>
      <c r="G114" s="100"/>
      <c r="H114" s="100"/>
      <c r="I114" s="100"/>
      <c r="J114" s="103"/>
      <c r="K114" s="100"/>
      <c r="L114" s="100"/>
      <c r="M114" s="101"/>
      <c r="N114" s="102"/>
      <c r="O114" s="103"/>
      <c r="P114" s="103"/>
      <c r="Q114" s="103"/>
      <c r="R114" s="103"/>
      <c r="S114" s="103"/>
      <c r="T114" s="100"/>
      <c r="U114" s="100"/>
      <c r="V114" s="100"/>
      <c r="W114" s="101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1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  <c r="BH114" s="100"/>
      <c r="BI114" s="100"/>
      <c r="BJ114" s="100"/>
      <c r="BK114" s="100"/>
      <c r="BL114" s="100"/>
      <c r="BM114" s="100"/>
      <c r="BN114" s="100"/>
      <c r="BO114" s="100"/>
      <c r="BP114" s="100"/>
      <c r="BQ114" s="100"/>
      <c r="BR114" s="100"/>
      <c r="BS114" s="100"/>
      <c r="BT114" s="100"/>
      <c r="BU114" s="100"/>
      <c r="BV114" s="100"/>
      <c r="BW114" s="100"/>
      <c r="BX114" s="100"/>
      <c r="BY114" s="100"/>
      <c r="BZ114" s="100"/>
      <c r="CA114" s="100"/>
      <c r="CB114" s="100"/>
      <c r="CC114" s="100"/>
      <c r="CD114" s="100"/>
      <c r="CE114" s="100"/>
      <c r="CF114" s="100"/>
      <c r="CG114" s="100"/>
      <c r="CH114" s="100"/>
      <c r="CI114" s="100"/>
      <c r="CJ114" s="100"/>
      <c r="CK114" s="100"/>
      <c r="CL114" s="100"/>
      <c r="CM114" s="100"/>
      <c r="CN114" s="100"/>
      <c r="CO114" s="100"/>
      <c r="CP114" s="100"/>
      <c r="CQ114" s="100"/>
      <c r="CR114" s="100"/>
      <c r="CS114" s="100"/>
      <c r="CT114" s="100"/>
      <c r="CU114" s="100"/>
      <c r="CV114" s="100"/>
      <c r="CW114" s="100"/>
      <c r="CX114" s="100"/>
      <c r="CY114" s="100"/>
      <c r="CZ114" s="100"/>
      <c r="DA114" s="100"/>
      <c r="DB114" s="100"/>
      <c r="DC114" s="100"/>
      <c r="DD114" s="100"/>
      <c r="DE114" s="100"/>
      <c r="DF114" s="100"/>
      <c r="DG114" s="100"/>
      <c r="DH114" s="100"/>
      <c r="DI114" s="100"/>
      <c r="DJ114" s="100"/>
      <c r="DK114" s="100"/>
      <c r="DL114" s="100"/>
      <c r="DM114" s="100"/>
      <c r="DN114" s="100"/>
      <c r="DO114" s="100"/>
      <c r="DP114" s="100"/>
      <c r="DQ114" s="100"/>
      <c r="DR114" s="100"/>
      <c r="DS114" s="100"/>
      <c r="DT114" s="100"/>
      <c r="DU114" s="100"/>
      <c r="DV114" s="100"/>
      <c r="DW114" s="100"/>
      <c r="DX114" s="100"/>
      <c r="DY114" s="100"/>
      <c r="DZ114" s="100"/>
      <c r="EA114" s="100"/>
      <c r="EB114" s="100"/>
      <c r="EC114" s="100"/>
      <c r="ED114" s="100"/>
      <c r="EE114" s="100"/>
      <c r="EF114" s="100"/>
      <c r="EG114" s="100"/>
      <c r="EH114" s="100"/>
      <c r="EI114" s="100"/>
      <c r="EJ114" s="100"/>
      <c r="EK114" s="100"/>
      <c r="EL114" s="100"/>
      <c r="EM114" s="100"/>
      <c r="EN114" s="100"/>
      <c r="EO114" s="100"/>
      <c r="EP114" s="100"/>
      <c r="EQ114" s="223"/>
      <c r="ER114" s="224"/>
      <c r="ES114" s="223"/>
      <c r="ET114" s="223"/>
      <c r="EU114" s="225"/>
      <c r="EV114" s="225"/>
      <c r="EW114" s="225"/>
      <c r="EX114" s="225"/>
      <c r="EY114" s="225"/>
      <c r="EZ114" s="225"/>
      <c r="FA114" s="225"/>
      <c r="FB114" s="225"/>
      <c r="FC114" s="225"/>
      <c r="FD114" s="225"/>
      <c r="FE114" s="225"/>
      <c r="FF114" s="225"/>
      <c r="FG114" s="225"/>
      <c r="FH114" s="225"/>
      <c r="FI114" s="225"/>
      <c r="FJ114" s="225"/>
      <c r="FK114" s="225"/>
      <c r="FL114" s="225"/>
      <c r="FM114" s="223"/>
      <c r="FN114" s="223"/>
      <c r="FO114" s="223"/>
      <c r="FP114" s="223"/>
      <c r="FQ114" s="223"/>
      <c r="FR114" s="223"/>
      <c r="FS114" s="223"/>
      <c r="FT114" s="223"/>
      <c r="FU114" s="223"/>
      <c r="FV114" s="223"/>
      <c r="FW114" s="223"/>
      <c r="FX114" s="223"/>
      <c r="FY114" s="223"/>
      <c r="FZ114" s="223"/>
      <c r="GA114" s="223"/>
      <c r="GB114" s="223"/>
      <c r="GC114" s="223"/>
      <c r="GD114" s="223"/>
      <c r="GE114" s="223"/>
      <c r="GF114" s="223"/>
      <c r="GG114" s="223"/>
      <c r="GH114" s="223"/>
      <c r="GI114" s="223"/>
    </row>
    <row r="115">
      <c r="A115" s="100"/>
      <c r="B115" s="100"/>
      <c r="C115" s="100"/>
      <c r="D115" s="100"/>
      <c r="E115" s="103"/>
      <c r="F115" s="101"/>
      <c r="G115" s="100"/>
      <c r="H115" s="100"/>
      <c r="I115" s="100"/>
      <c r="J115" s="103"/>
      <c r="K115" s="100"/>
      <c r="L115" s="100"/>
      <c r="M115" s="101"/>
      <c r="N115" s="102"/>
      <c r="O115" s="103"/>
      <c r="P115" s="103"/>
      <c r="Q115" s="103"/>
      <c r="R115" s="103"/>
      <c r="S115" s="103"/>
      <c r="T115" s="100"/>
      <c r="U115" s="100"/>
      <c r="V115" s="100"/>
      <c r="W115" s="101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1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  <c r="BH115" s="100"/>
      <c r="BI115" s="100"/>
      <c r="BJ115" s="100"/>
      <c r="BK115" s="100"/>
      <c r="BL115" s="100"/>
      <c r="BM115" s="100"/>
      <c r="BN115" s="100"/>
      <c r="BO115" s="100"/>
      <c r="BP115" s="100"/>
      <c r="BQ115" s="100"/>
      <c r="BR115" s="100"/>
      <c r="BS115" s="100"/>
      <c r="BT115" s="100"/>
      <c r="BU115" s="100"/>
      <c r="BV115" s="100"/>
      <c r="BW115" s="100"/>
      <c r="BX115" s="100"/>
      <c r="BY115" s="100"/>
      <c r="BZ115" s="100"/>
      <c r="CA115" s="100"/>
      <c r="CB115" s="100"/>
      <c r="CC115" s="100"/>
      <c r="CD115" s="100"/>
      <c r="CE115" s="100"/>
      <c r="CF115" s="100"/>
      <c r="CG115" s="100"/>
      <c r="CH115" s="100"/>
      <c r="CI115" s="100"/>
      <c r="CJ115" s="100"/>
      <c r="CK115" s="100"/>
      <c r="CL115" s="100"/>
      <c r="CM115" s="100"/>
      <c r="CN115" s="100"/>
      <c r="CO115" s="100"/>
      <c r="CP115" s="100"/>
      <c r="CQ115" s="100"/>
      <c r="CR115" s="100"/>
      <c r="CS115" s="100"/>
      <c r="CT115" s="100"/>
      <c r="CU115" s="100"/>
      <c r="CV115" s="100"/>
      <c r="CW115" s="100"/>
      <c r="CX115" s="100"/>
      <c r="CY115" s="100"/>
      <c r="CZ115" s="100"/>
      <c r="DA115" s="100"/>
      <c r="DB115" s="100"/>
      <c r="DC115" s="100"/>
      <c r="DD115" s="100"/>
      <c r="DE115" s="100"/>
      <c r="DF115" s="100"/>
      <c r="DG115" s="100"/>
      <c r="DH115" s="100"/>
      <c r="DI115" s="100"/>
      <c r="DJ115" s="100"/>
      <c r="DK115" s="100"/>
      <c r="DL115" s="100"/>
      <c r="DM115" s="100"/>
      <c r="DN115" s="100"/>
      <c r="DO115" s="100"/>
      <c r="DP115" s="100"/>
      <c r="DQ115" s="100"/>
      <c r="DR115" s="100"/>
      <c r="DS115" s="100"/>
      <c r="DT115" s="100"/>
      <c r="DU115" s="100"/>
      <c r="DV115" s="100"/>
      <c r="DW115" s="100"/>
      <c r="DX115" s="100"/>
      <c r="DY115" s="100"/>
      <c r="DZ115" s="100"/>
      <c r="EA115" s="100"/>
      <c r="EB115" s="100"/>
      <c r="EC115" s="100"/>
      <c r="ED115" s="100"/>
      <c r="EE115" s="100"/>
      <c r="EF115" s="100"/>
      <c r="EG115" s="100"/>
      <c r="EH115" s="100"/>
      <c r="EI115" s="100"/>
      <c r="EJ115" s="100"/>
      <c r="EK115" s="100"/>
      <c r="EL115" s="100"/>
      <c r="EM115" s="100"/>
      <c r="EN115" s="100"/>
      <c r="EO115" s="100"/>
      <c r="EP115" s="100"/>
      <c r="EQ115" s="223"/>
      <c r="ER115" s="224"/>
      <c r="ES115" s="223"/>
      <c r="ET115" s="223"/>
      <c r="EU115" s="225"/>
      <c r="EV115" s="225"/>
      <c r="EW115" s="225"/>
      <c r="EX115" s="225"/>
      <c r="EY115" s="225"/>
      <c r="EZ115" s="225"/>
      <c r="FA115" s="225"/>
      <c r="FB115" s="225"/>
      <c r="FC115" s="225"/>
      <c r="FD115" s="225"/>
      <c r="FE115" s="225"/>
      <c r="FF115" s="225"/>
      <c r="FG115" s="225"/>
      <c r="FH115" s="225"/>
      <c r="FI115" s="225"/>
      <c r="FJ115" s="225"/>
      <c r="FK115" s="225"/>
      <c r="FL115" s="225"/>
      <c r="FM115" s="223"/>
      <c r="FN115" s="223"/>
      <c r="FO115" s="223"/>
      <c r="FP115" s="223"/>
      <c r="FQ115" s="223"/>
      <c r="FR115" s="223"/>
      <c r="FS115" s="223"/>
      <c r="FT115" s="223"/>
      <c r="FU115" s="223"/>
      <c r="FV115" s="223"/>
      <c r="FW115" s="223"/>
      <c r="FX115" s="223"/>
      <c r="FY115" s="223"/>
      <c r="FZ115" s="223"/>
      <c r="GA115" s="223"/>
      <c r="GB115" s="223"/>
      <c r="GC115" s="223"/>
      <c r="GD115" s="223"/>
      <c r="GE115" s="223"/>
      <c r="GF115" s="223"/>
      <c r="GG115" s="223"/>
      <c r="GH115" s="223"/>
      <c r="GI115" s="223"/>
    </row>
    <row r="116">
      <c r="A116" s="100"/>
      <c r="B116" s="100"/>
      <c r="C116" s="100"/>
      <c r="D116" s="100"/>
      <c r="E116" s="103"/>
      <c r="F116" s="101"/>
      <c r="G116" s="100"/>
      <c r="H116" s="100"/>
      <c r="I116" s="100"/>
      <c r="J116" s="103"/>
      <c r="K116" s="100"/>
      <c r="L116" s="100"/>
      <c r="M116" s="101"/>
      <c r="N116" s="102"/>
      <c r="O116" s="103"/>
      <c r="P116" s="103"/>
      <c r="Q116" s="103"/>
      <c r="R116" s="103"/>
      <c r="S116" s="103"/>
      <c r="T116" s="100"/>
      <c r="U116" s="100"/>
      <c r="V116" s="100"/>
      <c r="W116" s="101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1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  <c r="BH116" s="100"/>
      <c r="BI116" s="100"/>
      <c r="BJ116" s="100"/>
      <c r="BK116" s="100"/>
      <c r="BL116" s="100"/>
      <c r="BM116" s="100"/>
      <c r="BN116" s="100"/>
      <c r="BO116" s="100"/>
      <c r="BP116" s="100"/>
      <c r="BQ116" s="100"/>
      <c r="BR116" s="100"/>
      <c r="BS116" s="100"/>
      <c r="BT116" s="100"/>
      <c r="BU116" s="100"/>
      <c r="BV116" s="100"/>
      <c r="BW116" s="100"/>
      <c r="BX116" s="100"/>
      <c r="BY116" s="100"/>
      <c r="BZ116" s="100"/>
      <c r="CA116" s="100"/>
      <c r="CB116" s="100"/>
      <c r="CC116" s="100"/>
      <c r="CD116" s="100"/>
      <c r="CE116" s="100"/>
      <c r="CF116" s="100"/>
      <c r="CG116" s="100"/>
      <c r="CH116" s="100"/>
      <c r="CI116" s="100"/>
      <c r="CJ116" s="100"/>
      <c r="CK116" s="100"/>
      <c r="CL116" s="100"/>
      <c r="CM116" s="100"/>
      <c r="CN116" s="100"/>
      <c r="CO116" s="100"/>
      <c r="CP116" s="100"/>
      <c r="CQ116" s="100"/>
      <c r="CR116" s="100"/>
      <c r="CS116" s="100"/>
      <c r="CT116" s="100"/>
      <c r="CU116" s="100"/>
      <c r="CV116" s="100"/>
      <c r="CW116" s="100"/>
      <c r="CX116" s="100"/>
      <c r="CY116" s="100"/>
      <c r="CZ116" s="100"/>
      <c r="DA116" s="100"/>
      <c r="DB116" s="100"/>
      <c r="DC116" s="100"/>
      <c r="DD116" s="100"/>
      <c r="DE116" s="100"/>
      <c r="DF116" s="100"/>
      <c r="DG116" s="100"/>
      <c r="DH116" s="100"/>
      <c r="DI116" s="100"/>
      <c r="DJ116" s="100"/>
      <c r="DK116" s="100"/>
      <c r="DL116" s="100"/>
      <c r="DM116" s="100"/>
      <c r="DN116" s="100"/>
      <c r="DO116" s="100"/>
      <c r="DP116" s="100"/>
      <c r="DQ116" s="100"/>
      <c r="DR116" s="100"/>
      <c r="DS116" s="100"/>
      <c r="DT116" s="100"/>
      <c r="DU116" s="100"/>
      <c r="DV116" s="100"/>
      <c r="DW116" s="100"/>
      <c r="DX116" s="100"/>
      <c r="DY116" s="100"/>
      <c r="DZ116" s="100"/>
      <c r="EA116" s="100"/>
      <c r="EB116" s="100"/>
      <c r="EC116" s="100"/>
      <c r="ED116" s="100"/>
      <c r="EE116" s="100"/>
      <c r="EF116" s="100"/>
      <c r="EG116" s="100"/>
      <c r="EH116" s="100"/>
      <c r="EI116" s="100"/>
      <c r="EJ116" s="100"/>
      <c r="EK116" s="100"/>
      <c r="EL116" s="100"/>
      <c r="EM116" s="100"/>
      <c r="EN116" s="100"/>
      <c r="EO116" s="100"/>
      <c r="EP116" s="100"/>
      <c r="EQ116" s="223"/>
      <c r="ER116" s="224"/>
      <c r="ES116" s="223"/>
      <c r="ET116" s="223"/>
      <c r="EU116" s="225"/>
      <c r="EV116" s="225"/>
      <c r="EW116" s="225"/>
      <c r="EX116" s="225"/>
      <c r="EY116" s="225"/>
      <c r="EZ116" s="225"/>
      <c r="FA116" s="225"/>
      <c r="FB116" s="225"/>
      <c r="FC116" s="225"/>
      <c r="FD116" s="225"/>
      <c r="FE116" s="225"/>
      <c r="FF116" s="225"/>
      <c r="FG116" s="225"/>
      <c r="FH116" s="225"/>
      <c r="FI116" s="225"/>
      <c r="FJ116" s="225"/>
      <c r="FK116" s="225"/>
      <c r="FL116" s="225"/>
      <c r="FM116" s="223"/>
      <c r="FN116" s="223"/>
      <c r="FO116" s="223"/>
      <c r="FP116" s="223"/>
      <c r="FQ116" s="223"/>
      <c r="FR116" s="223"/>
      <c r="FS116" s="223"/>
      <c r="FT116" s="223"/>
      <c r="FU116" s="223"/>
      <c r="FV116" s="223"/>
      <c r="FW116" s="223"/>
      <c r="FX116" s="223"/>
      <c r="FY116" s="223"/>
      <c r="FZ116" s="223"/>
      <c r="GA116" s="223"/>
      <c r="GB116" s="223"/>
      <c r="GC116" s="223"/>
      <c r="GD116" s="223"/>
      <c r="GE116" s="223"/>
      <c r="GF116" s="223"/>
      <c r="GG116" s="223"/>
      <c r="GH116" s="223"/>
      <c r="GI116" s="223"/>
    </row>
    <row r="117">
      <c r="A117" s="100"/>
      <c r="B117" s="100"/>
      <c r="C117" s="100"/>
      <c r="D117" s="100"/>
      <c r="E117" s="103"/>
      <c r="F117" s="101"/>
      <c r="G117" s="100"/>
      <c r="H117" s="100"/>
      <c r="I117" s="100"/>
      <c r="J117" s="103"/>
      <c r="K117" s="100"/>
      <c r="L117" s="100"/>
      <c r="M117" s="101"/>
      <c r="N117" s="102"/>
      <c r="O117" s="103"/>
      <c r="P117" s="103"/>
      <c r="Q117" s="103"/>
      <c r="R117" s="103"/>
      <c r="S117" s="103"/>
      <c r="T117" s="100"/>
      <c r="U117" s="100"/>
      <c r="V117" s="100"/>
      <c r="W117" s="101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1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  <c r="BF117" s="100"/>
      <c r="BG117" s="100"/>
      <c r="BH117" s="100"/>
      <c r="BI117" s="100"/>
      <c r="BJ117" s="100"/>
      <c r="BK117" s="100"/>
      <c r="BL117" s="100"/>
      <c r="BM117" s="100"/>
      <c r="BN117" s="100"/>
      <c r="BO117" s="100"/>
      <c r="BP117" s="100"/>
      <c r="BQ117" s="100"/>
      <c r="BR117" s="100"/>
      <c r="BS117" s="100"/>
      <c r="BT117" s="100"/>
      <c r="BU117" s="100"/>
      <c r="BV117" s="100"/>
      <c r="BW117" s="100"/>
      <c r="BX117" s="100"/>
      <c r="BY117" s="100"/>
      <c r="BZ117" s="100"/>
      <c r="CA117" s="100"/>
      <c r="CB117" s="100"/>
      <c r="CC117" s="100"/>
      <c r="CD117" s="100"/>
      <c r="CE117" s="100"/>
      <c r="CF117" s="100"/>
      <c r="CG117" s="100"/>
      <c r="CH117" s="100"/>
      <c r="CI117" s="100"/>
      <c r="CJ117" s="100"/>
      <c r="CK117" s="100"/>
      <c r="CL117" s="100"/>
      <c r="CM117" s="100"/>
      <c r="CN117" s="100"/>
      <c r="CO117" s="100"/>
      <c r="CP117" s="100"/>
      <c r="CQ117" s="100"/>
      <c r="CR117" s="100"/>
      <c r="CS117" s="100"/>
      <c r="CT117" s="100"/>
      <c r="CU117" s="100"/>
      <c r="CV117" s="100"/>
      <c r="CW117" s="100"/>
      <c r="CX117" s="100"/>
      <c r="CY117" s="100"/>
      <c r="CZ117" s="100"/>
      <c r="DA117" s="100"/>
      <c r="DB117" s="100"/>
      <c r="DC117" s="100"/>
      <c r="DD117" s="100"/>
      <c r="DE117" s="100"/>
      <c r="DF117" s="100"/>
      <c r="DG117" s="100"/>
      <c r="DH117" s="100"/>
      <c r="DI117" s="100"/>
      <c r="DJ117" s="100"/>
      <c r="DK117" s="100"/>
      <c r="DL117" s="100"/>
      <c r="DM117" s="100"/>
      <c r="DN117" s="100"/>
      <c r="DO117" s="100"/>
      <c r="DP117" s="100"/>
      <c r="DQ117" s="100"/>
      <c r="DR117" s="100"/>
      <c r="DS117" s="100"/>
      <c r="DT117" s="100"/>
      <c r="DU117" s="100"/>
      <c r="DV117" s="100"/>
      <c r="DW117" s="100"/>
      <c r="DX117" s="100"/>
      <c r="DY117" s="100"/>
      <c r="DZ117" s="100"/>
      <c r="EA117" s="100"/>
      <c r="EB117" s="100"/>
      <c r="EC117" s="100"/>
      <c r="ED117" s="100"/>
      <c r="EE117" s="100"/>
      <c r="EF117" s="100"/>
      <c r="EG117" s="100"/>
      <c r="EH117" s="100"/>
      <c r="EI117" s="100"/>
      <c r="EJ117" s="100"/>
      <c r="EK117" s="100"/>
      <c r="EL117" s="100"/>
      <c r="EM117" s="100"/>
      <c r="EN117" s="100"/>
      <c r="EO117" s="100"/>
      <c r="EP117" s="100"/>
      <c r="EQ117" s="223"/>
      <c r="ER117" s="224"/>
      <c r="ES117" s="223"/>
      <c r="ET117" s="223"/>
      <c r="EU117" s="225"/>
      <c r="EV117" s="225"/>
      <c r="EW117" s="225"/>
      <c r="EX117" s="225"/>
      <c r="EY117" s="225"/>
      <c r="EZ117" s="225"/>
      <c r="FA117" s="225"/>
      <c r="FB117" s="225"/>
      <c r="FC117" s="225"/>
      <c r="FD117" s="225"/>
      <c r="FE117" s="225"/>
      <c r="FF117" s="225"/>
      <c r="FG117" s="225"/>
      <c r="FH117" s="225"/>
      <c r="FI117" s="225"/>
      <c r="FJ117" s="225"/>
      <c r="FK117" s="225"/>
      <c r="FL117" s="225"/>
      <c r="FM117" s="223"/>
      <c r="FN117" s="223"/>
      <c r="FO117" s="223"/>
      <c r="FP117" s="223"/>
      <c r="FQ117" s="223"/>
      <c r="FR117" s="223"/>
      <c r="FS117" s="223"/>
      <c r="FT117" s="223"/>
      <c r="FU117" s="223"/>
      <c r="FV117" s="223"/>
      <c r="FW117" s="223"/>
      <c r="FX117" s="223"/>
      <c r="FY117" s="223"/>
      <c r="FZ117" s="223"/>
      <c r="GA117" s="223"/>
      <c r="GB117" s="223"/>
      <c r="GC117" s="223"/>
      <c r="GD117" s="223"/>
      <c r="GE117" s="223"/>
      <c r="GF117" s="223"/>
      <c r="GG117" s="223"/>
      <c r="GH117" s="223"/>
      <c r="GI117" s="223"/>
    </row>
    <row r="118">
      <c r="A118" s="100"/>
      <c r="B118" s="100"/>
      <c r="C118" s="100"/>
      <c r="D118" s="100"/>
      <c r="E118" s="103"/>
      <c r="F118" s="101"/>
      <c r="G118" s="100"/>
      <c r="H118" s="100"/>
      <c r="I118" s="100"/>
      <c r="J118" s="103"/>
      <c r="K118" s="100"/>
      <c r="L118" s="100"/>
      <c r="M118" s="101"/>
      <c r="N118" s="102"/>
      <c r="O118" s="103"/>
      <c r="P118" s="103"/>
      <c r="Q118" s="103"/>
      <c r="R118" s="103"/>
      <c r="S118" s="103"/>
      <c r="T118" s="100"/>
      <c r="U118" s="100"/>
      <c r="V118" s="100"/>
      <c r="W118" s="101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1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  <c r="BF118" s="100"/>
      <c r="BG118" s="100"/>
      <c r="BH118" s="100"/>
      <c r="BI118" s="100"/>
      <c r="BJ118" s="100"/>
      <c r="BK118" s="100"/>
      <c r="BL118" s="100"/>
      <c r="BM118" s="100"/>
      <c r="BN118" s="100"/>
      <c r="BO118" s="100"/>
      <c r="BP118" s="100"/>
      <c r="BQ118" s="100"/>
      <c r="BR118" s="100"/>
      <c r="BS118" s="100"/>
      <c r="BT118" s="100"/>
      <c r="BU118" s="100"/>
      <c r="BV118" s="100"/>
      <c r="BW118" s="100"/>
      <c r="BX118" s="100"/>
      <c r="BY118" s="100"/>
      <c r="BZ118" s="100"/>
      <c r="CA118" s="100"/>
      <c r="CB118" s="100"/>
      <c r="CC118" s="100"/>
      <c r="CD118" s="100"/>
      <c r="CE118" s="100"/>
      <c r="CF118" s="100"/>
      <c r="CG118" s="100"/>
      <c r="CH118" s="100"/>
      <c r="CI118" s="100"/>
      <c r="CJ118" s="100"/>
      <c r="CK118" s="100"/>
      <c r="CL118" s="100"/>
      <c r="CM118" s="100"/>
      <c r="CN118" s="100"/>
      <c r="CO118" s="100"/>
      <c r="CP118" s="100"/>
      <c r="CQ118" s="100"/>
      <c r="CR118" s="100"/>
      <c r="CS118" s="100"/>
      <c r="CT118" s="100"/>
      <c r="CU118" s="100"/>
      <c r="CV118" s="100"/>
      <c r="CW118" s="100"/>
      <c r="CX118" s="100"/>
      <c r="CY118" s="100"/>
      <c r="CZ118" s="100"/>
      <c r="DA118" s="100"/>
      <c r="DB118" s="100"/>
      <c r="DC118" s="100"/>
      <c r="DD118" s="100"/>
      <c r="DE118" s="100"/>
      <c r="DF118" s="100"/>
      <c r="DG118" s="100"/>
      <c r="DH118" s="100"/>
      <c r="DI118" s="100"/>
      <c r="DJ118" s="100"/>
      <c r="DK118" s="100"/>
      <c r="DL118" s="100"/>
      <c r="DM118" s="100"/>
      <c r="DN118" s="100"/>
      <c r="DO118" s="100"/>
      <c r="DP118" s="100"/>
      <c r="DQ118" s="100"/>
      <c r="DR118" s="100"/>
      <c r="DS118" s="100"/>
      <c r="DT118" s="100"/>
      <c r="DU118" s="100"/>
      <c r="DV118" s="100"/>
      <c r="DW118" s="100"/>
      <c r="DX118" s="100"/>
      <c r="DY118" s="100"/>
      <c r="DZ118" s="100"/>
      <c r="EA118" s="100"/>
      <c r="EB118" s="100"/>
      <c r="EC118" s="100"/>
      <c r="ED118" s="100"/>
      <c r="EE118" s="100"/>
      <c r="EF118" s="100"/>
      <c r="EG118" s="100"/>
      <c r="EH118" s="100"/>
      <c r="EI118" s="100"/>
      <c r="EJ118" s="100"/>
      <c r="EK118" s="100"/>
      <c r="EL118" s="100"/>
      <c r="EM118" s="100"/>
      <c r="EN118" s="100"/>
      <c r="EO118" s="100"/>
      <c r="EP118" s="100"/>
      <c r="EQ118" s="223"/>
      <c r="ER118" s="224"/>
      <c r="ES118" s="223"/>
      <c r="ET118" s="223"/>
      <c r="EU118" s="225"/>
      <c r="EV118" s="225"/>
      <c r="EW118" s="225"/>
      <c r="EX118" s="225"/>
      <c r="EY118" s="225"/>
      <c r="EZ118" s="225"/>
      <c r="FA118" s="225"/>
      <c r="FB118" s="225"/>
      <c r="FC118" s="225"/>
      <c r="FD118" s="225"/>
      <c r="FE118" s="225"/>
      <c r="FF118" s="225"/>
      <c r="FG118" s="225"/>
      <c r="FH118" s="225"/>
      <c r="FI118" s="225"/>
      <c r="FJ118" s="225"/>
      <c r="FK118" s="225"/>
      <c r="FL118" s="225"/>
      <c r="FM118" s="223"/>
      <c r="FN118" s="223"/>
      <c r="FO118" s="223"/>
      <c r="FP118" s="223"/>
      <c r="FQ118" s="223"/>
      <c r="FR118" s="223"/>
      <c r="FS118" s="223"/>
      <c r="FT118" s="223"/>
      <c r="FU118" s="223"/>
      <c r="FV118" s="223"/>
      <c r="FW118" s="223"/>
      <c r="FX118" s="223"/>
      <c r="FY118" s="223"/>
      <c r="FZ118" s="223"/>
      <c r="GA118" s="223"/>
      <c r="GB118" s="223"/>
      <c r="GC118" s="223"/>
      <c r="GD118" s="223"/>
      <c r="GE118" s="223"/>
      <c r="GF118" s="223"/>
      <c r="GG118" s="223"/>
      <c r="GH118" s="223"/>
      <c r="GI118" s="223"/>
    </row>
    <row r="119">
      <c r="A119" s="100"/>
      <c r="B119" s="100"/>
      <c r="C119" s="100"/>
      <c r="D119" s="100"/>
      <c r="E119" s="103"/>
      <c r="F119" s="101"/>
      <c r="G119" s="100"/>
      <c r="H119" s="100"/>
      <c r="I119" s="100"/>
      <c r="J119" s="103"/>
      <c r="K119" s="100"/>
      <c r="L119" s="100"/>
      <c r="M119" s="101"/>
      <c r="N119" s="102"/>
      <c r="O119" s="103"/>
      <c r="P119" s="103"/>
      <c r="Q119" s="103"/>
      <c r="R119" s="103"/>
      <c r="S119" s="103"/>
      <c r="T119" s="100"/>
      <c r="U119" s="100"/>
      <c r="V119" s="100"/>
      <c r="W119" s="101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1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  <c r="BF119" s="100"/>
      <c r="BG119" s="100"/>
      <c r="BH119" s="100"/>
      <c r="BI119" s="100"/>
      <c r="BJ119" s="100"/>
      <c r="BK119" s="100"/>
      <c r="BL119" s="100"/>
      <c r="BM119" s="100"/>
      <c r="BN119" s="100"/>
      <c r="BO119" s="100"/>
      <c r="BP119" s="100"/>
      <c r="BQ119" s="100"/>
      <c r="BR119" s="100"/>
      <c r="BS119" s="100"/>
      <c r="BT119" s="100"/>
      <c r="BU119" s="100"/>
      <c r="BV119" s="100"/>
      <c r="BW119" s="100"/>
      <c r="BX119" s="100"/>
      <c r="BY119" s="100"/>
      <c r="BZ119" s="100"/>
      <c r="CA119" s="100"/>
      <c r="CB119" s="100"/>
      <c r="CC119" s="100"/>
      <c r="CD119" s="100"/>
      <c r="CE119" s="100"/>
      <c r="CF119" s="100"/>
      <c r="CG119" s="100"/>
      <c r="CH119" s="100"/>
      <c r="CI119" s="100"/>
      <c r="CJ119" s="100"/>
      <c r="CK119" s="100"/>
      <c r="CL119" s="100"/>
      <c r="CM119" s="100"/>
      <c r="CN119" s="100"/>
      <c r="CO119" s="100"/>
      <c r="CP119" s="100"/>
      <c r="CQ119" s="100"/>
      <c r="CR119" s="100"/>
      <c r="CS119" s="100"/>
      <c r="CT119" s="100"/>
      <c r="CU119" s="100"/>
      <c r="CV119" s="100"/>
      <c r="CW119" s="100"/>
      <c r="CX119" s="100"/>
      <c r="CY119" s="100"/>
      <c r="CZ119" s="100"/>
      <c r="DA119" s="100"/>
      <c r="DB119" s="100"/>
      <c r="DC119" s="100"/>
      <c r="DD119" s="100"/>
      <c r="DE119" s="100"/>
      <c r="DF119" s="100"/>
      <c r="DG119" s="100"/>
      <c r="DH119" s="100"/>
      <c r="DI119" s="100"/>
      <c r="DJ119" s="100"/>
      <c r="DK119" s="100"/>
      <c r="DL119" s="100"/>
      <c r="DM119" s="100"/>
      <c r="DN119" s="100"/>
      <c r="DO119" s="100"/>
      <c r="DP119" s="100"/>
      <c r="DQ119" s="100"/>
      <c r="DR119" s="100"/>
      <c r="DS119" s="100"/>
      <c r="DT119" s="100"/>
      <c r="DU119" s="100"/>
      <c r="DV119" s="100"/>
      <c r="DW119" s="100"/>
      <c r="DX119" s="100"/>
      <c r="DY119" s="100"/>
      <c r="DZ119" s="100"/>
      <c r="EA119" s="100"/>
      <c r="EB119" s="100"/>
      <c r="EC119" s="100"/>
      <c r="ED119" s="100"/>
      <c r="EE119" s="100"/>
      <c r="EF119" s="100"/>
      <c r="EG119" s="100"/>
      <c r="EH119" s="100"/>
      <c r="EI119" s="100"/>
      <c r="EJ119" s="100"/>
      <c r="EK119" s="100"/>
      <c r="EL119" s="100"/>
      <c r="EM119" s="100"/>
      <c r="EN119" s="100"/>
      <c r="EO119" s="100"/>
      <c r="EP119" s="100"/>
      <c r="EQ119" s="223"/>
      <c r="ER119" s="224"/>
      <c r="ES119" s="223"/>
      <c r="ET119" s="223"/>
      <c r="EU119" s="225"/>
      <c r="EV119" s="225"/>
      <c r="EW119" s="225"/>
      <c r="EX119" s="225"/>
      <c r="EY119" s="225"/>
      <c r="EZ119" s="225"/>
      <c r="FA119" s="225"/>
      <c r="FB119" s="225"/>
      <c r="FC119" s="225"/>
      <c r="FD119" s="225"/>
      <c r="FE119" s="225"/>
      <c r="FF119" s="225"/>
      <c r="FG119" s="225"/>
      <c r="FH119" s="225"/>
      <c r="FI119" s="225"/>
      <c r="FJ119" s="225"/>
      <c r="FK119" s="225"/>
      <c r="FL119" s="225"/>
      <c r="FM119" s="223"/>
      <c r="FN119" s="223"/>
      <c r="FO119" s="223"/>
      <c r="FP119" s="223"/>
      <c r="FQ119" s="223"/>
      <c r="FR119" s="223"/>
      <c r="FS119" s="223"/>
      <c r="FT119" s="223"/>
      <c r="FU119" s="223"/>
      <c r="FV119" s="223"/>
      <c r="FW119" s="223"/>
      <c r="FX119" s="223"/>
      <c r="FY119" s="223"/>
      <c r="FZ119" s="223"/>
      <c r="GA119" s="223"/>
      <c r="GB119" s="223"/>
      <c r="GC119" s="223"/>
      <c r="GD119" s="223"/>
      <c r="GE119" s="223"/>
      <c r="GF119" s="223"/>
      <c r="GG119" s="223"/>
      <c r="GH119" s="223"/>
      <c r="GI119" s="223"/>
    </row>
    <row r="120">
      <c r="A120" s="100"/>
      <c r="B120" s="100"/>
      <c r="C120" s="100"/>
      <c r="D120" s="100"/>
      <c r="E120" s="103"/>
      <c r="F120" s="101"/>
      <c r="G120" s="100"/>
      <c r="H120" s="100"/>
      <c r="I120" s="100"/>
      <c r="J120" s="103"/>
      <c r="K120" s="100"/>
      <c r="L120" s="100"/>
      <c r="M120" s="101"/>
      <c r="N120" s="102"/>
      <c r="O120" s="103"/>
      <c r="P120" s="103"/>
      <c r="Q120" s="103"/>
      <c r="R120" s="103"/>
      <c r="S120" s="103"/>
      <c r="T120" s="100"/>
      <c r="U120" s="100"/>
      <c r="V120" s="100"/>
      <c r="W120" s="101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1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  <c r="BF120" s="100"/>
      <c r="BG120" s="100"/>
      <c r="BH120" s="100"/>
      <c r="BI120" s="100"/>
      <c r="BJ120" s="100"/>
      <c r="BK120" s="100"/>
      <c r="BL120" s="100"/>
      <c r="BM120" s="100"/>
      <c r="BN120" s="100"/>
      <c r="BO120" s="100"/>
      <c r="BP120" s="100"/>
      <c r="BQ120" s="100"/>
      <c r="BR120" s="100"/>
      <c r="BS120" s="100"/>
      <c r="BT120" s="100"/>
      <c r="BU120" s="100"/>
      <c r="BV120" s="100"/>
      <c r="BW120" s="100"/>
      <c r="BX120" s="100"/>
      <c r="BY120" s="100"/>
      <c r="BZ120" s="100"/>
      <c r="CA120" s="100"/>
      <c r="CB120" s="100"/>
      <c r="CC120" s="100"/>
      <c r="CD120" s="100"/>
      <c r="CE120" s="100"/>
      <c r="CF120" s="100"/>
      <c r="CG120" s="100"/>
      <c r="CH120" s="100"/>
      <c r="CI120" s="100"/>
      <c r="CJ120" s="100"/>
      <c r="CK120" s="100"/>
      <c r="CL120" s="100"/>
      <c r="CM120" s="100"/>
      <c r="CN120" s="100"/>
      <c r="CO120" s="100"/>
      <c r="CP120" s="100"/>
      <c r="CQ120" s="100"/>
      <c r="CR120" s="100"/>
      <c r="CS120" s="100"/>
      <c r="CT120" s="100"/>
      <c r="CU120" s="100"/>
      <c r="CV120" s="100"/>
      <c r="CW120" s="100"/>
      <c r="CX120" s="100"/>
      <c r="CY120" s="100"/>
      <c r="CZ120" s="100"/>
      <c r="DA120" s="100"/>
      <c r="DB120" s="100"/>
      <c r="DC120" s="100"/>
      <c r="DD120" s="100"/>
      <c r="DE120" s="100"/>
      <c r="DF120" s="100"/>
      <c r="DG120" s="100"/>
      <c r="DH120" s="100"/>
      <c r="DI120" s="100"/>
      <c r="DJ120" s="100"/>
      <c r="DK120" s="100"/>
      <c r="DL120" s="100"/>
      <c r="DM120" s="100"/>
      <c r="DN120" s="100"/>
      <c r="DO120" s="100"/>
      <c r="DP120" s="100"/>
      <c r="DQ120" s="100"/>
      <c r="DR120" s="100"/>
      <c r="DS120" s="100"/>
      <c r="DT120" s="100"/>
      <c r="DU120" s="100"/>
      <c r="DV120" s="100"/>
      <c r="DW120" s="100"/>
      <c r="DX120" s="100"/>
      <c r="DY120" s="100"/>
      <c r="DZ120" s="100"/>
      <c r="EA120" s="100"/>
      <c r="EB120" s="100"/>
      <c r="EC120" s="100"/>
      <c r="ED120" s="100"/>
      <c r="EE120" s="100"/>
      <c r="EF120" s="100"/>
      <c r="EG120" s="100"/>
      <c r="EH120" s="100"/>
      <c r="EI120" s="100"/>
      <c r="EJ120" s="100"/>
      <c r="EK120" s="100"/>
      <c r="EL120" s="100"/>
      <c r="EM120" s="100"/>
      <c r="EN120" s="100"/>
      <c r="EO120" s="100"/>
      <c r="EP120" s="100"/>
      <c r="EQ120" s="223"/>
      <c r="ER120" s="224"/>
      <c r="ES120" s="223"/>
      <c r="ET120" s="223"/>
      <c r="EU120" s="225"/>
      <c r="EV120" s="225"/>
      <c r="EW120" s="225"/>
      <c r="EX120" s="225"/>
      <c r="EY120" s="225"/>
      <c r="EZ120" s="225"/>
      <c r="FA120" s="225"/>
      <c r="FB120" s="225"/>
      <c r="FC120" s="225"/>
      <c r="FD120" s="225"/>
      <c r="FE120" s="225"/>
      <c r="FF120" s="225"/>
      <c r="FG120" s="225"/>
      <c r="FH120" s="225"/>
      <c r="FI120" s="225"/>
      <c r="FJ120" s="225"/>
      <c r="FK120" s="225"/>
      <c r="FL120" s="225"/>
      <c r="FM120" s="223"/>
      <c r="FN120" s="223"/>
      <c r="FO120" s="223"/>
      <c r="FP120" s="223"/>
      <c r="FQ120" s="223"/>
      <c r="FR120" s="223"/>
      <c r="FS120" s="223"/>
      <c r="FT120" s="223"/>
      <c r="FU120" s="223"/>
      <c r="FV120" s="223"/>
      <c r="FW120" s="223"/>
      <c r="FX120" s="223"/>
      <c r="FY120" s="223"/>
      <c r="FZ120" s="223"/>
      <c r="GA120" s="223"/>
      <c r="GB120" s="223"/>
      <c r="GC120" s="223"/>
      <c r="GD120" s="223"/>
      <c r="GE120" s="223"/>
      <c r="GF120" s="223"/>
      <c r="GG120" s="223"/>
      <c r="GH120" s="223"/>
      <c r="GI120" s="223"/>
    </row>
    <row r="121">
      <c r="A121" s="100"/>
      <c r="B121" s="100"/>
      <c r="C121" s="100"/>
      <c r="D121" s="100"/>
      <c r="E121" s="103"/>
      <c r="F121" s="101"/>
      <c r="G121" s="100"/>
      <c r="H121" s="100"/>
      <c r="I121" s="100"/>
      <c r="J121" s="103"/>
      <c r="K121" s="100"/>
      <c r="L121" s="100"/>
      <c r="M121" s="101"/>
      <c r="N121" s="102"/>
      <c r="O121" s="103"/>
      <c r="P121" s="103"/>
      <c r="Q121" s="103"/>
      <c r="R121" s="103"/>
      <c r="S121" s="103"/>
      <c r="T121" s="100"/>
      <c r="U121" s="100"/>
      <c r="V121" s="100"/>
      <c r="W121" s="101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1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  <c r="BH121" s="100"/>
      <c r="BI121" s="100"/>
      <c r="BJ121" s="100"/>
      <c r="BK121" s="100"/>
      <c r="BL121" s="100"/>
      <c r="BM121" s="100"/>
      <c r="BN121" s="100"/>
      <c r="BO121" s="100"/>
      <c r="BP121" s="100"/>
      <c r="BQ121" s="100"/>
      <c r="BR121" s="100"/>
      <c r="BS121" s="100"/>
      <c r="BT121" s="100"/>
      <c r="BU121" s="100"/>
      <c r="BV121" s="100"/>
      <c r="BW121" s="100"/>
      <c r="BX121" s="100"/>
      <c r="BY121" s="100"/>
      <c r="BZ121" s="100"/>
      <c r="CA121" s="100"/>
      <c r="CB121" s="100"/>
      <c r="CC121" s="100"/>
      <c r="CD121" s="100"/>
      <c r="CE121" s="100"/>
      <c r="CF121" s="100"/>
      <c r="CG121" s="100"/>
      <c r="CH121" s="100"/>
      <c r="CI121" s="100"/>
      <c r="CJ121" s="100"/>
      <c r="CK121" s="100"/>
      <c r="CL121" s="100"/>
      <c r="CM121" s="100"/>
      <c r="CN121" s="100"/>
      <c r="CO121" s="100"/>
      <c r="CP121" s="100"/>
      <c r="CQ121" s="100"/>
      <c r="CR121" s="100"/>
      <c r="CS121" s="100"/>
      <c r="CT121" s="100"/>
      <c r="CU121" s="100"/>
      <c r="CV121" s="100"/>
      <c r="CW121" s="100"/>
      <c r="CX121" s="100"/>
      <c r="CY121" s="100"/>
      <c r="CZ121" s="100"/>
      <c r="DA121" s="100"/>
      <c r="DB121" s="100"/>
      <c r="DC121" s="100"/>
      <c r="DD121" s="100"/>
      <c r="DE121" s="100"/>
      <c r="DF121" s="100"/>
      <c r="DG121" s="100"/>
      <c r="DH121" s="100"/>
      <c r="DI121" s="100"/>
      <c r="DJ121" s="100"/>
      <c r="DK121" s="100"/>
      <c r="DL121" s="100"/>
      <c r="DM121" s="100"/>
      <c r="DN121" s="100"/>
      <c r="DO121" s="100"/>
      <c r="DP121" s="100"/>
      <c r="DQ121" s="100"/>
      <c r="DR121" s="100"/>
      <c r="DS121" s="100"/>
      <c r="DT121" s="100"/>
      <c r="DU121" s="100"/>
      <c r="DV121" s="100"/>
      <c r="DW121" s="100"/>
      <c r="DX121" s="100"/>
      <c r="DY121" s="100"/>
      <c r="DZ121" s="100"/>
      <c r="EA121" s="100"/>
      <c r="EB121" s="100"/>
      <c r="EC121" s="100"/>
      <c r="ED121" s="100"/>
      <c r="EE121" s="100"/>
      <c r="EF121" s="100"/>
      <c r="EG121" s="100"/>
      <c r="EH121" s="100"/>
      <c r="EI121" s="100"/>
      <c r="EJ121" s="100"/>
      <c r="EK121" s="100"/>
      <c r="EL121" s="100"/>
      <c r="EM121" s="100"/>
      <c r="EN121" s="100"/>
      <c r="EO121" s="100"/>
      <c r="EP121" s="100"/>
      <c r="EQ121" s="223"/>
      <c r="ER121" s="224"/>
      <c r="ES121" s="223"/>
      <c r="ET121" s="223"/>
      <c r="EU121" s="225"/>
      <c r="EV121" s="225"/>
      <c r="EW121" s="225"/>
      <c r="EX121" s="225"/>
      <c r="EY121" s="225"/>
      <c r="EZ121" s="225"/>
      <c r="FA121" s="225"/>
      <c r="FB121" s="225"/>
      <c r="FC121" s="225"/>
      <c r="FD121" s="225"/>
      <c r="FE121" s="225"/>
      <c r="FF121" s="225"/>
      <c r="FG121" s="225"/>
      <c r="FH121" s="225"/>
      <c r="FI121" s="225"/>
      <c r="FJ121" s="225"/>
      <c r="FK121" s="225"/>
      <c r="FL121" s="225"/>
      <c r="FM121" s="223"/>
      <c r="FN121" s="223"/>
      <c r="FO121" s="223"/>
      <c r="FP121" s="223"/>
      <c r="FQ121" s="223"/>
      <c r="FR121" s="223"/>
      <c r="FS121" s="223"/>
      <c r="FT121" s="223"/>
      <c r="FU121" s="223"/>
      <c r="FV121" s="223"/>
      <c r="FW121" s="223"/>
      <c r="FX121" s="223"/>
      <c r="FY121" s="223"/>
      <c r="FZ121" s="223"/>
      <c r="GA121" s="223"/>
      <c r="GB121" s="223"/>
      <c r="GC121" s="223"/>
      <c r="GD121" s="223"/>
      <c r="GE121" s="223"/>
      <c r="GF121" s="223"/>
      <c r="GG121" s="223"/>
      <c r="GH121" s="223"/>
      <c r="GI121" s="223"/>
    </row>
    <row r="122">
      <c r="A122" s="100"/>
      <c r="B122" s="100"/>
      <c r="C122" s="100"/>
      <c r="D122" s="100"/>
      <c r="E122" s="103"/>
      <c r="F122" s="101"/>
      <c r="G122" s="100"/>
      <c r="H122" s="100"/>
      <c r="I122" s="100"/>
      <c r="J122" s="103"/>
      <c r="K122" s="100"/>
      <c r="L122" s="100"/>
      <c r="M122" s="101"/>
      <c r="N122" s="102"/>
      <c r="O122" s="103"/>
      <c r="P122" s="103"/>
      <c r="Q122" s="103"/>
      <c r="R122" s="103"/>
      <c r="S122" s="103"/>
      <c r="T122" s="100"/>
      <c r="U122" s="100"/>
      <c r="V122" s="100"/>
      <c r="W122" s="101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1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  <c r="BE122" s="100"/>
      <c r="BF122" s="100"/>
      <c r="BG122" s="100"/>
      <c r="BH122" s="100"/>
      <c r="BI122" s="100"/>
      <c r="BJ122" s="100"/>
      <c r="BK122" s="100"/>
      <c r="BL122" s="100"/>
      <c r="BM122" s="100"/>
      <c r="BN122" s="100"/>
      <c r="BO122" s="100"/>
      <c r="BP122" s="100"/>
      <c r="BQ122" s="100"/>
      <c r="BR122" s="100"/>
      <c r="BS122" s="100"/>
      <c r="BT122" s="100"/>
      <c r="BU122" s="100"/>
      <c r="BV122" s="100"/>
      <c r="BW122" s="100"/>
      <c r="BX122" s="100"/>
      <c r="BY122" s="100"/>
      <c r="BZ122" s="100"/>
      <c r="CA122" s="100"/>
      <c r="CB122" s="100"/>
      <c r="CC122" s="100"/>
      <c r="CD122" s="100"/>
      <c r="CE122" s="100"/>
      <c r="CF122" s="100"/>
      <c r="CG122" s="100"/>
      <c r="CH122" s="100"/>
      <c r="CI122" s="100"/>
      <c r="CJ122" s="100"/>
      <c r="CK122" s="100"/>
      <c r="CL122" s="100"/>
      <c r="CM122" s="100"/>
      <c r="CN122" s="100"/>
      <c r="CO122" s="100"/>
      <c r="CP122" s="100"/>
      <c r="CQ122" s="100"/>
      <c r="CR122" s="100"/>
      <c r="CS122" s="100"/>
      <c r="CT122" s="100"/>
      <c r="CU122" s="100"/>
      <c r="CV122" s="100"/>
      <c r="CW122" s="100"/>
      <c r="CX122" s="100"/>
      <c r="CY122" s="100"/>
      <c r="CZ122" s="100"/>
      <c r="DA122" s="100"/>
      <c r="DB122" s="100"/>
      <c r="DC122" s="100"/>
      <c r="DD122" s="100"/>
      <c r="DE122" s="100"/>
      <c r="DF122" s="100"/>
      <c r="DG122" s="100"/>
      <c r="DH122" s="100"/>
      <c r="DI122" s="100"/>
      <c r="DJ122" s="100"/>
      <c r="DK122" s="100"/>
      <c r="DL122" s="100"/>
      <c r="DM122" s="100"/>
      <c r="DN122" s="100"/>
      <c r="DO122" s="100"/>
      <c r="DP122" s="100"/>
      <c r="DQ122" s="100"/>
      <c r="DR122" s="100"/>
      <c r="DS122" s="100"/>
      <c r="DT122" s="100"/>
      <c r="DU122" s="100"/>
      <c r="DV122" s="100"/>
      <c r="DW122" s="100"/>
      <c r="DX122" s="100"/>
      <c r="DY122" s="100"/>
      <c r="DZ122" s="100"/>
      <c r="EA122" s="100"/>
      <c r="EB122" s="100"/>
      <c r="EC122" s="100"/>
      <c r="ED122" s="100"/>
      <c r="EE122" s="100"/>
      <c r="EF122" s="100"/>
      <c r="EG122" s="100"/>
      <c r="EH122" s="100"/>
      <c r="EI122" s="100"/>
      <c r="EJ122" s="100"/>
      <c r="EK122" s="100"/>
      <c r="EL122" s="100"/>
      <c r="EM122" s="100"/>
      <c r="EN122" s="100"/>
      <c r="EO122" s="100"/>
      <c r="EP122" s="100"/>
      <c r="EQ122" s="223"/>
      <c r="ER122" s="224"/>
      <c r="ES122" s="223"/>
      <c r="ET122" s="223"/>
      <c r="EU122" s="225"/>
      <c r="EV122" s="225"/>
      <c r="EW122" s="225"/>
      <c r="EX122" s="225"/>
      <c r="EY122" s="225"/>
      <c r="EZ122" s="225"/>
      <c r="FA122" s="225"/>
      <c r="FB122" s="225"/>
      <c r="FC122" s="225"/>
      <c r="FD122" s="225"/>
      <c r="FE122" s="225"/>
      <c r="FF122" s="225"/>
      <c r="FG122" s="225"/>
      <c r="FH122" s="225"/>
      <c r="FI122" s="225"/>
      <c r="FJ122" s="225"/>
      <c r="FK122" s="225"/>
      <c r="FL122" s="225"/>
      <c r="FM122" s="223"/>
      <c r="FN122" s="223"/>
      <c r="FO122" s="223"/>
      <c r="FP122" s="223"/>
      <c r="FQ122" s="223"/>
      <c r="FR122" s="223"/>
      <c r="FS122" s="223"/>
      <c r="FT122" s="223"/>
      <c r="FU122" s="223"/>
      <c r="FV122" s="223"/>
      <c r="FW122" s="223"/>
      <c r="FX122" s="223"/>
      <c r="FY122" s="223"/>
      <c r="FZ122" s="223"/>
      <c r="GA122" s="223"/>
      <c r="GB122" s="223"/>
      <c r="GC122" s="223"/>
      <c r="GD122" s="223"/>
      <c r="GE122" s="223"/>
      <c r="GF122" s="223"/>
      <c r="GG122" s="223"/>
      <c r="GH122" s="223"/>
      <c r="GI122" s="223"/>
    </row>
    <row r="123">
      <c r="A123" s="100"/>
      <c r="B123" s="100"/>
      <c r="C123" s="100"/>
      <c r="D123" s="100"/>
      <c r="E123" s="103"/>
      <c r="F123" s="101"/>
      <c r="G123" s="100"/>
      <c r="H123" s="100"/>
      <c r="I123" s="100"/>
      <c r="J123" s="103"/>
      <c r="K123" s="100"/>
      <c r="L123" s="100"/>
      <c r="M123" s="101"/>
      <c r="N123" s="102"/>
      <c r="O123" s="103"/>
      <c r="P123" s="103"/>
      <c r="Q123" s="103"/>
      <c r="R123" s="103"/>
      <c r="S123" s="103"/>
      <c r="T123" s="100"/>
      <c r="U123" s="100"/>
      <c r="V123" s="100"/>
      <c r="W123" s="101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1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  <c r="BE123" s="100"/>
      <c r="BF123" s="100"/>
      <c r="BG123" s="100"/>
      <c r="BH123" s="100"/>
      <c r="BI123" s="100"/>
      <c r="BJ123" s="100"/>
      <c r="BK123" s="100"/>
      <c r="BL123" s="100"/>
      <c r="BM123" s="100"/>
      <c r="BN123" s="100"/>
      <c r="BO123" s="100"/>
      <c r="BP123" s="100"/>
      <c r="BQ123" s="100"/>
      <c r="BR123" s="100"/>
      <c r="BS123" s="100"/>
      <c r="BT123" s="100"/>
      <c r="BU123" s="100"/>
      <c r="BV123" s="100"/>
      <c r="BW123" s="100"/>
      <c r="BX123" s="100"/>
      <c r="BY123" s="100"/>
      <c r="BZ123" s="100"/>
      <c r="CA123" s="100"/>
      <c r="CB123" s="100"/>
      <c r="CC123" s="100"/>
      <c r="CD123" s="100"/>
      <c r="CE123" s="100"/>
      <c r="CF123" s="100"/>
      <c r="CG123" s="100"/>
      <c r="CH123" s="100"/>
      <c r="CI123" s="100"/>
      <c r="CJ123" s="100"/>
      <c r="CK123" s="100"/>
      <c r="CL123" s="100"/>
      <c r="CM123" s="100"/>
      <c r="CN123" s="100"/>
      <c r="CO123" s="100"/>
      <c r="CP123" s="100"/>
      <c r="CQ123" s="100"/>
      <c r="CR123" s="100"/>
      <c r="CS123" s="100"/>
      <c r="CT123" s="100"/>
      <c r="CU123" s="100"/>
      <c r="CV123" s="100"/>
      <c r="CW123" s="100"/>
      <c r="CX123" s="100"/>
      <c r="CY123" s="100"/>
      <c r="CZ123" s="100"/>
      <c r="DA123" s="100"/>
      <c r="DB123" s="100"/>
      <c r="DC123" s="100"/>
      <c r="DD123" s="100"/>
      <c r="DE123" s="100"/>
      <c r="DF123" s="100"/>
      <c r="DG123" s="100"/>
      <c r="DH123" s="100"/>
      <c r="DI123" s="100"/>
      <c r="DJ123" s="100"/>
      <c r="DK123" s="100"/>
      <c r="DL123" s="100"/>
      <c r="DM123" s="100"/>
      <c r="DN123" s="100"/>
      <c r="DO123" s="100"/>
      <c r="DP123" s="100"/>
      <c r="DQ123" s="100"/>
      <c r="DR123" s="100"/>
      <c r="DS123" s="100"/>
      <c r="DT123" s="100"/>
      <c r="DU123" s="100"/>
      <c r="DV123" s="100"/>
      <c r="DW123" s="100"/>
      <c r="DX123" s="100"/>
      <c r="DY123" s="100"/>
      <c r="DZ123" s="100"/>
      <c r="EA123" s="100"/>
      <c r="EB123" s="100"/>
      <c r="EC123" s="100"/>
      <c r="ED123" s="100"/>
      <c r="EE123" s="100"/>
      <c r="EF123" s="100"/>
      <c r="EG123" s="100"/>
      <c r="EH123" s="100"/>
      <c r="EI123" s="100"/>
      <c r="EJ123" s="100"/>
      <c r="EK123" s="100"/>
      <c r="EL123" s="100"/>
      <c r="EM123" s="100"/>
      <c r="EN123" s="100"/>
      <c r="EO123" s="100"/>
      <c r="EP123" s="100"/>
      <c r="EQ123" s="223"/>
      <c r="ER123" s="224"/>
      <c r="ES123" s="223"/>
      <c r="ET123" s="223"/>
      <c r="EU123" s="225"/>
      <c r="EV123" s="225"/>
      <c r="EW123" s="225"/>
      <c r="EX123" s="225"/>
      <c r="EY123" s="225"/>
      <c r="EZ123" s="225"/>
      <c r="FA123" s="225"/>
      <c r="FB123" s="225"/>
      <c r="FC123" s="225"/>
      <c r="FD123" s="225"/>
      <c r="FE123" s="225"/>
      <c r="FF123" s="225"/>
      <c r="FG123" s="225"/>
      <c r="FH123" s="225"/>
      <c r="FI123" s="225"/>
      <c r="FJ123" s="225"/>
      <c r="FK123" s="225"/>
      <c r="FL123" s="225"/>
      <c r="FM123" s="223"/>
      <c r="FN123" s="223"/>
      <c r="FO123" s="223"/>
      <c r="FP123" s="223"/>
      <c r="FQ123" s="223"/>
      <c r="FR123" s="223"/>
      <c r="FS123" s="223"/>
      <c r="FT123" s="223"/>
      <c r="FU123" s="223"/>
      <c r="FV123" s="223"/>
      <c r="FW123" s="223"/>
      <c r="FX123" s="223"/>
      <c r="FY123" s="223"/>
      <c r="FZ123" s="223"/>
      <c r="GA123" s="223"/>
      <c r="GB123" s="223"/>
      <c r="GC123" s="223"/>
      <c r="GD123" s="223"/>
      <c r="GE123" s="223"/>
      <c r="GF123" s="223"/>
      <c r="GG123" s="223"/>
      <c r="GH123" s="223"/>
      <c r="GI123" s="223"/>
    </row>
    <row r="124">
      <c r="A124" s="100"/>
      <c r="B124" s="100"/>
      <c r="C124" s="100"/>
      <c r="D124" s="100"/>
      <c r="E124" s="103"/>
      <c r="F124" s="101"/>
      <c r="G124" s="100"/>
      <c r="H124" s="100"/>
      <c r="I124" s="100"/>
      <c r="J124" s="103"/>
      <c r="K124" s="100"/>
      <c r="L124" s="100"/>
      <c r="M124" s="101"/>
      <c r="N124" s="102"/>
      <c r="O124" s="103"/>
      <c r="P124" s="103"/>
      <c r="Q124" s="103"/>
      <c r="R124" s="103"/>
      <c r="S124" s="103"/>
      <c r="T124" s="100"/>
      <c r="U124" s="100"/>
      <c r="V124" s="100"/>
      <c r="W124" s="101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1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  <c r="BF124" s="100"/>
      <c r="BG124" s="100"/>
      <c r="BH124" s="100"/>
      <c r="BI124" s="100"/>
      <c r="BJ124" s="100"/>
      <c r="BK124" s="100"/>
      <c r="BL124" s="100"/>
      <c r="BM124" s="100"/>
      <c r="BN124" s="100"/>
      <c r="BO124" s="100"/>
      <c r="BP124" s="100"/>
      <c r="BQ124" s="100"/>
      <c r="BR124" s="100"/>
      <c r="BS124" s="100"/>
      <c r="BT124" s="100"/>
      <c r="BU124" s="100"/>
      <c r="BV124" s="100"/>
      <c r="BW124" s="100"/>
      <c r="BX124" s="100"/>
      <c r="BY124" s="100"/>
      <c r="BZ124" s="100"/>
      <c r="CA124" s="100"/>
      <c r="CB124" s="100"/>
      <c r="CC124" s="100"/>
      <c r="CD124" s="100"/>
      <c r="CE124" s="100"/>
      <c r="CF124" s="100"/>
      <c r="CG124" s="100"/>
      <c r="CH124" s="100"/>
      <c r="CI124" s="100"/>
      <c r="CJ124" s="100"/>
      <c r="CK124" s="100"/>
      <c r="CL124" s="100"/>
      <c r="CM124" s="100"/>
      <c r="CN124" s="100"/>
      <c r="CO124" s="100"/>
      <c r="CP124" s="100"/>
      <c r="CQ124" s="100"/>
      <c r="CR124" s="100"/>
      <c r="CS124" s="100"/>
      <c r="CT124" s="100"/>
      <c r="CU124" s="100"/>
      <c r="CV124" s="100"/>
      <c r="CW124" s="100"/>
      <c r="CX124" s="100"/>
      <c r="CY124" s="100"/>
      <c r="CZ124" s="100"/>
      <c r="DA124" s="100"/>
      <c r="DB124" s="100"/>
      <c r="DC124" s="100"/>
      <c r="DD124" s="100"/>
      <c r="DE124" s="100"/>
      <c r="DF124" s="100"/>
      <c r="DG124" s="100"/>
      <c r="DH124" s="100"/>
      <c r="DI124" s="100"/>
      <c r="DJ124" s="100"/>
      <c r="DK124" s="100"/>
      <c r="DL124" s="100"/>
      <c r="DM124" s="100"/>
      <c r="DN124" s="100"/>
      <c r="DO124" s="100"/>
      <c r="DP124" s="100"/>
      <c r="DQ124" s="100"/>
      <c r="DR124" s="100"/>
      <c r="DS124" s="100"/>
      <c r="DT124" s="100"/>
      <c r="DU124" s="100"/>
      <c r="DV124" s="100"/>
      <c r="DW124" s="100"/>
      <c r="DX124" s="100"/>
      <c r="DY124" s="100"/>
      <c r="DZ124" s="100"/>
      <c r="EA124" s="100"/>
      <c r="EB124" s="100"/>
      <c r="EC124" s="100"/>
      <c r="ED124" s="100"/>
      <c r="EE124" s="100"/>
      <c r="EF124" s="100"/>
      <c r="EG124" s="100"/>
      <c r="EH124" s="100"/>
      <c r="EI124" s="100"/>
      <c r="EJ124" s="100"/>
      <c r="EK124" s="100"/>
      <c r="EL124" s="100"/>
      <c r="EM124" s="100"/>
      <c r="EN124" s="100"/>
      <c r="EO124" s="100"/>
      <c r="EP124" s="100"/>
      <c r="EQ124" s="223"/>
      <c r="ER124" s="224"/>
      <c r="ES124" s="223"/>
      <c r="ET124" s="223"/>
      <c r="EU124" s="225"/>
      <c r="EV124" s="225"/>
      <c r="EW124" s="225"/>
      <c r="EX124" s="225"/>
      <c r="EY124" s="225"/>
      <c r="EZ124" s="225"/>
      <c r="FA124" s="225"/>
      <c r="FB124" s="225"/>
      <c r="FC124" s="225"/>
      <c r="FD124" s="225"/>
      <c r="FE124" s="225"/>
      <c r="FF124" s="225"/>
      <c r="FG124" s="225"/>
      <c r="FH124" s="225"/>
      <c r="FI124" s="225"/>
      <c r="FJ124" s="225"/>
      <c r="FK124" s="225"/>
      <c r="FL124" s="225"/>
      <c r="FM124" s="223"/>
      <c r="FN124" s="223"/>
      <c r="FO124" s="223"/>
      <c r="FP124" s="223"/>
      <c r="FQ124" s="223"/>
      <c r="FR124" s="223"/>
      <c r="FS124" s="223"/>
      <c r="FT124" s="223"/>
      <c r="FU124" s="223"/>
      <c r="FV124" s="223"/>
      <c r="FW124" s="223"/>
      <c r="FX124" s="223"/>
      <c r="FY124" s="223"/>
      <c r="FZ124" s="223"/>
      <c r="GA124" s="223"/>
      <c r="GB124" s="223"/>
      <c r="GC124" s="223"/>
      <c r="GD124" s="223"/>
      <c r="GE124" s="223"/>
      <c r="GF124" s="223"/>
      <c r="GG124" s="223"/>
      <c r="GH124" s="223"/>
      <c r="GI124" s="223"/>
    </row>
    <row r="125">
      <c r="A125" s="100"/>
      <c r="B125" s="100"/>
      <c r="C125" s="100"/>
      <c r="D125" s="100"/>
      <c r="E125" s="103"/>
      <c r="F125" s="101"/>
      <c r="G125" s="100"/>
      <c r="H125" s="100"/>
      <c r="I125" s="100"/>
      <c r="J125" s="103"/>
      <c r="K125" s="100"/>
      <c r="L125" s="100"/>
      <c r="M125" s="101"/>
      <c r="N125" s="102"/>
      <c r="O125" s="103"/>
      <c r="P125" s="103"/>
      <c r="Q125" s="103"/>
      <c r="R125" s="103"/>
      <c r="S125" s="103"/>
      <c r="T125" s="100"/>
      <c r="U125" s="100"/>
      <c r="V125" s="100"/>
      <c r="W125" s="101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1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  <c r="BE125" s="100"/>
      <c r="BF125" s="100"/>
      <c r="BG125" s="100"/>
      <c r="BH125" s="100"/>
      <c r="BI125" s="100"/>
      <c r="BJ125" s="100"/>
      <c r="BK125" s="100"/>
      <c r="BL125" s="100"/>
      <c r="BM125" s="100"/>
      <c r="BN125" s="100"/>
      <c r="BO125" s="100"/>
      <c r="BP125" s="100"/>
      <c r="BQ125" s="100"/>
      <c r="BR125" s="100"/>
      <c r="BS125" s="100"/>
      <c r="BT125" s="100"/>
      <c r="BU125" s="100"/>
      <c r="BV125" s="100"/>
      <c r="BW125" s="100"/>
      <c r="BX125" s="100"/>
      <c r="BY125" s="100"/>
      <c r="BZ125" s="100"/>
      <c r="CA125" s="100"/>
      <c r="CB125" s="100"/>
      <c r="CC125" s="100"/>
      <c r="CD125" s="100"/>
      <c r="CE125" s="100"/>
      <c r="CF125" s="100"/>
      <c r="CG125" s="100"/>
      <c r="CH125" s="100"/>
      <c r="CI125" s="100"/>
      <c r="CJ125" s="100"/>
      <c r="CK125" s="100"/>
      <c r="CL125" s="100"/>
      <c r="CM125" s="100"/>
      <c r="CN125" s="100"/>
      <c r="CO125" s="100"/>
      <c r="CP125" s="100"/>
      <c r="CQ125" s="100"/>
      <c r="CR125" s="100"/>
      <c r="CS125" s="100"/>
      <c r="CT125" s="100"/>
      <c r="CU125" s="100"/>
      <c r="CV125" s="100"/>
      <c r="CW125" s="100"/>
      <c r="CX125" s="100"/>
      <c r="CY125" s="100"/>
      <c r="CZ125" s="100"/>
      <c r="DA125" s="100"/>
      <c r="DB125" s="100"/>
      <c r="DC125" s="100"/>
      <c r="DD125" s="100"/>
      <c r="DE125" s="100"/>
      <c r="DF125" s="100"/>
      <c r="DG125" s="100"/>
      <c r="DH125" s="100"/>
      <c r="DI125" s="100"/>
      <c r="DJ125" s="100"/>
      <c r="DK125" s="100"/>
      <c r="DL125" s="100"/>
      <c r="DM125" s="100"/>
      <c r="DN125" s="100"/>
      <c r="DO125" s="100"/>
      <c r="DP125" s="100"/>
      <c r="DQ125" s="100"/>
      <c r="DR125" s="100"/>
      <c r="DS125" s="100"/>
      <c r="DT125" s="100"/>
      <c r="DU125" s="100"/>
      <c r="DV125" s="100"/>
      <c r="DW125" s="100"/>
      <c r="DX125" s="100"/>
      <c r="DY125" s="100"/>
      <c r="DZ125" s="100"/>
      <c r="EA125" s="100"/>
      <c r="EB125" s="100"/>
      <c r="EC125" s="100"/>
      <c r="ED125" s="100"/>
      <c r="EE125" s="100"/>
      <c r="EF125" s="100"/>
      <c r="EG125" s="100"/>
      <c r="EH125" s="100"/>
      <c r="EI125" s="100"/>
      <c r="EJ125" s="100"/>
      <c r="EK125" s="100"/>
      <c r="EL125" s="100"/>
      <c r="EM125" s="100"/>
      <c r="EN125" s="100"/>
      <c r="EO125" s="100"/>
      <c r="EP125" s="100"/>
      <c r="EQ125" s="223"/>
      <c r="ER125" s="224"/>
      <c r="ES125" s="223"/>
      <c r="ET125" s="223"/>
      <c r="EU125" s="225"/>
      <c r="EV125" s="225"/>
      <c r="EW125" s="225"/>
      <c r="EX125" s="225"/>
      <c r="EY125" s="225"/>
      <c r="EZ125" s="225"/>
      <c r="FA125" s="225"/>
      <c r="FB125" s="225"/>
      <c r="FC125" s="225"/>
      <c r="FD125" s="225"/>
      <c r="FE125" s="225"/>
      <c r="FF125" s="225"/>
      <c r="FG125" s="225"/>
      <c r="FH125" s="225"/>
      <c r="FI125" s="225"/>
      <c r="FJ125" s="225"/>
      <c r="FK125" s="225"/>
      <c r="FL125" s="225"/>
      <c r="FM125" s="223"/>
      <c r="FN125" s="223"/>
      <c r="FO125" s="223"/>
      <c r="FP125" s="223"/>
      <c r="FQ125" s="223"/>
      <c r="FR125" s="223"/>
      <c r="FS125" s="223"/>
      <c r="FT125" s="223"/>
      <c r="FU125" s="223"/>
      <c r="FV125" s="223"/>
      <c r="FW125" s="223"/>
      <c r="FX125" s="223"/>
      <c r="FY125" s="223"/>
      <c r="FZ125" s="223"/>
      <c r="GA125" s="223"/>
      <c r="GB125" s="223"/>
      <c r="GC125" s="223"/>
      <c r="GD125" s="223"/>
      <c r="GE125" s="223"/>
      <c r="GF125" s="223"/>
      <c r="GG125" s="223"/>
      <c r="GH125" s="223"/>
      <c r="GI125" s="223"/>
    </row>
    <row r="126">
      <c r="A126" s="100"/>
      <c r="B126" s="100"/>
      <c r="C126" s="100"/>
      <c r="D126" s="100"/>
      <c r="E126" s="103"/>
      <c r="F126" s="101"/>
      <c r="G126" s="100"/>
      <c r="H126" s="100"/>
      <c r="I126" s="100"/>
      <c r="J126" s="103"/>
      <c r="K126" s="100"/>
      <c r="L126" s="100"/>
      <c r="M126" s="101"/>
      <c r="N126" s="102"/>
      <c r="O126" s="103"/>
      <c r="P126" s="103"/>
      <c r="Q126" s="103"/>
      <c r="R126" s="103"/>
      <c r="S126" s="103"/>
      <c r="T126" s="100"/>
      <c r="U126" s="100"/>
      <c r="V126" s="100"/>
      <c r="W126" s="101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1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  <c r="BH126" s="100"/>
      <c r="BI126" s="100"/>
      <c r="BJ126" s="100"/>
      <c r="BK126" s="100"/>
      <c r="BL126" s="100"/>
      <c r="BM126" s="100"/>
      <c r="BN126" s="100"/>
      <c r="BO126" s="100"/>
      <c r="BP126" s="100"/>
      <c r="BQ126" s="100"/>
      <c r="BR126" s="100"/>
      <c r="BS126" s="100"/>
      <c r="BT126" s="100"/>
      <c r="BU126" s="100"/>
      <c r="BV126" s="100"/>
      <c r="BW126" s="100"/>
      <c r="BX126" s="100"/>
      <c r="BY126" s="100"/>
      <c r="BZ126" s="100"/>
      <c r="CA126" s="100"/>
      <c r="CB126" s="100"/>
      <c r="CC126" s="100"/>
      <c r="CD126" s="100"/>
      <c r="CE126" s="100"/>
      <c r="CF126" s="100"/>
      <c r="CG126" s="100"/>
      <c r="CH126" s="100"/>
      <c r="CI126" s="100"/>
      <c r="CJ126" s="100"/>
      <c r="CK126" s="100"/>
      <c r="CL126" s="100"/>
      <c r="CM126" s="100"/>
      <c r="CN126" s="100"/>
      <c r="CO126" s="100"/>
      <c r="CP126" s="100"/>
      <c r="CQ126" s="100"/>
      <c r="CR126" s="100"/>
      <c r="CS126" s="100"/>
      <c r="CT126" s="100"/>
      <c r="CU126" s="100"/>
      <c r="CV126" s="100"/>
      <c r="CW126" s="100"/>
      <c r="CX126" s="100"/>
      <c r="CY126" s="100"/>
      <c r="CZ126" s="100"/>
      <c r="DA126" s="100"/>
      <c r="DB126" s="100"/>
      <c r="DC126" s="100"/>
      <c r="DD126" s="100"/>
      <c r="DE126" s="100"/>
      <c r="DF126" s="100"/>
      <c r="DG126" s="100"/>
      <c r="DH126" s="100"/>
      <c r="DI126" s="100"/>
      <c r="DJ126" s="100"/>
      <c r="DK126" s="100"/>
      <c r="DL126" s="100"/>
      <c r="DM126" s="100"/>
      <c r="DN126" s="100"/>
      <c r="DO126" s="100"/>
      <c r="DP126" s="100"/>
      <c r="DQ126" s="100"/>
      <c r="DR126" s="100"/>
      <c r="DS126" s="100"/>
      <c r="DT126" s="100"/>
      <c r="DU126" s="100"/>
      <c r="DV126" s="100"/>
      <c r="DW126" s="100"/>
      <c r="DX126" s="100"/>
      <c r="DY126" s="100"/>
      <c r="DZ126" s="100"/>
      <c r="EA126" s="100"/>
      <c r="EB126" s="100"/>
      <c r="EC126" s="100"/>
      <c r="ED126" s="100"/>
      <c r="EE126" s="100"/>
      <c r="EF126" s="100"/>
      <c r="EG126" s="100"/>
      <c r="EH126" s="100"/>
      <c r="EI126" s="100"/>
      <c r="EJ126" s="100"/>
      <c r="EK126" s="100"/>
      <c r="EL126" s="100"/>
      <c r="EM126" s="100"/>
      <c r="EN126" s="100"/>
      <c r="EO126" s="100"/>
      <c r="EP126" s="100"/>
      <c r="EQ126" s="223"/>
      <c r="ER126" s="224"/>
      <c r="ES126" s="223"/>
      <c r="ET126" s="223"/>
      <c r="EU126" s="225"/>
      <c r="EV126" s="225"/>
      <c r="EW126" s="225"/>
      <c r="EX126" s="225"/>
      <c r="EY126" s="225"/>
      <c r="EZ126" s="225"/>
      <c r="FA126" s="225"/>
      <c r="FB126" s="225"/>
      <c r="FC126" s="225"/>
      <c r="FD126" s="225"/>
      <c r="FE126" s="225"/>
      <c r="FF126" s="225"/>
      <c r="FG126" s="225"/>
      <c r="FH126" s="225"/>
      <c r="FI126" s="225"/>
      <c r="FJ126" s="225"/>
      <c r="FK126" s="225"/>
      <c r="FL126" s="225"/>
      <c r="FM126" s="223"/>
      <c r="FN126" s="223"/>
      <c r="FO126" s="223"/>
      <c r="FP126" s="223"/>
      <c r="FQ126" s="223"/>
      <c r="FR126" s="223"/>
      <c r="FS126" s="223"/>
      <c r="FT126" s="223"/>
      <c r="FU126" s="223"/>
      <c r="FV126" s="223"/>
      <c r="FW126" s="223"/>
      <c r="FX126" s="223"/>
      <c r="FY126" s="223"/>
      <c r="FZ126" s="223"/>
      <c r="GA126" s="223"/>
      <c r="GB126" s="223"/>
      <c r="GC126" s="223"/>
      <c r="GD126" s="223"/>
      <c r="GE126" s="223"/>
      <c r="GF126" s="223"/>
      <c r="GG126" s="223"/>
      <c r="GH126" s="223"/>
      <c r="GI126" s="223"/>
    </row>
    <row r="127">
      <c r="A127" s="100"/>
      <c r="B127" s="100"/>
      <c r="C127" s="100"/>
      <c r="D127" s="100"/>
      <c r="E127" s="103"/>
      <c r="F127" s="101"/>
      <c r="G127" s="100"/>
      <c r="H127" s="100"/>
      <c r="I127" s="100"/>
      <c r="J127" s="103"/>
      <c r="K127" s="100"/>
      <c r="L127" s="100"/>
      <c r="M127" s="101"/>
      <c r="N127" s="102"/>
      <c r="O127" s="103"/>
      <c r="P127" s="103"/>
      <c r="Q127" s="103"/>
      <c r="R127" s="103"/>
      <c r="S127" s="103"/>
      <c r="T127" s="100"/>
      <c r="U127" s="100"/>
      <c r="V127" s="100"/>
      <c r="W127" s="101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1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  <c r="BH127" s="100"/>
      <c r="BI127" s="100"/>
      <c r="BJ127" s="100"/>
      <c r="BK127" s="100"/>
      <c r="BL127" s="100"/>
      <c r="BM127" s="100"/>
      <c r="BN127" s="100"/>
      <c r="BO127" s="100"/>
      <c r="BP127" s="100"/>
      <c r="BQ127" s="100"/>
      <c r="BR127" s="100"/>
      <c r="BS127" s="100"/>
      <c r="BT127" s="100"/>
      <c r="BU127" s="100"/>
      <c r="BV127" s="100"/>
      <c r="BW127" s="100"/>
      <c r="BX127" s="100"/>
      <c r="BY127" s="100"/>
      <c r="BZ127" s="100"/>
      <c r="CA127" s="100"/>
      <c r="CB127" s="100"/>
      <c r="CC127" s="100"/>
      <c r="CD127" s="100"/>
      <c r="CE127" s="100"/>
      <c r="CF127" s="100"/>
      <c r="CG127" s="100"/>
      <c r="CH127" s="100"/>
      <c r="CI127" s="100"/>
      <c r="CJ127" s="100"/>
      <c r="CK127" s="100"/>
      <c r="CL127" s="100"/>
      <c r="CM127" s="100"/>
      <c r="CN127" s="100"/>
      <c r="CO127" s="100"/>
      <c r="CP127" s="100"/>
      <c r="CQ127" s="100"/>
      <c r="CR127" s="100"/>
      <c r="CS127" s="100"/>
      <c r="CT127" s="100"/>
      <c r="CU127" s="100"/>
      <c r="CV127" s="100"/>
      <c r="CW127" s="100"/>
      <c r="CX127" s="100"/>
      <c r="CY127" s="100"/>
      <c r="CZ127" s="100"/>
      <c r="DA127" s="100"/>
      <c r="DB127" s="100"/>
      <c r="DC127" s="100"/>
      <c r="DD127" s="100"/>
      <c r="DE127" s="100"/>
      <c r="DF127" s="100"/>
      <c r="DG127" s="100"/>
      <c r="DH127" s="100"/>
      <c r="DI127" s="100"/>
      <c r="DJ127" s="100"/>
      <c r="DK127" s="100"/>
      <c r="DL127" s="100"/>
      <c r="DM127" s="100"/>
      <c r="DN127" s="100"/>
      <c r="DO127" s="100"/>
      <c r="DP127" s="100"/>
      <c r="DQ127" s="100"/>
      <c r="DR127" s="100"/>
      <c r="DS127" s="100"/>
      <c r="DT127" s="100"/>
      <c r="DU127" s="100"/>
      <c r="DV127" s="100"/>
      <c r="DW127" s="100"/>
      <c r="DX127" s="100"/>
      <c r="DY127" s="100"/>
      <c r="DZ127" s="100"/>
      <c r="EA127" s="100"/>
      <c r="EB127" s="100"/>
      <c r="EC127" s="100"/>
      <c r="ED127" s="100"/>
      <c r="EE127" s="100"/>
      <c r="EF127" s="100"/>
      <c r="EG127" s="100"/>
      <c r="EH127" s="100"/>
      <c r="EI127" s="100"/>
      <c r="EJ127" s="100"/>
      <c r="EK127" s="100"/>
      <c r="EL127" s="100"/>
      <c r="EM127" s="100"/>
      <c r="EN127" s="100"/>
      <c r="EO127" s="100"/>
      <c r="EP127" s="100"/>
      <c r="EQ127" s="223"/>
      <c r="ER127" s="224"/>
      <c r="ES127" s="223"/>
      <c r="ET127" s="223"/>
      <c r="EU127" s="225"/>
      <c r="EV127" s="225"/>
      <c r="EW127" s="225"/>
      <c r="EX127" s="225"/>
      <c r="EY127" s="225"/>
      <c r="EZ127" s="225"/>
      <c r="FA127" s="225"/>
      <c r="FB127" s="225"/>
      <c r="FC127" s="225"/>
      <c r="FD127" s="225"/>
      <c r="FE127" s="225"/>
      <c r="FF127" s="225"/>
      <c r="FG127" s="225"/>
      <c r="FH127" s="225"/>
      <c r="FI127" s="225"/>
      <c r="FJ127" s="225"/>
      <c r="FK127" s="225"/>
      <c r="FL127" s="225"/>
      <c r="FM127" s="223"/>
      <c r="FN127" s="223"/>
      <c r="FO127" s="223"/>
      <c r="FP127" s="223"/>
      <c r="FQ127" s="223"/>
      <c r="FR127" s="223"/>
      <c r="FS127" s="223"/>
      <c r="FT127" s="223"/>
      <c r="FU127" s="223"/>
      <c r="FV127" s="223"/>
      <c r="FW127" s="223"/>
      <c r="FX127" s="223"/>
      <c r="FY127" s="223"/>
      <c r="FZ127" s="223"/>
      <c r="GA127" s="223"/>
      <c r="GB127" s="223"/>
      <c r="GC127" s="223"/>
      <c r="GD127" s="223"/>
      <c r="GE127" s="223"/>
      <c r="GF127" s="223"/>
      <c r="GG127" s="223"/>
      <c r="GH127" s="223"/>
      <c r="GI127" s="223"/>
    </row>
    <row r="128">
      <c r="A128" s="100"/>
      <c r="B128" s="100"/>
      <c r="C128" s="100"/>
      <c r="D128" s="100"/>
      <c r="E128" s="103"/>
      <c r="F128" s="101"/>
      <c r="G128" s="100"/>
      <c r="H128" s="100"/>
      <c r="I128" s="100"/>
      <c r="J128" s="103"/>
      <c r="K128" s="100"/>
      <c r="L128" s="100"/>
      <c r="M128" s="101"/>
      <c r="N128" s="102"/>
      <c r="O128" s="103"/>
      <c r="P128" s="103"/>
      <c r="Q128" s="103"/>
      <c r="R128" s="103"/>
      <c r="S128" s="103"/>
      <c r="T128" s="100"/>
      <c r="U128" s="100"/>
      <c r="V128" s="100"/>
      <c r="W128" s="101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1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  <c r="BH128" s="100"/>
      <c r="BI128" s="100"/>
      <c r="BJ128" s="100"/>
      <c r="BK128" s="100"/>
      <c r="BL128" s="100"/>
      <c r="BM128" s="100"/>
      <c r="BN128" s="100"/>
      <c r="BO128" s="100"/>
      <c r="BP128" s="100"/>
      <c r="BQ128" s="100"/>
      <c r="BR128" s="100"/>
      <c r="BS128" s="100"/>
      <c r="BT128" s="100"/>
      <c r="BU128" s="100"/>
      <c r="BV128" s="100"/>
      <c r="BW128" s="100"/>
      <c r="BX128" s="100"/>
      <c r="BY128" s="100"/>
      <c r="BZ128" s="100"/>
      <c r="CA128" s="100"/>
      <c r="CB128" s="100"/>
      <c r="CC128" s="100"/>
      <c r="CD128" s="100"/>
      <c r="CE128" s="100"/>
      <c r="CF128" s="100"/>
      <c r="CG128" s="100"/>
      <c r="CH128" s="100"/>
      <c r="CI128" s="100"/>
      <c r="CJ128" s="100"/>
      <c r="CK128" s="100"/>
      <c r="CL128" s="100"/>
      <c r="CM128" s="100"/>
      <c r="CN128" s="100"/>
      <c r="CO128" s="100"/>
      <c r="CP128" s="100"/>
      <c r="CQ128" s="100"/>
      <c r="CR128" s="100"/>
      <c r="CS128" s="100"/>
      <c r="CT128" s="100"/>
      <c r="CU128" s="100"/>
      <c r="CV128" s="100"/>
      <c r="CW128" s="100"/>
      <c r="CX128" s="100"/>
      <c r="CY128" s="100"/>
      <c r="CZ128" s="100"/>
      <c r="DA128" s="100"/>
      <c r="DB128" s="100"/>
      <c r="DC128" s="100"/>
      <c r="DD128" s="100"/>
      <c r="DE128" s="100"/>
      <c r="DF128" s="100"/>
      <c r="DG128" s="100"/>
      <c r="DH128" s="100"/>
      <c r="DI128" s="100"/>
      <c r="DJ128" s="100"/>
      <c r="DK128" s="100"/>
      <c r="DL128" s="100"/>
      <c r="DM128" s="100"/>
      <c r="DN128" s="100"/>
      <c r="DO128" s="100"/>
      <c r="DP128" s="100"/>
      <c r="DQ128" s="100"/>
      <c r="DR128" s="100"/>
      <c r="DS128" s="100"/>
      <c r="DT128" s="100"/>
      <c r="DU128" s="100"/>
      <c r="DV128" s="100"/>
      <c r="DW128" s="100"/>
      <c r="DX128" s="100"/>
      <c r="DY128" s="100"/>
      <c r="DZ128" s="100"/>
      <c r="EA128" s="100"/>
      <c r="EB128" s="100"/>
      <c r="EC128" s="100"/>
      <c r="ED128" s="100"/>
      <c r="EE128" s="100"/>
      <c r="EF128" s="100"/>
      <c r="EG128" s="100"/>
      <c r="EH128" s="100"/>
      <c r="EI128" s="100"/>
      <c r="EJ128" s="100"/>
      <c r="EK128" s="100"/>
      <c r="EL128" s="100"/>
      <c r="EM128" s="100"/>
      <c r="EN128" s="100"/>
      <c r="EO128" s="100"/>
      <c r="EP128" s="100"/>
      <c r="EQ128" s="223"/>
      <c r="ER128" s="224"/>
      <c r="ES128" s="223"/>
      <c r="ET128" s="223"/>
      <c r="EU128" s="225"/>
      <c r="EV128" s="225"/>
      <c r="EW128" s="225"/>
      <c r="EX128" s="225"/>
      <c r="EY128" s="225"/>
      <c r="EZ128" s="225"/>
      <c r="FA128" s="225"/>
      <c r="FB128" s="225"/>
      <c r="FC128" s="225"/>
      <c r="FD128" s="225"/>
      <c r="FE128" s="225"/>
      <c r="FF128" s="225"/>
      <c r="FG128" s="225"/>
      <c r="FH128" s="225"/>
      <c r="FI128" s="225"/>
      <c r="FJ128" s="225"/>
      <c r="FK128" s="225"/>
      <c r="FL128" s="225"/>
      <c r="FM128" s="223"/>
      <c r="FN128" s="223"/>
      <c r="FO128" s="223"/>
      <c r="FP128" s="223"/>
      <c r="FQ128" s="223"/>
      <c r="FR128" s="223"/>
      <c r="FS128" s="223"/>
      <c r="FT128" s="223"/>
      <c r="FU128" s="223"/>
      <c r="FV128" s="223"/>
      <c r="FW128" s="223"/>
      <c r="FX128" s="223"/>
      <c r="FY128" s="223"/>
      <c r="FZ128" s="223"/>
      <c r="GA128" s="223"/>
      <c r="GB128" s="223"/>
      <c r="GC128" s="223"/>
      <c r="GD128" s="223"/>
      <c r="GE128" s="223"/>
      <c r="GF128" s="223"/>
      <c r="GG128" s="223"/>
      <c r="GH128" s="223"/>
      <c r="GI128" s="223"/>
    </row>
    <row r="129">
      <c r="A129" s="100"/>
      <c r="B129" s="100"/>
      <c r="C129" s="100"/>
      <c r="D129" s="100"/>
      <c r="E129" s="103"/>
      <c r="F129" s="101"/>
      <c r="G129" s="100"/>
      <c r="H129" s="100"/>
      <c r="I129" s="100"/>
      <c r="J129" s="103"/>
      <c r="K129" s="100"/>
      <c r="L129" s="100"/>
      <c r="M129" s="101"/>
      <c r="N129" s="102"/>
      <c r="O129" s="103"/>
      <c r="P129" s="103"/>
      <c r="Q129" s="103"/>
      <c r="R129" s="103"/>
      <c r="S129" s="103"/>
      <c r="T129" s="100"/>
      <c r="U129" s="100"/>
      <c r="V129" s="100"/>
      <c r="W129" s="101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1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  <c r="BH129" s="100"/>
      <c r="BI129" s="100"/>
      <c r="BJ129" s="100"/>
      <c r="BK129" s="100"/>
      <c r="BL129" s="100"/>
      <c r="BM129" s="100"/>
      <c r="BN129" s="100"/>
      <c r="BO129" s="100"/>
      <c r="BP129" s="100"/>
      <c r="BQ129" s="100"/>
      <c r="BR129" s="100"/>
      <c r="BS129" s="100"/>
      <c r="BT129" s="100"/>
      <c r="BU129" s="100"/>
      <c r="BV129" s="100"/>
      <c r="BW129" s="100"/>
      <c r="BX129" s="100"/>
      <c r="BY129" s="100"/>
      <c r="BZ129" s="100"/>
      <c r="CA129" s="100"/>
      <c r="CB129" s="100"/>
      <c r="CC129" s="100"/>
      <c r="CD129" s="100"/>
      <c r="CE129" s="100"/>
      <c r="CF129" s="100"/>
      <c r="CG129" s="100"/>
      <c r="CH129" s="100"/>
      <c r="CI129" s="100"/>
      <c r="CJ129" s="100"/>
      <c r="CK129" s="100"/>
      <c r="CL129" s="100"/>
      <c r="CM129" s="100"/>
      <c r="CN129" s="100"/>
      <c r="CO129" s="100"/>
      <c r="CP129" s="100"/>
      <c r="CQ129" s="100"/>
      <c r="CR129" s="100"/>
      <c r="CS129" s="100"/>
      <c r="CT129" s="100"/>
      <c r="CU129" s="100"/>
      <c r="CV129" s="100"/>
      <c r="CW129" s="100"/>
      <c r="CX129" s="100"/>
      <c r="CY129" s="100"/>
      <c r="CZ129" s="100"/>
      <c r="DA129" s="100"/>
      <c r="DB129" s="100"/>
      <c r="DC129" s="100"/>
      <c r="DD129" s="100"/>
      <c r="DE129" s="100"/>
      <c r="DF129" s="100"/>
      <c r="DG129" s="100"/>
      <c r="DH129" s="100"/>
      <c r="DI129" s="100"/>
      <c r="DJ129" s="100"/>
      <c r="DK129" s="100"/>
      <c r="DL129" s="100"/>
      <c r="DM129" s="100"/>
      <c r="DN129" s="100"/>
      <c r="DO129" s="100"/>
      <c r="DP129" s="100"/>
      <c r="DQ129" s="100"/>
      <c r="DR129" s="100"/>
      <c r="DS129" s="100"/>
      <c r="DT129" s="100"/>
      <c r="DU129" s="100"/>
      <c r="DV129" s="100"/>
      <c r="DW129" s="100"/>
      <c r="DX129" s="100"/>
      <c r="DY129" s="100"/>
      <c r="DZ129" s="100"/>
      <c r="EA129" s="100"/>
      <c r="EB129" s="100"/>
      <c r="EC129" s="100"/>
      <c r="ED129" s="100"/>
      <c r="EE129" s="100"/>
      <c r="EF129" s="100"/>
      <c r="EG129" s="100"/>
      <c r="EH129" s="100"/>
      <c r="EI129" s="100"/>
      <c r="EJ129" s="100"/>
      <c r="EK129" s="100"/>
      <c r="EL129" s="100"/>
      <c r="EM129" s="100"/>
      <c r="EN129" s="100"/>
      <c r="EO129" s="100"/>
      <c r="EP129" s="100"/>
      <c r="EQ129" s="223"/>
      <c r="ER129" s="224"/>
      <c r="ES129" s="223"/>
      <c r="ET129" s="223"/>
      <c r="EU129" s="225"/>
      <c r="EV129" s="225"/>
      <c r="EW129" s="225"/>
      <c r="EX129" s="225"/>
      <c r="EY129" s="225"/>
      <c r="EZ129" s="225"/>
      <c r="FA129" s="225"/>
      <c r="FB129" s="225"/>
      <c r="FC129" s="225"/>
      <c r="FD129" s="225"/>
      <c r="FE129" s="225"/>
      <c r="FF129" s="225"/>
      <c r="FG129" s="225"/>
      <c r="FH129" s="225"/>
      <c r="FI129" s="225"/>
      <c r="FJ129" s="225"/>
      <c r="FK129" s="225"/>
      <c r="FL129" s="225"/>
      <c r="FM129" s="223"/>
      <c r="FN129" s="223"/>
      <c r="FO129" s="223"/>
      <c r="FP129" s="223"/>
      <c r="FQ129" s="223"/>
      <c r="FR129" s="223"/>
      <c r="FS129" s="223"/>
      <c r="FT129" s="223"/>
      <c r="FU129" s="223"/>
      <c r="FV129" s="223"/>
      <c r="FW129" s="223"/>
      <c r="FX129" s="223"/>
      <c r="FY129" s="223"/>
      <c r="FZ129" s="223"/>
      <c r="GA129" s="223"/>
      <c r="GB129" s="223"/>
      <c r="GC129" s="223"/>
      <c r="GD129" s="223"/>
      <c r="GE129" s="223"/>
      <c r="GF129" s="223"/>
      <c r="GG129" s="223"/>
      <c r="GH129" s="223"/>
      <c r="GI129" s="223"/>
    </row>
    <row r="130">
      <c r="A130" s="100"/>
      <c r="B130" s="100"/>
      <c r="C130" s="100"/>
      <c r="D130" s="100"/>
      <c r="E130" s="103"/>
      <c r="F130" s="101"/>
      <c r="G130" s="100"/>
      <c r="H130" s="100"/>
      <c r="I130" s="100"/>
      <c r="J130" s="103"/>
      <c r="K130" s="100"/>
      <c r="L130" s="100"/>
      <c r="M130" s="101"/>
      <c r="N130" s="102"/>
      <c r="O130" s="103"/>
      <c r="P130" s="103"/>
      <c r="Q130" s="103"/>
      <c r="R130" s="103"/>
      <c r="S130" s="103"/>
      <c r="T130" s="100"/>
      <c r="U130" s="100"/>
      <c r="V130" s="100"/>
      <c r="W130" s="101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1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  <c r="BH130" s="100"/>
      <c r="BI130" s="100"/>
      <c r="BJ130" s="100"/>
      <c r="BK130" s="100"/>
      <c r="BL130" s="100"/>
      <c r="BM130" s="100"/>
      <c r="BN130" s="100"/>
      <c r="BO130" s="100"/>
      <c r="BP130" s="100"/>
      <c r="BQ130" s="100"/>
      <c r="BR130" s="100"/>
      <c r="BS130" s="100"/>
      <c r="BT130" s="100"/>
      <c r="BU130" s="100"/>
      <c r="BV130" s="100"/>
      <c r="BW130" s="100"/>
      <c r="BX130" s="100"/>
      <c r="BY130" s="100"/>
      <c r="BZ130" s="100"/>
      <c r="CA130" s="100"/>
      <c r="CB130" s="100"/>
      <c r="CC130" s="100"/>
      <c r="CD130" s="100"/>
      <c r="CE130" s="100"/>
      <c r="CF130" s="100"/>
      <c r="CG130" s="100"/>
      <c r="CH130" s="100"/>
      <c r="CI130" s="100"/>
      <c r="CJ130" s="100"/>
      <c r="CK130" s="100"/>
      <c r="CL130" s="100"/>
      <c r="CM130" s="100"/>
      <c r="CN130" s="100"/>
      <c r="CO130" s="100"/>
      <c r="CP130" s="100"/>
      <c r="CQ130" s="100"/>
      <c r="CR130" s="100"/>
      <c r="CS130" s="100"/>
      <c r="CT130" s="100"/>
      <c r="CU130" s="100"/>
      <c r="CV130" s="100"/>
      <c r="CW130" s="100"/>
      <c r="CX130" s="100"/>
      <c r="CY130" s="100"/>
      <c r="CZ130" s="100"/>
      <c r="DA130" s="100"/>
      <c r="DB130" s="100"/>
      <c r="DC130" s="100"/>
      <c r="DD130" s="100"/>
      <c r="DE130" s="100"/>
      <c r="DF130" s="100"/>
      <c r="DG130" s="100"/>
      <c r="DH130" s="100"/>
      <c r="DI130" s="100"/>
      <c r="DJ130" s="100"/>
      <c r="DK130" s="100"/>
      <c r="DL130" s="100"/>
      <c r="DM130" s="100"/>
      <c r="DN130" s="100"/>
      <c r="DO130" s="100"/>
      <c r="DP130" s="100"/>
      <c r="DQ130" s="100"/>
      <c r="DR130" s="100"/>
      <c r="DS130" s="100"/>
      <c r="DT130" s="100"/>
      <c r="DU130" s="100"/>
      <c r="DV130" s="100"/>
      <c r="DW130" s="100"/>
      <c r="DX130" s="100"/>
      <c r="DY130" s="100"/>
      <c r="DZ130" s="100"/>
      <c r="EA130" s="100"/>
      <c r="EB130" s="100"/>
      <c r="EC130" s="100"/>
      <c r="ED130" s="100"/>
      <c r="EE130" s="100"/>
      <c r="EF130" s="100"/>
      <c r="EG130" s="100"/>
      <c r="EH130" s="100"/>
      <c r="EI130" s="100"/>
      <c r="EJ130" s="100"/>
      <c r="EK130" s="100"/>
      <c r="EL130" s="100"/>
      <c r="EM130" s="100"/>
      <c r="EN130" s="100"/>
      <c r="EO130" s="100"/>
      <c r="EP130" s="100"/>
      <c r="EQ130" s="223"/>
      <c r="ER130" s="224"/>
      <c r="ES130" s="223"/>
      <c r="ET130" s="223"/>
      <c r="EU130" s="225"/>
      <c r="EV130" s="225"/>
      <c r="EW130" s="225"/>
      <c r="EX130" s="225"/>
      <c r="EY130" s="225"/>
      <c r="EZ130" s="225"/>
      <c r="FA130" s="225"/>
      <c r="FB130" s="225"/>
      <c r="FC130" s="225"/>
      <c r="FD130" s="225"/>
      <c r="FE130" s="225"/>
      <c r="FF130" s="225"/>
      <c r="FG130" s="225"/>
      <c r="FH130" s="225"/>
      <c r="FI130" s="225"/>
      <c r="FJ130" s="225"/>
      <c r="FK130" s="225"/>
      <c r="FL130" s="225"/>
      <c r="FM130" s="223"/>
      <c r="FN130" s="223"/>
      <c r="FO130" s="223"/>
      <c r="FP130" s="223"/>
      <c r="FQ130" s="223"/>
      <c r="FR130" s="223"/>
      <c r="FS130" s="223"/>
      <c r="FT130" s="223"/>
      <c r="FU130" s="223"/>
      <c r="FV130" s="223"/>
      <c r="FW130" s="223"/>
      <c r="FX130" s="223"/>
      <c r="FY130" s="223"/>
      <c r="FZ130" s="223"/>
      <c r="GA130" s="223"/>
      <c r="GB130" s="223"/>
      <c r="GC130" s="223"/>
      <c r="GD130" s="223"/>
      <c r="GE130" s="223"/>
      <c r="GF130" s="223"/>
      <c r="GG130" s="223"/>
      <c r="GH130" s="223"/>
      <c r="GI130" s="223"/>
    </row>
    <row r="131">
      <c r="A131" s="100"/>
      <c r="B131" s="100"/>
      <c r="C131" s="100"/>
      <c r="D131" s="100"/>
      <c r="E131" s="103"/>
      <c r="F131" s="101"/>
      <c r="G131" s="100"/>
      <c r="H131" s="100"/>
      <c r="I131" s="100"/>
      <c r="J131" s="103"/>
      <c r="K131" s="100"/>
      <c r="L131" s="100"/>
      <c r="M131" s="101"/>
      <c r="N131" s="102"/>
      <c r="O131" s="103"/>
      <c r="P131" s="103"/>
      <c r="Q131" s="103"/>
      <c r="R131" s="103"/>
      <c r="S131" s="103"/>
      <c r="T131" s="100"/>
      <c r="U131" s="100"/>
      <c r="V131" s="100"/>
      <c r="W131" s="101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1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  <c r="BH131" s="100"/>
      <c r="BI131" s="100"/>
      <c r="BJ131" s="100"/>
      <c r="BK131" s="100"/>
      <c r="BL131" s="100"/>
      <c r="BM131" s="100"/>
      <c r="BN131" s="100"/>
      <c r="BO131" s="100"/>
      <c r="BP131" s="100"/>
      <c r="BQ131" s="100"/>
      <c r="BR131" s="100"/>
      <c r="BS131" s="100"/>
      <c r="BT131" s="100"/>
      <c r="BU131" s="100"/>
      <c r="BV131" s="100"/>
      <c r="BW131" s="100"/>
      <c r="BX131" s="100"/>
      <c r="BY131" s="100"/>
      <c r="BZ131" s="100"/>
      <c r="CA131" s="100"/>
      <c r="CB131" s="100"/>
      <c r="CC131" s="100"/>
      <c r="CD131" s="100"/>
      <c r="CE131" s="100"/>
      <c r="CF131" s="100"/>
      <c r="CG131" s="100"/>
      <c r="CH131" s="100"/>
      <c r="CI131" s="100"/>
      <c r="CJ131" s="100"/>
      <c r="CK131" s="100"/>
      <c r="CL131" s="100"/>
      <c r="CM131" s="100"/>
      <c r="CN131" s="100"/>
      <c r="CO131" s="100"/>
      <c r="CP131" s="100"/>
      <c r="CQ131" s="100"/>
      <c r="CR131" s="100"/>
      <c r="CS131" s="100"/>
      <c r="CT131" s="100"/>
      <c r="CU131" s="100"/>
      <c r="CV131" s="100"/>
      <c r="CW131" s="100"/>
      <c r="CX131" s="100"/>
      <c r="CY131" s="100"/>
      <c r="CZ131" s="100"/>
      <c r="DA131" s="100"/>
      <c r="DB131" s="100"/>
      <c r="DC131" s="100"/>
      <c r="DD131" s="100"/>
      <c r="DE131" s="100"/>
      <c r="DF131" s="100"/>
      <c r="DG131" s="100"/>
      <c r="DH131" s="100"/>
      <c r="DI131" s="100"/>
      <c r="DJ131" s="100"/>
      <c r="DK131" s="100"/>
      <c r="DL131" s="100"/>
      <c r="DM131" s="100"/>
      <c r="DN131" s="100"/>
      <c r="DO131" s="100"/>
      <c r="DP131" s="100"/>
      <c r="DQ131" s="100"/>
      <c r="DR131" s="100"/>
      <c r="DS131" s="100"/>
      <c r="DT131" s="100"/>
      <c r="DU131" s="100"/>
      <c r="DV131" s="100"/>
      <c r="DW131" s="100"/>
      <c r="DX131" s="100"/>
      <c r="DY131" s="100"/>
      <c r="DZ131" s="100"/>
      <c r="EA131" s="100"/>
      <c r="EB131" s="100"/>
      <c r="EC131" s="100"/>
      <c r="ED131" s="100"/>
      <c r="EE131" s="100"/>
      <c r="EF131" s="100"/>
      <c r="EG131" s="100"/>
      <c r="EH131" s="100"/>
      <c r="EI131" s="100"/>
      <c r="EJ131" s="100"/>
      <c r="EK131" s="100"/>
      <c r="EL131" s="100"/>
      <c r="EM131" s="100"/>
      <c r="EN131" s="100"/>
      <c r="EO131" s="100"/>
      <c r="EP131" s="100"/>
      <c r="EQ131" s="223"/>
      <c r="ER131" s="224"/>
      <c r="ES131" s="223"/>
      <c r="ET131" s="223"/>
      <c r="EU131" s="225"/>
      <c r="EV131" s="225"/>
      <c r="EW131" s="225"/>
      <c r="EX131" s="225"/>
      <c r="EY131" s="225"/>
      <c r="EZ131" s="225"/>
      <c r="FA131" s="225"/>
      <c r="FB131" s="225"/>
      <c r="FC131" s="225"/>
      <c r="FD131" s="225"/>
      <c r="FE131" s="225"/>
      <c r="FF131" s="225"/>
      <c r="FG131" s="225"/>
      <c r="FH131" s="225"/>
      <c r="FI131" s="225"/>
      <c r="FJ131" s="225"/>
      <c r="FK131" s="225"/>
      <c r="FL131" s="225"/>
      <c r="FM131" s="223"/>
      <c r="FN131" s="223"/>
      <c r="FO131" s="223"/>
      <c r="FP131" s="223"/>
      <c r="FQ131" s="223"/>
      <c r="FR131" s="223"/>
      <c r="FS131" s="223"/>
      <c r="FT131" s="223"/>
      <c r="FU131" s="223"/>
      <c r="FV131" s="223"/>
      <c r="FW131" s="223"/>
      <c r="FX131" s="223"/>
      <c r="FY131" s="223"/>
      <c r="FZ131" s="223"/>
      <c r="GA131" s="223"/>
      <c r="GB131" s="223"/>
      <c r="GC131" s="223"/>
      <c r="GD131" s="223"/>
      <c r="GE131" s="223"/>
      <c r="GF131" s="223"/>
      <c r="GG131" s="223"/>
      <c r="GH131" s="223"/>
      <c r="GI131" s="223"/>
    </row>
    <row r="132">
      <c r="A132" s="100"/>
      <c r="B132" s="100"/>
      <c r="C132" s="100"/>
      <c r="D132" s="100"/>
      <c r="E132" s="103"/>
      <c r="F132" s="101"/>
      <c r="G132" s="100"/>
      <c r="H132" s="100"/>
      <c r="I132" s="100"/>
      <c r="J132" s="103"/>
      <c r="K132" s="100"/>
      <c r="L132" s="100"/>
      <c r="M132" s="101"/>
      <c r="N132" s="102"/>
      <c r="O132" s="103"/>
      <c r="P132" s="103"/>
      <c r="Q132" s="103"/>
      <c r="R132" s="103"/>
      <c r="S132" s="103"/>
      <c r="T132" s="100"/>
      <c r="U132" s="100"/>
      <c r="V132" s="100"/>
      <c r="W132" s="101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1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  <c r="BH132" s="100"/>
      <c r="BI132" s="100"/>
      <c r="BJ132" s="100"/>
      <c r="BK132" s="100"/>
      <c r="BL132" s="100"/>
      <c r="BM132" s="100"/>
      <c r="BN132" s="100"/>
      <c r="BO132" s="100"/>
      <c r="BP132" s="100"/>
      <c r="BQ132" s="100"/>
      <c r="BR132" s="100"/>
      <c r="BS132" s="100"/>
      <c r="BT132" s="100"/>
      <c r="BU132" s="100"/>
      <c r="BV132" s="100"/>
      <c r="BW132" s="100"/>
      <c r="BX132" s="100"/>
      <c r="BY132" s="100"/>
      <c r="BZ132" s="100"/>
      <c r="CA132" s="100"/>
      <c r="CB132" s="100"/>
      <c r="CC132" s="100"/>
      <c r="CD132" s="100"/>
      <c r="CE132" s="100"/>
      <c r="CF132" s="100"/>
      <c r="CG132" s="100"/>
      <c r="CH132" s="100"/>
      <c r="CI132" s="100"/>
      <c r="CJ132" s="100"/>
      <c r="CK132" s="100"/>
      <c r="CL132" s="100"/>
      <c r="CM132" s="100"/>
      <c r="CN132" s="100"/>
      <c r="CO132" s="100"/>
      <c r="CP132" s="100"/>
      <c r="CQ132" s="100"/>
      <c r="CR132" s="100"/>
      <c r="CS132" s="100"/>
      <c r="CT132" s="100"/>
      <c r="CU132" s="100"/>
      <c r="CV132" s="100"/>
      <c r="CW132" s="100"/>
      <c r="CX132" s="100"/>
      <c r="CY132" s="100"/>
      <c r="CZ132" s="100"/>
      <c r="DA132" s="100"/>
      <c r="DB132" s="100"/>
      <c r="DC132" s="100"/>
      <c r="DD132" s="100"/>
      <c r="DE132" s="100"/>
      <c r="DF132" s="100"/>
      <c r="DG132" s="100"/>
      <c r="DH132" s="100"/>
      <c r="DI132" s="100"/>
      <c r="DJ132" s="100"/>
      <c r="DK132" s="100"/>
      <c r="DL132" s="100"/>
      <c r="DM132" s="100"/>
      <c r="DN132" s="100"/>
      <c r="DO132" s="100"/>
      <c r="DP132" s="100"/>
      <c r="DQ132" s="100"/>
      <c r="DR132" s="100"/>
      <c r="DS132" s="100"/>
      <c r="DT132" s="100"/>
      <c r="DU132" s="100"/>
      <c r="DV132" s="100"/>
      <c r="DW132" s="100"/>
      <c r="DX132" s="100"/>
      <c r="DY132" s="100"/>
      <c r="DZ132" s="100"/>
      <c r="EA132" s="100"/>
      <c r="EB132" s="100"/>
      <c r="EC132" s="100"/>
      <c r="ED132" s="100"/>
      <c r="EE132" s="100"/>
      <c r="EF132" s="100"/>
      <c r="EG132" s="100"/>
      <c r="EH132" s="100"/>
      <c r="EI132" s="100"/>
      <c r="EJ132" s="100"/>
      <c r="EK132" s="100"/>
      <c r="EL132" s="100"/>
      <c r="EM132" s="100"/>
      <c r="EN132" s="100"/>
      <c r="EO132" s="100"/>
      <c r="EP132" s="100"/>
      <c r="EQ132" s="223"/>
      <c r="ER132" s="224"/>
      <c r="ES132" s="223"/>
      <c r="ET132" s="223"/>
      <c r="EU132" s="225"/>
      <c r="EV132" s="225"/>
      <c r="EW132" s="225"/>
      <c r="EX132" s="225"/>
      <c r="EY132" s="225"/>
      <c r="EZ132" s="225"/>
      <c r="FA132" s="225"/>
      <c r="FB132" s="225"/>
      <c r="FC132" s="225"/>
      <c r="FD132" s="225"/>
      <c r="FE132" s="225"/>
      <c r="FF132" s="225"/>
      <c r="FG132" s="225"/>
      <c r="FH132" s="225"/>
      <c r="FI132" s="225"/>
      <c r="FJ132" s="225"/>
      <c r="FK132" s="225"/>
      <c r="FL132" s="225"/>
      <c r="FM132" s="223"/>
      <c r="FN132" s="223"/>
      <c r="FO132" s="223"/>
      <c r="FP132" s="223"/>
      <c r="FQ132" s="223"/>
      <c r="FR132" s="223"/>
      <c r="FS132" s="223"/>
      <c r="FT132" s="223"/>
      <c r="FU132" s="223"/>
      <c r="FV132" s="223"/>
      <c r="FW132" s="223"/>
      <c r="FX132" s="223"/>
      <c r="FY132" s="223"/>
      <c r="FZ132" s="223"/>
      <c r="GA132" s="223"/>
      <c r="GB132" s="223"/>
      <c r="GC132" s="223"/>
      <c r="GD132" s="223"/>
      <c r="GE132" s="223"/>
      <c r="GF132" s="223"/>
      <c r="GG132" s="223"/>
      <c r="GH132" s="223"/>
      <c r="GI132" s="223"/>
    </row>
    <row r="133">
      <c r="A133" s="100"/>
      <c r="B133" s="100"/>
      <c r="C133" s="100"/>
      <c r="D133" s="100"/>
      <c r="E133" s="103"/>
      <c r="F133" s="101"/>
      <c r="G133" s="100"/>
      <c r="H133" s="100"/>
      <c r="I133" s="100"/>
      <c r="J133" s="103"/>
      <c r="K133" s="100"/>
      <c r="L133" s="100"/>
      <c r="M133" s="101"/>
      <c r="N133" s="102"/>
      <c r="O133" s="103"/>
      <c r="P133" s="103"/>
      <c r="Q133" s="103"/>
      <c r="R133" s="103"/>
      <c r="S133" s="103"/>
      <c r="T133" s="100"/>
      <c r="U133" s="100"/>
      <c r="V133" s="100"/>
      <c r="W133" s="101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1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  <c r="BH133" s="100"/>
      <c r="BI133" s="100"/>
      <c r="BJ133" s="100"/>
      <c r="BK133" s="100"/>
      <c r="BL133" s="100"/>
      <c r="BM133" s="100"/>
      <c r="BN133" s="100"/>
      <c r="BO133" s="100"/>
      <c r="BP133" s="100"/>
      <c r="BQ133" s="100"/>
      <c r="BR133" s="100"/>
      <c r="BS133" s="100"/>
      <c r="BT133" s="100"/>
      <c r="BU133" s="100"/>
      <c r="BV133" s="100"/>
      <c r="BW133" s="100"/>
      <c r="BX133" s="100"/>
      <c r="BY133" s="100"/>
      <c r="BZ133" s="100"/>
      <c r="CA133" s="100"/>
      <c r="CB133" s="100"/>
      <c r="CC133" s="100"/>
      <c r="CD133" s="100"/>
      <c r="CE133" s="100"/>
      <c r="CF133" s="100"/>
      <c r="CG133" s="100"/>
      <c r="CH133" s="100"/>
      <c r="CI133" s="100"/>
      <c r="CJ133" s="100"/>
      <c r="CK133" s="100"/>
      <c r="CL133" s="100"/>
      <c r="CM133" s="100"/>
      <c r="CN133" s="100"/>
      <c r="CO133" s="100"/>
      <c r="CP133" s="100"/>
      <c r="CQ133" s="100"/>
      <c r="CR133" s="100"/>
      <c r="CS133" s="100"/>
      <c r="CT133" s="100"/>
      <c r="CU133" s="100"/>
      <c r="CV133" s="100"/>
      <c r="CW133" s="100"/>
      <c r="CX133" s="100"/>
      <c r="CY133" s="100"/>
      <c r="CZ133" s="100"/>
      <c r="DA133" s="100"/>
      <c r="DB133" s="100"/>
      <c r="DC133" s="100"/>
      <c r="DD133" s="100"/>
      <c r="DE133" s="100"/>
      <c r="DF133" s="100"/>
      <c r="DG133" s="100"/>
      <c r="DH133" s="100"/>
      <c r="DI133" s="100"/>
      <c r="DJ133" s="100"/>
      <c r="DK133" s="100"/>
      <c r="DL133" s="100"/>
      <c r="DM133" s="100"/>
      <c r="DN133" s="100"/>
      <c r="DO133" s="100"/>
      <c r="DP133" s="100"/>
      <c r="DQ133" s="100"/>
      <c r="DR133" s="100"/>
      <c r="DS133" s="100"/>
      <c r="DT133" s="100"/>
      <c r="DU133" s="100"/>
      <c r="DV133" s="100"/>
      <c r="DW133" s="100"/>
      <c r="DX133" s="100"/>
      <c r="DY133" s="100"/>
      <c r="DZ133" s="100"/>
      <c r="EA133" s="100"/>
      <c r="EB133" s="100"/>
      <c r="EC133" s="100"/>
      <c r="ED133" s="100"/>
      <c r="EE133" s="100"/>
      <c r="EF133" s="100"/>
      <c r="EG133" s="100"/>
      <c r="EH133" s="100"/>
      <c r="EI133" s="100"/>
      <c r="EJ133" s="100"/>
      <c r="EK133" s="100"/>
      <c r="EL133" s="100"/>
      <c r="EM133" s="100"/>
      <c r="EN133" s="100"/>
      <c r="EO133" s="100"/>
      <c r="EP133" s="100"/>
      <c r="EQ133" s="223"/>
      <c r="ER133" s="224"/>
      <c r="ES133" s="223"/>
      <c r="ET133" s="223"/>
      <c r="EU133" s="225"/>
      <c r="EV133" s="225"/>
      <c r="EW133" s="225"/>
      <c r="EX133" s="225"/>
      <c r="EY133" s="225"/>
      <c r="EZ133" s="225"/>
      <c r="FA133" s="225"/>
      <c r="FB133" s="225"/>
      <c r="FC133" s="225"/>
      <c r="FD133" s="225"/>
      <c r="FE133" s="225"/>
      <c r="FF133" s="225"/>
      <c r="FG133" s="225"/>
      <c r="FH133" s="225"/>
      <c r="FI133" s="225"/>
      <c r="FJ133" s="225"/>
      <c r="FK133" s="225"/>
      <c r="FL133" s="225"/>
      <c r="FM133" s="223"/>
      <c r="FN133" s="223"/>
      <c r="FO133" s="223"/>
      <c r="FP133" s="223"/>
      <c r="FQ133" s="223"/>
      <c r="FR133" s="223"/>
      <c r="FS133" s="223"/>
      <c r="FT133" s="223"/>
      <c r="FU133" s="223"/>
      <c r="FV133" s="223"/>
      <c r="FW133" s="223"/>
      <c r="FX133" s="223"/>
      <c r="FY133" s="223"/>
      <c r="FZ133" s="223"/>
      <c r="GA133" s="223"/>
      <c r="GB133" s="223"/>
      <c r="GC133" s="223"/>
      <c r="GD133" s="223"/>
      <c r="GE133" s="223"/>
      <c r="GF133" s="223"/>
      <c r="GG133" s="223"/>
      <c r="GH133" s="223"/>
      <c r="GI133" s="223"/>
    </row>
    <row r="134">
      <c r="A134" s="100"/>
      <c r="B134" s="100"/>
      <c r="C134" s="100"/>
      <c r="D134" s="100"/>
      <c r="E134" s="103"/>
      <c r="F134" s="101"/>
      <c r="G134" s="100"/>
      <c r="H134" s="100"/>
      <c r="I134" s="100"/>
      <c r="J134" s="103"/>
      <c r="K134" s="100"/>
      <c r="L134" s="100"/>
      <c r="M134" s="101"/>
      <c r="N134" s="102"/>
      <c r="O134" s="103"/>
      <c r="P134" s="103"/>
      <c r="Q134" s="103"/>
      <c r="R134" s="103"/>
      <c r="S134" s="103"/>
      <c r="T134" s="100"/>
      <c r="U134" s="100"/>
      <c r="V134" s="100"/>
      <c r="W134" s="101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1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  <c r="BH134" s="100"/>
      <c r="BI134" s="100"/>
      <c r="BJ134" s="100"/>
      <c r="BK134" s="100"/>
      <c r="BL134" s="100"/>
      <c r="BM134" s="100"/>
      <c r="BN134" s="100"/>
      <c r="BO134" s="100"/>
      <c r="BP134" s="100"/>
      <c r="BQ134" s="100"/>
      <c r="BR134" s="100"/>
      <c r="BS134" s="100"/>
      <c r="BT134" s="100"/>
      <c r="BU134" s="100"/>
      <c r="BV134" s="100"/>
      <c r="BW134" s="100"/>
      <c r="BX134" s="100"/>
      <c r="BY134" s="100"/>
      <c r="BZ134" s="100"/>
      <c r="CA134" s="100"/>
      <c r="CB134" s="100"/>
      <c r="CC134" s="100"/>
      <c r="CD134" s="100"/>
      <c r="CE134" s="100"/>
      <c r="CF134" s="100"/>
      <c r="CG134" s="100"/>
      <c r="CH134" s="100"/>
      <c r="CI134" s="100"/>
      <c r="CJ134" s="100"/>
      <c r="CK134" s="100"/>
      <c r="CL134" s="100"/>
      <c r="CM134" s="100"/>
      <c r="CN134" s="100"/>
      <c r="CO134" s="100"/>
      <c r="CP134" s="100"/>
      <c r="CQ134" s="100"/>
      <c r="CR134" s="100"/>
      <c r="CS134" s="100"/>
      <c r="CT134" s="100"/>
      <c r="CU134" s="100"/>
      <c r="CV134" s="100"/>
      <c r="CW134" s="100"/>
      <c r="CX134" s="100"/>
      <c r="CY134" s="100"/>
      <c r="CZ134" s="100"/>
      <c r="DA134" s="100"/>
      <c r="DB134" s="100"/>
      <c r="DC134" s="100"/>
      <c r="DD134" s="100"/>
      <c r="DE134" s="100"/>
      <c r="DF134" s="100"/>
      <c r="DG134" s="100"/>
      <c r="DH134" s="100"/>
      <c r="DI134" s="100"/>
      <c r="DJ134" s="100"/>
      <c r="DK134" s="100"/>
      <c r="DL134" s="100"/>
      <c r="DM134" s="100"/>
      <c r="DN134" s="100"/>
      <c r="DO134" s="100"/>
      <c r="DP134" s="100"/>
      <c r="DQ134" s="100"/>
      <c r="DR134" s="100"/>
      <c r="DS134" s="100"/>
      <c r="DT134" s="100"/>
      <c r="DU134" s="100"/>
      <c r="DV134" s="100"/>
      <c r="DW134" s="100"/>
      <c r="DX134" s="100"/>
      <c r="DY134" s="100"/>
      <c r="DZ134" s="100"/>
      <c r="EA134" s="100"/>
      <c r="EB134" s="100"/>
      <c r="EC134" s="100"/>
      <c r="ED134" s="100"/>
      <c r="EE134" s="100"/>
      <c r="EF134" s="100"/>
      <c r="EG134" s="100"/>
      <c r="EH134" s="100"/>
      <c r="EI134" s="100"/>
      <c r="EJ134" s="100"/>
      <c r="EK134" s="100"/>
      <c r="EL134" s="100"/>
      <c r="EM134" s="100"/>
      <c r="EN134" s="100"/>
      <c r="EO134" s="100"/>
      <c r="EP134" s="100"/>
      <c r="EQ134" s="223"/>
      <c r="ER134" s="224"/>
      <c r="ES134" s="223"/>
      <c r="ET134" s="223"/>
      <c r="EU134" s="225"/>
      <c r="EV134" s="225"/>
      <c r="EW134" s="225"/>
      <c r="EX134" s="225"/>
      <c r="EY134" s="225"/>
      <c r="EZ134" s="225"/>
      <c r="FA134" s="225"/>
      <c r="FB134" s="225"/>
      <c r="FC134" s="225"/>
      <c r="FD134" s="225"/>
      <c r="FE134" s="225"/>
      <c r="FF134" s="225"/>
      <c r="FG134" s="225"/>
      <c r="FH134" s="225"/>
      <c r="FI134" s="225"/>
      <c r="FJ134" s="225"/>
      <c r="FK134" s="225"/>
      <c r="FL134" s="225"/>
      <c r="FM134" s="223"/>
      <c r="FN134" s="223"/>
      <c r="FO134" s="223"/>
      <c r="FP134" s="223"/>
      <c r="FQ134" s="223"/>
      <c r="FR134" s="223"/>
      <c r="FS134" s="223"/>
      <c r="FT134" s="223"/>
      <c r="FU134" s="223"/>
      <c r="FV134" s="223"/>
      <c r="FW134" s="223"/>
      <c r="FX134" s="223"/>
      <c r="FY134" s="223"/>
      <c r="FZ134" s="223"/>
      <c r="GA134" s="223"/>
      <c r="GB134" s="223"/>
      <c r="GC134" s="223"/>
      <c r="GD134" s="223"/>
      <c r="GE134" s="223"/>
      <c r="GF134" s="223"/>
      <c r="GG134" s="223"/>
      <c r="GH134" s="223"/>
      <c r="GI134" s="223"/>
    </row>
    <row r="135">
      <c r="A135" s="100"/>
      <c r="B135" s="100"/>
      <c r="C135" s="100"/>
      <c r="D135" s="100"/>
      <c r="E135" s="103"/>
      <c r="F135" s="101"/>
      <c r="G135" s="100"/>
      <c r="H135" s="100"/>
      <c r="I135" s="100"/>
      <c r="J135" s="103"/>
      <c r="K135" s="100"/>
      <c r="L135" s="100"/>
      <c r="M135" s="101"/>
      <c r="N135" s="102"/>
      <c r="O135" s="103"/>
      <c r="P135" s="103"/>
      <c r="Q135" s="103"/>
      <c r="R135" s="103"/>
      <c r="S135" s="103"/>
      <c r="T135" s="100"/>
      <c r="U135" s="100"/>
      <c r="V135" s="100"/>
      <c r="W135" s="101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1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  <c r="BH135" s="100"/>
      <c r="BI135" s="100"/>
      <c r="BJ135" s="100"/>
      <c r="BK135" s="100"/>
      <c r="BL135" s="100"/>
      <c r="BM135" s="100"/>
      <c r="BN135" s="100"/>
      <c r="BO135" s="100"/>
      <c r="BP135" s="100"/>
      <c r="BQ135" s="100"/>
      <c r="BR135" s="100"/>
      <c r="BS135" s="100"/>
      <c r="BT135" s="100"/>
      <c r="BU135" s="100"/>
      <c r="BV135" s="100"/>
      <c r="BW135" s="100"/>
      <c r="BX135" s="100"/>
      <c r="BY135" s="100"/>
      <c r="BZ135" s="100"/>
      <c r="CA135" s="100"/>
      <c r="CB135" s="100"/>
      <c r="CC135" s="100"/>
      <c r="CD135" s="100"/>
      <c r="CE135" s="100"/>
      <c r="CF135" s="100"/>
      <c r="CG135" s="100"/>
      <c r="CH135" s="100"/>
      <c r="CI135" s="100"/>
      <c r="CJ135" s="100"/>
      <c r="CK135" s="100"/>
      <c r="CL135" s="100"/>
      <c r="CM135" s="100"/>
      <c r="CN135" s="100"/>
      <c r="CO135" s="100"/>
      <c r="CP135" s="100"/>
      <c r="CQ135" s="100"/>
      <c r="CR135" s="100"/>
      <c r="CS135" s="100"/>
      <c r="CT135" s="100"/>
      <c r="CU135" s="100"/>
      <c r="CV135" s="100"/>
      <c r="CW135" s="100"/>
      <c r="CX135" s="100"/>
      <c r="CY135" s="100"/>
      <c r="CZ135" s="100"/>
      <c r="DA135" s="100"/>
      <c r="DB135" s="100"/>
      <c r="DC135" s="100"/>
      <c r="DD135" s="100"/>
      <c r="DE135" s="100"/>
      <c r="DF135" s="100"/>
      <c r="DG135" s="100"/>
      <c r="DH135" s="100"/>
      <c r="DI135" s="100"/>
      <c r="DJ135" s="100"/>
      <c r="DK135" s="100"/>
      <c r="DL135" s="100"/>
      <c r="DM135" s="100"/>
      <c r="DN135" s="100"/>
      <c r="DO135" s="100"/>
      <c r="DP135" s="100"/>
      <c r="DQ135" s="100"/>
      <c r="DR135" s="100"/>
      <c r="DS135" s="100"/>
      <c r="DT135" s="100"/>
      <c r="DU135" s="100"/>
      <c r="DV135" s="100"/>
      <c r="DW135" s="100"/>
      <c r="DX135" s="100"/>
      <c r="DY135" s="100"/>
      <c r="DZ135" s="100"/>
      <c r="EA135" s="100"/>
      <c r="EB135" s="100"/>
      <c r="EC135" s="100"/>
      <c r="ED135" s="100"/>
      <c r="EE135" s="100"/>
      <c r="EF135" s="100"/>
      <c r="EG135" s="100"/>
      <c r="EH135" s="100"/>
      <c r="EI135" s="100"/>
      <c r="EJ135" s="100"/>
      <c r="EK135" s="100"/>
      <c r="EL135" s="100"/>
      <c r="EM135" s="100"/>
      <c r="EN135" s="100"/>
      <c r="EO135" s="100"/>
      <c r="EP135" s="100"/>
      <c r="EQ135" s="223"/>
      <c r="ER135" s="224"/>
      <c r="ES135" s="223"/>
      <c r="ET135" s="223"/>
      <c r="EU135" s="225"/>
      <c r="EV135" s="225"/>
      <c r="EW135" s="225"/>
      <c r="EX135" s="225"/>
      <c r="EY135" s="225"/>
      <c r="EZ135" s="225"/>
      <c r="FA135" s="225"/>
      <c r="FB135" s="225"/>
      <c r="FC135" s="225"/>
      <c r="FD135" s="225"/>
      <c r="FE135" s="225"/>
      <c r="FF135" s="225"/>
      <c r="FG135" s="225"/>
      <c r="FH135" s="225"/>
      <c r="FI135" s="225"/>
      <c r="FJ135" s="225"/>
      <c r="FK135" s="225"/>
      <c r="FL135" s="225"/>
      <c r="FM135" s="223"/>
      <c r="FN135" s="223"/>
      <c r="FO135" s="223"/>
      <c r="FP135" s="223"/>
      <c r="FQ135" s="223"/>
      <c r="FR135" s="223"/>
      <c r="FS135" s="223"/>
      <c r="FT135" s="223"/>
      <c r="FU135" s="223"/>
      <c r="FV135" s="223"/>
      <c r="FW135" s="223"/>
      <c r="FX135" s="223"/>
      <c r="FY135" s="223"/>
      <c r="FZ135" s="223"/>
      <c r="GA135" s="223"/>
      <c r="GB135" s="223"/>
      <c r="GC135" s="223"/>
      <c r="GD135" s="223"/>
      <c r="GE135" s="223"/>
      <c r="GF135" s="223"/>
      <c r="GG135" s="223"/>
      <c r="GH135" s="223"/>
      <c r="GI135" s="223"/>
    </row>
    <row r="136">
      <c r="A136" s="100"/>
      <c r="B136" s="100"/>
      <c r="C136" s="100"/>
      <c r="D136" s="100"/>
      <c r="E136" s="103"/>
      <c r="F136" s="101"/>
      <c r="G136" s="100"/>
      <c r="H136" s="100"/>
      <c r="I136" s="100"/>
      <c r="J136" s="103"/>
      <c r="K136" s="100"/>
      <c r="L136" s="100"/>
      <c r="M136" s="101"/>
      <c r="N136" s="102"/>
      <c r="O136" s="103"/>
      <c r="P136" s="103"/>
      <c r="Q136" s="103"/>
      <c r="R136" s="103"/>
      <c r="S136" s="103"/>
      <c r="T136" s="100"/>
      <c r="U136" s="100"/>
      <c r="V136" s="100"/>
      <c r="W136" s="101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1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  <c r="BF136" s="100"/>
      <c r="BG136" s="100"/>
      <c r="BH136" s="100"/>
      <c r="BI136" s="100"/>
      <c r="BJ136" s="100"/>
      <c r="BK136" s="100"/>
      <c r="BL136" s="100"/>
      <c r="BM136" s="100"/>
      <c r="BN136" s="100"/>
      <c r="BO136" s="100"/>
      <c r="BP136" s="100"/>
      <c r="BQ136" s="100"/>
      <c r="BR136" s="100"/>
      <c r="BS136" s="100"/>
      <c r="BT136" s="100"/>
      <c r="BU136" s="100"/>
      <c r="BV136" s="100"/>
      <c r="BW136" s="100"/>
      <c r="BX136" s="100"/>
      <c r="BY136" s="100"/>
      <c r="BZ136" s="100"/>
      <c r="CA136" s="100"/>
      <c r="CB136" s="100"/>
      <c r="CC136" s="100"/>
      <c r="CD136" s="100"/>
      <c r="CE136" s="100"/>
      <c r="CF136" s="100"/>
      <c r="CG136" s="100"/>
      <c r="CH136" s="100"/>
      <c r="CI136" s="100"/>
      <c r="CJ136" s="100"/>
      <c r="CK136" s="100"/>
      <c r="CL136" s="100"/>
      <c r="CM136" s="100"/>
      <c r="CN136" s="100"/>
      <c r="CO136" s="100"/>
      <c r="CP136" s="100"/>
      <c r="CQ136" s="100"/>
      <c r="CR136" s="100"/>
      <c r="CS136" s="100"/>
      <c r="CT136" s="100"/>
      <c r="CU136" s="100"/>
      <c r="CV136" s="100"/>
      <c r="CW136" s="100"/>
      <c r="CX136" s="100"/>
      <c r="CY136" s="100"/>
      <c r="CZ136" s="100"/>
      <c r="DA136" s="100"/>
      <c r="DB136" s="100"/>
      <c r="DC136" s="100"/>
      <c r="DD136" s="100"/>
      <c r="DE136" s="100"/>
      <c r="DF136" s="100"/>
      <c r="DG136" s="100"/>
      <c r="DH136" s="100"/>
      <c r="DI136" s="100"/>
      <c r="DJ136" s="100"/>
      <c r="DK136" s="100"/>
      <c r="DL136" s="100"/>
      <c r="DM136" s="100"/>
      <c r="DN136" s="100"/>
      <c r="DO136" s="100"/>
      <c r="DP136" s="100"/>
      <c r="DQ136" s="100"/>
      <c r="DR136" s="100"/>
      <c r="DS136" s="100"/>
      <c r="DT136" s="100"/>
      <c r="DU136" s="100"/>
      <c r="DV136" s="100"/>
      <c r="DW136" s="100"/>
      <c r="DX136" s="100"/>
      <c r="DY136" s="100"/>
      <c r="DZ136" s="100"/>
      <c r="EA136" s="100"/>
      <c r="EB136" s="100"/>
      <c r="EC136" s="100"/>
      <c r="ED136" s="100"/>
      <c r="EE136" s="100"/>
      <c r="EF136" s="100"/>
      <c r="EG136" s="100"/>
      <c r="EH136" s="100"/>
      <c r="EI136" s="100"/>
      <c r="EJ136" s="100"/>
      <c r="EK136" s="100"/>
      <c r="EL136" s="100"/>
      <c r="EM136" s="100"/>
      <c r="EN136" s="100"/>
      <c r="EO136" s="100"/>
      <c r="EP136" s="100"/>
      <c r="EQ136" s="223"/>
      <c r="ER136" s="224"/>
      <c r="ES136" s="223"/>
      <c r="ET136" s="223"/>
      <c r="EU136" s="225"/>
      <c r="EV136" s="225"/>
      <c r="EW136" s="225"/>
      <c r="EX136" s="225"/>
      <c r="EY136" s="225"/>
      <c r="EZ136" s="225"/>
      <c r="FA136" s="225"/>
      <c r="FB136" s="225"/>
      <c r="FC136" s="225"/>
      <c r="FD136" s="225"/>
      <c r="FE136" s="225"/>
      <c r="FF136" s="225"/>
      <c r="FG136" s="225"/>
      <c r="FH136" s="225"/>
      <c r="FI136" s="225"/>
      <c r="FJ136" s="225"/>
      <c r="FK136" s="225"/>
      <c r="FL136" s="225"/>
      <c r="FM136" s="223"/>
      <c r="FN136" s="223"/>
      <c r="FO136" s="223"/>
      <c r="FP136" s="223"/>
      <c r="FQ136" s="223"/>
      <c r="FR136" s="223"/>
      <c r="FS136" s="223"/>
      <c r="FT136" s="223"/>
      <c r="FU136" s="223"/>
      <c r="FV136" s="223"/>
      <c r="FW136" s="223"/>
      <c r="FX136" s="223"/>
      <c r="FY136" s="223"/>
      <c r="FZ136" s="223"/>
      <c r="GA136" s="223"/>
      <c r="GB136" s="223"/>
      <c r="GC136" s="223"/>
      <c r="GD136" s="223"/>
      <c r="GE136" s="223"/>
      <c r="GF136" s="223"/>
      <c r="GG136" s="223"/>
      <c r="GH136" s="223"/>
      <c r="GI136" s="223"/>
    </row>
    <row r="137">
      <c r="A137" s="100"/>
      <c r="B137" s="100"/>
      <c r="C137" s="100"/>
      <c r="D137" s="100"/>
      <c r="E137" s="103"/>
      <c r="F137" s="101"/>
      <c r="G137" s="100"/>
      <c r="H137" s="100"/>
      <c r="I137" s="100"/>
      <c r="J137" s="103"/>
      <c r="K137" s="100"/>
      <c r="L137" s="100"/>
      <c r="M137" s="101"/>
      <c r="N137" s="102"/>
      <c r="O137" s="103"/>
      <c r="P137" s="103"/>
      <c r="Q137" s="103"/>
      <c r="R137" s="103"/>
      <c r="S137" s="103"/>
      <c r="T137" s="100"/>
      <c r="U137" s="100"/>
      <c r="V137" s="100"/>
      <c r="W137" s="101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1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  <c r="BH137" s="100"/>
      <c r="BI137" s="100"/>
      <c r="BJ137" s="100"/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100"/>
      <c r="BU137" s="100"/>
      <c r="BV137" s="100"/>
      <c r="BW137" s="100"/>
      <c r="BX137" s="100"/>
      <c r="BY137" s="100"/>
      <c r="BZ137" s="100"/>
      <c r="CA137" s="100"/>
      <c r="CB137" s="100"/>
      <c r="CC137" s="100"/>
      <c r="CD137" s="100"/>
      <c r="CE137" s="100"/>
      <c r="CF137" s="100"/>
      <c r="CG137" s="100"/>
      <c r="CH137" s="100"/>
      <c r="CI137" s="100"/>
      <c r="CJ137" s="100"/>
      <c r="CK137" s="100"/>
      <c r="CL137" s="100"/>
      <c r="CM137" s="100"/>
      <c r="CN137" s="100"/>
      <c r="CO137" s="100"/>
      <c r="CP137" s="100"/>
      <c r="CQ137" s="100"/>
      <c r="CR137" s="100"/>
      <c r="CS137" s="100"/>
      <c r="CT137" s="100"/>
      <c r="CU137" s="100"/>
      <c r="CV137" s="100"/>
      <c r="CW137" s="100"/>
      <c r="CX137" s="100"/>
      <c r="CY137" s="100"/>
      <c r="CZ137" s="100"/>
      <c r="DA137" s="100"/>
      <c r="DB137" s="100"/>
      <c r="DC137" s="100"/>
      <c r="DD137" s="100"/>
      <c r="DE137" s="100"/>
      <c r="DF137" s="100"/>
      <c r="DG137" s="100"/>
      <c r="DH137" s="100"/>
      <c r="DI137" s="100"/>
      <c r="DJ137" s="100"/>
      <c r="DK137" s="100"/>
      <c r="DL137" s="100"/>
      <c r="DM137" s="100"/>
      <c r="DN137" s="100"/>
      <c r="DO137" s="100"/>
      <c r="DP137" s="100"/>
      <c r="DQ137" s="100"/>
      <c r="DR137" s="100"/>
      <c r="DS137" s="100"/>
      <c r="DT137" s="100"/>
      <c r="DU137" s="100"/>
      <c r="DV137" s="100"/>
      <c r="DW137" s="100"/>
      <c r="DX137" s="100"/>
      <c r="DY137" s="100"/>
      <c r="DZ137" s="100"/>
      <c r="EA137" s="100"/>
      <c r="EB137" s="100"/>
      <c r="EC137" s="100"/>
      <c r="ED137" s="100"/>
      <c r="EE137" s="100"/>
      <c r="EF137" s="100"/>
      <c r="EG137" s="100"/>
      <c r="EH137" s="100"/>
      <c r="EI137" s="100"/>
      <c r="EJ137" s="100"/>
      <c r="EK137" s="100"/>
      <c r="EL137" s="100"/>
      <c r="EM137" s="100"/>
      <c r="EN137" s="100"/>
      <c r="EO137" s="100"/>
      <c r="EP137" s="100"/>
      <c r="EQ137" s="223"/>
      <c r="ER137" s="224"/>
      <c r="ES137" s="223"/>
      <c r="ET137" s="223"/>
      <c r="EU137" s="225"/>
      <c r="EV137" s="225"/>
      <c r="EW137" s="225"/>
      <c r="EX137" s="225"/>
      <c r="EY137" s="225"/>
      <c r="EZ137" s="225"/>
      <c r="FA137" s="225"/>
      <c r="FB137" s="225"/>
      <c r="FC137" s="225"/>
      <c r="FD137" s="225"/>
      <c r="FE137" s="225"/>
      <c r="FF137" s="225"/>
      <c r="FG137" s="225"/>
      <c r="FH137" s="225"/>
      <c r="FI137" s="225"/>
      <c r="FJ137" s="225"/>
      <c r="FK137" s="225"/>
      <c r="FL137" s="225"/>
      <c r="FM137" s="223"/>
      <c r="FN137" s="223"/>
      <c r="FO137" s="223"/>
      <c r="FP137" s="223"/>
      <c r="FQ137" s="223"/>
      <c r="FR137" s="223"/>
      <c r="FS137" s="223"/>
      <c r="FT137" s="223"/>
      <c r="FU137" s="223"/>
      <c r="FV137" s="223"/>
      <c r="FW137" s="223"/>
      <c r="FX137" s="223"/>
      <c r="FY137" s="223"/>
      <c r="FZ137" s="223"/>
      <c r="GA137" s="223"/>
      <c r="GB137" s="223"/>
      <c r="GC137" s="223"/>
      <c r="GD137" s="223"/>
      <c r="GE137" s="223"/>
      <c r="GF137" s="223"/>
      <c r="GG137" s="223"/>
      <c r="GH137" s="223"/>
      <c r="GI137" s="223"/>
    </row>
    <row r="138">
      <c r="A138" s="100"/>
      <c r="B138" s="100"/>
      <c r="C138" s="100"/>
      <c r="D138" s="100"/>
      <c r="E138" s="103"/>
      <c r="F138" s="101"/>
      <c r="G138" s="100"/>
      <c r="H138" s="100"/>
      <c r="I138" s="100"/>
      <c r="J138" s="103"/>
      <c r="K138" s="100"/>
      <c r="L138" s="100"/>
      <c r="M138" s="101"/>
      <c r="N138" s="102"/>
      <c r="O138" s="103"/>
      <c r="P138" s="103"/>
      <c r="Q138" s="103"/>
      <c r="R138" s="103"/>
      <c r="S138" s="103"/>
      <c r="T138" s="100"/>
      <c r="U138" s="100"/>
      <c r="V138" s="100"/>
      <c r="W138" s="101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1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  <c r="BH138" s="100"/>
      <c r="BI138" s="100"/>
      <c r="BJ138" s="100"/>
      <c r="BK138" s="100"/>
      <c r="BL138" s="100"/>
      <c r="BM138" s="100"/>
      <c r="BN138" s="100"/>
      <c r="BO138" s="100"/>
      <c r="BP138" s="100"/>
      <c r="BQ138" s="100"/>
      <c r="BR138" s="100"/>
      <c r="BS138" s="100"/>
      <c r="BT138" s="100"/>
      <c r="BU138" s="100"/>
      <c r="BV138" s="100"/>
      <c r="BW138" s="100"/>
      <c r="BX138" s="100"/>
      <c r="BY138" s="100"/>
      <c r="BZ138" s="100"/>
      <c r="CA138" s="100"/>
      <c r="CB138" s="100"/>
      <c r="CC138" s="100"/>
      <c r="CD138" s="100"/>
      <c r="CE138" s="100"/>
      <c r="CF138" s="100"/>
      <c r="CG138" s="100"/>
      <c r="CH138" s="100"/>
      <c r="CI138" s="100"/>
      <c r="CJ138" s="100"/>
      <c r="CK138" s="100"/>
      <c r="CL138" s="100"/>
      <c r="CM138" s="100"/>
      <c r="CN138" s="100"/>
      <c r="CO138" s="100"/>
      <c r="CP138" s="100"/>
      <c r="CQ138" s="100"/>
      <c r="CR138" s="100"/>
      <c r="CS138" s="100"/>
      <c r="CT138" s="100"/>
      <c r="CU138" s="100"/>
      <c r="CV138" s="100"/>
      <c r="CW138" s="100"/>
      <c r="CX138" s="100"/>
      <c r="CY138" s="100"/>
      <c r="CZ138" s="100"/>
      <c r="DA138" s="100"/>
      <c r="DB138" s="100"/>
      <c r="DC138" s="100"/>
      <c r="DD138" s="100"/>
      <c r="DE138" s="100"/>
      <c r="DF138" s="100"/>
      <c r="DG138" s="100"/>
      <c r="DH138" s="100"/>
      <c r="DI138" s="100"/>
      <c r="DJ138" s="100"/>
      <c r="DK138" s="100"/>
      <c r="DL138" s="100"/>
      <c r="DM138" s="100"/>
      <c r="DN138" s="100"/>
      <c r="DO138" s="100"/>
      <c r="DP138" s="100"/>
      <c r="DQ138" s="100"/>
      <c r="DR138" s="100"/>
      <c r="DS138" s="100"/>
      <c r="DT138" s="100"/>
      <c r="DU138" s="100"/>
      <c r="DV138" s="100"/>
      <c r="DW138" s="100"/>
      <c r="DX138" s="100"/>
      <c r="DY138" s="100"/>
      <c r="DZ138" s="100"/>
      <c r="EA138" s="100"/>
      <c r="EB138" s="100"/>
      <c r="EC138" s="100"/>
      <c r="ED138" s="100"/>
      <c r="EE138" s="100"/>
      <c r="EF138" s="100"/>
      <c r="EG138" s="100"/>
      <c r="EH138" s="100"/>
      <c r="EI138" s="100"/>
      <c r="EJ138" s="100"/>
      <c r="EK138" s="100"/>
      <c r="EL138" s="100"/>
      <c r="EM138" s="100"/>
      <c r="EN138" s="100"/>
      <c r="EO138" s="100"/>
      <c r="EP138" s="100"/>
      <c r="EQ138" s="223"/>
      <c r="ER138" s="224"/>
      <c r="ES138" s="223"/>
      <c r="ET138" s="223"/>
      <c r="EU138" s="225"/>
      <c r="EV138" s="225"/>
      <c r="EW138" s="225"/>
      <c r="EX138" s="225"/>
      <c r="EY138" s="225"/>
      <c r="EZ138" s="225"/>
      <c r="FA138" s="225"/>
      <c r="FB138" s="225"/>
      <c r="FC138" s="225"/>
      <c r="FD138" s="225"/>
      <c r="FE138" s="225"/>
      <c r="FF138" s="225"/>
      <c r="FG138" s="225"/>
      <c r="FH138" s="225"/>
      <c r="FI138" s="225"/>
      <c r="FJ138" s="225"/>
      <c r="FK138" s="225"/>
      <c r="FL138" s="225"/>
      <c r="FM138" s="223"/>
      <c r="FN138" s="223"/>
      <c r="FO138" s="223"/>
      <c r="FP138" s="223"/>
      <c r="FQ138" s="223"/>
      <c r="FR138" s="223"/>
      <c r="FS138" s="223"/>
      <c r="FT138" s="223"/>
      <c r="FU138" s="223"/>
      <c r="FV138" s="223"/>
      <c r="FW138" s="223"/>
      <c r="FX138" s="223"/>
      <c r="FY138" s="223"/>
      <c r="FZ138" s="223"/>
      <c r="GA138" s="223"/>
      <c r="GB138" s="223"/>
      <c r="GC138" s="223"/>
      <c r="GD138" s="223"/>
      <c r="GE138" s="223"/>
      <c r="GF138" s="223"/>
      <c r="GG138" s="223"/>
      <c r="GH138" s="223"/>
      <c r="GI138" s="223"/>
    </row>
    <row r="139">
      <c r="A139" s="100"/>
      <c r="B139" s="100"/>
      <c r="C139" s="100"/>
      <c r="D139" s="100"/>
      <c r="E139" s="103"/>
      <c r="F139" s="101"/>
      <c r="G139" s="100"/>
      <c r="H139" s="100"/>
      <c r="I139" s="100"/>
      <c r="J139" s="103"/>
      <c r="K139" s="100"/>
      <c r="L139" s="100"/>
      <c r="M139" s="101"/>
      <c r="N139" s="102"/>
      <c r="O139" s="103"/>
      <c r="P139" s="103"/>
      <c r="Q139" s="103"/>
      <c r="R139" s="103"/>
      <c r="S139" s="103"/>
      <c r="T139" s="100"/>
      <c r="U139" s="100"/>
      <c r="V139" s="100"/>
      <c r="W139" s="101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1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  <c r="BH139" s="100"/>
      <c r="BI139" s="100"/>
      <c r="BJ139" s="100"/>
      <c r="BK139" s="100"/>
      <c r="BL139" s="100"/>
      <c r="BM139" s="100"/>
      <c r="BN139" s="100"/>
      <c r="BO139" s="100"/>
      <c r="BP139" s="100"/>
      <c r="BQ139" s="100"/>
      <c r="BR139" s="100"/>
      <c r="BS139" s="100"/>
      <c r="BT139" s="100"/>
      <c r="BU139" s="100"/>
      <c r="BV139" s="100"/>
      <c r="BW139" s="100"/>
      <c r="BX139" s="100"/>
      <c r="BY139" s="100"/>
      <c r="BZ139" s="100"/>
      <c r="CA139" s="100"/>
      <c r="CB139" s="100"/>
      <c r="CC139" s="100"/>
      <c r="CD139" s="100"/>
      <c r="CE139" s="100"/>
      <c r="CF139" s="100"/>
      <c r="CG139" s="100"/>
      <c r="CH139" s="100"/>
      <c r="CI139" s="100"/>
      <c r="CJ139" s="100"/>
      <c r="CK139" s="100"/>
      <c r="CL139" s="100"/>
      <c r="CM139" s="100"/>
      <c r="CN139" s="100"/>
      <c r="CO139" s="100"/>
      <c r="CP139" s="100"/>
      <c r="CQ139" s="100"/>
      <c r="CR139" s="100"/>
      <c r="CS139" s="100"/>
      <c r="CT139" s="100"/>
      <c r="CU139" s="100"/>
      <c r="CV139" s="100"/>
      <c r="CW139" s="100"/>
      <c r="CX139" s="100"/>
      <c r="CY139" s="100"/>
      <c r="CZ139" s="100"/>
      <c r="DA139" s="100"/>
      <c r="DB139" s="100"/>
      <c r="DC139" s="100"/>
      <c r="DD139" s="100"/>
      <c r="DE139" s="100"/>
      <c r="DF139" s="100"/>
      <c r="DG139" s="100"/>
      <c r="DH139" s="100"/>
      <c r="DI139" s="100"/>
      <c r="DJ139" s="100"/>
      <c r="DK139" s="100"/>
      <c r="DL139" s="100"/>
      <c r="DM139" s="100"/>
      <c r="DN139" s="100"/>
      <c r="DO139" s="100"/>
      <c r="DP139" s="100"/>
      <c r="DQ139" s="100"/>
      <c r="DR139" s="100"/>
      <c r="DS139" s="100"/>
      <c r="DT139" s="100"/>
      <c r="DU139" s="100"/>
      <c r="DV139" s="100"/>
      <c r="DW139" s="100"/>
      <c r="DX139" s="100"/>
      <c r="DY139" s="100"/>
      <c r="DZ139" s="100"/>
      <c r="EA139" s="100"/>
      <c r="EB139" s="100"/>
      <c r="EC139" s="100"/>
      <c r="ED139" s="100"/>
      <c r="EE139" s="100"/>
      <c r="EF139" s="100"/>
      <c r="EG139" s="100"/>
      <c r="EH139" s="100"/>
      <c r="EI139" s="100"/>
      <c r="EJ139" s="100"/>
      <c r="EK139" s="100"/>
      <c r="EL139" s="100"/>
      <c r="EM139" s="100"/>
      <c r="EN139" s="100"/>
      <c r="EO139" s="100"/>
      <c r="EP139" s="100"/>
      <c r="EQ139" s="223"/>
      <c r="ER139" s="224"/>
      <c r="ES139" s="223"/>
      <c r="ET139" s="223"/>
      <c r="EU139" s="225"/>
      <c r="EV139" s="225"/>
      <c r="EW139" s="225"/>
      <c r="EX139" s="225"/>
      <c r="EY139" s="225"/>
      <c r="EZ139" s="225"/>
      <c r="FA139" s="225"/>
      <c r="FB139" s="225"/>
      <c r="FC139" s="225"/>
      <c r="FD139" s="225"/>
      <c r="FE139" s="225"/>
      <c r="FF139" s="225"/>
      <c r="FG139" s="225"/>
      <c r="FH139" s="225"/>
      <c r="FI139" s="225"/>
      <c r="FJ139" s="225"/>
      <c r="FK139" s="225"/>
      <c r="FL139" s="225"/>
      <c r="FM139" s="223"/>
      <c r="FN139" s="223"/>
      <c r="FO139" s="223"/>
      <c r="FP139" s="223"/>
      <c r="FQ139" s="223"/>
      <c r="FR139" s="223"/>
      <c r="FS139" s="223"/>
      <c r="FT139" s="223"/>
      <c r="FU139" s="223"/>
      <c r="FV139" s="223"/>
      <c r="FW139" s="223"/>
      <c r="FX139" s="223"/>
      <c r="FY139" s="223"/>
      <c r="FZ139" s="223"/>
      <c r="GA139" s="223"/>
      <c r="GB139" s="223"/>
      <c r="GC139" s="223"/>
      <c r="GD139" s="223"/>
      <c r="GE139" s="223"/>
      <c r="GF139" s="223"/>
      <c r="GG139" s="223"/>
      <c r="GH139" s="223"/>
      <c r="GI139" s="223"/>
    </row>
    <row r="140">
      <c r="A140" s="100"/>
      <c r="B140" s="100"/>
      <c r="C140" s="100"/>
      <c r="D140" s="100"/>
      <c r="E140" s="103"/>
      <c r="F140" s="101"/>
      <c r="G140" s="100"/>
      <c r="H140" s="100"/>
      <c r="I140" s="100"/>
      <c r="J140" s="103"/>
      <c r="K140" s="100"/>
      <c r="L140" s="100"/>
      <c r="M140" s="101"/>
      <c r="N140" s="102"/>
      <c r="O140" s="103"/>
      <c r="P140" s="103"/>
      <c r="Q140" s="103"/>
      <c r="R140" s="103"/>
      <c r="S140" s="103"/>
      <c r="T140" s="100"/>
      <c r="U140" s="100"/>
      <c r="V140" s="100"/>
      <c r="W140" s="101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1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  <c r="BH140" s="100"/>
      <c r="BI140" s="100"/>
      <c r="BJ140" s="100"/>
      <c r="BK140" s="100"/>
      <c r="BL140" s="100"/>
      <c r="BM140" s="100"/>
      <c r="BN140" s="100"/>
      <c r="BO140" s="100"/>
      <c r="BP140" s="100"/>
      <c r="BQ140" s="100"/>
      <c r="BR140" s="100"/>
      <c r="BS140" s="100"/>
      <c r="BT140" s="100"/>
      <c r="BU140" s="100"/>
      <c r="BV140" s="100"/>
      <c r="BW140" s="100"/>
      <c r="BX140" s="100"/>
      <c r="BY140" s="100"/>
      <c r="BZ140" s="100"/>
      <c r="CA140" s="100"/>
      <c r="CB140" s="100"/>
      <c r="CC140" s="100"/>
      <c r="CD140" s="100"/>
      <c r="CE140" s="100"/>
      <c r="CF140" s="100"/>
      <c r="CG140" s="100"/>
      <c r="CH140" s="100"/>
      <c r="CI140" s="100"/>
      <c r="CJ140" s="100"/>
      <c r="CK140" s="100"/>
      <c r="CL140" s="100"/>
      <c r="CM140" s="100"/>
      <c r="CN140" s="100"/>
      <c r="CO140" s="100"/>
      <c r="CP140" s="100"/>
      <c r="CQ140" s="100"/>
      <c r="CR140" s="100"/>
      <c r="CS140" s="100"/>
      <c r="CT140" s="100"/>
      <c r="CU140" s="100"/>
      <c r="CV140" s="100"/>
      <c r="CW140" s="100"/>
      <c r="CX140" s="100"/>
      <c r="CY140" s="100"/>
      <c r="CZ140" s="100"/>
      <c r="DA140" s="100"/>
      <c r="DB140" s="100"/>
      <c r="DC140" s="100"/>
      <c r="DD140" s="100"/>
      <c r="DE140" s="100"/>
      <c r="DF140" s="100"/>
      <c r="DG140" s="100"/>
      <c r="DH140" s="100"/>
      <c r="DI140" s="100"/>
      <c r="DJ140" s="100"/>
      <c r="DK140" s="100"/>
      <c r="DL140" s="100"/>
      <c r="DM140" s="100"/>
      <c r="DN140" s="100"/>
      <c r="DO140" s="100"/>
      <c r="DP140" s="100"/>
      <c r="DQ140" s="100"/>
      <c r="DR140" s="100"/>
      <c r="DS140" s="100"/>
      <c r="DT140" s="100"/>
      <c r="DU140" s="100"/>
      <c r="DV140" s="100"/>
      <c r="DW140" s="100"/>
      <c r="DX140" s="100"/>
      <c r="DY140" s="100"/>
      <c r="DZ140" s="100"/>
      <c r="EA140" s="100"/>
      <c r="EB140" s="100"/>
      <c r="EC140" s="100"/>
      <c r="ED140" s="100"/>
      <c r="EE140" s="100"/>
      <c r="EF140" s="100"/>
      <c r="EG140" s="100"/>
      <c r="EH140" s="100"/>
      <c r="EI140" s="100"/>
      <c r="EJ140" s="100"/>
      <c r="EK140" s="100"/>
      <c r="EL140" s="100"/>
      <c r="EM140" s="100"/>
      <c r="EN140" s="100"/>
      <c r="EO140" s="100"/>
      <c r="EP140" s="100"/>
      <c r="EQ140" s="223"/>
      <c r="ER140" s="224"/>
      <c r="ES140" s="223"/>
      <c r="ET140" s="223"/>
      <c r="EU140" s="225"/>
      <c r="EV140" s="225"/>
      <c r="EW140" s="225"/>
      <c r="EX140" s="225"/>
      <c r="EY140" s="225"/>
      <c r="EZ140" s="225"/>
      <c r="FA140" s="225"/>
      <c r="FB140" s="225"/>
      <c r="FC140" s="225"/>
      <c r="FD140" s="225"/>
      <c r="FE140" s="225"/>
      <c r="FF140" s="225"/>
      <c r="FG140" s="225"/>
      <c r="FH140" s="225"/>
      <c r="FI140" s="225"/>
      <c r="FJ140" s="225"/>
      <c r="FK140" s="225"/>
      <c r="FL140" s="225"/>
      <c r="FM140" s="223"/>
      <c r="FN140" s="223"/>
      <c r="FO140" s="223"/>
      <c r="FP140" s="223"/>
      <c r="FQ140" s="223"/>
      <c r="FR140" s="223"/>
      <c r="FS140" s="223"/>
      <c r="FT140" s="223"/>
      <c r="FU140" s="223"/>
      <c r="FV140" s="223"/>
      <c r="FW140" s="223"/>
      <c r="FX140" s="223"/>
      <c r="FY140" s="223"/>
      <c r="FZ140" s="223"/>
      <c r="GA140" s="223"/>
      <c r="GB140" s="223"/>
      <c r="GC140" s="223"/>
      <c r="GD140" s="223"/>
      <c r="GE140" s="223"/>
      <c r="GF140" s="223"/>
      <c r="GG140" s="223"/>
      <c r="GH140" s="223"/>
      <c r="GI140" s="223"/>
    </row>
    <row r="141">
      <c r="A141" s="100"/>
      <c r="B141" s="100"/>
      <c r="C141" s="100"/>
      <c r="D141" s="100"/>
      <c r="E141" s="103"/>
      <c r="F141" s="101"/>
      <c r="G141" s="100"/>
      <c r="H141" s="100"/>
      <c r="I141" s="100"/>
      <c r="J141" s="103"/>
      <c r="K141" s="100"/>
      <c r="L141" s="100"/>
      <c r="M141" s="101"/>
      <c r="N141" s="102"/>
      <c r="O141" s="103"/>
      <c r="P141" s="103"/>
      <c r="Q141" s="103"/>
      <c r="R141" s="103"/>
      <c r="S141" s="103"/>
      <c r="T141" s="100"/>
      <c r="U141" s="100"/>
      <c r="V141" s="100"/>
      <c r="W141" s="101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1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  <c r="BH141" s="100"/>
      <c r="BI141" s="100"/>
      <c r="BJ141" s="100"/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100"/>
      <c r="BU141" s="100"/>
      <c r="BV141" s="100"/>
      <c r="BW141" s="100"/>
      <c r="BX141" s="100"/>
      <c r="BY141" s="100"/>
      <c r="BZ141" s="100"/>
      <c r="CA141" s="100"/>
      <c r="CB141" s="100"/>
      <c r="CC141" s="100"/>
      <c r="CD141" s="100"/>
      <c r="CE141" s="100"/>
      <c r="CF141" s="100"/>
      <c r="CG141" s="100"/>
      <c r="CH141" s="100"/>
      <c r="CI141" s="100"/>
      <c r="CJ141" s="100"/>
      <c r="CK141" s="100"/>
      <c r="CL141" s="100"/>
      <c r="CM141" s="100"/>
      <c r="CN141" s="100"/>
      <c r="CO141" s="100"/>
      <c r="CP141" s="100"/>
      <c r="CQ141" s="100"/>
      <c r="CR141" s="100"/>
      <c r="CS141" s="100"/>
      <c r="CT141" s="100"/>
      <c r="CU141" s="100"/>
      <c r="CV141" s="100"/>
      <c r="CW141" s="100"/>
      <c r="CX141" s="100"/>
      <c r="CY141" s="100"/>
      <c r="CZ141" s="100"/>
      <c r="DA141" s="100"/>
      <c r="DB141" s="100"/>
      <c r="DC141" s="100"/>
      <c r="DD141" s="100"/>
      <c r="DE141" s="100"/>
      <c r="DF141" s="100"/>
      <c r="DG141" s="100"/>
      <c r="DH141" s="100"/>
      <c r="DI141" s="100"/>
      <c r="DJ141" s="100"/>
      <c r="DK141" s="100"/>
      <c r="DL141" s="100"/>
      <c r="DM141" s="100"/>
      <c r="DN141" s="100"/>
      <c r="DO141" s="100"/>
      <c r="DP141" s="100"/>
      <c r="DQ141" s="100"/>
      <c r="DR141" s="100"/>
      <c r="DS141" s="100"/>
      <c r="DT141" s="100"/>
      <c r="DU141" s="100"/>
      <c r="DV141" s="100"/>
      <c r="DW141" s="100"/>
      <c r="DX141" s="100"/>
      <c r="DY141" s="100"/>
      <c r="DZ141" s="100"/>
      <c r="EA141" s="100"/>
      <c r="EB141" s="100"/>
      <c r="EC141" s="100"/>
      <c r="ED141" s="100"/>
      <c r="EE141" s="100"/>
      <c r="EF141" s="100"/>
      <c r="EG141" s="100"/>
      <c r="EH141" s="100"/>
      <c r="EI141" s="100"/>
      <c r="EJ141" s="100"/>
      <c r="EK141" s="100"/>
      <c r="EL141" s="100"/>
      <c r="EM141" s="100"/>
      <c r="EN141" s="100"/>
      <c r="EO141" s="100"/>
      <c r="EP141" s="100"/>
      <c r="EQ141" s="223"/>
      <c r="ER141" s="224"/>
      <c r="ES141" s="223"/>
      <c r="ET141" s="223"/>
      <c r="EU141" s="225"/>
      <c r="EV141" s="225"/>
      <c r="EW141" s="225"/>
      <c r="EX141" s="225"/>
      <c r="EY141" s="225"/>
      <c r="EZ141" s="225"/>
      <c r="FA141" s="225"/>
      <c r="FB141" s="225"/>
      <c r="FC141" s="225"/>
      <c r="FD141" s="225"/>
      <c r="FE141" s="225"/>
      <c r="FF141" s="225"/>
      <c r="FG141" s="225"/>
      <c r="FH141" s="225"/>
      <c r="FI141" s="225"/>
      <c r="FJ141" s="225"/>
      <c r="FK141" s="225"/>
      <c r="FL141" s="225"/>
      <c r="FM141" s="223"/>
      <c r="FN141" s="223"/>
      <c r="FO141" s="223"/>
      <c r="FP141" s="223"/>
      <c r="FQ141" s="223"/>
      <c r="FR141" s="223"/>
      <c r="FS141" s="223"/>
      <c r="FT141" s="223"/>
      <c r="FU141" s="223"/>
      <c r="FV141" s="223"/>
      <c r="FW141" s="223"/>
      <c r="FX141" s="223"/>
      <c r="FY141" s="223"/>
      <c r="FZ141" s="223"/>
      <c r="GA141" s="223"/>
      <c r="GB141" s="223"/>
      <c r="GC141" s="223"/>
      <c r="GD141" s="223"/>
      <c r="GE141" s="223"/>
      <c r="GF141" s="223"/>
      <c r="GG141" s="223"/>
      <c r="GH141" s="223"/>
      <c r="GI141" s="223"/>
    </row>
    <row r="142">
      <c r="A142" s="100"/>
      <c r="B142" s="100"/>
      <c r="C142" s="100"/>
      <c r="D142" s="100"/>
      <c r="E142" s="103"/>
      <c r="F142" s="101"/>
      <c r="G142" s="100"/>
      <c r="H142" s="100"/>
      <c r="I142" s="100"/>
      <c r="J142" s="103"/>
      <c r="K142" s="100"/>
      <c r="L142" s="100"/>
      <c r="M142" s="101"/>
      <c r="N142" s="102"/>
      <c r="O142" s="103"/>
      <c r="P142" s="103"/>
      <c r="Q142" s="103"/>
      <c r="R142" s="103"/>
      <c r="S142" s="103"/>
      <c r="T142" s="100"/>
      <c r="U142" s="100"/>
      <c r="V142" s="100"/>
      <c r="W142" s="101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1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  <c r="BH142" s="100"/>
      <c r="BI142" s="100"/>
      <c r="BJ142" s="100"/>
      <c r="BK142" s="100"/>
      <c r="BL142" s="100"/>
      <c r="BM142" s="100"/>
      <c r="BN142" s="100"/>
      <c r="BO142" s="100"/>
      <c r="BP142" s="100"/>
      <c r="BQ142" s="100"/>
      <c r="BR142" s="100"/>
      <c r="BS142" s="100"/>
      <c r="BT142" s="100"/>
      <c r="BU142" s="100"/>
      <c r="BV142" s="100"/>
      <c r="BW142" s="100"/>
      <c r="BX142" s="100"/>
      <c r="BY142" s="100"/>
      <c r="BZ142" s="100"/>
      <c r="CA142" s="100"/>
      <c r="CB142" s="100"/>
      <c r="CC142" s="100"/>
      <c r="CD142" s="100"/>
      <c r="CE142" s="100"/>
      <c r="CF142" s="100"/>
      <c r="CG142" s="100"/>
      <c r="CH142" s="100"/>
      <c r="CI142" s="100"/>
      <c r="CJ142" s="100"/>
      <c r="CK142" s="100"/>
      <c r="CL142" s="100"/>
      <c r="CM142" s="100"/>
      <c r="CN142" s="100"/>
      <c r="CO142" s="100"/>
      <c r="CP142" s="100"/>
      <c r="CQ142" s="100"/>
      <c r="CR142" s="100"/>
      <c r="CS142" s="100"/>
      <c r="CT142" s="100"/>
      <c r="CU142" s="100"/>
      <c r="CV142" s="100"/>
      <c r="CW142" s="100"/>
      <c r="CX142" s="100"/>
      <c r="CY142" s="100"/>
      <c r="CZ142" s="100"/>
      <c r="DA142" s="100"/>
      <c r="DB142" s="100"/>
      <c r="DC142" s="100"/>
      <c r="DD142" s="100"/>
      <c r="DE142" s="100"/>
      <c r="DF142" s="100"/>
      <c r="DG142" s="100"/>
      <c r="DH142" s="100"/>
      <c r="DI142" s="100"/>
      <c r="DJ142" s="100"/>
      <c r="DK142" s="100"/>
      <c r="DL142" s="100"/>
      <c r="DM142" s="100"/>
      <c r="DN142" s="100"/>
      <c r="DO142" s="100"/>
      <c r="DP142" s="100"/>
      <c r="DQ142" s="100"/>
      <c r="DR142" s="100"/>
      <c r="DS142" s="100"/>
      <c r="DT142" s="100"/>
      <c r="DU142" s="100"/>
      <c r="DV142" s="100"/>
      <c r="DW142" s="100"/>
      <c r="DX142" s="100"/>
      <c r="DY142" s="100"/>
      <c r="DZ142" s="100"/>
      <c r="EA142" s="100"/>
      <c r="EB142" s="100"/>
      <c r="EC142" s="100"/>
      <c r="ED142" s="100"/>
      <c r="EE142" s="100"/>
      <c r="EF142" s="100"/>
      <c r="EG142" s="100"/>
      <c r="EH142" s="100"/>
      <c r="EI142" s="100"/>
      <c r="EJ142" s="100"/>
      <c r="EK142" s="100"/>
      <c r="EL142" s="100"/>
      <c r="EM142" s="100"/>
      <c r="EN142" s="100"/>
      <c r="EO142" s="100"/>
      <c r="EP142" s="100"/>
      <c r="EQ142" s="223"/>
      <c r="ER142" s="224"/>
      <c r="ES142" s="223"/>
      <c r="ET142" s="223"/>
      <c r="EU142" s="225"/>
      <c r="EV142" s="225"/>
      <c r="EW142" s="225"/>
      <c r="EX142" s="225"/>
      <c r="EY142" s="225"/>
      <c r="EZ142" s="225"/>
      <c r="FA142" s="225"/>
      <c r="FB142" s="225"/>
      <c r="FC142" s="225"/>
      <c r="FD142" s="225"/>
      <c r="FE142" s="225"/>
      <c r="FF142" s="225"/>
      <c r="FG142" s="225"/>
      <c r="FH142" s="225"/>
      <c r="FI142" s="225"/>
      <c r="FJ142" s="225"/>
      <c r="FK142" s="225"/>
      <c r="FL142" s="225"/>
      <c r="FM142" s="223"/>
      <c r="FN142" s="223"/>
      <c r="FO142" s="223"/>
      <c r="FP142" s="223"/>
      <c r="FQ142" s="223"/>
      <c r="FR142" s="223"/>
      <c r="FS142" s="223"/>
      <c r="FT142" s="223"/>
      <c r="FU142" s="223"/>
      <c r="FV142" s="223"/>
      <c r="FW142" s="223"/>
      <c r="FX142" s="223"/>
      <c r="FY142" s="223"/>
      <c r="FZ142" s="223"/>
      <c r="GA142" s="223"/>
      <c r="GB142" s="223"/>
      <c r="GC142" s="223"/>
      <c r="GD142" s="223"/>
      <c r="GE142" s="223"/>
      <c r="GF142" s="223"/>
      <c r="GG142" s="223"/>
      <c r="GH142" s="223"/>
      <c r="GI142" s="223"/>
    </row>
    <row r="143">
      <c r="A143" s="100"/>
      <c r="B143" s="100"/>
      <c r="C143" s="100"/>
      <c r="D143" s="100"/>
      <c r="E143" s="103"/>
      <c r="F143" s="101"/>
      <c r="G143" s="100"/>
      <c r="H143" s="100"/>
      <c r="I143" s="100"/>
      <c r="J143" s="103"/>
      <c r="K143" s="100"/>
      <c r="L143" s="100"/>
      <c r="M143" s="101"/>
      <c r="N143" s="102"/>
      <c r="O143" s="103"/>
      <c r="P143" s="103"/>
      <c r="Q143" s="103"/>
      <c r="R143" s="103"/>
      <c r="S143" s="103"/>
      <c r="T143" s="100"/>
      <c r="U143" s="100"/>
      <c r="V143" s="100"/>
      <c r="W143" s="101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1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  <c r="BH143" s="100"/>
      <c r="BI143" s="100"/>
      <c r="BJ143" s="100"/>
      <c r="BK143" s="100"/>
      <c r="BL143" s="100"/>
      <c r="BM143" s="100"/>
      <c r="BN143" s="100"/>
      <c r="BO143" s="100"/>
      <c r="BP143" s="100"/>
      <c r="BQ143" s="100"/>
      <c r="BR143" s="100"/>
      <c r="BS143" s="100"/>
      <c r="BT143" s="100"/>
      <c r="BU143" s="100"/>
      <c r="BV143" s="100"/>
      <c r="BW143" s="100"/>
      <c r="BX143" s="100"/>
      <c r="BY143" s="100"/>
      <c r="BZ143" s="100"/>
      <c r="CA143" s="100"/>
      <c r="CB143" s="100"/>
      <c r="CC143" s="100"/>
      <c r="CD143" s="100"/>
      <c r="CE143" s="100"/>
      <c r="CF143" s="100"/>
      <c r="CG143" s="100"/>
      <c r="CH143" s="100"/>
      <c r="CI143" s="100"/>
      <c r="CJ143" s="100"/>
      <c r="CK143" s="100"/>
      <c r="CL143" s="100"/>
      <c r="CM143" s="100"/>
      <c r="CN143" s="100"/>
      <c r="CO143" s="100"/>
      <c r="CP143" s="100"/>
      <c r="CQ143" s="100"/>
      <c r="CR143" s="100"/>
      <c r="CS143" s="100"/>
      <c r="CT143" s="100"/>
      <c r="CU143" s="100"/>
      <c r="CV143" s="100"/>
      <c r="CW143" s="100"/>
      <c r="CX143" s="100"/>
      <c r="CY143" s="100"/>
      <c r="CZ143" s="100"/>
      <c r="DA143" s="100"/>
      <c r="DB143" s="100"/>
      <c r="DC143" s="100"/>
      <c r="DD143" s="100"/>
      <c r="DE143" s="100"/>
      <c r="DF143" s="100"/>
      <c r="DG143" s="100"/>
      <c r="DH143" s="100"/>
      <c r="DI143" s="100"/>
      <c r="DJ143" s="100"/>
      <c r="DK143" s="100"/>
      <c r="DL143" s="100"/>
      <c r="DM143" s="100"/>
      <c r="DN143" s="100"/>
      <c r="DO143" s="100"/>
      <c r="DP143" s="100"/>
      <c r="DQ143" s="100"/>
      <c r="DR143" s="100"/>
      <c r="DS143" s="100"/>
      <c r="DT143" s="100"/>
      <c r="DU143" s="100"/>
      <c r="DV143" s="100"/>
      <c r="DW143" s="100"/>
      <c r="DX143" s="100"/>
      <c r="DY143" s="100"/>
      <c r="DZ143" s="100"/>
      <c r="EA143" s="100"/>
      <c r="EB143" s="100"/>
      <c r="EC143" s="100"/>
      <c r="ED143" s="100"/>
      <c r="EE143" s="100"/>
      <c r="EF143" s="100"/>
      <c r="EG143" s="100"/>
      <c r="EH143" s="100"/>
      <c r="EI143" s="100"/>
      <c r="EJ143" s="100"/>
      <c r="EK143" s="100"/>
      <c r="EL143" s="100"/>
      <c r="EM143" s="100"/>
      <c r="EN143" s="100"/>
      <c r="EO143" s="100"/>
      <c r="EP143" s="100"/>
      <c r="EQ143" s="223"/>
      <c r="ER143" s="224"/>
      <c r="ES143" s="223"/>
      <c r="ET143" s="223"/>
      <c r="EU143" s="225"/>
      <c r="EV143" s="225"/>
      <c r="EW143" s="225"/>
      <c r="EX143" s="225"/>
      <c r="EY143" s="225"/>
      <c r="EZ143" s="225"/>
      <c r="FA143" s="225"/>
      <c r="FB143" s="225"/>
      <c r="FC143" s="225"/>
      <c r="FD143" s="225"/>
      <c r="FE143" s="225"/>
      <c r="FF143" s="225"/>
      <c r="FG143" s="225"/>
      <c r="FH143" s="225"/>
      <c r="FI143" s="225"/>
      <c r="FJ143" s="225"/>
      <c r="FK143" s="225"/>
      <c r="FL143" s="225"/>
      <c r="FM143" s="223"/>
      <c r="FN143" s="223"/>
      <c r="FO143" s="223"/>
      <c r="FP143" s="223"/>
      <c r="FQ143" s="223"/>
      <c r="FR143" s="223"/>
      <c r="FS143" s="223"/>
      <c r="FT143" s="223"/>
      <c r="FU143" s="223"/>
      <c r="FV143" s="223"/>
      <c r="FW143" s="223"/>
      <c r="FX143" s="223"/>
      <c r="FY143" s="223"/>
      <c r="FZ143" s="223"/>
      <c r="GA143" s="223"/>
      <c r="GB143" s="223"/>
      <c r="GC143" s="223"/>
      <c r="GD143" s="223"/>
      <c r="GE143" s="223"/>
      <c r="GF143" s="223"/>
      <c r="GG143" s="223"/>
      <c r="GH143" s="223"/>
      <c r="GI143" s="223"/>
    </row>
    <row r="144">
      <c r="A144" s="100"/>
      <c r="B144" s="100"/>
      <c r="C144" s="100"/>
      <c r="D144" s="100"/>
      <c r="E144" s="103"/>
      <c r="F144" s="101"/>
      <c r="G144" s="100"/>
      <c r="H144" s="100"/>
      <c r="I144" s="100"/>
      <c r="J144" s="103"/>
      <c r="K144" s="100"/>
      <c r="L144" s="100"/>
      <c r="M144" s="101"/>
      <c r="N144" s="102"/>
      <c r="O144" s="103"/>
      <c r="P144" s="103"/>
      <c r="Q144" s="103"/>
      <c r="R144" s="103"/>
      <c r="S144" s="103"/>
      <c r="T144" s="100"/>
      <c r="U144" s="100"/>
      <c r="V144" s="100"/>
      <c r="W144" s="101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1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  <c r="BH144" s="100"/>
      <c r="BI144" s="100"/>
      <c r="BJ144" s="100"/>
      <c r="BK144" s="100"/>
      <c r="BL144" s="100"/>
      <c r="BM144" s="100"/>
      <c r="BN144" s="100"/>
      <c r="BO144" s="100"/>
      <c r="BP144" s="100"/>
      <c r="BQ144" s="100"/>
      <c r="BR144" s="100"/>
      <c r="BS144" s="100"/>
      <c r="BT144" s="100"/>
      <c r="BU144" s="100"/>
      <c r="BV144" s="100"/>
      <c r="BW144" s="100"/>
      <c r="BX144" s="100"/>
      <c r="BY144" s="100"/>
      <c r="BZ144" s="100"/>
      <c r="CA144" s="100"/>
      <c r="CB144" s="100"/>
      <c r="CC144" s="100"/>
      <c r="CD144" s="100"/>
      <c r="CE144" s="100"/>
      <c r="CF144" s="100"/>
      <c r="CG144" s="100"/>
      <c r="CH144" s="100"/>
      <c r="CI144" s="100"/>
      <c r="CJ144" s="100"/>
      <c r="CK144" s="100"/>
      <c r="CL144" s="100"/>
      <c r="CM144" s="100"/>
      <c r="CN144" s="100"/>
      <c r="CO144" s="100"/>
      <c r="CP144" s="100"/>
      <c r="CQ144" s="100"/>
      <c r="CR144" s="100"/>
      <c r="CS144" s="100"/>
      <c r="CT144" s="100"/>
      <c r="CU144" s="100"/>
      <c r="CV144" s="100"/>
      <c r="CW144" s="100"/>
      <c r="CX144" s="100"/>
      <c r="CY144" s="100"/>
      <c r="CZ144" s="100"/>
      <c r="DA144" s="100"/>
      <c r="DB144" s="100"/>
      <c r="DC144" s="100"/>
      <c r="DD144" s="100"/>
      <c r="DE144" s="100"/>
      <c r="DF144" s="100"/>
      <c r="DG144" s="100"/>
      <c r="DH144" s="100"/>
      <c r="DI144" s="100"/>
      <c r="DJ144" s="100"/>
      <c r="DK144" s="100"/>
      <c r="DL144" s="100"/>
      <c r="DM144" s="100"/>
      <c r="DN144" s="100"/>
      <c r="DO144" s="100"/>
      <c r="DP144" s="100"/>
      <c r="DQ144" s="100"/>
      <c r="DR144" s="100"/>
      <c r="DS144" s="100"/>
      <c r="DT144" s="100"/>
      <c r="DU144" s="100"/>
      <c r="DV144" s="100"/>
      <c r="DW144" s="100"/>
      <c r="DX144" s="100"/>
      <c r="DY144" s="100"/>
      <c r="DZ144" s="100"/>
      <c r="EA144" s="100"/>
      <c r="EB144" s="100"/>
      <c r="EC144" s="100"/>
      <c r="ED144" s="100"/>
      <c r="EE144" s="100"/>
      <c r="EF144" s="100"/>
      <c r="EG144" s="100"/>
      <c r="EH144" s="100"/>
      <c r="EI144" s="100"/>
      <c r="EJ144" s="100"/>
      <c r="EK144" s="100"/>
      <c r="EL144" s="100"/>
      <c r="EM144" s="100"/>
      <c r="EN144" s="100"/>
      <c r="EO144" s="100"/>
      <c r="EP144" s="100"/>
      <c r="EQ144" s="223"/>
      <c r="ER144" s="224"/>
      <c r="ES144" s="223"/>
      <c r="ET144" s="223"/>
      <c r="EU144" s="225"/>
      <c r="EV144" s="225"/>
      <c r="EW144" s="225"/>
      <c r="EX144" s="225"/>
      <c r="EY144" s="225"/>
      <c r="EZ144" s="225"/>
      <c r="FA144" s="225"/>
      <c r="FB144" s="225"/>
      <c r="FC144" s="225"/>
      <c r="FD144" s="225"/>
      <c r="FE144" s="225"/>
      <c r="FF144" s="225"/>
      <c r="FG144" s="225"/>
      <c r="FH144" s="225"/>
      <c r="FI144" s="225"/>
      <c r="FJ144" s="225"/>
      <c r="FK144" s="225"/>
      <c r="FL144" s="225"/>
      <c r="FM144" s="223"/>
      <c r="FN144" s="223"/>
      <c r="FO144" s="223"/>
      <c r="FP144" s="223"/>
      <c r="FQ144" s="223"/>
      <c r="FR144" s="223"/>
      <c r="FS144" s="223"/>
      <c r="FT144" s="223"/>
      <c r="FU144" s="223"/>
      <c r="FV144" s="223"/>
      <c r="FW144" s="223"/>
      <c r="FX144" s="223"/>
      <c r="FY144" s="223"/>
      <c r="FZ144" s="223"/>
      <c r="GA144" s="223"/>
      <c r="GB144" s="223"/>
      <c r="GC144" s="223"/>
      <c r="GD144" s="223"/>
      <c r="GE144" s="223"/>
      <c r="GF144" s="223"/>
      <c r="GG144" s="223"/>
      <c r="GH144" s="223"/>
      <c r="GI144" s="223"/>
    </row>
    <row r="145">
      <c r="A145" s="100"/>
      <c r="B145" s="100"/>
      <c r="C145" s="100"/>
      <c r="D145" s="100"/>
      <c r="E145" s="103"/>
      <c r="F145" s="101"/>
      <c r="G145" s="100"/>
      <c r="H145" s="100"/>
      <c r="I145" s="100"/>
      <c r="J145" s="103"/>
      <c r="K145" s="100"/>
      <c r="L145" s="100"/>
      <c r="M145" s="101"/>
      <c r="N145" s="102"/>
      <c r="O145" s="103"/>
      <c r="P145" s="103"/>
      <c r="Q145" s="103"/>
      <c r="R145" s="103"/>
      <c r="S145" s="103"/>
      <c r="T145" s="100"/>
      <c r="U145" s="100"/>
      <c r="V145" s="100"/>
      <c r="W145" s="101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1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  <c r="BH145" s="100"/>
      <c r="BI145" s="100"/>
      <c r="BJ145" s="100"/>
      <c r="BK145" s="100"/>
      <c r="BL145" s="100"/>
      <c r="BM145" s="100"/>
      <c r="BN145" s="100"/>
      <c r="BO145" s="100"/>
      <c r="BP145" s="100"/>
      <c r="BQ145" s="100"/>
      <c r="BR145" s="100"/>
      <c r="BS145" s="100"/>
      <c r="BT145" s="100"/>
      <c r="BU145" s="100"/>
      <c r="BV145" s="100"/>
      <c r="BW145" s="100"/>
      <c r="BX145" s="100"/>
      <c r="BY145" s="100"/>
      <c r="BZ145" s="100"/>
      <c r="CA145" s="100"/>
      <c r="CB145" s="100"/>
      <c r="CC145" s="100"/>
      <c r="CD145" s="100"/>
      <c r="CE145" s="100"/>
      <c r="CF145" s="100"/>
      <c r="CG145" s="100"/>
      <c r="CH145" s="100"/>
      <c r="CI145" s="100"/>
      <c r="CJ145" s="100"/>
      <c r="CK145" s="100"/>
      <c r="CL145" s="100"/>
      <c r="CM145" s="100"/>
      <c r="CN145" s="100"/>
      <c r="CO145" s="100"/>
      <c r="CP145" s="100"/>
      <c r="CQ145" s="100"/>
      <c r="CR145" s="100"/>
      <c r="CS145" s="100"/>
      <c r="CT145" s="100"/>
      <c r="CU145" s="100"/>
      <c r="CV145" s="100"/>
      <c r="CW145" s="100"/>
      <c r="CX145" s="100"/>
      <c r="CY145" s="100"/>
      <c r="CZ145" s="100"/>
      <c r="DA145" s="100"/>
      <c r="DB145" s="100"/>
      <c r="DC145" s="100"/>
      <c r="DD145" s="100"/>
      <c r="DE145" s="100"/>
      <c r="DF145" s="100"/>
      <c r="DG145" s="100"/>
      <c r="DH145" s="100"/>
      <c r="DI145" s="100"/>
      <c r="DJ145" s="100"/>
      <c r="DK145" s="100"/>
      <c r="DL145" s="100"/>
      <c r="DM145" s="100"/>
      <c r="DN145" s="100"/>
      <c r="DO145" s="100"/>
      <c r="DP145" s="100"/>
      <c r="DQ145" s="100"/>
      <c r="DR145" s="100"/>
      <c r="DS145" s="100"/>
      <c r="DT145" s="100"/>
      <c r="DU145" s="100"/>
      <c r="DV145" s="100"/>
      <c r="DW145" s="100"/>
      <c r="DX145" s="100"/>
      <c r="DY145" s="100"/>
      <c r="DZ145" s="100"/>
      <c r="EA145" s="100"/>
      <c r="EB145" s="100"/>
      <c r="EC145" s="100"/>
      <c r="ED145" s="100"/>
      <c r="EE145" s="100"/>
      <c r="EF145" s="100"/>
      <c r="EG145" s="100"/>
      <c r="EH145" s="100"/>
      <c r="EI145" s="100"/>
      <c r="EJ145" s="100"/>
      <c r="EK145" s="100"/>
      <c r="EL145" s="100"/>
      <c r="EM145" s="100"/>
      <c r="EN145" s="100"/>
      <c r="EO145" s="100"/>
      <c r="EP145" s="100"/>
      <c r="EQ145" s="223"/>
      <c r="ER145" s="224"/>
      <c r="ES145" s="223"/>
      <c r="ET145" s="223"/>
      <c r="EU145" s="225"/>
      <c r="EV145" s="225"/>
      <c r="EW145" s="225"/>
      <c r="EX145" s="225"/>
      <c r="EY145" s="225"/>
      <c r="EZ145" s="225"/>
      <c r="FA145" s="225"/>
      <c r="FB145" s="225"/>
      <c r="FC145" s="225"/>
      <c r="FD145" s="225"/>
      <c r="FE145" s="225"/>
      <c r="FF145" s="225"/>
      <c r="FG145" s="225"/>
      <c r="FH145" s="225"/>
      <c r="FI145" s="225"/>
      <c r="FJ145" s="225"/>
      <c r="FK145" s="225"/>
      <c r="FL145" s="225"/>
      <c r="FM145" s="223"/>
      <c r="FN145" s="223"/>
      <c r="FO145" s="223"/>
      <c r="FP145" s="223"/>
      <c r="FQ145" s="223"/>
      <c r="FR145" s="223"/>
      <c r="FS145" s="223"/>
      <c r="FT145" s="223"/>
      <c r="FU145" s="223"/>
      <c r="FV145" s="223"/>
      <c r="FW145" s="223"/>
      <c r="FX145" s="223"/>
      <c r="FY145" s="223"/>
      <c r="FZ145" s="223"/>
      <c r="GA145" s="223"/>
      <c r="GB145" s="223"/>
      <c r="GC145" s="223"/>
      <c r="GD145" s="223"/>
      <c r="GE145" s="223"/>
      <c r="GF145" s="223"/>
      <c r="GG145" s="223"/>
      <c r="GH145" s="223"/>
      <c r="GI145" s="223"/>
    </row>
    <row r="146">
      <c r="A146" s="100"/>
      <c r="B146" s="100"/>
      <c r="C146" s="100"/>
      <c r="D146" s="100"/>
      <c r="E146" s="103"/>
      <c r="F146" s="101"/>
      <c r="G146" s="100"/>
      <c r="H146" s="100"/>
      <c r="I146" s="100"/>
      <c r="J146" s="103"/>
      <c r="K146" s="100"/>
      <c r="L146" s="100"/>
      <c r="M146" s="101"/>
      <c r="N146" s="102"/>
      <c r="O146" s="103"/>
      <c r="P146" s="103"/>
      <c r="Q146" s="103"/>
      <c r="R146" s="103"/>
      <c r="S146" s="103"/>
      <c r="T146" s="100"/>
      <c r="U146" s="100"/>
      <c r="V146" s="100"/>
      <c r="W146" s="101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1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100"/>
      <c r="BU146" s="100"/>
      <c r="BV146" s="100"/>
      <c r="BW146" s="100"/>
      <c r="BX146" s="100"/>
      <c r="BY146" s="100"/>
      <c r="BZ146" s="100"/>
      <c r="CA146" s="100"/>
      <c r="CB146" s="100"/>
      <c r="CC146" s="100"/>
      <c r="CD146" s="100"/>
      <c r="CE146" s="100"/>
      <c r="CF146" s="100"/>
      <c r="CG146" s="100"/>
      <c r="CH146" s="100"/>
      <c r="CI146" s="100"/>
      <c r="CJ146" s="100"/>
      <c r="CK146" s="100"/>
      <c r="CL146" s="100"/>
      <c r="CM146" s="100"/>
      <c r="CN146" s="100"/>
      <c r="CO146" s="100"/>
      <c r="CP146" s="100"/>
      <c r="CQ146" s="100"/>
      <c r="CR146" s="100"/>
      <c r="CS146" s="100"/>
      <c r="CT146" s="100"/>
      <c r="CU146" s="100"/>
      <c r="CV146" s="100"/>
      <c r="CW146" s="100"/>
      <c r="CX146" s="100"/>
      <c r="CY146" s="100"/>
      <c r="CZ146" s="100"/>
      <c r="DA146" s="100"/>
      <c r="DB146" s="100"/>
      <c r="DC146" s="100"/>
      <c r="DD146" s="100"/>
      <c r="DE146" s="100"/>
      <c r="DF146" s="100"/>
      <c r="DG146" s="100"/>
      <c r="DH146" s="100"/>
      <c r="DI146" s="100"/>
      <c r="DJ146" s="100"/>
      <c r="DK146" s="100"/>
      <c r="DL146" s="100"/>
      <c r="DM146" s="100"/>
      <c r="DN146" s="100"/>
      <c r="DO146" s="100"/>
      <c r="DP146" s="100"/>
      <c r="DQ146" s="100"/>
      <c r="DR146" s="100"/>
      <c r="DS146" s="100"/>
      <c r="DT146" s="100"/>
      <c r="DU146" s="100"/>
      <c r="DV146" s="100"/>
      <c r="DW146" s="100"/>
      <c r="DX146" s="100"/>
      <c r="DY146" s="100"/>
      <c r="DZ146" s="100"/>
      <c r="EA146" s="100"/>
      <c r="EB146" s="100"/>
      <c r="EC146" s="100"/>
      <c r="ED146" s="100"/>
      <c r="EE146" s="100"/>
      <c r="EF146" s="100"/>
      <c r="EG146" s="100"/>
      <c r="EH146" s="100"/>
      <c r="EI146" s="100"/>
      <c r="EJ146" s="100"/>
      <c r="EK146" s="100"/>
      <c r="EL146" s="100"/>
      <c r="EM146" s="100"/>
      <c r="EN146" s="100"/>
      <c r="EO146" s="100"/>
      <c r="EP146" s="100"/>
      <c r="EQ146" s="223"/>
      <c r="ER146" s="224"/>
      <c r="ES146" s="223"/>
      <c r="ET146" s="223"/>
      <c r="EU146" s="225"/>
      <c r="EV146" s="225"/>
      <c r="EW146" s="225"/>
      <c r="EX146" s="225"/>
      <c r="EY146" s="225"/>
      <c r="EZ146" s="225"/>
      <c r="FA146" s="225"/>
      <c r="FB146" s="225"/>
      <c r="FC146" s="225"/>
      <c r="FD146" s="225"/>
      <c r="FE146" s="225"/>
      <c r="FF146" s="225"/>
      <c r="FG146" s="225"/>
      <c r="FH146" s="225"/>
      <c r="FI146" s="225"/>
      <c r="FJ146" s="225"/>
      <c r="FK146" s="225"/>
      <c r="FL146" s="225"/>
      <c r="FM146" s="223"/>
      <c r="FN146" s="223"/>
      <c r="FO146" s="223"/>
      <c r="FP146" s="223"/>
      <c r="FQ146" s="223"/>
      <c r="FR146" s="223"/>
      <c r="FS146" s="223"/>
      <c r="FT146" s="223"/>
      <c r="FU146" s="223"/>
      <c r="FV146" s="223"/>
      <c r="FW146" s="223"/>
      <c r="FX146" s="223"/>
      <c r="FY146" s="223"/>
      <c r="FZ146" s="223"/>
      <c r="GA146" s="223"/>
      <c r="GB146" s="223"/>
      <c r="GC146" s="223"/>
      <c r="GD146" s="223"/>
      <c r="GE146" s="223"/>
      <c r="GF146" s="223"/>
      <c r="GG146" s="223"/>
      <c r="GH146" s="223"/>
      <c r="GI146" s="223"/>
    </row>
    <row r="147">
      <c r="A147" s="100"/>
      <c r="B147" s="100"/>
      <c r="C147" s="100"/>
      <c r="D147" s="100"/>
      <c r="E147" s="103"/>
      <c r="F147" s="101"/>
      <c r="G147" s="100"/>
      <c r="H147" s="100"/>
      <c r="I147" s="100"/>
      <c r="J147" s="103"/>
      <c r="K147" s="100"/>
      <c r="L147" s="100"/>
      <c r="M147" s="101"/>
      <c r="N147" s="102"/>
      <c r="O147" s="103"/>
      <c r="P147" s="103"/>
      <c r="Q147" s="103"/>
      <c r="R147" s="103"/>
      <c r="S147" s="103"/>
      <c r="T147" s="100"/>
      <c r="U147" s="100"/>
      <c r="V147" s="100"/>
      <c r="W147" s="101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1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  <c r="BH147" s="100"/>
      <c r="BI147" s="100"/>
      <c r="BJ147" s="100"/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100"/>
      <c r="BZ147" s="100"/>
      <c r="CA147" s="100"/>
      <c r="CB147" s="100"/>
      <c r="CC147" s="100"/>
      <c r="CD147" s="100"/>
      <c r="CE147" s="100"/>
      <c r="CF147" s="100"/>
      <c r="CG147" s="100"/>
      <c r="CH147" s="100"/>
      <c r="CI147" s="100"/>
      <c r="CJ147" s="100"/>
      <c r="CK147" s="100"/>
      <c r="CL147" s="100"/>
      <c r="CM147" s="100"/>
      <c r="CN147" s="100"/>
      <c r="CO147" s="100"/>
      <c r="CP147" s="100"/>
      <c r="CQ147" s="100"/>
      <c r="CR147" s="100"/>
      <c r="CS147" s="100"/>
      <c r="CT147" s="100"/>
      <c r="CU147" s="100"/>
      <c r="CV147" s="100"/>
      <c r="CW147" s="100"/>
      <c r="CX147" s="100"/>
      <c r="CY147" s="100"/>
      <c r="CZ147" s="100"/>
      <c r="DA147" s="100"/>
      <c r="DB147" s="100"/>
      <c r="DC147" s="100"/>
      <c r="DD147" s="100"/>
      <c r="DE147" s="100"/>
      <c r="DF147" s="100"/>
      <c r="DG147" s="100"/>
      <c r="DH147" s="100"/>
      <c r="DI147" s="100"/>
      <c r="DJ147" s="100"/>
      <c r="DK147" s="100"/>
      <c r="DL147" s="100"/>
      <c r="DM147" s="100"/>
      <c r="DN147" s="100"/>
      <c r="DO147" s="100"/>
      <c r="DP147" s="100"/>
      <c r="DQ147" s="100"/>
      <c r="DR147" s="100"/>
      <c r="DS147" s="100"/>
      <c r="DT147" s="100"/>
      <c r="DU147" s="100"/>
      <c r="DV147" s="100"/>
      <c r="DW147" s="100"/>
      <c r="DX147" s="100"/>
      <c r="DY147" s="100"/>
      <c r="DZ147" s="100"/>
      <c r="EA147" s="100"/>
      <c r="EB147" s="100"/>
      <c r="EC147" s="100"/>
      <c r="ED147" s="100"/>
      <c r="EE147" s="100"/>
      <c r="EF147" s="100"/>
      <c r="EG147" s="100"/>
      <c r="EH147" s="100"/>
      <c r="EI147" s="100"/>
      <c r="EJ147" s="100"/>
      <c r="EK147" s="100"/>
      <c r="EL147" s="100"/>
      <c r="EM147" s="100"/>
      <c r="EN147" s="100"/>
      <c r="EO147" s="100"/>
      <c r="EP147" s="100"/>
      <c r="EQ147" s="223"/>
      <c r="ER147" s="224"/>
      <c r="ES147" s="223"/>
      <c r="ET147" s="223"/>
      <c r="EU147" s="225"/>
      <c r="EV147" s="225"/>
      <c r="EW147" s="225"/>
      <c r="EX147" s="225"/>
      <c r="EY147" s="225"/>
      <c r="EZ147" s="225"/>
      <c r="FA147" s="225"/>
      <c r="FB147" s="225"/>
      <c r="FC147" s="225"/>
      <c r="FD147" s="225"/>
      <c r="FE147" s="225"/>
      <c r="FF147" s="225"/>
      <c r="FG147" s="225"/>
      <c r="FH147" s="225"/>
      <c r="FI147" s="225"/>
      <c r="FJ147" s="225"/>
      <c r="FK147" s="225"/>
      <c r="FL147" s="225"/>
      <c r="FM147" s="223"/>
      <c r="FN147" s="223"/>
      <c r="FO147" s="223"/>
      <c r="FP147" s="223"/>
      <c r="FQ147" s="223"/>
      <c r="FR147" s="223"/>
      <c r="FS147" s="223"/>
      <c r="FT147" s="223"/>
      <c r="FU147" s="223"/>
      <c r="FV147" s="223"/>
      <c r="FW147" s="223"/>
      <c r="FX147" s="223"/>
      <c r="FY147" s="223"/>
      <c r="FZ147" s="223"/>
      <c r="GA147" s="223"/>
      <c r="GB147" s="223"/>
      <c r="GC147" s="223"/>
      <c r="GD147" s="223"/>
      <c r="GE147" s="223"/>
      <c r="GF147" s="223"/>
      <c r="GG147" s="223"/>
      <c r="GH147" s="223"/>
      <c r="GI147" s="223"/>
    </row>
    <row r="148">
      <c r="A148" s="100"/>
      <c r="B148" s="100"/>
      <c r="C148" s="100"/>
      <c r="D148" s="100"/>
      <c r="E148" s="103"/>
      <c r="F148" s="101"/>
      <c r="G148" s="100"/>
      <c r="H148" s="100"/>
      <c r="I148" s="100"/>
      <c r="J148" s="103"/>
      <c r="K148" s="100"/>
      <c r="L148" s="100"/>
      <c r="M148" s="101"/>
      <c r="N148" s="102"/>
      <c r="O148" s="103"/>
      <c r="P148" s="103"/>
      <c r="Q148" s="103"/>
      <c r="R148" s="103"/>
      <c r="S148" s="103"/>
      <c r="T148" s="100"/>
      <c r="U148" s="100"/>
      <c r="V148" s="100"/>
      <c r="W148" s="101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1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  <c r="BH148" s="100"/>
      <c r="BI148" s="100"/>
      <c r="BJ148" s="100"/>
      <c r="BK148" s="100"/>
      <c r="BL148" s="100"/>
      <c r="BM148" s="100"/>
      <c r="BN148" s="100"/>
      <c r="BO148" s="100"/>
      <c r="BP148" s="100"/>
      <c r="BQ148" s="100"/>
      <c r="BR148" s="100"/>
      <c r="BS148" s="100"/>
      <c r="BT148" s="100"/>
      <c r="BU148" s="100"/>
      <c r="BV148" s="100"/>
      <c r="BW148" s="100"/>
      <c r="BX148" s="100"/>
      <c r="BY148" s="100"/>
      <c r="BZ148" s="100"/>
      <c r="CA148" s="100"/>
      <c r="CB148" s="100"/>
      <c r="CC148" s="100"/>
      <c r="CD148" s="100"/>
      <c r="CE148" s="100"/>
      <c r="CF148" s="100"/>
      <c r="CG148" s="100"/>
      <c r="CH148" s="100"/>
      <c r="CI148" s="100"/>
      <c r="CJ148" s="100"/>
      <c r="CK148" s="100"/>
      <c r="CL148" s="100"/>
      <c r="CM148" s="100"/>
      <c r="CN148" s="100"/>
      <c r="CO148" s="100"/>
      <c r="CP148" s="100"/>
      <c r="CQ148" s="100"/>
      <c r="CR148" s="100"/>
      <c r="CS148" s="100"/>
      <c r="CT148" s="100"/>
      <c r="CU148" s="100"/>
      <c r="CV148" s="100"/>
      <c r="CW148" s="100"/>
      <c r="CX148" s="100"/>
      <c r="CY148" s="100"/>
      <c r="CZ148" s="100"/>
      <c r="DA148" s="100"/>
      <c r="DB148" s="100"/>
      <c r="DC148" s="100"/>
      <c r="DD148" s="100"/>
      <c r="DE148" s="100"/>
      <c r="DF148" s="100"/>
      <c r="DG148" s="100"/>
      <c r="DH148" s="100"/>
      <c r="DI148" s="100"/>
      <c r="DJ148" s="100"/>
      <c r="DK148" s="100"/>
      <c r="DL148" s="100"/>
      <c r="DM148" s="100"/>
      <c r="DN148" s="100"/>
      <c r="DO148" s="100"/>
      <c r="DP148" s="100"/>
      <c r="DQ148" s="100"/>
      <c r="DR148" s="100"/>
      <c r="DS148" s="100"/>
      <c r="DT148" s="100"/>
      <c r="DU148" s="100"/>
      <c r="DV148" s="100"/>
      <c r="DW148" s="100"/>
      <c r="DX148" s="100"/>
      <c r="DY148" s="100"/>
      <c r="DZ148" s="100"/>
      <c r="EA148" s="100"/>
      <c r="EB148" s="100"/>
      <c r="EC148" s="100"/>
      <c r="ED148" s="100"/>
      <c r="EE148" s="100"/>
      <c r="EF148" s="100"/>
      <c r="EG148" s="100"/>
      <c r="EH148" s="100"/>
      <c r="EI148" s="100"/>
      <c r="EJ148" s="100"/>
      <c r="EK148" s="100"/>
      <c r="EL148" s="100"/>
      <c r="EM148" s="100"/>
      <c r="EN148" s="100"/>
      <c r="EO148" s="100"/>
      <c r="EP148" s="100"/>
      <c r="EQ148" s="223"/>
      <c r="ER148" s="224"/>
      <c r="ES148" s="223"/>
      <c r="ET148" s="223"/>
      <c r="EU148" s="225"/>
      <c r="EV148" s="225"/>
      <c r="EW148" s="225"/>
      <c r="EX148" s="225"/>
      <c r="EY148" s="225"/>
      <c r="EZ148" s="225"/>
      <c r="FA148" s="225"/>
      <c r="FB148" s="225"/>
      <c r="FC148" s="225"/>
      <c r="FD148" s="225"/>
      <c r="FE148" s="225"/>
      <c r="FF148" s="225"/>
      <c r="FG148" s="225"/>
      <c r="FH148" s="225"/>
      <c r="FI148" s="225"/>
      <c r="FJ148" s="225"/>
      <c r="FK148" s="225"/>
      <c r="FL148" s="225"/>
      <c r="FM148" s="223"/>
      <c r="FN148" s="223"/>
      <c r="FO148" s="223"/>
      <c r="FP148" s="223"/>
      <c r="FQ148" s="223"/>
      <c r="FR148" s="223"/>
      <c r="FS148" s="223"/>
      <c r="FT148" s="223"/>
      <c r="FU148" s="223"/>
      <c r="FV148" s="223"/>
      <c r="FW148" s="223"/>
      <c r="FX148" s="223"/>
      <c r="FY148" s="223"/>
      <c r="FZ148" s="223"/>
      <c r="GA148" s="223"/>
      <c r="GB148" s="223"/>
      <c r="GC148" s="223"/>
      <c r="GD148" s="223"/>
      <c r="GE148" s="223"/>
      <c r="GF148" s="223"/>
      <c r="GG148" s="223"/>
      <c r="GH148" s="223"/>
      <c r="GI148" s="223"/>
    </row>
    <row r="149">
      <c r="A149" s="100"/>
      <c r="B149" s="100"/>
      <c r="C149" s="100"/>
      <c r="D149" s="100"/>
      <c r="E149" s="103"/>
      <c r="F149" s="101"/>
      <c r="G149" s="100"/>
      <c r="H149" s="100"/>
      <c r="I149" s="100"/>
      <c r="J149" s="103"/>
      <c r="K149" s="100"/>
      <c r="L149" s="100"/>
      <c r="M149" s="101"/>
      <c r="N149" s="102"/>
      <c r="O149" s="103"/>
      <c r="P149" s="103"/>
      <c r="Q149" s="103"/>
      <c r="R149" s="103"/>
      <c r="S149" s="103"/>
      <c r="T149" s="100"/>
      <c r="U149" s="100"/>
      <c r="V149" s="100"/>
      <c r="W149" s="101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1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  <c r="BH149" s="100"/>
      <c r="BI149" s="100"/>
      <c r="BJ149" s="100"/>
      <c r="BK149" s="100"/>
      <c r="BL149" s="100"/>
      <c r="BM149" s="100"/>
      <c r="BN149" s="100"/>
      <c r="BO149" s="100"/>
      <c r="BP149" s="100"/>
      <c r="BQ149" s="100"/>
      <c r="BR149" s="100"/>
      <c r="BS149" s="100"/>
      <c r="BT149" s="100"/>
      <c r="BU149" s="100"/>
      <c r="BV149" s="100"/>
      <c r="BW149" s="100"/>
      <c r="BX149" s="100"/>
      <c r="BY149" s="100"/>
      <c r="BZ149" s="100"/>
      <c r="CA149" s="100"/>
      <c r="CB149" s="100"/>
      <c r="CC149" s="100"/>
      <c r="CD149" s="100"/>
      <c r="CE149" s="100"/>
      <c r="CF149" s="100"/>
      <c r="CG149" s="100"/>
      <c r="CH149" s="100"/>
      <c r="CI149" s="100"/>
      <c r="CJ149" s="100"/>
      <c r="CK149" s="100"/>
      <c r="CL149" s="100"/>
      <c r="CM149" s="100"/>
      <c r="CN149" s="100"/>
      <c r="CO149" s="100"/>
      <c r="CP149" s="100"/>
      <c r="CQ149" s="100"/>
      <c r="CR149" s="100"/>
      <c r="CS149" s="100"/>
      <c r="CT149" s="100"/>
      <c r="CU149" s="100"/>
      <c r="CV149" s="100"/>
      <c r="CW149" s="100"/>
      <c r="CX149" s="100"/>
      <c r="CY149" s="100"/>
      <c r="CZ149" s="100"/>
      <c r="DA149" s="100"/>
      <c r="DB149" s="100"/>
      <c r="DC149" s="100"/>
      <c r="DD149" s="100"/>
      <c r="DE149" s="100"/>
      <c r="DF149" s="100"/>
      <c r="DG149" s="100"/>
      <c r="DH149" s="100"/>
      <c r="DI149" s="100"/>
      <c r="DJ149" s="100"/>
      <c r="DK149" s="100"/>
      <c r="DL149" s="100"/>
      <c r="DM149" s="100"/>
      <c r="DN149" s="100"/>
      <c r="DO149" s="100"/>
      <c r="DP149" s="100"/>
      <c r="DQ149" s="100"/>
      <c r="DR149" s="100"/>
      <c r="DS149" s="100"/>
      <c r="DT149" s="100"/>
      <c r="DU149" s="100"/>
      <c r="DV149" s="100"/>
      <c r="DW149" s="100"/>
      <c r="DX149" s="100"/>
      <c r="DY149" s="100"/>
      <c r="DZ149" s="100"/>
      <c r="EA149" s="100"/>
      <c r="EB149" s="100"/>
      <c r="EC149" s="100"/>
      <c r="ED149" s="100"/>
      <c r="EE149" s="100"/>
      <c r="EF149" s="100"/>
      <c r="EG149" s="100"/>
      <c r="EH149" s="100"/>
      <c r="EI149" s="100"/>
      <c r="EJ149" s="100"/>
      <c r="EK149" s="100"/>
      <c r="EL149" s="100"/>
      <c r="EM149" s="100"/>
      <c r="EN149" s="100"/>
      <c r="EO149" s="100"/>
      <c r="EP149" s="100"/>
      <c r="EQ149" s="223"/>
      <c r="ER149" s="224"/>
      <c r="ES149" s="223"/>
      <c r="ET149" s="223"/>
      <c r="EU149" s="225"/>
      <c r="EV149" s="225"/>
      <c r="EW149" s="225"/>
      <c r="EX149" s="225"/>
      <c r="EY149" s="225"/>
      <c r="EZ149" s="225"/>
      <c r="FA149" s="225"/>
      <c r="FB149" s="225"/>
      <c r="FC149" s="225"/>
      <c r="FD149" s="225"/>
      <c r="FE149" s="225"/>
      <c r="FF149" s="225"/>
      <c r="FG149" s="225"/>
      <c r="FH149" s="225"/>
      <c r="FI149" s="225"/>
      <c r="FJ149" s="225"/>
      <c r="FK149" s="225"/>
      <c r="FL149" s="225"/>
      <c r="FM149" s="223"/>
      <c r="FN149" s="223"/>
      <c r="FO149" s="223"/>
      <c r="FP149" s="223"/>
      <c r="FQ149" s="223"/>
      <c r="FR149" s="223"/>
      <c r="FS149" s="223"/>
      <c r="FT149" s="223"/>
      <c r="FU149" s="223"/>
      <c r="FV149" s="223"/>
      <c r="FW149" s="223"/>
      <c r="FX149" s="223"/>
      <c r="FY149" s="223"/>
      <c r="FZ149" s="223"/>
      <c r="GA149" s="223"/>
      <c r="GB149" s="223"/>
      <c r="GC149" s="223"/>
      <c r="GD149" s="223"/>
      <c r="GE149" s="223"/>
      <c r="GF149" s="223"/>
      <c r="GG149" s="223"/>
      <c r="GH149" s="223"/>
      <c r="GI149" s="223"/>
    </row>
    <row r="150">
      <c r="A150" s="100"/>
      <c r="B150" s="100"/>
      <c r="C150" s="100"/>
      <c r="D150" s="100"/>
      <c r="E150" s="103"/>
      <c r="F150" s="101"/>
      <c r="G150" s="100"/>
      <c r="H150" s="100"/>
      <c r="I150" s="100"/>
      <c r="J150" s="103"/>
      <c r="K150" s="100"/>
      <c r="L150" s="100"/>
      <c r="M150" s="101"/>
      <c r="N150" s="102"/>
      <c r="O150" s="103"/>
      <c r="P150" s="103"/>
      <c r="Q150" s="103"/>
      <c r="R150" s="103"/>
      <c r="S150" s="103"/>
      <c r="T150" s="100"/>
      <c r="U150" s="100"/>
      <c r="V150" s="100"/>
      <c r="W150" s="101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1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  <c r="BH150" s="100"/>
      <c r="BI150" s="100"/>
      <c r="BJ150" s="100"/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100"/>
      <c r="BU150" s="100"/>
      <c r="BV150" s="100"/>
      <c r="BW150" s="100"/>
      <c r="BX150" s="100"/>
      <c r="BY150" s="100"/>
      <c r="BZ150" s="100"/>
      <c r="CA150" s="100"/>
      <c r="CB150" s="100"/>
      <c r="CC150" s="100"/>
      <c r="CD150" s="100"/>
      <c r="CE150" s="100"/>
      <c r="CF150" s="100"/>
      <c r="CG150" s="100"/>
      <c r="CH150" s="100"/>
      <c r="CI150" s="100"/>
      <c r="CJ150" s="100"/>
      <c r="CK150" s="100"/>
      <c r="CL150" s="100"/>
      <c r="CM150" s="100"/>
      <c r="CN150" s="100"/>
      <c r="CO150" s="100"/>
      <c r="CP150" s="100"/>
      <c r="CQ150" s="100"/>
      <c r="CR150" s="100"/>
      <c r="CS150" s="100"/>
      <c r="CT150" s="100"/>
      <c r="CU150" s="100"/>
      <c r="CV150" s="100"/>
      <c r="CW150" s="100"/>
      <c r="CX150" s="100"/>
      <c r="CY150" s="100"/>
      <c r="CZ150" s="100"/>
      <c r="DA150" s="100"/>
      <c r="DB150" s="100"/>
      <c r="DC150" s="100"/>
      <c r="DD150" s="100"/>
      <c r="DE150" s="100"/>
      <c r="DF150" s="100"/>
      <c r="DG150" s="100"/>
      <c r="DH150" s="100"/>
      <c r="DI150" s="100"/>
      <c r="DJ150" s="100"/>
      <c r="DK150" s="100"/>
      <c r="DL150" s="100"/>
      <c r="DM150" s="100"/>
      <c r="DN150" s="100"/>
      <c r="DO150" s="100"/>
      <c r="DP150" s="100"/>
      <c r="DQ150" s="100"/>
      <c r="DR150" s="100"/>
      <c r="DS150" s="100"/>
      <c r="DT150" s="100"/>
      <c r="DU150" s="100"/>
      <c r="DV150" s="100"/>
      <c r="DW150" s="100"/>
      <c r="DX150" s="100"/>
      <c r="DY150" s="100"/>
      <c r="DZ150" s="100"/>
      <c r="EA150" s="100"/>
      <c r="EB150" s="100"/>
      <c r="EC150" s="100"/>
      <c r="ED150" s="100"/>
      <c r="EE150" s="100"/>
      <c r="EF150" s="100"/>
      <c r="EG150" s="100"/>
      <c r="EH150" s="100"/>
      <c r="EI150" s="100"/>
      <c r="EJ150" s="100"/>
      <c r="EK150" s="100"/>
      <c r="EL150" s="100"/>
      <c r="EM150" s="100"/>
      <c r="EN150" s="100"/>
      <c r="EO150" s="100"/>
      <c r="EP150" s="100"/>
      <c r="EQ150" s="223"/>
      <c r="ER150" s="224"/>
      <c r="ES150" s="223"/>
      <c r="ET150" s="223"/>
      <c r="EU150" s="225"/>
      <c r="EV150" s="225"/>
      <c r="EW150" s="225"/>
      <c r="EX150" s="225"/>
      <c r="EY150" s="225"/>
      <c r="EZ150" s="225"/>
      <c r="FA150" s="225"/>
      <c r="FB150" s="225"/>
      <c r="FC150" s="225"/>
      <c r="FD150" s="225"/>
      <c r="FE150" s="225"/>
      <c r="FF150" s="225"/>
      <c r="FG150" s="225"/>
      <c r="FH150" s="225"/>
      <c r="FI150" s="225"/>
      <c r="FJ150" s="225"/>
      <c r="FK150" s="225"/>
      <c r="FL150" s="225"/>
      <c r="FM150" s="223"/>
      <c r="FN150" s="223"/>
      <c r="FO150" s="223"/>
      <c r="FP150" s="223"/>
      <c r="FQ150" s="223"/>
      <c r="FR150" s="223"/>
      <c r="FS150" s="223"/>
      <c r="FT150" s="223"/>
      <c r="FU150" s="223"/>
      <c r="FV150" s="223"/>
      <c r="FW150" s="223"/>
      <c r="FX150" s="223"/>
      <c r="FY150" s="223"/>
      <c r="FZ150" s="223"/>
      <c r="GA150" s="223"/>
      <c r="GB150" s="223"/>
      <c r="GC150" s="223"/>
      <c r="GD150" s="223"/>
      <c r="GE150" s="223"/>
      <c r="GF150" s="223"/>
      <c r="GG150" s="223"/>
      <c r="GH150" s="223"/>
      <c r="GI150" s="223"/>
    </row>
    <row r="151">
      <c r="A151" s="100"/>
      <c r="B151" s="100"/>
      <c r="C151" s="100"/>
      <c r="D151" s="100"/>
      <c r="E151" s="103"/>
      <c r="F151" s="101"/>
      <c r="G151" s="100"/>
      <c r="H151" s="100"/>
      <c r="I151" s="100"/>
      <c r="J151" s="103"/>
      <c r="K151" s="100"/>
      <c r="L151" s="100"/>
      <c r="M151" s="101"/>
      <c r="N151" s="102"/>
      <c r="O151" s="103"/>
      <c r="P151" s="103"/>
      <c r="Q151" s="103"/>
      <c r="R151" s="103"/>
      <c r="S151" s="103"/>
      <c r="T151" s="100"/>
      <c r="U151" s="100"/>
      <c r="V151" s="100"/>
      <c r="W151" s="101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1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  <c r="BH151" s="100"/>
      <c r="BI151" s="100"/>
      <c r="BJ151" s="100"/>
      <c r="BK151" s="100"/>
      <c r="BL151" s="100"/>
      <c r="BM151" s="100"/>
      <c r="BN151" s="100"/>
      <c r="BO151" s="100"/>
      <c r="BP151" s="100"/>
      <c r="BQ151" s="100"/>
      <c r="BR151" s="100"/>
      <c r="BS151" s="100"/>
      <c r="BT151" s="100"/>
      <c r="BU151" s="100"/>
      <c r="BV151" s="100"/>
      <c r="BW151" s="100"/>
      <c r="BX151" s="100"/>
      <c r="BY151" s="100"/>
      <c r="BZ151" s="100"/>
      <c r="CA151" s="100"/>
      <c r="CB151" s="100"/>
      <c r="CC151" s="100"/>
      <c r="CD151" s="100"/>
      <c r="CE151" s="100"/>
      <c r="CF151" s="100"/>
      <c r="CG151" s="100"/>
      <c r="CH151" s="100"/>
      <c r="CI151" s="100"/>
      <c r="CJ151" s="100"/>
      <c r="CK151" s="100"/>
      <c r="CL151" s="100"/>
      <c r="CM151" s="100"/>
      <c r="CN151" s="100"/>
      <c r="CO151" s="100"/>
      <c r="CP151" s="100"/>
      <c r="CQ151" s="100"/>
      <c r="CR151" s="100"/>
      <c r="CS151" s="100"/>
      <c r="CT151" s="100"/>
      <c r="CU151" s="100"/>
      <c r="CV151" s="100"/>
      <c r="CW151" s="100"/>
      <c r="CX151" s="100"/>
      <c r="CY151" s="100"/>
      <c r="CZ151" s="100"/>
      <c r="DA151" s="100"/>
      <c r="DB151" s="100"/>
      <c r="DC151" s="100"/>
      <c r="DD151" s="100"/>
      <c r="DE151" s="100"/>
      <c r="DF151" s="100"/>
      <c r="DG151" s="100"/>
      <c r="DH151" s="100"/>
      <c r="DI151" s="100"/>
      <c r="DJ151" s="100"/>
      <c r="DK151" s="100"/>
      <c r="DL151" s="100"/>
      <c r="DM151" s="100"/>
      <c r="DN151" s="100"/>
      <c r="DO151" s="100"/>
      <c r="DP151" s="100"/>
      <c r="DQ151" s="100"/>
      <c r="DR151" s="100"/>
      <c r="DS151" s="100"/>
      <c r="DT151" s="100"/>
      <c r="DU151" s="100"/>
      <c r="DV151" s="100"/>
      <c r="DW151" s="100"/>
      <c r="DX151" s="100"/>
      <c r="DY151" s="100"/>
      <c r="DZ151" s="100"/>
      <c r="EA151" s="100"/>
      <c r="EB151" s="100"/>
      <c r="EC151" s="100"/>
      <c r="ED151" s="100"/>
      <c r="EE151" s="100"/>
      <c r="EF151" s="100"/>
      <c r="EG151" s="100"/>
      <c r="EH151" s="100"/>
      <c r="EI151" s="100"/>
      <c r="EJ151" s="100"/>
      <c r="EK151" s="100"/>
      <c r="EL151" s="100"/>
      <c r="EM151" s="100"/>
      <c r="EN151" s="100"/>
      <c r="EO151" s="100"/>
      <c r="EP151" s="100"/>
      <c r="EQ151" s="223"/>
      <c r="ER151" s="224"/>
      <c r="ES151" s="223"/>
      <c r="ET151" s="223"/>
      <c r="EU151" s="225"/>
      <c r="EV151" s="225"/>
      <c r="EW151" s="225"/>
      <c r="EX151" s="225"/>
      <c r="EY151" s="225"/>
      <c r="EZ151" s="225"/>
      <c r="FA151" s="225"/>
      <c r="FB151" s="225"/>
      <c r="FC151" s="225"/>
      <c r="FD151" s="225"/>
      <c r="FE151" s="225"/>
      <c r="FF151" s="225"/>
      <c r="FG151" s="225"/>
      <c r="FH151" s="225"/>
      <c r="FI151" s="225"/>
      <c r="FJ151" s="225"/>
      <c r="FK151" s="225"/>
      <c r="FL151" s="225"/>
      <c r="FM151" s="223"/>
      <c r="FN151" s="223"/>
      <c r="FO151" s="223"/>
      <c r="FP151" s="223"/>
      <c r="FQ151" s="223"/>
      <c r="FR151" s="223"/>
      <c r="FS151" s="223"/>
      <c r="FT151" s="223"/>
      <c r="FU151" s="223"/>
      <c r="FV151" s="223"/>
      <c r="FW151" s="223"/>
      <c r="FX151" s="223"/>
      <c r="FY151" s="223"/>
      <c r="FZ151" s="223"/>
      <c r="GA151" s="223"/>
      <c r="GB151" s="223"/>
      <c r="GC151" s="223"/>
      <c r="GD151" s="223"/>
      <c r="GE151" s="223"/>
      <c r="GF151" s="223"/>
      <c r="GG151" s="223"/>
      <c r="GH151" s="223"/>
      <c r="GI151" s="223"/>
    </row>
    <row r="152">
      <c r="A152" s="100"/>
      <c r="B152" s="100"/>
      <c r="C152" s="100"/>
      <c r="D152" s="100"/>
      <c r="E152" s="103"/>
      <c r="F152" s="101"/>
      <c r="G152" s="100"/>
      <c r="H152" s="100"/>
      <c r="I152" s="100"/>
      <c r="J152" s="103"/>
      <c r="K152" s="100"/>
      <c r="L152" s="100"/>
      <c r="M152" s="101"/>
      <c r="N152" s="102"/>
      <c r="O152" s="103"/>
      <c r="P152" s="103"/>
      <c r="Q152" s="103"/>
      <c r="R152" s="103"/>
      <c r="S152" s="103"/>
      <c r="T152" s="100"/>
      <c r="U152" s="100"/>
      <c r="V152" s="100"/>
      <c r="W152" s="101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1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  <c r="BH152" s="100"/>
      <c r="BI152" s="100"/>
      <c r="BJ152" s="100"/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  <c r="BY152" s="100"/>
      <c r="BZ152" s="100"/>
      <c r="CA152" s="100"/>
      <c r="CB152" s="100"/>
      <c r="CC152" s="100"/>
      <c r="CD152" s="100"/>
      <c r="CE152" s="100"/>
      <c r="CF152" s="100"/>
      <c r="CG152" s="100"/>
      <c r="CH152" s="100"/>
      <c r="CI152" s="100"/>
      <c r="CJ152" s="100"/>
      <c r="CK152" s="100"/>
      <c r="CL152" s="100"/>
      <c r="CM152" s="100"/>
      <c r="CN152" s="100"/>
      <c r="CO152" s="100"/>
      <c r="CP152" s="100"/>
      <c r="CQ152" s="100"/>
      <c r="CR152" s="100"/>
      <c r="CS152" s="100"/>
      <c r="CT152" s="100"/>
      <c r="CU152" s="100"/>
      <c r="CV152" s="100"/>
      <c r="CW152" s="100"/>
      <c r="CX152" s="100"/>
      <c r="CY152" s="100"/>
      <c r="CZ152" s="100"/>
      <c r="DA152" s="100"/>
      <c r="DB152" s="100"/>
      <c r="DC152" s="100"/>
      <c r="DD152" s="100"/>
      <c r="DE152" s="100"/>
      <c r="DF152" s="100"/>
      <c r="DG152" s="100"/>
      <c r="DH152" s="100"/>
      <c r="DI152" s="100"/>
      <c r="DJ152" s="100"/>
      <c r="DK152" s="100"/>
      <c r="DL152" s="100"/>
      <c r="DM152" s="100"/>
      <c r="DN152" s="100"/>
      <c r="DO152" s="100"/>
      <c r="DP152" s="100"/>
      <c r="DQ152" s="100"/>
      <c r="DR152" s="100"/>
      <c r="DS152" s="100"/>
      <c r="DT152" s="100"/>
      <c r="DU152" s="100"/>
      <c r="DV152" s="100"/>
      <c r="DW152" s="100"/>
      <c r="DX152" s="100"/>
      <c r="DY152" s="100"/>
      <c r="DZ152" s="100"/>
      <c r="EA152" s="100"/>
      <c r="EB152" s="100"/>
      <c r="EC152" s="100"/>
      <c r="ED152" s="100"/>
      <c r="EE152" s="100"/>
      <c r="EF152" s="100"/>
      <c r="EG152" s="100"/>
      <c r="EH152" s="100"/>
      <c r="EI152" s="100"/>
      <c r="EJ152" s="100"/>
      <c r="EK152" s="100"/>
      <c r="EL152" s="100"/>
      <c r="EM152" s="100"/>
      <c r="EN152" s="100"/>
      <c r="EO152" s="100"/>
      <c r="EP152" s="100"/>
      <c r="EQ152" s="223"/>
      <c r="ER152" s="224"/>
      <c r="ES152" s="223"/>
      <c r="ET152" s="223"/>
      <c r="EU152" s="225"/>
      <c r="EV152" s="225"/>
      <c r="EW152" s="225"/>
      <c r="EX152" s="225"/>
      <c r="EY152" s="225"/>
      <c r="EZ152" s="225"/>
      <c r="FA152" s="225"/>
      <c r="FB152" s="225"/>
      <c r="FC152" s="225"/>
      <c r="FD152" s="225"/>
      <c r="FE152" s="225"/>
      <c r="FF152" s="225"/>
      <c r="FG152" s="225"/>
      <c r="FH152" s="225"/>
      <c r="FI152" s="225"/>
      <c r="FJ152" s="225"/>
      <c r="FK152" s="225"/>
      <c r="FL152" s="225"/>
      <c r="FM152" s="223"/>
      <c r="FN152" s="223"/>
      <c r="FO152" s="223"/>
      <c r="FP152" s="223"/>
      <c r="FQ152" s="223"/>
      <c r="FR152" s="223"/>
      <c r="FS152" s="223"/>
      <c r="FT152" s="223"/>
      <c r="FU152" s="223"/>
      <c r="FV152" s="223"/>
      <c r="FW152" s="223"/>
      <c r="FX152" s="223"/>
      <c r="FY152" s="223"/>
      <c r="FZ152" s="223"/>
      <c r="GA152" s="223"/>
      <c r="GB152" s="223"/>
      <c r="GC152" s="223"/>
      <c r="GD152" s="223"/>
      <c r="GE152" s="223"/>
      <c r="GF152" s="223"/>
      <c r="GG152" s="223"/>
      <c r="GH152" s="223"/>
      <c r="GI152" s="223"/>
    </row>
    <row r="153">
      <c r="A153" s="100"/>
      <c r="B153" s="100"/>
      <c r="C153" s="100"/>
      <c r="D153" s="100"/>
      <c r="E153" s="103"/>
      <c r="F153" s="101"/>
      <c r="G153" s="100"/>
      <c r="H153" s="100"/>
      <c r="I153" s="100"/>
      <c r="J153" s="103"/>
      <c r="K153" s="100"/>
      <c r="L153" s="100"/>
      <c r="M153" s="101"/>
      <c r="N153" s="102"/>
      <c r="O153" s="103"/>
      <c r="P153" s="103"/>
      <c r="Q153" s="103"/>
      <c r="R153" s="103"/>
      <c r="S153" s="103"/>
      <c r="T153" s="100"/>
      <c r="U153" s="100"/>
      <c r="V153" s="100"/>
      <c r="W153" s="101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1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  <c r="BI153" s="100"/>
      <c r="BJ153" s="100"/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100"/>
      <c r="BU153" s="100"/>
      <c r="BV153" s="100"/>
      <c r="BW153" s="100"/>
      <c r="BX153" s="100"/>
      <c r="BY153" s="100"/>
      <c r="BZ153" s="100"/>
      <c r="CA153" s="100"/>
      <c r="CB153" s="100"/>
      <c r="CC153" s="100"/>
      <c r="CD153" s="100"/>
      <c r="CE153" s="100"/>
      <c r="CF153" s="100"/>
      <c r="CG153" s="100"/>
      <c r="CH153" s="100"/>
      <c r="CI153" s="100"/>
      <c r="CJ153" s="100"/>
      <c r="CK153" s="100"/>
      <c r="CL153" s="100"/>
      <c r="CM153" s="100"/>
      <c r="CN153" s="100"/>
      <c r="CO153" s="100"/>
      <c r="CP153" s="100"/>
      <c r="CQ153" s="100"/>
      <c r="CR153" s="100"/>
      <c r="CS153" s="100"/>
      <c r="CT153" s="100"/>
      <c r="CU153" s="100"/>
      <c r="CV153" s="100"/>
      <c r="CW153" s="100"/>
      <c r="CX153" s="100"/>
      <c r="CY153" s="100"/>
      <c r="CZ153" s="100"/>
      <c r="DA153" s="100"/>
      <c r="DB153" s="100"/>
      <c r="DC153" s="100"/>
      <c r="DD153" s="100"/>
      <c r="DE153" s="100"/>
      <c r="DF153" s="100"/>
      <c r="DG153" s="100"/>
      <c r="DH153" s="100"/>
      <c r="DI153" s="100"/>
      <c r="DJ153" s="100"/>
      <c r="DK153" s="100"/>
      <c r="DL153" s="100"/>
      <c r="DM153" s="100"/>
      <c r="DN153" s="100"/>
      <c r="DO153" s="100"/>
      <c r="DP153" s="100"/>
      <c r="DQ153" s="100"/>
      <c r="DR153" s="100"/>
      <c r="DS153" s="100"/>
      <c r="DT153" s="100"/>
      <c r="DU153" s="100"/>
      <c r="DV153" s="100"/>
      <c r="DW153" s="100"/>
      <c r="DX153" s="100"/>
      <c r="DY153" s="100"/>
      <c r="DZ153" s="100"/>
      <c r="EA153" s="100"/>
      <c r="EB153" s="100"/>
      <c r="EC153" s="100"/>
      <c r="ED153" s="100"/>
      <c r="EE153" s="100"/>
      <c r="EF153" s="100"/>
      <c r="EG153" s="100"/>
      <c r="EH153" s="100"/>
      <c r="EI153" s="100"/>
      <c r="EJ153" s="100"/>
      <c r="EK153" s="100"/>
      <c r="EL153" s="100"/>
      <c r="EM153" s="100"/>
      <c r="EN153" s="100"/>
      <c r="EO153" s="100"/>
      <c r="EP153" s="100"/>
      <c r="EQ153" s="223"/>
      <c r="ER153" s="224"/>
      <c r="ES153" s="223"/>
      <c r="ET153" s="223"/>
      <c r="EU153" s="225"/>
      <c r="EV153" s="225"/>
      <c r="EW153" s="225"/>
      <c r="EX153" s="225"/>
      <c r="EY153" s="225"/>
      <c r="EZ153" s="225"/>
      <c r="FA153" s="225"/>
      <c r="FB153" s="225"/>
      <c r="FC153" s="225"/>
      <c r="FD153" s="225"/>
      <c r="FE153" s="225"/>
      <c r="FF153" s="225"/>
      <c r="FG153" s="225"/>
      <c r="FH153" s="225"/>
      <c r="FI153" s="225"/>
      <c r="FJ153" s="225"/>
      <c r="FK153" s="225"/>
      <c r="FL153" s="225"/>
      <c r="FM153" s="223"/>
      <c r="FN153" s="223"/>
      <c r="FO153" s="223"/>
      <c r="FP153" s="223"/>
      <c r="FQ153" s="223"/>
      <c r="FR153" s="223"/>
      <c r="FS153" s="223"/>
      <c r="FT153" s="223"/>
      <c r="FU153" s="223"/>
      <c r="FV153" s="223"/>
      <c r="FW153" s="223"/>
      <c r="FX153" s="223"/>
      <c r="FY153" s="223"/>
      <c r="FZ153" s="223"/>
      <c r="GA153" s="223"/>
      <c r="GB153" s="223"/>
      <c r="GC153" s="223"/>
      <c r="GD153" s="223"/>
      <c r="GE153" s="223"/>
      <c r="GF153" s="223"/>
      <c r="GG153" s="223"/>
      <c r="GH153" s="223"/>
      <c r="GI153" s="223"/>
    </row>
    <row r="154">
      <c r="A154" s="100"/>
      <c r="B154" s="100"/>
      <c r="C154" s="100"/>
      <c r="D154" s="100"/>
      <c r="E154" s="103"/>
      <c r="F154" s="101"/>
      <c r="G154" s="100"/>
      <c r="H154" s="100"/>
      <c r="I154" s="100"/>
      <c r="J154" s="103"/>
      <c r="K154" s="100"/>
      <c r="L154" s="100"/>
      <c r="M154" s="101"/>
      <c r="N154" s="102"/>
      <c r="O154" s="103"/>
      <c r="P154" s="103"/>
      <c r="Q154" s="103"/>
      <c r="R154" s="103"/>
      <c r="S154" s="103"/>
      <c r="T154" s="100"/>
      <c r="U154" s="100"/>
      <c r="V154" s="100"/>
      <c r="W154" s="101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1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  <c r="BH154" s="100"/>
      <c r="BI154" s="100"/>
      <c r="BJ154" s="100"/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  <c r="BU154" s="100"/>
      <c r="BV154" s="100"/>
      <c r="BW154" s="100"/>
      <c r="BX154" s="100"/>
      <c r="BY154" s="100"/>
      <c r="BZ154" s="100"/>
      <c r="CA154" s="100"/>
      <c r="CB154" s="100"/>
      <c r="CC154" s="100"/>
      <c r="CD154" s="100"/>
      <c r="CE154" s="100"/>
      <c r="CF154" s="100"/>
      <c r="CG154" s="100"/>
      <c r="CH154" s="100"/>
      <c r="CI154" s="100"/>
      <c r="CJ154" s="100"/>
      <c r="CK154" s="100"/>
      <c r="CL154" s="100"/>
      <c r="CM154" s="100"/>
      <c r="CN154" s="100"/>
      <c r="CO154" s="100"/>
      <c r="CP154" s="100"/>
      <c r="CQ154" s="100"/>
      <c r="CR154" s="100"/>
      <c r="CS154" s="100"/>
      <c r="CT154" s="100"/>
      <c r="CU154" s="100"/>
      <c r="CV154" s="100"/>
      <c r="CW154" s="100"/>
      <c r="CX154" s="100"/>
      <c r="CY154" s="100"/>
      <c r="CZ154" s="100"/>
      <c r="DA154" s="100"/>
      <c r="DB154" s="100"/>
      <c r="DC154" s="100"/>
      <c r="DD154" s="100"/>
      <c r="DE154" s="100"/>
      <c r="DF154" s="100"/>
      <c r="DG154" s="100"/>
      <c r="DH154" s="100"/>
      <c r="DI154" s="100"/>
      <c r="DJ154" s="100"/>
      <c r="DK154" s="100"/>
      <c r="DL154" s="100"/>
      <c r="DM154" s="100"/>
      <c r="DN154" s="100"/>
      <c r="DO154" s="100"/>
      <c r="DP154" s="100"/>
      <c r="DQ154" s="100"/>
      <c r="DR154" s="100"/>
      <c r="DS154" s="100"/>
      <c r="DT154" s="100"/>
      <c r="DU154" s="100"/>
      <c r="DV154" s="100"/>
      <c r="DW154" s="100"/>
      <c r="DX154" s="100"/>
      <c r="DY154" s="100"/>
      <c r="DZ154" s="100"/>
      <c r="EA154" s="100"/>
      <c r="EB154" s="100"/>
      <c r="EC154" s="100"/>
      <c r="ED154" s="100"/>
      <c r="EE154" s="100"/>
      <c r="EF154" s="100"/>
      <c r="EG154" s="100"/>
      <c r="EH154" s="100"/>
      <c r="EI154" s="100"/>
      <c r="EJ154" s="100"/>
      <c r="EK154" s="100"/>
      <c r="EL154" s="100"/>
      <c r="EM154" s="100"/>
      <c r="EN154" s="100"/>
      <c r="EO154" s="100"/>
      <c r="EP154" s="100"/>
      <c r="EQ154" s="223"/>
      <c r="ER154" s="224"/>
      <c r="ES154" s="223"/>
      <c r="ET154" s="223"/>
      <c r="EU154" s="225"/>
      <c r="EV154" s="225"/>
      <c r="EW154" s="225"/>
      <c r="EX154" s="225"/>
      <c r="EY154" s="225"/>
      <c r="EZ154" s="225"/>
      <c r="FA154" s="225"/>
      <c r="FB154" s="225"/>
      <c r="FC154" s="225"/>
      <c r="FD154" s="225"/>
      <c r="FE154" s="225"/>
      <c r="FF154" s="225"/>
      <c r="FG154" s="225"/>
      <c r="FH154" s="225"/>
      <c r="FI154" s="225"/>
      <c r="FJ154" s="225"/>
      <c r="FK154" s="225"/>
      <c r="FL154" s="225"/>
      <c r="FM154" s="223"/>
      <c r="FN154" s="223"/>
      <c r="FO154" s="223"/>
      <c r="FP154" s="223"/>
      <c r="FQ154" s="223"/>
      <c r="FR154" s="223"/>
      <c r="FS154" s="223"/>
      <c r="FT154" s="223"/>
      <c r="FU154" s="223"/>
      <c r="FV154" s="223"/>
      <c r="FW154" s="223"/>
      <c r="FX154" s="223"/>
      <c r="FY154" s="223"/>
      <c r="FZ154" s="223"/>
      <c r="GA154" s="223"/>
      <c r="GB154" s="223"/>
      <c r="GC154" s="223"/>
      <c r="GD154" s="223"/>
      <c r="GE154" s="223"/>
      <c r="GF154" s="223"/>
      <c r="GG154" s="223"/>
      <c r="GH154" s="223"/>
      <c r="GI154" s="223"/>
    </row>
    <row r="155">
      <c r="A155" s="100"/>
      <c r="B155" s="100"/>
      <c r="C155" s="100"/>
      <c r="D155" s="100"/>
      <c r="E155" s="103"/>
      <c r="F155" s="101"/>
      <c r="G155" s="100"/>
      <c r="H155" s="100"/>
      <c r="I155" s="100"/>
      <c r="J155" s="103"/>
      <c r="K155" s="100"/>
      <c r="L155" s="100"/>
      <c r="M155" s="101"/>
      <c r="N155" s="102"/>
      <c r="O155" s="103"/>
      <c r="P155" s="103"/>
      <c r="Q155" s="103"/>
      <c r="R155" s="103"/>
      <c r="S155" s="103"/>
      <c r="T155" s="100"/>
      <c r="U155" s="100"/>
      <c r="V155" s="100"/>
      <c r="W155" s="101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1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0"/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100"/>
      <c r="BU155" s="100"/>
      <c r="BV155" s="100"/>
      <c r="BW155" s="100"/>
      <c r="BX155" s="100"/>
      <c r="BY155" s="100"/>
      <c r="BZ155" s="100"/>
      <c r="CA155" s="100"/>
      <c r="CB155" s="100"/>
      <c r="CC155" s="100"/>
      <c r="CD155" s="100"/>
      <c r="CE155" s="100"/>
      <c r="CF155" s="100"/>
      <c r="CG155" s="100"/>
      <c r="CH155" s="100"/>
      <c r="CI155" s="100"/>
      <c r="CJ155" s="100"/>
      <c r="CK155" s="100"/>
      <c r="CL155" s="100"/>
      <c r="CM155" s="100"/>
      <c r="CN155" s="100"/>
      <c r="CO155" s="100"/>
      <c r="CP155" s="100"/>
      <c r="CQ155" s="100"/>
      <c r="CR155" s="100"/>
      <c r="CS155" s="100"/>
      <c r="CT155" s="100"/>
      <c r="CU155" s="100"/>
      <c r="CV155" s="100"/>
      <c r="CW155" s="100"/>
      <c r="CX155" s="100"/>
      <c r="CY155" s="100"/>
      <c r="CZ155" s="100"/>
      <c r="DA155" s="100"/>
      <c r="DB155" s="100"/>
      <c r="DC155" s="100"/>
      <c r="DD155" s="100"/>
      <c r="DE155" s="100"/>
      <c r="DF155" s="100"/>
      <c r="DG155" s="100"/>
      <c r="DH155" s="100"/>
      <c r="DI155" s="100"/>
      <c r="DJ155" s="100"/>
      <c r="DK155" s="100"/>
      <c r="DL155" s="100"/>
      <c r="DM155" s="100"/>
      <c r="DN155" s="100"/>
      <c r="DO155" s="100"/>
      <c r="DP155" s="100"/>
      <c r="DQ155" s="100"/>
      <c r="DR155" s="100"/>
      <c r="DS155" s="100"/>
      <c r="DT155" s="100"/>
      <c r="DU155" s="100"/>
      <c r="DV155" s="100"/>
      <c r="DW155" s="100"/>
      <c r="DX155" s="100"/>
      <c r="DY155" s="100"/>
      <c r="DZ155" s="100"/>
      <c r="EA155" s="100"/>
      <c r="EB155" s="100"/>
      <c r="EC155" s="100"/>
      <c r="ED155" s="100"/>
      <c r="EE155" s="100"/>
      <c r="EF155" s="100"/>
      <c r="EG155" s="100"/>
      <c r="EH155" s="100"/>
      <c r="EI155" s="100"/>
      <c r="EJ155" s="100"/>
      <c r="EK155" s="100"/>
      <c r="EL155" s="100"/>
      <c r="EM155" s="100"/>
      <c r="EN155" s="100"/>
      <c r="EO155" s="100"/>
      <c r="EP155" s="100"/>
      <c r="EQ155" s="223"/>
      <c r="ER155" s="224"/>
      <c r="ES155" s="223"/>
      <c r="ET155" s="223"/>
      <c r="EU155" s="225"/>
      <c r="EV155" s="225"/>
      <c r="EW155" s="225"/>
      <c r="EX155" s="225"/>
      <c r="EY155" s="225"/>
      <c r="EZ155" s="225"/>
      <c r="FA155" s="225"/>
      <c r="FB155" s="225"/>
      <c r="FC155" s="225"/>
      <c r="FD155" s="225"/>
      <c r="FE155" s="225"/>
      <c r="FF155" s="225"/>
      <c r="FG155" s="225"/>
      <c r="FH155" s="225"/>
      <c r="FI155" s="225"/>
      <c r="FJ155" s="225"/>
      <c r="FK155" s="225"/>
      <c r="FL155" s="225"/>
      <c r="FM155" s="223"/>
      <c r="FN155" s="223"/>
      <c r="FO155" s="223"/>
      <c r="FP155" s="223"/>
      <c r="FQ155" s="223"/>
      <c r="FR155" s="223"/>
      <c r="FS155" s="223"/>
      <c r="FT155" s="223"/>
      <c r="FU155" s="223"/>
      <c r="FV155" s="223"/>
      <c r="FW155" s="223"/>
      <c r="FX155" s="223"/>
      <c r="FY155" s="223"/>
      <c r="FZ155" s="223"/>
      <c r="GA155" s="223"/>
      <c r="GB155" s="223"/>
      <c r="GC155" s="223"/>
      <c r="GD155" s="223"/>
      <c r="GE155" s="223"/>
      <c r="GF155" s="223"/>
      <c r="GG155" s="223"/>
      <c r="GH155" s="223"/>
      <c r="GI155" s="223"/>
    </row>
    <row r="156">
      <c r="A156" s="100"/>
      <c r="B156" s="100"/>
      <c r="C156" s="100"/>
      <c r="D156" s="100"/>
      <c r="E156" s="103"/>
      <c r="F156" s="101"/>
      <c r="G156" s="100"/>
      <c r="H156" s="100"/>
      <c r="I156" s="100"/>
      <c r="J156" s="103"/>
      <c r="K156" s="100"/>
      <c r="L156" s="100"/>
      <c r="M156" s="101"/>
      <c r="N156" s="102"/>
      <c r="O156" s="103"/>
      <c r="P156" s="103"/>
      <c r="Q156" s="103"/>
      <c r="R156" s="103"/>
      <c r="S156" s="103"/>
      <c r="T156" s="100"/>
      <c r="U156" s="100"/>
      <c r="V156" s="100"/>
      <c r="W156" s="101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1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  <c r="BH156" s="100"/>
      <c r="BI156" s="100"/>
      <c r="BJ156" s="100"/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  <c r="BU156" s="100"/>
      <c r="BV156" s="100"/>
      <c r="BW156" s="100"/>
      <c r="BX156" s="100"/>
      <c r="BY156" s="100"/>
      <c r="BZ156" s="100"/>
      <c r="CA156" s="100"/>
      <c r="CB156" s="100"/>
      <c r="CC156" s="100"/>
      <c r="CD156" s="100"/>
      <c r="CE156" s="100"/>
      <c r="CF156" s="100"/>
      <c r="CG156" s="100"/>
      <c r="CH156" s="100"/>
      <c r="CI156" s="100"/>
      <c r="CJ156" s="100"/>
      <c r="CK156" s="100"/>
      <c r="CL156" s="100"/>
      <c r="CM156" s="100"/>
      <c r="CN156" s="100"/>
      <c r="CO156" s="100"/>
      <c r="CP156" s="100"/>
      <c r="CQ156" s="100"/>
      <c r="CR156" s="100"/>
      <c r="CS156" s="100"/>
      <c r="CT156" s="100"/>
      <c r="CU156" s="100"/>
      <c r="CV156" s="100"/>
      <c r="CW156" s="100"/>
      <c r="CX156" s="100"/>
      <c r="CY156" s="100"/>
      <c r="CZ156" s="100"/>
      <c r="DA156" s="100"/>
      <c r="DB156" s="100"/>
      <c r="DC156" s="100"/>
      <c r="DD156" s="100"/>
      <c r="DE156" s="100"/>
      <c r="DF156" s="100"/>
      <c r="DG156" s="100"/>
      <c r="DH156" s="100"/>
      <c r="DI156" s="100"/>
      <c r="DJ156" s="100"/>
      <c r="DK156" s="100"/>
      <c r="DL156" s="100"/>
      <c r="DM156" s="100"/>
      <c r="DN156" s="100"/>
      <c r="DO156" s="100"/>
      <c r="DP156" s="100"/>
      <c r="DQ156" s="100"/>
      <c r="DR156" s="100"/>
      <c r="DS156" s="100"/>
      <c r="DT156" s="100"/>
      <c r="DU156" s="100"/>
      <c r="DV156" s="100"/>
      <c r="DW156" s="100"/>
      <c r="DX156" s="100"/>
      <c r="DY156" s="100"/>
      <c r="DZ156" s="100"/>
      <c r="EA156" s="100"/>
      <c r="EB156" s="100"/>
      <c r="EC156" s="100"/>
      <c r="ED156" s="100"/>
      <c r="EE156" s="100"/>
      <c r="EF156" s="100"/>
      <c r="EG156" s="100"/>
      <c r="EH156" s="100"/>
      <c r="EI156" s="100"/>
      <c r="EJ156" s="100"/>
      <c r="EK156" s="100"/>
      <c r="EL156" s="100"/>
      <c r="EM156" s="100"/>
      <c r="EN156" s="100"/>
      <c r="EO156" s="100"/>
      <c r="EP156" s="100"/>
      <c r="EQ156" s="223"/>
      <c r="ER156" s="224"/>
      <c r="ES156" s="223"/>
      <c r="ET156" s="223"/>
      <c r="EU156" s="225"/>
      <c r="EV156" s="225"/>
      <c r="EW156" s="225"/>
      <c r="EX156" s="225"/>
      <c r="EY156" s="225"/>
      <c r="EZ156" s="225"/>
      <c r="FA156" s="225"/>
      <c r="FB156" s="225"/>
      <c r="FC156" s="225"/>
      <c r="FD156" s="225"/>
      <c r="FE156" s="225"/>
      <c r="FF156" s="225"/>
      <c r="FG156" s="225"/>
      <c r="FH156" s="225"/>
      <c r="FI156" s="225"/>
      <c r="FJ156" s="225"/>
      <c r="FK156" s="225"/>
      <c r="FL156" s="225"/>
      <c r="FM156" s="223"/>
      <c r="FN156" s="223"/>
      <c r="FO156" s="223"/>
      <c r="FP156" s="223"/>
      <c r="FQ156" s="223"/>
      <c r="FR156" s="223"/>
      <c r="FS156" s="223"/>
      <c r="FT156" s="223"/>
      <c r="FU156" s="223"/>
      <c r="FV156" s="223"/>
      <c r="FW156" s="223"/>
      <c r="FX156" s="223"/>
      <c r="FY156" s="223"/>
      <c r="FZ156" s="223"/>
      <c r="GA156" s="223"/>
      <c r="GB156" s="223"/>
      <c r="GC156" s="223"/>
      <c r="GD156" s="223"/>
      <c r="GE156" s="223"/>
      <c r="GF156" s="223"/>
      <c r="GG156" s="223"/>
      <c r="GH156" s="223"/>
      <c r="GI156" s="223"/>
    </row>
    <row r="157">
      <c r="A157" s="100"/>
      <c r="B157" s="100"/>
      <c r="C157" s="100"/>
      <c r="D157" s="100"/>
      <c r="E157" s="103"/>
      <c r="F157" s="101"/>
      <c r="G157" s="100"/>
      <c r="H157" s="100"/>
      <c r="I157" s="100"/>
      <c r="J157" s="103"/>
      <c r="K157" s="100"/>
      <c r="L157" s="100"/>
      <c r="M157" s="101"/>
      <c r="N157" s="102"/>
      <c r="O157" s="103"/>
      <c r="P157" s="103"/>
      <c r="Q157" s="103"/>
      <c r="R157" s="103"/>
      <c r="S157" s="103"/>
      <c r="T157" s="100"/>
      <c r="U157" s="100"/>
      <c r="V157" s="100"/>
      <c r="W157" s="101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1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  <c r="BH157" s="100"/>
      <c r="BI157" s="100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100"/>
      <c r="CW157" s="100"/>
      <c r="CX157" s="100"/>
      <c r="CY157" s="100"/>
      <c r="CZ157" s="100"/>
      <c r="DA157" s="100"/>
      <c r="DB157" s="100"/>
      <c r="DC157" s="100"/>
      <c r="DD157" s="100"/>
      <c r="DE157" s="100"/>
      <c r="DF157" s="100"/>
      <c r="DG157" s="100"/>
      <c r="DH157" s="100"/>
      <c r="DI157" s="100"/>
      <c r="DJ157" s="100"/>
      <c r="DK157" s="100"/>
      <c r="DL157" s="100"/>
      <c r="DM157" s="100"/>
      <c r="DN157" s="100"/>
      <c r="DO157" s="100"/>
      <c r="DP157" s="100"/>
      <c r="DQ157" s="100"/>
      <c r="DR157" s="100"/>
      <c r="DS157" s="100"/>
      <c r="DT157" s="100"/>
      <c r="DU157" s="100"/>
      <c r="DV157" s="100"/>
      <c r="DW157" s="100"/>
      <c r="DX157" s="100"/>
      <c r="DY157" s="100"/>
      <c r="DZ157" s="100"/>
      <c r="EA157" s="100"/>
      <c r="EB157" s="100"/>
      <c r="EC157" s="100"/>
      <c r="ED157" s="100"/>
      <c r="EE157" s="100"/>
      <c r="EF157" s="100"/>
      <c r="EG157" s="100"/>
      <c r="EH157" s="100"/>
      <c r="EI157" s="100"/>
      <c r="EJ157" s="100"/>
      <c r="EK157" s="100"/>
      <c r="EL157" s="100"/>
      <c r="EM157" s="100"/>
      <c r="EN157" s="100"/>
      <c r="EO157" s="100"/>
      <c r="EP157" s="100"/>
      <c r="EQ157" s="223"/>
      <c r="ER157" s="224"/>
      <c r="ES157" s="223"/>
      <c r="ET157" s="223"/>
      <c r="EU157" s="225"/>
      <c r="EV157" s="225"/>
      <c r="EW157" s="225"/>
      <c r="EX157" s="225"/>
      <c r="EY157" s="225"/>
      <c r="EZ157" s="225"/>
      <c r="FA157" s="225"/>
      <c r="FB157" s="225"/>
      <c r="FC157" s="225"/>
      <c r="FD157" s="225"/>
      <c r="FE157" s="225"/>
      <c r="FF157" s="225"/>
      <c r="FG157" s="225"/>
      <c r="FH157" s="225"/>
      <c r="FI157" s="225"/>
      <c r="FJ157" s="225"/>
      <c r="FK157" s="225"/>
      <c r="FL157" s="225"/>
      <c r="FM157" s="223"/>
      <c r="FN157" s="223"/>
      <c r="FO157" s="223"/>
      <c r="FP157" s="223"/>
      <c r="FQ157" s="223"/>
      <c r="FR157" s="223"/>
      <c r="FS157" s="223"/>
      <c r="FT157" s="223"/>
      <c r="FU157" s="223"/>
      <c r="FV157" s="223"/>
      <c r="FW157" s="223"/>
      <c r="FX157" s="223"/>
      <c r="FY157" s="223"/>
      <c r="FZ157" s="223"/>
      <c r="GA157" s="223"/>
      <c r="GB157" s="223"/>
      <c r="GC157" s="223"/>
      <c r="GD157" s="223"/>
      <c r="GE157" s="223"/>
      <c r="GF157" s="223"/>
      <c r="GG157" s="223"/>
      <c r="GH157" s="223"/>
      <c r="GI157" s="223"/>
    </row>
    <row r="158">
      <c r="A158" s="100"/>
      <c r="B158" s="100"/>
      <c r="C158" s="100"/>
      <c r="D158" s="100"/>
      <c r="E158" s="103"/>
      <c r="F158" s="101"/>
      <c r="G158" s="100"/>
      <c r="H158" s="100"/>
      <c r="I158" s="100"/>
      <c r="J158" s="103"/>
      <c r="K158" s="100"/>
      <c r="L158" s="100"/>
      <c r="M158" s="101"/>
      <c r="N158" s="102"/>
      <c r="O158" s="103"/>
      <c r="P158" s="103"/>
      <c r="Q158" s="103"/>
      <c r="R158" s="103"/>
      <c r="S158" s="103"/>
      <c r="T158" s="100"/>
      <c r="U158" s="100"/>
      <c r="V158" s="100"/>
      <c r="W158" s="101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1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  <c r="BH158" s="100"/>
      <c r="BI158" s="100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100"/>
      <c r="CW158" s="100"/>
      <c r="CX158" s="100"/>
      <c r="CY158" s="100"/>
      <c r="CZ158" s="100"/>
      <c r="DA158" s="100"/>
      <c r="DB158" s="100"/>
      <c r="DC158" s="100"/>
      <c r="DD158" s="100"/>
      <c r="DE158" s="100"/>
      <c r="DF158" s="100"/>
      <c r="DG158" s="100"/>
      <c r="DH158" s="100"/>
      <c r="DI158" s="100"/>
      <c r="DJ158" s="100"/>
      <c r="DK158" s="100"/>
      <c r="DL158" s="100"/>
      <c r="DM158" s="100"/>
      <c r="DN158" s="100"/>
      <c r="DO158" s="100"/>
      <c r="DP158" s="100"/>
      <c r="DQ158" s="100"/>
      <c r="DR158" s="100"/>
      <c r="DS158" s="100"/>
      <c r="DT158" s="100"/>
      <c r="DU158" s="100"/>
      <c r="DV158" s="100"/>
      <c r="DW158" s="100"/>
      <c r="DX158" s="100"/>
      <c r="DY158" s="100"/>
      <c r="DZ158" s="100"/>
      <c r="EA158" s="100"/>
      <c r="EB158" s="100"/>
      <c r="EC158" s="100"/>
      <c r="ED158" s="100"/>
      <c r="EE158" s="100"/>
      <c r="EF158" s="100"/>
      <c r="EG158" s="100"/>
      <c r="EH158" s="100"/>
      <c r="EI158" s="100"/>
      <c r="EJ158" s="100"/>
      <c r="EK158" s="100"/>
      <c r="EL158" s="100"/>
      <c r="EM158" s="100"/>
      <c r="EN158" s="100"/>
      <c r="EO158" s="100"/>
      <c r="EP158" s="100"/>
      <c r="EQ158" s="223"/>
      <c r="ER158" s="224"/>
      <c r="ES158" s="223"/>
      <c r="ET158" s="223"/>
      <c r="EU158" s="225"/>
      <c r="EV158" s="225"/>
      <c r="EW158" s="225"/>
      <c r="EX158" s="225"/>
      <c r="EY158" s="225"/>
      <c r="EZ158" s="225"/>
      <c r="FA158" s="225"/>
      <c r="FB158" s="225"/>
      <c r="FC158" s="225"/>
      <c r="FD158" s="225"/>
      <c r="FE158" s="225"/>
      <c r="FF158" s="225"/>
      <c r="FG158" s="225"/>
      <c r="FH158" s="225"/>
      <c r="FI158" s="225"/>
      <c r="FJ158" s="225"/>
      <c r="FK158" s="225"/>
      <c r="FL158" s="225"/>
      <c r="FM158" s="223"/>
      <c r="FN158" s="223"/>
      <c r="FO158" s="223"/>
      <c r="FP158" s="223"/>
      <c r="FQ158" s="223"/>
      <c r="FR158" s="223"/>
      <c r="FS158" s="223"/>
      <c r="FT158" s="223"/>
      <c r="FU158" s="223"/>
      <c r="FV158" s="223"/>
      <c r="FW158" s="223"/>
      <c r="FX158" s="223"/>
      <c r="FY158" s="223"/>
      <c r="FZ158" s="223"/>
      <c r="GA158" s="223"/>
      <c r="GB158" s="223"/>
      <c r="GC158" s="223"/>
      <c r="GD158" s="223"/>
      <c r="GE158" s="223"/>
      <c r="GF158" s="223"/>
      <c r="GG158" s="223"/>
      <c r="GH158" s="223"/>
      <c r="GI158" s="223"/>
    </row>
    <row r="159">
      <c r="A159" s="100"/>
      <c r="B159" s="100"/>
      <c r="C159" s="100"/>
      <c r="D159" s="100"/>
      <c r="E159" s="103"/>
      <c r="F159" s="101"/>
      <c r="G159" s="100"/>
      <c r="H159" s="100"/>
      <c r="I159" s="100"/>
      <c r="J159" s="103"/>
      <c r="K159" s="100"/>
      <c r="L159" s="100"/>
      <c r="M159" s="101"/>
      <c r="N159" s="102"/>
      <c r="O159" s="103"/>
      <c r="P159" s="103"/>
      <c r="Q159" s="103"/>
      <c r="R159" s="103"/>
      <c r="S159" s="103"/>
      <c r="T159" s="100"/>
      <c r="U159" s="100"/>
      <c r="V159" s="100"/>
      <c r="W159" s="101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1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  <c r="BH159" s="100"/>
      <c r="BI159" s="100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100"/>
      <c r="CW159" s="100"/>
      <c r="CX159" s="100"/>
      <c r="CY159" s="100"/>
      <c r="CZ159" s="100"/>
      <c r="DA159" s="100"/>
      <c r="DB159" s="100"/>
      <c r="DC159" s="100"/>
      <c r="DD159" s="100"/>
      <c r="DE159" s="100"/>
      <c r="DF159" s="100"/>
      <c r="DG159" s="100"/>
      <c r="DH159" s="100"/>
      <c r="DI159" s="100"/>
      <c r="DJ159" s="100"/>
      <c r="DK159" s="100"/>
      <c r="DL159" s="100"/>
      <c r="DM159" s="100"/>
      <c r="DN159" s="100"/>
      <c r="DO159" s="100"/>
      <c r="DP159" s="100"/>
      <c r="DQ159" s="100"/>
      <c r="DR159" s="100"/>
      <c r="DS159" s="100"/>
      <c r="DT159" s="100"/>
      <c r="DU159" s="100"/>
      <c r="DV159" s="100"/>
      <c r="DW159" s="100"/>
      <c r="DX159" s="100"/>
      <c r="DY159" s="100"/>
      <c r="DZ159" s="100"/>
      <c r="EA159" s="100"/>
      <c r="EB159" s="100"/>
      <c r="EC159" s="100"/>
      <c r="ED159" s="100"/>
      <c r="EE159" s="100"/>
      <c r="EF159" s="100"/>
      <c r="EG159" s="100"/>
      <c r="EH159" s="100"/>
      <c r="EI159" s="100"/>
      <c r="EJ159" s="100"/>
      <c r="EK159" s="100"/>
      <c r="EL159" s="100"/>
      <c r="EM159" s="100"/>
      <c r="EN159" s="100"/>
      <c r="EO159" s="100"/>
      <c r="EP159" s="100"/>
      <c r="EQ159" s="223"/>
      <c r="ER159" s="224"/>
      <c r="ES159" s="223"/>
      <c r="ET159" s="223"/>
      <c r="EU159" s="225"/>
      <c r="EV159" s="225"/>
      <c r="EW159" s="225"/>
      <c r="EX159" s="225"/>
      <c r="EY159" s="225"/>
      <c r="EZ159" s="225"/>
      <c r="FA159" s="225"/>
      <c r="FB159" s="225"/>
      <c r="FC159" s="225"/>
      <c r="FD159" s="225"/>
      <c r="FE159" s="225"/>
      <c r="FF159" s="225"/>
      <c r="FG159" s="225"/>
      <c r="FH159" s="225"/>
      <c r="FI159" s="225"/>
      <c r="FJ159" s="225"/>
      <c r="FK159" s="225"/>
      <c r="FL159" s="225"/>
      <c r="FM159" s="223"/>
      <c r="FN159" s="223"/>
      <c r="FO159" s="223"/>
      <c r="FP159" s="223"/>
      <c r="FQ159" s="223"/>
      <c r="FR159" s="223"/>
      <c r="FS159" s="223"/>
      <c r="FT159" s="223"/>
      <c r="FU159" s="223"/>
      <c r="FV159" s="223"/>
      <c r="FW159" s="223"/>
      <c r="FX159" s="223"/>
      <c r="FY159" s="223"/>
      <c r="FZ159" s="223"/>
      <c r="GA159" s="223"/>
      <c r="GB159" s="223"/>
      <c r="GC159" s="223"/>
      <c r="GD159" s="223"/>
      <c r="GE159" s="223"/>
      <c r="GF159" s="223"/>
      <c r="GG159" s="223"/>
      <c r="GH159" s="223"/>
      <c r="GI159" s="223"/>
    </row>
    <row r="160">
      <c r="A160" s="100"/>
      <c r="B160" s="100"/>
      <c r="C160" s="100"/>
      <c r="D160" s="100"/>
      <c r="E160" s="103"/>
      <c r="F160" s="101"/>
      <c r="G160" s="100"/>
      <c r="H160" s="100"/>
      <c r="I160" s="100"/>
      <c r="J160" s="103"/>
      <c r="K160" s="100"/>
      <c r="L160" s="100"/>
      <c r="M160" s="101"/>
      <c r="N160" s="102"/>
      <c r="O160" s="103"/>
      <c r="P160" s="103"/>
      <c r="Q160" s="103"/>
      <c r="R160" s="103"/>
      <c r="S160" s="103"/>
      <c r="T160" s="100"/>
      <c r="U160" s="100"/>
      <c r="V160" s="100"/>
      <c r="W160" s="101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1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  <c r="BH160" s="100"/>
      <c r="BI160" s="100"/>
      <c r="BJ160" s="100"/>
      <c r="BK160" s="100"/>
      <c r="BL160" s="100"/>
      <c r="BM160" s="100"/>
      <c r="BN160" s="100"/>
      <c r="BO160" s="100"/>
      <c r="BP160" s="100"/>
      <c r="BQ160" s="100"/>
      <c r="BR160" s="100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  <c r="CX160" s="100"/>
      <c r="CY160" s="100"/>
      <c r="CZ160" s="100"/>
      <c r="DA160" s="100"/>
      <c r="DB160" s="100"/>
      <c r="DC160" s="100"/>
      <c r="DD160" s="100"/>
      <c r="DE160" s="100"/>
      <c r="DF160" s="100"/>
      <c r="DG160" s="100"/>
      <c r="DH160" s="100"/>
      <c r="DI160" s="100"/>
      <c r="DJ160" s="100"/>
      <c r="DK160" s="100"/>
      <c r="DL160" s="100"/>
      <c r="DM160" s="100"/>
      <c r="DN160" s="100"/>
      <c r="DO160" s="100"/>
      <c r="DP160" s="100"/>
      <c r="DQ160" s="100"/>
      <c r="DR160" s="100"/>
      <c r="DS160" s="100"/>
      <c r="DT160" s="100"/>
      <c r="DU160" s="100"/>
      <c r="DV160" s="100"/>
      <c r="DW160" s="100"/>
      <c r="DX160" s="100"/>
      <c r="DY160" s="100"/>
      <c r="DZ160" s="100"/>
      <c r="EA160" s="100"/>
      <c r="EB160" s="100"/>
      <c r="EC160" s="100"/>
      <c r="ED160" s="100"/>
      <c r="EE160" s="100"/>
      <c r="EF160" s="100"/>
      <c r="EG160" s="100"/>
      <c r="EH160" s="100"/>
      <c r="EI160" s="100"/>
      <c r="EJ160" s="100"/>
      <c r="EK160" s="100"/>
      <c r="EL160" s="100"/>
      <c r="EM160" s="100"/>
      <c r="EN160" s="100"/>
      <c r="EO160" s="100"/>
      <c r="EP160" s="100"/>
      <c r="EQ160" s="223"/>
      <c r="ER160" s="224"/>
      <c r="ES160" s="223"/>
      <c r="ET160" s="223"/>
      <c r="EU160" s="225"/>
      <c r="EV160" s="225"/>
      <c r="EW160" s="225"/>
      <c r="EX160" s="225"/>
      <c r="EY160" s="225"/>
      <c r="EZ160" s="225"/>
      <c r="FA160" s="225"/>
      <c r="FB160" s="225"/>
      <c r="FC160" s="225"/>
      <c r="FD160" s="225"/>
      <c r="FE160" s="225"/>
      <c r="FF160" s="225"/>
      <c r="FG160" s="225"/>
      <c r="FH160" s="225"/>
      <c r="FI160" s="225"/>
      <c r="FJ160" s="225"/>
      <c r="FK160" s="225"/>
      <c r="FL160" s="225"/>
      <c r="FM160" s="223"/>
      <c r="FN160" s="223"/>
      <c r="FO160" s="223"/>
      <c r="FP160" s="223"/>
      <c r="FQ160" s="223"/>
      <c r="FR160" s="223"/>
      <c r="FS160" s="223"/>
      <c r="FT160" s="223"/>
      <c r="FU160" s="223"/>
      <c r="FV160" s="223"/>
      <c r="FW160" s="223"/>
      <c r="FX160" s="223"/>
      <c r="FY160" s="223"/>
      <c r="FZ160" s="223"/>
      <c r="GA160" s="223"/>
      <c r="GB160" s="223"/>
      <c r="GC160" s="223"/>
      <c r="GD160" s="223"/>
      <c r="GE160" s="223"/>
      <c r="GF160" s="223"/>
      <c r="GG160" s="223"/>
      <c r="GH160" s="223"/>
      <c r="GI160" s="223"/>
    </row>
    <row r="161">
      <c r="A161" s="100"/>
      <c r="B161" s="100"/>
      <c r="C161" s="100"/>
      <c r="D161" s="100"/>
      <c r="E161" s="103"/>
      <c r="F161" s="101"/>
      <c r="G161" s="100"/>
      <c r="H161" s="100"/>
      <c r="I161" s="100"/>
      <c r="J161" s="103"/>
      <c r="K161" s="100"/>
      <c r="L161" s="100"/>
      <c r="M161" s="101"/>
      <c r="N161" s="102"/>
      <c r="O161" s="103"/>
      <c r="P161" s="103"/>
      <c r="Q161" s="103"/>
      <c r="R161" s="103"/>
      <c r="S161" s="103"/>
      <c r="T161" s="100"/>
      <c r="U161" s="100"/>
      <c r="V161" s="100"/>
      <c r="W161" s="101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1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  <c r="BH161" s="100"/>
      <c r="BI161" s="100"/>
      <c r="BJ161" s="100"/>
      <c r="BK161" s="100"/>
      <c r="BL161" s="100"/>
      <c r="BM161" s="100"/>
      <c r="BN161" s="100"/>
      <c r="BO161" s="100"/>
      <c r="BP161" s="100"/>
      <c r="BQ161" s="100"/>
      <c r="BR161" s="100"/>
      <c r="BS161" s="100"/>
      <c r="BT161" s="100"/>
      <c r="BU161" s="100"/>
      <c r="BV161" s="100"/>
      <c r="BW161" s="100"/>
      <c r="BX161" s="100"/>
      <c r="BY161" s="100"/>
      <c r="BZ161" s="100"/>
      <c r="CA161" s="100"/>
      <c r="CB161" s="100"/>
      <c r="CC161" s="100"/>
      <c r="CD161" s="100"/>
      <c r="CE161" s="100"/>
      <c r="CF161" s="100"/>
      <c r="CG161" s="100"/>
      <c r="CH161" s="100"/>
      <c r="CI161" s="100"/>
      <c r="CJ161" s="100"/>
      <c r="CK161" s="100"/>
      <c r="CL161" s="100"/>
      <c r="CM161" s="100"/>
      <c r="CN161" s="100"/>
      <c r="CO161" s="100"/>
      <c r="CP161" s="100"/>
      <c r="CQ161" s="100"/>
      <c r="CR161" s="100"/>
      <c r="CS161" s="100"/>
      <c r="CT161" s="100"/>
      <c r="CU161" s="100"/>
      <c r="CV161" s="100"/>
      <c r="CW161" s="100"/>
      <c r="CX161" s="100"/>
      <c r="CY161" s="100"/>
      <c r="CZ161" s="100"/>
      <c r="DA161" s="100"/>
      <c r="DB161" s="100"/>
      <c r="DC161" s="100"/>
      <c r="DD161" s="100"/>
      <c r="DE161" s="100"/>
      <c r="DF161" s="100"/>
      <c r="DG161" s="100"/>
      <c r="DH161" s="100"/>
      <c r="DI161" s="100"/>
      <c r="DJ161" s="100"/>
      <c r="DK161" s="100"/>
      <c r="DL161" s="100"/>
      <c r="DM161" s="100"/>
      <c r="DN161" s="100"/>
      <c r="DO161" s="100"/>
      <c r="DP161" s="100"/>
      <c r="DQ161" s="100"/>
      <c r="DR161" s="100"/>
      <c r="DS161" s="100"/>
      <c r="DT161" s="100"/>
      <c r="DU161" s="100"/>
      <c r="DV161" s="100"/>
      <c r="DW161" s="100"/>
      <c r="DX161" s="100"/>
      <c r="DY161" s="100"/>
      <c r="DZ161" s="100"/>
      <c r="EA161" s="100"/>
      <c r="EB161" s="100"/>
      <c r="EC161" s="100"/>
      <c r="ED161" s="100"/>
      <c r="EE161" s="100"/>
      <c r="EF161" s="100"/>
      <c r="EG161" s="100"/>
      <c r="EH161" s="100"/>
      <c r="EI161" s="100"/>
      <c r="EJ161" s="100"/>
      <c r="EK161" s="100"/>
      <c r="EL161" s="100"/>
      <c r="EM161" s="100"/>
      <c r="EN161" s="100"/>
      <c r="EO161" s="100"/>
      <c r="EP161" s="100"/>
      <c r="EQ161" s="223"/>
      <c r="ER161" s="224"/>
      <c r="ES161" s="223"/>
      <c r="ET161" s="223"/>
      <c r="EU161" s="225"/>
      <c r="EV161" s="225"/>
      <c r="EW161" s="225"/>
      <c r="EX161" s="225"/>
      <c r="EY161" s="225"/>
      <c r="EZ161" s="225"/>
      <c r="FA161" s="225"/>
      <c r="FB161" s="225"/>
      <c r="FC161" s="225"/>
      <c r="FD161" s="225"/>
      <c r="FE161" s="225"/>
      <c r="FF161" s="225"/>
      <c r="FG161" s="225"/>
      <c r="FH161" s="225"/>
      <c r="FI161" s="225"/>
      <c r="FJ161" s="225"/>
      <c r="FK161" s="225"/>
      <c r="FL161" s="225"/>
      <c r="FM161" s="223"/>
      <c r="FN161" s="223"/>
      <c r="FO161" s="223"/>
      <c r="FP161" s="223"/>
      <c r="FQ161" s="223"/>
      <c r="FR161" s="223"/>
      <c r="FS161" s="223"/>
      <c r="FT161" s="223"/>
      <c r="FU161" s="223"/>
      <c r="FV161" s="223"/>
      <c r="FW161" s="223"/>
      <c r="FX161" s="223"/>
      <c r="FY161" s="223"/>
      <c r="FZ161" s="223"/>
      <c r="GA161" s="223"/>
      <c r="GB161" s="223"/>
      <c r="GC161" s="223"/>
      <c r="GD161" s="223"/>
      <c r="GE161" s="223"/>
      <c r="GF161" s="223"/>
      <c r="GG161" s="223"/>
      <c r="GH161" s="223"/>
      <c r="GI161" s="223"/>
    </row>
    <row r="162">
      <c r="A162" s="100"/>
      <c r="B162" s="100"/>
      <c r="C162" s="100"/>
      <c r="D162" s="100"/>
      <c r="E162" s="103"/>
      <c r="F162" s="101"/>
      <c r="G162" s="100"/>
      <c r="H162" s="100"/>
      <c r="I162" s="100"/>
      <c r="J162" s="103"/>
      <c r="K162" s="100"/>
      <c r="L162" s="100"/>
      <c r="M162" s="101"/>
      <c r="N162" s="102"/>
      <c r="O162" s="103"/>
      <c r="P162" s="103"/>
      <c r="Q162" s="103"/>
      <c r="R162" s="103"/>
      <c r="S162" s="103"/>
      <c r="T162" s="100"/>
      <c r="U162" s="100"/>
      <c r="V162" s="100"/>
      <c r="W162" s="101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1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  <c r="BY162" s="100"/>
      <c r="BZ162" s="100"/>
      <c r="CA162" s="100"/>
      <c r="CB162" s="100"/>
      <c r="CC162" s="100"/>
      <c r="CD162" s="100"/>
      <c r="CE162" s="100"/>
      <c r="CF162" s="100"/>
      <c r="CG162" s="100"/>
      <c r="CH162" s="100"/>
      <c r="CI162" s="100"/>
      <c r="CJ162" s="100"/>
      <c r="CK162" s="100"/>
      <c r="CL162" s="100"/>
      <c r="CM162" s="100"/>
      <c r="CN162" s="100"/>
      <c r="CO162" s="100"/>
      <c r="CP162" s="100"/>
      <c r="CQ162" s="100"/>
      <c r="CR162" s="100"/>
      <c r="CS162" s="100"/>
      <c r="CT162" s="100"/>
      <c r="CU162" s="100"/>
      <c r="CV162" s="100"/>
      <c r="CW162" s="100"/>
      <c r="CX162" s="100"/>
      <c r="CY162" s="100"/>
      <c r="CZ162" s="100"/>
      <c r="DA162" s="100"/>
      <c r="DB162" s="100"/>
      <c r="DC162" s="100"/>
      <c r="DD162" s="100"/>
      <c r="DE162" s="100"/>
      <c r="DF162" s="100"/>
      <c r="DG162" s="100"/>
      <c r="DH162" s="100"/>
      <c r="DI162" s="100"/>
      <c r="DJ162" s="100"/>
      <c r="DK162" s="100"/>
      <c r="DL162" s="100"/>
      <c r="DM162" s="100"/>
      <c r="DN162" s="100"/>
      <c r="DO162" s="100"/>
      <c r="DP162" s="100"/>
      <c r="DQ162" s="100"/>
      <c r="DR162" s="100"/>
      <c r="DS162" s="100"/>
      <c r="DT162" s="100"/>
      <c r="DU162" s="100"/>
      <c r="DV162" s="100"/>
      <c r="DW162" s="100"/>
      <c r="DX162" s="100"/>
      <c r="DY162" s="100"/>
      <c r="DZ162" s="100"/>
      <c r="EA162" s="100"/>
      <c r="EB162" s="100"/>
      <c r="EC162" s="100"/>
      <c r="ED162" s="100"/>
      <c r="EE162" s="100"/>
      <c r="EF162" s="100"/>
      <c r="EG162" s="100"/>
      <c r="EH162" s="100"/>
      <c r="EI162" s="100"/>
      <c r="EJ162" s="100"/>
      <c r="EK162" s="100"/>
      <c r="EL162" s="100"/>
      <c r="EM162" s="100"/>
      <c r="EN162" s="100"/>
      <c r="EO162" s="100"/>
      <c r="EP162" s="100"/>
      <c r="EQ162" s="223"/>
      <c r="ER162" s="224"/>
      <c r="ES162" s="223"/>
      <c r="ET162" s="223"/>
      <c r="EU162" s="225"/>
      <c r="EV162" s="225"/>
      <c r="EW162" s="225"/>
      <c r="EX162" s="225"/>
      <c r="EY162" s="225"/>
      <c r="EZ162" s="225"/>
      <c r="FA162" s="225"/>
      <c r="FB162" s="225"/>
      <c r="FC162" s="225"/>
      <c r="FD162" s="225"/>
      <c r="FE162" s="225"/>
      <c r="FF162" s="225"/>
      <c r="FG162" s="225"/>
      <c r="FH162" s="225"/>
      <c r="FI162" s="225"/>
      <c r="FJ162" s="225"/>
      <c r="FK162" s="225"/>
      <c r="FL162" s="225"/>
      <c r="FM162" s="223"/>
      <c r="FN162" s="223"/>
      <c r="FO162" s="223"/>
      <c r="FP162" s="223"/>
      <c r="FQ162" s="223"/>
      <c r="FR162" s="223"/>
      <c r="FS162" s="223"/>
      <c r="FT162" s="223"/>
      <c r="FU162" s="223"/>
      <c r="FV162" s="223"/>
      <c r="FW162" s="223"/>
      <c r="FX162" s="223"/>
      <c r="FY162" s="223"/>
      <c r="FZ162" s="223"/>
      <c r="GA162" s="223"/>
      <c r="GB162" s="223"/>
      <c r="GC162" s="223"/>
      <c r="GD162" s="223"/>
      <c r="GE162" s="223"/>
      <c r="GF162" s="223"/>
      <c r="GG162" s="223"/>
      <c r="GH162" s="223"/>
      <c r="GI162" s="223"/>
    </row>
    <row r="163">
      <c r="A163" s="100"/>
      <c r="B163" s="100"/>
      <c r="C163" s="100"/>
      <c r="D163" s="100"/>
      <c r="E163" s="103"/>
      <c r="F163" s="101"/>
      <c r="G163" s="100"/>
      <c r="H163" s="100"/>
      <c r="I163" s="100"/>
      <c r="J163" s="103"/>
      <c r="K163" s="100"/>
      <c r="L163" s="100"/>
      <c r="M163" s="101"/>
      <c r="N163" s="102"/>
      <c r="O163" s="103"/>
      <c r="P163" s="103"/>
      <c r="Q163" s="103"/>
      <c r="R163" s="103"/>
      <c r="S163" s="103"/>
      <c r="T163" s="100"/>
      <c r="U163" s="100"/>
      <c r="V163" s="100"/>
      <c r="W163" s="101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1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0"/>
      <c r="BV163" s="100"/>
      <c r="BW163" s="100"/>
      <c r="BX163" s="100"/>
      <c r="BY163" s="100"/>
      <c r="BZ163" s="100"/>
      <c r="CA163" s="100"/>
      <c r="CB163" s="100"/>
      <c r="CC163" s="100"/>
      <c r="CD163" s="100"/>
      <c r="CE163" s="100"/>
      <c r="CF163" s="100"/>
      <c r="CG163" s="100"/>
      <c r="CH163" s="100"/>
      <c r="CI163" s="100"/>
      <c r="CJ163" s="100"/>
      <c r="CK163" s="100"/>
      <c r="CL163" s="100"/>
      <c r="CM163" s="100"/>
      <c r="CN163" s="100"/>
      <c r="CO163" s="100"/>
      <c r="CP163" s="100"/>
      <c r="CQ163" s="100"/>
      <c r="CR163" s="100"/>
      <c r="CS163" s="100"/>
      <c r="CT163" s="100"/>
      <c r="CU163" s="100"/>
      <c r="CV163" s="100"/>
      <c r="CW163" s="100"/>
      <c r="CX163" s="100"/>
      <c r="CY163" s="100"/>
      <c r="CZ163" s="100"/>
      <c r="DA163" s="100"/>
      <c r="DB163" s="100"/>
      <c r="DC163" s="100"/>
      <c r="DD163" s="100"/>
      <c r="DE163" s="100"/>
      <c r="DF163" s="100"/>
      <c r="DG163" s="100"/>
      <c r="DH163" s="100"/>
      <c r="DI163" s="100"/>
      <c r="DJ163" s="100"/>
      <c r="DK163" s="100"/>
      <c r="DL163" s="100"/>
      <c r="DM163" s="100"/>
      <c r="DN163" s="100"/>
      <c r="DO163" s="100"/>
      <c r="DP163" s="100"/>
      <c r="DQ163" s="100"/>
      <c r="DR163" s="100"/>
      <c r="DS163" s="100"/>
      <c r="DT163" s="100"/>
      <c r="DU163" s="100"/>
      <c r="DV163" s="100"/>
      <c r="DW163" s="100"/>
      <c r="DX163" s="100"/>
      <c r="DY163" s="100"/>
      <c r="DZ163" s="100"/>
      <c r="EA163" s="100"/>
      <c r="EB163" s="100"/>
      <c r="EC163" s="100"/>
      <c r="ED163" s="100"/>
      <c r="EE163" s="100"/>
      <c r="EF163" s="100"/>
      <c r="EG163" s="100"/>
      <c r="EH163" s="100"/>
      <c r="EI163" s="100"/>
      <c r="EJ163" s="100"/>
      <c r="EK163" s="100"/>
      <c r="EL163" s="100"/>
      <c r="EM163" s="100"/>
      <c r="EN163" s="100"/>
      <c r="EO163" s="100"/>
      <c r="EP163" s="100"/>
      <c r="EQ163" s="223"/>
      <c r="ER163" s="224"/>
      <c r="ES163" s="223"/>
      <c r="ET163" s="223"/>
      <c r="EU163" s="225"/>
      <c r="EV163" s="225"/>
      <c r="EW163" s="225"/>
      <c r="EX163" s="225"/>
      <c r="EY163" s="225"/>
      <c r="EZ163" s="225"/>
      <c r="FA163" s="225"/>
      <c r="FB163" s="225"/>
      <c r="FC163" s="225"/>
      <c r="FD163" s="225"/>
      <c r="FE163" s="225"/>
      <c r="FF163" s="225"/>
      <c r="FG163" s="225"/>
      <c r="FH163" s="225"/>
      <c r="FI163" s="225"/>
      <c r="FJ163" s="225"/>
      <c r="FK163" s="225"/>
      <c r="FL163" s="225"/>
      <c r="FM163" s="223"/>
      <c r="FN163" s="223"/>
      <c r="FO163" s="223"/>
      <c r="FP163" s="223"/>
      <c r="FQ163" s="223"/>
      <c r="FR163" s="223"/>
      <c r="FS163" s="223"/>
      <c r="FT163" s="223"/>
      <c r="FU163" s="223"/>
      <c r="FV163" s="223"/>
      <c r="FW163" s="223"/>
      <c r="FX163" s="223"/>
      <c r="FY163" s="223"/>
      <c r="FZ163" s="223"/>
      <c r="GA163" s="223"/>
      <c r="GB163" s="223"/>
      <c r="GC163" s="223"/>
      <c r="GD163" s="223"/>
      <c r="GE163" s="223"/>
      <c r="GF163" s="223"/>
      <c r="GG163" s="223"/>
      <c r="GH163" s="223"/>
      <c r="GI163" s="223"/>
    </row>
    <row r="164">
      <c r="A164" s="100"/>
      <c r="B164" s="100"/>
      <c r="C164" s="100"/>
      <c r="D164" s="100"/>
      <c r="E164" s="103"/>
      <c r="F164" s="101"/>
      <c r="G164" s="100"/>
      <c r="H164" s="100"/>
      <c r="I164" s="100"/>
      <c r="J164" s="103"/>
      <c r="K164" s="100"/>
      <c r="L164" s="100"/>
      <c r="M164" s="101"/>
      <c r="N164" s="102"/>
      <c r="O164" s="103"/>
      <c r="P164" s="103"/>
      <c r="Q164" s="103"/>
      <c r="R164" s="103"/>
      <c r="S164" s="103"/>
      <c r="T164" s="100"/>
      <c r="U164" s="100"/>
      <c r="V164" s="100"/>
      <c r="W164" s="101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1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  <c r="BY164" s="100"/>
      <c r="BZ164" s="100"/>
      <c r="CA164" s="100"/>
      <c r="CB164" s="100"/>
      <c r="CC164" s="100"/>
      <c r="CD164" s="100"/>
      <c r="CE164" s="100"/>
      <c r="CF164" s="100"/>
      <c r="CG164" s="100"/>
      <c r="CH164" s="100"/>
      <c r="CI164" s="100"/>
      <c r="CJ164" s="100"/>
      <c r="CK164" s="100"/>
      <c r="CL164" s="100"/>
      <c r="CM164" s="100"/>
      <c r="CN164" s="100"/>
      <c r="CO164" s="100"/>
      <c r="CP164" s="100"/>
      <c r="CQ164" s="100"/>
      <c r="CR164" s="100"/>
      <c r="CS164" s="100"/>
      <c r="CT164" s="100"/>
      <c r="CU164" s="100"/>
      <c r="CV164" s="100"/>
      <c r="CW164" s="100"/>
      <c r="CX164" s="100"/>
      <c r="CY164" s="100"/>
      <c r="CZ164" s="100"/>
      <c r="DA164" s="100"/>
      <c r="DB164" s="100"/>
      <c r="DC164" s="100"/>
      <c r="DD164" s="100"/>
      <c r="DE164" s="100"/>
      <c r="DF164" s="100"/>
      <c r="DG164" s="100"/>
      <c r="DH164" s="100"/>
      <c r="DI164" s="100"/>
      <c r="DJ164" s="100"/>
      <c r="DK164" s="100"/>
      <c r="DL164" s="100"/>
      <c r="DM164" s="100"/>
      <c r="DN164" s="100"/>
      <c r="DO164" s="100"/>
      <c r="DP164" s="100"/>
      <c r="DQ164" s="100"/>
      <c r="DR164" s="100"/>
      <c r="DS164" s="100"/>
      <c r="DT164" s="100"/>
      <c r="DU164" s="100"/>
      <c r="DV164" s="100"/>
      <c r="DW164" s="100"/>
      <c r="DX164" s="100"/>
      <c r="DY164" s="100"/>
      <c r="DZ164" s="100"/>
      <c r="EA164" s="100"/>
      <c r="EB164" s="100"/>
      <c r="EC164" s="100"/>
      <c r="ED164" s="100"/>
      <c r="EE164" s="100"/>
      <c r="EF164" s="100"/>
      <c r="EG164" s="100"/>
      <c r="EH164" s="100"/>
      <c r="EI164" s="100"/>
      <c r="EJ164" s="100"/>
      <c r="EK164" s="100"/>
      <c r="EL164" s="100"/>
      <c r="EM164" s="100"/>
      <c r="EN164" s="100"/>
      <c r="EO164" s="100"/>
      <c r="EP164" s="100"/>
      <c r="EQ164" s="223"/>
      <c r="ER164" s="224"/>
      <c r="ES164" s="223"/>
      <c r="ET164" s="223"/>
      <c r="EU164" s="225"/>
      <c r="EV164" s="225"/>
      <c r="EW164" s="225"/>
      <c r="EX164" s="225"/>
      <c r="EY164" s="225"/>
      <c r="EZ164" s="225"/>
      <c r="FA164" s="225"/>
      <c r="FB164" s="225"/>
      <c r="FC164" s="225"/>
      <c r="FD164" s="225"/>
      <c r="FE164" s="225"/>
      <c r="FF164" s="225"/>
      <c r="FG164" s="225"/>
      <c r="FH164" s="225"/>
      <c r="FI164" s="225"/>
      <c r="FJ164" s="225"/>
      <c r="FK164" s="225"/>
      <c r="FL164" s="225"/>
      <c r="FM164" s="223"/>
      <c r="FN164" s="223"/>
      <c r="FO164" s="223"/>
      <c r="FP164" s="223"/>
      <c r="FQ164" s="223"/>
      <c r="FR164" s="223"/>
      <c r="FS164" s="223"/>
      <c r="FT164" s="223"/>
      <c r="FU164" s="223"/>
      <c r="FV164" s="223"/>
      <c r="FW164" s="223"/>
      <c r="FX164" s="223"/>
      <c r="FY164" s="223"/>
      <c r="FZ164" s="223"/>
      <c r="GA164" s="223"/>
      <c r="GB164" s="223"/>
      <c r="GC164" s="223"/>
      <c r="GD164" s="223"/>
      <c r="GE164" s="223"/>
      <c r="GF164" s="223"/>
      <c r="GG164" s="223"/>
      <c r="GH164" s="223"/>
      <c r="GI164" s="223"/>
    </row>
    <row r="165">
      <c r="A165" s="100"/>
      <c r="B165" s="100"/>
      <c r="C165" s="100"/>
      <c r="D165" s="100"/>
      <c r="E165" s="103"/>
      <c r="F165" s="101"/>
      <c r="G165" s="100"/>
      <c r="H165" s="100"/>
      <c r="I165" s="100"/>
      <c r="J165" s="103"/>
      <c r="K165" s="100"/>
      <c r="L165" s="100"/>
      <c r="M165" s="101"/>
      <c r="N165" s="102"/>
      <c r="O165" s="103"/>
      <c r="P165" s="103"/>
      <c r="Q165" s="103"/>
      <c r="R165" s="103"/>
      <c r="S165" s="103"/>
      <c r="T165" s="100"/>
      <c r="U165" s="100"/>
      <c r="V165" s="100"/>
      <c r="W165" s="101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1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  <c r="BY165" s="100"/>
      <c r="BZ165" s="100"/>
      <c r="CA165" s="100"/>
      <c r="CB165" s="100"/>
      <c r="CC165" s="100"/>
      <c r="CD165" s="100"/>
      <c r="CE165" s="100"/>
      <c r="CF165" s="100"/>
      <c r="CG165" s="100"/>
      <c r="CH165" s="100"/>
      <c r="CI165" s="100"/>
      <c r="CJ165" s="100"/>
      <c r="CK165" s="100"/>
      <c r="CL165" s="100"/>
      <c r="CM165" s="100"/>
      <c r="CN165" s="100"/>
      <c r="CO165" s="100"/>
      <c r="CP165" s="100"/>
      <c r="CQ165" s="100"/>
      <c r="CR165" s="100"/>
      <c r="CS165" s="100"/>
      <c r="CT165" s="100"/>
      <c r="CU165" s="100"/>
      <c r="CV165" s="100"/>
      <c r="CW165" s="100"/>
      <c r="CX165" s="100"/>
      <c r="CY165" s="100"/>
      <c r="CZ165" s="100"/>
      <c r="DA165" s="100"/>
      <c r="DB165" s="100"/>
      <c r="DC165" s="100"/>
      <c r="DD165" s="100"/>
      <c r="DE165" s="100"/>
      <c r="DF165" s="100"/>
      <c r="DG165" s="100"/>
      <c r="DH165" s="100"/>
      <c r="DI165" s="100"/>
      <c r="DJ165" s="100"/>
      <c r="DK165" s="100"/>
      <c r="DL165" s="100"/>
      <c r="DM165" s="100"/>
      <c r="DN165" s="100"/>
      <c r="DO165" s="100"/>
      <c r="DP165" s="100"/>
      <c r="DQ165" s="100"/>
      <c r="DR165" s="100"/>
      <c r="DS165" s="100"/>
      <c r="DT165" s="100"/>
      <c r="DU165" s="100"/>
      <c r="DV165" s="100"/>
      <c r="DW165" s="100"/>
      <c r="DX165" s="100"/>
      <c r="DY165" s="100"/>
      <c r="DZ165" s="100"/>
      <c r="EA165" s="100"/>
      <c r="EB165" s="100"/>
      <c r="EC165" s="100"/>
      <c r="ED165" s="100"/>
      <c r="EE165" s="100"/>
      <c r="EF165" s="100"/>
      <c r="EG165" s="100"/>
      <c r="EH165" s="100"/>
      <c r="EI165" s="100"/>
      <c r="EJ165" s="100"/>
      <c r="EK165" s="100"/>
      <c r="EL165" s="100"/>
      <c r="EM165" s="100"/>
      <c r="EN165" s="100"/>
      <c r="EO165" s="100"/>
      <c r="EP165" s="100"/>
      <c r="EQ165" s="223"/>
      <c r="ER165" s="224"/>
      <c r="ES165" s="223"/>
      <c r="ET165" s="223"/>
      <c r="EU165" s="225"/>
      <c r="EV165" s="225"/>
      <c r="EW165" s="225"/>
      <c r="EX165" s="225"/>
      <c r="EY165" s="225"/>
      <c r="EZ165" s="225"/>
      <c r="FA165" s="225"/>
      <c r="FB165" s="225"/>
      <c r="FC165" s="225"/>
      <c r="FD165" s="225"/>
      <c r="FE165" s="225"/>
      <c r="FF165" s="225"/>
      <c r="FG165" s="225"/>
      <c r="FH165" s="225"/>
      <c r="FI165" s="225"/>
      <c r="FJ165" s="225"/>
      <c r="FK165" s="225"/>
      <c r="FL165" s="225"/>
      <c r="FM165" s="223"/>
      <c r="FN165" s="223"/>
      <c r="FO165" s="223"/>
      <c r="FP165" s="223"/>
      <c r="FQ165" s="223"/>
      <c r="FR165" s="223"/>
      <c r="FS165" s="223"/>
      <c r="FT165" s="223"/>
      <c r="FU165" s="223"/>
      <c r="FV165" s="223"/>
      <c r="FW165" s="223"/>
      <c r="FX165" s="223"/>
      <c r="FY165" s="223"/>
      <c r="FZ165" s="223"/>
      <c r="GA165" s="223"/>
      <c r="GB165" s="223"/>
      <c r="GC165" s="223"/>
      <c r="GD165" s="223"/>
      <c r="GE165" s="223"/>
      <c r="GF165" s="223"/>
      <c r="GG165" s="223"/>
      <c r="GH165" s="223"/>
      <c r="GI165" s="223"/>
    </row>
    <row r="166">
      <c r="A166" s="100"/>
      <c r="B166" s="100"/>
      <c r="C166" s="100"/>
      <c r="D166" s="100"/>
      <c r="E166" s="103"/>
      <c r="F166" s="101"/>
      <c r="G166" s="100"/>
      <c r="H166" s="100"/>
      <c r="I166" s="100"/>
      <c r="J166" s="103"/>
      <c r="K166" s="100"/>
      <c r="L166" s="100"/>
      <c r="M166" s="101"/>
      <c r="N166" s="102"/>
      <c r="O166" s="103"/>
      <c r="P166" s="103"/>
      <c r="Q166" s="103"/>
      <c r="R166" s="103"/>
      <c r="S166" s="103"/>
      <c r="T166" s="100"/>
      <c r="U166" s="100"/>
      <c r="V166" s="100"/>
      <c r="W166" s="101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1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  <c r="BY166" s="100"/>
      <c r="BZ166" s="100"/>
      <c r="CA166" s="100"/>
      <c r="CB166" s="100"/>
      <c r="CC166" s="100"/>
      <c r="CD166" s="100"/>
      <c r="CE166" s="100"/>
      <c r="CF166" s="100"/>
      <c r="CG166" s="100"/>
      <c r="CH166" s="100"/>
      <c r="CI166" s="100"/>
      <c r="CJ166" s="100"/>
      <c r="CK166" s="100"/>
      <c r="CL166" s="100"/>
      <c r="CM166" s="100"/>
      <c r="CN166" s="100"/>
      <c r="CO166" s="100"/>
      <c r="CP166" s="100"/>
      <c r="CQ166" s="100"/>
      <c r="CR166" s="100"/>
      <c r="CS166" s="100"/>
      <c r="CT166" s="100"/>
      <c r="CU166" s="100"/>
      <c r="CV166" s="100"/>
      <c r="CW166" s="100"/>
      <c r="CX166" s="100"/>
      <c r="CY166" s="100"/>
      <c r="CZ166" s="100"/>
      <c r="DA166" s="100"/>
      <c r="DB166" s="100"/>
      <c r="DC166" s="100"/>
      <c r="DD166" s="100"/>
      <c r="DE166" s="100"/>
      <c r="DF166" s="100"/>
      <c r="DG166" s="100"/>
      <c r="DH166" s="100"/>
      <c r="DI166" s="100"/>
      <c r="DJ166" s="100"/>
      <c r="DK166" s="100"/>
      <c r="DL166" s="100"/>
      <c r="DM166" s="100"/>
      <c r="DN166" s="100"/>
      <c r="DO166" s="100"/>
      <c r="DP166" s="100"/>
      <c r="DQ166" s="100"/>
      <c r="DR166" s="100"/>
      <c r="DS166" s="100"/>
      <c r="DT166" s="100"/>
      <c r="DU166" s="100"/>
      <c r="DV166" s="100"/>
      <c r="DW166" s="100"/>
      <c r="DX166" s="100"/>
      <c r="DY166" s="100"/>
      <c r="DZ166" s="100"/>
      <c r="EA166" s="100"/>
      <c r="EB166" s="100"/>
      <c r="EC166" s="100"/>
      <c r="ED166" s="100"/>
      <c r="EE166" s="100"/>
      <c r="EF166" s="100"/>
      <c r="EG166" s="100"/>
      <c r="EH166" s="100"/>
      <c r="EI166" s="100"/>
      <c r="EJ166" s="100"/>
      <c r="EK166" s="100"/>
      <c r="EL166" s="100"/>
      <c r="EM166" s="100"/>
      <c r="EN166" s="100"/>
      <c r="EO166" s="100"/>
      <c r="EP166" s="100"/>
      <c r="EQ166" s="223"/>
      <c r="ER166" s="224"/>
      <c r="ES166" s="223"/>
      <c r="ET166" s="223"/>
      <c r="EU166" s="225"/>
      <c r="EV166" s="225"/>
      <c r="EW166" s="225"/>
      <c r="EX166" s="225"/>
      <c r="EY166" s="225"/>
      <c r="EZ166" s="225"/>
      <c r="FA166" s="225"/>
      <c r="FB166" s="225"/>
      <c r="FC166" s="225"/>
      <c r="FD166" s="225"/>
      <c r="FE166" s="225"/>
      <c r="FF166" s="225"/>
      <c r="FG166" s="225"/>
      <c r="FH166" s="225"/>
      <c r="FI166" s="225"/>
      <c r="FJ166" s="225"/>
      <c r="FK166" s="225"/>
      <c r="FL166" s="225"/>
      <c r="FM166" s="223"/>
      <c r="FN166" s="223"/>
      <c r="FO166" s="223"/>
      <c r="FP166" s="223"/>
      <c r="FQ166" s="223"/>
      <c r="FR166" s="223"/>
      <c r="FS166" s="223"/>
      <c r="FT166" s="223"/>
      <c r="FU166" s="223"/>
      <c r="FV166" s="223"/>
      <c r="FW166" s="223"/>
      <c r="FX166" s="223"/>
      <c r="FY166" s="223"/>
      <c r="FZ166" s="223"/>
      <c r="GA166" s="223"/>
      <c r="GB166" s="223"/>
      <c r="GC166" s="223"/>
      <c r="GD166" s="223"/>
      <c r="GE166" s="223"/>
      <c r="GF166" s="223"/>
      <c r="GG166" s="223"/>
      <c r="GH166" s="223"/>
      <c r="GI166" s="223"/>
    </row>
    <row r="167">
      <c r="A167" s="100"/>
      <c r="B167" s="100"/>
      <c r="C167" s="100"/>
      <c r="D167" s="100"/>
      <c r="E167" s="103"/>
      <c r="F167" s="101"/>
      <c r="G167" s="100"/>
      <c r="H167" s="100"/>
      <c r="I167" s="100"/>
      <c r="J167" s="103"/>
      <c r="K167" s="100"/>
      <c r="L167" s="100"/>
      <c r="M167" s="101"/>
      <c r="N167" s="102"/>
      <c r="O167" s="103"/>
      <c r="P167" s="103"/>
      <c r="Q167" s="103"/>
      <c r="R167" s="103"/>
      <c r="S167" s="103"/>
      <c r="T167" s="100"/>
      <c r="U167" s="100"/>
      <c r="V167" s="100"/>
      <c r="W167" s="101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1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0"/>
      <c r="BV167" s="100"/>
      <c r="BW167" s="100"/>
      <c r="BX167" s="100"/>
      <c r="BY167" s="100"/>
      <c r="BZ167" s="100"/>
      <c r="CA167" s="100"/>
      <c r="CB167" s="100"/>
      <c r="CC167" s="100"/>
      <c r="CD167" s="100"/>
      <c r="CE167" s="100"/>
      <c r="CF167" s="100"/>
      <c r="CG167" s="100"/>
      <c r="CH167" s="100"/>
      <c r="CI167" s="100"/>
      <c r="CJ167" s="100"/>
      <c r="CK167" s="100"/>
      <c r="CL167" s="100"/>
      <c r="CM167" s="100"/>
      <c r="CN167" s="100"/>
      <c r="CO167" s="100"/>
      <c r="CP167" s="100"/>
      <c r="CQ167" s="100"/>
      <c r="CR167" s="100"/>
      <c r="CS167" s="100"/>
      <c r="CT167" s="100"/>
      <c r="CU167" s="100"/>
      <c r="CV167" s="100"/>
      <c r="CW167" s="100"/>
      <c r="CX167" s="100"/>
      <c r="CY167" s="100"/>
      <c r="CZ167" s="100"/>
      <c r="DA167" s="100"/>
      <c r="DB167" s="100"/>
      <c r="DC167" s="100"/>
      <c r="DD167" s="100"/>
      <c r="DE167" s="100"/>
      <c r="DF167" s="100"/>
      <c r="DG167" s="100"/>
      <c r="DH167" s="100"/>
      <c r="DI167" s="100"/>
      <c r="DJ167" s="100"/>
      <c r="DK167" s="100"/>
      <c r="DL167" s="100"/>
      <c r="DM167" s="100"/>
      <c r="DN167" s="100"/>
      <c r="DO167" s="100"/>
      <c r="DP167" s="100"/>
      <c r="DQ167" s="100"/>
      <c r="DR167" s="100"/>
      <c r="DS167" s="100"/>
      <c r="DT167" s="100"/>
      <c r="DU167" s="100"/>
      <c r="DV167" s="100"/>
      <c r="DW167" s="100"/>
      <c r="DX167" s="100"/>
      <c r="DY167" s="100"/>
      <c r="DZ167" s="100"/>
      <c r="EA167" s="100"/>
      <c r="EB167" s="100"/>
      <c r="EC167" s="100"/>
      <c r="ED167" s="100"/>
      <c r="EE167" s="100"/>
      <c r="EF167" s="100"/>
      <c r="EG167" s="100"/>
      <c r="EH167" s="100"/>
      <c r="EI167" s="100"/>
      <c r="EJ167" s="100"/>
      <c r="EK167" s="100"/>
      <c r="EL167" s="100"/>
      <c r="EM167" s="100"/>
      <c r="EN167" s="100"/>
      <c r="EO167" s="100"/>
      <c r="EP167" s="100"/>
      <c r="EQ167" s="223"/>
      <c r="ER167" s="224"/>
      <c r="ES167" s="223"/>
      <c r="ET167" s="223"/>
      <c r="EU167" s="225"/>
      <c r="EV167" s="225"/>
      <c r="EW167" s="225"/>
      <c r="EX167" s="225"/>
      <c r="EY167" s="225"/>
      <c r="EZ167" s="225"/>
      <c r="FA167" s="225"/>
      <c r="FB167" s="225"/>
      <c r="FC167" s="225"/>
      <c r="FD167" s="225"/>
      <c r="FE167" s="225"/>
      <c r="FF167" s="225"/>
      <c r="FG167" s="225"/>
      <c r="FH167" s="225"/>
      <c r="FI167" s="225"/>
      <c r="FJ167" s="225"/>
      <c r="FK167" s="225"/>
      <c r="FL167" s="225"/>
      <c r="FM167" s="223"/>
      <c r="FN167" s="223"/>
      <c r="FO167" s="223"/>
      <c r="FP167" s="223"/>
      <c r="FQ167" s="223"/>
      <c r="FR167" s="223"/>
      <c r="FS167" s="223"/>
      <c r="FT167" s="223"/>
      <c r="FU167" s="223"/>
      <c r="FV167" s="223"/>
      <c r="FW167" s="223"/>
      <c r="FX167" s="223"/>
      <c r="FY167" s="223"/>
      <c r="FZ167" s="223"/>
      <c r="GA167" s="223"/>
      <c r="GB167" s="223"/>
      <c r="GC167" s="223"/>
      <c r="GD167" s="223"/>
      <c r="GE167" s="223"/>
      <c r="GF167" s="223"/>
      <c r="GG167" s="223"/>
      <c r="GH167" s="223"/>
      <c r="GI167" s="223"/>
    </row>
    <row r="168">
      <c r="A168" s="100"/>
      <c r="B168" s="100"/>
      <c r="C168" s="100"/>
      <c r="D168" s="100"/>
      <c r="E168" s="103"/>
      <c r="F168" s="101"/>
      <c r="G168" s="100"/>
      <c r="H168" s="100"/>
      <c r="I168" s="100"/>
      <c r="J168" s="103"/>
      <c r="K168" s="100"/>
      <c r="L168" s="100"/>
      <c r="M168" s="101"/>
      <c r="N168" s="102"/>
      <c r="O168" s="103"/>
      <c r="P168" s="103"/>
      <c r="Q168" s="103"/>
      <c r="R168" s="103"/>
      <c r="S168" s="103"/>
      <c r="T168" s="100"/>
      <c r="U168" s="100"/>
      <c r="V168" s="100"/>
      <c r="W168" s="101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1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0"/>
      <c r="BV168" s="100"/>
      <c r="BW168" s="100"/>
      <c r="BX168" s="100"/>
      <c r="BY168" s="100"/>
      <c r="BZ168" s="100"/>
      <c r="CA168" s="100"/>
      <c r="CB168" s="100"/>
      <c r="CC168" s="100"/>
      <c r="CD168" s="100"/>
      <c r="CE168" s="100"/>
      <c r="CF168" s="100"/>
      <c r="CG168" s="100"/>
      <c r="CH168" s="100"/>
      <c r="CI168" s="100"/>
      <c r="CJ168" s="100"/>
      <c r="CK168" s="100"/>
      <c r="CL168" s="100"/>
      <c r="CM168" s="100"/>
      <c r="CN168" s="100"/>
      <c r="CO168" s="100"/>
      <c r="CP168" s="100"/>
      <c r="CQ168" s="100"/>
      <c r="CR168" s="100"/>
      <c r="CS168" s="100"/>
      <c r="CT168" s="100"/>
      <c r="CU168" s="100"/>
      <c r="CV168" s="100"/>
      <c r="CW168" s="100"/>
      <c r="CX168" s="100"/>
      <c r="CY168" s="100"/>
      <c r="CZ168" s="100"/>
      <c r="DA168" s="100"/>
      <c r="DB168" s="100"/>
      <c r="DC168" s="100"/>
      <c r="DD168" s="100"/>
      <c r="DE168" s="100"/>
      <c r="DF168" s="100"/>
      <c r="DG168" s="100"/>
      <c r="DH168" s="100"/>
      <c r="DI168" s="100"/>
      <c r="DJ168" s="100"/>
      <c r="DK168" s="100"/>
      <c r="DL168" s="100"/>
      <c r="DM168" s="100"/>
      <c r="DN168" s="100"/>
      <c r="DO168" s="100"/>
      <c r="DP168" s="100"/>
      <c r="DQ168" s="100"/>
      <c r="DR168" s="100"/>
      <c r="DS168" s="100"/>
      <c r="DT168" s="100"/>
      <c r="DU168" s="100"/>
      <c r="DV168" s="100"/>
      <c r="DW168" s="100"/>
      <c r="DX168" s="100"/>
      <c r="DY168" s="100"/>
      <c r="DZ168" s="100"/>
      <c r="EA168" s="100"/>
      <c r="EB168" s="100"/>
      <c r="EC168" s="100"/>
      <c r="ED168" s="100"/>
      <c r="EE168" s="100"/>
      <c r="EF168" s="100"/>
      <c r="EG168" s="100"/>
      <c r="EH168" s="100"/>
      <c r="EI168" s="100"/>
      <c r="EJ168" s="100"/>
      <c r="EK168" s="100"/>
      <c r="EL168" s="100"/>
      <c r="EM168" s="100"/>
      <c r="EN168" s="100"/>
      <c r="EO168" s="100"/>
      <c r="EP168" s="100"/>
      <c r="EQ168" s="223"/>
      <c r="ER168" s="224"/>
      <c r="ES168" s="223"/>
      <c r="ET168" s="223"/>
      <c r="EU168" s="225"/>
      <c r="EV168" s="225"/>
      <c r="EW168" s="225"/>
      <c r="EX168" s="225"/>
      <c r="EY168" s="225"/>
      <c r="EZ168" s="225"/>
      <c r="FA168" s="225"/>
      <c r="FB168" s="225"/>
      <c r="FC168" s="225"/>
      <c r="FD168" s="225"/>
      <c r="FE168" s="225"/>
      <c r="FF168" s="225"/>
      <c r="FG168" s="225"/>
      <c r="FH168" s="225"/>
      <c r="FI168" s="225"/>
      <c r="FJ168" s="225"/>
      <c r="FK168" s="225"/>
      <c r="FL168" s="225"/>
      <c r="FM168" s="223"/>
      <c r="FN168" s="223"/>
      <c r="FO168" s="223"/>
      <c r="FP168" s="223"/>
      <c r="FQ168" s="223"/>
      <c r="FR168" s="223"/>
      <c r="FS168" s="223"/>
      <c r="FT168" s="223"/>
      <c r="FU168" s="223"/>
      <c r="FV168" s="223"/>
      <c r="FW168" s="223"/>
      <c r="FX168" s="223"/>
      <c r="FY168" s="223"/>
      <c r="FZ168" s="223"/>
      <c r="GA168" s="223"/>
      <c r="GB168" s="223"/>
      <c r="GC168" s="223"/>
      <c r="GD168" s="223"/>
      <c r="GE168" s="223"/>
      <c r="GF168" s="223"/>
      <c r="GG168" s="223"/>
      <c r="GH168" s="223"/>
      <c r="GI168" s="223"/>
    </row>
    <row r="169">
      <c r="A169" s="100"/>
      <c r="B169" s="100"/>
      <c r="C169" s="100"/>
      <c r="D169" s="100"/>
      <c r="E169" s="103"/>
      <c r="F169" s="101"/>
      <c r="G169" s="100"/>
      <c r="H169" s="100"/>
      <c r="I169" s="100"/>
      <c r="J169" s="103"/>
      <c r="K169" s="100"/>
      <c r="L169" s="100"/>
      <c r="M169" s="101"/>
      <c r="N169" s="102"/>
      <c r="O169" s="103"/>
      <c r="P169" s="103"/>
      <c r="Q169" s="103"/>
      <c r="R169" s="103"/>
      <c r="S169" s="103"/>
      <c r="T169" s="100"/>
      <c r="U169" s="100"/>
      <c r="V169" s="100"/>
      <c r="W169" s="101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1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0"/>
      <c r="BV169" s="100"/>
      <c r="BW169" s="100"/>
      <c r="BX169" s="100"/>
      <c r="BY169" s="100"/>
      <c r="BZ169" s="100"/>
      <c r="CA169" s="100"/>
      <c r="CB169" s="100"/>
      <c r="CC169" s="100"/>
      <c r="CD169" s="100"/>
      <c r="CE169" s="100"/>
      <c r="CF169" s="100"/>
      <c r="CG169" s="100"/>
      <c r="CH169" s="100"/>
      <c r="CI169" s="100"/>
      <c r="CJ169" s="100"/>
      <c r="CK169" s="100"/>
      <c r="CL169" s="100"/>
      <c r="CM169" s="100"/>
      <c r="CN169" s="100"/>
      <c r="CO169" s="100"/>
      <c r="CP169" s="100"/>
      <c r="CQ169" s="100"/>
      <c r="CR169" s="100"/>
      <c r="CS169" s="100"/>
      <c r="CT169" s="100"/>
      <c r="CU169" s="100"/>
      <c r="CV169" s="100"/>
      <c r="CW169" s="100"/>
      <c r="CX169" s="100"/>
      <c r="CY169" s="100"/>
      <c r="CZ169" s="100"/>
      <c r="DA169" s="100"/>
      <c r="DB169" s="100"/>
      <c r="DC169" s="100"/>
      <c r="DD169" s="100"/>
      <c r="DE169" s="100"/>
      <c r="DF169" s="100"/>
      <c r="DG169" s="100"/>
      <c r="DH169" s="100"/>
      <c r="DI169" s="100"/>
      <c r="DJ169" s="100"/>
      <c r="DK169" s="100"/>
      <c r="DL169" s="100"/>
      <c r="DM169" s="100"/>
      <c r="DN169" s="100"/>
      <c r="DO169" s="100"/>
      <c r="DP169" s="100"/>
      <c r="DQ169" s="100"/>
      <c r="DR169" s="100"/>
      <c r="DS169" s="100"/>
      <c r="DT169" s="100"/>
      <c r="DU169" s="100"/>
      <c r="DV169" s="100"/>
      <c r="DW169" s="100"/>
      <c r="DX169" s="100"/>
      <c r="DY169" s="100"/>
      <c r="DZ169" s="100"/>
      <c r="EA169" s="100"/>
      <c r="EB169" s="100"/>
      <c r="EC169" s="100"/>
      <c r="ED169" s="100"/>
      <c r="EE169" s="100"/>
      <c r="EF169" s="100"/>
      <c r="EG169" s="100"/>
      <c r="EH169" s="100"/>
      <c r="EI169" s="100"/>
      <c r="EJ169" s="100"/>
      <c r="EK169" s="100"/>
      <c r="EL169" s="100"/>
      <c r="EM169" s="100"/>
      <c r="EN169" s="100"/>
      <c r="EO169" s="100"/>
      <c r="EP169" s="100"/>
      <c r="EQ169" s="223"/>
      <c r="ER169" s="224"/>
      <c r="ES169" s="223"/>
      <c r="ET169" s="223"/>
      <c r="EU169" s="225"/>
      <c r="EV169" s="225"/>
      <c r="EW169" s="225"/>
      <c r="EX169" s="225"/>
      <c r="EY169" s="225"/>
      <c r="EZ169" s="225"/>
      <c r="FA169" s="225"/>
      <c r="FB169" s="225"/>
      <c r="FC169" s="225"/>
      <c r="FD169" s="225"/>
      <c r="FE169" s="225"/>
      <c r="FF169" s="225"/>
      <c r="FG169" s="225"/>
      <c r="FH169" s="225"/>
      <c r="FI169" s="225"/>
      <c r="FJ169" s="225"/>
      <c r="FK169" s="225"/>
      <c r="FL169" s="225"/>
      <c r="FM169" s="223"/>
      <c r="FN169" s="223"/>
      <c r="FO169" s="223"/>
      <c r="FP169" s="223"/>
      <c r="FQ169" s="223"/>
      <c r="FR169" s="223"/>
      <c r="FS169" s="223"/>
      <c r="FT169" s="223"/>
      <c r="FU169" s="223"/>
      <c r="FV169" s="223"/>
      <c r="FW169" s="223"/>
      <c r="FX169" s="223"/>
      <c r="FY169" s="223"/>
      <c r="FZ169" s="223"/>
      <c r="GA169" s="223"/>
      <c r="GB169" s="223"/>
      <c r="GC169" s="223"/>
      <c r="GD169" s="223"/>
      <c r="GE169" s="223"/>
      <c r="GF169" s="223"/>
      <c r="GG169" s="223"/>
      <c r="GH169" s="223"/>
      <c r="GI169" s="223"/>
    </row>
    <row r="170">
      <c r="A170" s="100"/>
      <c r="B170" s="100"/>
      <c r="C170" s="100"/>
      <c r="D170" s="100"/>
      <c r="E170" s="103"/>
      <c r="F170" s="101"/>
      <c r="G170" s="100"/>
      <c r="H170" s="100"/>
      <c r="I170" s="100"/>
      <c r="J170" s="103"/>
      <c r="K170" s="100"/>
      <c r="L170" s="100"/>
      <c r="M170" s="101"/>
      <c r="N170" s="102"/>
      <c r="O170" s="103"/>
      <c r="P170" s="103"/>
      <c r="Q170" s="103"/>
      <c r="R170" s="103"/>
      <c r="S170" s="103"/>
      <c r="T170" s="100"/>
      <c r="U170" s="100"/>
      <c r="V170" s="100"/>
      <c r="W170" s="101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1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0"/>
      <c r="BV170" s="100"/>
      <c r="BW170" s="100"/>
      <c r="BX170" s="100"/>
      <c r="BY170" s="100"/>
      <c r="BZ170" s="100"/>
      <c r="CA170" s="100"/>
      <c r="CB170" s="100"/>
      <c r="CC170" s="100"/>
      <c r="CD170" s="100"/>
      <c r="CE170" s="100"/>
      <c r="CF170" s="100"/>
      <c r="CG170" s="100"/>
      <c r="CH170" s="100"/>
      <c r="CI170" s="100"/>
      <c r="CJ170" s="100"/>
      <c r="CK170" s="100"/>
      <c r="CL170" s="100"/>
      <c r="CM170" s="100"/>
      <c r="CN170" s="100"/>
      <c r="CO170" s="100"/>
      <c r="CP170" s="100"/>
      <c r="CQ170" s="100"/>
      <c r="CR170" s="100"/>
      <c r="CS170" s="100"/>
      <c r="CT170" s="100"/>
      <c r="CU170" s="100"/>
      <c r="CV170" s="100"/>
      <c r="CW170" s="100"/>
      <c r="CX170" s="100"/>
      <c r="CY170" s="100"/>
      <c r="CZ170" s="100"/>
      <c r="DA170" s="100"/>
      <c r="DB170" s="100"/>
      <c r="DC170" s="100"/>
      <c r="DD170" s="100"/>
      <c r="DE170" s="100"/>
      <c r="DF170" s="100"/>
      <c r="DG170" s="100"/>
      <c r="DH170" s="100"/>
      <c r="DI170" s="100"/>
      <c r="DJ170" s="100"/>
      <c r="DK170" s="100"/>
      <c r="DL170" s="100"/>
      <c r="DM170" s="100"/>
      <c r="DN170" s="100"/>
      <c r="DO170" s="100"/>
      <c r="DP170" s="100"/>
      <c r="DQ170" s="100"/>
      <c r="DR170" s="100"/>
      <c r="DS170" s="100"/>
      <c r="DT170" s="100"/>
      <c r="DU170" s="100"/>
      <c r="DV170" s="100"/>
      <c r="DW170" s="100"/>
      <c r="DX170" s="100"/>
      <c r="DY170" s="100"/>
      <c r="DZ170" s="100"/>
      <c r="EA170" s="100"/>
      <c r="EB170" s="100"/>
      <c r="EC170" s="100"/>
      <c r="ED170" s="100"/>
      <c r="EE170" s="100"/>
      <c r="EF170" s="100"/>
      <c r="EG170" s="100"/>
      <c r="EH170" s="100"/>
      <c r="EI170" s="100"/>
      <c r="EJ170" s="100"/>
      <c r="EK170" s="100"/>
      <c r="EL170" s="100"/>
      <c r="EM170" s="100"/>
      <c r="EN170" s="100"/>
      <c r="EO170" s="100"/>
      <c r="EP170" s="100"/>
      <c r="EQ170" s="223"/>
      <c r="ER170" s="224"/>
      <c r="ES170" s="223"/>
      <c r="ET170" s="223"/>
      <c r="EU170" s="225"/>
      <c r="EV170" s="225"/>
      <c r="EW170" s="225"/>
      <c r="EX170" s="225"/>
      <c r="EY170" s="225"/>
      <c r="EZ170" s="225"/>
      <c r="FA170" s="225"/>
      <c r="FB170" s="225"/>
      <c r="FC170" s="225"/>
      <c r="FD170" s="225"/>
      <c r="FE170" s="225"/>
      <c r="FF170" s="225"/>
      <c r="FG170" s="225"/>
      <c r="FH170" s="225"/>
      <c r="FI170" s="225"/>
      <c r="FJ170" s="225"/>
      <c r="FK170" s="225"/>
      <c r="FL170" s="225"/>
      <c r="FM170" s="223"/>
      <c r="FN170" s="223"/>
      <c r="FO170" s="223"/>
      <c r="FP170" s="223"/>
      <c r="FQ170" s="223"/>
      <c r="FR170" s="223"/>
      <c r="FS170" s="223"/>
      <c r="FT170" s="223"/>
      <c r="FU170" s="223"/>
      <c r="FV170" s="223"/>
      <c r="FW170" s="223"/>
      <c r="FX170" s="223"/>
      <c r="FY170" s="223"/>
      <c r="FZ170" s="223"/>
      <c r="GA170" s="223"/>
      <c r="GB170" s="223"/>
      <c r="GC170" s="223"/>
      <c r="GD170" s="223"/>
      <c r="GE170" s="223"/>
      <c r="GF170" s="223"/>
      <c r="GG170" s="223"/>
      <c r="GH170" s="223"/>
      <c r="GI170" s="223"/>
    </row>
    <row r="171">
      <c r="A171" s="100"/>
      <c r="B171" s="100"/>
      <c r="C171" s="100"/>
      <c r="D171" s="100"/>
      <c r="E171" s="103"/>
      <c r="F171" s="101"/>
      <c r="G171" s="100"/>
      <c r="H171" s="100"/>
      <c r="I171" s="100"/>
      <c r="J171" s="103"/>
      <c r="K171" s="100"/>
      <c r="L171" s="100"/>
      <c r="M171" s="101"/>
      <c r="N171" s="102"/>
      <c r="O171" s="103"/>
      <c r="P171" s="103"/>
      <c r="Q171" s="103"/>
      <c r="R171" s="103"/>
      <c r="S171" s="103"/>
      <c r="T171" s="100"/>
      <c r="U171" s="100"/>
      <c r="V171" s="100"/>
      <c r="W171" s="101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1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0"/>
      <c r="BV171" s="100"/>
      <c r="BW171" s="100"/>
      <c r="BX171" s="100"/>
      <c r="BY171" s="100"/>
      <c r="BZ171" s="100"/>
      <c r="CA171" s="100"/>
      <c r="CB171" s="100"/>
      <c r="CC171" s="100"/>
      <c r="CD171" s="100"/>
      <c r="CE171" s="100"/>
      <c r="CF171" s="100"/>
      <c r="CG171" s="100"/>
      <c r="CH171" s="100"/>
      <c r="CI171" s="100"/>
      <c r="CJ171" s="100"/>
      <c r="CK171" s="100"/>
      <c r="CL171" s="100"/>
      <c r="CM171" s="100"/>
      <c r="CN171" s="100"/>
      <c r="CO171" s="100"/>
      <c r="CP171" s="100"/>
      <c r="CQ171" s="100"/>
      <c r="CR171" s="100"/>
      <c r="CS171" s="100"/>
      <c r="CT171" s="100"/>
      <c r="CU171" s="100"/>
      <c r="CV171" s="100"/>
      <c r="CW171" s="100"/>
      <c r="CX171" s="100"/>
      <c r="CY171" s="100"/>
      <c r="CZ171" s="100"/>
      <c r="DA171" s="100"/>
      <c r="DB171" s="100"/>
      <c r="DC171" s="100"/>
      <c r="DD171" s="100"/>
      <c r="DE171" s="100"/>
      <c r="DF171" s="100"/>
      <c r="DG171" s="100"/>
      <c r="DH171" s="100"/>
      <c r="DI171" s="100"/>
      <c r="DJ171" s="100"/>
      <c r="DK171" s="100"/>
      <c r="DL171" s="100"/>
      <c r="DM171" s="100"/>
      <c r="DN171" s="100"/>
      <c r="DO171" s="100"/>
      <c r="DP171" s="100"/>
      <c r="DQ171" s="100"/>
      <c r="DR171" s="100"/>
      <c r="DS171" s="100"/>
      <c r="DT171" s="100"/>
      <c r="DU171" s="100"/>
      <c r="DV171" s="100"/>
      <c r="DW171" s="100"/>
      <c r="DX171" s="100"/>
      <c r="DY171" s="100"/>
      <c r="DZ171" s="100"/>
      <c r="EA171" s="100"/>
      <c r="EB171" s="100"/>
      <c r="EC171" s="100"/>
      <c r="ED171" s="100"/>
      <c r="EE171" s="100"/>
      <c r="EF171" s="100"/>
      <c r="EG171" s="100"/>
      <c r="EH171" s="100"/>
      <c r="EI171" s="100"/>
      <c r="EJ171" s="100"/>
      <c r="EK171" s="100"/>
      <c r="EL171" s="100"/>
      <c r="EM171" s="100"/>
      <c r="EN171" s="100"/>
      <c r="EO171" s="100"/>
      <c r="EP171" s="100"/>
      <c r="EQ171" s="223"/>
      <c r="ER171" s="224"/>
      <c r="ES171" s="223"/>
      <c r="ET171" s="223"/>
      <c r="EU171" s="225"/>
      <c r="EV171" s="225"/>
      <c r="EW171" s="225"/>
      <c r="EX171" s="225"/>
      <c r="EY171" s="225"/>
      <c r="EZ171" s="225"/>
      <c r="FA171" s="225"/>
      <c r="FB171" s="225"/>
      <c r="FC171" s="225"/>
      <c r="FD171" s="225"/>
      <c r="FE171" s="225"/>
      <c r="FF171" s="225"/>
      <c r="FG171" s="225"/>
      <c r="FH171" s="225"/>
      <c r="FI171" s="225"/>
      <c r="FJ171" s="225"/>
      <c r="FK171" s="225"/>
      <c r="FL171" s="225"/>
      <c r="FM171" s="223"/>
      <c r="FN171" s="223"/>
      <c r="FO171" s="223"/>
      <c r="FP171" s="223"/>
      <c r="FQ171" s="223"/>
      <c r="FR171" s="223"/>
      <c r="FS171" s="223"/>
      <c r="FT171" s="223"/>
      <c r="FU171" s="223"/>
      <c r="FV171" s="223"/>
      <c r="FW171" s="223"/>
      <c r="FX171" s="223"/>
      <c r="FY171" s="223"/>
      <c r="FZ171" s="223"/>
      <c r="GA171" s="223"/>
      <c r="GB171" s="223"/>
      <c r="GC171" s="223"/>
      <c r="GD171" s="223"/>
      <c r="GE171" s="223"/>
      <c r="GF171" s="223"/>
      <c r="GG171" s="223"/>
      <c r="GH171" s="223"/>
      <c r="GI171" s="223"/>
    </row>
    <row r="172">
      <c r="A172" s="100"/>
      <c r="B172" s="100"/>
      <c r="C172" s="100"/>
      <c r="D172" s="100"/>
      <c r="E172" s="103"/>
      <c r="F172" s="101"/>
      <c r="G172" s="100"/>
      <c r="H172" s="100"/>
      <c r="I172" s="100"/>
      <c r="J172" s="103"/>
      <c r="K172" s="100"/>
      <c r="L172" s="100"/>
      <c r="M172" s="101"/>
      <c r="N172" s="102"/>
      <c r="O172" s="103"/>
      <c r="P172" s="103"/>
      <c r="Q172" s="103"/>
      <c r="R172" s="103"/>
      <c r="S172" s="103"/>
      <c r="T172" s="100"/>
      <c r="U172" s="100"/>
      <c r="V172" s="100"/>
      <c r="W172" s="101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1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0"/>
      <c r="BK172" s="100"/>
      <c r="BL172" s="100"/>
      <c r="BM172" s="100"/>
      <c r="BN172" s="100"/>
      <c r="BO172" s="100"/>
      <c r="BP172" s="100"/>
      <c r="BQ172" s="100"/>
      <c r="BR172" s="100"/>
      <c r="BS172" s="100"/>
      <c r="BT172" s="100"/>
      <c r="BU172" s="100"/>
      <c r="BV172" s="100"/>
      <c r="BW172" s="100"/>
      <c r="BX172" s="100"/>
      <c r="BY172" s="100"/>
      <c r="BZ172" s="100"/>
      <c r="CA172" s="100"/>
      <c r="CB172" s="100"/>
      <c r="CC172" s="100"/>
      <c r="CD172" s="100"/>
      <c r="CE172" s="100"/>
      <c r="CF172" s="100"/>
      <c r="CG172" s="100"/>
      <c r="CH172" s="100"/>
      <c r="CI172" s="100"/>
      <c r="CJ172" s="100"/>
      <c r="CK172" s="100"/>
      <c r="CL172" s="100"/>
      <c r="CM172" s="100"/>
      <c r="CN172" s="100"/>
      <c r="CO172" s="100"/>
      <c r="CP172" s="100"/>
      <c r="CQ172" s="100"/>
      <c r="CR172" s="100"/>
      <c r="CS172" s="100"/>
      <c r="CT172" s="100"/>
      <c r="CU172" s="100"/>
      <c r="CV172" s="100"/>
      <c r="CW172" s="100"/>
      <c r="CX172" s="100"/>
      <c r="CY172" s="100"/>
      <c r="CZ172" s="100"/>
      <c r="DA172" s="100"/>
      <c r="DB172" s="100"/>
      <c r="DC172" s="100"/>
      <c r="DD172" s="100"/>
      <c r="DE172" s="100"/>
      <c r="DF172" s="100"/>
      <c r="DG172" s="100"/>
      <c r="DH172" s="100"/>
      <c r="DI172" s="100"/>
      <c r="DJ172" s="100"/>
      <c r="DK172" s="100"/>
      <c r="DL172" s="100"/>
      <c r="DM172" s="100"/>
      <c r="DN172" s="100"/>
      <c r="DO172" s="100"/>
      <c r="DP172" s="100"/>
      <c r="DQ172" s="100"/>
      <c r="DR172" s="100"/>
      <c r="DS172" s="100"/>
      <c r="DT172" s="100"/>
      <c r="DU172" s="100"/>
      <c r="DV172" s="100"/>
      <c r="DW172" s="100"/>
      <c r="DX172" s="100"/>
      <c r="DY172" s="100"/>
      <c r="DZ172" s="100"/>
      <c r="EA172" s="100"/>
      <c r="EB172" s="100"/>
      <c r="EC172" s="100"/>
      <c r="ED172" s="100"/>
      <c r="EE172" s="100"/>
      <c r="EF172" s="100"/>
      <c r="EG172" s="100"/>
      <c r="EH172" s="100"/>
      <c r="EI172" s="100"/>
      <c r="EJ172" s="100"/>
      <c r="EK172" s="100"/>
      <c r="EL172" s="100"/>
      <c r="EM172" s="100"/>
      <c r="EN172" s="100"/>
      <c r="EO172" s="100"/>
      <c r="EP172" s="100"/>
      <c r="EQ172" s="223"/>
      <c r="ER172" s="224"/>
      <c r="ES172" s="223"/>
      <c r="ET172" s="223"/>
      <c r="EU172" s="225"/>
      <c r="EV172" s="225"/>
      <c r="EW172" s="225"/>
      <c r="EX172" s="225"/>
      <c r="EY172" s="225"/>
      <c r="EZ172" s="225"/>
      <c r="FA172" s="225"/>
      <c r="FB172" s="225"/>
      <c r="FC172" s="225"/>
      <c r="FD172" s="225"/>
      <c r="FE172" s="225"/>
      <c r="FF172" s="225"/>
      <c r="FG172" s="225"/>
      <c r="FH172" s="225"/>
      <c r="FI172" s="225"/>
      <c r="FJ172" s="225"/>
      <c r="FK172" s="225"/>
      <c r="FL172" s="225"/>
      <c r="FM172" s="223"/>
      <c r="FN172" s="223"/>
      <c r="FO172" s="223"/>
      <c r="FP172" s="223"/>
      <c r="FQ172" s="223"/>
      <c r="FR172" s="223"/>
      <c r="FS172" s="223"/>
      <c r="FT172" s="223"/>
      <c r="FU172" s="223"/>
      <c r="FV172" s="223"/>
      <c r="FW172" s="223"/>
      <c r="FX172" s="223"/>
      <c r="FY172" s="223"/>
      <c r="FZ172" s="223"/>
      <c r="GA172" s="223"/>
      <c r="GB172" s="223"/>
      <c r="GC172" s="223"/>
      <c r="GD172" s="223"/>
      <c r="GE172" s="223"/>
      <c r="GF172" s="223"/>
      <c r="GG172" s="223"/>
      <c r="GH172" s="223"/>
      <c r="GI172" s="223"/>
    </row>
    <row r="173">
      <c r="A173" s="100"/>
      <c r="B173" s="100"/>
      <c r="C173" s="100"/>
      <c r="D173" s="100"/>
      <c r="E173" s="103"/>
      <c r="F173" s="101"/>
      <c r="G173" s="100"/>
      <c r="H173" s="100"/>
      <c r="I173" s="100"/>
      <c r="J173" s="103"/>
      <c r="K173" s="100"/>
      <c r="L173" s="100"/>
      <c r="M173" s="101"/>
      <c r="N173" s="102"/>
      <c r="O173" s="103"/>
      <c r="P173" s="103"/>
      <c r="Q173" s="103"/>
      <c r="R173" s="103"/>
      <c r="S173" s="103"/>
      <c r="T173" s="100"/>
      <c r="U173" s="100"/>
      <c r="V173" s="100"/>
      <c r="W173" s="101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1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  <c r="BH173" s="100"/>
      <c r="BI173" s="100"/>
      <c r="BJ173" s="100"/>
      <c r="BK173" s="100"/>
      <c r="BL173" s="100"/>
      <c r="BM173" s="100"/>
      <c r="BN173" s="100"/>
      <c r="BO173" s="100"/>
      <c r="BP173" s="100"/>
      <c r="BQ173" s="100"/>
      <c r="BR173" s="100"/>
      <c r="BS173" s="100"/>
      <c r="BT173" s="100"/>
      <c r="BU173" s="100"/>
      <c r="BV173" s="100"/>
      <c r="BW173" s="100"/>
      <c r="BX173" s="100"/>
      <c r="BY173" s="100"/>
      <c r="BZ173" s="100"/>
      <c r="CA173" s="100"/>
      <c r="CB173" s="100"/>
      <c r="CC173" s="100"/>
      <c r="CD173" s="100"/>
      <c r="CE173" s="100"/>
      <c r="CF173" s="100"/>
      <c r="CG173" s="100"/>
      <c r="CH173" s="100"/>
      <c r="CI173" s="100"/>
      <c r="CJ173" s="100"/>
      <c r="CK173" s="100"/>
      <c r="CL173" s="100"/>
      <c r="CM173" s="100"/>
      <c r="CN173" s="100"/>
      <c r="CO173" s="100"/>
      <c r="CP173" s="100"/>
      <c r="CQ173" s="100"/>
      <c r="CR173" s="100"/>
      <c r="CS173" s="100"/>
      <c r="CT173" s="100"/>
      <c r="CU173" s="100"/>
      <c r="CV173" s="100"/>
      <c r="CW173" s="100"/>
      <c r="CX173" s="100"/>
      <c r="CY173" s="100"/>
      <c r="CZ173" s="100"/>
      <c r="DA173" s="100"/>
      <c r="DB173" s="100"/>
      <c r="DC173" s="100"/>
      <c r="DD173" s="100"/>
      <c r="DE173" s="100"/>
      <c r="DF173" s="100"/>
      <c r="DG173" s="100"/>
      <c r="DH173" s="100"/>
      <c r="DI173" s="100"/>
      <c r="DJ173" s="100"/>
      <c r="DK173" s="100"/>
      <c r="DL173" s="100"/>
      <c r="DM173" s="100"/>
      <c r="DN173" s="100"/>
      <c r="DO173" s="100"/>
      <c r="DP173" s="100"/>
      <c r="DQ173" s="100"/>
      <c r="DR173" s="100"/>
      <c r="DS173" s="100"/>
      <c r="DT173" s="100"/>
      <c r="DU173" s="100"/>
      <c r="DV173" s="100"/>
      <c r="DW173" s="100"/>
      <c r="DX173" s="100"/>
      <c r="DY173" s="100"/>
      <c r="DZ173" s="100"/>
      <c r="EA173" s="100"/>
      <c r="EB173" s="100"/>
      <c r="EC173" s="100"/>
      <c r="ED173" s="100"/>
      <c r="EE173" s="100"/>
      <c r="EF173" s="100"/>
      <c r="EG173" s="100"/>
      <c r="EH173" s="100"/>
      <c r="EI173" s="100"/>
      <c r="EJ173" s="100"/>
      <c r="EK173" s="100"/>
      <c r="EL173" s="100"/>
      <c r="EM173" s="100"/>
      <c r="EN173" s="100"/>
      <c r="EO173" s="100"/>
      <c r="EP173" s="100"/>
      <c r="EQ173" s="223"/>
      <c r="ER173" s="224"/>
      <c r="ES173" s="223"/>
      <c r="ET173" s="223"/>
      <c r="EU173" s="225"/>
      <c r="EV173" s="225"/>
      <c r="EW173" s="225"/>
      <c r="EX173" s="225"/>
      <c r="EY173" s="225"/>
      <c r="EZ173" s="225"/>
      <c r="FA173" s="225"/>
      <c r="FB173" s="225"/>
      <c r="FC173" s="225"/>
      <c r="FD173" s="225"/>
      <c r="FE173" s="225"/>
      <c r="FF173" s="225"/>
      <c r="FG173" s="225"/>
      <c r="FH173" s="225"/>
      <c r="FI173" s="225"/>
      <c r="FJ173" s="225"/>
      <c r="FK173" s="225"/>
      <c r="FL173" s="225"/>
      <c r="FM173" s="223"/>
      <c r="FN173" s="223"/>
      <c r="FO173" s="223"/>
      <c r="FP173" s="223"/>
      <c r="FQ173" s="223"/>
      <c r="FR173" s="223"/>
      <c r="FS173" s="223"/>
      <c r="FT173" s="223"/>
      <c r="FU173" s="223"/>
      <c r="FV173" s="223"/>
      <c r="FW173" s="223"/>
      <c r="FX173" s="223"/>
      <c r="FY173" s="223"/>
      <c r="FZ173" s="223"/>
      <c r="GA173" s="223"/>
      <c r="GB173" s="223"/>
      <c r="GC173" s="223"/>
      <c r="GD173" s="223"/>
      <c r="GE173" s="223"/>
      <c r="GF173" s="223"/>
      <c r="GG173" s="223"/>
      <c r="GH173" s="223"/>
      <c r="GI173" s="223"/>
    </row>
    <row r="174">
      <c r="A174" s="100"/>
      <c r="B174" s="100"/>
      <c r="C174" s="100"/>
      <c r="D174" s="100"/>
      <c r="E174" s="103"/>
      <c r="F174" s="101"/>
      <c r="G174" s="100"/>
      <c r="H174" s="100"/>
      <c r="I174" s="100"/>
      <c r="J174" s="103"/>
      <c r="K174" s="100"/>
      <c r="L174" s="100"/>
      <c r="M174" s="101"/>
      <c r="N174" s="102"/>
      <c r="O174" s="103"/>
      <c r="P174" s="103"/>
      <c r="Q174" s="103"/>
      <c r="R174" s="103"/>
      <c r="S174" s="103"/>
      <c r="T174" s="100"/>
      <c r="U174" s="100"/>
      <c r="V174" s="100"/>
      <c r="W174" s="101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1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0"/>
      <c r="BK174" s="100"/>
      <c r="BL174" s="100"/>
      <c r="BM174" s="100"/>
      <c r="BN174" s="100"/>
      <c r="BO174" s="100"/>
      <c r="BP174" s="100"/>
      <c r="BQ174" s="100"/>
      <c r="BR174" s="100"/>
      <c r="BS174" s="100"/>
      <c r="BT174" s="100"/>
      <c r="BU174" s="100"/>
      <c r="BV174" s="100"/>
      <c r="BW174" s="100"/>
      <c r="BX174" s="100"/>
      <c r="BY174" s="100"/>
      <c r="BZ174" s="100"/>
      <c r="CA174" s="100"/>
      <c r="CB174" s="100"/>
      <c r="CC174" s="100"/>
      <c r="CD174" s="100"/>
      <c r="CE174" s="100"/>
      <c r="CF174" s="100"/>
      <c r="CG174" s="100"/>
      <c r="CH174" s="100"/>
      <c r="CI174" s="100"/>
      <c r="CJ174" s="100"/>
      <c r="CK174" s="100"/>
      <c r="CL174" s="100"/>
      <c r="CM174" s="100"/>
      <c r="CN174" s="100"/>
      <c r="CO174" s="100"/>
      <c r="CP174" s="100"/>
      <c r="CQ174" s="100"/>
      <c r="CR174" s="100"/>
      <c r="CS174" s="100"/>
      <c r="CT174" s="100"/>
      <c r="CU174" s="100"/>
      <c r="CV174" s="100"/>
      <c r="CW174" s="100"/>
      <c r="CX174" s="100"/>
      <c r="CY174" s="100"/>
      <c r="CZ174" s="100"/>
      <c r="DA174" s="100"/>
      <c r="DB174" s="100"/>
      <c r="DC174" s="100"/>
      <c r="DD174" s="100"/>
      <c r="DE174" s="100"/>
      <c r="DF174" s="100"/>
      <c r="DG174" s="100"/>
      <c r="DH174" s="100"/>
      <c r="DI174" s="100"/>
      <c r="DJ174" s="100"/>
      <c r="DK174" s="100"/>
      <c r="DL174" s="100"/>
      <c r="DM174" s="100"/>
      <c r="DN174" s="100"/>
      <c r="DO174" s="100"/>
      <c r="DP174" s="100"/>
      <c r="DQ174" s="100"/>
      <c r="DR174" s="100"/>
      <c r="DS174" s="100"/>
      <c r="DT174" s="100"/>
      <c r="DU174" s="100"/>
      <c r="DV174" s="100"/>
      <c r="DW174" s="100"/>
      <c r="DX174" s="100"/>
      <c r="DY174" s="100"/>
      <c r="DZ174" s="100"/>
      <c r="EA174" s="100"/>
      <c r="EB174" s="100"/>
      <c r="EC174" s="100"/>
      <c r="ED174" s="100"/>
      <c r="EE174" s="100"/>
      <c r="EF174" s="100"/>
      <c r="EG174" s="100"/>
      <c r="EH174" s="100"/>
      <c r="EI174" s="100"/>
      <c r="EJ174" s="100"/>
      <c r="EK174" s="100"/>
      <c r="EL174" s="100"/>
      <c r="EM174" s="100"/>
      <c r="EN174" s="100"/>
      <c r="EO174" s="100"/>
      <c r="EP174" s="100"/>
      <c r="EQ174" s="223"/>
      <c r="ER174" s="224"/>
      <c r="ES174" s="223"/>
      <c r="ET174" s="223"/>
      <c r="EU174" s="225"/>
      <c r="EV174" s="225"/>
      <c r="EW174" s="225"/>
      <c r="EX174" s="225"/>
      <c r="EY174" s="225"/>
      <c r="EZ174" s="225"/>
      <c r="FA174" s="225"/>
      <c r="FB174" s="225"/>
      <c r="FC174" s="225"/>
      <c r="FD174" s="225"/>
      <c r="FE174" s="225"/>
      <c r="FF174" s="225"/>
      <c r="FG174" s="225"/>
      <c r="FH174" s="225"/>
      <c r="FI174" s="225"/>
      <c r="FJ174" s="225"/>
      <c r="FK174" s="225"/>
      <c r="FL174" s="225"/>
      <c r="FM174" s="223"/>
      <c r="FN174" s="223"/>
      <c r="FO174" s="223"/>
      <c r="FP174" s="223"/>
      <c r="FQ174" s="223"/>
      <c r="FR174" s="223"/>
      <c r="FS174" s="223"/>
      <c r="FT174" s="223"/>
      <c r="FU174" s="223"/>
      <c r="FV174" s="223"/>
      <c r="FW174" s="223"/>
      <c r="FX174" s="223"/>
      <c r="FY174" s="223"/>
      <c r="FZ174" s="223"/>
      <c r="GA174" s="223"/>
      <c r="GB174" s="223"/>
      <c r="GC174" s="223"/>
      <c r="GD174" s="223"/>
      <c r="GE174" s="223"/>
      <c r="GF174" s="223"/>
      <c r="GG174" s="223"/>
      <c r="GH174" s="223"/>
      <c r="GI174" s="223"/>
    </row>
    <row r="175">
      <c r="A175" s="100"/>
      <c r="B175" s="100"/>
      <c r="C175" s="100"/>
      <c r="D175" s="100"/>
      <c r="E175" s="103"/>
      <c r="F175" s="101"/>
      <c r="G175" s="100"/>
      <c r="H175" s="100"/>
      <c r="I175" s="100"/>
      <c r="J175" s="103"/>
      <c r="K175" s="100"/>
      <c r="L175" s="100"/>
      <c r="M175" s="101"/>
      <c r="N175" s="102"/>
      <c r="O175" s="103"/>
      <c r="P175" s="103"/>
      <c r="Q175" s="103"/>
      <c r="R175" s="103"/>
      <c r="S175" s="103"/>
      <c r="T175" s="100"/>
      <c r="U175" s="100"/>
      <c r="V175" s="100"/>
      <c r="W175" s="101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1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  <c r="BH175" s="100"/>
      <c r="BI175" s="100"/>
      <c r="BJ175" s="100"/>
      <c r="BK175" s="100"/>
      <c r="BL175" s="100"/>
      <c r="BM175" s="100"/>
      <c r="BN175" s="100"/>
      <c r="BO175" s="100"/>
      <c r="BP175" s="100"/>
      <c r="BQ175" s="100"/>
      <c r="BR175" s="100"/>
      <c r="BS175" s="100"/>
      <c r="BT175" s="100"/>
      <c r="BU175" s="100"/>
      <c r="BV175" s="100"/>
      <c r="BW175" s="100"/>
      <c r="BX175" s="100"/>
      <c r="BY175" s="100"/>
      <c r="BZ175" s="100"/>
      <c r="CA175" s="100"/>
      <c r="CB175" s="100"/>
      <c r="CC175" s="100"/>
      <c r="CD175" s="100"/>
      <c r="CE175" s="100"/>
      <c r="CF175" s="100"/>
      <c r="CG175" s="100"/>
      <c r="CH175" s="100"/>
      <c r="CI175" s="100"/>
      <c r="CJ175" s="100"/>
      <c r="CK175" s="100"/>
      <c r="CL175" s="100"/>
      <c r="CM175" s="100"/>
      <c r="CN175" s="100"/>
      <c r="CO175" s="100"/>
      <c r="CP175" s="100"/>
      <c r="CQ175" s="100"/>
      <c r="CR175" s="100"/>
      <c r="CS175" s="100"/>
      <c r="CT175" s="100"/>
      <c r="CU175" s="100"/>
      <c r="CV175" s="100"/>
      <c r="CW175" s="100"/>
      <c r="CX175" s="100"/>
      <c r="CY175" s="100"/>
      <c r="CZ175" s="100"/>
      <c r="DA175" s="100"/>
      <c r="DB175" s="100"/>
      <c r="DC175" s="100"/>
      <c r="DD175" s="100"/>
      <c r="DE175" s="100"/>
      <c r="DF175" s="100"/>
      <c r="DG175" s="100"/>
      <c r="DH175" s="100"/>
      <c r="DI175" s="100"/>
      <c r="DJ175" s="100"/>
      <c r="DK175" s="100"/>
      <c r="DL175" s="100"/>
      <c r="DM175" s="100"/>
      <c r="DN175" s="100"/>
      <c r="DO175" s="100"/>
      <c r="DP175" s="100"/>
      <c r="DQ175" s="100"/>
      <c r="DR175" s="100"/>
      <c r="DS175" s="100"/>
      <c r="DT175" s="100"/>
      <c r="DU175" s="100"/>
      <c r="DV175" s="100"/>
      <c r="DW175" s="100"/>
      <c r="DX175" s="100"/>
      <c r="DY175" s="100"/>
      <c r="DZ175" s="100"/>
      <c r="EA175" s="100"/>
      <c r="EB175" s="100"/>
      <c r="EC175" s="100"/>
      <c r="ED175" s="100"/>
      <c r="EE175" s="100"/>
      <c r="EF175" s="100"/>
      <c r="EG175" s="100"/>
      <c r="EH175" s="100"/>
      <c r="EI175" s="100"/>
      <c r="EJ175" s="100"/>
      <c r="EK175" s="100"/>
      <c r="EL175" s="100"/>
      <c r="EM175" s="100"/>
      <c r="EN175" s="100"/>
      <c r="EO175" s="100"/>
      <c r="EP175" s="100"/>
      <c r="EQ175" s="223"/>
      <c r="ER175" s="224"/>
      <c r="ES175" s="223"/>
      <c r="ET175" s="223"/>
      <c r="EU175" s="225"/>
      <c r="EV175" s="225"/>
      <c r="EW175" s="225"/>
      <c r="EX175" s="225"/>
      <c r="EY175" s="225"/>
      <c r="EZ175" s="225"/>
      <c r="FA175" s="225"/>
      <c r="FB175" s="225"/>
      <c r="FC175" s="225"/>
      <c r="FD175" s="225"/>
      <c r="FE175" s="225"/>
      <c r="FF175" s="225"/>
      <c r="FG175" s="225"/>
      <c r="FH175" s="225"/>
      <c r="FI175" s="225"/>
      <c r="FJ175" s="225"/>
      <c r="FK175" s="225"/>
      <c r="FL175" s="225"/>
      <c r="FM175" s="223"/>
      <c r="FN175" s="223"/>
      <c r="FO175" s="223"/>
      <c r="FP175" s="223"/>
      <c r="FQ175" s="223"/>
      <c r="FR175" s="223"/>
      <c r="FS175" s="223"/>
      <c r="FT175" s="223"/>
      <c r="FU175" s="223"/>
      <c r="FV175" s="223"/>
      <c r="FW175" s="223"/>
      <c r="FX175" s="223"/>
      <c r="FY175" s="223"/>
      <c r="FZ175" s="223"/>
      <c r="GA175" s="223"/>
      <c r="GB175" s="223"/>
      <c r="GC175" s="223"/>
      <c r="GD175" s="223"/>
      <c r="GE175" s="223"/>
      <c r="GF175" s="223"/>
      <c r="GG175" s="223"/>
      <c r="GH175" s="223"/>
      <c r="GI175" s="223"/>
    </row>
    <row r="176">
      <c r="A176" s="100"/>
      <c r="B176" s="100"/>
      <c r="C176" s="100"/>
      <c r="D176" s="100"/>
      <c r="E176" s="103"/>
      <c r="F176" s="101"/>
      <c r="G176" s="100"/>
      <c r="H176" s="100"/>
      <c r="I176" s="100"/>
      <c r="J176" s="103"/>
      <c r="K176" s="100"/>
      <c r="L176" s="100"/>
      <c r="M176" s="101"/>
      <c r="N176" s="102"/>
      <c r="O176" s="103"/>
      <c r="P176" s="103"/>
      <c r="Q176" s="103"/>
      <c r="R176" s="103"/>
      <c r="S176" s="103"/>
      <c r="T176" s="100"/>
      <c r="U176" s="100"/>
      <c r="V176" s="100"/>
      <c r="W176" s="101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1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  <c r="BH176" s="100"/>
      <c r="BI176" s="100"/>
      <c r="BJ176" s="100"/>
      <c r="BK176" s="100"/>
      <c r="BL176" s="100"/>
      <c r="BM176" s="100"/>
      <c r="BN176" s="100"/>
      <c r="BO176" s="100"/>
      <c r="BP176" s="100"/>
      <c r="BQ176" s="100"/>
      <c r="BR176" s="100"/>
      <c r="BS176" s="100"/>
      <c r="BT176" s="100"/>
      <c r="BU176" s="100"/>
      <c r="BV176" s="100"/>
      <c r="BW176" s="100"/>
      <c r="BX176" s="100"/>
      <c r="BY176" s="100"/>
      <c r="BZ176" s="100"/>
      <c r="CA176" s="100"/>
      <c r="CB176" s="100"/>
      <c r="CC176" s="100"/>
      <c r="CD176" s="100"/>
      <c r="CE176" s="100"/>
      <c r="CF176" s="100"/>
      <c r="CG176" s="100"/>
      <c r="CH176" s="100"/>
      <c r="CI176" s="100"/>
      <c r="CJ176" s="100"/>
      <c r="CK176" s="100"/>
      <c r="CL176" s="100"/>
      <c r="CM176" s="100"/>
      <c r="CN176" s="100"/>
      <c r="CO176" s="100"/>
      <c r="CP176" s="100"/>
      <c r="CQ176" s="100"/>
      <c r="CR176" s="100"/>
      <c r="CS176" s="100"/>
      <c r="CT176" s="100"/>
      <c r="CU176" s="100"/>
      <c r="CV176" s="100"/>
      <c r="CW176" s="100"/>
      <c r="CX176" s="100"/>
      <c r="CY176" s="100"/>
      <c r="CZ176" s="100"/>
      <c r="DA176" s="100"/>
      <c r="DB176" s="100"/>
      <c r="DC176" s="100"/>
      <c r="DD176" s="100"/>
      <c r="DE176" s="100"/>
      <c r="DF176" s="100"/>
      <c r="DG176" s="100"/>
      <c r="DH176" s="100"/>
      <c r="DI176" s="100"/>
      <c r="DJ176" s="100"/>
      <c r="DK176" s="100"/>
      <c r="DL176" s="100"/>
      <c r="DM176" s="100"/>
      <c r="DN176" s="100"/>
      <c r="DO176" s="100"/>
      <c r="DP176" s="100"/>
      <c r="DQ176" s="100"/>
      <c r="DR176" s="100"/>
      <c r="DS176" s="100"/>
      <c r="DT176" s="100"/>
      <c r="DU176" s="100"/>
      <c r="DV176" s="100"/>
      <c r="DW176" s="100"/>
      <c r="DX176" s="100"/>
      <c r="DY176" s="100"/>
      <c r="DZ176" s="100"/>
      <c r="EA176" s="100"/>
      <c r="EB176" s="100"/>
      <c r="EC176" s="100"/>
      <c r="ED176" s="100"/>
      <c r="EE176" s="100"/>
      <c r="EF176" s="100"/>
      <c r="EG176" s="100"/>
      <c r="EH176" s="100"/>
      <c r="EI176" s="100"/>
      <c r="EJ176" s="100"/>
      <c r="EK176" s="100"/>
      <c r="EL176" s="100"/>
      <c r="EM176" s="100"/>
      <c r="EN176" s="100"/>
      <c r="EO176" s="100"/>
      <c r="EP176" s="100"/>
      <c r="EQ176" s="223"/>
      <c r="ER176" s="224"/>
      <c r="ES176" s="223"/>
      <c r="ET176" s="223"/>
      <c r="EU176" s="225"/>
      <c r="EV176" s="225"/>
      <c r="EW176" s="225"/>
      <c r="EX176" s="225"/>
      <c r="EY176" s="225"/>
      <c r="EZ176" s="225"/>
      <c r="FA176" s="225"/>
      <c r="FB176" s="225"/>
      <c r="FC176" s="225"/>
      <c r="FD176" s="225"/>
      <c r="FE176" s="225"/>
      <c r="FF176" s="225"/>
      <c r="FG176" s="225"/>
      <c r="FH176" s="225"/>
      <c r="FI176" s="225"/>
      <c r="FJ176" s="225"/>
      <c r="FK176" s="225"/>
      <c r="FL176" s="225"/>
      <c r="FM176" s="223"/>
      <c r="FN176" s="223"/>
      <c r="FO176" s="223"/>
      <c r="FP176" s="223"/>
      <c r="FQ176" s="223"/>
      <c r="FR176" s="223"/>
      <c r="FS176" s="223"/>
      <c r="FT176" s="223"/>
      <c r="FU176" s="223"/>
      <c r="FV176" s="223"/>
      <c r="FW176" s="223"/>
      <c r="FX176" s="223"/>
      <c r="FY176" s="223"/>
      <c r="FZ176" s="223"/>
      <c r="GA176" s="223"/>
      <c r="GB176" s="223"/>
      <c r="GC176" s="223"/>
      <c r="GD176" s="223"/>
      <c r="GE176" s="223"/>
      <c r="GF176" s="223"/>
      <c r="GG176" s="223"/>
      <c r="GH176" s="223"/>
      <c r="GI176" s="223"/>
    </row>
    <row r="177">
      <c r="A177" s="100"/>
      <c r="B177" s="100"/>
      <c r="C177" s="100"/>
      <c r="D177" s="100"/>
      <c r="E177" s="103"/>
      <c r="F177" s="101"/>
      <c r="G177" s="100"/>
      <c r="H177" s="100"/>
      <c r="I177" s="100"/>
      <c r="J177" s="103"/>
      <c r="K177" s="100"/>
      <c r="L177" s="100"/>
      <c r="M177" s="101"/>
      <c r="N177" s="102"/>
      <c r="O177" s="103"/>
      <c r="P177" s="103"/>
      <c r="Q177" s="103"/>
      <c r="R177" s="103"/>
      <c r="S177" s="103"/>
      <c r="T177" s="100"/>
      <c r="U177" s="100"/>
      <c r="V177" s="100"/>
      <c r="W177" s="101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1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  <c r="BH177" s="100"/>
      <c r="BI177" s="100"/>
      <c r="BJ177" s="100"/>
      <c r="BK177" s="100"/>
      <c r="BL177" s="100"/>
      <c r="BM177" s="100"/>
      <c r="BN177" s="100"/>
      <c r="BO177" s="100"/>
      <c r="BP177" s="100"/>
      <c r="BQ177" s="100"/>
      <c r="BR177" s="100"/>
      <c r="BS177" s="100"/>
      <c r="BT177" s="100"/>
      <c r="BU177" s="100"/>
      <c r="BV177" s="100"/>
      <c r="BW177" s="100"/>
      <c r="BX177" s="100"/>
      <c r="BY177" s="100"/>
      <c r="BZ177" s="100"/>
      <c r="CA177" s="100"/>
      <c r="CB177" s="100"/>
      <c r="CC177" s="100"/>
      <c r="CD177" s="100"/>
      <c r="CE177" s="100"/>
      <c r="CF177" s="100"/>
      <c r="CG177" s="100"/>
      <c r="CH177" s="100"/>
      <c r="CI177" s="100"/>
      <c r="CJ177" s="100"/>
      <c r="CK177" s="100"/>
      <c r="CL177" s="100"/>
      <c r="CM177" s="100"/>
      <c r="CN177" s="100"/>
      <c r="CO177" s="100"/>
      <c r="CP177" s="100"/>
      <c r="CQ177" s="100"/>
      <c r="CR177" s="100"/>
      <c r="CS177" s="100"/>
      <c r="CT177" s="100"/>
      <c r="CU177" s="100"/>
      <c r="CV177" s="100"/>
      <c r="CW177" s="100"/>
      <c r="CX177" s="100"/>
      <c r="CY177" s="100"/>
      <c r="CZ177" s="100"/>
      <c r="DA177" s="100"/>
      <c r="DB177" s="100"/>
      <c r="DC177" s="100"/>
      <c r="DD177" s="100"/>
      <c r="DE177" s="100"/>
      <c r="DF177" s="100"/>
      <c r="DG177" s="100"/>
      <c r="DH177" s="100"/>
      <c r="DI177" s="100"/>
      <c r="DJ177" s="100"/>
      <c r="DK177" s="100"/>
      <c r="DL177" s="100"/>
      <c r="DM177" s="100"/>
      <c r="DN177" s="100"/>
      <c r="DO177" s="100"/>
      <c r="DP177" s="100"/>
      <c r="DQ177" s="100"/>
      <c r="DR177" s="100"/>
      <c r="DS177" s="100"/>
      <c r="DT177" s="100"/>
      <c r="DU177" s="100"/>
      <c r="DV177" s="100"/>
      <c r="DW177" s="100"/>
      <c r="DX177" s="100"/>
      <c r="DY177" s="100"/>
      <c r="DZ177" s="100"/>
      <c r="EA177" s="100"/>
      <c r="EB177" s="100"/>
      <c r="EC177" s="100"/>
      <c r="ED177" s="100"/>
      <c r="EE177" s="100"/>
      <c r="EF177" s="100"/>
      <c r="EG177" s="100"/>
      <c r="EH177" s="100"/>
      <c r="EI177" s="100"/>
      <c r="EJ177" s="100"/>
      <c r="EK177" s="100"/>
      <c r="EL177" s="100"/>
      <c r="EM177" s="100"/>
      <c r="EN177" s="100"/>
      <c r="EO177" s="100"/>
      <c r="EP177" s="100"/>
      <c r="EQ177" s="223"/>
      <c r="ER177" s="224"/>
      <c r="ES177" s="223"/>
      <c r="ET177" s="223"/>
      <c r="EU177" s="225"/>
      <c r="EV177" s="225"/>
      <c r="EW177" s="225"/>
      <c r="EX177" s="225"/>
      <c r="EY177" s="225"/>
      <c r="EZ177" s="225"/>
      <c r="FA177" s="225"/>
      <c r="FB177" s="225"/>
      <c r="FC177" s="225"/>
      <c r="FD177" s="225"/>
      <c r="FE177" s="225"/>
      <c r="FF177" s="225"/>
      <c r="FG177" s="225"/>
      <c r="FH177" s="225"/>
      <c r="FI177" s="225"/>
      <c r="FJ177" s="225"/>
      <c r="FK177" s="225"/>
      <c r="FL177" s="225"/>
      <c r="FM177" s="223"/>
      <c r="FN177" s="223"/>
      <c r="FO177" s="223"/>
      <c r="FP177" s="223"/>
      <c r="FQ177" s="223"/>
      <c r="FR177" s="223"/>
      <c r="FS177" s="223"/>
      <c r="FT177" s="223"/>
      <c r="FU177" s="223"/>
      <c r="FV177" s="223"/>
      <c r="FW177" s="223"/>
      <c r="FX177" s="223"/>
      <c r="FY177" s="223"/>
      <c r="FZ177" s="223"/>
      <c r="GA177" s="223"/>
      <c r="GB177" s="223"/>
      <c r="GC177" s="223"/>
      <c r="GD177" s="223"/>
      <c r="GE177" s="223"/>
      <c r="GF177" s="223"/>
      <c r="GG177" s="223"/>
      <c r="GH177" s="223"/>
      <c r="GI177" s="223"/>
    </row>
    <row r="178">
      <c r="A178" s="100"/>
      <c r="B178" s="100"/>
      <c r="C178" s="100"/>
      <c r="D178" s="100"/>
      <c r="E178" s="103"/>
      <c r="F178" s="101"/>
      <c r="G178" s="100"/>
      <c r="H178" s="100"/>
      <c r="I178" s="100"/>
      <c r="J178" s="103"/>
      <c r="K178" s="100"/>
      <c r="L178" s="100"/>
      <c r="M178" s="101"/>
      <c r="N178" s="102"/>
      <c r="O178" s="103"/>
      <c r="P178" s="103"/>
      <c r="Q178" s="103"/>
      <c r="R178" s="103"/>
      <c r="S178" s="103"/>
      <c r="T178" s="100"/>
      <c r="U178" s="100"/>
      <c r="V178" s="100"/>
      <c r="W178" s="101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1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0"/>
      <c r="BV178" s="100"/>
      <c r="BW178" s="100"/>
      <c r="BX178" s="100"/>
      <c r="BY178" s="100"/>
      <c r="BZ178" s="100"/>
      <c r="CA178" s="100"/>
      <c r="CB178" s="100"/>
      <c r="CC178" s="100"/>
      <c r="CD178" s="100"/>
      <c r="CE178" s="100"/>
      <c r="CF178" s="100"/>
      <c r="CG178" s="100"/>
      <c r="CH178" s="100"/>
      <c r="CI178" s="100"/>
      <c r="CJ178" s="100"/>
      <c r="CK178" s="100"/>
      <c r="CL178" s="100"/>
      <c r="CM178" s="100"/>
      <c r="CN178" s="100"/>
      <c r="CO178" s="100"/>
      <c r="CP178" s="100"/>
      <c r="CQ178" s="100"/>
      <c r="CR178" s="100"/>
      <c r="CS178" s="100"/>
      <c r="CT178" s="100"/>
      <c r="CU178" s="100"/>
      <c r="CV178" s="100"/>
      <c r="CW178" s="100"/>
      <c r="CX178" s="100"/>
      <c r="CY178" s="100"/>
      <c r="CZ178" s="100"/>
      <c r="DA178" s="100"/>
      <c r="DB178" s="100"/>
      <c r="DC178" s="100"/>
      <c r="DD178" s="100"/>
      <c r="DE178" s="100"/>
      <c r="DF178" s="100"/>
      <c r="DG178" s="100"/>
      <c r="DH178" s="100"/>
      <c r="DI178" s="100"/>
      <c r="DJ178" s="100"/>
      <c r="DK178" s="100"/>
      <c r="DL178" s="100"/>
      <c r="DM178" s="100"/>
      <c r="DN178" s="100"/>
      <c r="DO178" s="100"/>
      <c r="DP178" s="100"/>
      <c r="DQ178" s="100"/>
      <c r="DR178" s="100"/>
      <c r="DS178" s="100"/>
      <c r="DT178" s="100"/>
      <c r="DU178" s="100"/>
      <c r="DV178" s="100"/>
      <c r="DW178" s="100"/>
      <c r="DX178" s="100"/>
      <c r="DY178" s="100"/>
      <c r="DZ178" s="100"/>
      <c r="EA178" s="100"/>
      <c r="EB178" s="100"/>
      <c r="EC178" s="100"/>
      <c r="ED178" s="100"/>
      <c r="EE178" s="100"/>
      <c r="EF178" s="100"/>
      <c r="EG178" s="100"/>
      <c r="EH178" s="100"/>
      <c r="EI178" s="100"/>
      <c r="EJ178" s="100"/>
      <c r="EK178" s="100"/>
      <c r="EL178" s="100"/>
      <c r="EM178" s="100"/>
      <c r="EN178" s="100"/>
      <c r="EO178" s="100"/>
      <c r="EP178" s="100"/>
      <c r="EQ178" s="223"/>
      <c r="ER178" s="224"/>
      <c r="ES178" s="223"/>
      <c r="ET178" s="223"/>
      <c r="EU178" s="225"/>
      <c r="EV178" s="225"/>
      <c r="EW178" s="225"/>
      <c r="EX178" s="225"/>
      <c r="EY178" s="225"/>
      <c r="EZ178" s="225"/>
      <c r="FA178" s="225"/>
      <c r="FB178" s="225"/>
      <c r="FC178" s="225"/>
      <c r="FD178" s="225"/>
      <c r="FE178" s="225"/>
      <c r="FF178" s="225"/>
      <c r="FG178" s="225"/>
      <c r="FH178" s="225"/>
      <c r="FI178" s="225"/>
      <c r="FJ178" s="225"/>
      <c r="FK178" s="225"/>
      <c r="FL178" s="225"/>
      <c r="FM178" s="223"/>
      <c r="FN178" s="223"/>
      <c r="FO178" s="223"/>
      <c r="FP178" s="223"/>
      <c r="FQ178" s="223"/>
      <c r="FR178" s="223"/>
      <c r="FS178" s="223"/>
      <c r="FT178" s="223"/>
      <c r="FU178" s="223"/>
      <c r="FV178" s="223"/>
      <c r="FW178" s="223"/>
      <c r="FX178" s="223"/>
      <c r="FY178" s="223"/>
      <c r="FZ178" s="223"/>
      <c r="GA178" s="223"/>
      <c r="GB178" s="223"/>
      <c r="GC178" s="223"/>
      <c r="GD178" s="223"/>
      <c r="GE178" s="223"/>
      <c r="GF178" s="223"/>
      <c r="GG178" s="223"/>
      <c r="GH178" s="223"/>
      <c r="GI178" s="223"/>
    </row>
    <row r="179">
      <c r="A179" s="100"/>
      <c r="B179" s="100"/>
      <c r="C179" s="100"/>
      <c r="D179" s="100"/>
      <c r="E179" s="103"/>
      <c r="F179" s="101"/>
      <c r="G179" s="100"/>
      <c r="H179" s="100"/>
      <c r="I179" s="100"/>
      <c r="J179" s="103"/>
      <c r="K179" s="100"/>
      <c r="L179" s="100"/>
      <c r="M179" s="101"/>
      <c r="N179" s="102"/>
      <c r="O179" s="103"/>
      <c r="P179" s="103"/>
      <c r="Q179" s="103"/>
      <c r="R179" s="103"/>
      <c r="S179" s="103"/>
      <c r="T179" s="100"/>
      <c r="U179" s="100"/>
      <c r="V179" s="100"/>
      <c r="W179" s="101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1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0"/>
      <c r="BV179" s="100"/>
      <c r="BW179" s="100"/>
      <c r="BX179" s="100"/>
      <c r="BY179" s="100"/>
      <c r="BZ179" s="100"/>
      <c r="CA179" s="100"/>
      <c r="CB179" s="100"/>
      <c r="CC179" s="100"/>
      <c r="CD179" s="100"/>
      <c r="CE179" s="100"/>
      <c r="CF179" s="100"/>
      <c r="CG179" s="100"/>
      <c r="CH179" s="100"/>
      <c r="CI179" s="100"/>
      <c r="CJ179" s="100"/>
      <c r="CK179" s="100"/>
      <c r="CL179" s="100"/>
      <c r="CM179" s="100"/>
      <c r="CN179" s="100"/>
      <c r="CO179" s="100"/>
      <c r="CP179" s="100"/>
      <c r="CQ179" s="100"/>
      <c r="CR179" s="100"/>
      <c r="CS179" s="100"/>
      <c r="CT179" s="100"/>
      <c r="CU179" s="100"/>
      <c r="CV179" s="100"/>
      <c r="CW179" s="100"/>
      <c r="CX179" s="100"/>
      <c r="CY179" s="100"/>
      <c r="CZ179" s="100"/>
      <c r="DA179" s="100"/>
      <c r="DB179" s="100"/>
      <c r="DC179" s="100"/>
      <c r="DD179" s="100"/>
      <c r="DE179" s="100"/>
      <c r="DF179" s="100"/>
      <c r="DG179" s="100"/>
      <c r="DH179" s="100"/>
      <c r="DI179" s="100"/>
      <c r="DJ179" s="100"/>
      <c r="DK179" s="100"/>
      <c r="DL179" s="100"/>
      <c r="DM179" s="100"/>
      <c r="DN179" s="100"/>
      <c r="DO179" s="100"/>
      <c r="DP179" s="100"/>
      <c r="DQ179" s="100"/>
      <c r="DR179" s="100"/>
      <c r="DS179" s="100"/>
      <c r="DT179" s="100"/>
      <c r="DU179" s="100"/>
      <c r="DV179" s="100"/>
      <c r="DW179" s="100"/>
      <c r="DX179" s="100"/>
      <c r="DY179" s="100"/>
      <c r="DZ179" s="100"/>
      <c r="EA179" s="100"/>
      <c r="EB179" s="100"/>
      <c r="EC179" s="100"/>
      <c r="ED179" s="100"/>
      <c r="EE179" s="100"/>
      <c r="EF179" s="100"/>
      <c r="EG179" s="100"/>
      <c r="EH179" s="100"/>
      <c r="EI179" s="100"/>
      <c r="EJ179" s="100"/>
      <c r="EK179" s="100"/>
      <c r="EL179" s="100"/>
      <c r="EM179" s="100"/>
      <c r="EN179" s="100"/>
      <c r="EO179" s="100"/>
      <c r="EP179" s="100"/>
      <c r="EQ179" s="223"/>
      <c r="ER179" s="224"/>
      <c r="ES179" s="223"/>
      <c r="ET179" s="223"/>
      <c r="EU179" s="225"/>
      <c r="EV179" s="225"/>
      <c r="EW179" s="225"/>
      <c r="EX179" s="225"/>
      <c r="EY179" s="225"/>
      <c r="EZ179" s="225"/>
      <c r="FA179" s="225"/>
      <c r="FB179" s="225"/>
      <c r="FC179" s="225"/>
      <c r="FD179" s="225"/>
      <c r="FE179" s="225"/>
      <c r="FF179" s="225"/>
      <c r="FG179" s="225"/>
      <c r="FH179" s="225"/>
      <c r="FI179" s="225"/>
      <c r="FJ179" s="225"/>
      <c r="FK179" s="225"/>
      <c r="FL179" s="225"/>
      <c r="FM179" s="223"/>
      <c r="FN179" s="223"/>
      <c r="FO179" s="223"/>
      <c r="FP179" s="223"/>
      <c r="FQ179" s="223"/>
      <c r="FR179" s="223"/>
      <c r="FS179" s="223"/>
      <c r="FT179" s="223"/>
      <c r="FU179" s="223"/>
      <c r="FV179" s="223"/>
      <c r="FW179" s="223"/>
      <c r="FX179" s="223"/>
      <c r="FY179" s="223"/>
      <c r="FZ179" s="223"/>
      <c r="GA179" s="223"/>
      <c r="GB179" s="223"/>
      <c r="GC179" s="223"/>
      <c r="GD179" s="223"/>
      <c r="GE179" s="223"/>
      <c r="GF179" s="223"/>
      <c r="GG179" s="223"/>
      <c r="GH179" s="223"/>
      <c r="GI179" s="223"/>
    </row>
    <row r="180">
      <c r="A180" s="100"/>
      <c r="B180" s="100"/>
      <c r="C180" s="100"/>
      <c r="D180" s="100"/>
      <c r="E180" s="103"/>
      <c r="F180" s="101"/>
      <c r="G180" s="100"/>
      <c r="H180" s="100"/>
      <c r="I180" s="100"/>
      <c r="J180" s="103"/>
      <c r="K180" s="100"/>
      <c r="L180" s="100"/>
      <c r="M180" s="101"/>
      <c r="N180" s="102"/>
      <c r="O180" s="103"/>
      <c r="P180" s="103"/>
      <c r="Q180" s="103"/>
      <c r="R180" s="103"/>
      <c r="S180" s="103"/>
      <c r="T180" s="100"/>
      <c r="U180" s="100"/>
      <c r="V180" s="100"/>
      <c r="W180" s="101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1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0"/>
      <c r="BV180" s="100"/>
      <c r="BW180" s="100"/>
      <c r="BX180" s="100"/>
      <c r="BY180" s="100"/>
      <c r="BZ180" s="100"/>
      <c r="CA180" s="100"/>
      <c r="CB180" s="100"/>
      <c r="CC180" s="100"/>
      <c r="CD180" s="100"/>
      <c r="CE180" s="100"/>
      <c r="CF180" s="100"/>
      <c r="CG180" s="100"/>
      <c r="CH180" s="100"/>
      <c r="CI180" s="100"/>
      <c r="CJ180" s="100"/>
      <c r="CK180" s="100"/>
      <c r="CL180" s="100"/>
      <c r="CM180" s="100"/>
      <c r="CN180" s="100"/>
      <c r="CO180" s="100"/>
      <c r="CP180" s="100"/>
      <c r="CQ180" s="100"/>
      <c r="CR180" s="100"/>
      <c r="CS180" s="100"/>
      <c r="CT180" s="100"/>
      <c r="CU180" s="100"/>
      <c r="CV180" s="100"/>
      <c r="CW180" s="100"/>
      <c r="CX180" s="100"/>
      <c r="CY180" s="100"/>
      <c r="CZ180" s="100"/>
      <c r="DA180" s="100"/>
      <c r="DB180" s="100"/>
      <c r="DC180" s="100"/>
      <c r="DD180" s="100"/>
      <c r="DE180" s="100"/>
      <c r="DF180" s="100"/>
      <c r="DG180" s="100"/>
      <c r="DH180" s="100"/>
      <c r="DI180" s="100"/>
      <c r="DJ180" s="100"/>
      <c r="DK180" s="100"/>
      <c r="DL180" s="100"/>
      <c r="DM180" s="100"/>
      <c r="DN180" s="100"/>
      <c r="DO180" s="100"/>
      <c r="DP180" s="100"/>
      <c r="DQ180" s="100"/>
      <c r="DR180" s="100"/>
      <c r="DS180" s="100"/>
      <c r="DT180" s="100"/>
      <c r="DU180" s="100"/>
      <c r="DV180" s="100"/>
      <c r="DW180" s="100"/>
      <c r="DX180" s="100"/>
      <c r="DY180" s="100"/>
      <c r="DZ180" s="100"/>
      <c r="EA180" s="100"/>
      <c r="EB180" s="100"/>
      <c r="EC180" s="100"/>
      <c r="ED180" s="100"/>
      <c r="EE180" s="100"/>
      <c r="EF180" s="100"/>
      <c r="EG180" s="100"/>
      <c r="EH180" s="100"/>
      <c r="EI180" s="100"/>
      <c r="EJ180" s="100"/>
      <c r="EK180" s="100"/>
      <c r="EL180" s="100"/>
      <c r="EM180" s="100"/>
      <c r="EN180" s="100"/>
      <c r="EO180" s="100"/>
      <c r="EP180" s="100"/>
      <c r="EQ180" s="223"/>
      <c r="ER180" s="224"/>
      <c r="ES180" s="223"/>
      <c r="ET180" s="223"/>
      <c r="EU180" s="225"/>
      <c r="EV180" s="225"/>
      <c r="EW180" s="225"/>
      <c r="EX180" s="225"/>
      <c r="EY180" s="225"/>
      <c r="EZ180" s="225"/>
      <c r="FA180" s="225"/>
      <c r="FB180" s="225"/>
      <c r="FC180" s="225"/>
      <c r="FD180" s="225"/>
      <c r="FE180" s="225"/>
      <c r="FF180" s="225"/>
      <c r="FG180" s="225"/>
      <c r="FH180" s="225"/>
      <c r="FI180" s="225"/>
      <c r="FJ180" s="225"/>
      <c r="FK180" s="225"/>
      <c r="FL180" s="225"/>
      <c r="FM180" s="223"/>
      <c r="FN180" s="223"/>
      <c r="FO180" s="223"/>
      <c r="FP180" s="223"/>
      <c r="FQ180" s="223"/>
      <c r="FR180" s="223"/>
      <c r="FS180" s="223"/>
      <c r="FT180" s="223"/>
      <c r="FU180" s="223"/>
      <c r="FV180" s="223"/>
      <c r="FW180" s="223"/>
      <c r="FX180" s="223"/>
      <c r="FY180" s="223"/>
      <c r="FZ180" s="223"/>
      <c r="GA180" s="223"/>
      <c r="GB180" s="223"/>
      <c r="GC180" s="223"/>
      <c r="GD180" s="223"/>
      <c r="GE180" s="223"/>
      <c r="GF180" s="223"/>
      <c r="GG180" s="223"/>
      <c r="GH180" s="223"/>
      <c r="GI180" s="223"/>
    </row>
    <row r="181">
      <c r="A181" s="100"/>
      <c r="B181" s="100"/>
      <c r="C181" s="100"/>
      <c r="D181" s="100"/>
      <c r="E181" s="103"/>
      <c r="F181" s="101"/>
      <c r="G181" s="100"/>
      <c r="H181" s="100"/>
      <c r="I181" s="100"/>
      <c r="J181" s="103"/>
      <c r="K181" s="100"/>
      <c r="L181" s="100"/>
      <c r="M181" s="101"/>
      <c r="N181" s="102"/>
      <c r="O181" s="103"/>
      <c r="P181" s="103"/>
      <c r="Q181" s="103"/>
      <c r="R181" s="103"/>
      <c r="S181" s="103"/>
      <c r="T181" s="100"/>
      <c r="U181" s="100"/>
      <c r="V181" s="100"/>
      <c r="W181" s="101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1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0"/>
      <c r="BV181" s="100"/>
      <c r="BW181" s="100"/>
      <c r="BX181" s="100"/>
      <c r="BY181" s="100"/>
      <c r="BZ181" s="100"/>
      <c r="CA181" s="100"/>
      <c r="CB181" s="100"/>
      <c r="CC181" s="100"/>
      <c r="CD181" s="100"/>
      <c r="CE181" s="100"/>
      <c r="CF181" s="100"/>
      <c r="CG181" s="100"/>
      <c r="CH181" s="100"/>
      <c r="CI181" s="100"/>
      <c r="CJ181" s="100"/>
      <c r="CK181" s="100"/>
      <c r="CL181" s="100"/>
      <c r="CM181" s="100"/>
      <c r="CN181" s="100"/>
      <c r="CO181" s="100"/>
      <c r="CP181" s="100"/>
      <c r="CQ181" s="100"/>
      <c r="CR181" s="100"/>
      <c r="CS181" s="100"/>
      <c r="CT181" s="100"/>
      <c r="CU181" s="100"/>
      <c r="CV181" s="100"/>
      <c r="CW181" s="100"/>
      <c r="CX181" s="100"/>
      <c r="CY181" s="100"/>
      <c r="CZ181" s="100"/>
      <c r="DA181" s="100"/>
      <c r="DB181" s="100"/>
      <c r="DC181" s="100"/>
      <c r="DD181" s="100"/>
      <c r="DE181" s="100"/>
      <c r="DF181" s="100"/>
      <c r="DG181" s="100"/>
      <c r="DH181" s="100"/>
      <c r="DI181" s="100"/>
      <c r="DJ181" s="100"/>
      <c r="DK181" s="100"/>
      <c r="DL181" s="100"/>
      <c r="DM181" s="100"/>
      <c r="DN181" s="100"/>
      <c r="DO181" s="100"/>
      <c r="DP181" s="100"/>
      <c r="DQ181" s="100"/>
      <c r="DR181" s="100"/>
      <c r="DS181" s="100"/>
      <c r="DT181" s="100"/>
      <c r="DU181" s="100"/>
      <c r="DV181" s="100"/>
      <c r="DW181" s="100"/>
      <c r="DX181" s="100"/>
      <c r="DY181" s="100"/>
      <c r="DZ181" s="100"/>
      <c r="EA181" s="100"/>
      <c r="EB181" s="100"/>
      <c r="EC181" s="100"/>
      <c r="ED181" s="100"/>
      <c r="EE181" s="100"/>
      <c r="EF181" s="100"/>
      <c r="EG181" s="100"/>
      <c r="EH181" s="100"/>
      <c r="EI181" s="100"/>
      <c r="EJ181" s="100"/>
      <c r="EK181" s="100"/>
      <c r="EL181" s="100"/>
      <c r="EM181" s="100"/>
      <c r="EN181" s="100"/>
      <c r="EO181" s="100"/>
      <c r="EP181" s="100"/>
      <c r="EQ181" s="223"/>
      <c r="ER181" s="224"/>
      <c r="ES181" s="223"/>
      <c r="ET181" s="223"/>
      <c r="EU181" s="225"/>
      <c r="EV181" s="225"/>
      <c r="EW181" s="225"/>
      <c r="EX181" s="225"/>
      <c r="EY181" s="225"/>
      <c r="EZ181" s="225"/>
      <c r="FA181" s="225"/>
      <c r="FB181" s="225"/>
      <c r="FC181" s="225"/>
      <c r="FD181" s="225"/>
      <c r="FE181" s="225"/>
      <c r="FF181" s="225"/>
      <c r="FG181" s="225"/>
      <c r="FH181" s="225"/>
      <c r="FI181" s="225"/>
      <c r="FJ181" s="225"/>
      <c r="FK181" s="225"/>
      <c r="FL181" s="225"/>
      <c r="FM181" s="223"/>
      <c r="FN181" s="223"/>
      <c r="FO181" s="223"/>
      <c r="FP181" s="223"/>
      <c r="FQ181" s="223"/>
      <c r="FR181" s="223"/>
      <c r="FS181" s="223"/>
      <c r="FT181" s="223"/>
      <c r="FU181" s="223"/>
      <c r="FV181" s="223"/>
      <c r="FW181" s="223"/>
      <c r="FX181" s="223"/>
      <c r="FY181" s="223"/>
      <c r="FZ181" s="223"/>
      <c r="GA181" s="223"/>
      <c r="GB181" s="223"/>
      <c r="GC181" s="223"/>
      <c r="GD181" s="223"/>
      <c r="GE181" s="223"/>
      <c r="GF181" s="223"/>
      <c r="GG181" s="223"/>
      <c r="GH181" s="223"/>
      <c r="GI181" s="223"/>
    </row>
    <row r="182">
      <c r="A182" s="100"/>
      <c r="B182" s="100"/>
      <c r="C182" s="100"/>
      <c r="D182" s="100"/>
      <c r="E182" s="103"/>
      <c r="F182" s="101"/>
      <c r="G182" s="100"/>
      <c r="H182" s="100"/>
      <c r="I182" s="100"/>
      <c r="J182" s="103"/>
      <c r="K182" s="100"/>
      <c r="L182" s="100"/>
      <c r="M182" s="101"/>
      <c r="N182" s="102"/>
      <c r="O182" s="103"/>
      <c r="P182" s="103"/>
      <c r="Q182" s="103"/>
      <c r="R182" s="103"/>
      <c r="S182" s="103"/>
      <c r="T182" s="100"/>
      <c r="U182" s="100"/>
      <c r="V182" s="100"/>
      <c r="W182" s="101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1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0"/>
      <c r="BV182" s="100"/>
      <c r="BW182" s="100"/>
      <c r="BX182" s="100"/>
      <c r="BY182" s="100"/>
      <c r="BZ182" s="100"/>
      <c r="CA182" s="100"/>
      <c r="CB182" s="100"/>
      <c r="CC182" s="100"/>
      <c r="CD182" s="100"/>
      <c r="CE182" s="100"/>
      <c r="CF182" s="100"/>
      <c r="CG182" s="100"/>
      <c r="CH182" s="100"/>
      <c r="CI182" s="100"/>
      <c r="CJ182" s="100"/>
      <c r="CK182" s="100"/>
      <c r="CL182" s="100"/>
      <c r="CM182" s="100"/>
      <c r="CN182" s="100"/>
      <c r="CO182" s="100"/>
      <c r="CP182" s="100"/>
      <c r="CQ182" s="100"/>
      <c r="CR182" s="100"/>
      <c r="CS182" s="100"/>
      <c r="CT182" s="100"/>
      <c r="CU182" s="100"/>
      <c r="CV182" s="100"/>
      <c r="CW182" s="100"/>
      <c r="CX182" s="100"/>
      <c r="CY182" s="100"/>
      <c r="CZ182" s="100"/>
      <c r="DA182" s="100"/>
      <c r="DB182" s="100"/>
      <c r="DC182" s="100"/>
      <c r="DD182" s="100"/>
      <c r="DE182" s="100"/>
      <c r="DF182" s="100"/>
      <c r="DG182" s="100"/>
      <c r="DH182" s="100"/>
      <c r="DI182" s="100"/>
      <c r="DJ182" s="100"/>
      <c r="DK182" s="100"/>
      <c r="DL182" s="100"/>
      <c r="DM182" s="100"/>
      <c r="DN182" s="100"/>
      <c r="DO182" s="100"/>
      <c r="DP182" s="100"/>
      <c r="DQ182" s="100"/>
      <c r="DR182" s="100"/>
      <c r="DS182" s="100"/>
      <c r="DT182" s="100"/>
      <c r="DU182" s="100"/>
      <c r="DV182" s="100"/>
      <c r="DW182" s="100"/>
      <c r="DX182" s="100"/>
      <c r="DY182" s="100"/>
      <c r="DZ182" s="100"/>
      <c r="EA182" s="100"/>
      <c r="EB182" s="100"/>
      <c r="EC182" s="100"/>
      <c r="ED182" s="100"/>
      <c r="EE182" s="100"/>
      <c r="EF182" s="100"/>
      <c r="EG182" s="100"/>
      <c r="EH182" s="100"/>
      <c r="EI182" s="100"/>
      <c r="EJ182" s="100"/>
      <c r="EK182" s="100"/>
      <c r="EL182" s="100"/>
      <c r="EM182" s="100"/>
      <c r="EN182" s="100"/>
      <c r="EO182" s="100"/>
      <c r="EP182" s="100"/>
      <c r="EQ182" s="223"/>
      <c r="ER182" s="224"/>
      <c r="ES182" s="223"/>
      <c r="ET182" s="223"/>
      <c r="EU182" s="225"/>
      <c r="EV182" s="225"/>
      <c r="EW182" s="225"/>
      <c r="EX182" s="225"/>
      <c r="EY182" s="225"/>
      <c r="EZ182" s="225"/>
      <c r="FA182" s="225"/>
      <c r="FB182" s="225"/>
      <c r="FC182" s="225"/>
      <c r="FD182" s="225"/>
      <c r="FE182" s="225"/>
      <c r="FF182" s="225"/>
      <c r="FG182" s="225"/>
      <c r="FH182" s="225"/>
      <c r="FI182" s="225"/>
      <c r="FJ182" s="225"/>
      <c r="FK182" s="225"/>
      <c r="FL182" s="225"/>
      <c r="FM182" s="223"/>
      <c r="FN182" s="223"/>
      <c r="FO182" s="223"/>
      <c r="FP182" s="223"/>
      <c r="FQ182" s="223"/>
      <c r="FR182" s="223"/>
      <c r="FS182" s="223"/>
      <c r="FT182" s="223"/>
      <c r="FU182" s="223"/>
      <c r="FV182" s="223"/>
      <c r="FW182" s="223"/>
      <c r="FX182" s="223"/>
      <c r="FY182" s="223"/>
      <c r="FZ182" s="223"/>
      <c r="GA182" s="223"/>
      <c r="GB182" s="223"/>
      <c r="GC182" s="223"/>
      <c r="GD182" s="223"/>
      <c r="GE182" s="223"/>
      <c r="GF182" s="223"/>
      <c r="GG182" s="223"/>
      <c r="GH182" s="223"/>
      <c r="GI182" s="223"/>
    </row>
    <row r="183">
      <c r="A183" s="100"/>
      <c r="B183" s="100"/>
      <c r="C183" s="100"/>
      <c r="D183" s="100"/>
      <c r="E183" s="103"/>
      <c r="F183" s="101"/>
      <c r="G183" s="100"/>
      <c r="H183" s="100"/>
      <c r="I183" s="100"/>
      <c r="J183" s="103"/>
      <c r="K183" s="100"/>
      <c r="L183" s="100"/>
      <c r="M183" s="101"/>
      <c r="N183" s="102"/>
      <c r="O183" s="103"/>
      <c r="P183" s="103"/>
      <c r="Q183" s="103"/>
      <c r="R183" s="103"/>
      <c r="S183" s="103"/>
      <c r="T183" s="100"/>
      <c r="U183" s="100"/>
      <c r="V183" s="100"/>
      <c r="W183" s="101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1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0"/>
      <c r="BK183" s="100"/>
      <c r="BL183" s="100"/>
      <c r="BM183" s="100"/>
      <c r="BN183" s="100"/>
      <c r="BO183" s="100"/>
      <c r="BP183" s="100"/>
      <c r="BQ183" s="100"/>
      <c r="BR183" s="100"/>
      <c r="BS183" s="100"/>
      <c r="BT183" s="100"/>
      <c r="BU183" s="100"/>
      <c r="BV183" s="100"/>
      <c r="BW183" s="100"/>
      <c r="BX183" s="100"/>
      <c r="BY183" s="100"/>
      <c r="BZ183" s="100"/>
      <c r="CA183" s="100"/>
      <c r="CB183" s="100"/>
      <c r="CC183" s="100"/>
      <c r="CD183" s="100"/>
      <c r="CE183" s="100"/>
      <c r="CF183" s="100"/>
      <c r="CG183" s="100"/>
      <c r="CH183" s="100"/>
      <c r="CI183" s="100"/>
      <c r="CJ183" s="100"/>
      <c r="CK183" s="100"/>
      <c r="CL183" s="100"/>
      <c r="CM183" s="100"/>
      <c r="CN183" s="100"/>
      <c r="CO183" s="100"/>
      <c r="CP183" s="100"/>
      <c r="CQ183" s="100"/>
      <c r="CR183" s="100"/>
      <c r="CS183" s="100"/>
      <c r="CT183" s="100"/>
      <c r="CU183" s="100"/>
      <c r="CV183" s="100"/>
      <c r="CW183" s="100"/>
      <c r="CX183" s="100"/>
      <c r="CY183" s="100"/>
      <c r="CZ183" s="100"/>
      <c r="DA183" s="100"/>
      <c r="DB183" s="100"/>
      <c r="DC183" s="100"/>
      <c r="DD183" s="100"/>
      <c r="DE183" s="100"/>
      <c r="DF183" s="100"/>
      <c r="DG183" s="100"/>
      <c r="DH183" s="100"/>
      <c r="DI183" s="100"/>
      <c r="DJ183" s="100"/>
      <c r="DK183" s="100"/>
      <c r="DL183" s="100"/>
      <c r="DM183" s="100"/>
      <c r="DN183" s="100"/>
      <c r="DO183" s="100"/>
      <c r="DP183" s="100"/>
      <c r="DQ183" s="100"/>
      <c r="DR183" s="100"/>
      <c r="DS183" s="100"/>
      <c r="DT183" s="100"/>
      <c r="DU183" s="100"/>
      <c r="DV183" s="100"/>
      <c r="DW183" s="100"/>
      <c r="DX183" s="100"/>
      <c r="DY183" s="100"/>
      <c r="DZ183" s="100"/>
      <c r="EA183" s="100"/>
      <c r="EB183" s="100"/>
      <c r="EC183" s="100"/>
      <c r="ED183" s="100"/>
      <c r="EE183" s="100"/>
      <c r="EF183" s="100"/>
      <c r="EG183" s="100"/>
      <c r="EH183" s="100"/>
      <c r="EI183" s="100"/>
      <c r="EJ183" s="100"/>
      <c r="EK183" s="100"/>
      <c r="EL183" s="100"/>
      <c r="EM183" s="100"/>
      <c r="EN183" s="100"/>
      <c r="EO183" s="100"/>
      <c r="EP183" s="100"/>
      <c r="EQ183" s="223"/>
      <c r="ER183" s="224"/>
      <c r="ES183" s="223"/>
      <c r="ET183" s="223"/>
      <c r="EU183" s="225"/>
      <c r="EV183" s="225"/>
      <c r="EW183" s="225"/>
      <c r="EX183" s="225"/>
      <c r="EY183" s="225"/>
      <c r="EZ183" s="225"/>
      <c r="FA183" s="225"/>
      <c r="FB183" s="225"/>
      <c r="FC183" s="225"/>
      <c r="FD183" s="225"/>
      <c r="FE183" s="225"/>
      <c r="FF183" s="225"/>
      <c r="FG183" s="225"/>
      <c r="FH183" s="225"/>
      <c r="FI183" s="225"/>
      <c r="FJ183" s="225"/>
      <c r="FK183" s="225"/>
      <c r="FL183" s="225"/>
      <c r="FM183" s="223"/>
      <c r="FN183" s="223"/>
      <c r="FO183" s="223"/>
      <c r="FP183" s="223"/>
      <c r="FQ183" s="223"/>
      <c r="FR183" s="223"/>
      <c r="FS183" s="223"/>
      <c r="FT183" s="223"/>
      <c r="FU183" s="223"/>
      <c r="FV183" s="223"/>
      <c r="FW183" s="223"/>
      <c r="FX183" s="223"/>
      <c r="FY183" s="223"/>
      <c r="FZ183" s="223"/>
      <c r="GA183" s="223"/>
      <c r="GB183" s="223"/>
      <c r="GC183" s="223"/>
      <c r="GD183" s="223"/>
      <c r="GE183" s="223"/>
      <c r="GF183" s="223"/>
      <c r="GG183" s="223"/>
      <c r="GH183" s="223"/>
      <c r="GI183" s="223"/>
    </row>
    <row r="184">
      <c r="A184" s="100"/>
      <c r="B184" s="100"/>
      <c r="C184" s="100"/>
      <c r="D184" s="100"/>
      <c r="E184" s="103"/>
      <c r="F184" s="101"/>
      <c r="G184" s="100"/>
      <c r="H184" s="100"/>
      <c r="I184" s="100"/>
      <c r="J184" s="103"/>
      <c r="K184" s="100"/>
      <c r="L184" s="100"/>
      <c r="M184" s="101"/>
      <c r="N184" s="102"/>
      <c r="O184" s="103"/>
      <c r="P184" s="103"/>
      <c r="Q184" s="103"/>
      <c r="R184" s="103"/>
      <c r="S184" s="103"/>
      <c r="T184" s="100"/>
      <c r="U184" s="100"/>
      <c r="V184" s="100"/>
      <c r="W184" s="101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1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  <c r="BH184" s="100"/>
      <c r="BI184" s="100"/>
      <c r="BJ184" s="100"/>
      <c r="BK184" s="100"/>
      <c r="BL184" s="100"/>
      <c r="BM184" s="100"/>
      <c r="BN184" s="100"/>
      <c r="BO184" s="100"/>
      <c r="BP184" s="100"/>
      <c r="BQ184" s="100"/>
      <c r="BR184" s="100"/>
      <c r="BS184" s="100"/>
      <c r="BT184" s="100"/>
      <c r="BU184" s="100"/>
      <c r="BV184" s="100"/>
      <c r="BW184" s="100"/>
      <c r="BX184" s="100"/>
      <c r="BY184" s="100"/>
      <c r="BZ184" s="100"/>
      <c r="CA184" s="100"/>
      <c r="CB184" s="100"/>
      <c r="CC184" s="100"/>
      <c r="CD184" s="100"/>
      <c r="CE184" s="100"/>
      <c r="CF184" s="100"/>
      <c r="CG184" s="100"/>
      <c r="CH184" s="100"/>
      <c r="CI184" s="100"/>
      <c r="CJ184" s="100"/>
      <c r="CK184" s="100"/>
      <c r="CL184" s="100"/>
      <c r="CM184" s="100"/>
      <c r="CN184" s="100"/>
      <c r="CO184" s="100"/>
      <c r="CP184" s="100"/>
      <c r="CQ184" s="100"/>
      <c r="CR184" s="100"/>
      <c r="CS184" s="100"/>
      <c r="CT184" s="100"/>
      <c r="CU184" s="100"/>
      <c r="CV184" s="100"/>
      <c r="CW184" s="100"/>
      <c r="CX184" s="100"/>
      <c r="CY184" s="100"/>
      <c r="CZ184" s="100"/>
      <c r="DA184" s="100"/>
      <c r="DB184" s="100"/>
      <c r="DC184" s="100"/>
      <c r="DD184" s="100"/>
      <c r="DE184" s="100"/>
      <c r="DF184" s="100"/>
      <c r="DG184" s="100"/>
      <c r="DH184" s="100"/>
      <c r="DI184" s="100"/>
      <c r="DJ184" s="100"/>
      <c r="DK184" s="100"/>
      <c r="DL184" s="100"/>
      <c r="DM184" s="100"/>
      <c r="DN184" s="100"/>
      <c r="DO184" s="100"/>
      <c r="DP184" s="100"/>
      <c r="DQ184" s="100"/>
      <c r="DR184" s="100"/>
      <c r="DS184" s="100"/>
      <c r="DT184" s="100"/>
      <c r="DU184" s="100"/>
      <c r="DV184" s="100"/>
      <c r="DW184" s="100"/>
      <c r="DX184" s="100"/>
      <c r="DY184" s="100"/>
      <c r="DZ184" s="100"/>
      <c r="EA184" s="100"/>
      <c r="EB184" s="100"/>
      <c r="EC184" s="100"/>
      <c r="ED184" s="100"/>
      <c r="EE184" s="100"/>
      <c r="EF184" s="100"/>
      <c r="EG184" s="100"/>
      <c r="EH184" s="100"/>
      <c r="EI184" s="100"/>
      <c r="EJ184" s="100"/>
      <c r="EK184" s="100"/>
      <c r="EL184" s="100"/>
      <c r="EM184" s="100"/>
      <c r="EN184" s="100"/>
      <c r="EO184" s="100"/>
      <c r="EP184" s="100"/>
      <c r="EQ184" s="223"/>
      <c r="ER184" s="224"/>
      <c r="ES184" s="223"/>
      <c r="ET184" s="223"/>
      <c r="EU184" s="225"/>
      <c r="EV184" s="225"/>
      <c r="EW184" s="225"/>
      <c r="EX184" s="225"/>
      <c r="EY184" s="225"/>
      <c r="EZ184" s="225"/>
      <c r="FA184" s="225"/>
      <c r="FB184" s="225"/>
      <c r="FC184" s="225"/>
      <c r="FD184" s="225"/>
      <c r="FE184" s="225"/>
      <c r="FF184" s="225"/>
      <c r="FG184" s="225"/>
      <c r="FH184" s="225"/>
      <c r="FI184" s="225"/>
      <c r="FJ184" s="225"/>
      <c r="FK184" s="225"/>
      <c r="FL184" s="225"/>
      <c r="FM184" s="223"/>
      <c r="FN184" s="223"/>
      <c r="FO184" s="223"/>
      <c r="FP184" s="223"/>
      <c r="FQ184" s="223"/>
      <c r="FR184" s="223"/>
      <c r="FS184" s="223"/>
      <c r="FT184" s="223"/>
      <c r="FU184" s="223"/>
      <c r="FV184" s="223"/>
      <c r="FW184" s="223"/>
      <c r="FX184" s="223"/>
      <c r="FY184" s="223"/>
      <c r="FZ184" s="223"/>
      <c r="GA184" s="223"/>
      <c r="GB184" s="223"/>
      <c r="GC184" s="223"/>
      <c r="GD184" s="223"/>
      <c r="GE184" s="223"/>
      <c r="GF184" s="223"/>
      <c r="GG184" s="223"/>
      <c r="GH184" s="223"/>
      <c r="GI184" s="223"/>
    </row>
    <row r="185">
      <c r="A185" s="100"/>
      <c r="B185" s="100"/>
      <c r="C185" s="100"/>
      <c r="D185" s="100"/>
      <c r="E185" s="103"/>
      <c r="F185" s="101"/>
      <c r="G185" s="100"/>
      <c r="H185" s="100"/>
      <c r="I185" s="100"/>
      <c r="J185" s="103"/>
      <c r="K185" s="100"/>
      <c r="L185" s="100"/>
      <c r="M185" s="101"/>
      <c r="N185" s="102"/>
      <c r="O185" s="103"/>
      <c r="P185" s="103"/>
      <c r="Q185" s="103"/>
      <c r="R185" s="103"/>
      <c r="S185" s="103"/>
      <c r="T185" s="100"/>
      <c r="U185" s="100"/>
      <c r="V185" s="100"/>
      <c r="W185" s="101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1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  <c r="BY185" s="100"/>
      <c r="BZ185" s="100"/>
      <c r="CA185" s="100"/>
      <c r="CB185" s="100"/>
      <c r="CC185" s="100"/>
      <c r="CD185" s="100"/>
      <c r="CE185" s="100"/>
      <c r="CF185" s="100"/>
      <c r="CG185" s="100"/>
      <c r="CH185" s="100"/>
      <c r="CI185" s="100"/>
      <c r="CJ185" s="100"/>
      <c r="CK185" s="100"/>
      <c r="CL185" s="100"/>
      <c r="CM185" s="100"/>
      <c r="CN185" s="100"/>
      <c r="CO185" s="100"/>
      <c r="CP185" s="100"/>
      <c r="CQ185" s="100"/>
      <c r="CR185" s="100"/>
      <c r="CS185" s="100"/>
      <c r="CT185" s="100"/>
      <c r="CU185" s="100"/>
      <c r="CV185" s="100"/>
      <c r="CW185" s="100"/>
      <c r="CX185" s="100"/>
      <c r="CY185" s="100"/>
      <c r="CZ185" s="100"/>
      <c r="DA185" s="100"/>
      <c r="DB185" s="100"/>
      <c r="DC185" s="100"/>
      <c r="DD185" s="100"/>
      <c r="DE185" s="100"/>
      <c r="DF185" s="100"/>
      <c r="DG185" s="100"/>
      <c r="DH185" s="100"/>
      <c r="DI185" s="100"/>
      <c r="DJ185" s="100"/>
      <c r="DK185" s="100"/>
      <c r="DL185" s="100"/>
      <c r="DM185" s="100"/>
      <c r="DN185" s="100"/>
      <c r="DO185" s="100"/>
      <c r="DP185" s="100"/>
      <c r="DQ185" s="100"/>
      <c r="DR185" s="100"/>
      <c r="DS185" s="100"/>
      <c r="DT185" s="100"/>
      <c r="DU185" s="100"/>
      <c r="DV185" s="100"/>
      <c r="DW185" s="100"/>
      <c r="DX185" s="100"/>
      <c r="DY185" s="100"/>
      <c r="DZ185" s="100"/>
      <c r="EA185" s="100"/>
      <c r="EB185" s="100"/>
      <c r="EC185" s="100"/>
      <c r="ED185" s="100"/>
      <c r="EE185" s="100"/>
      <c r="EF185" s="100"/>
      <c r="EG185" s="100"/>
      <c r="EH185" s="100"/>
      <c r="EI185" s="100"/>
      <c r="EJ185" s="100"/>
      <c r="EK185" s="100"/>
      <c r="EL185" s="100"/>
      <c r="EM185" s="100"/>
      <c r="EN185" s="100"/>
      <c r="EO185" s="100"/>
      <c r="EP185" s="100"/>
      <c r="EQ185" s="223"/>
      <c r="ER185" s="224"/>
      <c r="ES185" s="223"/>
      <c r="ET185" s="223"/>
      <c r="EU185" s="225"/>
      <c r="EV185" s="225"/>
      <c r="EW185" s="225"/>
      <c r="EX185" s="225"/>
      <c r="EY185" s="225"/>
      <c r="EZ185" s="225"/>
      <c r="FA185" s="225"/>
      <c r="FB185" s="225"/>
      <c r="FC185" s="225"/>
      <c r="FD185" s="225"/>
      <c r="FE185" s="225"/>
      <c r="FF185" s="225"/>
      <c r="FG185" s="225"/>
      <c r="FH185" s="225"/>
      <c r="FI185" s="225"/>
      <c r="FJ185" s="225"/>
      <c r="FK185" s="225"/>
      <c r="FL185" s="225"/>
      <c r="FM185" s="223"/>
      <c r="FN185" s="223"/>
      <c r="FO185" s="223"/>
      <c r="FP185" s="223"/>
      <c r="FQ185" s="223"/>
      <c r="FR185" s="223"/>
      <c r="FS185" s="223"/>
      <c r="FT185" s="223"/>
      <c r="FU185" s="223"/>
      <c r="FV185" s="223"/>
      <c r="FW185" s="223"/>
      <c r="FX185" s="223"/>
      <c r="FY185" s="223"/>
      <c r="FZ185" s="223"/>
      <c r="GA185" s="223"/>
      <c r="GB185" s="223"/>
      <c r="GC185" s="223"/>
      <c r="GD185" s="223"/>
      <c r="GE185" s="223"/>
      <c r="GF185" s="223"/>
      <c r="GG185" s="223"/>
      <c r="GH185" s="223"/>
      <c r="GI185" s="223"/>
    </row>
    <row r="186">
      <c r="A186" s="100"/>
      <c r="B186" s="100"/>
      <c r="C186" s="100"/>
      <c r="D186" s="100"/>
      <c r="E186" s="103"/>
      <c r="F186" s="101"/>
      <c r="G186" s="100"/>
      <c r="H186" s="100"/>
      <c r="I186" s="100"/>
      <c r="J186" s="103"/>
      <c r="K186" s="100"/>
      <c r="L186" s="100"/>
      <c r="M186" s="101"/>
      <c r="N186" s="102"/>
      <c r="O186" s="103"/>
      <c r="P186" s="103"/>
      <c r="Q186" s="103"/>
      <c r="R186" s="103"/>
      <c r="S186" s="103"/>
      <c r="T186" s="100"/>
      <c r="U186" s="100"/>
      <c r="V186" s="100"/>
      <c r="W186" s="101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1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0"/>
      <c r="BV186" s="100"/>
      <c r="BW186" s="100"/>
      <c r="BX186" s="100"/>
      <c r="BY186" s="100"/>
      <c r="BZ186" s="100"/>
      <c r="CA186" s="100"/>
      <c r="CB186" s="100"/>
      <c r="CC186" s="100"/>
      <c r="CD186" s="100"/>
      <c r="CE186" s="100"/>
      <c r="CF186" s="100"/>
      <c r="CG186" s="100"/>
      <c r="CH186" s="100"/>
      <c r="CI186" s="100"/>
      <c r="CJ186" s="100"/>
      <c r="CK186" s="100"/>
      <c r="CL186" s="100"/>
      <c r="CM186" s="100"/>
      <c r="CN186" s="100"/>
      <c r="CO186" s="100"/>
      <c r="CP186" s="100"/>
      <c r="CQ186" s="100"/>
      <c r="CR186" s="100"/>
      <c r="CS186" s="100"/>
      <c r="CT186" s="100"/>
      <c r="CU186" s="100"/>
      <c r="CV186" s="100"/>
      <c r="CW186" s="100"/>
      <c r="CX186" s="100"/>
      <c r="CY186" s="100"/>
      <c r="CZ186" s="100"/>
      <c r="DA186" s="100"/>
      <c r="DB186" s="100"/>
      <c r="DC186" s="100"/>
      <c r="DD186" s="100"/>
      <c r="DE186" s="100"/>
      <c r="DF186" s="100"/>
      <c r="DG186" s="100"/>
      <c r="DH186" s="100"/>
      <c r="DI186" s="100"/>
      <c r="DJ186" s="100"/>
      <c r="DK186" s="100"/>
      <c r="DL186" s="100"/>
      <c r="DM186" s="100"/>
      <c r="DN186" s="100"/>
      <c r="DO186" s="100"/>
      <c r="DP186" s="100"/>
      <c r="DQ186" s="100"/>
      <c r="DR186" s="100"/>
      <c r="DS186" s="100"/>
      <c r="DT186" s="100"/>
      <c r="DU186" s="100"/>
      <c r="DV186" s="100"/>
      <c r="DW186" s="100"/>
      <c r="DX186" s="100"/>
      <c r="DY186" s="100"/>
      <c r="DZ186" s="100"/>
      <c r="EA186" s="100"/>
      <c r="EB186" s="100"/>
      <c r="EC186" s="100"/>
      <c r="ED186" s="100"/>
      <c r="EE186" s="100"/>
      <c r="EF186" s="100"/>
      <c r="EG186" s="100"/>
      <c r="EH186" s="100"/>
      <c r="EI186" s="100"/>
      <c r="EJ186" s="100"/>
      <c r="EK186" s="100"/>
      <c r="EL186" s="100"/>
      <c r="EM186" s="100"/>
      <c r="EN186" s="100"/>
      <c r="EO186" s="100"/>
      <c r="EP186" s="100"/>
      <c r="EQ186" s="223"/>
      <c r="ER186" s="224"/>
      <c r="ES186" s="223"/>
      <c r="ET186" s="223"/>
      <c r="EU186" s="225"/>
      <c r="EV186" s="225"/>
      <c r="EW186" s="225"/>
      <c r="EX186" s="225"/>
      <c r="EY186" s="225"/>
      <c r="EZ186" s="225"/>
      <c r="FA186" s="225"/>
      <c r="FB186" s="225"/>
      <c r="FC186" s="225"/>
      <c r="FD186" s="225"/>
      <c r="FE186" s="225"/>
      <c r="FF186" s="225"/>
      <c r="FG186" s="225"/>
      <c r="FH186" s="225"/>
      <c r="FI186" s="225"/>
      <c r="FJ186" s="225"/>
      <c r="FK186" s="225"/>
      <c r="FL186" s="225"/>
      <c r="FM186" s="223"/>
      <c r="FN186" s="223"/>
      <c r="FO186" s="223"/>
      <c r="FP186" s="223"/>
      <c r="FQ186" s="223"/>
      <c r="FR186" s="223"/>
      <c r="FS186" s="223"/>
      <c r="FT186" s="223"/>
      <c r="FU186" s="223"/>
      <c r="FV186" s="223"/>
      <c r="FW186" s="223"/>
      <c r="FX186" s="223"/>
      <c r="FY186" s="223"/>
      <c r="FZ186" s="223"/>
      <c r="GA186" s="223"/>
      <c r="GB186" s="223"/>
      <c r="GC186" s="223"/>
      <c r="GD186" s="223"/>
      <c r="GE186" s="223"/>
      <c r="GF186" s="223"/>
      <c r="GG186" s="223"/>
      <c r="GH186" s="223"/>
      <c r="GI186" s="223"/>
    </row>
    <row r="187">
      <c r="A187" s="100"/>
      <c r="B187" s="100"/>
      <c r="C187" s="100"/>
      <c r="D187" s="100"/>
      <c r="E187" s="103"/>
      <c r="F187" s="101"/>
      <c r="G187" s="100"/>
      <c r="H187" s="100"/>
      <c r="I187" s="100"/>
      <c r="J187" s="103"/>
      <c r="K187" s="100"/>
      <c r="L187" s="100"/>
      <c r="M187" s="101"/>
      <c r="N187" s="102"/>
      <c r="O187" s="103"/>
      <c r="P187" s="103"/>
      <c r="Q187" s="103"/>
      <c r="R187" s="103"/>
      <c r="S187" s="103"/>
      <c r="T187" s="100"/>
      <c r="U187" s="100"/>
      <c r="V187" s="100"/>
      <c r="W187" s="101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1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0"/>
      <c r="BV187" s="100"/>
      <c r="BW187" s="100"/>
      <c r="BX187" s="100"/>
      <c r="BY187" s="100"/>
      <c r="BZ187" s="100"/>
      <c r="CA187" s="100"/>
      <c r="CB187" s="100"/>
      <c r="CC187" s="100"/>
      <c r="CD187" s="100"/>
      <c r="CE187" s="100"/>
      <c r="CF187" s="100"/>
      <c r="CG187" s="100"/>
      <c r="CH187" s="100"/>
      <c r="CI187" s="100"/>
      <c r="CJ187" s="100"/>
      <c r="CK187" s="100"/>
      <c r="CL187" s="100"/>
      <c r="CM187" s="100"/>
      <c r="CN187" s="100"/>
      <c r="CO187" s="100"/>
      <c r="CP187" s="100"/>
      <c r="CQ187" s="100"/>
      <c r="CR187" s="100"/>
      <c r="CS187" s="100"/>
      <c r="CT187" s="100"/>
      <c r="CU187" s="100"/>
      <c r="CV187" s="100"/>
      <c r="CW187" s="100"/>
      <c r="CX187" s="100"/>
      <c r="CY187" s="100"/>
      <c r="CZ187" s="100"/>
      <c r="DA187" s="100"/>
      <c r="DB187" s="100"/>
      <c r="DC187" s="100"/>
      <c r="DD187" s="100"/>
      <c r="DE187" s="100"/>
      <c r="DF187" s="100"/>
      <c r="DG187" s="100"/>
      <c r="DH187" s="100"/>
      <c r="DI187" s="100"/>
      <c r="DJ187" s="100"/>
      <c r="DK187" s="100"/>
      <c r="DL187" s="100"/>
      <c r="DM187" s="100"/>
      <c r="DN187" s="100"/>
      <c r="DO187" s="100"/>
      <c r="DP187" s="100"/>
      <c r="DQ187" s="100"/>
      <c r="DR187" s="100"/>
      <c r="DS187" s="100"/>
      <c r="DT187" s="100"/>
      <c r="DU187" s="100"/>
      <c r="DV187" s="100"/>
      <c r="DW187" s="100"/>
      <c r="DX187" s="100"/>
      <c r="DY187" s="100"/>
      <c r="DZ187" s="100"/>
      <c r="EA187" s="100"/>
      <c r="EB187" s="100"/>
      <c r="EC187" s="100"/>
      <c r="ED187" s="100"/>
      <c r="EE187" s="100"/>
      <c r="EF187" s="100"/>
      <c r="EG187" s="100"/>
      <c r="EH187" s="100"/>
      <c r="EI187" s="100"/>
      <c r="EJ187" s="100"/>
      <c r="EK187" s="100"/>
      <c r="EL187" s="100"/>
      <c r="EM187" s="100"/>
      <c r="EN187" s="100"/>
      <c r="EO187" s="100"/>
      <c r="EP187" s="100"/>
      <c r="EQ187" s="223"/>
      <c r="ER187" s="224"/>
      <c r="ES187" s="223"/>
      <c r="ET187" s="223"/>
      <c r="EU187" s="225"/>
      <c r="EV187" s="225"/>
      <c r="EW187" s="225"/>
      <c r="EX187" s="225"/>
      <c r="EY187" s="225"/>
      <c r="EZ187" s="225"/>
      <c r="FA187" s="225"/>
      <c r="FB187" s="225"/>
      <c r="FC187" s="225"/>
      <c r="FD187" s="225"/>
      <c r="FE187" s="225"/>
      <c r="FF187" s="225"/>
      <c r="FG187" s="225"/>
      <c r="FH187" s="225"/>
      <c r="FI187" s="225"/>
      <c r="FJ187" s="225"/>
      <c r="FK187" s="225"/>
      <c r="FL187" s="225"/>
      <c r="FM187" s="223"/>
      <c r="FN187" s="223"/>
      <c r="FO187" s="223"/>
      <c r="FP187" s="223"/>
      <c r="FQ187" s="223"/>
      <c r="FR187" s="223"/>
      <c r="FS187" s="223"/>
      <c r="FT187" s="223"/>
      <c r="FU187" s="223"/>
      <c r="FV187" s="223"/>
      <c r="FW187" s="223"/>
      <c r="FX187" s="223"/>
      <c r="FY187" s="223"/>
      <c r="FZ187" s="223"/>
      <c r="GA187" s="223"/>
      <c r="GB187" s="223"/>
      <c r="GC187" s="223"/>
      <c r="GD187" s="223"/>
      <c r="GE187" s="223"/>
      <c r="GF187" s="223"/>
      <c r="GG187" s="223"/>
      <c r="GH187" s="223"/>
      <c r="GI187" s="223"/>
    </row>
    <row r="188">
      <c r="A188" s="100"/>
      <c r="B188" s="100"/>
      <c r="C188" s="100"/>
      <c r="D188" s="100"/>
      <c r="E188" s="103"/>
      <c r="F188" s="101"/>
      <c r="G188" s="100"/>
      <c r="H188" s="100"/>
      <c r="I188" s="100"/>
      <c r="J188" s="103"/>
      <c r="K188" s="100"/>
      <c r="L188" s="100"/>
      <c r="M188" s="101"/>
      <c r="N188" s="102"/>
      <c r="O188" s="103"/>
      <c r="P188" s="103"/>
      <c r="Q188" s="103"/>
      <c r="R188" s="103"/>
      <c r="S188" s="103"/>
      <c r="T188" s="100"/>
      <c r="U188" s="100"/>
      <c r="V188" s="100"/>
      <c r="W188" s="101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1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100"/>
      <c r="BZ188" s="100"/>
      <c r="CA188" s="100"/>
      <c r="CB188" s="100"/>
      <c r="CC188" s="100"/>
      <c r="CD188" s="100"/>
      <c r="CE188" s="100"/>
      <c r="CF188" s="100"/>
      <c r="CG188" s="100"/>
      <c r="CH188" s="100"/>
      <c r="CI188" s="100"/>
      <c r="CJ188" s="100"/>
      <c r="CK188" s="100"/>
      <c r="CL188" s="100"/>
      <c r="CM188" s="100"/>
      <c r="CN188" s="100"/>
      <c r="CO188" s="100"/>
      <c r="CP188" s="100"/>
      <c r="CQ188" s="100"/>
      <c r="CR188" s="100"/>
      <c r="CS188" s="100"/>
      <c r="CT188" s="100"/>
      <c r="CU188" s="100"/>
      <c r="CV188" s="100"/>
      <c r="CW188" s="100"/>
      <c r="CX188" s="100"/>
      <c r="CY188" s="100"/>
      <c r="CZ188" s="100"/>
      <c r="DA188" s="100"/>
      <c r="DB188" s="100"/>
      <c r="DC188" s="100"/>
      <c r="DD188" s="100"/>
      <c r="DE188" s="100"/>
      <c r="DF188" s="100"/>
      <c r="DG188" s="100"/>
      <c r="DH188" s="100"/>
      <c r="DI188" s="100"/>
      <c r="DJ188" s="100"/>
      <c r="DK188" s="100"/>
      <c r="DL188" s="100"/>
      <c r="DM188" s="100"/>
      <c r="DN188" s="100"/>
      <c r="DO188" s="100"/>
      <c r="DP188" s="100"/>
      <c r="DQ188" s="100"/>
      <c r="DR188" s="100"/>
      <c r="DS188" s="100"/>
      <c r="DT188" s="100"/>
      <c r="DU188" s="100"/>
      <c r="DV188" s="100"/>
      <c r="DW188" s="100"/>
      <c r="DX188" s="100"/>
      <c r="DY188" s="100"/>
      <c r="DZ188" s="100"/>
      <c r="EA188" s="100"/>
      <c r="EB188" s="100"/>
      <c r="EC188" s="100"/>
      <c r="ED188" s="100"/>
      <c r="EE188" s="100"/>
      <c r="EF188" s="100"/>
      <c r="EG188" s="100"/>
      <c r="EH188" s="100"/>
      <c r="EI188" s="100"/>
      <c r="EJ188" s="100"/>
      <c r="EK188" s="100"/>
      <c r="EL188" s="100"/>
      <c r="EM188" s="100"/>
      <c r="EN188" s="100"/>
      <c r="EO188" s="100"/>
      <c r="EP188" s="100"/>
      <c r="EQ188" s="223"/>
      <c r="ER188" s="224"/>
      <c r="ES188" s="223"/>
      <c r="ET188" s="223"/>
      <c r="EU188" s="225"/>
      <c r="EV188" s="225"/>
      <c r="EW188" s="225"/>
      <c r="EX188" s="225"/>
      <c r="EY188" s="225"/>
      <c r="EZ188" s="225"/>
      <c r="FA188" s="225"/>
      <c r="FB188" s="225"/>
      <c r="FC188" s="225"/>
      <c r="FD188" s="225"/>
      <c r="FE188" s="225"/>
      <c r="FF188" s="225"/>
      <c r="FG188" s="225"/>
      <c r="FH188" s="225"/>
      <c r="FI188" s="225"/>
      <c r="FJ188" s="225"/>
      <c r="FK188" s="225"/>
      <c r="FL188" s="225"/>
      <c r="FM188" s="223"/>
      <c r="FN188" s="223"/>
      <c r="FO188" s="223"/>
      <c r="FP188" s="223"/>
      <c r="FQ188" s="223"/>
      <c r="FR188" s="223"/>
      <c r="FS188" s="223"/>
      <c r="FT188" s="223"/>
      <c r="FU188" s="223"/>
      <c r="FV188" s="223"/>
      <c r="FW188" s="223"/>
      <c r="FX188" s="223"/>
      <c r="FY188" s="223"/>
      <c r="FZ188" s="223"/>
      <c r="GA188" s="223"/>
      <c r="GB188" s="223"/>
      <c r="GC188" s="223"/>
      <c r="GD188" s="223"/>
      <c r="GE188" s="223"/>
      <c r="GF188" s="223"/>
      <c r="GG188" s="223"/>
      <c r="GH188" s="223"/>
      <c r="GI188" s="223"/>
    </row>
    <row r="189">
      <c r="A189" s="100"/>
      <c r="B189" s="100"/>
      <c r="C189" s="100"/>
      <c r="D189" s="100"/>
      <c r="E189" s="103"/>
      <c r="F189" s="101"/>
      <c r="G189" s="100"/>
      <c r="H189" s="100"/>
      <c r="I189" s="100"/>
      <c r="J189" s="103"/>
      <c r="K189" s="100"/>
      <c r="L189" s="100"/>
      <c r="M189" s="101"/>
      <c r="N189" s="102"/>
      <c r="O189" s="103"/>
      <c r="P189" s="103"/>
      <c r="Q189" s="103"/>
      <c r="R189" s="103"/>
      <c r="S189" s="103"/>
      <c r="T189" s="100"/>
      <c r="U189" s="100"/>
      <c r="V189" s="100"/>
      <c r="W189" s="101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1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100"/>
      <c r="BZ189" s="100"/>
      <c r="CA189" s="100"/>
      <c r="CB189" s="100"/>
      <c r="CC189" s="100"/>
      <c r="CD189" s="100"/>
      <c r="CE189" s="100"/>
      <c r="CF189" s="100"/>
      <c r="CG189" s="100"/>
      <c r="CH189" s="100"/>
      <c r="CI189" s="100"/>
      <c r="CJ189" s="100"/>
      <c r="CK189" s="100"/>
      <c r="CL189" s="100"/>
      <c r="CM189" s="100"/>
      <c r="CN189" s="100"/>
      <c r="CO189" s="100"/>
      <c r="CP189" s="100"/>
      <c r="CQ189" s="100"/>
      <c r="CR189" s="100"/>
      <c r="CS189" s="100"/>
      <c r="CT189" s="100"/>
      <c r="CU189" s="100"/>
      <c r="CV189" s="100"/>
      <c r="CW189" s="100"/>
      <c r="CX189" s="100"/>
      <c r="CY189" s="100"/>
      <c r="CZ189" s="100"/>
      <c r="DA189" s="100"/>
      <c r="DB189" s="100"/>
      <c r="DC189" s="100"/>
      <c r="DD189" s="100"/>
      <c r="DE189" s="100"/>
      <c r="DF189" s="100"/>
      <c r="DG189" s="100"/>
      <c r="DH189" s="100"/>
      <c r="DI189" s="100"/>
      <c r="DJ189" s="100"/>
      <c r="DK189" s="100"/>
      <c r="DL189" s="100"/>
      <c r="DM189" s="100"/>
      <c r="DN189" s="100"/>
      <c r="DO189" s="100"/>
      <c r="DP189" s="100"/>
      <c r="DQ189" s="100"/>
      <c r="DR189" s="100"/>
      <c r="DS189" s="100"/>
      <c r="DT189" s="100"/>
      <c r="DU189" s="100"/>
      <c r="DV189" s="100"/>
      <c r="DW189" s="100"/>
      <c r="DX189" s="100"/>
      <c r="DY189" s="100"/>
      <c r="DZ189" s="100"/>
      <c r="EA189" s="100"/>
      <c r="EB189" s="100"/>
      <c r="EC189" s="100"/>
      <c r="ED189" s="100"/>
      <c r="EE189" s="100"/>
      <c r="EF189" s="100"/>
      <c r="EG189" s="100"/>
      <c r="EH189" s="100"/>
      <c r="EI189" s="100"/>
      <c r="EJ189" s="100"/>
      <c r="EK189" s="100"/>
      <c r="EL189" s="100"/>
      <c r="EM189" s="100"/>
      <c r="EN189" s="100"/>
      <c r="EO189" s="100"/>
      <c r="EP189" s="100"/>
      <c r="EQ189" s="223"/>
      <c r="ER189" s="224"/>
      <c r="ES189" s="223"/>
      <c r="ET189" s="223"/>
      <c r="EU189" s="225"/>
      <c r="EV189" s="225"/>
      <c r="EW189" s="225"/>
      <c r="EX189" s="225"/>
      <c r="EY189" s="225"/>
      <c r="EZ189" s="225"/>
      <c r="FA189" s="225"/>
      <c r="FB189" s="225"/>
      <c r="FC189" s="225"/>
      <c r="FD189" s="225"/>
      <c r="FE189" s="225"/>
      <c r="FF189" s="225"/>
      <c r="FG189" s="225"/>
      <c r="FH189" s="225"/>
      <c r="FI189" s="225"/>
      <c r="FJ189" s="225"/>
      <c r="FK189" s="225"/>
      <c r="FL189" s="225"/>
      <c r="FM189" s="223"/>
      <c r="FN189" s="223"/>
      <c r="FO189" s="223"/>
      <c r="FP189" s="223"/>
      <c r="FQ189" s="223"/>
      <c r="FR189" s="223"/>
      <c r="FS189" s="223"/>
      <c r="FT189" s="223"/>
      <c r="FU189" s="223"/>
      <c r="FV189" s="223"/>
      <c r="FW189" s="223"/>
      <c r="FX189" s="223"/>
      <c r="FY189" s="223"/>
      <c r="FZ189" s="223"/>
      <c r="GA189" s="223"/>
      <c r="GB189" s="223"/>
      <c r="GC189" s="223"/>
      <c r="GD189" s="223"/>
      <c r="GE189" s="223"/>
      <c r="GF189" s="223"/>
      <c r="GG189" s="223"/>
      <c r="GH189" s="223"/>
      <c r="GI189" s="223"/>
    </row>
    <row r="190">
      <c r="A190" s="100"/>
      <c r="B190" s="100"/>
      <c r="C190" s="100"/>
      <c r="D190" s="100"/>
      <c r="E190" s="103"/>
      <c r="F190" s="101"/>
      <c r="G190" s="100"/>
      <c r="H190" s="100"/>
      <c r="I190" s="100"/>
      <c r="J190" s="103"/>
      <c r="K190" s="100"/>
      <c r="L190" s="100"/>
      <c r="M190" s="101"/>
      <c r="N190" s="102"/>
      <c r="O190" s="103"/>
      <c r="P190" s="103"/>
      <c r="Q190" s="103"/>
      <c r="R190" s="103"/>
      <c r="S190" s="103"/>
      <c r="T190" s="100"/>
      <c r="U190" s="100"/>
      <c r="V190" s="100"/>
      <c r="W190" s="101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1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  <c r="BY190" s="100"/>
      <c r="BZ190" s="100"/>
      <c r="CA190" s="100"/>
      <c r="CB190" s="100"/>
      <c r="CC190" s="100"/>
      <c r="CD190" s="100"/>
      <c r="CE190" s="100"/>
      <c r="CF190" s="100"/>
      <c r="CG190" s="100"/>
      <c r="CH190" s="100"/>
      <c r="CI190" s="100"/>
      <c r="CJ190" s="100"/>
      <c r="CK190" s="100"/>
      <c r="CL190" s="100"/>
      <c r="CM190" s="100"/>
      <c r="CN190" s="100"/>
      <c r="CO190" s="100"/>
      <c r="CP190" s="100"/>
      <c r="CQ190" s="100"/>
      <c r="CR190" s="100"/>
      <c r="CS190" s="100"/>
      <c r="CT190" s="100"/>
      <c r="CU190" s="100"/>
      <c r="CV190" s="100"/>
      <c r="CW190" s="100"/>
      <c r="CX190" s="100"/>
      <c r="CY190" s="100"/>
      <c r="CZ190" s="100"/>
      <c r="DA190" s="100"/>
      <c r="DB190" s="100"/>
      <c r="DC190" s="100"/>
      <c r="DD190" s="100"/>
      <c r="DE190" s="100"/>
      <c r="DF190" s="100"/>
      <c r="DG190" s="100"/>
      <c r="DH190" s="100"/>
      <c r="DI190" s="100"/>
      <c r="DJ190" s="100"/>
      <c r="DK190" s="100"/>
      <c r="DL190" s="100"/>
      <c r="DM190" s="100"/>
      <c r="DN190" s="100"/>
      <c r="DO190" s="100"/>
      <c r="DP190" s="100"/>
      <c r="DQ190" s="100"/>
      <c r="DR190" s="100"/>
      <c r="DS190" s="100"/>
      <c r="DT190" s="100"/>
      <c r="DU190" s="100"/>
      <c r="DV190" s="100"/>
      <c r="DW190" s="100"/>
      <c r="DX190" s="100"/>
      <c r="DY190" s="100"/>
      <c r="DZ190" s="100"/>
      <c r="EA190" s="100"/>
      <c r="EB190" s="100"/>
      <c r="EC190" s="100"/>
      <c r="ED190" s="100"/>
      <c r="EE190" s="100"/>
      <c r="EF190" s="100"/>
      <c r="EG190" s="100"/>
      <c r="EH190" s="100"/>
      <c r="EI190" s="100"/>
      <c r="EJ190" s="100"/>
      <c r="EK190" s="100"/>
      <c r="EL190" s="100"/>
      <c r="EM190" s="100"/>
      <c r="EN190" s="100"/>
      <c r="EO190" s="100"/>
      <c r="EP190" s="100"/>
      <c r="EQ190" s="223"/>
      <c r="ER190" s="224"/>
      <c r="ES190" s="223"/>
      <c r="ET190" s="223"/>
      <c r="EU190" s="225"/>
      <c r="EV190" s="225"/>
      <c r="EW190" s="225"/>
      <c r="EX190" s="225"/>
      <c r="EY190" s="225"/>
      <c r="EZ190" s="225"/>
      <c r="FA190" s="225"/>
      <c r="FB190" s="225"/>
      <c r="FC190" s="225"/>
      <c r="FD190" s="225"/>
      <c r="FE190" s="225"/>
      <c r="FF190" s="225"/>
      <c r="FG190" s="225"/>
      <c r="FH190" s="225"/>
      <c r="FI190" s="225"/>
      <c r="FJ190" s="225"/>
      <c r="FK190" s="225"/>
      <c r="FL190" s="225"/>
      <c r="FM190" s="223"/>
      <c r="FN190" s="223"/>
      <c r="FO190" s="223"/>
      <c r="FP190" s="223"/>
      <c r="FQ190" s="223"/>
      <c r="FR190" s="223"/>
      <c r="FS190" s="223"/>
      <c r="FT190" s="223"/>
      <c r="FU190" s="223"/>
      <c r="FV190" s="223"/>
      <c r="FW190" s="223"/>
      <c r="FX190" s="223"/>
      <c r="FY190" s="223"/>
      <c r="FZ190" s="223"/>
      <c r="GA190" s="223"/>
      <c r="GB190" s="223"/>
      <c r="GC190" s="223"/>
      <c r="GD190" s="223"/>
      <c r="GE190" s="223"/>
      <c r="GF190" s="223"/>
      <c r="GG190" s="223"/>
      <c r="GH190" s="223"/>
      <c r="GI190" s="223"/>
    </row>
    <row r="191">
      <c r="A191" s="100"/>
      <c r="B191" s="100"/>
      <c r="C191" s="100"/>
      <c r="D191" s="100"/>
      <c r="E191" s="103"/>
      <c r="F191" s="101"/>
      <c r="G191" s="100"/>
      <c r="H191" s="100"/>
      <c r="I191" s="100"/>
      <c r="J191" s="103"/>
      <c r="K191" s="100"/>
      <c r="L191" s="100"/>
      <c r="M191" s="101"/>
      <c r="N191" s="102"/>
      <c r="O191" s="103"/>
      <c r="P191" s="103"/>
      <c r="Q191" s="103"/>
      <c r="R191" s="103"/>
      <c r="S191" s="103"/>
      <c r="T191" s="100"/>
      <c r="U191" s="100"/>
      <c r="V191" s="100"/>
      <c r="W191" s="101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1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0"/>
      <c r="BV191" s="100"/>
      <c r="BW191" s="100"/>
      <c r="BX191" s="100"/>
      <c r="BY191" s="100"/>
      <c r="BZ191" s="100"/>
      <c r="CA191" s="100"/>
      <c r="CB191" s="100"/>
      <c r="CC191" s="100"/>
      <c r="CD191" s="100"/>
      <c r="CE191" s="100"/>
      <c r="CF191" s="100"/>
      <c r="CG191" s="100"/>
      <c r="CH191" s="100"/>
      <c r="CI191" s="100"/>
      <c r="CJ191" s="100"/>
      <c r="CK191" s="100"/>
      <c r="CL191" s="100"/>
      <c r="CM191" s="100"/>
      <c r="CN191" s="100"/>
      <c r="CO191" s="100"/>
      <c r="CP191" s="100"/>
      <c r="CQ191" s="100"/>
      <c r="CR191" s="100"/>
      <c r="CS191" s="100"/>
      <c r="CT191" s="100"/>
      <c r="CU191" s="100"/>
      <c r="CV191" s="100"/>
      <c r="CW191" s="100"/>
      <c r="CX191" s="100"/>
      <c r="CY191" s="100"/>
      <c r="CZ191" s="100"/>
      <c r="DA191" s="100"/>
      <c r="DB191" s="100"/>
      <c r="DC191" s="100"/>
      <c r="DD191" s="100"/>
      <c r="DE191" s="100"/>
      <c r="DF191" s="100"/>
      <c r="DG191" s="100"/>
      <c r="DH191" s="100"/>
      <c r="DI191" s="100"/>
      <c r="DJ191" s="100"/>
      <c r="DK191" s="100"/>
      <c r="DL191" s="100"/>
      <c r="DM191" s="100"/>
      <c r="DN191" s="100"/>
      <c r="DO191" s="100"/>
      <c r="DP191" s="100"/>
      <c r="DQ191" s="100"/>
      <c r="DR191" s="100"/>
      <c r="DS191" s="100"/>
      <c r="DT191" s="100"/>
      <c r="DU191" s="100"/>
      <c r="DV191" s="100"/>
      <c r="DW191" s="100"/>
      <c r="DX191" s="100"/>
      <c r="DY191" s="100"/>
      <c r="DZ191" s="100"/>
      <c r="EA191" s="100"/>
      <c r="EB191" s="100"/>
      <c r="EC191" s="100"/>
      <c r="ED191" s="100"/>
      <c r="EE191" s="100"/>
      <c r="EF191" s="100"/>
      <c r="EG191" s="100"/>
      <c r="EH191" s="100"/>
      <c r="EI191" s="100"/>
      <c r="EJ191" s="100"/>
      <c r="EK191" s="100"/>
      <c r="EL191" s="100"/>
      <c r="EM191" s="100"/>
      <c r="EN191" s="100"/>
      <c r="EO191" s="100"/>
      <c r="EP191" s="100"/>
      <c r="EQ191" s="223"/>
      <c r="ER191" s="224"/>
      <c r="ES191" s="223"/>
      <c r="ET191" s="223"/>
      <c r="EU191" s="225"/>
      <c r="EV191" s="225"/>
      <c r="EW191" s="225"/>
      <c r="EX191" s="225"/>
      <c r="EY191" s="225"/>
      <c r="EZ191" s="225"/>
      <c r="FA191" s="225"/>
      <c r="FB191" s="225"/>
      <c r="FC191" s="225"/>
      <c r="FD191" s="225"/>
      <c r="FE191" s="225"/>
      <c r="FF191" s="225"/>
      <c r="FG191" s="225"/>
      <c r="FH191" s="225"/>
      <c r="FI191" s="225"/>
      <c r="FJ191" s="225"/>
      <c r="FK191" s="225"/>
      <c r="FL191" s="225"/>
      <c r="FM191" s="223"/>
      <c r="FN191" s="223"/>
      <c r="FO191" s="223"/>
      <c r="FP191" s="223"/>
      <c r="FQ191" s="223"/>
      <c r="FR191" s="223"/>
      <c r="FS191" s="223"/>
      <c r="FT191" s="223"/>
      <c r="FU191" s="223"/>
      <c r="FV191" s="223"/>
      <c r="FW191" s="223"/>
      <c r="FX191" s="223"/>
      <c r="FY191" s="223"/>
      <c r="FZ191" s="223"/>
      <c r="GA191" s="223"/>
      <c r="GB191" s="223"/>
      <c r="GC191" s="223"/>
      <c r="GD191" s="223"/>
      <c r="GE191" s="223"/>
      <c r="GF191" s="223"/>
      <c r="GG191" s="223"/>
      <c r="GH191" s="223"/>
      <c r="GI191" s="223"/>
    </row>
    <row r="192">
      <c r="A192" s="100"/>
      <c r="B192" s="100"/>
      <c r="C192" s="100"/>
      <c r="D192" s="100"/>
      <c r="E192" s="103"/>
      <c r="F192" s="101"/>
      <c r="G192" s="100"/>
      <c r="H192" s="100"/>
      <c r="I192" s="100"/>
      <c r="J192" s="103"/>
      <c r="K192" s="100"/>
      <c r="L192" s="100"/>
      <c r="M192" s="101"/>
      <c r="N192" s="102"/>
      <c r="O192" s="103"/>
      <c r="P192" s="103"/>
      <c r="Q192" s="103"/>
      <c r="R192" s="103"/>
      <c r="S192" s="103"/>
      <c r="T192" s="100"/>
      <c r="U192" s="100"/>
      <c r="V192" s="100"/>
      <c r="W192" s="101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1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0"/>
      <c r="BV192" s="100"/>
      <c r="BW192" s="100"/>
      <c r="BX192" s="100"/>
      <c r="BY192" s="100"/>
      <c r="BZ192" s="100"/>
      <c r="CA192" s="100"/>
      <c r="CB192" s="100"/>
      <c r="CC192" s="100"/>
      <c r="CD192" s="100"/>
      <c r="CE192" s="100"/>
      <c r="CF192" s="100"/>
      <c r="CG192" s="100"/>
      <c r="CH192" s="100"/>
      <c r="CI192" s="100"/>
      <c r="CJ192" s="100"/>
      <c r="CK192" s="100"/>
      <c r="CL192" s="100"/>
      <c r="CM192" s="100"/>
      <c r="CN192" s="100"/>
      <c r="CO192" s="100"/>
      <c r="CP192" s="100"/>
      <c r="CQ192" s="100"/>
      <c r="CR192" s="100"/>
      <c r="CS192" s="100"/>
      <c r="CT192" s="100"/>
      <c r="CU192" s="100"/>
      <c r="CV192" s="100"/>
      <c r="CW192" s="100"/>
      <c r="CX192" s="100"/>
      <c r="CY192" s="100"/>
      <c r="CZ192" s="100"/>
      <c r="DA192" s="100"/>
      <c r="DB192" s="100"/>
      <c r="DC192" s="100"/>
      <c r="DD192" s="100"/>
      <c r="DE192" s="100"/>
      <c r="DF192" s="100"/>
      <c r="DG192" s="100"/>
      <c r="DH192" s="100"/>
      <c r="DI192" s="100"/>
      <c r="DJ192" s="100"/>
      <c r="DK192" s="100"/>
      <c r="DL192" s="100"/>
      <c r="DM192" s="100"/>
      <c r="DN192" s="100"/>
      <c r="DO192" s="100"/>
      <c r="DP192" s="100"/>
      <c r="DQ192" s="100"/>
      <c r="DR192" s="100"/>
      <c r="DS192" s="100"/>
      <c r="DT192" s="100"/>
      <c r="DU192" s="100"/>
      <c r="DV192" s="100"/>
      <c r="DW192" s="100"/>
      <c r="DX192" s="100"/>
      <c r="DY192" s="100"/>
      <c r="DZ192" s="100"/>
      <c r="EA192" s="100"/>
      <c r="EB192" s="100"/>
      <c r="EC192" s="100"/>
      <c r="ED192" s="100"/>
      <c r="EE192" s="100"/>
      <c r="EF192" s="100"/>
      <c r="EG192" s="100"/>
      <c r="EH192" s="100"/>
      <c r="EI192" s="100"/>
      <c r="EJ192" s="100"/>
      <c r="EK192" s="100"/>
      <c r="EL192" s="100"/>
      <c r="EM192" s="100"/>
      <c r="EN192" s="100"/>
      <c r="EO192" s="100"/>
      <c r="EP192" s="100"/>
      <c r="EQ192" s="223"/>
      <c r="ER192" s="224"/>
      <c r="ES192" s="223"/>
      <c r="ET192" s="223"/>
      <c r="EU192" s="225"/>
      <c r="EV192" s="225"/>
      <c r="EW192" s="225"/>
      <c r="EX192" s="225"/>
      <c r="EY192" s="225"/>
      <c r="EZ192" s="225"/>
      <c r="FA192" s="225"/>
      <c r="FB192" s="225"/>
      <c r="FC192" s="225"/>
      <c r="FD192" s="225"/>
      <c r="FE192" s="225"/>
      <c r="FF192" s="225"/>
      <c r="FG192" s="225"/>
      <c r="FH192" s="225"/>
      <c r="FI192" s="225"/>
      <c r="FJ192" s="225"/>
      <c r="FK192" s="225"/>
      <c r="FL192" s="225"/>
      <c r="FM192" s="223"/>
      <c r="FN192" s="223"/>
      <c r="FO192" s="223"/>
      <c r="FP192" s="223"/>
      <c r="FQ192" s="223"/>
      <c r="FR192" s="223"/>
      <c r="FS192" s="223"/>
      <c r="FT192" s="223"/>
      <c r="FU192" s="223"/>
      <c r="FV192" s="223"/>
      <c r="FW192" s="223"/>
      <c r="FX192" s="223"/>
      <c r="FY192" s="223"/>
      <c r="FZ192" s="223"/>
      <c r="GA192" s="223"/>
      <c r="GB192" s="223"/>
      <c r="GC192" s="223"/>
      <c r="GD192" s="223"/>
      <c r="GE192" s="223"/>
      <c r="GF192" s="223"/>
      <c r="GG192" s="223"/>
      <c r="GH192" s="223"/>
      <c r="GI192" s="223"/>
    </row>
    <row r="193">
      <c r="A193" s="100"/>
      <c r="B193" s="100"/>
      <c r="C193" s="100"/>
      <c r="D193" s="100"/>
      <c r="E193" s="103"/>
      <c r="F193" s="101"/>
      <c r="G193" s="100"/>
      <c r="H193" s="100"/>
      <c r="I193" s="100"/>
      <c r="J193" s="103"/>
      <c r="K193" s="100"/>
      <c r="L193" s="100"/>
      <c r="M193" s="101"/>
      <c r="N193" s="102"/>
      <c r="O193" s="103"/>
      <c r="P193" s="103"/>
      <c r="Q193" s="103"/>
      <c r="R193" s="103"/>
      <c r="S193" s="103"/>
      <c r="T193" s="100"/>
      <c r="U193" s="100"/>
      <c r="V193" s="100"/>
      <c r="W193" s="101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1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0"/>
      <c r="BK193" s="100"/>
      <c r="BL193" s="100"/>
      <c r="BM193" s="100"/>
      <c r="BN193" s="100"/>
      <c r="BO193" s="100"/>
      <c r="BP193" s="100"/>
      <c r="BQ193" s="100"/>
      <c r="BR193" s="100"/>
      <c r="BS193" s="100"/>
      <c r="BT193" s="100"/>
      <c r="BU193" s="100"/>
      <c r="BV193" s="100"/>
      <c r="BW193" s="100"/>
      <c r="BX193" s="100"/>
      <c r="BY193" s="100"/>
      <c r="BZ193" s="100"/>
      <c r="CA193" s="100"/>
      <c r="CB193" s="100"/>
      <c r="CC193" s="100"/>
      <c r="CD193" s="100"/>
      <c r="CE193" s="100"/>
      <c r="CF193" s="100"/>
      <c r="CG193" s="100"/>
      <c r="CH193" s="100"/>
      <c r="CI193" s="100"/>
      <c r="CJ193" s="100"/>
      <c r="CK193" s="100"/>
      <c r="CL193" s="100"/>
      <c r="CM193" s="100"/>
      <c r="CN193" s="100"/>
      <c r="CO193" s="100"/>
      <c r="CP193" s="100"/>
      <c r="CQ193" s="100"/>
      <c r="CR193" s="100"/>
      <c r="CS193" s="100"/>
      <c r="CT193" s="100"/>
      <c r="CU193" s="100"/>
      <c r="CV193" s="100"/>
      <c r="CW193" s="100"/>
      <c r="CX193" s="100"/>
      <c r="CY193" s="100"/>
      <c r="CZ193" s="100"/>
      <c r="DA193" s="100"/>
      <c r="DB193" s="100"/>
      <c r="DC193" s="100"/>
      <c r="DD193" s="100"/>
      <c r="DE193" s="100"/>
      <c r="DF193" s="100"/>
      <c r="DG193" s="100"/>
      <c r="DH193" s="100"/>
      <c r="DI193" s="100"/>
      <c r="DJ193" s="100"/>
      <c r="DK193" s="100"/>
      <c r="DL193" s="100"/>
      <c r="DM193" s="100"/>
      <c r="DN193" s="100"/>
      <c r="DO193" s="100"/>
      <c r="DP193" s="100"/>
      <c r="DQ193" s="100"/>
      <c r="DR193" s="100"/>
      <c r="DS193" s="100"/>
      <c r="DT193" s="100"/>
      <c r="DU193" s="100"/>
      <c r="DV193" s="100"/>
      <c r="DW193" s="100"/>
      <c r="DX193" s="100"/>
      <c r="DY193" s="100"/>
      <c r="DZ193" s="100"/>
      <c r="EA193" s="100"/>
      <c r="EB193" s="100"/>
      <c r="EC193" s="100"/>
      <c r="ED193" s="100"/>
      <c r="EE193" s="100"/>
      <c r="EF193" s="100"/>
      <c r="EG193" s="100"/>
      <c r="EH193" s="100"/>
      <c r="EI193" s="100"/>
      <c r="EJ193" s="100"/>
      <c r="EK193" s="100"/>
      <c r="EL193" s="100"/>
      <c r="EM193" s="100"/>
      <c r="EN193" s="100"/>
      <c r="EO193" s="100"/>
      <c r="EP193" s="100"/>
      <c r="EQ193" s="223"/>
      <c r="ER193" s="224"/>
      <c r="ES193" s="223"/>
      <c r="ET193" s="223"/>
      <c r="EU193" s="225"/>
      <c r="EV193" s="225"/>
      <c r="EW193" s="225"/>
      <c r="EX193" s="225"/>
      <c r="EY193" s="225"/>
      <c r="EZ193" s="225"/>
      <c r="FA193" s="225"/>
      <c r="FB193" s="225"/>
      <c r="FC193" s="225"/>
      <c r="FD193" s="225"/>
      <c r="FE193" s="225"/>
      <c r="FF193" s="225"/>
      <c r="FG193" s="225"/>
      <c r="FH193" s="225"/>
      <c r="FI193" s="225"/>
      <c r="FJ193" s="225"/>
      <c r="FK193" s="225"/>
      <c r="FL193" s="225"/>
      <c r="FM193" s="223"/>
      <c r="FN193" s="223"/>
      <c r="FO193" s="223"/>
      <c r="FP193" s="223"/>
      <c r="FQ193" s="223"/>
      <c r="FR193" s="223"/>
      <c r="FS193" s="223"/>
      <c r="FT193" s="223"/>
      <c r="FU193" s="223"/>
      <c r="FV193" s="223"/>
      <c r="FW193" s="223"/>
      <c r="FX193" s="223"/>
      <c r="FY193" s="223"/>
      <c r="FZ193" s="223"/>
      <c r="GA193" s="223"/>
      <c r="GB193" s="223"/>
      <c r="GC193" s="223"/>
      <c r="GD193" s="223"/>
      <c r="GE193" s="223"/>
      <c r="GF193" s="223"/>
      <c r="GG193" s="223"/>
      <c r="GH193" s="223"/>
      <c r="GI193" s="223"/>
    </row>
    <row r="194">
      <c r="A194" s="100"/>
      <c r="B194" s="100"/>
      <c r="C194" s="100"/>
      <c r="D194" s="100"/>
      <c r="E194" s="103"/>
      <c r="F194" s="101"/>
      <c r="G194" s="100"/>
      <c r="H194" s="100"/>
      <c r="I194" s="100"/>
      <c r="J194" s="103"/>
      <c r="K194" s="100"/>
      <c r="L194" s="100"/>
      <c r="M194" s="101"/>
      <c r="N194" s="102"/>
      <c r="O194" s="103"/>
      <c r="P194" s="103"/>
      <c r="Q194" s="103"/>
      <c r="R194" s="103"/>
      <c r="S194" s="103"/>
      <c r="T194" s="100"/>
      <c r="U194" s="100"/>
      <c r="V194" s="100"/>
      <c r="W194" s="101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1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  <c r="BY194" s="100"/>
      <c r="BZ194" s="100"/>
      <c r="CA194" s="100"/>
      <c r="CB194" s="100"/>
      <c r="CC194" s="100"/>
      <c r="CD194" s="100"/>
      <c r="CE194" s="100"/>
      <c r="CF194" s="100"/>
      <c r="CG194" s="100"/>
      <c r="CH194" s="100"/>
      <c r="CI194" s="100"/>
      <c r="CJ194" s="100"/>
      <c r="CK194" s="100"/>
      <c r="CL194" s="100"/>
      <c r="CM194" s="100"/>
      <c r="CN194" s="100"/>
      <c r="CO194" s="100"/>
      <c r="CP194" s="100"/>
      <c r="CQ194" s="100"/>
      <c r="CR194" s="100"/>
      <c r="CS194" s="100"/>
      <c r="CT194" s="100"/>
      <c r="CU194" s="100"/>
      <c r="CV194" s="100"/>
      <c r="CW194" s="100"/>
      <c r="CX194" s="100"/>
      <c r="CY194" s="100"/>
      <c r="CZ194" s="100"/>
      <c r="DA194" s="100"/>
      <c r="DB194" s="100"/>
      <c r="DC194" s="100"/>
      <c r="DD194" s="100"/>
      <c r="DE194" s="100"/>
      <c r="DF194" s="100"/>
      <c r="DG194" s="100"/>
      <c r="DH194" s="100"/>
      <c r="DI194" s="100"/>
      <c r="DJ194" s="100"/>
      <c r="DK194" s="100"/>
      <c r="DL194" s="100"/>
      <c r="DM194" s="100"/>
      <c r="DN194" s="100"/>
      <c r="DO194" s="100"/>
      <c r="DP194" s="100"/>
      <c r="DQ194" s="100"/>
      <c r="DR194" s="100"/>
      <c r="DS194" s="100"/>
      <c r="DT194" s="100"/>
      <c r="DU194" s="100"/>
      <c r="DV194" s="100"/>
      <c r="DW194" s="100"/>
      <c r="DX194" s="100"/>
      <c r="DY194" s="100"/>
      <c r="DZ194" s="100"/>
      <c r="EA194" s="100"/>
      <c r="EB194" s="100"/>
      <c r="EC194" s="100"/>
      <c r="ED194" s="100"/>
      <c r="EE194" s="100"/>
      <c r="EF194" s="100"/>
      <c r="EG194" s="100"/>
      <c r="EH194" s="100"/>
      <c r="EI194" s="100"/>
      <c r="EJ194" s="100"/>
      <c r="EK194" s="100"/>
      <c r="EL194" s="100"/>
      <c r="EM194" s="100"/>
      <c r="EN194" s="100"/>
      <c r="EO194" s="100"/>
      <c r="EP194" s="100"/>
      <c r="EQ194" s="223"/>
      <c r="ER194" s="224"/>
      <c r="ES194" s="223"/>
      <c r="ET194" s="223"/>
      <c r="EU194" s="225"/>
      <c r="EV194" s="225"/>
      <c r="EW194" s="225"/>
      <c r="EX194" s="225"/>
      <c r="EY194" s="225"/>
      <c r="EZ194" s="225"/>
      <c r="FA194" s="225"/>
      <c r="FB194" s="225"/>
      <c r="FC194" s="225"/>
      <c r="FD194" s="225"/>
      <c r="FE194" s="225"/>
      <c r="FF194" s="225"/>
      <c r="FG194" s="225"/>
      <c r="FH194" s="225"/>
      <c r="FI194" s="225"/>
      <c r="FJ194" s="225"/>
      <c r="FK194" s="225"/>
      <c r="FL194" s="225"/>
      <c r="FM194" s="223"/>
      <c r="FN194" s="223"/>
      <c r="FO194" s="223"/>
      <c r="FP194" s="223"/>
      <c r="FQ194" s="223"/>
      <c r="FR194" s="223"/>
      <c r="FS194" s="223"/>
      <c r="FT194" s="223"/>
      <c r="FU194" s="223"/>
      <c r="FV194" s="223"/>
      <c r="FW194" s="223"/>
      <c r="FX194" s="223"/>
      <c r="FY194" s="223"/>
      <c r="FZ194" s="223"/>
      <c r="GA194" s="223"/>
      <c r="GB194" s="223"/>
      <c r="GC194" s="223"/>
      <c r="GD194" s="223"/>
      <c r="GE194" s="223"/>
      <c r="GF194" s="223"/>
      <c r="GG194" s="223"/>
      <c r="GH194" s="223"/>
      <c r="GI194" s="223"/>
    </row>
    <row r="195">
      <c r="A195" s="100"/>
      <c r="B195" s="100"/>
      <c r="C195" s="100"/>
      <c r="D195" s="100"/>
      <c r="E195" s="103"/>
      <c r="F195" s="101"/>
      <c r="G195" s="100"/>
      <c r="H195" s="100"/>
      <c r="I195" s="100"/>
      <c r="J195" s="103"/>
      <c r="K195" s="100"/>
      <c r="L195" s="100"/>
      <c r="M195" s="101"/>
      <c r="N195" s="102"/>
      <c r="O195" s="103"/>
      <c r="P195" s="103"/>
      <c r="Q195" s="103"/>
      <c r="R195" s="103"/>
      <c r="S195" s="103"/>
      <c r="T195" s="100"/>
      <c r="U195" s="100"/>
      <c r="V195" s="100"/>
      <c r="W195" s="101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1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0"/>
      <c r="BV195" s="100"/>
      <c r="BW195" s="100"/>
      <c r="BX195" s="100"/>
      <c r="BY195" s="100"/>
      <c r="BZ195" s="100"/>
      <c r="CA195" s="100"/>
      <c r="CB195" s="100"/>
      <c r="CC195" s="100"/>
      <c r="CD195" s="100"/>
      <c r="CE195" s="100"/>
      <c r="CF195" s="100"/>
      <c r="CG195" s="100"/>
      <c r="CH195" s="100"/>
      <c r="CI195" s="100"/>
      <c r="CJ195" s="100"/>
      <c r="CK195" s="100"/>
      <c r="CL195" s="100"/>
      <c r="CM195" s="100"/>
      <c r="CN195" s="100"/>
      <c r="CO195" s="100"/>
      <c r="CP195" s="100"/>
      <c r="CQ195" s="100"/>
      <c r="CR195" s="100"/>
      <c r="CS195" s="100"/>
      <c r="CT195" s="100"/>
      <c r="CU195" s="100"/>
      <c r="CV195" s="100"/>
      <c r="CW195" s="100"/>
      <c r="CX195" s="100"/>
      <c r="CY195" s="100"/>
      <c r="CZ195" s="100"/>
      <c r="DA195" s="100"/>
      <c r="DB195" s="100"/>
      <c r="DC195" s="100"/>
      <c r="DD195" s="100"/>
      <c r="DE195" s="100"/>
      <c r="DF195" s="100"/>
      <c r="DG195" s="100"/>
      <c r="DH195" s="100"/>
      <c r="DI195" s="100"/>
      <c r="DJ195" s="100"/>
      <c r="DK195" s="100"/>
      <c r="DL195" s="100"/>
      <c r="DM195" s="100"/>
      <c r="DN195" s="100"/>
      <c r="DO195" s="100"/>
      <c r="DP195" s="100"/>
      <c r="DQ195" s="100"/>
      <c r="DR195" s="100"/>
      <c r="DS195" s="100"/>
      <c r="DT195" s="100"/>
      <c r="DU195" s="100"/>
      <c r="DV195" s="100"/>
      <c r="DW195" s="100"/>
      <c r="DX195" s="100"/>
      <c r="DY195" s="100"/>
      <c r="DZ195" s="100"/>
      <c r="EA195" s="100"/>
      <c r="EB195" s="100"/>
      <c r="EC195" s="100"/>
      <c r="ED195" s="100"/>
      <c r="EE195" s="100"/>
      <c r="EF195" s="100"/>
      <c r="EG195" s="100"/>
      <c r="EH195" s="100"/>
      <c r="EI195" s="100"/>
      <c r="EJ195" s="100"/>
      <c r="EK195" s="100"/>
      <c r="EL195" s="100"/>
      <c r="EM195" s="100"/>
      <c r="EN195" s="100"/>
      <c r="EO195" s="100"/>
      <c r="EP195" s="100"/>
      <c r="EQ195" s="223"/>
      <c r="ER195" s="224"/>
      <c r="ES195" s="223"/>
      <c r="ET195" s="223"/>
      <c r="EU195" s="225"/>
      <c r="EV195" s="225"/>
      <c r="EW195" s="225"/>
      <c r="EX195" s="225"/>
      <c r="EY195" s="225"/>
      <c r="EZ195" s="225"/>
      <c r="FA195" s="225"/>
      <c r="FB195" s="225"/>
      <c r="FC195" s="225"/>
      <c r="FD195" s="225"/>
      <c r="FE195" s="225"/>
      <c r="FF195" s="225"/>
      <c r="FG195" s="225"/>
      <c r="FH195" s="225"/>
      <c r="FI195" s="225"/>
      <c r="FJ195" s="225"/>
      <c r="FK195" s="225"/>
      <c r="FL195" s="225"/>
      <c r="FM195" s="223"/>
      <c r="FN195" s="223"/>
      <c r="FO195" s="223"/>
      <c r="FP195" s="223"/>
      <c r="FQ195" s="223"/>
      <c r="FR195" s="223"/>
      <c r="FS195" s="223"/>
      <c r="FT195" s="223"/>
      <c r="FU195" s="223"/>
      <c r="FV195" s="223"/>
      <c r="FW195" s="223"/>
      <c r="FX195" s="223"/>
      <c r="FY195" s="223"/>
      <c r="FZ195" s="223"/>
      <c r="GA195" s="223"/>
      <c r="GB195" s="223"/>
      <c r="GC195" s="223"/>
      <c r="GD195" s="223"/>
      <c r="GE195" s="223"/>
      <c r="GF195" s="223"/>
      <c r="GG195" s="223"/>
      <c r="GH195" s="223"/>
      <c r="GI195" s="223"/>
    </row>
    <row r="196">
      <c r="A196" s="100"/>
      <c r="B196" s="100"/>
      <c r="C196" s="100"/>
      <c r="D196" s="100"/>
      <c r="E196" s="103"/>
      <c r="F196" s="101"/>
      <c r="G196" s="100"/>
      <c r="H196" s="100"/>
      <c r="I196" s="100"/>
      <c r="J196" s="103"/>
      <c r="K196" s="100"/>
      <c r="L196" s="100"/>
      <c r="M196" s="101"/>
      <c r="N196" s="102"/>
      <c r="O196" s="103"/>
      <c r="P196" s="103"/>
      <c r="Q196" s="103"/>
      <c r="R196" s="103"/>
      <c r="S196" s="103"/>
      <c r="T196" s="100"/>
      <c r="U196" s="100"/>
      <c r="V196" s="100"/>
      <c r="W196" s="101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1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  <c r="BY196" s="100"/>
      <c r="BZ196" s="100"/>
      <c r="CA196" s="100"/>
      <c r="CB196" s="100"/>
      <c r="CC196" s="100"/>
      <c r="CD196" s="100"/>
      <c r="CE196" s="100"/>
      <c r="CF196" s="100"/>
      <c r="CG196" s="100"/>
      <c r="CH196" s="100"/>
      <c r="CI196" s="100"/>
      <c r="CJ196" s="100"/>
      <c r="CK196" s="100"/>
      <c r="CL196" s="100"/>
      <c r="CM196" s="100"/>
      <c r="CN196" s="100"/>
      <c r="CO196" s="100"/>
      <c r="CP196" s="100"/>
      <c r="CQ196" s="100"/>
      <c r="CR196" s="100"/>
      <c r="CS196" s="100"/>
      <c r="CT196" s="100"/>
      <c r="CU196" s="100"/>
      <c r="CV196" s="100"/>
      <c r="CW196" s="100"/>
      <c r="CX196" s="100"/>
      <c r="CY196" s="100"/>
      <c r="CZ196" s="100"/>
      <c r="DA196" s="100"/>
      <c r="DB196" s="100"/>
      <c r="DC196" s="100"/>
      <c r="DD196" s="100"/>
      <c r="DE196" s="100"/>
      <c r="DF196" s="100"/>
      <c r="DG196" s="100"/>
      <c r="DH196" s="100"/>
      <c r="DI196" s="100"/>
      <c r="DJ196" s="100"/>
      <c r="DK196" s="100"/>
      <c r="DL196" s="100"/>
      <c r="DM196" s="100"/>
      <c r="DN196" s="100"/>
      <c r="DO196" s="100"/>
      <c r="DP196" s="100"/>
      <c r="DQ196" s="100"/>
      <c r="DR196" s="100"/>
      <c r="DS196" s="100"/>
      <c r="DT196" s="100"/>
      <c r="DU196" s="100"/>
      <c r="DV196" s="100"/>
      <c r="DW196" s="100"/>
      <c r="DX196" s="100"/>
      <c r="DY196" s="100"/>
      <c r="DZ196" s="100"/>
      <c r="EA196" s="100"/>
      <c r="EB196" s="100"/>
      <c r="EC196" s="100"/>
      <c r="ED196" s="100"/>
      <c r="EE196" s="100"/>
      <c r="EF196" s="100"/>
      <c r="EG196" s="100"/>
      <c r="EH196" s="100"/>
      <c r="EI196" s="100"/>
      <c r="EJ196" s="100"/>
      <c r="EK196" s="100"/>
      <c r="EL196" s="100"/>
      <c r="EM196" s="100"/>
      <c r="EN196" s="100"/>
      <c r="EO196" s="100"/>
      <c r="EP196" s="100"/>
      <c r="EQ196" s="223"/>
      <c r="ER196" s="224"/>
      <c r="ES196" s="223"/>
      <c r="ET196" s="223"/>
      <c r="EU196" s="225"/>
      <c r="EV196" s="225"/>
      <c r="EW196" s="225"/>
      <c r="EX196" s="225"/>
      <c r="EY196" s="225"/>
      <c r="EZ196" s="225"/>
      <c r="FA196" s="225"/>
      <c r="FB196" s="225"/>
      <c r="FC196" s="225"/>
      <c r="FD196" s="225"/>
      <c r="FE196" s="225"/>
      <c r="FF196" s="225"/>
      <c r="FG196" s="225"/>
      <c r="FH196" s="225"/>
      <c r="FI196" s="225"/>
      <c r="FJ196" s="225"/>
      <c r="FK196" s="225"/>
      <c r="FL196" s="225"/>
      <c r="FM196" s="223"/>
      <c r="FN196" s="223"/>
      <c r="FO196" s="223"/>
      <c r="FP196" s="223"/>
      <c r="FQ196" s="223"/>
      <c r="FR196" s="223"/>
      <c r="FS196" s="223"/>
      <c r="FT196" s="223"/>
      <c r="FU196" s="223"/>
      <c r="FV196" s="223"/>
      <c r="FW196" s="223"/>
      <c r="FX196" s="223"/>
      <c r="FY196" s="223"/>
      <c r="FZ196" s="223"/>
      <c r="GA196" s="223"/>
      <c r="GB196" s="223"/>
      <c r="GC196" s="223"/>
      <c r="GD196" s="223"/>
      <c r="GE196" s="223"/>
      <c r="GF196" s="223"/>
      <c r="GG196" s="223"/>
      <c r="GH196" s="223"/>
      <c r="GI196" s="223"/>
    </row>
    <row r="197">
      <c r="A197" s="100"/>
      <c r="B197" s="100"/>
      <c r="C197" s="100"/>
      <c r="D197" s="100"/>
      <c r="E197" s="103"/>
      <c r="F197" s="101"/>
      <c r="G197" s="100"/>
      <c r="H197" s="100"/>
      <c r="I197" s="100"/>
      <c r="J197" s="103"/>
      <c r="K197" s="100"/>
      <c r="L197" s="100"/>
      <c r="M197" s="101"/>
      <c r="N197" s="102"/>
      <c r="O197" s="103"/>
      <c r="P197" s="103"/>
      <c r="Q197" s="103"/>
      <c r="R197" s="103"/>
      <c r="S197" s="103"/>
      <c r="T197" s="100"/>
      <c r="U197" s="100"/>
      <c r="V197" s="100"/>
      <c r="W197" s="101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1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0"/>
      <c r="BV197" s="100"/>
      <c r="BW197" s="100"/>
      <c r="BX197" s="100"/>
      <c r="BY197" s="100"/>
      <c r="BZ197" s="100"/>
      <c r="CA197" s="100"/>
      <c r="CB197" s="100"/>
      <c r="CC197" s="100"/>
      <c r="CD197" s="100"/>
      <c r="CE197" s="100"/>
      <c r="CF197" s="100"/>
      <c r="CG197" s="100"/>
      <c r="CH197" s="100"/>
      <c r="CI197" s="100"/>
      <c r="CJ197" s="100"/>
      <c r="CK197" s="100"/>
      <c r="CL197" s="100"/>
      <c r="CM197" s="100"/>
      <c r="CN197" s="100"/>
      <c r="CO197" s="100"/>
      <c r="CP197" s="100"/>
      <c r="CQ197" s="100"/>
      <c r="CR197" s="100"/>
      <c r="CS197" s="100"/>
      <c r="CT197" s="100"/>
      <c r="CU197" s="100"/>
      <c r="CV197" s="100"/>
      <c r="CW197" s="100"/>
      <c r="CX197" s="100"/>
      <c r="CY197" s="100"/>
      <c r="CZ197" s="100"/>
      <c r="DA197" s="100"/>
      <c r="DB197" s="100"/>
      <c r="DC197" s="100"/>
      <c r="DD197" s="100"/>
      <c r="DE197" s="100"/>
      <c r="DF197" s="100"/>
      <c r="DG197" s="100"/>
      <c r="DH197" s="100"/>
      <c r="DI197" s="100"/>
      <c r="DJ197" s="100"/>
      <c r="DK197" s="100"/>
      <c r="DL197" s="100"/>
      <c r="DM197" s="100"/>
      <c r="DN197" s="100"/>
      <c r="DO197" s="100"/>
      <c r="DP197" s="100"/>
      <c r="DQ197" s="100"/>
      <c r="DR197" s="100"/>
      <c r="DS197" s="100"/>
      <c r="DT197" s="100"/>
      <c r="DU197" s="100"/>
      <c r="DV197" s="100"/>
      <c r="DW197" s="100"/>
      <c r="DX197" s="100"/>
      <c r="DY197" s="100"/>
      <c r="DZ197" s="100"/>
      <c r="EA197" s="100"/>
      <c r="EB197" s="100"/>
      <c r="EC197" s="100"/>
      <c r="ED197" s="100"/>
      <c r="EE197" s="100"/>
      <c r="EF197" s="100"/>
      <c r="EG197" s="100"/>
      <c r="EH197" s="100"/>
      <c r="EI197" s="100"/>
      <c r="EJ197" s="100"/>
      <c r="EK197" s="100"/>
      <c r="EL197" s="100"/>
      <c r="EM197" s="100"/>
      <c r="EN197" s="100"/>
      <c r="EO197" s="100"/>
      <c r="EP197" s="100"/>
      <c r="EQ197" s="223"/>
      <c r="ER197" s="224"/>
      <c r="ES197" s="223"/>
      <c r="ET197" s="223"/>
      <c r="EU197" s="225"/>
      <c r="EV197" s="225"/>
      <c r="EW197" s="225"/>
      <c r="EX197" s="225"/>
      <c r="EY197" s="225"/>
      <c r="EZ197" s="225"/>
      <c r="FA197" s="225"/>
      <c r="FB197" s="225"/>
      <c r="FC197" s="225"/>
      <c r="FD197" s="225"/>
      <c r="FE197" s="225"/>
      <c r="FF197" s="225"/>
      <c r="FG197" s="225"/>
      <c r="FH197" s="225"/>
      <c r="FI197" s="225"/>
      <c r="FJ197" s="225"/>
      <c r="FK197" s="225"/>
      <c r="FL197" s="225"/>
      <c r="FM197" s="223"/>
      <c r="FN197" s="223"/>
      <c r="FO197" s="223"/>
      <c r="FP197" s="223"/>
      <c r="FQ197" s="223"/>
      <c r="FR197" s="223"/>
      <c r="FS197" s="223"/>
      <c r="FT197" s="223"/>
      <c r="FU197" s="223"/>
      <c r="FV197" s="223"/>
      <c r="FW197" s="223"/>
      <c r="FX197" s="223"/>
      <c r="FY197" s="223"/>
      <c r="FZ197" s="223"/>
      <c r="GA197" s="223"/>
      <c r="GB197" s="223"/>
      <c r="GC197" s="223"/>
      <c r="GD197" s="223"/>
      <c r="GE197" s="223"/>
      <c r="GF197" s="223"/>
      <c r="GG197" s="223"/>
      <c r="GH197" s="223"/>
      <c r="GI197" s="223"/>
    </row>
    <row r="198">
      <c r="A198" s="100"/>
      <c r="B198" s="100"/>
      <c r="C198" s="100"/>
      <c r="D198" s="100"/>
      <c r="E198" s="103"/>
      <c r="F198" s="101"/>
      <c r="G198" s="100"/>
      <c r="H198" s="100"/>
      <c r="I198" s="100"/>
      <c r="J198" s="103"/>
      <c r="K198" s="100"/>
      <c r="L198" s="100"/>
      <c r="M198" s="101"/>
      <c r="N198" s="102"/>
      <c r="O198" s="103"/>
      <c r="P198" s="103"/>
      <c r="Q198" s="103"/>
      <c r="R198" s="103"/>
      <c r="S198" s="103"/>
      <c r="T198" s="100"/>
      <c r="U198" s="100"/>
      <c r="V198" s="100"/>
      <c r="W198" s="101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1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0"/>
      <c r="BK198" s="100"/>
      <c r="BL198" s="100"/>
      <c r="BM198" s="100"/>
      <c r="BN198" s="100"/>
      <c r="BO198" s="100"/>
      <c r="BP198" s="100"/>
      <c r="BQ198" s="100"/>
      <c r="BR198" s="100"/>
      <c r="BS198" s="100"/>
      <c r="BT198" s="100"/>
      <c r="BU198" s="100"/>
      <c r="BV198" s="100"/>
      <c r="BW198" s="100"/>
      <c r="BX198" s="100"/>
      <c r="BY198" s="100"/>
      <c r="BZ198" s="100"/>
      <c r="CA198" s="100"/>
      <c r="CB198" s="100"/>
      <c r="CC198" s="100"/>
      <c r="CD198" s="100"/>
      <c r="CE198" s="100"/>
      <c r="CF198" s="100"/>
      <c r="CG198" s="100"/>
      <c r="CH198" s="100"/>
      <c r="CI198" s="100"/>
      <c r="CJ198" s="100"/>
      <c r="CK198" s="100"/>
      <c r="CL198" s="100"/>
      <c r="CM198" s="100"/>
      <c r="CN198" s="100"/>
      <c r="CO198" s="100"/>
      <c r="CP198" s="100"/>
      <c r="CQ198" s="100"/>
      <c r="CR198" s="100"/>
      <c r="CS198" s="100"/>
      <c r="CT198" s="100"/>
      <c r="CU198" s="100"/>
      <c r="CV198" s="100"/>
      <c r="CW198" s="100"/>
      <c r="CX198" s="100"/>
      <c r="CY198" s="100"/>
      <c r="CZ198" s="100"/>
      <c r="DA198" s="100"/>
      <c r="DB198" s="100"/>
      <c r="DC198" s="100"/>
      <c r="DD198" s="100"/>
      <c r="DE198" s="100"/>
      <c r="DF198" s="100"/>
      <c r="DG198" s="100"/>
      <c r="DH198" s="100"/>
      <c r="DI198" s="100"/>
      <c r="DJ198" s="100"/>
      <c r="DK198" s="100"/>
      <c r="DL198" s="100"/>
      <c r="DM198" s="100"/>
      <c r="DN198" s="100"/>
      <c r="DO198" s="100"/>
      <c r="DP198" s="100"/>
      <c r="DQ198" s="100"/>
      <c r="DR198" s="100"/>
      <c r="DS198" s="100"/>
      <c r="DT198" s="100"/>
      <c r="DU198" s="100"/>
      <c r="DV198" s="100"/>
      <c r="DW198" s="100"/>
      <c r="DX198" s="100"/>
      <c r="DY198" s="100"/>
      <c r="DZ198" s="100"/>
      <c r="EA198" s="100"/>
      <c r="EB198" s="100"/>
      <c r="EC198" s="100"/>
      <c r="ED198" s="100"/>
      <c r="EE198" s="100"/>
      <c r="EF198" s="100"/>
      <c r="EG198" s="100"/>
      <c r="EH198" s="100"/>
      <c r="EI198" s="100"/>
      <c r="EJ198" s="100"/>
      <c r="EK198" s="100"/>
      <c r="EL198" s="100"/>
      <c r="EM198" s="100"/>
      <c r="EN198" s="100"/>
      <c r="EO198" s="100"/>
      <c r="EP198" s="100"/>
      <c r="EQ198" s="223"/>
      <c r="ER198" s="224"/>
      <c r="ES198" s="223"/>
      <c r="ET198" s="223"/>
      <c r="EU198" s="225"/>
      <c r="EV198" s="225"/>
      <c r="EW198" s="225"/>
      <c r="EX198" s="225"/>
      <c r="EY198" s="225"/>
      <c r="EZ198" s="225"/>
      <c r="FA198" s="225"/>
      <c r="FB198" s="225"/>
      <c r="FC198" s="225"/>
      <c r="FD198" s="225"/>
      <c r="FE198" s="225"/>
      <c r="FF198" s="225"/>
      <c r="FG198" s="225"/>
      <c r="FH198" s="225"/>
      <c r="FI198" s="225"/>
      <c r="FJ198" s="225"/>
      <c r="FK198" s="225"/>
      <c r="FL198" s="225"/>
      <c r="FM198" s="223"/>
      <c r="FN198" s="223"/>
      <c r="FO198" s="223"/>
      <c r="FP198" s="223"/>
      <c r="FQ198" s="223"/>
      <c r="FR198" s="223"/>
      <c r="FS198" s="223"/>
      <c r="FT198" s="223"/>
      <c r="FU198" s="223"/>
      <c r="FV198" s="223"/>
      <c r="FW198" s="223"/>
      <c r="FX198" s="223"/>
      <c r="FY198" s="223"/>
      <c r="FZ198" s="223"/>
      <c r="GA198" s="223"/>
      <c r="GB198" s="223"/>
      <c r="GC198" s="223"/>
      <c r="GD198" s="223"/>
      <c r="GE198" s="223"/>
      <c r="GF198" s="223"/>
      <c r="GG198" s="223"/>
      <c r="GH198" s="223"/>
      <c r="GI198" s="223"/>
    </row>
    <row r="199">
      <c r="A199" s="100"/>
      <c r="B199" s="100"/>
      <c r="C199" s="100"/>
      <c r="D199" s="100"/>
      <c r="E199" s="103"/>
      <c r="F199" s="101"/>
      <c r="G199" s="100"/>
      <c r="H199" s="100"/>
      <c r="I199" s="100"/>
      <c r="J199" s="103"/>
      <c r="K199" s="100"/>
      <c r="L199" s="100"/>
      <c r="M199" s="101"/>
      <c r="N199" s="102"/>
      <c r="O199" s="103"/>
      <c r="P199" s="103"/>
      <c r="Q199" s="103"/>
      <c r="R199" s="103"/>
      <c r="S199" s="103"/>
      <c r="T199" s="100"/>
      <c r="U199" s="100"/>
      <c r="V199" s="100"/>
      <c r="W199" s="101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1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0"/>
      <c r="BV199" s="100"/>
      <c r="BW199" s="100"/>
      <c r="BX199" s="100"/>
      <c r="BY199" s="100"/>
      <c r="BZ199" s="100"/>
      <c r="CA199" s="100"/>
      <c r="CB199" s="100"/>
      <c r="CC199" s="100"/>
      <c r="CD199" s="100"/>
      <c r="CE199" s="100"/>
      <c r="CF199" s="100"/>
      <c r="CG199" s="100"/>
      <c r="CH199" s="100"/>
      <c r="CI199" s="100"/>
      <c r="CJ199" s="100"/>
      <c r="CK199" s="100"/>
      <c r="CL199" s="100"/>
      <c r="CM199" s="100"/>
      <c r="CN199" s="100"/>
      <c r="CO199" s="100"/>
      <c r="CP199" s="100"/>
      <c r="CQ199" s="100"/>
      <c r="CR199" s="100"/>
      <c r="CS199" s="100"/>
      <c r="CT199" s="100"/>
      <c r="CU199" s="100"/>
      <c r="CV199" s="100"/>
      <c r="CW199" s="100"/>
      <c r="CX199" s="100"/>
      <c r="CY199" s="100"/>
      <c r="CZ199" s="100"/>
      <c r="DA199" s="100"/>
      <c r="DB199" s="100"/>
      <c r="DC199" s="100"/>
      <c r="DD199" s="100"/>
      <c r="DE199" s="100"/>
      <c r="DF199" s="100"/>
      <c r="DG199" s="100"/>
      <c r="DH199" s="100"/>
      <c r="DI199" s="100"/>
      <c r="DJ199" s="100"/>
      <c r="DK199" s="100"/>
      <c r="DL199" s="100"/>
      <c r="DM199" s="100"/>
      <c r="DN199" s="100"/>
      <c r="DO199" s="100"/>
      <c r="DP199" s="100"/>
      <c r="DQ199" s="100"/>
      <c r="DR199" s="100"/>
      <c r="DS199" s="100"/>
      <c r="DT199" s="100"/>
      <c r="DU199" s="100"/>
      <c r="DV199" s="100"/>
      <c r="DW199" s="100"/>
      <c r="DX199" s="100"/>
      <c r="DY199" s="100"/>
      <c r="DZ199" s="100"/>
      <c r="EA199" s="100"/>
      <c r="EB199" s="100"/>
      <c r="EC199" s="100"/>
      <c r="ED199" s="100"/>
      <c r="EE199" s="100"/>
      <c r="EF199" s="100"/>
      <c r="EG199" s="100"/>
      <c r="EH199" s="100"/>
      <c r="EI199" s="100"/>
      <c r="EJ199" s="100"/>
      <c r="EK199" s="100"/>
      <c r="EL199" s="100"/>
      <c r="EM199" s="100"/>
      <c r="EN199" s="100"/>
      <c r="EO199" s="100"/>
      <c r="EP199" s="100"/>
      <c r="EQ199" s="223"/>
      <c r="ER199" s="224"/>
      <c r="ES199" s="223"/>
      <c r="ET199" s="223"/>
      <c r="EU199" s="225"/>
      <c r="EV199" s="225"/>
      <c r="EW199" s="225"/>
      <c r="EX199" s="225"/>
      <c r="EY199" s="225"/>
      <c r="EZ199" s="225"/>
      <c r="FA199" s="225"/>
      <c r="FB199" s="225"/>
      <c r="FC199" s="225"/>
      <c r="FD199" s="225"/>
      <c r="FE199" s="225"/>
      <c r="FF199" s="225"/>
      <c r="FG199" s="225"/>
      <c r="FH199" s="225"/>
      <c r="FI199" s="225"/>
      <c r="FJ199" s="225"/>
      <c r="FK199" s="225"/>
      <c r="FL199" s="225"/>
      <c r="FM199" s="223"/>
      <c r="FN199" s="223"/>
      <c r="FO199" s="223"/>
      <c r="FP199" s="223"/>
      <c r="FQ199" s="223"/>
      <c r="FR199" s="223"/>
      <c r="FS199" s="223"/>
      <c r="FT199" s="223"/>
      <c r="FU199" s="223"/>
      <c r="FV199" s="223"/>
      <c r="FW199" s="223"/>
      <c r="FX199" s="223"/>
      <c r="FY199" s="223"/>
      <c r="FZ199" s="223"/>
      <c r="GA199" s="223"/>
      <c r="GB199" s="223"/>
      <c r="GC199" s="223"/>
      <c r="GD199" s="223"/>
      <c r="GE199" s="223"/>
      <c r="GF199" s="223"/>
      <c r="GG199" s="223"/>
      <c r="GH199" s="223"/>
      <c r="GI199" s="223"/>
    </row>
    <row r="200">
      <c r="A200" s="100"/>
      <c r="B200" s="100"/>
      <c r="C200" s="100"/>
      <c r="D200" s="100"/>
      <c r="E200" s="103"/>
      <c r="F200" s="101"/>
      <c r="G200" s="100"/>
      <c r="H200" s="100"/>
      <c r="I200" s="100"/>
      <c r="J200" s="103"/>
      <c r="K200" s="100"/>
      <c r="L200" s="100"/>
      <c r="M200" s="101"/>
      <c r="N200" s="102"/>
      <c r="O200" s="103"/>
      <c r="P200" s="103"/>
      <c r="Q200" s="103"/>
      <c r="R200" s="103"/>
      <c r="S200" s="103"/>
      <c r="T200" s="100"/>
      <c r="U200" s="100"/>
      <c r="V200" s="100"/>
      <c r="W200" s="101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1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  <c r="BY200" s="100"/>
      <c r="BZ200" s="100"/>
      <c r="CA200" s="100"/>
      <c r="CB200" s="100"/>
      <c r="CC200" s="100"/>
      <c r="CD200" s="100"/>
      <c r="CE200" s="100"/>
      <c r="CF200" s="100"/>
      <c r="CG200" s="100"/>
      <c r="CH200" s="100"/>
      <c r="CI200" s="100"/>
      <c r="CJ200" s="100"/>
      <c r="CK200" s="100"/>
      <c r="CL200" s="100"/>
      <c r="CM200" s="100"/>
      <c r="CN200" s="100"/>
      <c r="CO200" s="100"/>
      <c r="CP200" s="100"/>
      <c r="CQ200" s="100"/>
      <c r="CR200" s="100"/>
      <c r="CS200" s="100"/>
      <c r="CT200" s="100"/>
      <c r="CU200" s="100"/>
      <c r="CV200" s="100"/>
      <c r="CW200" s="100"/>
      <c r="CX200" s="100"/>
      <c r="CY200" s="100"/>
      <c r="CZ200" s="100"/>
      <c r="DA200" s="100"/>
      <c r="DB200" s="100"/>
      <c r="DC200" s="100"/>
      <c r="DD200" s="100"/>
      <c r="DE200" s="100"/>
      <c r="DF200" s="100"/>
      <c r="DG200" s="100"/>
      <c r="DH200" s="100"/>
      <c r="DI200" s="100"/>
      <c r="DJ200" s="100"/>
      <c r="DK200" s="100"/>
      <c r="DL200" s="100"/>
      <c r="DM200" s="100"/>
      <c r="DN200" s="100"/>
      <c r="DO200" s="100"/>
      <c r="DP200" s="100"/>
      <c r="DQ200" s="100"/>
      <c r="DR200" s="100"/>
      <c r="DS200" s="100"/>
      <c r="DT200" s="100"/>
      <c r="DU200" s="100"/>
      <c r="DV200" s="100"/>
      <c r="DW200" s="100"/>
      <c r="DX200" s="100"/>
      <c r="DY200" s="100"/>
      <c r="DZ200" s="100"/>
      <c r="EA200" s="100"/>
      <c r="EB200" s="100"/>
      <c r="EC200" s="100"/>
      <c r="ED200" s="100"/>
      <c r="EE200" s="100"/>
      <c r="EF200" s="100"/>
      <c r="EG200" s="100"/>
      <c r="EH200" s="100"/>
      <c r="EI200" s="100"/>
      <c r="EJ200" s="100"/>
      <c r="EK200" s="100"/>
      <c r="EL200" s="100"/>
      <c r="EM200" s="100"/>
      <c r="EN200" s="100"/>
      <c r="EO200" s="100"/>
      <c r="EP200" s="100"/>
      <c r="EQ200" s="223"/>
      <c r="ER200" s="224"/>
      <c r="ES200" s="223"/>
      <c r="ET200" s="223"/>
      <c r="EU200" s="225"/>
      <c r="EV200" s="225"/>
      <c r="EW200" s="225"/>
      <c r="EX200" s="225"/>
      <c r="EY200" s="225"/>
      <c r="EZ200" s="225"/>
      <c r="FA200" s="225"/>
      <c r="FB200" s="225"/>
      <c r="FC200" s="225"/>
      <c r="FD200" s="225"/>
      <c r="FE200" s="225"/>
      <c r="FF200" s="225"/>
      <c r="FG200" s="225"/>
      <c r="FH200" s="225"/>
      <c r="FI200" s="225"/>
      <c r="FJ200" s="225"/>
      <c r="FK200" s="225"/>
      <c r="FL200" s="225"/>
      <c r="FM200" s="223"/>
      <c r="FN200" s="223"/>
      <c r="FO200" s="223"/>
      <c r="FP200" s="223"/>
      <c r="FQ200" s="223"/>
      <c r="FR200" s="223"/>
      <c r="FS200" s="223"/>
      <c r="FT200" s="223"/>
      <c r="FU200" s="223"/>
      <c r="FV200" s="223"/>
      <c r="FW200" s="223"/>
      <c r="FX200" s="223"/>
      <c r="FY200" s="223"/>
      <c r="FZ200" s="223"/>
      <c r="GA200" s="223"/>
      <c r="GB200" s="223"/>
      <c r="GC200" s="223"/>
      <c r="GD200" s="223"/>
      <c r="GE200" s="223"/>
      <c r="GF200" s="223"/>
      <c r="GG200" s="223"/>
      <c r="GH200" s="223"/>
      <c r="GI200" s="223"/>
    </row>
    <row r="201">
      <c r="A201" s="100"/>
      <c r="B201" s="100"/>
      <c r="C201" s="100"/>
      <c r="D201" s="100"/>
      <c r="E201" s="103"/>
      <c r="F201" s="101"/>
      <c r="G201" s="100"/>
      <c r="H201" s="100"/>
      <c r="I201" s="100"/>
      <c r="J201" s="103"/>
      <c r="K201" s="100"/>
      <c r="L201" s="100"/>
      <c r="M201" s="101"/>
      <c r="N201" s="102"/>
      <c r="O201" s="103"/>
      <c r="P201" s="103"/>
      <c r="Q201" s="103"/>
      <c r="R201" s="103"/>
      <c r="S201" s="103"/>
      <c r="T201" s="100"/>
      <c r="U201" s="100"/>
      <c r="V201" s="100"/>
      <c r="W201" s="101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1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0"/>
      <c r="BV201" s="100"/>
      <c r="BW201" s="100"/>
      <c r="BX201" s="100"/>
      <c r="BY201" s="100"/>
      <c r="BZ201" s="100"/>
      <c r="CA201" s="100"/>
      <c r="CB201" s="100"/>
      <c r="CC201" s="100"/>
      <c r="CD201" s="100"/>
      <c r="CE201" s="100"/>
      <c r="CF201" s="100"/>
      <c r="CG201" s="100"/>
      <c r="CH201" s="100"/>
      <c r="CI201" s="100"/>
      <c r="CJ201" s="100"/>
      <c r="CK201" s="100"/>
      <c r="CL201" s="100"/>
      <c r="CM201" s="100"/>
      <c r="CN201" s="100"/>
      <c r="CO201" s="100"/>
      <c r="CP201" s="100"/>
      <c r="CQ201" s="100"/>
      <c r="CR201" s="100"/>
      <c r="CS201" s="100"/>
      <c r="CT201" s="100"/>
      <c r="CU201" s="100"/>
      <c r="CV201" s="100"/>
      <c r="CW201" s="100"/>
      <c r="CX201" s="100"/>
      <c r="CY201" s="100"/>
      <c r="CZ201" s="100"/>
      <c r="DA201" s="100"/>
      <c r="DB201" s="100"/>
      <c r="DC201" s="100"/>
      <c r="DD201" s="100"/>
      <c r="DE201" s="100"/>
      <c r="DF201" s="100"/>
      <c r="DG201" s="100"/>
      <c r="DH201" s="100"/>
      <c r="DI201" s="100"/>
      <c r="DJ201" s="100"/>
      <c r="DK201" s="100"/>
      <c r="DL201" s="100"/>
      <c r="DM201" s="100"/>
      <c r="DN201" s="100"/>
      <c r="DO201" s="100"/>
      <c r="DP201" s="100"/>
      <c r="DQ201" s="100"/>
      <c r="DR201" s="100"/>
      <c r="DS201" s="100"/>
      <c r="DT201" s="100"/>
      <c r="DU201" s="100"/>
      <c r="DV201" s="100"/>
      <c r="DW201" s="100"/>
      <c r="DX201" s="100"/>
      <c r="DY201" s="100"/>
      <c r="DZ201" s="100"/>
      <c r="EA201" s="100"/>
      <c r="EB201" s="100"/>
      <c r="EC201" s="100"/>
      <c r="ED201" s="100"/>
      <c r="EE201" s="100"/>
      <c r="EF201" s="100"/>
      <c r="EG201" s="100"/>
      <c r="EH201" s="100"/>
      <c r="EI201" s="100"/>
      <c r="EJ201" s="100"/>
      <c r="EK201" s="100"/>
      <c r="EL201" s="100"/>
      <c r="EM201" s="100"/>
      <c r="EN201" s="100"/>
      <c r="EO201" s="100"/>
      <c r="EP201" s="100"/>
      <c r="EQ201" s="223"/>
      <c r="ER201" s="224"/>
      <c r="ES201" s="223"/>
      <c r="ET201" s="223"/>
      <c r="EU201" s="225"/>
      <c r="EV201" s="225"/>
      <c r="EW201" s="225"/>
      <c r="EX201" s="225"/>
      <c r="EY201" s="225"/>
      <c r="EZ201" s="225"/>
      <c r="FA201" s="225"/>
      <c r="FB201" s="225"/>
      <c r="FC201" s="225"/>
      <c r="FD201" s="225"/>
      <c r="FE201" s="225"/>
      <c r="FF201" s="225"/>
      <c r="FG201" s="225"/>
      <c r="FH201" s="225"/>
      <c r="FI201" s="225"/>
      <c r="FJ201" s="225"/>
      <c r="FK201" s="225"/>
      <c r="FL201" s="225"/>
      <c r="FM201" s="223"/>
      <c r="FN201" s="223"/>
      <c r="FO201" s="223"/>
      <c r="FP201" s="223"/>
      <c r="FQ201" s="223"/>
      <c r="FR201" s="223"/>
      <c r="FS201" s="223"/>
      <c r="FT201" s="223"/>
      <c r="FU201" s="223"/>
      <c r="FV201" s="223"/>
      <c r="FW201" s="223"/>
      <c r="FX201" s="223"/>
      <c r="FY201" s="223"/>
      <c r="FZ201" s="223"/>
      <c r="GA201" s="223"/>
      <c r="GB201" s="223"/>
      <c r="GC201" s="223"/>
      <c r="GD201" s="223"/>
      <c r="GE201" s="223"/>
      <c r="GF201" s="223"/>
      <c r="GG201" s="223"/>
      <c r="GH201" s="223"/>
      <c r="GI201" s="223"/>
    </row>
    <row r="202">
      <c r="A202" s="100"/>
      <c r="B202" s="100"/>
      <c r="C202" s="100"/>
      <c r="D202" s="100"/>
      <c r="E202" s="103"/>
      <c r="F202" s="101"/>
      <c r="G202" s="100"/>
      <c r="H202" s="100"/>
      <c r="I202" s="100"/>
      <c r="J202" s="103"/>
      <c r="K202" s="100"/>
      <c r="L202" s="100"/>
      <c r="M202" s="101"/>
      <c r="N202" s="102"/>
      <c r="O202" s="103"/>
      <c r="P202" s="103"/>
      <c r="Q202" s="103"/>
      <c r="R202" s="103"/>
      <c r="S202" s="103"/>
      <c r="T202" s="100"/>
      <c r="U202" s="100"/>
      <c r="V202" s="100"/>
      <c r="W202" s="101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1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  <c r="BY202" s="100"/>
      <c r="BZ202" s="100"/>
      <c r="CA202" s="100"/>
      <c r="CB202" s="100"/>
      <c r="CC202" s="100"/>
      <c r="CD202" s="100"/>
      <c r="CE202" s="100"/>
      <c r="CF202" s="100"/>
      <c r="CG202" s="100"/>
      <c r="CH202" s="100"/>
      <c r="CI202" s="100"/>
      <c r="CJ202" s="100"/>
      <c r="CK202" s="100"/>
      <c r="CL202" s="100"/>
      <c r="CM202" s="100"/>
      <c r="CN202" s="100"/>
      <c r="CO202" s="100"/>
      <c r="CP202" s="100"/>
      <c r="CQ202" s="100"/>
      <c r="CR202" s="100"/>
      <c r="CS202" s="100"/>
      <c r="CT202" s="100"/>
      <c r="CU202" s="100"/>
      <c r="CV202" s="100"/>
      <c r="CW202" s="100"/>
      <c r="CX202" s="100"/>
      <c r="CY202" s="100"/>
      <c r="CZ202" s="100"/>
      <c r="DA202" s="100"/>
      <c r="DB202" s="100"/>
      <c r="DC202" s="100"/>
      <c r="DD202" s="100"/>
      <c r="DE202" s="100"/>
      <c r="DF202" s="100"/>
      <c r="DG202" s="100"/>
      <c r="DH202" s="100"/>
      <c r="DI202" s="100"/>
      <c r="DJ202" s="100"/>
      <c r="DK202" s="100"/>
      <c r="DL202" s="100"/>
      <c r="DM202" s="100"/>
      <c r="DN202" s="100"/>
      <c r="DO202" s="100"/>
      <c r="DP202" s="100"/>
      <c r="DQ202" s="100"/>
      <c r="DR202" s="100"/>
      <c r="DS202" s="100"/>
      <c r="DT202" s="100"/>
      <c r="DU202" s="100"/>
      <c r="DV202" s="100"/>
      <c r="DW202" s="100"/>
      <c r="DX202" s="100"/>
      <c r="DY202" s="100"/>
      <c r="DZ202" s="100"/>
      <c r="EA202" s="100"/>
      <c r="EB202" s="100"/>
      <c r="EC202" s="100"/>
      <c r="ED202" s="100"/>
      <c r="EE202" s="100"/>
      <c r="EF202" s="100"/>
      <c r="EG202" s="100"/>
      <c r="EH202" s="100"/>
      <c r="EI202" s="100"/>
      <c r="EJ202" s="100"/>
      <c r="EK202" s="100"/>
      <c r="EL202" s="100"/>
      <c r="EM202" s="100"/>
      <c r="EN202" s="100"/>
      <c r="EO202" s="100"/>
      <c r="EP202" s="100"/>
      <c r="EQ202" s="223"/>
      <c r="ER202" s="224"/>
      <c r="ES202" s="223"/>
      <c r="ET202" s="223"/>
      <c r="EU202" s="225"/>
      <c r="EV202" s="225"/>
      <c r="EW202" s="225"/>
      <c r="EX202" s="225"/>
      <c r="EY202" s="225"/>
      <c r="EZ202" s="225"/>
      <c r="FA202" s="225"/>
      <c r="FB202" s="225"/>
      <c r="FC202" s="225"/>
      <c r="FD202" s="225"/>
      <c r="FE202" s="225"/>
      <c r="FF202" s="225"/>
      <c r="FG202" s="225"/>
      <c r="FH202" s="225"/>
      <c r="FI202" s="225"/>
      <c r="FJ202" s="225"/>
      <c r="FK202" s="225"/>
      <c r="FL202" s="225"/>
      <c r="FM202" s="223"/>
      <c r="FN202" s="223"/>
      <c r="FO202" s="223"/>
      <c r="FP202" s="223"/>
      <c r="FQ202" s="223"/>
      <c r="FR202" s="223"/>
      <c r="FS202" s="223"/>
      <c r="FT202" s="223"/>
      <c r="FU202" s="223"/>
      <c r="FV202" s="223"/>
      <c r="FW202" s="223"/>
      <c r="FX202" s="223"/>
      <c r="FY202" s="223"/>
      <c r="FZ202" s="223"/>
      <c r="GA202" s="223"/>
      <c r="GB202" s="223"/>
      <c r="GC202" s="223"/>
      <c r="GD202" s="223"/>
      <c r="GE202" s="223"/>
      <c r="GF202" s="223"/>
      <c r="GG202" s="223"/>
      <c r="GH202" s="223"/>
      <c r="GI202" s="223"/>
    </row>
    <row r="203">
      <c r="A203" s="100"/>
      <c r="B203" s="100"/>
      <c r="C203" s="100"/>
      <c r="D203" s="100"/>
      <c r="E203" s="103"/>
      <c r="F203" s="101"/>
      <c r="G203" s="100"/>
      <c r="H203" s="100"/>
      <c r="I203" s="100"/>
      <c r="J203" s="103"/>
      <c r="K203" s="100"/>
      <c r="L203" s="100"/>
      <c r="M203" s="101"/>
      <c r="N203" s="102"/>
      <c r="O203" s="103"/>
      <c r="P203" s="103"/>
      <c r="Q203" s="103"/>
      <c r="R203" s="103"/>
      <c r="S203" s="103"/>
      <c r="T203" s="100"/>
      <c r="U203" s="100"/>
      <c r="V203" s="100"/>
      <c r="W203" s="101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1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  <c r="BH203" s="100"/>
      <c r="BI203" s="100"/>
      <c r="BJ203" s="100"/>
      <c r="BK203" s="100"/>
      <c r="BL203" s="100"/>
      <c r="BM203" s="100"/>
      <c r="BN203" s="100"/>
      <c r="BO203" s="100"/>
      <c r="BP203" s="100"/>
      <c r="BQ203" s="100"/>
      <c r="BR203" s="100"/>
      <c r="BS203" s="100"/>
      <c r="BT203" s="100"/>
      <c r="BU203" s="100"/>
      <c r="BV203" s="100"/>
      <c r="BW203" s="100"/>
      <c r="BX203" s="100"/>
      <c r="BY203" s="100"/>
      <c r="BZ203" s="100"/>
      <c r="CA203" s="100"/>
      <c r="CB203" s="100"/>
      <c r="CC203" s="100"/>
      <c r="CD203" s="100"/>
      <c r="CE203" s="100"/>
      <c r="CF203" s="100"/>
      <c r="CG203" s="100"/>
      <c r="CH203" s="100"/>
      <c r="CI203" s="100"/>
      <c r="CJ203" s="100"/>
      <c r="CK203" s="100"/>
      <c r="CL203" s="100"/>
      <c r="CM203" s="100"/>
      <c r="CN203" s="100"/>
      <c r="CO203" s="100"/>
      <c r="CP203" s="100"/>
      <c r="CQ203" s="100"/>
      <c r="CR203" s="100"/>
      <c r="CS203" s="100"/>
      <c r="CT203" s="100"/>
      <c r="CU203" s="100"/>
      <c r="CV203" s="100"/>
      <c r="CW203" s="100"/>
      <c r="CX203" s="100"/>
      <c r="CY203" s="100"/>
      <c r="CZ203" s="100"/>
      <c r="DA203" s="100"/>
      <c r="DB203" s="100"/>
      <c r="DC203" s="100"/>
      <c r="DD203" s="100"/>
      <c r="DE203" s="100"/>
      <c r="DF203" s="100"/>
      <c r="DG203" s="100"/>
      <c r="DH203" s="100"/>
      <c r="DI203" s="100"/>
      <c r="DJ203" s="100"/>
      <c r="DK203" s="100"/>
      <c r="DL203" s="100"/>
      <c r="DM203" s="100"/>
      <c r="DN203" s="100"/>
      <c r="DO203" s="100"/>
      <c r="DP203" s="100"/>
      <c r="DQ203" s="100"/>
      <c r="DR203" s="100"/>
      <c r="DS203" s="100"/>
      <c r="DT203" s="100"/>
      <c r="DU203" s="100"/>
      <c r="DV203" s="100"/>
      <c r="DW203" s="100"/>
      <c r="DX203" s="100"/>
      <c r="DY203" s="100"/>
      <c r="DZ203" s="100"/>
      <c r="EA203" s="100"/>
      <c r="EB203" s="100"/>
      <c r="EC203" s="100"/>
      <c r="ED203" s="100"/>
      <c r="EE203" s="100"/>
      <c r="EF203" s="100"/>
      <c r="EG203" s="100"/>
      <c r="EH203" s="100"/>
      <c r="EI203" s="100"/>
      <c r="EJ203" s="100"/>
      <c r="EK203" s="100"/>
      <c r="EL203" s="100"/>
      <c r="EM203" s="100"/>
      <c r="EN203" s="100"/>
      <c r="EO203" s="100"/>
      <c r="EP203" s="100"/>
      <c r="EQ203" s="223"/>
      <c r="ER203" s="224"/>
      <c r="ES203" s="223"/>
      <c r="ET203" s="223"/>
      <c r="EU203" s="225"/>
      <c r="EV203" s="225"/>
      <c r="EW203" s="225"/>
      <c r="EX203" s="225"/>
      <c r="EY203" s="225"/>
      <c r="EZ203" s="225"/>
      <c r="FA203" s="225"/>
      <c r="FB203" s="225"/>
      <c r="FC203" s="225"/>
      <c r="FD203" s="225"/>
      <c r="FE203" s="225"/>
      <c r="FF203" s="225"/>
      <c r="FG203" s="225"/>
      <c r="FH203" s="225"/>
      <c r="FI203" s="225"/>
      <c r="FJ203" s="225"/>
      <c r="FK203" s="225"/>
      <c r="FL203" s="225"/>
      <c r="FM203" s="223"/>
      <c r="FN203" s="223"/>
      <c r="FO203" s="223"/>
      <c r="FP203" s="223"/>
      <c r="FQ203" s="223"/>
      <c r="FR203" s="223"/>
      <c r="FS203" s="223"/>
      <c r="FT203" s="223"/>
      <c r="FU203" s="223"/>
      <c r="FV203" s="223"/>
      <c r="FW203" s="223"/>
      <c r="FX203" s="223"/>
      <c r="FY203" s="223"/>
      <c r="FZ203" s="223"/>
      <c r="GA203" s="223"/>
      <c r="GB203" s="223"/>
      <c r="GC203" s="223"/>
      <c r="GD203" s="223"/>
      <c r="GE203" s="223"/>
      <c r="GF203" s="223"/>
      <c r="GG203" s="223"/>
      <c r="GH203" s="223"/>
      <c r="GI203" s="223"/>
    </row>
    <row r="204">
      <c r="A204" s="100"/>
      <c r="B204" s="100"/>
      <c r="C204" s="100"/>
      <c r="D204" s="100"/>
      <c r="E204" s="103"/>
      <c r="F204" s="101"/>
      <c r="G204" s="100"/>
      <c r="H204" s="100"/>
      <c r="I204" s="100"/>
      <c r="J204" s="103"/>
      <c r="K204" s="100"/>
      <c r="L204" s="100"/>
      <c r="M204" s="101"/>
      <c r="N204" s="102"/>
      <c r="O204" s="103"/>
      <c r="P204" s="103"/>
      <c r="Q204" s="103"/>
      <c r="R204" s="103"/>
      <c r="S204" s="103"/>
      <c r="T204" s="100"/>
      <c r="U204" s="100"/>
      <c r="V204" s="100"/>
      <c r="W204" s="101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1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100"/>
      <c r="BZ204" s="100"/>
      <c r="CA204" s="100"/>
      <c r="CB204" s="100"/>
      <c r="CC204" s="100"/>
      <c r="CD204" s="100"/>
      <c r="CE204" s="100"/>
      <c r="CF204" s="100"/>
      <c r="CG204" s="100"/>
      <c r="CH204" s="100"/>
      <c r="CI204" s="100"/>
      <c r="CJ204" s="100"/>
      <c r="CK204" s="100"/>
      <c r="CL204" s="100"/>
      <c r="CM204" s="100"/>
      <c r="CN204" s="100"/>
      <c r="CO204" s="100"/>
      <c r="CP204" s="100"/>
      <c r="CQ204" s="100"/>
      <c r="CR204" s="100"/>
      <c r="CS204" s="100"/>
      <c r="CT204" s="100"/>
      <c r="CU204" s="100"/>
      <c r="CV204" s="100"/>
      <c r="CW204" s="100"/>
      <c r="CX204" s="100"/>
      <c r="CY204" s="100"/>
      <c r="CZ204" s="100"/>
      <c r="DA204" s="100"/>
      <c r="DB204" s="100"/>
      <c r="DC204" s="100"/>
      <c r="DD204" s="100"/>
      <c r="DE204" s="100"/>
      <c r="DF204" s="100"/>
      <c r="DG204" s="100"/>
      <c r="DH204" s="100"/>
      <c r="DI204" s="100"/>
      <c r="DJ204" s="100"/>
      <c r="DK204" s="100"/>
      <c r="DL204" s="100"/>
      <c r="DM204" s="100"/>
      <c r="DN204" s="100"/>
      <c r="DO204" s="100"/>
      <c r="DP204" s="100"/>
      <c r="DQ204" s="100"/>
      <c r="DR204" s="100"/>
      <c r="DS204" s="100"/>
      <c r="DT204" s="100"/>
      <c r="DU204" s="100"/>
      <c r="DV204" s="100"/>
      <c r="DW204" s="100"/>
      <c r="DX204" s="100"/>
      <c r="DY204" s="100"/>
      <c r="DZ204" s="100"/>
      <c r="EA204" s="100"/>
      <c r="EB204" s="100"/>
      <c r="EC204" s="100"/>
      <c r="ED204" s="100"/>
      <c r="EE204" s="100"/>
      <c r="EF204" s="100"/>
      <c r="EG204" s="100"/>
      <c r="EH204" s="100"/>
      <c r="EI204" s="100"/>
      <c r="EJ204" s="100"/>
      <c r="EK204" s="100"/>
      <c r="EL204" s="100"/>
      <c r="EM204" s="100"/>
      <c r="EN204" s="100"/>
      <c r="EO204" s="100"/>
      <c r="EP204" s="100"/>
      <c r="EQ204" s="223"/>
      <c r="ER204" s="224"/>
      <c r="ES204" s="223"/>
      <c r="ET204" s="223"/>
      <c r="EU204" s="225"/>
      <c r="EV204" s="225"/>
      <c r="EW204" s="225"/>
      <c r="EX204" s="225"/>
      <c r="EY204" s="225"/>
      <c r="EZ204" s="225"/>
      <c r="FA204" s="225"/>
      <c r="FB204" s="225"/>
      <c r="FC204" s="225"/>
      <c r="FD204" s="225"/>
      <c r="FE204" s="225"/>
      <c r="FF204" s="225"/>
      <c r="FG204" s="225"/>
      <c r="FH204" s="225"/>
      <c r="FI204" s="225"/>
      <c r="FJ204" s="225"/>
      <c r="FK204" s="225"/>
      <c r="FL204" s="225"/>
      <c r="FM204" s="223"/>
      <c r="FN204" s="223"/>
      <c r="FO204" s="223"/>
      <c r="FP204" s="223"/>
      <c r="FQ204" s="223"/>
      <c r="FR204" s="223"/>
      <c r="FS204" s="223"/>
      <c r="FT204" s="223"/>
      <c r="FU204" s="223"/>
      <c r="FV204" s="223"/>
      <c r="FW204" s="223"/>
      <c r="FX204" s="223"/>
      <c r="FY204" s="223"/>
      <c r="FZ204" s="223"/>
      <c r="GA204" s="223"/>
      <c r="GB204" s="223"/>
      <c r="GC204" s="223"/>
      <c r="GD204" s="223"/>
      <c r="GE204" s="223"/>
      <c r="GF204" s="223"/>
      <c r="GG204" s="223"/>
      <c r="GH204" s="223"/>
      <c r="GI204" s="223"/>
    </row>
    <row r="205">
      <c r="A205" s="100"/>
      <c r="B205" s="100"/>
      <c r="C205" s="100"/>
      <c r="D205" s="100"/>
      <c r="E205" s="103"/>
      <c r="F205" s="101"/>
      <c r="G205" s="100"/>
      <c r="H205" s="100"/>
      <c r="I205" s="100"/>
      <c r="J205" s="103"/>
      <c r="K205" s="100"/>
      <c r="L205" s="100"/>
      <c r="M205" s="101"/>
      <c r="N205" s="102"/>
      <c r="O205" s="103"/>
      <c r="P205" s="103"/>
      <c r="Q205" s="103"/>
      <c r="R205" s="103"/>
      <c r="S205" s="103"/>
      <c r="T205" s="100"/>
      <c r="U205" s="100"/>
      <c r="V205" s="100"/>
      <c r="W205" s="101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1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100"/>
      <c r="BZ205" s="100"/>
      <c r="CA205" s="100"/>
      <c r="CB205" s="100"/>
      <c r="CC205" s="100"/>
      <c r="CD205" s="100"/>
      <c r="CE205" s="100"/>
      <c r="CF205" s="100"/>
      <c r="CG205" s="100"/>
      <c r="CH205" s="100"/>
      <c r="CI205" s="100"/>
      <c r="CJ205" s="100"/>
      <c r="CK205" s="100"/>
      <c r="CL205" s="100"/>
      <c r="CM205" s="100"/>
      <c r="CN205" s="100"/>
      <c r="CO205" s="100"/>
      <c r="CP205" s="100"/>
      <c r="CQ205" s="100"/>
      <c r="CR205" s="100"/>
      <c r="CS205" s="100"/>
      <c r="CT205" s="100"/>
      <c r="CU205" s="100"/>
      <c r="CV205" s="100"/>
      <c r="CW205" s="100"/>
      <c r="CX205" s="100"/>
      <c r="CY205" s="100"/>
      <c r="CZ205" s="100"/>
      <c r="DA205" s="100"/>
      <c r="DB205" s="100"/>
      <c r="DC205" s="100"/>
      <c r="DD205" s="100"/>
      <c r="DE205" s="100"/>
      <c r="DF205" s="100"/>
      <c r="DG205" s="100"/>
      <c r="DH205" s="100"/>
      <c r="DI205" s="100"/>
      <c r="DJ205" s="100"/>
      <c r="DK205" s="100"/>
      <c r="DL205" s="100"/>
      <c r="DM205" s="100"/>
      <c r="DN205" s="100"/>
      <c r="DO205" s="100"/>
      <c r="DP205" s="100"/>
      <c r="DQ205" s="100"/>
      <c r="DR205" s="100"/>
      <c r="DS205" s="100"/>
      <c r="DT205" s="100"/>
      <c r="DU205" s="100"/>
      <c r="DV205" s="100"/>
      <c r="DW205" s="100"/>
      <c r="DX205" s="100"/>
      <c r="DY205" s="100"/>
      <c r="DZ205" s="100"/>
      <c r="EA205" s="100"/>
      <c r="EB205" s="100"/>
      <c r="EC205" s="100"/>
      <c r="ED205" s="100"/>
      <c r="EE205" s="100"/>
      <c r="EF205" s="100"/>
      <c r="EG205" s="100"/>
      <c r="EH205" s="100"/>
      <c r="EI205" s="100"/>
      <c r="EJ205" s="100"/>
      <c r="EK205" s="100"/>
      <c r="EL205" s="100"/>
      <c r="EM205" s="100"/>
      <c r="EN205" s="100"/>
      <c r="EO205" s="100"/>
      <c r="EP205" s="100"/>
      <c r="EQ205" s="223"/>
      <c r="ER205" s="224"/>
      <c r="ES205" s="223"/>
      <c r="ET205" s="223"/>
      <c r="EU205" s="225"/>
      <c r="EV205" s="225"/>
      <c r="EW205" s="225"/>
      <c r="EX205" s="225"/>
      <c r="EY205" s="225"/>
      <c r="EZ205" s="225"/>
      <c r="FA205" s="225"/>
      <c r="FB205" s="225"/>
      <c r="FC205" s="225"/>
      <c r="FD205" s="225"/>
      <c r="FE205" s="225"/>
      <c r="FF205" s="225"/>
      <c r="FG205" s="225"/>
      <c r="FH205" s="225"/>
      <c r="FI205" s="225"/>
      <c r="FJ205" s="225"/>
      <c r="FK205" s="225"/>
      <c r="FL205" s="225"/>
      <c r="FM205" s="223"/>
      <c r="FN205" s="223"/>
      <c r="FO205" s="223"/>
      <c r="FP205" s="223"/>
      <c r="FQ205" s="223"/>
      <c r="FR205" s="223"/>
      <c r="FS205" s="223"/>
      <c r="FT205" s="223"/>
      <c r="FU205" s="223"/>
      <c r="FV205" s="223"/>
      <c r="FW205" s="223"/>
      <c r="FX205" s="223"/>
      <c r="FY205" s="223"/>
      <c r="FZ205" s="223"/>
      <c r="GA205" s="223"/>
      <c r="GB205" s="223"/>
      <c r="GC205" s="223"/>
      <c r="GD205" s="223"/>
      <c r="GE205" s="223"/>
      <c r="GF205" s="223"/>
      <c r="GG205" s="223"/>
      <c r="GH205" s="223"/>
      <c r="GI205" s="223"/>
    </row>
    <row r="206">
      <c r="A206" s="100"/>
      <c r="B206" s="100"/>
      <c r="C206" s="100"/>
      <c r="D206" s="100"/>
      <c r="E206" s="103"/>
      <c r="F206" s="101"/>
      <c r="G206" s="100"/>
      <c r="H206" s="100"/>
      <c r="I206" s="100"/>
      <c r="J206" s="103"/>
      <c r="K206" s="100"/>
      <c r="L206" s="100"/>
      <c r="M206" s="101"/>
      <c r="N206" s="102"/>
      <c r="O206" s="103"/>
      <c r="P206" s="103"/>
      <c r="Q206" s="103"/>
      <c r="R206" s="103"/>
      <c r="S206" s="103"/>
      <c r="T206" s="100"/>
      <c r="U206" s="100"/>
      <c r="V206" s="100"/>
      <c r="W206" s="101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1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  <c r="BY206" s="100"/>
      <c r="BZ206" s="100"/>
      <c r="CA206" s="100"/>
      <c r="CB206" s="100"/>
      <c r="CC206" s="100"/>
      <c r="CD206" s="100"/>
      <c r="CE206" s="100"/>
      <c r="CF206" s="100"/>
      <c r="CG206" s="100"/>
      <c r="CH206" s="100"/>
      <c r="CI206" s="100"/>
      <c r="CJ206" s="100"/>
      <c r="CK206" s="100"/>
      <c r="CL206" s="100"/>
      <c r="CM206" s="100"/>
      <c r="CN206" s="100"/>
      <c r="CO206" s="100"/>
      <c r="CP206" s="100"/>
      <c r="CQ206" s="100"/>
      <c r="CR206" s="100"/>
      <c r="CS206" s="100"/>
      <c r="CT206" s="100"/>
      <c r="CU206" s="100"/>
      <c r="CV206" s="100"/>
      <c r="CW206" s="100"/>
      <c r="CX206" s="100"/>
      <c r="CY206" s="100"/>
      <c r="CZ206" s="100"/>
      <c r="DA206" s="100"/>
      <c r="DB206" s="100"/>
      <c r="DC206" s="100"/>
      <c r="DD206" s="100"/>
      <c r="DE206" s="100"/>
      <c r="DF206" s="100"/>
      <c r="DG206" s="100"/>
      <c r="DH206" s="100"/>
      <c r="DI206" s="100"/>
      <c r="DJ206" s="100"/>
      <c r="DK206" s="100"/>
      <c r="DL206" s="100"/>
      <c r="DM206" s="100"/>
      <c r="DN206" s="100"/>
      <c r="DO206" s="100"/>
      <c r="DP206" s="100"/>
      <c r="DQ206" s="100"/>
      <c r="DR206" s="100"/>
      <c r="DS206" s="100"/>
      <c r="DT206" s="100"/>
      <c r="DU206" s="100"/>
      <c r="DV206" s="100"/>
      <c r="DW206" s="100"/>
      <c r="DX206" s="100"/>
      <c r="DY206" s="100"/>
      <c r="DZ206" s="100"/>
      <c r="EA206" s="100"/>
      <c r="EB206" s="100"/>
      <c r="EC206" s="100"/>
      <c r="ED206" s="100"/>
      <c r="EE206" s="100"/>
      <c r="EF206" s="100"/>
      <c r="EG206" s="100"/>
      <c r="EH206" s="100"/>
      <c r="EI206" s="100"/>
      <c r="EJ206" s="100"/>
      <c r="EK206" s="100"/>
      <c r="EL206" s="100"/>
      <c r="EM206" s="100"/>
      <c r="EN206" s="100"/>
      <c r="EO206" s="100"/>
      <c r="EP206" s="100"/>
      <c r="EQ206" s="223"/>
      <c r="ER206" s="224"/>
      <c r="ES206" s="223"/>
      <c r="ET206" s="223"/>
      <c r="EU206" s="225"/>
      <c r="EV206" s="225"/>
      <c r="EW206" s="225"/>
      <c r="EX206" s="225"/>
      <c r="EY206" s="225"/>
      <c r="EZ206" s="225"/>
      <c r="FA206" s="225"/>
      <c r="FB206" s="225"/>
      <c r="FC206" s="225"/>
      <c r="FD206" s="225"/>
      <c r="FE206" s="225"/>
      <c r="FF206" s="225"/>
      <c r="FG206" s="225"/>
      <c r="FH206" s="225"/>
      <c r="FI206" s="225"/>
      <c r="FJ206" s="225"/>
      <c r="FK206" s="225"/>
      <c r="FL206" s="225"/>
      <c r="FM206" s="223"/>
      <c r="FN206" s="223"/>
      <c r="FO206" s="223"/>
      <c r="FP206" s="223"/>
      <c r="FQ206" s="223"/>
      <c r="FR206" s="223"/>
      <c r="FS206" s="223"/>
      <c r="FT206" s="223"/>
      <c r="FU206" s="223"/>
      <c r="FV206" s="223"/>
      <c r="FW206" s="223"/>
      <c r="FX206" s="223"/>
      <c r="FY206" s="223"/>
      <c r="FZ206" s="223"/>
      <c r="GA206" s="223"/>
      <c r="GB206" s="223"/>
      <c r="GC206" s="223"/>
      <c r="GD206" s="223"/>
      <c r="GE206" s="223"/>
      <c r="GF206" s="223"/>
      <c r="GG206" s="223"/>
      <c r="GH206" s="223"/>
      <c r="GI206" s="223"/>
    </row>
    <row r="207">
      <c r="A207" s="100"/>
      <c r="B207" s="100"/>
      <c r="C207" s="100"/>
      <c r="D207" s="100"/>
      <c r="E207" s="103"/>
      <c r="F207" s="101"/>
      <c r="G207" s="100"/>
      <c r="H207" s="100"/>
      <c r="I207" s="100"/>
      <c r="J207" s="103"/>
      <c r="K207" s="100"/>
      <c r="L207" s="100"/>
      <c r="M207" s="101"/>
      <c r="N207" s="102"/>
      <c r="O207" s="103"/>
      <c r="P207" s="103"/>
      <c r="Q207" s="103"/>
      <c r="R207" s="103"/>
      <c r="S207" s="103"/>
      <c r="T207" s="100"/>
      <c r="U207" s="100"/>
      <c r="V207" s="100"/>
      <c r="W207" s="101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1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  <c r="BY207" s="100"/>
      <c r="BZ207" s="100"/>
      <c r="CA207" s="100"/>
      <c r="CB207" s="100"/>
      <c r="CC207" s="100"/>
      <c r="CD207" s="100"/>
      <c r="CE207" s="100"/>
      <c r="CF207" s="100"/>
      <c r="CG207" s="100"/>
      <c r="CH207" s="100"/>
      <c r="CI207" s="100"/>
      <c r="CJ207" s="100"/>
      <c r="CK207" s="100"/>
      <c r="CL207" s="100"/>
      <c r="CM207" s="100"/>
      <c r="CN207" s="100"/>
      <c r="CO207" s="100"/>
      <c r="CP207" s="100"/>
      <c r="CQ207" s="100"/>
      <c r="CR207" s="100"/>
      <c r="CS207" s="100"/>
      <c r="CT207" s="100"/>
      <c r="CU207" s="100"/>
      <c r="CV207" s="100"/>
      <c r="CW207" s="100"/>
      <c r="CX207" s="100"/>
      <c r="CY207" s="100"/>
      <c r="CZ207" s="100"/>
      <c r="DA207" s="100"/>
      <c r="DB207" s="100"/>
      <c r="DC207" s="100"/>
      <c r="DD207" s="100"/>
      <c r="DE207" s="100"/>
      <c r="DF207" s="100"/>
      <c r="DG207" s="100"/>
      <c r="DH207" s="100"/>
      <c r="DI207" s="100"/>
      <c r="DJ207" s="100"/>
      <c r="DK207" s="100"/>
      <c r="DL207" s="100"/>
      <c r="DM207" s="100"/>
      <c r="DN207" s="100"/>
      <c r="DO207" s="100"/>
      <c r="DP207" s="100"/>
      <c r="DQ207" s="100"/>
      <c r="DR207" s="100"/>
      <c r="DS207" s="100"/>
      <c r="DT207" s="100"/>
      <c r="DU207" s="100"/>
      <c r="DV207" s="100"/>
      <c r="DW207" s="100"/>
      <c r="DX207" s="100"/>
      <c r="DY207" s="100"/>
      <c r="DZ207" s="100"/>
      <c r="EA207" s="100"/>
      <c r="EB207" s="100"/>
      <c r="EC207" s="100"/>
      <c r="ED207" s="100"/>
      <c r="EE207" s="100"/>
      <c r="EF207" s="100"/>
      <c r="EG207" s="100"/>
      <c r="EH207" s="100"/>
      <c r="EI207" s="100"/>
      <c r="EJ207" s="100"/>
      <c r="EK207" s="100"/>
      <c r="EL207" s="100"/>
      <c r="EM207" s="100"/>
      <c r="EN207" s="100"/>
      <c r="EO207" s="100"/>
      <c r="EP207" s="100"/>
      <c r="EQ207" s="223"/>
      <c r="ER207" s="224"/>
      <c r="ES207" s="223"/>
      <c r="ET207" s="223"/>
      <c r="EU207" s="225"/>
      <c r="EV207" s="225"/>
      <c r="EW207" s="225"/>
      <c r="EX207" s="225"/>
      <c r="EY207" s="225"/>
      <c r="EZ207" s="225"/>
      <c r="FA207" s="225"/>
      <c r="FB207" s="225"/>
      <c r="FC207" s="225"/>
      <c r="FD207" s="225"/>
      <c r="FE207" s="225"/>
      <c r="FF207" s="225"/>
      <c r="FG207" s="225"/>
      <c r="FH207" s="225"/>
      <c r="FI207" s="225"/>
      <c r="FJ207" s="225"/>
      <c r="FK207" s="225"/>
      <c r="FL207" s="225"/>
      <c r="FM207" s="223"/>
      <c r="FN207" s="223"/>
      <c r="FO207" s="223"/>
      <c r="FP207" s="223"/>
      <c r="FQ207" s="223"/>
      <c r="FR207" s="223"/>
      <c r="FS207" s="223"/>
      <c r="FT207" s="223"/>
      <c r="FU207" s="223"/>
      <c r="FV207" s="223"/>
      <c r="FW207" s="223"/>
      <c r="FX207" s="223"/>
      <c r="FY207" s="223"/>
      <c r="FZ207" s="223"/>
      <c r="GA207" s="223"/>
      <c r="GB207" s="223"/>
      <c r="GC207" s="223"/>
      <c r="GD207" s="223"/>
      <c r="GE207" s="223"/>
      <c r="GF207" s="223"/>
      <c r="GG207" s="223"/>
      <c r="GH207" s="223"/>
      <c r="GI207" s="223"/>
    </row>
    <row r="208">
      <c r="A208" s="100"/>
      <c r="B208" s="100"/>
      <c r="C208" s="100"/>
      <c r="D208" s="100"/>
      <c r="E208" s="103"/>
      <c r="F208" s="101"/>
      <c r="G208" s="100"/>
      <c r="H208" s="100"/>
      <c r="I208" s="100"/>
      <c r="J208" s="103"/>
      <c r="K208" s="100"/>
      <c r="L208" s="100"/>
      <c r="M208" s="101"/>
      <c r="N208" s="102"/>
      <c r="O208" s="103"/>
      <c r="P208" s="103"/>
      <c r="Q208" s="103"/>
      <c r="R208" s="103"/>
      <c r="S208" s="103"/>
      <c r="T208" s="100"/>
      <c r="U208" s="100"/>
      <c r="V208" s="100"/>
      <c r="W208" s="101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1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  <c r="BH208" s="100"/>
      <c r="BI208" s="100"/>
      <c r="BJ208" s="100"/>
      <c r="BK208" s="100"/>
      <c r="BL208" s="100"/>
      <c r="BM208" s="100"/>
      <c r="BN208" s="100"/>
      <c r="BO208" s="100"/>
      <c r="BP208" s="100"/>
      <c r="BQ208" s="100"/>
      <c r="BR208" s="100"/>
      <c r="BS208" s="100"/>
      <c r="BT208" s="100"/>
      <c r="BU208" s="100"/>
      <c r="BV208" s="100"/>
      <c r="BW208" s="100"/>
      <c r="BX208" s="100"/>
      <c r="BY208" s="100"/>
      <c r="BZ208" s="100"/>
      <c r="CA208" s="100"/>
      <c r="CB208" s="100"/>
      <c r="CC208" s="100"/>
      <c r="CD208" s="100"/>
      <c r="CE208" s="100"/>
      <c r="CF208" s="100"/>
      <c r="CG208" s="100"/>
      <c r="CH208" s="100"/>
      <c r="CI208" s="100"/>
      <c r="CJ208" s="100"/>
      <c r="CK208" s="100"/>
      <c r="CL208" s="100"/>
      <c r="CM208" s="100"/>
      <c r="CN208" s="100"/>
      <c r="CO208" s="100"/>
      <c r="CP208" s="100"/>
      <c r="CQ208" s="100"/>
      <c r="CR208" s="100"/>
      <c r="CS208" s="100"/>
      <c r="CT208" s="100"/>
      <c r="CU208" s="100"/>
      <c r="CV208" s="100"/>
      <c r="CW208" s="100"/>
      <c r="CX208" s="100"/>
      <c r="CY208" s="100"/>
      <c r="CZ208" s="100"/>
      <c r="DA208" s="100"/>
      <c r="DB208" s="100"/>
      <c r="DC208" s="100"/>
      <c r="DD208" s="100"/>
      <c r="DE208" s="100"/>
      <c r="DF208" s="100"/>
      <c r="DG208" s="100"/>
      <c r="DH208" s="100"/>
      <c r="DI208" s="100"/>
      <c r="DJ208" s="100"/>
      <c r="DK208" s="100"/>
      <c r="DL208" s="100"/>
      <c r="DM208" s="100"/>
      <c r="DN208" s="100"/>
      <c r="DO208" s="100"/>
      <c r="DP208" s="100"/>
      <c r="DQ208" s="100"/>
      <c r="DR208" s="100"/>
      <c r="DS208" s="100"/>
      <c r="DT208" s="100"/>
      <c r="DU208" s="100"/>
      <c r="DV208" s="100"/>
      <c r="DW208" s="100"/>
      <c r="DX208" s="100"/>
      <c r="DY208" s="100"/>
      <c r="DZ208" s="100"/>
      <c r="EA208" s="100"/>
      <c r="EB208" s="100"/>
      <c r="EC208" s="100"/>
      <c r="ED208" s="100"/>
      <c r="EE208" s="100"/>
      <c r="EF208" s="100"/>
      <c r="EG208" s="100"/>
      <c r="EH208" s="100"/>
      <c r="EI208" s="100"/>
      <c r="EJ208" s="100"/>
      <c r="EK208" s="100"/>
      <c r="EL208" s="100"/>
      <c r="EM208" s="100"/>
      <c r="EN208" s="100"/>
      <c r="EO208" s="100"/>
      <c r="EP208" s="100"/>
      <c r="EQ208" s="223"/>
      <c r="ER208" s="224"/>
      <c r="ES208" s="223"/>
      <c r="ET208" s="223"/>
      <c r="EU208" s="225"/>
      <c r="EV208" s="225"/>
      <c r="EW208" s="225"/>
      <c r="EX208" s="225"/>
      <c r="EY208" s="225"/>
      <c r="EZ208" s="225"/>
      <c r="FA208" s="225"/>
      <c r="FB208" s="225"/>
      <c r="FC208" s="225"/>
      <c r="FD208" s="225"/>
      <c r="FE208" s="225"/>
      <c r="FF208" s="225"/>
      <c r="FG208" s="225"/>
      <c r="FH208" s="225"/>
      <c r="FI208" s="225"/>
      <c r="FJ208" s="225"/>
      <c r="FK208" s="225"/>
      <c r="FL208" s="225"/>
      <c r="FM208" s="223"/>
      <c r="FN208" s="223"/>
      <c r="FO208" s="223"/>
      <c r="FP208" s="223"/>
      <c r="FQ208" s="223"/>
      <c r="FR208" s="223"/>
      <c r="FS208" s="223"/>
      <c r="FT208" s="223"/>
      <c r="FU208" s="223"/>
      <c r="FV208" s="223"/>
      <c r="FW208" s="223"/>
      <c r="FX208" s="223"/>
      <c r="FY208" s="223"/>
      <c r="FZ208" s="223"/>
      <c r="GA208" s="223"/>
      <c r="GB208" s="223"/>
      <c r="GC208" s="223"/>
      <c r="GD208" s="223"/>
      <c r="GE208" s="223"/>
      <c r="GF208" s="223"/>
      <c r="GG208" s="223"/>
      <c r="GH208" s="223"/>
      <c r="GI208" s="223"/>
    </row>
    <row r="209">
      <c r="A209" s="100"/>
      <c r="B209" s="100"/>
      <c r="C209" s="100"/>
      <c r="D209" s="100"/>
      <c r="E209" s="103"/>
      <c r="F209" s="101"/>
      <c r="G209" s="100"/>
      <c r="H209" s="100"/>
      <c r="I209" s="100"/>
      <c r="J209" s="103"/>
      <c r="K209" s="100"/>
      <c r="L209" s="100"/>
      <c r="M209" s="101"/>
      <c r="N209" s="102"/>
      <c r="O209" s="103"/>
      <c r="P209" s="103"/>
      <c r="Q209" s="103"/>
      <c r="R209" s="103"/>
      <c r="S209" s="103"/>
      <c r="T209" s="100"/>
      <c r="U209" s="100"/>
      <c r="V209" s="100"/>
      <c r="W209" s="101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1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  <c r="BH209" s="100"/>
      <c r="BI209" s="100"/>
      <c r="BJ209" s="100"/>
      <c r="BK209" s="100"/>
      <c r="BL209" s="100"/>
      <c r="BM209" s="100"/>
      <c r="BN209" s="100"/>
      <c r="BO209" s="100"/>
      <c r="BP209" s="100"/>
      <c r="BQ209" s="100"/>
      <c r="BR209" s="100"/>
      <c r="BS209" s="100"/>
      <c r="BT209" s="100"/>
      <c r="BU209" s="100"/>
      <c r="BV209" s="100"/>
      <c r="BW209" s="100"/>
      <c r="BX209" s="100"/>
      <c r="BY209" s="100"/>
      <c r="BZ209" s="100"/>
      <c r="CA209" s="100"/>
      <c r="CB209" s="100"/>
      <c r="CC209" s="100"/>
      <c r="CD209" s="100"/>
      <c r="CE209" s="100"/>
      <c r="CF209" s="100"/>
      <c r="CG209" s="100"/>
      <c r="CH209" s="100"/>
      <c r="CI209" s="100"/>
      <c r="CJ209" s="100"/>
      <c r="CK209" s="100"/>
      <c r="CL209" s="100"/>
      <c r="CM209" s="100"/>
      <c r="CN209" s="100"/>
      <c r="CO209" s="100"/>
      <c r="CP209" s="100"/>
      <c r="CQ209" s="100"/>
      <c r="CR209" s="100"/>
      <c r="CS209" s="100"/>
      <c r="CT209" s="100"/>
      <c r="CU209" s="100"/>
      <c r="CV209" s="100"/>
      <c r="CW209" s="100"/>
      <c r="CX209" s="100"/>
      <c r="CY209" s="100"/>
      <c r="CZ209" s="100"/>
      <c r="DA209" s="100"/>
      <c r="DB209" s="100"/>
      <c r="DC209" s="100"/>
      <c r="DD209" s="100"/>
      <c r="DE209" s="100"/>
      <c r="DF209" s="100"/>
      <c r="DG209" s="100"/>
      <c r="DH209" s="100"/>
      <c r="DI209" s="100"/>
      <c r="DJ209" s="100"/>
      <c r="DK209" s="100"/>
      <c r="DL209" s="100"/>
      <c r="DM209" s="100"/>
      <c r="DN209" s="100"/>
      <c r="DO209" s="100"/>
      <c r="DP209" s="100"/>
      <c r="DQ209" s="100"/>
      <c r="DR209" s="100"/>
      <c r="DS209" s="100"/>
      <c r="DT209" s="100"/>
      <c r="DU209" s="100"/>
      <c r="DV209" s="100"/>
      <c r="DW209" s="100"/>
      <c r="DX209" s="100"/>
      <c r="DY209" s="100"/>
      <c r="DZ209" s="100"/>
      <c r="EA209" s="100"/>
      <c r="EB209" s="100"/>
      <c r="EC209" s="100"/>
      <c r="ED209" s="100"/>
      <c r="EE209" s="100"/>
      <c r="EF209" s="100"/>
      <c r="EG209" s="100"/>
      <c r="EH209" s="100"/>
      <c r="EI209" s="100"/>
      <c r="EJ209" s="100"/>
      <c r="EK209" s="100"/>
      <c r="EL209" s="100"/>
      <c r="EM209" s="100"/>
      <c r="EN209" s="100"/>
      <c r="EO209" s="100"/>
      <c r="EP209" s="100"/>
      <c r="EQ209" s="223"/>
      <c r="ER209" s="224"/>
      <c r="ES209" s="223"/>
      <c r="ET209" s="223"/>
      <c r="EU209" s="225"/>
      <c r="EV209" s="225"/>
      <c r="EW209" s="225"/>
      <c r="EX209" s="225"/>
      <c r="EY209" s="225"/>
      <c r="EZ209" s="225"/>
      <c r="FA209" s="225"/>
      <c r="FB209" s="225"/>
      <c r="FC209" s="225"/>
      <c r="FD209" s="225"/>
      <c r="FE209" s="225"/>
      <c r="FF209" s="225"/>
      <c r="FG209" s="225"/>
      <c r="FH209" s="225"/>
      <c r="FI209" s="225"/>
      <c r="FJ209" s="225"/>
      <c r="FK209" s="225"/>
      <c r="FL209" s="225"/>
      <c r="FM209" s="223"/>
      <c r="FN209" s="223"/>
      <c r="FO209" s="223"/>
      <c r="FP209" s="223"/>
      <c r="FQ209" s="223"/>
      <c r="FR209" s="223"/>
      <c r="FS209" s="223"/>
      <c r="FT209" s="223"/>
      <c r="FU209" s="223"/>
      <c r="FV209" s="223"/>
      <c r="FW209" s="223"/>
      <c r="FX209" s="223"/>
      <c r="FY209" s="223"/>
      <c r="FZ209" s="223"/>
      <c r="GA209" s="223"/>
      <c r="GB209" s="223"/>
      <c r="GC209" s="223"/>
      <c r="GD209" s="223"/>
      <c r="GE209" s="223"/>
      <c r="GF209" s="223"/>
      <c r="GG209" s="223"/>
      <c r="GH209" s="223"/>
      <c r="GI209" s="223"/>
    </row>
    <row r="210">
      <c r="A210" s="100"/>
      <c r="B210" s="100"/>
      <c r="C210" s="100"/>
      <c r="D210" s="100"/>
      <c r="E210" s="103"/>
      <c r="F210" s="100"/>
      <c r="G210" s="100"/>
      <c r="H210" s="100"/>
      <c r="I210" s="100"/>
      <c r="J210" s="103"/>
      <c r="K210" s="100"/>
      <c r="L210" s="100"/>
      <c r="M210" s="101"/>
      <c r="N210" s="102"/>
      <c r="O210" s="103"/>
      <c r="P210" s="103"/>
      <c r="Q210" s="103"/>
      <c r="R210" s="103"/>
      <c r="S210" s="103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1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  <c r="BH210" s="100"/>
      <c r="BI210" s="100"/>
      <c r="BJ210" s="100"/>
      <c r="BK210" s="100"/>
      <c r="BL210" s="100"/>
      <c r="BM210" s="100"/>
      <c r="BN210" s="100"/>
      <c r="BO210" s="100"/>
      <c r="BP210" s="100"/>
      <c r="BQ210" s="100"/>
      <c r="BR210" s="100"/>
      <c r="BS210" s="100"/>
      <c r="BT210" s="100"/>
      <c r="BU210" s="100"/>
      <c r="BV210" s="100"/>
      <c r="BW210" s="100"/>
      <c r="BX210" s="100"/>
      <c r="BY210" s="100"/>
      <c r="BZ210" s="100"/>
      <c r="CA210" s="100"/>
      <c r="CB210" s="100"/>
      <c r="CC210" s="100"/>
      <c r="CD210" s="100"/>
      <c r="CE210" s="100"/>
      <c r="CF210" s="100"/>
      <c r="CG210" s="100"/>
      <c r="CH210" s="100"/>
      <c r="CI210" s="100"/>
      <c r="CJ210" s="100"/>
      <c r="CK210" s="100"/>
      <c r="CL210" s="100"/>
      <c r="CM210" s="100"/>
      <c r="CN210" s="100"/>
      <c r="CO210" s="100"/>
      <c r="CP210" s="100"/>
      <c r="CQ210" s="100"/>
      <c r="CR210" s="100"/>
      <c r="CS210" s="100"/>
      <c r="CT210" s="100"/>
      <c r="CU210" s="100"/>
      <c r="CV210" s="100"/>
      <c r="CW210" s="100"/>
      <c r="CX210" s="100"/>
      <c r="CY210" s="100"/>
      <c r="CZ210" s="100"/>
      <c r="DA210" s="100"/>
      <c r="DB210" s="100"/>
      <c r="DC210" s="100"/>
      <c r="DD210" s="100"/>
      <c r="DE210" s="100"/>
      <c r="DF210" s="100"/>
      <c r="DG210" s="100"/>
      <c r="DH210" s="100"/>
      <c r="DI210" s="100"/>
      <c r="DJ210" s="100"/>
      <c r="DK210" s="100"/>
      <c r="DL210" s="100"/>
      <c r="DM210" s="100"/>
      <c r="DN210" s="100"/>
      <c r="DO210" s="100"/>
      <c r="DP210" s="100"/>
      <c r="DQ210" s="100"/>
      <c r="DR210" s="100"/>
      <c r="DS210" s="100"/>
      <c r="DT210" s="100"/>
      <c r="DU210" s="100"/>
      <c r="DV210" s="100"/>
      <c r="DW210" s="100"/>
      <c r="DX210" s="100"/>
      <c r="DY210" s="100"/>
      <c r="DZ210" s="100"/>
      <c r="EA210" s="100"/>
      <c r="EB210" s="100"/>
      <c r="EC210" s="100"/>
      <c r="ED210" s="100"/>
      <c r="EE210" s="100"/>
      <c r="EF210" s="100"/>
      <c r="EG210" s="100"/>
      <c r="EH210" s="100"/>
      <c r="EI210" s="100"/>
      <c r="EJ210" s="100"/>
      <c r="EK210" s="100"/>
      <c r="EL210" s="100"/>
      <c r="EM210" s="100"/>
      <c r="EN210" s="100"/>
      <c r="EO210" s="100"/>
      <c r="EP210" s="100"/>
      <c r="EQ210" s="100"/>
      <c r="ER210" s="101"/>
      <c r="ES210" s="100"/>
      <c r="ET210" s="100"/>
      <c r="EU210" s="104"/>
      <c r="EV210" s="104"/>
      <c r="EW210" s="104"/>
      <c r="EX210" s="104"/>
      <c r="EY210" s="104"/>
      <c r="EZ210" s="104"/>
      <c r="FA210" s="104"/>
      <c r="FB210" s="104"/>
      <c r="FC210" s="104"/>
      <c r="FD210" s="104"/>
      <c r="FE210" s="104"/>
      <c r="FF210" s="104"/>
      <c r="FG210" s="104"/>
      <c r="FH210" s="104"/>
      <c r="FI210" s="104"/>
      <c r="FJ210" s="104"/>
      <c r="FK210" s="104"/>
      <c r="FL210" s="104"/>
      <c r="FM210" s="100"/>
      <c r="FN210" s="100"/>
      <c r="FO210" s="100"/>
      <c r="FP210" s="100"/>
      <c r="FQ210" s="100"/>
      <c r="FR210" s="100"/>
      <c r="FS210" s="100"/>
      <c r="FT210" s="100"/>
      <c r="FU210" s="100"/>
      <c r="FV210" s="100"/>
      <c r="FW210" s="100"/>
      <c r="FX210" s="100"/>
      <c r="FY210" s="100"/>
      <c r="FZ210" s="100"/>
      <c r="GA210" s="100"/>
      <c r="GB210" s="100"/>
      <c r="GC210" s="100"/>
      <c r="GD210" s="100"/>
      <c r="GE210" s="100"/>
      <c r="GF210" s="100"/>
      <c r="GG210" s="100"/>
      <c r="GH210" s="100"/>
      <c r="GI210" s="100"/>
    </row>
    <row r="211">
      <c r="A211" s="100"/>
      <c r="B211" s="100"/>
      <c r="C211" s="100"/>
      <c r="D211" s="100"/>
      <c r="E211" s="103"/>
      <c r="F211" s="100"/>
      <c r="G211" s="100"/>
      <c r="H211" s="100"/>
      <c r="I211" s="100"/>
      <c r="J211" s="103"/>
      <c r="K211" s="100"/>
      <c r="L211" s="100"/>
      <c r="M211" s="101"/>
      <c r="N211" s="102"/>
      <c r="O211" s="103"/>
      <c r="P211" s="103"/>
      <c r="Q211" s="103"/>
      <c r="R211" s="103"/>
      <c r="S211" s="103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1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  <c r="BH211" s="100"/>
      <c r="BI211" s="100"/>
      <c r="BJ211" s="100"/>
      <c r="BK211" s="100"/>
      <c r="BL211" s="100"/>
      <c r="BM211" s="100"/>
      <c r="BN211" s="100"/>
      <c r="BO211" s="100"/>
      <c r="BP211" s="100"/>
      <c r="BQ211" s="100"/>
      <c r="BR211" s="100"/>
      <c r="BS211" s="100"/>
      <c r="BT211" s="100"/>
      <c r="BU211" s="100"/>
      <c r="BV211" s="100"/>
      <c r="BW211" s="100"/>
      <c r="BX211" s="100"/>
      <c r="BY211" s="100"/>
      <c r="BZ211" s="100"/>
      <c r="CA211" s="100"/>
      <c r="CB211" s="100"/>
      <c r="CC211" s="100"/>
      <c r="CD211" s="100"/>
      <c r="CE211" s="100"/>
      <c r="CF211" s="100"/>
      <c r="CG211" s="100"/>
      <c r="CH211" s="100"/>
      <c r="CI211" s="100"/>
      <c r="CJ211" s="100"/>
      <c r="CK211" s="100"/>
      <c r="CL211" s="100"/>
      <c r="CM211" s="100"/>
      <c r="CN211" s="100"/>
      <c r="CO211" s="100"/>
      <c r="CP211" s="100"/>
      <c r="CQ211" s="100"/>
      <c r="CR211" s="100"/>
      <c r="CS211" s="100"/>
      <c r="CT211" s="100"/>
      <c r="CU211" s="100"/>
      <c r="CV211" s="100"/>
      <c r="CW211" s="100"/>
      <c r="CX211" s="100"/>
      <c r="CY211" s="100"/>
      <c r="CZ211" s="100"/>
      <c r="DA211" s="100"/>
      <c r="DB211" s="100"/>
      <c r="DC211" s="100"/>
      <c r="DD211" s="100"/>
      <c r="DE211" s="100"/>
      <c r="DF211" s="100"/>
      <c r="DG211" s="100"/>
      <c r="DH211" s="100"/>
      <c r="DI211" s="100"/>
      <c r="DJ211" s="100"/>
      <c r="DK211" s="100"/>
      <c r="DL211" s="100"/>
      <c r="DM211" s="100"/>
      <c r="DN211" s="100"/>
      <c r="DO211" s="100"/>
      <c r="DP211" s="100"/>
      <c r="DQ211" s="100"/>
      <c r="DR211" s="100"/>
      <c r="DS211" s="100"/>
      <c r="DT211" s="100"/>
      <c r="DU211" s="100"/>
      <c r="DV211" s="100"/>
      <c r="DW211" s="100"/>
      <c r="DX211" s="100"/>
      <c r="DY211" s="100"/>
      <c r="DZ211" s="100"/>
      <c r="EA211" s="100"/>
      <c r="EB211" s="100"/>
      <c r="EC211" s="100"/>
      <c r="ED211" s="100"/>
      <c r="EE211" s="100"/>
      <c r="EF211" s="100"/>
      <c r="EG211" s="100"/>
      <c r="EH211" s="100"/>
      <c r="EI211" s="100"/>
      <c r="EJ211" s="100"/>
      <c r="EK211" s="100"/>
      <c r="EL211" s="100"/>
      <c r="EM211" s="100"/>
      <c r="EN211" s="100"/>
      <c r="EO211" s="100"/>
      <c r="EP211" s="100"/>
      <c r="EQ211" s="100"/>
      <c r="ER211" s="101"/>
      <c r="ES211" s="100"/>
      <c r="ET211" s="100"/>
      <c r="EU211" s="104"/>
      <c r="EV211" s="104"/>
      <c r="EW211" s="104"/>
      <c r="EX211" s="104"/>
      <c r="EY211" s="104"/>
      <c r="EZ211" s="104"/>
      <c r="FA211" s="104"/>
      <c r="FB211" s="104"/>
      <c r="FC211" s="104"/>
      <c r="FD211" s="104"/>
      <c r="FE211" s="104"/>
      <c r="FF211" s="104"/>
      <c r="FG211" s="104"/>
      <c r="FH211" s="104"/>
      <c r="FI211" s="104"/>
      <c r="FJ211" s="104"/>
      <c r="FK211" s="104"/>
      <c r="FL211" s="104"/>
      <c r="FM211" s="100"/>
      <c r="FN211" s="100"/>
      <c r="FO211" s="100"/>
      <c r="FP211" s="100"/>
      <c r="FQ211" s="100"/>
      <c r="FR211" s="100"/>
      <c r="FS211" s="100"/>
      <c r="FT211" s="100"/>
      <c r="FU211" s="100"/>
      <c r="FV211" s="100"/>
      <c r="FW211" s="100"/>
      <c r="FX211" s="100"/>
      <c r="FY211" s="100"/>
      <c r="FZ211" s="100"/>
      <c r="GA211" s="100"/>
      <c r="GB211" s="100"/>
      <c r="GC211" s="100"/>
      <c r="GD211" s="100"/>
      <c r="GE211" s="100"/>
      <c r="GF211" s="100"/>
      <c r="GG211" s="100"/>
      <c r="GH211" s="100"/>
      <c r="GI211" s="100"/>
    </row>
    <row r="212">
      <c r="A212" s="100"/>
      <c r="B212" s="100"/>
      <c r="C212" s="100"/>
      <c r="D212" s="100"/>
      <c r="E212" s="103"/>
      <c r="F212" s="100"/>
      <c r="G212" s="100"/>
      <c r="H212" s="100"/>
      <c r="I212" s="100"/>
      <c r="J212" s="103"/>
      <c r="K212" s="100"/>
      <c r="L212" s="100"/>
      <c r="M212" s="101"/>
      <c r="N212" s="102"/>
      <c r="O212" s="103"/>
      <c r="P212" s="103"/>
      <c r="Q212" s="103"/>
      <c r="R212" s="103"/>
      <c r="S212" s="103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1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  <c r="BH212" s="100"/>
      <c r="BI212" s="100"/>
      <c r="BJ212" s="100"/>
      <c r="BK212" s="100"/>
      <c r="BL212" s="100"/>
      <c r="BM212" s="100"/>
      <c r="BN212" s="100"/>
      <c r="BO212" s="100"/>
      <c r="BP212" s="100"/>
      <c r="BQ212" s="100"/>
      <c r="BR212" s="100"/>
      <c r="BS212" s="100"/>
      <c r="BT212" s="100"/>
      <c r="BU212" s="100"/>
      <c r="BV212" s="100"/>
      <c r="BW212" s="100"/>
      <c r="BX212" s="100"/>
      <c r="BY212" s="100"/>
      <c r="BZ212" s="100"/>
      <c r="CA212" s="100"/>
      <c r="CB212" s="100"/>
      <c r="CC212" s="100"/>
      <c r="CD212" s="100"/>
      <c r="CE212" s="100"/>
      <c r="CF212" s="100"/>
      <c r="CG212" s="100"/>
      <c r="CH212" s="100"/>
      <c r="CI212" s="100"/>
      <c r="CJ212" s="100"/>
      <c r="CK212" s="100"/>
      <c r="CL212" s="100"/>
      <c r="CM212" s="100"/>
      <c r="CN212" s="100"/>
      <c r="CO212" s="100"/>
      <c r="CP212" s="100"/>
      <c r="CQ212" s="100"/>
      <c r="CR212" s="100"/>
      <c r="CS212" s="100"/>
      <c r="CT212" s="100"/>
      <c r="CU212" s="100"/>
      <c r="CV212" s="100"/>
      <c r="CW212" s="100"/>
      <c r="CX212" s="100"/>
      <c r="CY212" s="100"/>
      <c r="CZ212" s="100"/>
      <c r="DA212" s="100"/>
      <c r="DB212" s="100"/>
      <c r="DC212" s="100"/>
      <c r="DD212" s="100"/>
      <c r="DE212" s="100"/>
      <c r="DF212" s="100"/>
      <c r="DG212" s="100"/>
      <c r="DH212" s="100"/>
      <c r="DI212" s="100"/>
      <c r="DJ212" s="100"/>
      <c r="DK212" s="100"/>
      <c r="DL212" s="100"/>
      <c r="DM212" s="100"/>
      <c r="DN212" s="100"/>
      <c r="DO212" s="100"/>
      <c r="DP212" s="100"/>
      <c r="DQ212" s="100"/>
      <c r="DR212" s="100"/>
      <c r="DS212" s="100"/>
      <c r="DT212" s="100"/>
      <c r="DU212" s="100"/>
      <c r="DV212" s="100"/>
      <c r="DW212" s="100"/>
      <c r="DX212" s="100"/>
      <c r="DY212" s="100"/>
      <c r="DZ212" s="100"/>
      <c r="EA212" s="100"/>
      <c r="EB212" s="100"/>
      <c r="EC212" s="100"/>
      <c r="ED212" s="100"/>
      <c r="EE212" s="100"/>
      <c r="EF212" s="100"/>
      <c r="EG212" s="100"/>
      <c r="EH212" s="100"/>
      <c r="EI212" s="100"/>
      <c r="EJ212" s="100"/>
      <c r="EK212" s="100"/>
      <c r="EL212" s="100"/>
      <c r="EM212" s="100"/>
      <c r="EN212" s="100"/>
      <c r="EO212" s="100"/>
      <c r="EP212" s="100"/>
      <c r="EQ212" s="100"/>
      <c r="ER212" s="101"/>
      <c r="ES212" s="100"/>
      <c r="ET212" s="100"/>
      <c r="EU212" s="104"/>
      <c r="EV212" s="104"/>
      <c r="EW212" s="104"/>
      <c r="EX212" s="104"/>
      <c r="EY212" s="104"/>
      <c r="EZ212" s="104"/>
      <c r="FA212" s="104"/>
      <c r="FB212" s="104"/>
      <c r="FC212" s="104"/>
      <c r="FD212" s="104"/>
      <c r="FE212" s="104"/>
      <c r="FF212" s="104"/>
      <c r="FG212" s="104"/>
      <c r="FH212" s="104"/>
      <c r="FI212" s="104"/>
      <c r="FJ212" s="104"/>
      <c r="FK212" s="104"/>
      <c r="FL212" s="104"/>
      <c r="FM212" s="100"/>
      <c r="FN212" s="100"/>
      <c r="FO212" s="100"/>
      <c r="FP212" s="100"/>
      <c r="FQ212" s="100"/>
      <c r="FR212" s="100"/>
      <c r="FS212" s="100"/>
      <c r="FT212" s="100"/>
      <c r="FU212" s="100"/>
      <c r="FV212" s="100"/>
      <c r="FW212" s="100"/>
      <c r="FX212" s="100"/>
      <c r="FY212" s="100"/>
      <c r="FZ212" s="100"/>
      <c r="GA212" s="100"/>
      <c r="GB212" s="100"/>
      <c r="GC212" s="100"/>
      <c r="GD212" s="100"/>
      <c r="GE212" s="100"/>
      <c r="GF212" s="100"/>
      <c r="GG212" s="100"/>
      <c r="GH212" s="100"/>
      <c r="GI212" s="100"/>
    </row>
    <row r="213">
      <c r="A213" s="100"/>
      <c r="B213" s="100"/>
      <c r="C213" s="100"/>
      <c r="D213" s="100"/>
      <c r="E213" s="103"/>
      <c r="F213" s="100"/>
      <c r="G213" s="100"/>
      <c r="H213" s="100"/>
      <c r="I213" s="100"/>
      <c r="J213" s="103"/>
      <c r="K213" s="100"/>
      <c r="L213" s="100"/>
      <c r="M213" s="101"/>
      <c r="N213" s="102"/>
      <c r="O213" s="103"/>
      <c r="P213" s="103"/>
      <c r="Q213" s="103"/>
      <c r="R213" s="103"/>
      <c r="S213" s="103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1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  <c r="BH213" s="100"/>
      <c r="BI213" s="100"/>
      <c r="BJ213" s="100"/>
      <c r="BK213" s="100"/>
      <c r="BL213" s="100"/>
      <c r="BM213" s="100"/>
      <c r="BN213" s="100"/>
      <c r="BO213" s="100"/>
      <c r="BP213" s="100"/>
      <c r="BQ213" s="100"/>
      <c r="BR213" s="100"/>
      <c r="BS213" s="100"/>
      <c r="BT213" s="100"/>
      <c r="BU213" s="100"/>
      <c r="BV213" s="100"/>
      <c r="BW213" s="100"/>
      <c r="BX213" s="100"/>
      <c r="BY213" s="100"/>
      <c r="BZ213" s="100"/>
      <c r="CA213" s="100"/>
      <c r="CB213" s="100"/>
      <c r="CC213" s="100"/>
      <c r="CD213" s="100"/>
      <c r="CE213" s="100"/>
      <c r="CF213" s="100"/>
      <c r="CG213" s="100"/>
      <c r="CH213" s="100"/>
      <c r="CI213" s="100"/>
      <c r="CJ213" s="100"/>
      <c r="CK213" s="100"/>
      <c r="CL213" s="100"/>
      <c r="CM213" s="100"/>
      <c r="CN213" s="100"/>
      <c r="CO213" s="100"/>
      <c r="CP213" s="100"/>
      <c r="CQ213" s="100"/>
      <c r="CR213" s="100"/>
      <c r="CS213" s="100"/>
      <c r="CT213" s="100"/>
      <c r="CU213" s="100"/>
      <c r="CV213" s="100"/>
      <c r="CW213" s="100"/>
      <c r="CX213" s="100"/>
      <c r="CY213" s="100"/>
      <c r="CZ213" s="100"/>
      <c r="DA213" s="100"/>
      <c r="DB213" s="100"/>
      <c r="DC213" s="100"/>
      <c r="DD213" s="100"/>
      <c r="DE213" s="100"/>
      <c r="DF213" s="100"/>
      <c r="DG213" s="100"/>
      <c r="DH213" s="100"/>
      <c r="DI213" s="100"/>
      <c r="DJ213" s="100"/>
      <c r="DK213" s="100"/>
      <c r="DL213" s="100"/>
      <c r="DM213" s="100"/>
      <c r="DN213" s="100"/>
      <c r="DO213" s="100"/>
      <c r="DP213" s="100"/>
      <c r="DQ213" s="100"/>
      <c r="DR213" s="100"/>
      <c r="DS213" s="100"/>
      <c r="DT213" s="100"/>
      <c r="DU213" s="100"/>
      <c r="DV213" s="100"/>
      <c r="DW213" s="100"/>
      <c r="DX213" s="100"/>
      <c r="DY213" s="100"/>
      <c r="DZ213" s="100"/>
      <c r="EA213" s="100"/>
      <c r="EB213" s="100"/>
      <c r="EC213" s="100"/>
      <c r="ED213" s="100"/>
      <c r="EE213" s="100"/>
      <c r="EF213" s="100"/>
      <c r="EG213" s="100"/>
      <c r="EH213" s="100"/>
      <c r="EI213" s="100"/>
      <c r="EJ213" s="100"/>
      <c r="EK213" s="100"/>
      <c r="EL213" s="100"/>
      <c r="EM213" s="100"/>
      <c r="EN213" s="100"/>
      <c r="EO213" s="100"/>
      <c r="EP213" s="100"/>
      <c r="EQ213" s="100"/>
      <c r="ER213" s="101"/>
      <c r="ES213" s="100"/>
      <c r="ET213" s="100"/>
      <c r="EU213" s="104"/>
      <c r="EV213" s="104"/>
      <c r="EW213" s="104"/>
      <c r="EX213" s="104"/>
      <c r="EY213" s="104"/>
      <c r="EZ213" s="104"/>
      <c r="FA213" s="104"/>
      <c r="FB213" s="104"/>
      <c r="FC213" s="104"/>
      <c r="FD213" s="104"/>
      <c r="FE213" s="104"/>
      <c r="FF213" s="104"/>
      <c r="FG213" s="104"/>
      <c r="FH213" s="104"/>
      <c r="FI213" s="104"/>
      <c r="FJ213" s="104"/>
      <c r="FK213" s="104"/>
      <c r="FL213" s="104"/>
      <c r="FM213" s="100"/>
      <c r="FN213" s="100"/>
      <c r="FO213" s="100"/>
      <c r="FP213" s="100"/>
      <c r="FQ213" s="100"/>
      <c r="FR213" s="100"/>
      <c r="FS213" s="100"/>
      <c r="FT213" s="100"/>
      <c r="FU213" s="100"/>
      <c r="FV213" s="100"/>
      <c r="FW213" s="100"/>
      <c r="FX213" s="100"/>
      <c r="FY213" s="100"/>
      <c r="FZ213" s="100"/>
      <c r="GA213" s="100"/>
      <c r="GB213" s="100"/>
      <c r="GC213" s="100"/>
      <c r="GD213" s="100"/>
      <c r="GE213" s="100"/>
      <c r="GF213" s="100"/>
      <c r="GG213" s="100"/>
      <c r="GH213" s="100"/>
      <c r="GI213" s="100"/>
    </row>
    <row r="214">
      <c r="A214" s="100"/>
      <c r="B214" s="100"/>
      <c r="C214" s="100"/>
      <c r="D214" s="100"/>
      <c r="E214" s="103"/>
      <c r="F214" s="100"/>
      <c r="G214" s="100"/>
      <c r="H214" s="100"/>
      <c r="I214" s="100"/>
      <c r="J214" s="103"/>
      <c r="K214" s="100"/>
      <c r="L214" s="100"/>
      <c r="M214" s="101"/>
      <c r="N214" s="102"/>
      <c r="O214" s="103"/>
      <c r="P214" s="103"/>
      <c r="Q214" s="103"/>
      <c r="R214" s="103"/>
      <c r="S214" s="103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1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  <c r="BH214" s="100"/>
      <c r="BI214" s="100"/>
      <c r="BJ214" s="100"/>
      <c r="BK214" s="100"/>
      <c r="BL214" s="100"/>
      <c r="BM214" s="100"/>
      <c r="BN214" s="100"/>
      <c r="BO214" s="100"/>
      <c r="BP214" s="100"/>
      <c r="BQ214" s="100"/>
      <c r="BR214" s="100"/>
      <c r="BS214" s="100"/>
      <c r="BT214" s="100"/>
      <c r="BU214" s="100"/>
      <c r="BV214" s="100"/>
      <c r="BW214" s="100"/>
      <c r="BX214" s="100"/>
      <c r="BY214" s="100"/>
      <c r="BZ214" s="100"/>
      <c r="CA214" s="100"/>
      <c r="CB214" s="100"/>
      <c r="CC214" s="100"/>
      <c r="CD214" s="100"/>
      <c r="CE214" s="100"/>
      <c r="CF214" s="100"/>
      <c r="CG214" s="100"/>
      <c r="CH214" s="100"/>
      <c r="CI214" s="100"/>
      <c r="CJ214" s="100"/>
      <c r="CK214" s="100"/>
      <c r="CL214" s="100"/>
      <c r="CM214" s="100"/>
      <c r="CN214" s="100"/>
      <c r="CO214" s="100"/>
      <c r="CP214" s="100"/>
      <c r="CQ214" s="100"/>
      <c r="CR214" s="100"/>
      <c r="CS214" s="100"/>
      <c r="CT214" s="100"/>
      <c r="CU214" s="100"/>
      <c r="CV214" s="100"/>
      <c r="CW214" s="100"/>
      <c r="CX214" s="100"/>
      <c r="CY214" s="100"/>
      <c r="CZ214" s="100"/>
      <c r="DA214" s="100"/>
      <c r="DB214" s="100"/>
      <c r="DC214" s="100"/>
      <c r="DD214" s="100"/>
      <c r="DE214" s="100"/>
      <c r="DF214" s="100"/>
      <c r="DG214" s="100"/>
      <c r="DH214" s="100"/>
      <c r="DI214" s="100"/>
      <c r="DJ214" s="100"/>
      <c r="DK214" s="100"/>
      <c r="DL214" s="100"/>
      <c r="DM214" s="100"/>
      <c r="DN214" s="100"/>
      <c r="DO214" s="100"/>
      <c r="DP214" s="100"/>
      <c r="DQ214" s="100"/>
      <c r="DR214" s="100"/>
      <c r="DS214" s="100"/>
      <c r="DT214" s="100"/>
      <c r="DU214" s="100"/>
      <c r="DV214" s="100"/>
      <c r="DW214" s="100"/>
      <c r="DX214" s="100"/>
      <c r="DY214" s="100"/>
      <c r="DZ214" s="100"/>
      <c r="EA214" s="100"/>
      <c r="EB214" s="100"/>
      <c r="EC214" s="100"/>
      <c r="ED214" s="100"/>
      <c r="EE214" s="100"/>
      <c r="EF214" s="100"/>
      <c r="EG214" s="100"/>
      <c r="EH214" s="100"/>
      <c r="EI214" s="100"/>
      <c r="EJ214" s="100"/>
      <c r="EK214" s="100"/>
      <c r="EL214" s="100"/>
      <c r="EM214" s="100"/>
      <c r="EN214" s="100"/>
      <c r="EO214" s="100"/>
      <c r="EP214" s="100"/>
      <c r="EQ214" s="100"/>
      <c r="ER214" s="101"/>
      <c r="ES214" s="100"/>
      <c r="ET214" s="100"/>
      <c r="EU214" s="104"/>
      <c r="EV214" s="104"/>
      <c r="EW214" s="104"/>
      <c r="EX214" s="104"/>
      <c r="EY214" s="104"/>
      <c r="EZ214" s="104"/>
      <c r="FA214" s="104"/>
      <c r="FB214" s="104"/>
      <c r="FC214" s="104"/>
      <c r="FD214" s="104"/>
      <c r="FE214" s="104"/>
      <c r="FF214" s="104"/>
      <c r="FG214" s="104"/>
      <c r="FH214" s="104"/>
      <c r="FI214" s="104"/>
      <c r="FJ214" s="104"/>
      <c r="FK214" s="104"/>
      <c r="FL214" s="104"/>
      <c r="FM214" s="100"/>
      <c r="FN214" s="100"/>
      <c r="FO214" s="100"/>
      <c r="FP214" s="100"/>
      <c r="FQ214" s="100"/>
      <c r="FR214" s="100"/>
      <c r="FS214" s="100"/>
      <c r="FT214" s="100"/>
      <c r="FU214" s="100"/>
      <c r="FV214" s="100"/>
      <c r="FW214" s="100"/>
      <c r="FX214" s="100"/>
      <c r="FY214" s="100"/>
      <c r="FZ214" s="100"/>
      <c r="GA214" s="100"/>
      <c r="GB214" s="100"/>
      <c r="GC214" s="100"/>
      <c r="GD214" s="100"/>
      <c r="GE214" s="100"/>
      <c r="GF214" s="100"/>
      <c r="GG214" s="100"/>
      <c r="GH214" s="100"/>
      <c r="GI214" s="100"/>
    </row>
    <row r="215">
      <c r="A215" s="100"/>
      <c r="B215" s="100"/>
      <c r="C215" s="100"/>
      <c r="D215" s="100"/>
      <c r="E215" s="103"/>
      <c r="F215" s="100"/>
      <c r="G215" s="100"/>
      <c r="H215" s="100"/>
      <c r="I215" s="100"/>
      <c r="J215" s="103"/>
      <c r="K215" s="100"/>
      <c r="L215" s="100"/>
      <c r="M215" s="101"/>
      <c r="N215" s="102"/>
      <c r="O215" s="103"/>
      <c r="P215" s="103"/>
      <c r="Q215" s="103"/>
      <c r="R215" s="103"/>
      <c r="S215" s="103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1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  <c r="BH215" s="100"/>
      <c r="BI215" s="100"/>
      <c r="BJ215" s="100"/>
      <c r="BK215" s="100"/>
      <c r="BL215" s="100"/>
      <c r="BM215" s="100"/>
      <c r="BN215" s="100"/>
      <c r="BO215" s="100"/>
      <c r="BP215" s="100"/>
      <c r="BQ215" s="100"/>
      <c r="BR215" s="100"/>
      <c r="BS215" s="100"/>
      <c r="BT215" s="100"/>
      <c r="BU215" s="100"/>
      <c r="BV215" s="100"/>
      <c r="BW215" s="100"/>
      <c r="BX215" s="100"/>
      <c r="BY215" s="100"/>
      <c r="BZ215" s="100"/>
      <c r="CA215" s="100"/>
      <c r="CB215" s="100"/>
      <c r="CC215" s="100"/>
      <c r="CD215" s="100"/>
      <c r="CE215" s="100"/>
      <c r="CF215" s="100"/>
      <c r="CG215" s="100"/>
      <c r="CH215" s="100"/>
      <c r="CI215" s="100"/>
      <c r="CJ215" s="100"/>
      <c r="CK215" s="100"/>
      <c r="CL215" s="100"/>
      <c r="CM215" s="100"/>
      <c r="CN215" s="100"/>
      <c r="CO215" s="100"/>
      <c r="CP215" s="100"/>
      <c r="CQ215" s="100"/>
      <c r="CR215" s="100"/>
      <c r="CS215" s="100"/>
      <c r="CT215" s="100"/>
      <c r="CU215" s="100"/>
      <c r="CV215" s="100"/>
      <c r="CW215" s="100"/>
      <c r="CX215" s="100"/>
      <c r="CY215" s="100"/>
      <c r="CZ215" s="100"/>
      <c r="DA215" s="100"/>
      <c r="DB215" s="100"/>
      <c r="DC215" s="100"/>
      <c r="DD215" s="100"/>
      <c r="DE215" s="100"/>
      <c r="DF215" s="100"/>
      <c r="DG215" s="100"/>
      <c r="DH215" s="100"/>
      <c r="DI215" s="100"/>
      <c r="DJ215" s="100"/>
      <c r="DK215" s="100"/>
      <c r="DL215" s="100"/>
      <c r="DM215" s="100"/>
      <c r="DN215" s="100"/>
      <c r="DO215" s="100"/>
      <c r="DP215" s="100"/>
      <c r="DQ215" s="100"/>
      <c r="DR215" s="100"/>
      <c r="DS215" s="100"/>
      <c r="DT215" s="100"/>
      <c r="DU215" s="100"/>
      <c r="DV215" s="100"/>
      <c r="DW215" s="100"/>
      <c r="DX215" s="100"/>
      <c r="DY215" s="100"/>
      <c r="DZ215" s="100"/>
      <c r="EA215" s="100"/>
      <c r="EB215" s="100"/>
      <c r="EC215" s="100"/>
      <c r="ED215" s="100"/>
      <c r="EE215" s="100"/>
      <c r="EF215" s="100"/>
      <c r="EG215" s="100"/>
      <c r="EH215" s="100"/>
      <c r="EI215" s="100"/>
      <c r="EJ215" s="100"/>
      <c r="EK215" s="100"/>
      <c r="EL215" s="100"/>
      <c r="EM215" s="100"/>
      <c r="EN215" s="100"/>
      <c r="EO215" s="100"/>
      <c r="EP215" s="100"/>
      <c r="EQ215" s="100"/>
      <c r="ER215" s="101"/>
      <c r="ES215" s="100"/>
      <c r="ET215" s="100"/>
      <c r="EU215" s="104"/>
      <c r="EV215" s="104"/>
      <c r="EW215" s="104"/>
      <c r="EX215" s="104"/>
      <c r="EY215" s="104"/>
      <c r="EZ215" s="104"/>
      <c r="FA215" s="104"/>
      <c r="FB215" s="104"/>
      <c r="FC215" s="104"/>
      <c r="FD215" s="104"/>
      <c r="FE215" s="104"/>
      <c r="FF215" s="104"/>
      <c r="FG215" s="104"/>
      <c r="FH215" s="104"/>
      <c r="FI215" s="104"/>
      <c r="FJ215" s="104"/>
      <c r="FK215" s="104"/>
      <c r="FL215" s="104"/>
      <c r="FM215" s="100"/>
      <c r="FN215" s="100"/>
      <c r="FO215" s="100"/>
      <c r="FP215" s="100"/>
      <c r="FQ215" s="100"/>
      <c r="FR215" s="100"/>
      <c r="FS215" s="100"/>
      <c r="FT215" s="100"/>
      <c r="FU215" s="100"/>
      <c r="FV215" s="100"/>
      <c r="FW215" s="100"/>
      <c r="FX215" s="100"/>
      <c r="FY215" s="100"/>
      <c r="FZ215" s="100"/>
      <c r="GA215" s="100"/>
      <c r="GB215" s="100"/>
      <c r="GC215" s="100"/>
      <c r="GD215" s="100"/>
      <c r="GE215" s="100"/>
      <c r="GF215" s="100"/>
      <c r="GG215" s="100"/>
      <c r="GH215" s="100"/>
      <c r="GI215" s="100"/>
    </row>
    <row r="216">
      <c r="A216" s="100"/>
      <c r="B216" s="100"/>
      <c r="C216" s="100"/>
      <c r="D216" s="100"/>
      <c r="E216" s="103"/>
      <c r="F216" s="100"/>
      <c r="G216" s="100"/>
      <c r="H216" s="100"/>
      <c r="I216" s="100"/>
      <c r="J216" s="103"/>
      <c r="K216" s="100"/>
      <c r="L216" s="100"/>
      <c r="M216" s="101"/>
      <c r="N216" s="102"/>
      <c r="O216" s="103"/>
      <c r="P216" s="103"/>
      <c r="Q216" s="103"/>
      <c r="R216" s="103"/>
      <c r="S216" s="103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1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  <c r="BH216" s="100"/>
      <c r="BI216" s="100"/>
      <c r="BJ216" s="100"/>
      <c r="BK216" s="100"/>
      <c r="BL216" s="100"/>
      <c r="BM216" s="100"/>
      <c r="BN216" s="100"/>
      <c r="BO216" s="100"/>
      <c r="BP216" s="100"/>
      <c r="BQ216" s="100"/>
      <c r="BR216" s="100"/>
      <c r="BS216" s="100"/>
      <c r="BT216" s="100"/>
      <c r="BU216" s="100"/>
      <c r="BV216" s="100"/>
      <c r="BW216" s="100"/>
      <c r="BX216" s="100"/>
      <c r="BY216" s="100"/>
      <c r="BZ216" s="100"/>
      <c r="CA216" s="100"/>
      <c r="CB216" s="100"/>
      <c r="CC216" s="100"/>
      <c r="CD216" s="100"/>
      <c r="CE216" s="100"/>
      <c r="CF216" s="100"/>
      <c r="CG216" s="100"/>
      <c r="CH216" s="100"/>
      <c r="CI216" s="100"/>
      <c r="CJ216" s="100"/>
      <c r="CK216" s="100"/>
      <c r="CL216" s="100"/>
      <c r="CM216" s="100"/>
      <c r="CN216" s="100"/>
      <c r="CO216" s="100"/>
      <c r="CP216" s="100"/>
      <c r="CQ216" s="100"/>
      <c r="CR216" s="100"/>
      <c r="CS216" s="100"/>
      <c r="CT216" s="100"/>
      <c r="CU216" s="100"/>
      <c r="CV216" s="100"/>
      <c r="CW216" s="100"/>
      <c r="CX216" s="100"/>
      <c r="CY216" s="100"/>
      <c r="CZ216" s="100"/>
      <c r="DA216" s="100"/>
      <c r="DB216" s="100"/>
      <c r="DC216" s="100"/>
      <c r="DD216" s="100"/>
      <c r="DE216" s="100"/>
      <c r="DF216" s="100"/>
      <c r="DG216" s="100"/>
      <c r="DH216" s="100"/>
      <c r="DI216" s="100"/>
      <c r="DJ216" s="100"/>
      <c r="DK216" s="100"/>
      <c r="DL216" s="100"/>
      <c r="DM216" s="100"/>
      <c r="DN216" s="100"/>
      <c r="DO216" s="100"/>
      <c r="DP216" s="100"/>
      <c r="DQ216" s="100"/>
      <c r="DR216" s="100"/>
      <c r="DS216" s="100"/>
      <c r="DT216" s="100"/>
      <c r="DU216" s="100"/>
      <c r="DV216" s="100"/>
      <c r="DW216" s="100"/>
      <c r="DX216" s="100"/>
      <c r="DY216" s="100"/>
      <c r="DZ216" s="100"/>
      <c r="EA216" s="100"/>
      <c r="EB216" s="100"/>
      <c r="EC216" s="100"/>
      <c r="ED216" s="100"/>
      <c r="EE216" s="100"/>
      <c r="EF216" s="100"/>
      <c r="EG216" s="100"/>
      <c r="EH216" s="100"/>
      <c r="EI216" s="100"/>
      <c r="EJ216" s="100"/>
      <c r="EK216" s="100"/>
      <c r="EL216" s="100"/>
      <c r="EM216" s="100"/>
      <c r="EN216" s="100"/>
      <c r="EO216" s="100"/>
      <c r="EP216" s="100"/>
      <c r="EQ216" s="100"/>
      <c r="ER216" s="101"/>
      <c r="ES216" s="100"/>
      <c r="ET216" s="100"/>
      <c r="EU216" s="104"/>
      <c r="EV216" s="104"/>
      <c r="EW216" s="104"/>
      <c r="EX216" s="104"/>
      <c r="EY216" s="104"/>
      <c r="EZ216" s="104"/>
      <c r="FA216" s="104"/>
      <c r="FB216" s="104"/>
      <c r="FC216" s="104"/>
      <c r="FD216" s="104"/>
      <c r="FE216" s="104"/>
      <c r="FF216" s="104"/>
      <c r="FG216" s="104"/>
      <c r="FH216" s="104"/>
      <c r="FI216" s="104"/>
      <c r="FJ216" s="104"/>
      <c r="FK216" s="104"/>
      <c r="FL216" s="104"/>
      <c r="FM216" s="100"/>
      <c r="FN216" s="100"/>
      <c r="FO216" s="100"/>
      <c r="FP216" s="100"/>
      <c r="FQ216" s="100"/>
      <c r="FR216" s="100"/>
      <c r="FS216" s="100"/>
      <c r="FT216" s="100"/>
      <c r="FU216" s="100"/>
      <c r="FV216" s="100"/>
      <c r="FW216" s="100"/>
      <c r="FX216" s="100"/>
      <c r="FY216" s="100"/>
      <c r="FZ216" s="100"/>
      <c r="GA216" s="100"/>
      <c r="GB216" s="100"/>
      <c r="GC216" s="100"/>
      <c r="GD216" s="100"/>
      <c r="GE216" s="100"/>
      <c r="GF216" s="100"/>
      <c r="GG216" s="100"/>
      <c r="GH216" s="100"/>
      <c r="GI216" s="100"/>
    </row>
    <row r="217">
      <c r="A217" s="100"/>
      <c r="B217" s="100"/>
      <c r="C217" s="100"/>
      <c r="D217" s="100"/>
      <c r="E217" s="103"/>
      <c r="F217" s="100"/>
      <c r="G217" s="100"/>
      <c r="H217" s="100"/>
      <c r="I217" s="100"/>
      <c r="J217" s="103"/>
      <c r="K217" s="100"/>
      <c r="L217" s="100"/>
      <c r="M217" s="101"/>
      <c r="N217" s="102"/>
      <c r="O217" s="103"/>
      <c r="P217" s="103"/>
      <c r="Q217" s="103"/>
      <c r="R217" s="103"/>
      <c r="S217" s="103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1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  <c r="BH217" s="100"/>
      <c r="BI217" s="100"/>
      <c r="BJ217" s="100"/>
      <c r="BK217" s="100"/>
      <c r="BL217" s="100"/>
      <c r="BM217" s="100"/>
      <c r="BN217" s="100"/>
      <c r="BO217" s="100"/>
      <c r="BP217" s="100"/>
      <c r="BQ217" s="100"/>
      <c r="BR217" s="100"/>
      <c r="BS217" s="100"/>
      <c r="BT217" s="100"/>
      <c r="BU217" s="100"/>
      <c r="BV217" s="100"/>
      <c r="BW217" s="100"/>
      <c r="BX217" s="100"/>
      <c r="BY217" s="100"/>
      <c r="BZ217" s="100"/>
      <c r="CA217" s="100"/>
      <c r="CB217" s="100"/>
      <c r="CC217" s="100"/>
      <c r="CD217" s="100"/>
      <c r="CE217" s="100"/>
      <c r="CF217" s="100"/>
      <c r="CG217" s="100"/>
      <c r="CH217" s="100"/>
      <c r="CI217" s="100"/>
      <c r="CJ217" s="100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  <c r="CX217" s="100"/>
      <c r="CY217" s="100"/>
      <c r="CZ217" s="100"/>
      <c r="DA217" s="100"/>
      <c r="DB217" s="100"/>
      <c r="DC217" s="100"/>
      <c r="DD217" s="100"/>
      <c r="DE217" s="100"/>
      <c r="DF217" s="100"/>
      <c r="DG217" s="100"/>
      <c r="DH217" s="100"/>
      <c r="DI217" s="100"/>
      <c r="DJ217" s="100"/>
      <c r="DK217" s="100"/>
      <c r="DL217" s="100"/>
      <c r="DM217" s="100"/>
      <c r="DN217" s="100"/>
      <c r="DO217" s="100"/>
      <c r="DP217" s="100"/>
      <c r="DQ217" s="100"/>
      <c r="DR217" s="100"/>
      <c r="DS217" s="100"/>
      <c r="DT217" s="100"/>
      <c r="DU217" s="100"/>
      <c r="DV217" s="100"/>
      <c r="DW217" s="100"/>
      <c r="DX217" s="100"/>
      <c r="DY217" s="100"/>
      <c r="DZ217" s="100"/>
      <c r="EA217" s="100"/>
      <c r="EB217" s="100"/>
      <c r="EC217" s="100"/>
      <c r="ED217" s="100"/>
      <c r="EE217" s="100"/>
      <c r="EF217" s="100"/>
      <c r="EG217" s="100"/>
      <c r="EH217" s="100"/>
      <c r="EI217" s="100"/>
      <c r="EJ217" s="100"/>
      <c r="EK217" s="100"/>
      <c r="EL217" s="100"/>
      <c r="EM217" s="100"/>
      <c r="EN217" s="100"/>
      <c r="EO217" s="100"/>
      <c r="EP217" s="100"/>
      <c r="EQ217" s="100"/>
      <c r="ER217" s="101"/>
      <c r="ES217" s="100"/>
      <c r="ET217" s="100"/>
      <c r="EU217" s="104"/>
      <c r="EV217" s="104"/>
      <c r="EW217" s="104"/>
      <c r="EX217" s="104"/>
      <c r="EY217" s="104"/>
      <c r="EZ217" s="104"/>
      <c r="FA217" s="104"/>
      <c r="FB217" s="104"/>
      <c r="FC217" s="104"/>
      <c r="FD217" s="104"/>
      <c r="FE217" s="104"/>
      <c r="FF217" s="104"/>
      <c r="FG217" s="104"/>
      <c r="FH217" s="104"/>
      <c r="FI217" s="104"/>
      <c r="FJ217" s="104"/>
      <c r="FK217" s="104"/>
      <c r="FL217" s="104"/>
      <c r="FM217" s="100"/>
      <c r="FN217" s="100"/>
      <c r="FO217" s="100"/>
      <c r="FP217" s="100"/>
      <c r="FQ217" s="100"/>
      <c r="FR217" s="100"/>
      <c r="FS217" s="100"/>
      <c r="FT217" s="100"/>
      <c r="FU217" s="100"/>
      <c r="FV217" s="100"/>
      <c r="FW217" s="100"/>
      <c r="FX217" s="100"/>
      <c r="FY217" s="100"/>
      <c r="FZ217" s="100"/>
      <c r="GA217" s="100"/>
      <c r="GB217" s="100"/>
      <c r="GC217" s="100"/>
      <c r="GD217" s="100"/>
      <c r="GE217" s="100"/>
      <c r="GF217" s="100"/>
      <c r="GG217" s="100"/>
      <c r="GH217" s="100"/>
      <c r="GI217" s="100"/>
    </row>
    <row r="218">
      <c r="A218" s="100"/>
      <c r="B218" s="100"/>
      <c r="C218" s="100"/>
      <c r="D218" s="100"/>
      <c r="E218" s="103"/>
      <c r="F218" s="100"/>
      <c r="G218" s="100"/>
      <c r="H218" s="100"/>
      <c r="I218" s="100"/>
      <c r="J218" s="103"/>
      <c r="K218" s="100"/>
      <c r="L218" s="100"/>
      <c r="M218" s="101"/>
      <c r="N218" s="102"/>
      <c r="O218" s="103"/>
      <c r="P218" s="103"/>
      <c r="Q218" s="103"/>
      <c r="R218" s="103"/>
      <c r="S218" s="103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1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  <c r="BH218" s="100"/>
      <c r="BI218" s="100"/>
      <c r="BJ218" s="100"/>
      <c r="BK218" s="100"/>
      <c r="BL218" s="100"/>
      <c r="BM218" s="100"/>
      <c r="BN218" s="100"/>
      <c r="BO218" s="100"/>
      <c r="BP218" s="100"/>
      <c r="BQ218" s="100"/>
      <c r="BR218" s="100"/>
      <c r="BS218" s="100"/>
      <c r="BT218" s="100"/>
      <c r="BU218" s="100"/>
      <c r="BV218" s="100"/>
      <c r="BW218" s="100"/>
      <c r="BX218" s="100"/>
      <c r="BY218" s="100"/>
      <c r="BZ218" s="100"/>
      <c r="CA218" s="100"/>
      <c r="CB218" s="100"/>
      <c r="CC218" s="100"/>
      <c r="CD218" s="100"/>
      <c r="CE218" s="100"/>
      <c r="CF218" s="100"/>
      <c r="CG218" s="100"/>
      <c r="CH218" s="100"/>
      <c r="CI218" s="100"/>
      <c r="CJ218" s="100"/>
      <c r="CK218" s="100"/>
      <c r="CL218" s="100"/>
      <c r="CM218" s="100"/>
      <c r="CN218" s="100"/>
      <c r="CO218" s="100"/>
      <c r="CP218" s="100"/>
      <c r="CQ218" s="100"/>
      <c r="CR218" s="100"/>
      <c r="CS218" s="100"/>
      <c r="CT218" s="100"/>
      <c r="CU218" s="100"/>
      <c r="CV218" s="100"/>
      <c r="CW218" s="100"/>
      <c r="CX218" s="100"/>
      <c r="CY218" s="100"/>
      <c r="CZ218" s="100"/>
      <c r="DA218" s="100"/>
      <c r="DB218" s="100"/>
      <c r="DC218" s="100"/>
      <c r="DD218" s="100"/>
      <c r="DE218" s="100"/>
      <c r="DF218" s="100"/>
      <c r="DG218" s="100"/>
      <c r="DH218" s="100"/>
      <c r="DI218" s="100"/>
      <c r="DJ218" s="100"/>
      <c r="DK218" s="100"/>
      <c r="DL218" s="100"/>
      <c r="DM218" s="100"/>
      <c r="DN218" s="100"/>
      <c r="DO218" s="100"/>
      <c r="DP218" s="100"/>
      <c r="DQ218" s="100"/>
      <c r="DR218" s="100"/>
      <c r="DS218" s="100"/>
      <c r="DT218" s="100"/>
      <c r="DU218" s="100"/>
      <c r="DV218" s="100"/>
      <c r="DW218" s="100"/>
      <c r="DX218" s="100"/>
      <c r="DY218" s="100"/>
      <c r="DZ218" s="100"/>
      <c r="EA218" s="100"/>
      <c r="EB218" s="100"/>
      <c r="EC218" s="100"/>
      <c r="ED218" s="100"/>
      <c r="EE218" s="100"/>
      <c r="EF218" s="100"/>
      <c r="EG218" s="100"/>
      <c r="EH218" s="100"/>
      <c r="EI218" s="100"/>
      <c r="EJ218" s="100"/>
      <c r="EK218" s="100"/>
      <c r="EL218" s="100"/>
      <c r="EM218" s="100"/>
      <c r="EN218" s="100"/>
      <c r="EO218" s="100"/>
      <c r="EP218" s="100"/>
      <c r="EQ218" s="100"/>
      <c r="ER218" s="101"/>
      <c r="ES218" s="100"/>
      <c r="ET218" s="100"/>
      <c r="EU218" s="104"/>
      <c r="EV218" s="104"/>
      <c r="EW218" s="104"/>
      <c r="EX218" s="104"/>
      <c r="EY218" s="104"/>
      <c r="EZ218" s="104"/>
      <c r="FA218" s="104"/>
      <c r="FB218" s="104"/>
      <c r="FC218" s="104"/>
      <c r="FD218" s="104"/>
      <c r="FE218" s="104"/>
      <c r="FF218" s="104"/>
      <c r="FG218" s="104"/>
      <c r="FH218" s="104"/>
      <c r="FI218" s="104"/>
      <c r="FJ218" s="104"/>
      <c r="FK218" s="104"/>
      <c r="FL218" s="104"/>
      <c r="FM218" s="100"/>
      <c r="FN218" s="100"/>
      <c r="FO218" s="100"/>
      <c r="FP218" s="100"/>
      <c r="FQ218" s="100"/>
      <c r="FR218" s="100"/>
      <c r="FS218" s="100"/>
      <c r="FT218" s="100"/>
      <c r="FU218" s="100"/>
      <c r="FV218" s="100"/>
      <c r="FW218" s="100"/>
      <c r="FX218" s="100"/>
      <c r="FY218" s="100"/>
      <c r="FZ218" s="100"/>
      <c r="GA218" s="100"/>
      <c r="GB218" s="100"/>
      <c r="GC218" s="100"/>
      <c r="GD218" s="100"/>
      <c r="GE218" s="100"/>
      <c r="GF218" s="100"/>
      <c r="GG218" s="100"/>
      <c r="GH218" s="100"/>
      <c r="GI218" s="100"/>
    </row>
    <row r="219">
      <c r="A219" s="100"/>
      <c r="B219" s="100"/>
      <c r="C219" s="100"/>
      <c r="D219" s="100"/>
      <c r="E219" s="103"/>
      <c r="F219" s="100"/>
      <c r="G219" s="100"/>
      <c r="H219" s="100"/>
      <c r="I219" s="100"/>
      <c r="J219" s="103"/>
      <c r="K219" s="100"/>
      <c r="L219" s="100"/>
      <c r="M219" s="101"/>
      <c r="N219" s="102"/>
      <c r="O219" s="103"/>
      <c r="P219" s="103"/>
      <c r="Q219" s="103"/>
      <c r="R219" s="103"/>
      <c r="S219" s="103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1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  <c r="BH219" s="100"/>
      <c r="BI219" s="100"/>
      <c r="BJ219" s="100"/>
      <c r="BK219" s="100"/>
      <c r="BL219" s="100"/>
      <c r="BM219" s="100"/>
      <c r="BN219" s="100"/>
      <c r="BO219" s="100"/>
      <c r="BP219" s="100"/>
      <c r="BQ219" s="100"/>
      <c r="BR219" s="100"/>
      <c r="BS219" s="100"/>
      <c r="BT219" s="100"/>
      <c r="BU219" s="100"/>
      <c r="BV219" s="100"/>
      <c r="BW219" s="100"/>
      <c r="BX219" s="100"/>
      <c r="BY219" s="100"/>
      <c r="BZ219" s="100"/>
      <c r="CA219" s="100"/>
      <c r="CB219" s="100"/>
      <c r="CC219" s="100"/>
      <c r="CD219" s="100"/>
      <c r="CE219" s="100"/>
      <c r="CF219" s="100"/>
      <c r="CG219" s="100"/>
      <c r="CH219" s="100"/>
      <c r="CI219" s="100"/>
      <c r="CJ219" s="100"/>
      <c r="CK219" s="100"/>
      <c r="CL219" s="100"/>
      <c r="CM219" s="100"/>
      <c r="CN219" s="100"/>
      <c r="CO219" s="100"/>
      <c r="CP219" s="100"/>
      <c r="CQ219" s="100"/>
      <c r="CR219" s="100"/>
      <c r="CS219" s="100"/>
      <c r="CT219" s="100"/>
      <c r="CU219" s="100"/>
      <c r="CV219" s="100"/>
      <c r="CW219" s="100"/>
      <c r="CX219" s="100"/>
      <c r="CY219" s="100"/>
      <c r="CZ219" s="100"/>
      <c r="DA219" s="100"/>
      <c r="DB219" s="100"/>
      <c r="DC219" s="100"/>
      <c r="DD219" s="100"/>
      <c r="DE219" s="100"/>
      <c r="DF219" s="100"/>
      <c r="DG219" s="100"/>
      <c r="DH219" s="100"/>
      <c r="DI219" s="100"/>
      <c r="DJ219" s="100"/>
      <c r="DK219" s="100"/>
      <c r="DL219" s="100"/>
      <c r="DM219" s="100"/>
      <c r="DN219" s="100"/>
      <c r="DO219" s="100"/>
      <c r="DP219" s="100"/>
      <c r="DQ219" s="100"/>
      <c r="DR219" s="100"/>
      <c r="DS219" s="100"/>
      <c r="DT219" s="100"/>
      <c r="DU219" s="100"/>
      <c r="DV219" s="100"/>
      <c r="DW219" s="100"/>
      <c r="DX219" s="100"/>
      <c r="DY219" s="100"/>
      <c r="DZ219" s="100"/>
      <c r="EA219" s="100"/>
      <c r="EB219" s="100"/>
      <c r="EC219" s="100"/>
      <c r="ED219" s="100"/>
      <c r="EE219" s="100"/>
      <c r="EF219" s="100"/>
      <c r="EG219" s="100"/>
      <c r="EH219" s="100"/>
      <c r="EI219" s="100"/>
      <c r="EJ219" s="100"/>
      <c r="EK219" s="100"/>
      <c r="EL219" s="100"/>
      <c r="EM219" s="100"/>
      <c r="EN219" s="100"/>
      <c r="EO219" s="100"/>
      <c r="EP219" s="100"/>
      <c r="EQ219" s="100"/>
      <c r="ER219" s="101"/>
      <c r="ES219" s="100"/>
      <c r="ET219" s="100"/>
      <c r="EU219" s="104"/>
      <c r="EV219" s="104"/>
      <c r="EW219" s="104"/>
      <c r="EX219" s="104"/>
      <c r="EY219" s="104"/>
      <c r="EZ219" s="104"/>
      <c r="FA219" s="104"/>
      <c r="FB219" s="104"/>
      <c r="FC219" s="104"/>
      <c r="FD219" s="104"/>
      <c r="FE219" s="104"/>
      <c r="FF219" s="104"/>
      <c r="FG219" s="104"/>
      <c r="FH219" s="104"/>
      <c r="FI219" s="104"/>
      <c r="FJ219" s="104"/>
      <c r="FK219" s="104"/>
      <c r="FL219" s="104"/>
      <c r="FM219" s="100"/>
      <c r="FN219" s="100"/>
      <c r="FO219" s="100"/>
      <c r="FP219" s="100"/>
      <c r="FQ219" s="100"/>
      <c r="FR219" s="100"/>
      <c r="FS219" s="100"/>
      <c r="FT219" s="100"/>
      <c r="FU219" s="100"/>
      <c r="FV219" s="100"/>
      <c r="FW219" s="100"/>
      <c r="FX219" s="100"/>
      <c r="FY219" s="100"/>
      <c r="FZ219" s="100"/>
      <c r="GA219" s="100"/>
      <c r="GB219" s="100"/>
      <c r="GC219" s="100"/>
      <c r="GD219" s="100"/>
      <c r="GE219" s="100"/>
      <c r="GF219" s="100"/>
      <c r="GG219" s="100"/>
      <c r="GH219" s="100"/>
      <c r="GI219" s="100"/>
    </row>
    <row r="220">
      <c r="A220" s="100"/>
      <c r="B220" s="100"/>
      <c r="C220" s="100"/>
      <c r="D220" s="100"/>
      <c r="E220" s="103"/>
      <c r="F220" s="100"/>
      <c r="G220" s="100"/>
      <c r="H220" s="100"/>
      <c r="I220" s="100"/>
      <c r="J220" s="103"/>
      <c r="K220" s="100"/>
      <c r="L220" s="100"/>
      <c r="M220" s="101"/>
      <c r="N220" s="102"/>
      <c r="O220" s="103"/>
      <c r="P220" s="103"/>
      <c r="Q220" s="103"/>
      <c r="R220" s="103"/>
      <c r="S220" s="103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1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  <c r="BH220" s="100"/>
      <c r="BI220" s="100"/>
      <c r="BJ220" s="100"/>
      <c r="BK220" s="100"/>
      <c r="BL220" s="100"/>
      <c r="BM220" s="100"/>
      <c r="BN220" s="100"/>
      <c r="BO220" s="100"/>
      <c r="BP220" s="100"/>
      <c r="BQ220" s="100"/>
      <c r="BR220" s="100"/>
      <c r="BS220" s="100"/>
      <c r="BT220" s="100"/>
      <c r="BU220" s="100"/>
      <c r="BV220" s="100"/>
      <c r="BW220" s="100"/>
      <c r="BX220" s="100"/>
      <c r="BY220" s="100"/>
      <c r="BZ220" s="100"/>
      <c r="CA220" s="100"/>
      <c r="CB220" s="100"/>
      <c r="CC220" s="100"/>
      <c r="CD220" s="100"/>
      <c r="CE220" s="100"/>
      <c r="CF220" s="100"/>
      <c r="CG220" s="100"/>
      <c r="CH220" s="100"/>
      <c r="CI220" s="100"/>
      <c r="CJ220" s="100"/>
      <c r="CK220" s="100"/>
      <c r="CL220" s="100"/>
      <c r="CM220" s="100"/>
      <c r="CN220" s="100"/>
      <c r="CO220" s="100"/>
      <c r="CP220" s="100"/>
      <c r="CQ220" s="100"/>
      <c r="CR220" s="100"/>
      <c r="CS220" s="100"/>
      <c r="CT220" s="100"/>
      <c r="CU220" s="100"/>
      <c r="CV220" s="100"/>
      <c r="CW220" s="100"/>
      <c r="CX220" s="100"/>
      <c r="CY220" s="100"/>
      <c r="CZ220" s="100"/>
      <c r="DA220" s="100"/>
      <c r="DB220" s="100"/>
      <c r="DC220" s="100"/>
      <c r="DD220" s="100"/>
      <c r="DE220" s="100"/>
      <c r="DF220" s="100"/>
      <c r="DG220" s="100"/>
      <c r="DH220" s="100"/>
      <c r="DI220" s="100"/>
      <c r="DJ220" s="100"/>
      <c r="DK220" s="100"/>
      <c r="DL220" s="100"/>
      <c r="DM220" s="100"/>
      <c r="DN220" s="100"/>
      <c r="DO220" s="100"/>
      <c r="DP220" s="100"/>
      <c r="DQ220" s="100"/>
      <c r="DR220" s="100"/>
      <c r="DS220" s="100"/>
      <c r="DT220" s="100"/>
      <c r="DU220" s="100"/>
      <c r="DV220" s="100"/>
      <c r="DW220" s="100"/>
      <c r="DX220" s="100"/>
      <c r="DY220" s="100"/>
      <c r="DZ220" s="100"/>
      <c r="EA220" s="100"/>
      <c r="EB220" s="100"/>
      <c r="EC220" s="100"/>
      <c r="ED220" s="100"/>
      <c r="EE220" s="100"/>
      <c r="EF220" s="100"/>
      <c r="EG220" s="100"/>
      <c r="EH220" s="100"/>
      <c r="EI220" s="100"/>
      <c r="EJ220" s="100"/>
      <c r="EK220" s="100"/>
      <c r="EL220" s="100"/>
      <c r="EM220" s="100"/>
      <c r="EN220" s="100"/>
      <c r="EO220" s="100"/>
      <c r="EP220" s="100"/>
      <c r="EQ220" s="100"/>
      <c r="ER220" s="101"/>
      <c r="ES220" s="100"/>
      <c r="ET220" s="100"/>
      <c r="EU220" s="104"/>
      <c r="EV220" s="104"/>
      <c r="EW220" s="104"/>
      <c r="EX220" s="104"/>
      <c r="EY220" s="104"/>
      <c r="EZ220" s="104"/>
      <c r="FA220" s="104"/>
      <c r="FB220" s="104"/>
      <c r="FC220" s="104"/>
      <c r="FD220" s="104"/>
      <c r="FE220" s="104"/>
      <c r="FF220" s="104"/>
      <c r="FG220" s="104"/>
      <c r="FH220" s="104"/>
      <c r="FI220" s="104"/>
      <c r="FJ220" s="104"/>
      <c r="FK220" s="104"/>
      <c r="FL220" s="104"/>
      <c r="FM220" s="100"/>
      <c r="FN220" s="100"/>
      <c r="FO220" s="100"/>
      <c r="FP220" s="100"/>
      <c r="FQ220" s="100"/>
      <c r="FR220" s="100"/>
      <c r="FS220" s="100"/>
      <c r="FT220" s="100"/>
      <c r="FU220" s="100"/>
      <c r="FV220" s="100"/>
      <c r="FW220" s="100"/>
      <c r="FX220" s="100"/>
      <c r="FY220" s="100"/>
      <c r="FZ220" s="100"/>
      <c r="GA220" s="100"/>
      <c r="GB220" s="100"/>
      <c r="GC220" s="100"/>
      <c r="GD220" s="100"/>
      <c r="GE220" s="100"/>
      <c r="GF220" s="100"/>
      <c r="GG220" s="100"/>
      <c r="GH220" s="100"/>
      <c r="GI220" s="100"/>
    </row>
    <row r="221">
      <c r="A221" s="100"/>
      <c r="B221" s="100"/>
      <c r="C221" s="100"/>
      <c r="D221" s="100"/>
      <c r="E221" s="103"/>
      <c r="F221" s="100"/>
      <c r="G221" s="100"/>
      <c r="H221" s="100"/>
      <c r="I221" s="100"/>
      <c r="J221" s="103"/>
      <c r="K221" s="100"/>
      <c r="L221" s="100"/>
      <c r="M221" s="101"/>
      <c r="N221" s="102"/>
      <c r="O221" s="103"/>
      <c r="P221" s="103"/>
      <c r="Q221" s="103"/>
      <c r="R221" s="103"/>
      <c r="S221" s="103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1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  <c r="BH221" s="100"/>
      <c r="BI221" s="100"/>
      <c r="BJ221" s="100"/>
      <c r="BK221" s="100"/>
      <c r="BL221" s="100"/>
      <c r="BM221" s="100"/>
      <c r="BN221" s="100"/>
      <c r="BO221" s="100"/>
      <c r="BP221" s="100"/>
      <c r="BQ221" s="100"/>
      <c r="BR221" s="100"/>
      <c r="BS221" s="100"/>
      <c r="BT221" s="100"/>
      <c r="BU221" s="100"/>
      <c r="BV221" s="100"/>
      <c r="BW221" s="100"/>
      <c r="BX221" s="100"/>
      <c r="BY221" s="100"/>
      <c r="BZ221" s="100"/>
      <c r="CA221" s="100"/>
      <c r="CB221" s="100"/>
      <c r="CC221" s="100"/>
      <c r="CD221" s="100"/>
      <c r="CE221" s="100"/>
      <c r="CF221" s="100"/>
      <c r="CG221" s="100"/>
      <c r="CH221" s="100"/>
      <c r="CI221" s="100"/>
      <c r="CJ221" s="100"/>
      <c r="CK221" s="100"/>
      <c r="CL221" s="100"/>
      <c r="CM221" s="100"/>
      <c r="CN221" s="100"/>
      <c r="CO221" s="100"/>
      <c r="CP221" s="100"/>
      <c r="CQ221" s="100"/>
      <c r="CR221" s="100"/>
      <c r="CS221" s="100"/>
      <c r="CT221" s="100"/>
      <c r="CU221" s="100"/>
      <c r="CV221" s="100"/>
      <c r="CW221" s="100"/>
      <c r="CX221" s="100"/>
      <c r="CY221" s="100"/>
      <c r="CZ221" s="100"/>
      <c r="DA221" s="100"/>
      <c r="DB221" s="100"/>
      <c r="DC221" s="100"/>
      <c r="DD221" s="100"/>
      <c r="DE221" s="100"/>
      <c r="DF221" s="100"/>
      <c r="DG221" s="100"/>
      <c r="DH221" s="100"/>
      <c r="DI221" s="100"/>
      <c r="DJ221" s="100"/>
      <c r="DK221" s="100"/>
      <c r="DL221" s="100"/>
      <c r="DM221" s="100"/>
      <c r="DN221" s="100"/>
      <c r="DO221" s="100"/>
      <c r="DP221" s="100"/>
      <c r="DQ221" s="100"/>
      <c r="DR221" s="100"/>
      <c r="DS221" s="100"/>
      <c r="DT221" s="100"/>
      <c r="DU221" s="100"/>
      <c r="DV221" s="100"/>
      <c r="DW221" s="100"/>
      <c r="DX221" s="100"/>
      <c r="DY221" s="100"/>
      <c r="DZ221" s="100"/>
      <c r="EA221" s="100"/>
      <c r="EB221" s="100"/>
      <c r="EC221" s="100"/>
      <c r="ED221" s="100"/>
      <c r="EE221" s="100"/>
      <c r="EF221" s="100"/>
      <c r="EG221" s="100"/>
      <c r="EH221" s="100"/>
      <c r="EI221" s="100"/>
      <c r="EJ221" s="100"/>
      <c r="EK221" s="100"/>
      <c r="EL221" s="100"/>
      <c r="EM221" s="100"/>
      <c r="EN221" s="100"/>
      <c r="EO221" s="100"/>
      <c r="EP221" s="100"/>
      <c r="EQ221" s="100"/>
      <c r="ER221" s="101"/>
      <c r="ES221" s="100"/>
      <c r="ET221" s="100"/>
      <c r="EU221" s="104"/>
      <c r="EV221" s="104"/>
      <c r="EW221" s="104"/>
      <c r="EX221" s="104"/>
      <c r="EY221" s="104"/>
      <c r="EZ221" s="104"/>
      <c r="FA221" s="104"/>
      <c r="FB221" s="104"/>
      <c r="FC221" s="104"/>
      <c r="FD221" s="104"/>
      <c r="FE221" s="104"/>
      <c r="FF221" s="104"/>
      <c r="FG221" s="104"/>
      <c r="FH221" s="104"/>
      <c r="FI221" s="104"/>
      <c r="FJ221" s="104"/>
      <c r="FK221" s="104"/>
      <c r="FL221" s="104"/>
      <c r="FM221" s="100"/>
      <c r="FN221" s="100"/>
      <c r="FO221" s="100"/>
      <c r="FP221" s="100"/>
      <c r="FQ221" s="100"/>
      <c r="FR221" s="100"/>
      <c r="FS221" s="100"/>
      <c r="FT221" s="100"/>
      <c r="FU221" s="100"/>
      <c r="FV221" s="100"/>
      <c r="FW221" s="100"/>
      <c r="FX221" s="100"/>
      <c r="FY221" s="100"/>
      <c r="FZ221" s="100"/>
      <c r="GA221" s="100"/>
      <c r="GB221" s="100"/>
      <c r="GC221" s="100"/>
      <c r="GD221" s="100"/>
      <c r="GE221" s="100"/>
      <c r="GF221" s="100"/>
      <c r="GG221" s="100"/>
      <c r="GH221" s="100"/>
      <c r="GI221" s="100"/>
    </row>
    <row r="222">
      <c r="A222" s="100"/>
      <c r="B222" s="100"/>
      <c r="C222" s="100"/>
      <c r="D222" s="100"/>
      <c r="E222" s="103"/>
      <c r="F222" s="100"/>
      <c r="G222" s="100"/>
      <c r="H222" s="100"/>
      <c r="I222" s="100"/>
      <c r="J222" s="103"/>
      <c r="K222" s="100"/>
      <c r="L222" s="100"/>
      <c r="M222" s="101"/>
      <c r="N222" s="102"/>
      <c r="O222" s="103"/>
      <c r="P222" s="103"/>
      <c r="Q222" s="103"/>
      <c r="R222" s="103"/>
      <c r="S222" s="103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1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  <c r="BH222" s="100"/>
      <c r="BI222" s="100"/>
      <c r="BJ222" s="100"/>
      <c r="BK222" s="100"/>
      <c r="BL222" s="100"/>
      <c r="BM222" s="100"/>
      <c r="BN222" s="100"/>
      <c r="BO222" s="100"/>
      <c r="BP222" s="100"/>
      <c r="BQ222" s="100"/>
      <c r="BR222" s="100"/>
      <c r="BS222" s="100"/>
      <c r="BT222" s="100"/>
      <c r="BU222" s="100"/>
      <c r="BV222" s="100"/>
      <c r="BW222" s="100"/>
      <c r="BX222" s="100"/>
      <c r="BY222" s="100"/>
      <c r="BZ222" s="100"/>
      <c r="CA222" s="100"/>
      <c r="CB222" s="100"/>
      <c r="CC222" s="100"/>
      <c r="CD222" s="100"/>
      <c r="CE222" s="100"/>
      <c r="CF222" s="100"/>
      <c r="CG222" s="100"/>
      <c r="CH222" s="100"/>
      <c r="CI222" s="100"/>
      <c r="CJ222" s="100"/>
      <c r="CK222" s="100"/>
      <c r="CL222" s="100"/>
      <c r="CM222" s="100"/>
      <c r="CN222" s="100"/>
      <c r="CO222" s="100"/>
      <c r="CP222" s="100"/>
      <c r="CQ222" s="100"/>
      <c r="CR222" s="100"/>
      <c r="CS222" s="100"/>
      <c r="CT222" s="100"/>
      <c r="CU222" s="100"/>
      <c r="CV222" s="100"/>
      <c r="CW222" s="100"/>
      <c r="CX222" s="100"/>
      <c r="CY222" s="100"/>
      <c r="CZ222" s="100"/>
      <c r="DA222" s="100"/>
      <c r="DB222" s="100"/>
      <c r="DC222" s="100"/>
      <c r="DD222" s="100"/>
      <c r="DE222" s="100"/>
      <c r="DF222" s="100"/>
      <c r="DG222" s="100"/>
      <c r="DH222" s="100"/>
      <c r="DI222" s="100"/>
      <c r="DJ222" s="100"/>
      <c r="DK222" s="100"/>
      <c r="DL222" s="100"/>
      <c r="DM222" s="100"/>
      <c r="DN222" s="100"/>
      <c r="DO222" s="100"/>
      <c r="DP222" s="100"/>
      <c r="DQ222" s="100"/>
      <c r="DR222" s="100"/>
      <c r="DS222" s="100"/>
      <c r="DT222" s="100"/>
      <c r="DU222" s="100"/>
      <c r="DV222" s="100"/>
      <c r="DW222" s="100"/>
      <c r="DX222" s="100"/>
      <c r="DY222" s="100"/>
      <c r="DZ222" s="100"/>
      <c r="EA222" s="100"/>
      <c r="EB222" s="100"/>
      <c r="EC222" s="100"/>
      <c r="ED222" s="100"/>
      <c r="EE222" s="100"/>
      <c r="EF222" s="100"/>
      <c r="EG222" s="100"/>
      <c r="EH222" s="100"/>
      <c r="EI222" s="100"/>
      <c r="EJ222" s="100"/>
      <c r="EK222" s="100"/>
      <c r="EL222" s="100"/>
      <c r="EM222" s="100"/>
      <c r="EN222" s="100"/>
      <c r="EO222" s="100"/>
      <c r="EP222" s="100"/>
      <c r="EQ222" s="100"/>
      <c r="ER222" s="101"/>
      <c r="ES222" s="100"/>
      <c r="ET222" s="100"/>
      <c r="EU222" s="104"/>
      <c r="EV222" s="104"/>
      <c r="EW222" s="104"/>
      <c r="EX222" s="104"/>
      <c r="EY222" s="104"/>
      <c r="EZ222" s="104"/>
      <c r="FA222" s="104"/>
      <c r="FB222" s="104"/>
      <c r="FC222" s="104"/>
      <c r="FD222" s="104"/>
      <c r="FE222" s="104"/>
      <c r="FF222" s="104"/>
      <c r="FG222" s="104"/>
      <c r="FH222" s="104"/>
      <c r="FI222" s="104"/>
      <c r="FJ222" s="104"/>
      <c r="FK222" s="104"/>
      <c r="FL222" s="104"/>
      <c r="FM222" s="100"/>
      <c r="FN222" s="100"/>
      <c r="FO222" s="100"/>
      <c r="FP222" s="100"/>
      <c r="FQ222" s="100"/>
      <c r="FR222" s="100"/>
      <c r="FS222" s="100"/>
      <c r="FT222" s="100"/>
      <c r="FU222" s="100"/>
      <c r="FV222" s="100"/>
      <c r="FW222" s="100"/>
      <c r="FX222" s="100"/>
      <c r="FY222" s="100"/>
      <c r="FZ222" s="100"/>
      <c r="GA222" s="100"/>
      <c r="GB222" s="100"/>
      <c r="GC222" s="100"/>
      <c r="GD222" s="100"/>
      <c r="GE222" s="100"/>
      <c r="GF222" s="100"/>
      <c r="GG222" s="100"/>
      <c r="GH222" s="100"/>
      <c r="GI222" s="100"/>
    </row>
    <row r="223">
      <c r="A223" s="100"/>
      <c r="B223" s="100"/>
      <c r="C223" s="100"/>
      <c r="D223" s="100"/>
      <c r="E223" s="103"/>
      <c r="F223" s="100"/>
      <c r="G223" s="100"/>
      <c r="H223" s="100"/>
      <c r="I223" s="100"/>
      <c r="J223" s="103"/>
      <c r="K223" s="100"/>
      <c r="L223" s="100"/>
      <c r="M223" s="101"/>
      <c r="N223" s="102"/>
      <c r="O223" s="103"/>
      <c r="P223" s="103"/>
      <c r="Q223" s="103"/>
      <c r="R223" s="103"/>
      <c r="S223" s="103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1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  <c r="BH223" s="100"/>
      <c r="BI223" s="100"/>
      <c r="BJ223" s="100"/>
      <c r="BK223" s="100"/>
      <c r="BL223" s="100"/>
      <c r="BM223" s="100"/>
      <c r="BN223" s="100"/>
      <c r="BO223" s="100"/>
      <c r="BP223" s="100"/>
      <c r="BQ223" s="100"/>
      <c r="BR223" s="100"/>
      <c r="BS223" s="100"/>
      <c r="BT223" s="100"/>
      <c r="BU223" s="100"/>
      <c r="BV223" s="100"/>
      <c r="BW223" s="100"/>
      <c r="BX223" s="100"/>
      <c r="BY223" s="100"/>
      <c r="BZ223" s="100"/>
      <c r="CA223" s="100"/>
      <c r="CB223" s="100"/>
      <c r="CC223" s="100"/>
      <c r="CD223" s="100"/>
      <c r="CE223" s="100"/>
      <c r="CF223" s="100"/>
      <c r="CG223" s="100"/>
      <c r="CH223" s="100"/>
      <c r="CI223" s="100"/>
      <c r="CJ223" s="100"/>
      <c r="CK223" s="100"/>
      <c r="CL223" s="100"/>
      <c r="CM223" s="100"/>
      <c r="CN223" s="100"/>
      <c r="CO223" s="100"/>
      <c r="CP223" s="100"/>
      <c r="CQ223" s="100"/>
      <c r="CR223" s="100"/>
      <c r="CS223" s="100"/>
      <c r="CT223" s="100"/>
      <c r="CU223" s="100"/>
      <c r="CV223" s="100"/>
      <c r="CW223" s="100"/>
      <c r="CX223" s="100"/>
      <c r="CY223" s="100"/>
      <c r="CZ223" s="100"/>
      <c r="DA223" s="100"/>
      <c r="DB223" s="100"/>
      <c r="DC223" s="100"/>
      <c r="DD223" s="100"/>
      <c r="DE223" s="100"/>
      <c r="DF223" s="100"/>
      <c r="DG223" s="100"/>
      <c r="DH223" s="100"/>
      <c r="DI223" s="100"/>
      <c r="DJ223" s="100"/>
      <c r="DK223" s="100"/>
      <c r="DL223" s="100"/>
      <c r="DM223" s="100"/>
      <c r="DN223" s="100"/>
      <c r="DO223" s="100"/>
      <c r="DP223" s="100"/>
      <c r="DQ223" s="100"/>
      <c r="DR223" s="100"/>
      <c r="DS223" s="100"/>
      <c r="DT223" s="100"/>
      <c r="DU223" s="100"/>
      <c r="DV223" s="100"/>
      <c r="DW223" s="100"/>
      <c r="DX223" s="100"/>
      <c r="DY223" s="100"/>
      <c r="DZ223" s="100"/>
      <c r="EA223" s="100"/>
      <c r="EB223" s="100"/>
      <c r="EC223" s="100"/>
      <c r="ED223" s="100"/>
      <c r="EE223" s="100"/>
      <c r="EF223" s="100"/>
      <c r="EG223" s="100"/>
      <c r="EH223" s="100"/>
      <c r="EI223" s="100"/>
      <c r="EJ223" s="100"/>
      <c r="EK223" s="100"/>
      <c r="EL223" s="100"/>
      <c r="EM223" s="100"/>
      <c r="EN223" s="100"/>
      <c r="EO223" s="100"/>
      <c r="EP223" s="100"/>
      <c r="EQ223" s="100"/>
      <c r="ER223" s="101"/>
      <c r="ES223" s="100"/>
      <c r="ET223" s="100"/>
      <c r="EU223" s="104"/>
      <c r="EV223" s="104"/>
      <c r="EW223" s="104"/>
      <c r="EX223" s="104"/>
      <c r="EY223" s="104"/>
      <c r="EZ223" s="104"/>
      <c r="FA223" s="104"/>
      <c r="FB223" s="104"/>
      <c r="FC223" s="104"/>
      <c r="FD223" s="104"/>
      <c r="FE223" s="104"/>
      <c r="FF223" s="104"/>
      <c r="FG223" s="104"/>
      <c r="FH223" s="104"/>
      <c r="FI223" s="104"/>
      <c r="FJ223" s="104"/>
      <c r="FK223" s="104"/>
      <c r="FL223" s="104"/>
      <c r="FM223" s="100"/>
      <c r="FN223" s="100"/>
      <c r="FO223" s="100"/>
      <c r="FP223" s="100"/>
      <c r="FQ223" s="100"/>
      <c r="FR223" s="100"/>
      <c r="FS223" s="100"/>
      <c r="FT223" s="100"/>
      <c r="FU223" s="100"/>
      <c r="FV223" s="100"/>
      <c r="FW223" s="100"/>
      <c r="FX223" s="100"/>
      <c r="FY223" s="100"/>
      <c r="FZ223" s="100"/>
      <c r="GA223" s="100"/>
      <c r="GB223" s="100"/>
      <c r="GC223" s="100"/>
      <c r="GD223" s="100"/>
      <c r="GE223" s="100"/>
      <c r="GF223" s="100"/>
      <c r="GG223" s="100"/>
      <c r="GH223" s="100"/>
      <c r="GI223" s="100"/>
    </row>
    <row r="224">
      <c r="A224" s="100"/>
      <c r="B224" s="100"/>
      <c r="C224" s="100"/>
      <c r="D224" s="100"/>
      <c r="E224" s="103"/>
      <c r="F224" s="100"/>
      <c r="G224" s="100"/>
      <c r="H224" s="100"/>
      <c r="I224" s="100"/>
      <c r="J224" s="103"/>
      <c r="K224" s="100"/>
      <c r="L224" s="100"/>
      <c r="M224" s="101"/>
      <c r="N224" s="102"/>
      <c r="O224" s="103"/>
      <c r="P224" s="103"/>
      <c r="Q224" s="103"/>
      <c r="R224" s="103"/>
      <c r="S224" s="103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1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  <c r="BH224" s="100"/>
      <c r="BI224" s="100"/>
      <c r="BJ224" s="100"/>
      <c r="BK224" s="100"/>
      <c r="BL224" s="100"/>
      <c r="BM224" s="100"/>
      <c r="BN224" s="100"/>
      <c r="BO224" s="100"/>
      <c r="BP224" s="100"/>
      <c r="BQ224" s="100"/>
      <c r="BR224" s="100"/>
      <c r="BS224" s="100"/>
      <c r="BT224" s="100"/>
      <c r="BU224" s="100"/>
      <c r="BV224" s="100"/>
      <c r="BW224" s="100"/>
      <c r="BX224" s="100"/>
      <c r="BY224" s="100"/>
      <c r="BZ224" s="100"/>
      <c r="CA224" s="100"/>
      <c r="CB224" s="100"/>
      <c r="CC224" s="100"/>
      <c r="CD224" s="100"/>
      <c r="CE224" s="100"/>
      <c r="CF224" s="100"/>
      <c r="CG224" s="100"/>
      <c r="CH224" s="100"/>
      <c r="CI224" s="100"/>
      <c r="CJ224" s="100"/>
      <c r="CK224" s="100"/>
      <c r="CL224" s="100"/>
      <c r="CM224" s="100"/>
      <c r="CN224" s="100"/>
      <c r="CO224" s="100"/>
      <c r="CP224" s="100"/>
      <c r="CQ224" s="100"/>
      <c r="CR224" s="100"/>
      <c r="CS224" s="100"/>
      <c r="CT224" s="100"/>
      <c r="CU224" s="100"/>
      <c r="CV224" s="100"/>
      <c r="CW224" s="100"/>
      <c r="CX224" s="100"/>
      <c r="CY224" s="100"/>
      <c r="CZ224" s="100"/>
      <c r="DA224" s="100"/>
      <c r="DB224" s="100"/>
      <c r="DC224" s="100"/>
      <c r="DD224" s="100"/>
      <c r="DE224" s="100"/>
      <c r="DF224" s="100"/>
      <c r="DG224" s="100"/>
      <c r="DH224" s="100"/>
      <c r="DI224" s="100"/>
      <c r="DJ224" s="100"/>
      <c r="DK224" s="100"/>
      <c r="DL224" s="100"/>
      <c r="DM224" s="100"/>
      <c r="DN224" s="100"/>
      <c r="DO224" s="100"/>
      <c r="DP224" s="100"/>
      <c r="DQ224" s="100"/>
      <c r="DR224" s="100"/>
      <c r="DS224" s="100"/>
      <c r="DT224" s="100"/>
      <c r="DU224" s="100"/>
      <c r="DV224" s="100"/>
      <c r="DW224" s="100"/>
      <c r="DX224" s="100"/>
      <c r="DY224" s="100"/>
      <c r="DZ224" s="100"/>
      <c r="EA224" s="100"/>
      <c r="EB224" s="100"/>
      <c r="EC224" s="100"/>
      <c r="ED224" s="100"/>
      <c r="EE224" s="100"/>
      <c r="EF224" s="100"/>
      <c r="EG224" s="100"/>
      <c r="EH224" s="100"/>
      <c r="EI224" s="100"/>
      <c r="EJ224" s="100"/>
      <c r="EK224" s="100"/>
      <c r="EL224" s="100"/>
      <c r="EM224" s="100"/>
      <c r="EN224" s="100"/>
      <c r="EO224" s="100"/>
      <c r="EP224" s="100"/>
      <c r="EQ224" s="100"/>
      <c r="ER224" s="101"/>
      <c r="ES224" s="100"/>
      <c r="ET224" s="100"/>
      <c r="EU224" s="104"/>
      <c r="EV224" s="104"/>
      <c r="EW224" s="104"/>
      <c r="EX224" s="104"/>
      <c r="EY224" s="104"/>
      <c r="EZ224" s="104"/>
      <c r="FA224" s="104"/>
      <c r="FB224" s="104"/>
      <c r="FC224" s="104"/>
      <c r="FD224" s="104"/>
      <c r="FE224" s="104"/>
      <c r="FF224" s="104"/>
      <c r="FG224" s="104"/>
      <c r="FH224" s="104"/>
      <c r="FI224" s="104"/>
      <c r="FJ224" s="104"/>
      <c r="FK224" s="104"/>
      <c r="FL224" s="104"/>
      <c r="FM224" s="100"/>
      <c r="FN224" s="100"/>
      <c r="FO224" s="100"/>
      <c r="FP224" s="100"/>
      <c r="FQ224" s="100"/>
      <c r="FR224" s="100"/>
      <c r="FS224" s="100"/>
      <c r="FT224" s="100"/>
      <c r="FU224" s="100"/>
      <c r="FV224" s="100"/>
      <c r="FW224" s="100"/>
      <c r="FX224" s="100"/>
      <c r="FY224" s="100"/>
      <c r="FZ224" s="100"/>
      <c r="GA224" s="100"/>
      <c r="GB224" s="100"/>
      <c r="GC224" s="100"/>
      <c r="GD224" s="100"/>
      <c r="GE224" s="100"/>
      <c r="GF224" s="100"/>
      <c r="GG224" s="100"/>
      <c r="GH224" s="100"/>
      <c r="GI224" s="100"/>
    </row>
    <row r="225">
      <c r="A225" s="100"/>
      <c r="B225" s="100"/>
      <c r="C225" s="100"/>
      <c r="D225" s="100"/>
      <c r="E225" s="103"/>
      <c r="F225" s="100"/>
      <c r="G225" s="100"/>
      <c r="H225" s="100"/>
      <c r="I225" s="100"/>
      <c r="J225" s="103"/>
      <c r="K225" s="100"/>
      <c r="L225" s="100"/>
      <c r="M225" s="101"/>
      <c r="N225" s="102"/>
      <c r="O225" s="103"/>
      <c r="P225" s="103"/>
      <c r="Q225" s="103"/>
      <c r="R225" s="103"/>
      <c r="S225" s="103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1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  <c r="BH225" s="100"/>
      <c r="BI225" s="100"/>
      <c r="BJ225" s="100"/>
      <c r="BK225" s="100"/>
      <c r="BL225" s="100"/>
      <c r="BM225" s="100"/>
      <c r="BN225" s="100"/>
      <c r="BO225" s="100"/>
      <c r="BP225" s="100"/>
      <c r="BQ225" s="100"/>
      <c r="BR225" s="100"/>
      <c r="BS225" s="100"/>
      <c r="BT225" s="100"/>
      <c r="BU225" s="100"/>
      <c r="BV225" s="100"/>
      <c r="BW225" s="100"/>
      <c r="BX225" s="100"/>
      <c r="BY225" s="100"/>
      <c r="BZ225" s="100"/>
      <c r="CA225" s="100"/>
      <c r="CB225" s="100"/>
      <c r="CC225" s="100"/>
      <c r="CD225" s="100"/>
      <c r="CE225" s="100"/>
      <c r="CF225" s="100"/>
      <c r="CG225" s="100"/>
      <c r="CH225" s="100"/>
      <c r="CI225" s="100"/>
      <c r="CJ225" s="100"/>
      <c r="CK225" s="100"/>
      <c r="CL225" s="100"/>
      <c r="CM225" s="100"/>
      <c r="CN225" s="100"/>
      <c r="CO225" s="100"/>
      <c r="CP225" s="100"/>
      <c r="CQ225" s="100"/>
      <c r="CR225" s="100"/>
      <c r="CS225" s="100"/>
      <c r="CT225" s="100"/>
      <c r="CU225" s="100"/>
      <c r="CV225" s="100"/>
      <c r="CW225" s="100"/>
      <c r="CX225" s="100"/>
      <c r="CY225" s="100"/>
      <c r="CZ225" s="100"/>
      <c r="DA225" s="100"/>
      <c r="DB225" s="100"/>
      <c r="DC225" s="100"/>
      <c r="DD225" s="100"/>
      <c r="DE225" s="100"/>
      <c r="DF225" s="100"/>
      <c r="DG225" s="100"/>
      <c r="DH225" s="100"/>
      <c r="DI225" s="100"/>
      <c r="DJ225" s="100"/>
      <c r="DK225" s="100"/>
      <c r="DL225" s="100"/>
      <c r="DM225" s="100"/>
      <c r="DN225" s="100"/>
      <c r="DO225" s="100"/>
      <c r="DP225" s="100"/>
      <c r="DQ225" s="100"/>
      <c r="DR225" s="100"/>
      <c r="DS225" s="100"/>
      <c r="DT225" s="100"/>
      <c r="DU225" s="100"/>
      <c r="DV225" s="100"/>
      <c r="DW225" s="100"/>
      <c r="DX225" s="100"/>
      <c r="DY225" s="100"/>
      <c r="DZ225" s="100"/>
      <c r="EA225" s="100"/>
      <c r="EB225" s="100"/>
      <c r="EC225" s="100"/>
      <c r="ED225" s="100"/>
      <c r="EE225" s="100"/>
      <c r="EF225" s="100"/>
      <c r="EG225" s="100"/>
      <c r="EH225" s="100"/>
      <c r="EI225" s="100"/>
      <c r="EJ225" s="100"/>
      <c r="EK225" s="100"/>
      <c r="EL225" s="100"/>
      <c r="EM225" s="100"/>
      <c r="EN225" s="100"/>
      <c r="EO225" s="100"/>
      <c r="EP225" s="100"/>
      <c r="EQ225" s="100"/>
      <c r="ER225" s="101"/>
      <c r="ES225" s="100"/>
      <c r="ET225" s="100"/>
      <c r="EU225" s="104"/>
      <c r="EV225" s="104"/>
      <c r="EW225" s="104"/>
      <c r="EX225" s="104"/>
      <c r="EY225" s="104"/>
      <c r="EZ225" s="104"/>
      <c r="FA225" s="104"/>
      <c r="FB225" s="104"/>
      <c r="FC225" s="104"/>
      <c r="FD225" s="104"/>
      <c r="FE225" s="104"/>
      <c r="FF225" s="104"/>
      <c r="FG225" s="104"/>
      <c r="FH225" s="104"/>
      <c r="FI225" s="104"/>
      <c r="FJ225" s="104"/>
      <c r="FK225" s="104"/>
      <c r="FL225" s="104"/>
      <c r="FM225" s="100"/>
      <c r="FN225" s="100"/>
      <c r="FO225" s="100"/>
      <c r="FP225" s="100"/>
      <c r="FQ225" s="100"/>
      <c r="FR225" s="100"/>
      <c r="FS225" s="100"/>
      <c r="FT225" s="100"/>
      <c r="FU225" s="100"/>
      <c r="FV225" s="100"/>
      <c r="FW225" s="100"/>
      <c r="FX225" s="100"/>
      <c r="FY225" s="100"/>
      <c r="FZ225" s="100"/>
      <c r="GA225" s="100"/>
      <c r="GB225" s="100"/>
      <c r="GC225" s="100"/>
      <c r="GD225" s="100"/>
      <c r="GE225" s="100"/>
      <c r="GF225" s="100"/>
      <c r="GG225" s="100"/>
      <c r="GH225" s="100"/>
      <c r="GI225" s="100"/>
    </row>
    <row r="226">
      <c r="A226" s="100"/>
      <c r="B226" s="100"/>
      <c r="C226" s="100"/>
      <c r="D226" s="100"/>
      <c r="E226" s="103"/>
      <c r="F226" s="100"/>
      <c r="G226" s="100"/>
      <c r="H226" s="100"/>
      <c r="I226" s="100"/>
      <c r="J226" s="103"/>
      <c r="K226" s="100"/>
      <c r="L226" s="100"/>
      <c r="M226" s="101"/>
      <c r="N226" s="102"/>
      <c r="O226" s="103"/>
      <c r="P226" s="103"/>
      <c r="Q226" s="103"/>
      <c r="R226" s="103"/>
      <c r="S226" s="103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1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  <c r="BH226" s="100"/>
      <c r="BI226" s="100"/>
      <c r="BJ226" s="100"/>
      <c r="BK226" s="100"/>
      <c r="BL226" s="100"/>
      <c r="BM226" s="100"/>
      <c r="BN226" s="100"/>
      <c r="BO226" s="100"/>
      <c r="BP226" s="100"/>
      <c r="BQ226" s="100"/>
      <c r="BR226" s="100"/>
      <c r="BS226" s="100"/>
      <c r="BT226" s="100"/>
      <c r="BU226" s="100"/>
      <c r="BV226" s="100"/>
      <c r="BW226" s="100"/>
      <c r="BX226" s="100"/>
      <c r="BY226" s="100"/>
      <c r="BZ226" s="100"/>
      <c r="CA226" s="100"/>
      <c r="CB226" s="100"/>
      <c r="CC226" s="100"/>
      <c r="CD226" s="100"/>
      <c r="CE226" s="100"/>
      <c r="CF226" s="100"/>
      <c r="CG226" s="100"/>
      <c r="CH226" s="100"/>
      <c r="CI226" s="100"/>
      <c r="CJ226" s="100"/>
      <c r="CK226" s="100"/>
      <c r="CL226" s="100"/>
      <c r="CM226" s="100"/>
      <c r="CN226" s="100"/>
      <c r="CO226" s="100"/>
      <c r="CP226" s="100"/>
      <c r="CQ226" s="100"/>
      <c r="CR226" s="100"/>
      <c r="CS226" s="100"/>
      <c r="CT226" s="100"/>
      <c r="CU226" s="100"/>
      <c r="CV226" s="100"/>
      <c r="CW226" s="100"/>
      <c r="CX226" s="100"/>
      <c r="CY226" s="100"/>
      <c r="CZ226" s="100"/>
      <c r="DA226" s="100"/>
      <c r="DB226" s="100"/>
      <c r="DC226" s="100"/>
      <c r="DD226" s="100"/>
      <c r="DE226" s="100"/>
      <c r="DF226" s="100"/>
      <c r="DG226" s="100"/>
      <c r="DH226" s="100"/>
      <c r="DI226" s="100"/>
      <c r="DJ226" s="100"/>
      <c r="DK226" s="100"/>
      <c r="DL226" s="100"/>
      <c r="DM226" s="100"/>
      <c r="DN226" s="100"/>
      <c r="DO226" s="100"/>
      <c r="DP226" s="100"/>
      <c r="DQ226" s="100"/>
      <c r="DR226" s="100"/>
      <c r="DS226" s="100"/>
      <c r="DT226" s="100"/>
      <c r="DU226" s="100"/>
      <c r="DV226" s="100"/>
      <c r="DW226" s="100"/>
      <c r="DX226" s="100"/>
      <c r="DY226" s="100"/>
      <c r="DZ226" s="100"/>
      <c r="EA226" s="100"/>
      <c r="EB226" s="100"/>
      <c r="EC226" s="100"/>
      <c r="ED226" s="100"/>
      <c r="EE226" s="100"/>
      <c r="EF226" s="100"/>
      <c r="EG226" s="100"/>
      <c r="EH226" s="100"/>
      <c r="EI226" s="100"/>
      <c r="EJ226" s="100"/>
      <c r="EK226" s="100"/>
      <c r="EL226" s="100"/>
      <c r="EM226" s="100"/>
      <c r="EN226" s="100"/>
      <c r="EO226" s="100"/>
      <c r="EP226" s="100"/>
      <c r="EQ226" s="100"/>
      <c r="ER226" s="101"/>
      <c r="ES226" s="100"/>
      <c r="ET226" s="100"/>
      <c r="EU226" s="104"/>
      <c r="EV226" s="104"/>
      <c r="EW226" s="104"/>
      <c r="EX226" s="104"/>
      <c r="EY226" s="104"/>
      <c r="EZ226" s="104"/>
      <c r="FA226" s="104"/>
      <c r="FB226" s="104"/>
      <c r="FC226" s="104"/>
      <c r="FD226" s="104"/>
      <c r="FE226" s="104"/>
      <c r="FF226" s="104"/>
      <c r="FG226" s="104"/>
      <c r="FH226" s="104"/>
      <c r="FI226" s="104"/>
      <c r="FJ226" s="104"/>
      <c r="FK226" s="104"/>
      <c r="FL226" s="104"/>
      <c r="FM226" s="100"/>
      <c r="FN226" s="100"/>
      <c r="FO226" s="100"/>
      <c r="FP226" s="100"/>
      <c r="FQ226" s="100"/>
      <c r="FR226" s="100"/>
      <c r="FS226" s="100"/>
      <c r="FT226" s="100"/>
      <c r="FU226" s="100"/>
      <c r="FV226" s="100"/>
      <c r="FW226" s="100"/>
      <c r="FX226" s="100"/>
      <c r="FY226" s="100"/>
      <c r="FZ226" s="100"/>
      <c r="GA226" s="100"/>
      <c r="GB226" s="100"/>
      <c r="GC226" s="100"/>
      <c r="GD226" s="100"/>
      <c r="GE226" s="100"/>
      <c r="GF226" s="100"/>
      <c r="GG226" s="100"/>
      <c r="GH226" s="100"/>
      <c r="GI226" s="100"/>
    </row>
    <row r="227">
      <c r="A227" s="100"/>
      <c r="B227" s="100"/>
      <c r="C227" s="100"/>
      <c r="D227" s="100"/>
      <c r="E227" s="103"/>
      <c r="F227" s="100"/>
      <c r="G227" s="100"/>
      <c r="H227" s="100"/>
      <c r="I227" s="100"/>
      <c r="J227" s="103"/>
      <c r="K227" s="100"/>
      <c r="L227" s="100"/>
      <c r="M227" s="101"/>
      <c r="N227" s="102"/>
      <c r="O227" s="103"/>
      <c r="P227" s="103"/>
      <c r="Q227" s="103"/>
      <c r="R227" s="103"/>
      <c r="S227" s="103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1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  <c r="BH227" s="100"/>
      <c r="BI227" s="100"/>
      <c r="BJ227" s="100"/>
      <c r="BK227" s="100"/>
      <c r="BL227" s="100"/>
      <c r="BM227" s="100"/>
      <c r="BN227" s="100"/>
      <c r="BO227" s="100"/>
      <c r="BP227" s="100"/>
      <c r="BQ227" s="100"/>
      <c r="BR227" s="100"/>
      <c r="BS227" s="100"/>
      <c r="BT227" s="100"/>
      <c r="BU227" s="100"/>
      <c r="BV227" s="100"/>
      <c r="BW227" s="100"/>
      <c r="BX227" s="100"/>
      <c r="BY227" s="100"/>
      <c r="BZ227" s="100"/>
      <c r="CA227" s="100"/>
      <c r="CB227" s="100"/>
      <c r="CC227" s="100"/>
      <c r="CD227" s="100"/>
      <c r="CE227" s="100"/>
      <c r="CF227" s="100"/>
      <c r="CG227" s="100"/>
      <c r="CH227" s="100"/>
      <c r="CI227" s="100"/>
      <c r="CJ227" s="100"/>
      <c r="CK227" s="100"/>
      <c r="CL227" s="100"/>
      <c r="CM227" s="100"/>
      <c r="CN227" s="100"/>
      <c r="CO227" s="100"/>
      <c r="CP227" s="100"/>
      <c r="CQ227" s="100"/>
      <c r="CR227" s="100"/>
      <c r="CS227" s="100"/>
      <c r="CT227" s="100"/>
      <c r="CU227" s="100"/>
      <c r="CV227" s="100"/>
      <c r="CW227" s="100"/>
      <c r="CX227" s="100"/>
      <c r="CY227" s="100"/>
      <c r="CZ227" s="100"/>
      <c r="DA227" s="100"/>
      <c r="DB227" s="100"/>
      <c r="DC227" s="100"/>
      <c r="DD227" s="100"/>
      <c r="DE227" s="100"/>
      <c r="DF227" s="100"/>
      <c r="DG227" s="100"/>
      <c r="DH227" s="100"/>
      <c r="DI227" s="100"/>
      <c r="DJ227" s="100"/>
      <c r="DK227" s="100"/>
      <c r="DL227" s="100"/>
      <c r="DM227" s="100"/>
      <c r="DN227" s="100"/>
      <c r="DO227" s="100"/>
      <c r="DP227" s="100"/>
      <c r="DQ227" s="100"/>
      <c r="DR227" s="100"/>
      <c r="DS227" s="100"/>
      <c r="DT227" s="100"/>
      <c r="DU227" s="100"/>
      <c r="DV227" s="100"/>
      <c r="DW227" s="100"/>
      <c r="DX227" s="100"/>
      <c r="DY227" s="100"/>
      <c r="DZ227" s="100"/>
      <c r="EA227" s="100"/>
      <c r="EB227" s="100"/>
      <c r="EC227" s="100"/>
      <c r="ED227" s="100"/>
      <c r="EE227" s="100"/>
      <c r="EF227" s="100"/>
      <c r="EG227" s="100"/>
      <c r="EH227" s="100"/>
      <c r="EI227" s="100"/>
      <c r="EJ227" s="100"/>
      <c r="EK227" s="100"/>
      <c r="EL227" s="100"/>
      <c r="EM227" s="100"/>
      <c r="EN227" s="100"/>
      <c r="EO227" s="100"/>
      <c r="EP227" s="100"/>
      <c r="EQ227" s="100"/>
      <c r="ER227" s="101"/>
      <c r="ES227" s="100"/>
      <c r="ET227" s="100"/>
      <c r="EU227" s="104"/>
      <c r="EV227" s="104"/>
      <c r="EW227" s="104"/>
      <c r="EX227" s="104"/>
      <c r="EY227" s="104"/>
      <c r="EZ227" s="104"/>
      <c r="FA227" s="104"/>
      <c r="FB227" s="104"/>
      <c r="FC227" s="104"/>
      <c r="FD227" s="104"/>
      <c r="FE227" s="104"/>
      <c r="FF227" s="104"/>
      <c r="FG227" s="104"/>
      <c r="FH227" s="104"/>
      <c r="FI227" s="104"/>
      <c r="FJ227" s="104"/>
      <c r="FK227" s="104"/>
      <c r="FL227" s="104"/>
      <c r="FM227" s="100"/>
      <c r="FN227" s="100"/>
      <c r="FO227" s="100"/>
      <c r="FP227" s="100"/>
      <c r="FQ227" s="100"/>
      <c r="FR227" s="100"/>
      <c r="FS227" s="100"/>
      <c r="FT227" s="100"/>
      <c r="FU227" s="100"/>
      <c r="FV227" s="100"/>
      <c r="FW227" s="100"/>
      <c r="FX227" s="100"/>
      <c r="FY227" s="100"/>
      <c r="FZ227" s="100"/>
      <c r="GA227" s="100"/>
      <c r="GB227" s="100"/>
      <c r="GC227" s="100"/>
      <c r="GD227" s="100"/>
      <c r="GE227" s="100"/>
      <c r="GF227" s="100"/>
      <c r="GG227" s="100"/>
      <c r="GH227" s="100"/>
      <c r="GI227" s="100"/>
    </row>
    <row r="228">
      <c r="A228" s="100"/>
      <c r="B228" s="100"/>
      <c r="C228" s="100"/>
      <c r="D228" s="100"/>
      <c r="E228" s="103"/>
      <c r="F228" s="100"/>
      <c r="G228" s="100"/>
      <c r="H228" s="100"/>
      <c r="I228" s="100"/>
      <c r="J228" s="103"/>
      <c r="K228" s="100"/>
      <c r="L228" s="100"/>
      <c r="M228" s="101"/>
      <c r="N228" s="102"/>
      <c r="O228" s="103"/>
      <c r="P228" s="103"/>
      <c r="Q228" s="103"/>
      <c r="R228" s="103"/>
      <c r="S228" s="103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1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0"/>
      <c r="BK228" s="100"/>
      <c r="BL228" s="100"/>
      <c r="BM228" s="100"/>
      <c r="BN228" s="100"/>
      <c r="BO228" s="100"/>
      <c r="BP228" s="100"/>
      <c r="BQ228" s="100"/>
      <c r="BR228" s="100"/>
      <c r="BS228" s="100"/>
      <c r="BT228" s="100"/>
      <c r="BU228" s="100"/>
      <c r="BV228" s="100"/>
      <c r="BW228" s="100"/>
      <c r="BX228" s="100"/>
      <c r="BY228" s="100"/>
      <c r="BZ228" s="100"/>
      <c r="CA228" s="100"/>
      <c r="CB228" s="100"/>
      <c r="CC228" s="100"/>
      <c r="CD228" s="100"/>
      <c r="CE228" s="100"/>
      <c r="CF228" s="100"/>
      <c r="CG228" s="100"/>
      <c r="CH228" s="100"/>
      <c r="CI228" s="100"/>
      <c r="CJ228" s="100"/>
      <c r="CK228" s="100"/>
      <c r="CL228" s="100"/>
      <c r="CM228" s="100"/>
      <c r="CN228" s="100"/>
      <c r="CO228" s="100"/>
      <c r="CP228" s="100"/>
      <c r="CQ228" s="100"/>
      <c r="CR228" s="100"/>
      <c r="CS228" s="100"/>
      <c r="CT228" s="100"/>
      <c r="CU228" s="100"/>
      <c r="CV228" s="100"/>
      <c r="CW228" s="100"/>
      <c r="CX228" s="100"/>
      <c r="CY228" s="100"/>
      <c r="CZ228" s="100"/>
      <c r="DA228" s="100"/>
      <c r="DB228" s="100"/>
      <c r="DC228" s="100"/>
      <c r="DD228" s="100"/>
      <c r="DE228" s="100"/>
      <c r="DF228" s="100"/>
      <c r="DG228" s="100"/>
      <c r="DH228" s="100"/>
      <c r="DI228" s="100"/>
      <c r="DJ228" s="100"/>
      <c r="DK228" s="100"/>
      <c r="DL228" s="100"/>
      <c r="DM228" s="100"/>
      <c r="DN228" s="100"/>
      <c r="DO228" s="100"/>
      <c r="DP228" s="100"/>
      <c r="DQ228" s="100"/>
      <c r="DR228" s="100"/>
      <c r="DS228" s="100"/>
      <c r="DT228" s="100"/>
      <c r="DU228" s="100"/>
      <c r="DV228" s="100"/>
      <c r="DW228" s="100"/>
      <c r="DX228" s="100"/>
      <c r="DY228" s="100"/>
      <c r="DZ228" s="100"/>
      <c r="EA228" s="100"/>
      <c r="EB228" s="100"/>
      <c r="EC228" s="100"/>
      <c r="ED228" s="100"/>
      <c r="EE228" s="100"/>
      <c r="EF228" s="100"/>
      <c r="EG228" s="100"/>
      <c r="EH228" s="100"/>
      <c r="EI228" s="100"/>
      <c r="EJ228" s="100"/>
      <c r="EK228" s="100"/>
      <c r="EL228" s="100"/>
      <c r="EM228" s="100"/>
      <c r="EN228" s="100"/>
      <c r="EO228" s="100"/>
      <c r="EP228" s="100"/>
      <c r="EQ228" s="100"/>
      <c r="ER228" s="101"/>
      <c r="ES228" s="100"/>
      <c r="ET228" s="100"/>
      <c r="EU228" s="104"/>
      <c r="EV228" s="104"/>
      <c r="EW228" s="104"/>
      <c r="EX228" s="104"/>
      <c r="EY228" s="104"/>
      <c r="EZ228" s="104"/>
      <c r="FA228" s="104"/>
      <c r="FB228" s="104"/>
      <c r="FC228" s="104"/>
      <c r="FD228" s="104"/>
      <c r="FE228" s="104"/>
      <c r="FF228" s="104"/>
      <c r="FG228" s="104"/>
      <c r="FH228" s="104"/>
      <c r="FI228" s="104"/>
      <c r="FJ228" s="104"/>
      <c r="FK228" s="104"/>
      <c r="FL228" s="104"/>
      <c r="FM228" s="100"/>
      <c r="FN228" s="100"/>
      <c r="FO228" s="100"/>
      <c r="FP228" s="100"/>
      <c r="FQ228" s="100"/>
      <c r="FR228" s="100"/>
      <c r="FS228" s="100"/>
      <c r="FT228" s="100"/>
      <c r="FU228" s="100"/>
      <c r="FV228" s="100"/>
      <c r="FW228" s="100"/>
      <c r="FX228" s="100"/>
      <c r="FY228" s="100"/>
      <c r="FZ228" s="100"/>
      <c r="GA228" s="100"/>
      <c r="GB228" s="100"/>
      <c r="GC228" s="100"/>
      <c r="GD228" s="100"/>
      <c r="GE228" s="100"/>
      <c r="GF228" s="100"/>
      <c r="GG228" s="100"/>
      <c r="GH228" s="100"/>
      <c r="GI228" s="100"/>
    </row>
    <row r="229">
      <c r="A229" s="100"/>
      <c r="B229" s="100"/>
      <c r="C229" s="100"/>
      <c r="D229" s="100"/>
      <c r="E229" s="103"/>
      <c r="F229" s="100"/>
      <c r="G229" s="100"/>
      <c r="H229" s="100"/>
      <c r="I229" s="100"/>
      <c r="J229" s="103"/>
      <c r="K229" s="100"/>
      <c r="L229" s="100"/>
      <c r="M229" s="101"/>
      <c r="N229" s="102"/>
      <c r="O229" s="103"/>
      <c r="P229" s="103"/>
      <c r="Q229" s="103"/>
      <c r="R229" s="103"/>
      <c r="S229" s="103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1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  <c r="BG229" s="100"/>
      <c r="BH229" s="100"/>
      <c r="BI229" s="100"/>
      <c r="BJ229" s="100"/>
      <c r="BK229" s="100"/>
      <c r="BL229" s="100"/>
      <c r="BM229" s="100"/>
      <c r="BN229" s="100"/>
      <c r="BO229" s="100"/>
      <c r="BP229" s="100"/>
      <c r="BQ229" s="100"/>
      <c r="BR229" s="100"/>
      <c r="BS229" s="100"/>
      <c r="BT229" s="100"/>
      <c r="BU229" s="100"/>
      <c r="BV229" s="100"/>
      <c r="BW229" s="100"/>
      <c r="BX229" s="100"/>
      <c r="BY229" s="100"/>
      <c r="BZ229" s="100"/>
      <c r="CA229" s="100"/>
      <c r="CB229" s="100"/>
      <c r="CC229" s="100"/>
      <c r="CD229" s="100"/>
      <c r="CE229" s="100"/>
      <c r="CF229" s="100"/>
      <c r="CG229" s="100"/>
      <c r="CH229" s="100"/>
      <c r="CI229" s="100"/>
      <c r="CJ229" s="100"/>
      <c r="CK229" s="100"/>
      <c r="CL229" s="100"/>
      <c r="CM229" s="100"/>
      <c r="CN229" s="100"/>
      <c r="CO229" s="100"/>
      <c r="CP229" s="100"/>
      <c r="CQ229" s="100"/>
      <c r="CR229" s="100"/>
      <c r="CS229" s="100"/>
      <c r="CT229" s="100"/>
      <c r="CU229" s="100"/>
      <c r="CV229" s="100"/>
      <c r="CW229" s="100"/>
      <c r="CX229" s="100"/>
      <c r="CY229" s="100"/>
      <c r="CZ229" s="100"/>
      <c r="DA229" s="100"/>
      <c r="DB229" s="100"/>
      <c r="DC229" s="100"/>
      <c r="DD229" s="100"/>
      <c r="DE229" s="100"/>
      <c r="DF229" s="100"/>
      <c r="DG229" s="100"/>
      <c r="DH229" s="100"/>
      <c r="DI229" s="100"/>
      <c r="DJ229" s="100"/>
      <c r="DK229" s="100"/>
      <c r="DL229" s="100"/>
      <c r="DM229" s="100"/>
      <c r="DN229" s="100"/>
      <c r="DO229" s="100"/>
      <c r="DP229" s="100"/>
      <c r="DQ229" s="100"/>
      <c r="DR229" s="100"/>
      <c r="DS229" s="100"/>
      <c r="DT229" s="100"/>
      <c r="DU229" s="100"/>
      <c r="DV229" s="100"/>
      <c r="DW229" s="100"/>
      <c r="DX229" s="100"/>
      <c r="DY229" s="100"/>
      <c r="DZ229" s="100"/>
      <c r="EA229" s="100"/>
      <c r="EB229" s="100"/>
      <c r="EC229" s="100"/>
      <c r="ED229" s="100"/>
      <c r="EE229" s="100"/>
      <c r="EF229" s="100"/>
      <c r="EG229" s="100"/>
      <c r="EH229" s="100"/>
      <c r="EI229" s="100"/>
      <c r="EJ229" s="100"/>
      <c r="EK229" s="100"/>
      <c r="EL229" s="100"/>
      <c r="EM229" s="100"/>
      <c r="EN229" s="100"/>
      <c r="EO229" s="100"/>
      <c r="EP229" s="100"/>
      <c r="EQ229" s="100"/>
      <c r="ER229" s="101"/>
      <c r="ES229" s="100"/>
      <c r="ET229" s="100"/>
      <c r="EU229" s="104"/>
      <c r="EV229" s="104"/>
      <c r="EW229" s="104"/>
      <c r="EX229" s="104"/>
      <c r="EY229" s="104"/>
      <c r="EZ229" s="104"/>
      <c r="FA229" s="104"/>
      <c r="FB229" s="104"/>
      <c r="FC229" s="104"/>
      <c r="FD229" s="104"/>
      <c r="FE229" s="104"/>
      <c r="FF229" s="104"/>
      <c r="FG229" s="104"/>
      <c r="FH229" s="104"/>
      <c r="FI229" s="104"/>
      <c r="FJ229" s="104"/>
      <c r="FK229" s="104"/>
      <c r="FL229" s="104"/>
      <c r="FM229" s="100"/>
      <c r="FN229" s="100"/>
      <c r="FO229" s="100"/>
      <c r="FP229" s="100"/>
      <c r="FQ229" s="100"/>
      <c r="FR229" s="100"/>
      <c r="FS229" s="100"/>
      <c r="FT229" s="100"/>
      <c r="FU229" s="100"/>
      <c r="FV229" s="100"/>
      <c r="FW229" s="100"/>
      <c r="FX229" s="100"/>
      <c r="FY229" s="100"/>
      <c r="FZ229" s="100"/>
      <c r="GA229" s="100"/>
      <c r="GB229" s="100"/>
      <c r="GC229" s="100"/>
      <c r="GD229" s="100"/>
      <c r="GE229" s="100"/>
      <c r="GF229" s="100"/>
      <c r="GG229" s="100"/>
      <c r="GH229" s="100"/>
      <c r="GI229" s="100"/>
    </row>
    <row r="230">
      <c r="A230" s="100"/>
      <c r="B230" s="100"/>
      <c r="C230" s="100"/>
      <c r="D230" s="100"/>
      <c r="E230" s="103"/>
      <c r="F230" s="100"/>
      <c r="G230" s="100"/>
      <c r="H230" s="100"/>
      <c r="I230" s="100"/>
      <c r="J230" s="103"/>
      <c r="K230" s="100"/>
      <c r="L230" s="100"/>
      <c r="M230" s="101"/>
      <c r="N230" s="102"/>
      <c r="O230" s="103"/>
      <c r="P230" s="103"/>
      <c r="Q230" s="103"/>
      <c r="R230" s="103"/>
      <c r="S230" s="103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1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  <c r="BG230" s="100"/>
      <c r="BH230" s="100"/>
      <c r="BI230" s="100"/>
      <c r="BJ230" s="100"/>
      <c r="BK230" s="100"/>
      <c r="BL230" s="100"/>
      <c r="BM230" s="100"/>
      <c r="BN230" s="100"/>
      <c r="BO230" s="100"/>
      <c r="BP230" s="100"/>
      <c r="BQ230" s="100"/>
      <c r="BR230" s="100"/>
      <c r="BS230" s="100"/>
      <c r="BT230" s="100"/>
      <c r="BU230" s="100"/>
      <c r="BV230" s="100"/>
      <c r="BW230" s="100"/>
      <c r="BX230" s="100"/>
      <c r="BY230" s="100"/>
      <c r="BZ230" s="100"/>
      <c r="CA230" s="100"/>
      <c r="CB230" s="100"/>
      <c r="CC230" s="100"/>
      <c r="CD230" s="100"/>
      <c r="CE230" s="100"/>
      <c r="CF230" s="100"/>
      <c r="CG230" s="100"/>
      <c r="CH230" s="100"/>
      <c r="CI230" s="100"/>
      <c r="CJ230" s="100"/>
      <c r="CK230" s="100"/>
      <c r="CL230" s="100"/>
      <c r="CM230" s="100"/>
      <c r="CN230" s="100"/>
      <c r="CO230" s="100"/>
      <c r="CP230" s="100"/>
      <c r="CQ230" s="100"/>
      <c r="CR230" s="100"/>
      <c r="CS230" s="100"/>
      <c r="CT230" s="100"/>
      <c r="CU230" s="100"/>
      <c r="CV230" s="100"/>
      <c r="CW230" s="100"/>
      <c r="CX230" s="100"/>
      <c r="CY230" s="100"/>
      <c r="CZ230" s="100"/>
      <c r="DA230" s="100"/>
      <c r="DB230" s="100"/>
      <c r="DC230" s="100"/>
      <c r="DD230" s="100"/>
      <c r="DE230" s="100"/>
      <c r="DF230" s="100"/>
      <c r="DG230" s="100"/>
      <c r="DH230" s="100"/>
      <c r="DI230" s="100"/>
      <c r="DJ230" s="100"/>
      <c r="DK230" s="100"/>
      <c r="DL230" s="100"/>
      <c r="DM230" s="100"/>
      <c r="DN230" s="100"/>
      <c r="DO230" s="100"/>
      <c r="DP230" s="100"/>
      <c r="DQ230" s="100"/>
      <c r="DR230" s="100"/>
      <c r="DS230" s="100"/>
      <c r="DT230" s="100"/>
      <c r="DU230" s="100"/>
      <c r="DV230" s="100"/>
      <c r="DW230" s="100"/>
      <c r="DX230" s="100"/>
      <c r="DY230" s="100"/>
      <c r="DZ230" s="100"/>
      <c r="EA230" s="100"/>
      <c r="EB230" s="100"/>
      <c r="EC230" s="100"/>
      <c r="ED230" s="100"/>
      <c r="EE230" s="100"/>
      <c r="EF230" s="100"/>
      <c r="EG230" s="100"/>
      <c r="EH230" s="100"/>
      <c r="EI230" s="100"/>
      <c r="EJ230" s="100"/>
      <c r="EK230" s="100"/>
      <c r="EL230" s="100"/>
      <c r="EM230" s="100"/>
      <c r="EN230" s="100"/>
      <c r="EO230" s="100"/>
      <c r="EP230" s="100"/>
      <c r="EQ230" s="100"/>
      <c r="ER230" s="101"/>
      <c r="ES230" s="100"/>
      <c r="ET230" s="100"/>
      <c r="EU230" s="104"/>
      <c r="EV230" s="104"/>
      <c r="EW230" s="104"/>
      <c r="EX230" s="104"/>
      <c r="EY230" s="104"/>
      <c r="EZ230" s="104"/>
      <c r="FA230" s="104"/>
      <c r="FB230" s="104"/>
      <c r="FC230" s="104"/>
      <c r="FD230" s="104"/>
      <c r="FE230" s="104"/>
      <c r="FF230" s="104"/>
      <c r="FG230" s="104"/>
      <c r="FH230" s="104"/>
      <c r="FI230" s="104"/>
      <c r="FJ230" s="104"/>
      <c r="FK230" s="104"/>
      <c r="FL230" s="104"/>
      <c r="FM230" s="100"/>
      <c r="FN230" s="100"/>
      <c r="FO230" s="100"/>
      <c r="FP230" s="100"/>
      <c r="FQ230" s="100"/>
      <c r="FR230" s="100"/>
      <c r="FS230" s="100"/>
      <c r="FT230" s="100"/>
      <c r="FU230" s="100"/>
      <c r="FV230" s="100"/>
      <c r="FW230" s="100"/>
      <c r="FX230" s="100"/>
      <c r="FY230" s="100"/>
      <c r="FZ230" s="100"/>
      <c r="GA230" s="100"/>
      <c r="GB230" s="100"/>
      <c r="GC230" s="100"/>
      <c r="GD230" s="100"/>
      <c r="GE230" s="100"/>
      <c r="GF230" s="100"/>
      <c r="GG230" s="100"/>
      <c r="GH230" s="100"/>
      <c r="GI230" s="100"/>
    </row>
    <row r="231">
      <c r="A231" s="100"/>
      <c r="B231" s="100"/>
      <c r="C231" s="100"/>
      <c r="D231" s="100"/>
      <c r="E231" s="103"/>
      <c r="F231" s="100"/>
      <c r="G231" s="100"/>
      <c r="H231" s="100"/>
      <c r="I231" s="100"/>
      <c r="J231" s="103"/>
      <c r="K231" s="100"/>
      <c r="L231" s="100"/>
      <c r="M231" s="101"/>
      <c r="N231" s="102"/>
      <c r="O231" s="103"/>
      <c r="P231" s="103"/>
      <c r="Q231" s="103"/>
      <c r="R231" s="103"/>
      <c r="S231" s="103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1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  <c r="BG231" s="100"/>
      <c r="BH231" s="100"/>
      <c r="BI231" s="100"/>
      <c r="BJ231" s="100"/>
      <c r="BK231" s="100"/>
      <c r="BL231" s="100"/>
      <c r="BM231" s="100"/>
      <c r="BN231" s="100"/>
      <c r="BO231" s="100"/>
      <c r="BP231" s="100"/>
      <c r="BQ231" s="100"/>
      <c r="BR231" s="100"/>
      <c r="BS231" s="100"/>
      <c r="BT231" s="100"/>
      <c r="BU231" s="100"/>
      <c r="BV231" s="100"/>
      <c r="BW231" s="100"/>
      <c r="BX231" s="100"/>
      <c r="BY231" s="100"/>
      <c r="BZ231" s="100"/>
      <c r="CA231" s="100"/>
      <c r="CB231" s="100"/>
      <c r="CC231" s="100"/>
      <c r="CD231" s="100"/>
      <c r="CE231" s="100"/>
      <c r="CF231" s="100"/>
      <c r="CG231" s="100"/>
      <c r="CH231" s="100"/>
      <c r="CI231" s="100"/>
      <c r="CJ231" s="100"/>
      <c r="CK231" s="100"/>
      <c r="CL231" s="100"/>
      <c r="CM231" s="100"/>
      <c r="CN231" s="100"/>
      <c r="CO231" s="100"/>
      <c r="CP231" s="100"/>
      <c r="CQ231" s="100"/>
      <c r="CR231" s="100"/>
      <c r="CS231" s="100"/>
      <c r="CT231" s="100"/>
      <c r="CU231" s="100"/>
      <c r="CV231" s="100"/>
      <c r="CW231" s="100"/>
      <c r="CX231" s="100"/>
      <c r="CY231" s="100"/>
      <c r="CZ231" s="100"/>
      <c r="DA231" s="100"/>
      <c r="DB231" s="100"/>
      <c r="DC231" s="100"/>
      <c r="DD231" s="100"/>
      <c r="DE231" s="100"/>
      <c r="DF231" s="100"/>
      <c r="DG231" s="100"/>
      <c r="DH231" s="100"/>
      <c r="DI231" s="100"/>
      <c r="DJ231" s="100"/>
      <c r="DK231" s="100"/>
      <c r="DL231" s="100"/>
      <c r="DM231" s="100"/>
      <c r="DN231" s="100"/>
      <c r="DO231" s="100"/>
      <c r="DP231" s="100"/>
      <c r="DQ231" s="100"/>
      <c r="DR231" s="100"/>
      <c r="DS231" s="100"/>
      <c r="DT231" s="100"/>
      <c r="DU231" s="100"/>
      <c r="DV231" s="100"/>
      <c r="DW231" s="100"/>
      <c r="DX231" s="100"/>
      <c r="DY231" s="100"/>
      <c r="DZ231" s="100"/>
      <c r="EA231" s="100"/>
      <c r="EB231" s="100"/>
      <c r="EC231" s="100"/>
      <c r="ED231" s="100"/>
      <c r="EE231" s="100"/>
      <c r="EF231" s="100"/>
      <c r="EG231" s="100"/>
      <c r="EH231" s="100"/>
      <c r="EI231" s="100"/>
      <c r="EJ231" s="100"/>
      <c r="EK231" s="100"/>
      <c r="EL231" s="100"/>
      <c r="EM231" s="100"/>
      <c r="EN231" s="100"/>
      <c r="EO231" s="100"/>
      <c r="EP231" s="100"/>
      <c r="EQ231" s="100"/>
      <c r="ER231" s="101"/>
      <c r="ES231" s="100"/>
      <c r="ET231" s="100"/>
      <c r="EU231" s="104"/>
      <c r="EV231" s="104"/>
      <c r="EW231" s="104"/>
      <c r="EX231" s="104"/>
      <c r="EY231" s="104"/>
      <c r="EZ231" s="104"/>
      <c r="FA231" s="104"/>
      <c r="FB231" s="104"/>
      <c r="FC231" s="104"/>
      <c r="FD231" s="104"/>
      <c r="FE231" s="104"/>
      <c r="FF231" s="104"/>
      <c r="FG231" s="104"/>
      <c r="FH231" s="104"/>
      <c r="FI231" s="104"/>
      <c r="FJ231" s="104"/>
      <c r="FK231" s="104"/>
      <c r="FL231" s="104"/>
      <c r="FM231" s="100"/>
      <c r="FN231" s="100"/>
      <c r="FO231" s="100"/>
      <c r="FP231" s="100"/>
      <c r="FQ231" s="100"/>
      <c r="FR231" s="100"/>
      <c r="FS231" s="100"/>
      <c r="FT231" s="100"/>
      <c r="FU231" s="100"/>
      <c r="FV231" s="100"/>
      <c r="FW231" s="100"/>
      <c r="FX231" s="100"/>
      <c r="FY231" s="100"/>
      <c r="FZ231" s="100"/>
      <c r="GA231" s="100"/>
      <c r="GB231" s="100"/>
      <c r="GC231" s="100"/>
      <c r="GD231" s="100"/>
      <c r="GE231" s="100"/>
      <c r="GF231" s="100"/>
      <c r="GG231" s="100"/>
      <c r="GH231" s="100"/>
      <c r="GI231" s="100"/>
    </row>
    <row r="232">
      <c r="A232" s="100"/>
      <c r="B232" s="100"/>
      <c r="C232" s="100"/>
      <c r="D232" s="100"/>
      <c r="E232" s="103"/>
      <c r="F232" s="100"/>
      <c r="G232" s="100"/>
      <c r="H232" s="100"/>
      <c r="I232" s="100"/>
      <c r="J232" s="103"/>
      <c r="K232" s="100"/>
      <c r="L232" s="100"/>
      <c r="M232" s="101"/>
      <c r="N232" s="102"/>
      <c r="O232" s="103"/>
      <c r="P232" s="103"/>
      <c r="Q232" s="103"/>
      <c r="R232" s="103"/>
      <c r="S232" s="103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1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  <c r="BF232" s="100"/>
      <c r="BG232" s="100"/>
      <c r="BH232" s="100"/>
      <c r="BI232" s="100"/>
      <c r="BJ232" s="100"/>
      <c r="BK232" s="100"/>
      <c r="BL232" s="100"/>
      <c r="BM232" s="100"/>
      <c r="BN232" s="100"/>
      <c r="BO232" s="100"/>
      <c r="BP232" s="100"/>
      <c r="BQ232" s="100"/>
      <c r="BR232" s="100"/>
      <c r="BS232" s="100"/>
      <c r="BT232" s="100"/>
      <c r="BU232" s="100"/>
      <c r="BV232" s="100"/>
      <c r="BW232" s="100"/>
      <c r="BX232" s="100"/>
      <c r="BY232" s="100"/>
      <c r="BZ232" s="100"/>
      <c r="CA232" s="100"/>
      <c r="CB232" s="100"/>
      <c r="CC232" s="100"/>
      <c r="CD232" s="100"/>
      <c r="CE232" s="100"/>
      <c r="CF232" s="100"/>
      <c r="CG232" s="100"/>
      <c r="CH232" s="100"/>
      <c r="CI232" s="100"/>
      <c r="CJ232" s="100"/>
      <c r="CK232" s="100"/>
      <c r="CL232" s="100"/>
      <c r="CM232" s="100"/>
      <c r="CN232" s="100"/>
      <c r="CO232" s="100"/>
      <c r="CP232" s="100"/>
      <c r="CQ232" s="100"/>
      <c r="CR232" s="100"/>
      <c r="CS232" s="100"/>
      <c r="CT232" s="100"/>
      <c r="CU232" s="100"/>
      <c r="CV232" s="100"/>
      <c r="CW232" s="100"/>
      <c r="CX232" s="100"/>
      <c r="CY232" s="100"/>
      <c r="CZ232" s="100"/>
      <c r="DA232" s="100"/>
      <c r="DB232" s="100"/>
      <c r="DC232" s="100"/>
      <c r="DD232" s="100"/>
      <c r="DE232" s="100"/>
      <c r="DF232" s="100"/>
      <c r="DG232" s="100"/>
      <c r="DH232" s="100"/>
      <c r="DI232" s="100"/>
      <c r="DJ232" s="100"/>
      <c r="DK232" s="100"/>
      <c r="DL232" s="100"/>
      <c r="DM232" s="100"/>
      <c r="DN232" s="100"/>
      <c r="DO232" s="100"/>
      <c r="DP232" s="100"/>
      <c r="DQ232" s="100"/>
      <c r="DR232" s="100"/>
      <c r="DS232" s="100"/>
      <c r="DT232" s="100"/>
      <c r="DU232" s="100"/>
      <c r="DV232" s="100"/>
      <c r="DW232" s="100"/>
      <c r="DX232" s="100"/>
      <c r="DY232" s="100"/>
      <c r="DZ232" s="100"/>
      <c r="EA232" s="100"/>
      <c r="EB232" s="100"/>
      <c r="EC232" s="100"/>
      <c r="ED232" s="100"/>
      <c r="EE232" s="100"/>
      <c r="EF232" s="100"/>
      <c r="EG232" s="100"/>
      <c r="EH232" s="100"/>
      <c r="EI232" s="100"/>
      <c r="EJ232" s="100"/>
      <c r="EK232" s="100"/>
      <c r="EL232" s="100"/>
      <c r="EM232" s="100"/>
      <c r="EN232" s="100"/>
      <c r="EO232" s="100"/>
      <c r="EP232" s="100"/>
      <c r="EQ232" s="100"/>
      <c r="ER232" s="101"/>
      <c r="ES232" s="100"/>
      <c r="ET232" s="100"/>
      <c r="EU232" s="104"/>
      <c r="EV232" s="104"/>
      <c r="EW232" s="104"/>
      <c r="EX232" s="104"/>
      <c r="EY232" s="104"/>
      <c r="EZ232" s="104"/>
      <c r="FA232" s="104"/>
      <c r="FB232" s="104"/>
      <c r="FC232" s="104"/>
      <c r="FD232" s="104"/>
      <c r="FE232" s="104"/>
      <c r="FF232" s="104"/>
      <c r="FG232" s="104"/>
      <c r="FH232" s="104"/>
      <c r="FI232" s="104"/>
      <c r="FJ232" s="104"/>
      <c r="FK232" s="104"/>
      <c r="FL232" s="104"/>
      <c r="FM232" s="100"/>
      <c r="FN232" s="100"/>
      <c r="FO232" s="100"/>
      <c r="FP232" s="100"/>
      <c r="FQ232" s="100"/>
      <c r="FR232" s="100"/>
      <c r="FS232" s="100"/>
      <c r="FT232" s="100"/>
      <c r="FU232" s="100"/>
      <c r="FV232" s="100"/>
      <c r="FW232" s="100"/>
      <c r="FX232" s="100"/>
      <c r="FY232" s="100"/>
      <c r="FZ232" s="100"/>
      <c r="GA232" s="100"/>
      <c r="GB232" s="100"/>
      <c r="GC232" s="100"/>
      <c r="GD232" s="100"/>
      <c r="GE232" s="100"/>
      <c r="GF232" s="100"/>
      <c r="GG232" s="100"/>
      <c r="GH232" s="100"/>
      <c r="GI232" s="100"/>
    </row>
    <row r="233">
      <c r="A233" s="100"/>
      <c r="B233" s="100"/>
      <c r="C233" s="100"/>
      <c r="D233" s="100"/>
      <c r="E233" s="103"/>
      <c r="F233" s="100"/>
      <c r="G233" s="100"/>
      <c r="H233" s="100"/>
      <c r="I233" s="100"/>
      <c r="J233" s="103"/>
      <c r="K233" s="100"/>
      <c r="L233" s="100"/>
      <c r="M233" s="101"/>
      <c r="N233" s="102"/>
      <c r="O233" s="103"/>
      <c r="P233" s="103"/>
      <c r="Q233" s="103"/>
      <c r="R233" s="103"/>
      <c r="S233" s="103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1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  <c r="BF233" s="100"/>
      <c r="BG233" s="100"/>
      <c r="BH233" s="100"/>
      <c r="BI233" s="100"/>
      <c r="BJ233" s="100"/>
      <c r="BK233" s="100"/>
      <c r="BL233" s="100"/>
      <c r="BM233" s="100"/>
      <c r="BN233" s="100"/>
      <c r="BO233" s="100"/>
      <c r="BP233" s="100"/>
      <c r="BQ233" s="100"/>
      <c r="BR233" s="100"/>
      <c r="BS233" s="100"/>
      <c r="BT233" s="100"/>
      <c r="BU233" s="100"/>
      <c r="BV233" s="100"/>
      <c r="BW233" s="100"/>
      <c r="BX233" s="100"/>
      <c r="BY233" s="100"/>
      <c r="BZ233" s="100"/>
      <c r="CA233" s="100"/>
      <c r="CB233" s="100"/>
      <c r="CC233" s="100"/>
      <c r="CD233" s="100"/>
      <c r="CE233" s="100"/>
      <c r="CF233" s="100"/>
      <c r="CG233" s="100"/>
      <c r="CH233" s="100"/>
      <c r="CI233" s="100"/>
      <c r="CJ233" s="100"/>
      <c r="CK233" s="100"/>
      <c r="CL233" s="100"/>
      <c r="CM233" s="100"/>
      <c r="CN233" s="100"/>
      <c r="CO233" s="100"/>
      <c r="CP233" s="100"/>
      <c r="CQ233" s="100"/>
      <c r="CR233" s="100"/>
      <c r="CS233" s="100"/>
      <c r="CT233" s="100"/>
      <c r="CU233" s="100"/>
      <c r="CV233" s="100"/>
      <c r="CW233" s="100"/>
      <c r="CX233" s="100"/>
      <c r="CY233" s="100"/>
      <c r="CZ233" s="100"/>
      <c r="DA233" s="100"/>
      <c r="DB233" s="100"/>
      <c r="DC233" s="100"/>
      <c r="DD233" s="100"/>
      <c r="DE233" s="100"/>
      <c r="DF233" s="100"/>
      <c r="DG233" s="100"/>
      <c r="DH233" s="100"/>
      <c r="DI233" s="100"/>
      <c r="DJ233" s="100"/>
      <c r="DK233" s="100"/>
      <c r="DL233" s="100"/>
      <c r="DM233" s="100"/>
      <c r="DN233" s="100"/>
      <c r="DO233" s="100"/>
      <c r="DP233" s="100"/>
      <c r="DQ233" s="100"/>
      <c r="DR233" s="100"/>
      <c r="DS233" s="100"/>
      <c r="DT233" s="100"/>
      <c r="DU233" s="100"/>
      <c r="DV233" s="100"/>
      <c r="DW233" s="100"/>
      <c r="DX233" s="100"/>
      <c r="DY233" s="100"/>
      <c r="DZ233" s="100"/>
      <c r="EA233" s="100"/>
      <c r="EB233" s="100"/>
      <c r="EC233" s="100"/>
      <c r="ED233" s="100"/>
      <c r="EE233" s="100"/>
      <c r="EF233" s="100"/>
      <c r="EG233" s="100"/>
      <c r="EH233" s="100"/>
      <c r="EI233" s="100"/>
      <c r="EJ233" s="100"/>
      <c r="EK233" s="100"/>
      <c r="EL233" s="100"/>
      <c r="EM233" s="100"/>
      <c r="EN233" s="100"/>
      <c r="EO233" s="100"/>
      <c r="EP233" s="100"/>
      <c r="EQ233" s="100"/>
      <c r="ER233" s="101"/>
      <c r="ES233" s="100"/>
      <c r="ET233" s="100"/>
      <c r="EU233" s="104"/>
      <c r="EV233" s="104"/>
      <c r="EW233" s="104"/>
      <c r="EX233" s="104"/>
      <c r="EY233" s="104"/>
      <c r="EZ233" s="104"/>
      <c r="FA233" s="104"/>
      <c r="FB233" s="104"/>
      <c r="FC233" s="104"/>
      <c r="FD233" s="104"/>
      <c r="FE233" s="104"/>
      <c r="FF233" s="104"/>
      <c r="FG233" s="104"/>
      <c r="FH233" s="104"/>
      <c r="FI233" s="104"/>
      <c r="FJ233" s="104"/>
      <c r="FK233" s="104"/>
      <c r="FL233" s="104"/>
      <c r="FM233" s="100"/>
      <c r="FN233" s="100"/>
      <c r="FO233" s="100"/>
      <c r="FP233" s="100"/>
      <c r="FQ233" s="100"/>
      <c r="FR233" s="100"/>
      <c r="FS233" s="100"/>
      <c r="FT233" s="100"/>
      <c r="FU233" s="100"/>
      <c r="FV233" s="100"/>
      <c r="FW233" s="100"/>
      <c r="FX233" s="100"/>
      <c r="FY233" s="100"/>
      <c r="FZ233" s="100"/>
      <c r="GA233" s="100"/>
      <c r="GB233" s="100"/>
      <c r="GC233" s="100"/>
      <c r="GD233" s="100"/>
      <c r="GE233" s="100"/>
      <c r="GF233" s="100"/>
      <c r="GG233" s="100"/>
      <c r="GH233" s="100"/>
      <c r="GI233" s="100"/>
    </row>
    <row r="234">
      <c r="A234" s="100"/>
      <c r="B234" s="100"/>
      <c r="C234" s="100"/>
      <c r="D234" s="100"/>
      <c r="E234" s="103"/>
      <c r="F234" s="100"/>
      <c r="G234" s="100"/>
      <c r="H234" s="100"/>
      <c r="I234" s="100"/>
      <c r="J234" s="103"/>
      <c r="K234" s="100"/>
      <c r="L234" s="100"/>
      <c r="M234" s="101"/>
      <c r="N234" s="102"/>
      <c r="O234" s="103"/>
      <c r="P234" s="103"/>
      <c r="Q234" s="103"/>
      <c r="R234" s="103"/>
      <c r="S234" s="103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1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  <c r="BF234" s="100"/>
      <c r="BG234" s="100"/>
      <c r="BH234" s="100"/>
      <c r="BI234" s="100"/>
      <c r="BJ234" s="100"/>
      <c r="BK234" s="100"/>
      <c r="BL234" s="100"/>
      <c r="BM234" s="100"/>
      <c r="BN234" s="100"/>
      <c r="BO234" s="100"/>
      <c r="BP234" s="100"/>
      <c r="BQ234" s="100"/>
      <c r="BR234" s="100"/>
      <c r="BS234" s="100"/>
      <c r="BT234" s="100"/>
      <c r="BU234" s="100"/>
      <c r="BV234" s="100"/>
      <c r="BW234" s="100"/>
      <c r="BX234" s="100"/>
      <c r="BY234" s="100"/>
      <c r="BZ234" s="100"/>
      <c r="CA234" s="100"/>
      <c r="CB234" s="100"/>
      <c r="CC234" s="100"/>
      <c r="CD234" s="100"/>
      <c r="CE234" s="100"/>
      <c r="CF234" s="100"/>
      <c r="CG234" s="100"/>
      <c r="CH234" s="100"/>
      <c r="CI234" s="100"/>
      <c r="CJ234" s="100"/>
      <c r="CK234" s="100"/>
      <c r="CL234" s="100"/>
      <c r="CM234" s="100"/>
      <c r="CN234" s="100"/>
      <c r="CO234" s="100"/>
      <c r="CP234" s="100"/>
      <c r="CQ234" s="100"/>
      <c r="CR234" s="100"/>
      <c r="CS234" s="100"/>
      <c r="CT234" s="100"/>
      <c r="CU234" s="100"/>
      <c r="CV234" s="100"/>
      <c r="CW234" s="100"/>
      <c r="CX234" s="100"/>
      <c r="CY234" s="100"/>
      <c r="CZ234" s="100"/>
      <c r="DA234" s="100"/>
      <c r="DB234" s="100"/>
      <c r="DC234" s="100"/>
      <c r="DD234" s="100"/>
      <c r="DE234" s="100"/>
      <c r="DF234" s="100"/>
      <c r="DG234" s="100"/>
      <c r="DH234" s="100"/>
      <c r="DI234" s="100"/>
      <c r="DJ234" s="100"/>
      <c r="DK234" s="100"/>
      <c r="DL234" s="100"/>
      <c r="DM234" s="100"/>
      <c r="DN234" s="100"/>
      <c r="DO234" s="100"/>
      <c r="DP234" s="100"/>
      <c r="DQ234" s="100"/>
      <c r="DR234" s="100"/>
      <c r="DS234" s="100"/>
      <c r="DT234" s="100"/>
      <c r="DU234" s="100"/>
      <c r="DV234" s="100"/>
      <c r="DW234" s="100"/>
      <c r="DX234" s="100"/>
      <c r="DY234" s="100"/>
      <c r="DZ234" s="100"/>
      <c r="EA234" s="100"/>
      <c r="EB234" s="100"/>
      <c r="EC234" s="100"/>
      <c r="ED234" s="100"/>
      <c r="EE234" s="100"/>
      <c r="EF234" s="100"/>
      <c r="EG234" s="100"/>
      <c r="EH234" s="100"/>
      <c r="EI234" s="100"/>
      <c r="EJ234" s="100"/>
      <c r="EK234" s="100"/>
      <c r="EL234" s="100"/>
      <c r="EM234" s="100"/>
      <c r="EN234" s="100"/>
      <c r="EO234" s="100"/>
      <c r="EP234" s="100"/>
      <c r="EQ234" s="100"/>
      <c r="ER234" s="101"/>
      <c r="ES234" s="100"/>
      <c r="ET234" s="100"/>
      <c r="EU234" s="104"/>
      <c r="EV234" s="104"/>
      <c r="EW234" s="104"/>
      <c r="EX234" s="104"/>
      <c r="EY234" s="104"/>
      <c r="EZ234" s="104"/>
      <c r="FA234" s="104"/>
      <c r="FB234" s="104"/>
      <c r="FC234" s="104"/>
      <c r="FD234" s="104"/>
      <c r="FE234" s="104"/>
      <c r="FF234" s="104"/>
      <c r="FG234" s="104"/>
      <c r="FH234" s="104"/>
      <c r="FI234" s="104"/>
      <c r="FJ234" s="104"/>
      <c r="FK234" s="104"/>
      <c r="FL234" s="104"/>
      <c r="FM234" s="100"/>
      <c r="FN234" s="100"/>
      <c r="FO234" s="100"/>
      <c r="FP234" s="100"/>
      <c r="FQ234" s="100"/>
      <c r="FR234" s="100"/>
      <c r="FS234" s="100"/>
      <c r="FT234" s="100"/>
      <c r="FU234" s="100"/>
      <c r="FV234" s="100"/>
      <c r="FW234" s="100"/>
      <c r="FX234" s="100"/>
      <c r="FY234" s="100"/>
      <c r="FZ234" s="100"/>
      <c r="GA234" s="100"/>
      <c r="GB234" s="100"/>
      <c r="GC234" s="100"/>
      <c r="GD234" s="100"/>
      <c r="GE234" s="100"/>
      <c r="GF234" s="100"/>
      <c r="GG234" s="100"/>
      <c r="GH234" s="100"/>
      <c r="GI234" s="100"/>
    </row>
    <row r="235">
      <c r="A235" s="100"/>
      <c r="B235" s="100"/>
      <c r="C235" s="100"/>
      <c r="D235" s="100"/>
      <c r="E235" s="103"/>
      <c r="F235" s="100"/>
      <c r="G235" s="100"/>
      <c r="H235" s="100"/>
      <c r="I235" s="100"/>
      <c r="J235" s="103"/>
      <c r="K235" s="100"/>
      <c r="L235" s="100"/>
      <c r="M235" s="101"/>
      <c r="N235" s="102"/>
      <c r="O235" s="103"/>
      <c r="P235" s="103"/>
      <c r="Q235" s="103"/>
      <c r="R235" s="103"/>
      <c r="S235" s="103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1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  <c r="BF235" s="100"/>
      <c r="BG235" s="100"/>
      <c r="BH235" s="100"/>
      <c r="BI235" s="100"/>
      <c r="BJ235" s="100"/>
      <c r="BK235" s="100"/>
      <c r="BL235" s="100"/>
      <c r="BM235" s="100"/>
      <c r="BN235" s="100"/>
      <c r="BO235" s="100"/>
      <c r="BP235" s="100"/>
      <c r="BQ235" s="100"/>
      <c r="BR235" s="100"/>
      <c r="BS235" s="100"/>
      <c r="BT235" s="100"/>
      <c r="BU235" s="100"/>
      <c r="BV235" s="100"/>
      <c r="BW235" s="100"/>
      <c r="BX235" s="100"/>
      <c r="BY235" s="100"/>
      <c r="BZ235" s="100"/>
      <c r="CA235" s="100"/>
      <c r="CB235" s="100"/>
      <c r="CC235" s="100"/>
      <c r="CD235" s="100"/>
      <c r="CE235" s="100"/>
      <c r="CF235" s="100"/>
      <c r="CG235" s="100"/>
      <c r="CH235" s="100"/>
      <c r="CI235" s="100"/>
      <c r="CJ235" s="100"/>
      <c r="CK235" s="100"/>
      <c r="CL235" s="100"/>
      <c r="CM235" s="100"/>
      <c r="CN235" s="100"/>
      <c r="CO235" s="100"/>
      <c r="CP235" s="100"/>
      <c r="CQ235" s="100"/>
      <c r="CR235" s="100"/>
      <c r="CS235" s="100"/>
      <c r="CT235" s="100"/>
      <c r="CU235" s="100"/>
      <c r="CV235" s="100"/>
      <c r="CW235" s="100"/>
      <c r="CX235" s="100"/>
      <c r="CY235" s="100"/>
      <c r="CZ235" s="100"/>
      <c r="DA235" s="100"/>
      <c r="DB235" s="100"/>
      <c r="DC235" s="100"/>
      <c r="DD235" s="100"/>
      <c r="DE235" s="100"/>
      <c r="DF235" s="100"/>
      <c r="DG235" s="100"/>
      <c r="DH235" s="100"/>
      <c r="DI235" s="100"/>
      <c r="DJ235" s="100"/>
      <c r="DK235" s="100"/>
      <c r="DL235" s="100"/>
      <c r="DM235" s="100"/>
      <c r="DN235" s="100"/>
      <c r="DO235" s="100"/>
      <c r="DP235" s="100"/>
      <c r="DQ235" s="100"/>
      <c r="DR235" s="100"/>
      <c r="DS235" s="100"/>
      <c r="DT235" s="100"/>
      <c r="DU235" s="100"/>
      <c r="DV235" s="100"/>
      <c r="DW235" s="100"/>
      <c r="DX235" s="100"/>
      <c r="DY235" s="100"/>
      <c r="DZ235" s="100"/>
      <c r="EA235" s="100"/>
      <c r="EB235" s="100"/>
      <c r="EC235" s="100"/>
      <c r="ED235" s="100"/>
      <c r="EE235" s="100"/>
      <c r="EF235" s="100"/>
      <c r="EG235" s="100"/>
      <c r="EH235" s="100"/>
      <c r="EI235" s="100"/>
      <c r="EJ235" s="100"/>
      <c r="EK235" s="100"/>
      <c r="EL235" s="100"/>
      <c r="EM235" s="100"/>
      <c r="EN235" s="100"/>
      <c r="EO235" s="100"/>
      <c r="EP235" s="100"/>
      <c r="EQ235" s="100"/>
      <c r="ER235" s="101"/>
      <c r="ES235" s="100"/>
      <c r="ET235" s="100"/>
      <c r="EU235" s="104"/>
      <c r="EV235" s="104"/>
      <c r="EW235" s="104"/>
      <c r="EX235" s="104"/>
      <c r="EY235" s="104"/>
      <c r="EZ235" s="104"/>
      <c r="FA235" s="104"/>
      <c r="FB235" s="104"/>
      <c r="FC235" s="104"/>
      <c r="FD235" s="104"/>
      <c r="FE235" s="104"/>
      <c r="FF235" s="104"/>
      <c r="FG235" s="104"/>
      <c r="FH235" s="104"/>
      <c r="FI235" s="104"/>
      <c r="FJ235" s="104"/>
      <c r="FK235" s="104"/>
      <c r="FL235" s="104"/>
      <c r="FM235" s="100"/>
      <c r="FN235" s="100"/>
      <c r="FO235" s="100"/>
      <c r="FP235" s="100"/>
      <c r="FQ235" s="100"/>
      <c r="FR235" s="100"/>
      <c r="FS235" s="100"/>
      <c r="FT235" s="100"/>
      <c r="FU235" s="100"/>
      <c r="FV235" s="100"/>
      <c r="FW235" s="100"/>
      <c r="FX235" s="100"/>
      <c r="FY235" s="100"/>
      <c r="FZ235" s="100"/>
      <c r="GA235" s="100"/>
      <c r="GB235" s="100"/>
      <c r="GC235" s="100"/>
      <c r="GD235" s="100"/>
      <c r="GE235" s="100"/>
      <c r="GF235" s="100"/>
      <c r="GG235" s="100"/>
      <c r="GH235" s="100"/>
      <c r="GI235" s="100"/>
    </row>
    <row r="236">
      <c r="A236" s="100"/>
      <c r="B236" s="100"/>
      <c r="C236" s="100"/>
      <c r="D236" s="100"/>
      <c r="E236" s="103"/>
      <c r="F236" s="100"/>
      <c r="G236" s="100"/>
      <c r="H236" s="100"/>
      <c r="I236" s="100"/>
      <c r="J236" s="103"/>
      <c r="K236" s="100"/>
      <c r="L236" s="100"/>
      <c r="M236" s="101"/>
      <c r="N236" s="102"/>
      <c r="O236" s="103"/>
      <c r="P236" s="103"/>
      <c r="Q236" s="103"/>
      <c r="R236" s="103"/>
      <c r="S236" s="103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1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  <c r="BE236" s="100"/>
      <c r="BF236" s="100"/>
      <c r="BG236" s="100"/>
      <c r="BH236" s="100"/>
      <c r="BI236" s="100"/>
      <c r="BJ236" s="100"/>
      <c r="BK236" s="100"/>
      <c r="BL236" s="100"/>
      <c r="BM236" s="100"/>
      <c r="BN236" s="100"/>
      <c r="BO236" s="100"/>
      <c r="BP236" s="100"/>
      <c r="BQ236" s="100"/>
      <c r="BR236" s="100"/>
      <c r="BS236" s="100"/>
      <c r="BT236" s="100"/>
      <c r="BU236" s="100"/>
      <c r="BV236" s="100"/>
      <c r="BW236" s="100"/>
      <c r="BX236" s="100"/>
      <c r="BY236" s="100"/>
      <c r="BZ236" s="100"/>
      <c r="CA236" s="100"/>
      <c r="CB236" s="100"/>
      <c r="CC236" s="100"/>
      <c r="CD236" s="100"/>
      <c r="CE236" s="100"/>
      <c r="CF236" s="100"/>
      <c r="CG236" s="100"/>
      <c r="CH236" s="100"/>
      <c r="CI236" s="100"/>
      <c r="CJ236" s="100"/>
      <c r="CK236" s="100"/>
      <c r="CL236" s="100"/>
      <c r="CM236" s="100"/>
      <c r="CN236" s="100"/>
      <c r="CO236" s="100"/>
      <c r="CP236" s="100"/>
      <c r="CQ236" s="100"/>
      <c r="CR236" s="100"/>
      <c r="CS236" s="100"/>
      <c r="CT236" s="100"/>
      <c r="CU236" s="100"/>
      <c r="CV236" s="100"/>
      <c r="CW236" s="100"/>
      <c r="CX236" s="100"/>
      <c r="CY236" s="100"/>
      <c r="CZ236" s="100"/>
      <c r="DA236" s="100"/>
      <c r="DB236" s="100"/>
      <c r="DC236" s="100"/>
      <c r="DD236" s="100"/>
      <c r="DE236" s="100"/>
      <c r="DF236" s="100"/>
      <c r="DG236" s="100"/>
      <c r="DH236" s="100"/>
      <c r="DI236" s="100"/>
      <c r="DJ236" s="100"/>
      <c r="DK236" s="100"/>
      <c r="DL236" s="100"/>
      <c r="DM236" s="100"/>
      <c r="DN236" s="100"/>
      <c r="DO236" s="100"/>
      <c r="DP236" s="100"/>
      <c r="DQ236" s="100"/>
      <c r="DR236" s="100"/>
      <c r="DS236" s="100"/>
      <c r="DT236" s="100"/>
      <c r="DU236" s="100"/>
      <c r="DV236" s="100"/>
      <c r="DW236" s="100"/>
      <c r="DX236" s="100"/>
      <c r="DY236" s="100"/>
      <c r="DZ236" s="100"/>
      <c r="EA236" s="100"/>
      <c r="EB236" s="100"/>
      <c r="EC236" s="100"/>
      <c r="ED236" s="100"/>
      <c r="EE236" s="100"/>
      <c r="EF236" s="100"/>
      <c r="EG236" s="100"/>
      <c r="EH236" s="100"/>
      <c r="EI236" s="100"/>
      <c r="EJ236" s="100"/>
      <c r="EK236" s="100"/>
      <c r="EL236" s="100"/>
      <c r="EM236" s="100"/>
      <c r="EN236" s="100"/>
      <c r="EO236" s="100"/>
      <c r="EP236" s="100"/>
      <c r="EQ236" s="100"/>
      <c r="ER236" s="101"/>
      <c r="ES236" s="100"/>
      <c r="ET236" s="100"/>
      <c r="EU236" s="104"/>
      <c r="EV236" s="104"/>
      <c r="EW236" s="104"/>
      <c r="EX236" s="104"/>
      <c r="EY236" s="104"/>
      <c r="EZ236" s="104"/>
      <c r="FA236" s="104"/>
      <c r="FB236" s="104"/>
      <c r="FC236" s="104"/>
      <c r="FD236" s="104"/>
      <c r="FE236" s="104"/>
      <c r="FF236" s="104"/>
      <c r="FG236" s="104"/>
      <c r="FH236" s="104"/>
      <c r="FI236" s="104"/>
      <c r="FJ236" s="104"/>
      <c r="FK236" s="104"/>
      <c r="FL236" s="104"/>
      <c r="FM236" s="100"/>
      <c r="FN236" s="100"/>
      <c r="FO236" s="100"/>
      <c r="FP236" s="100"/>
      <c r="FQ236" s="100"/>
      <c r="FR236" s="100"/>
      <c r="FS236" s="100"/>
      <c r="FT236" s="100"/>
      <c r="FU236" s="100"/>
      <c r="FV236" s="100"/>
      <c r="FW236" s="100"/>
      <c r="FX236" s="100"/>
      <c r="FY236" s="100"/>
      <c r="FZ236" s="100"/>
      <c r="GA236" s="100"/>
      <c r="GB236" s="100"/>
      <c r="GC236" s="100"/>
      <c r="GD236" s="100"/>
      <c r="GE236" s="100"/>
      <c r="GF236" s="100"/>
      <c r="GG236" s="100"/>
      <c r="GH236" s="100"/>
      <c r="GI236" s="100"/>
    </row>
    <row r="237">
      <c r="A237" s="100"/>
      <c r="B237" s="100"/>
      <c r="C237" s="100"/>
      <c r="D237" s="100"/>
      <c r="E237" s="103"/>
      <c r="F237" s="100"/>
      <c r="G237" s="100"/>
      <c r="H237" s="100"/>
      <c r="I237" s="100"/>
      <c r="J237" s="103"/>
      <c r="K237" s="100"/>
      <c r="L237" s="100"/>
      <c r="M237" s="101"/>
      <c r="N237" s="102"/>
      <c r="O237" s="103"/>
      <c r="P237" s="103"/>
      <c r="Q237" s="103"/>
      <c r="R237" s="103"/>
      <c r="S237" s="103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1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  <c r="BF237" s="100"/>
      <c r="BG237" s="100"/>
      <c r="BH237" s="100"/>
      <c r="BI237" s="100"/>
      <c r="BJ237" s="100"/>
      <c r="BK237" s="100"/>
      <c r="BL237" s="100"/>
      <c r="BM237" s="100"/>
      <c r="BN237" s="100"/>
      <c r="BO237" s="100"/>
      <c r="BP237" s="100"/>
      <c r="BQ237" s="100"/>
      <c r="BR237" s="100"/>
      <c r="BS237" s="100"/>
      <c r="BT237" s="100"/>
      <c r="BU237" s="100"/>
      <c r="BV237" s="100"/>
      <c r="BW237" s="100"/>
      <c r="BX237" s="100"/>
      <c r="BY237" s="100"/>
      <c r="BZ237" s="100"/>
      <c r="CA237" s="100"/>
      <c r="CB237" s="100"/>
      <c r="CC237" s="100"/>
      <c r="CD237" s="100"/>
      <c r="CE237" s="100"/>
      <c r="CF237" s="100"/>
      <c r="CG237" s="100"/>
      <c r="CH237" s="100"/>
      <c r="CI237" s="100"/>
      <c r="CJ237" s="100"/>
      <c r="CK237" s="100"/>
      <c r="CL237" s="100"/>
      <c r="CM237" s="100"/>
      <c r="CN237" s="100"/>
      <c r="CO237" s="100"/>
      <c r="CP237" s="100"/>
      <c r="CQ237" s="100"/>
      <c r="CR237" s="100"/>
      <c r="CS237" s="100"/>
      <c r="CT237" s="100"/>
      <c r="CU237" s="100"/>
      <c r="CV237" s="100"/>
      <c r="CW237" s="100"/>
      <c r="CX237" s="100"/>
      <c r="CY237" s="100"/>
      <c r="CZ237" s="100"/>
      <c r="DA237" s="100"/>
      <c r="DB237" s="100"/>
      <c r="DC237" s="100"/>
      <c r="DD237" s="100"/>
      <c r="DE237" s="100"/>
      <c r="DF237" s="100"/>
      <c r="DG237" s="100"/>
      <c r="DH237" s="100"/>
      <c r="DI237" s="100"/>
      <c r="DJ237" s="100"/>
      <c r="DK237" s="100"/>
      <c r="DL237" s="100"/>
      <c r="DM237" s="100"/>
      <c r="DN237" s="100"/>
      <c r="DO237" s="100"/>
      <c r="DP237" s="100"/>
      <c r="DQ237" s="100"/>
      <c r="DR237" s="100"/>
      <c r="DS237" s="100"/>
      <c r="DT237" s="100"/>
      <c r="DU237" s="100"/>
      <c r="DV237" s="100"/>
      <c r="DW237" s="100"/>
      <c r="DX237" s="100"/>
      <c r="DY237" s="100"/>
      <c r="DZ237" s="100"/>
      <c r="EA237" s="100"/>
      <c r="EB237" s="100"/>
      <c r="EC237" s="100"/>
      <c r="ED237" s="100"/>
      <c r="EE237" s="100"/>
      <c r="EF237" s="100"/>
      <c r="EG237" s="100"/>
      <c r="EH237" s="100"/>
      <c r="EI237" s="100"/>
      <c r="EJ237" s="100"/>
      <c r="EK237" s="100"/>
      <c r="EL237" s="100"/>
      <c r="EM237" s="100"/>
      <c r="EN237" s="100"/>
      <c r="EO237" s="100"/>
      <c r="EP237" s="100"/>
      <c r="EQ237" s="100"/>
      <c r="ER237" s="101"/>
      <c r="ES237" s="100"/>
      <c r="ET237" s="100"/>
      <c r="EU237" s="104"/>
      <c r="EV237" s="104"/>
      <c r="EW237" s="104"/>
      <c r="EX237" s="104"/>
      <c r="EY237" s="104"/>
      <c r="EZ237" s="104"/>
      <c r="FA237" s="104"/>
      <c r="FB237" s="104"/>
      <c r="FC237" s="104"/>
      <c r="FD237" s="104"/>
      <c r="FE237" s="104"/>
      <c r="FF237" s="104"/>
      <c r="FG237" s="104"/>
      <c r="FH237" s="104"/>
      <c r="FI237" s="104"/>
      <c r="FJ237" s="104"/>
      <c r="FK237" s="104"/>
      <c r="FL237" s="104"/>
      <c r="FM237" s="100"/>
      <c r="FN237" s="100"/>
      <c r="FO237" s="100"/>
      <c r="FP237" s="100"/>
      <c r="FQ237" s="100"/>
      <c r="FR237" s="100"/>
      <c r="FS237" s="100"/>
      <c r="FT237" s="100"/>
      <c r="FU237" s="100"/>
      <c r="FV237" s="100"/>
      <c r="FW237" s="100"/>
      <c r="FX237" s="100"/>
      <c r="FY237" s="100"/>
      <c r="FZ237" s="100"/>
      <c r="GA237" s="100"/>
      <c r="GB237" s="100"/>
      <c r="GC237" s="100"/>
      <c r="GD237" s="100"/>
      <c r="GE237" s="100"/>
      <c r="GF237" s="100"/>
      <c r="GG237" s="100"/>
      <c r="GH237" s="100"/>
      <c r="GI237" s="100"/>
    </row>
    <row r="238">
      <c r="A238" s="100"/>
      <c r="B238" s="100"/>
      <c r="C238" s="100"/>
      <c r="D238" s="100"/>
      <c r="E238" s="103"/>
      <c r="F238" s="100"/>
      <c r="G238" s="100"/>
      <c r="H238" s="100"/>
      <c r="I238" s="100"/>
      <c r="J238" s="103"/>
      <c r="K238" s="100"/>
      <c r="L238" s="100"/>
      <c r="M238" s="101"/>
      <c r="N238" s="102"/>
      <c r="O238" s="103"/>
      <c r="P238" s="103"/>
      <c r="Q238" s="103"/>
      <c r="R238" s="103"/>
      <c r="S238" s="103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1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  <c r="BF238" s="100"/>
      <c r="BG238" s="100"/>
      <c r="BH238" s="100"/>
      <c r="BI238" s="100"/>
      <c r="BJ238" s="100"/>
      <c r="BK238" s="100"/>
      <c r="BL238" s="100"/>
      <c r="BM238" s="100"/>
      <c r="BN238" s="100"/>
      <c r="BO238" s="100"/>
      <c r="BP238" s="100"/>
      <c r="BQ238" s="100"/>
      <c r="BR238" s="100"/>
      <c r="BS238" s="100"/>
      <c r="BT238" s="100"/>
      <c r="BU238" s="100"/>
      <c r="BV238" s="100"/>
      <c r="BW238" s="100"/>
      <c r="BX238" s="100"/>
      <c r="BY238" s="100"/>
      <c r="BZ238" s="100"/>
      <c r="CA238" s="100"/>
      <c r="CB238" s="100"/>
      <c r="CC238" s="100"/>
      <c r="CD238" s="100"/>
      <c r="CE238" s="100"/>
      <c r="CF238" s="100"/>
      <c r="CG238" s="100"/>
      <c r="CH238" s="100"/>
      <c r="CI238" s="100"/>
      <c r="CJ238" s="100"/>
      <c r="CK238" s="100"/>
      <c r="CL238" s="100"/>
      <c r="CM238" s="100"/>
      <c r="CN238" s="100"/>
      <c r="CO238" s="100"/>
      <c r="CP238" s="100"/>
      <c r="CQ238" s="100"/>
      <c r="CR238" s="100"/>
      <c r="CS238" s="100"/>
      <c r="CT238" s="100"/>
      <c r="CU238" s="100"/>
      <c r="CV238" s="100"/>
      <c r="CW238" s="100"/>
      <c r="CX238" s="100"/>
      <c r="CY238" s="100"/>
      <c r="CZ238" s="100"/>
      <c r="DA238" s="100"/>
      <c r="DB238" s="100"/>
      <c r="DC238" s="100"/>
      <c r="DD238" s="100"/>
      <c r="DE238" s="100"/>
      <c r="DF238" s="100"/>
      <c r="DG238" s="100"/>
      <c r="DH238" s="100"/>
      <c r="DI238" s="100"/>
      <c r="DJ238" s="100"/>
      <c r="DK238" s="100"/>
      <c r="DL238" s="100"/>
      <c r="DM238" s="100"/>
      <c r="DN238" s="100"/>
      <c r="DO238" s="100"/>
      <c r="DP238" s="100"/>
      <c r="DQ238" s="100"/>
      <c r="DR238" s="100"/>
      <c r="DS238" s="100"/>
      <c r="DT238" s="100"/>
      <c r="DU238" s="100"/>
      <c r="DV238" s="100"/>
      <c r="DW238" s="100"/>
      <c r="DX238" s="100"/>
      <c r="DY238" s="100"/>
      <c r="DZ238" s="100"/>
      <c r="EA238" s="100"/>
      <c r="EB238" s="100"/>
      <c r="EC238" s="100"/>
      <c r="ED238" s="100"/>
      <c r="EE238" s="100"/>
      <c r="EF238" s="100"/>
      <c r="EG238" s="100"/>
      <c r="EH238" s="100"/>
      <c r="EI238" s="100"/>
      <c r="EJ238" s="100"/>
      <c r="EK238" s="100"/>
      <c r="EL238" s="100"/>
      <c r="EM238" s="100"/>
      <c r="EN238" s="100"/>
      <c r="EO238" s="100"/>
      <c r="EP238" s="100"/>
      <c r="EQ238" s="100"/>
      <c r="ER238" s="101"/>
      <c r="ES238" s="100"/>
      <c r="ET238" s="100"/>
      <c r="EU238" s="104"/>
      <c r="EV238" s="104"/>
      <c r="EW238" s="104"/>
      <c r="EX238" s="104"/>
      <c r="EY238" s="104"/>
      <c r="EZ238" s="104"/>
      <c r="FA238" s="104"/>
      <c r="FB238" s="104"/>
      <c r="FC238" s="104"/>
      <c r="FD238" s="104"/>
      <c r="FE238" s="104"/>
      <c r="FF238" s="104"/>
      <c r="FG238" s="104"/>
      <c r="FH238" s="104"/>
      <c r="FI238" s="104"/>
      <c r="FJ238" s="104"/>
      <c r="FK238" s="104"/>
      <c r="FL238" s="104"/>
      <c r="FM238" s="100"/>
      <c r="FN238" s="100"/>
      <c r="FO238" s="100"/>
      <c r="FP238" s="100"/>
      <c r="FQ238" s="100"/>
      <c r="FR238" s="100"/>
      <c r="FS238" s="100"/>
      <c r="FT238" s="100"/>
      <c r="FU238" s="100"/>
      <c r="FV238" s="100"/>
      <c r="FW238" s="100"/>
      <c r="FX238" s="100"/>
      <c r="FY238" s="100"/>
      <c r="FZ238" s="100"/>
      <c r="GA238" s="100"/>
      <c r="GB238" s="100"/>
      <c r="GC238" s="100"/>
      <c r="GD238" s="100"/>
      <c r="GE238" s="100"/>
      <c r="GF238" s="100"/>
      <c r="GG238" s="100"/>
      <c r="GH238" s="100"/>
      <c r="GI238" s="100"/>
    </row>
    <row r="239">
      <c r="A239" s="100"/>
      <c r="B239" s="100"/>
      <c r="C239" s="100"/>
      <c r="D239" s="100"/>
      <c r="E239" s="103"/>
      <c r="F239" s="100"/>
      <c r="G239" s="100"/>
      <c r="H239" s="100"/>
      <c r="I239" s="100"/>
      <c r="J239" s="103"/>
      <c r="K239" s="100"/>
      <c r="L239" s="100"/>
      <c r="M239" s="101"/>
      <c r="N239" s="102"/>
      <c r="O239" s="103"/>
      <c r="P239" s="103"/>
      <c r="Q239" s="103"/>
      <c r="R239" s="103"/>
      <c r="S239" s="103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1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  <c r="BF239" s="100"/>
      <c r="BG239" s="100"/>
      <c r="BH239" s="100"/>
      <c r="BI239" s="100"/>
      <c r="BJ239" s="100"/>
      <c r="BK239" s="100"/>
      <c r="BL239" s="100"/>
      <c r="BM239" s="100"/>
      <c r="BN239" s="100"/>
      <c r="BO239" s="100"/>
      <c r="BP239" s="100"/>
      <c r="BQ239" s="100"/>
      <c r="BR239" s="100"/>
      <c r="BS239" s="100"/>
      <c r="BT239" s="100"/>
      <c r="BU239" s="100"/>
      <c r="BV239" s="100"/>
      <c r="BW239" s="100"/>
      <c r="BX239" s="100"/>
      <c r="BY239" s="100"/>
      <c r="BZ239" s="100"/>
      <c r="CA239" s="100"/>
      <c r="CB239" s="100"/>
      <c r="CC239" s="100"/>
      <c r="CD239" s="100"/>
      <c r="CE239" s="100"/>
      <c r="CF239" s="100"/>
      <c r="CG239" s="100"/>
      <c r="CH239" s="100"/>
      <c r="CI239" s="100"/>
      <c r="CJ239" s="100"/>
      <c r="CK239" s="100"/>
      <c r="CL239" s="100"/>
      <c r="CM239" s="100"/>
      <c r="CN239" s="100"/>
      <c r="CO239" s="100"/>
      <c r="CP239" s="100"/>
      <c r="CQ239" s="100"/>
      <c r="CR239" s="100"/>
      <c r="CS239" s="100"/>
      <c r="CT239" s="100"/>
      <c r="CU239" s="100"/>
      <c r="CV239" s="100"/>
      <c r="CW239" s="100"/>
      <c r="CX239" s="100"/>
      <c r="CY239" s="100"/>
      <c r="CZ239" s="100"/>
      <c r="DA239" s="100"/>
      <c r="DB239" s="100"/>
      <c r="DC239" s="100"/>
      <c r="DD239" s="100"/>
      <c r="DE239" s="100"/>
      <c r="DF239" s="100"/>
      <c r="DG239" s="100"/>
      <c r="DH239" s="100"/>
      <c r="DI239" s="100"/>
      <c r="DJ239" s="100"/>
      <c r="DK239" s="100"/>
      <c r="DL239" s="100"/>
      <c r="DM239" s="100"/>
      <c r="DN239" s="100"/>
      <c r="DO239" s="100"/>
      <c r="DP239" s="100"/>
      <c r="DQ239" s="100"/>
      <c r="DR239" s="100"/>
      <c r="DS239" s="100"/>
      <c r="DT239" s="100"/>
      <c r="DU239" s="100"/>
      <c r="DV239" s="100"/>
      <c r="DW239" s="100"/>
      <c r="DX239" s="100"/>
      <c r="DY239" s="100"/>
      <c r="DZ239" s="100"/>
      <c r="EA239" s="100"/>
      <c r="EB239" s="100"/>
      <c r="EC239" s="100"/>
      <c r="ED239" s="100"/>
      <c r="EE239" s="100"/>
      <c r="EF239" s="100"/>
      <c r="EG239" s="100"/>
      <c r="EH239" s="100"/>
      <c r="EI239" s="100"/>
      <c r="EJ239" s="100"/>
      <c r="EK239" s="100"/>
      <c r="EL239" s="100"/>
      <c r="EM239" s="100"/>
      <c r="EN239" s="100"/>
      <c r="EO239" s="100"/>
      <c r="EP239" s="100"/>
      <c r="EQ239" s="100"/>
      <c r="ER239" s="101"/>
      <c r="ES239" s="100"/>
      <c r="ET239" s="100"/>
      <c r="EU239" s="104"/>
      <c r="EV239" s="104"/>
      <c r="EW239" s="104"/>
      <c r="EX239" s="104"/>
      <c r="EY239" s="104"/>
      <c r="EZ239" s="104"/>
      <c r="FA239" s="104"/>
      <c r="FB239" s="104"/>
      <c r="FC239" s="104"/>
      <c r="FD239" s="104"/>
      <c r="FE239" s="104"/>
      <c r="FF239" s="104"/>
      <c r="FG239" s="104"/>
      <c r="FH239" s="104"/>
      <c r="FI239" s="104"/>
      <c r="FJ239" s="104"/>
      <c r="FK239" s="104"/>
      <c r="FL239" s="104"/>
      <c r="FM239" s="100"/>
      <c r="FN239" s="100"/>
      <c r="FO239" s="100"/>
      <c r="FP239" s="100"/>
      <c r="FQ239" s="100"/>
      <c r="FR239" s="100"/>
      <c r="FS239" s="100"/>
      <c r="FT239" s="100"/>
      <c r="FU239" s="100"/>
      <c r="FV239" s="100"/>
      <c r="FW239" s="100"/>
      <c r="FX239" s="100"/>
      <c r="FY239" s="100"/>
      <c r="FZ239" s="100"/>
      <c r="GA239" s="100"/>
      <c r="GB239" s="100"/>
      <c r="GC239" s="100"/>
      <c r="GD239" s="100"/>
      <c r="GE239" s="100"/>
      <c r="GF239" s="100"/>
      <c r="GG239" s="100"/>
      <c r="GH239" s="100"/>
      <c r="GI239" s="100"/>
    </row>
    <row r="240">
      <c r="A240" s="100"/>
      <c r="B240" s="100"/>
      <c r="C240" s="100"/>
      <c r="D240" s="100"/>
      <c r="E240" s="103"/>
      <c r="F240" s="100"/>
      <c r="G240" s="100"/>
      <c r="H240" s="100"/>
      <c r="I240" s="100"/>
      <c r="J240" s="103"/>
      <c r="K240" s="100"/>
      <c r="L240" s="100"/>
      <c r="M240" s="101"/>
      <c r="N240" s="102"/>
      <c r="O240" s="103"/>
      <c r="P240" s="103"/>
      <c r="Q240" s="103"/>
      <c r="R240" s="103"/>
      <c r="S240" s="103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1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  <c r="BG240" s="100"/>
      <c r="BH240" s="100"/>
      <c r="BI240" s="100"/>
      <c r="BJ240" s="100"/>
      <c r="BK240" s="100"/>
      <c r="BL240" s="100"/>
      <c r="BM240" s="100"/>
      <c r="BN240" s="100"/>
      <c r="BO240" s="100"/>
      <c r="BP240" s="100"/>
      <c r="BQ240" s="100"/>
      <c r="BR240" s="100"/>
      <c r="BS240" s="100"/>
      <c r="BT240" s="100"/>
      <c r="BU240" s="100"/>
      <c r="BV240" s="100"/>
      <c r="BW240" s="100"/>
      <c r="BX240" s="100"/>
      <c r="BY240" s="100"/>
      <c r="BZ240" s="100"/>
      <c r="CA240" s="100"/>
      <c r="CB240" s="100"/>
      <c r="CC240" s="100"/>
      <c r="CD240" s="100"/>
      <c r="CE240" s="100"/>
      <c r="CF240" s="100"/>
      <c r="CG240" s="100"/>
      <c r="CH240" s="100"/>
      <c r="CI240" s="100"/>
      <c r="CJ240" s="100"/>
      <c r="CK240" s="100"/>
      <c r="CL240" s="100"/>
      <c r="CM240" s="100"/>
      <c r="CN240" s="100"/>
      <c r="CO240" s="100"/>
      <c r="CP240" s="100"/>
      <c r="CQ240" s="100"/>
      <c r="CR240" s="100"/>
      <c r="CS240" s="100"/>
      <c r="CT240" s="100"/>
      <c r="CU240" s="100"/>
      <c r="CV240" s="100"/>
      <c r="CW240" s="100"/>
      <c r="CX240" s="100"/>
      <c r="CY240" s="100"/>
      <c r="CZ240" s="100"/>
      <c r="DA240" s="100"/>
      <c r="DB240" s="100"/>
      <c r="DC240" s="100"/>
      <c r="DD240" s="100"/>
      <c r="DE240" s="100"/>
      <c r="DF240" s="100"/>
      <c r="DG240" s="100"/>
      <c r="DH240" s="100"/>
      <c r="DI240" s="100"/>
      <c r="DJ240" s="100"/>
      <c r="DK240" s="100"/>
      <c r="DL240" s="100"/>
      <c r="DM240" s="100"/>
      <c r="DN240" s="100"/>
      <c r="DO240" s="100"/>
      <c r="DP240" s="100"/>
      <c r="DQ240" s="100"/>
      <c r="DR240" s="100"/>
      <c r="DS240" s="100"/>
      <c r="DT240" s="100"/>
      <c r="DU240" s="100"/>
      <c r="DV240" s="100"/>
      <c r="DW240" s="100"/>
      <c r="DX240" s="100"/>
      <c r="DY240" s="100"/>
      <c r="DZ240" s="100"/>
      <c r="EA240" s="100"/>
      <c r="EB240" s="100"/>
      <c r="EC240" s="100"/>
      <c r="ED240" s="100"/>
      <c r="EE240" s="100"/>
      <c r="EF240" s="100"/>
      <c r="EG240" s="100"/>
      <c r="EH240" s="100"/>
      <c r="EI240" s="100"/>
      <c r="EJ240" s="100"/>
      <c r="EK240" s="100"/>
      <c r="EL240" s="100"/>
      <c r="EM240" s="100"/>
      <c r="EN240" s="100"/>
      <c r="EO240" s="100"/>
      <c r="EP240" s="100"/>
      <c r="EQ240" s="100"/>
      <c r="ER240" s="101"/>
      <c r="ES240" s="100"/>
      <c r="ET240" s="100"/>
      <c r="EU240" s="104"/>
      <c r="EV240" s="104"/>
      <c r="EW240" s="104"/>
      <c r="EX240" s="104"/>
      <c r="EY240" s="104"/>
      <c r="EZ240" s="104"/>
      <c r="FA240" s="104"/>
      <c r="FB240" s="104"/>
      <c r="FC240" s="104"/>
      <c r="FD240" s="104"/>
      <c r="FE240" s="104"/>
      <c r="FF240" s="104"/>
      <c r="FG240" s="104"/>
      <c r="FH240" s="104"/>
      <c r="FI240" s="104"/>
      <c r="FJ240" s="104"/>
      <c r="FK240" s="104"/>
      <c r="FL240" s="104"/>
      <c r="FM240" s="100"/>
      <c r="FN240" s="100"/>
      <c r="FO240" s="100"/>
      <c r="FP240" s="100"/>
      <c r="FQ240" s="100"/>
      <c r="FR240" s="100"/>
      <c r="FS240" s="100"/>
      <c r="FT240" s="100"/>
      <c r="FU240" s="100"/>
      <c r="FV240" s="100"/>
      <c r="FW240" s="100"/>
      <c r="FX240" s="100"/>
      <c r="FY240" s="100"/>
      <c r="FZ240" s="100"/>
      <c r="GA240" s="100"/>
      <c r="GB240" s="100"/>
      <c r="GC240" s="100"/>
      <c r="GD240" s="100"/>
      <c r="GE240" s="100"/>
      <c r="GF240" s="100"/>
      <c r="GG240" s="100"/>
      <c r="GH240" s="100"/>
      <c r="GI240" s="100"/>
    </row>
    <row r="241">
      <c r="A241" s="100"/>
      <c r="B241" s="100"/>
      <c r="C241" s="100"/>
      <c r="D241" s="100"/>
      <c r="E241" s="103"/>
      <c r="F241" s="100"/>
      <c r="G241" s="100"/>
      <c r="H241" s="100"/>
      <c r="I241" s="100"/>
      <c r="J241" s="103"/>
      <c r="K241" s="100"/>
      <c r="L241" s="100"/>
      <c r="M241" s="101"/>
      <c r="N241" s="102"/>
      <c r="O241" s="103"/>
      <c r="P241" s="103"/>
      <c r="Q241" s="103"/>
      <c r="R241" s="103"/>
      <c r="S241" s="103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1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  <c r="BF241" s="100"/>
      <c r="BG241" s="100"/>
      <c r="BH241" s="100"/>
      <c r="BI241" s="100"/>
      <c r="BJ241" s="100"/>
      <c r="BK241" s="100"/>
      <c r="BL241" s="100"/>
      <c r="BM241" s="100"/>
      <c r="BN241" s="100"/>
      <c r="BO241" s="100"/>
      <c r="BP241" s="100"/>
      <c r="BQ241" s="100"/>
      <c r="BR241" s="100"/>
      <c r="BS241" s="100"/>
      <c r="BT241" s="100"/>
      <c r="BU241" s="100"/>
      <c r="BV241" s="100"/>
      <c r="BW241" s="100"/>
      <c r="BX241" s="100"/>
      <c r="BY241" s="100"/>
      <c r="BZ241" s="100"/>
      <c r="CA241" s="100"/>
      <c r="CB241" s="100"/>
      <c r="CC241" s="100"/>
      <c r="CD241" s="100"/>
      <c r="CE241" s="100"/>
      <c r="CF241" s="100"/>
      <c r="CG241" s="100"/>
      <c r="CH241" s="100"/>
      <c r="CI241" s="100"/>
      <c r="CJ241" s="100"/>
      <c r="CK241" s="100"/>
      <c r="CL241" s="100"/>
      <c r="CM241" s="100"/>
      <c r="CN241" s="100"/>
      <c r="CO241" s="100"/>
      <c r="CP241" s="100"/>
      <c r="CQ241" s="100"/>
      <c r="CR241" s="100"/>
      <c r="CS241" s="100"/>
      <c r="CT241" s="100"/>
      <c r="CU241" s="100"/>
      <c r="CV241" s="100"/>
      <c r="CW241" s="100"/>
      <c r="CX241" s="100"/>
      <c r="CY241" s="100"/>
      <c r="CZ241" s="100"/>
      <c r="DA241" s="100"/>
      <c r="DB241" s="100"/>
      <c r="DC241" s="100"/>
      <c r="DD241" s="100"/>
      <c r="DE241" s="100"/>
      <c r="DF241" s="100"/>
      <c r="DG241" s="100"/>
      <c r="DH241" s="100"/>
      <c r="DI241" s="100"/>
      <c r="DJ241" s="100"/>
      <c r="DK241" s="100"/>
      <c r="DL241" s="100"/>
      <c r="DM241" s="100"/>
      <c r="DN241" s="100"/>
      <c r="DO241" s="100"/>
      <c r="DP241" s="100"/>
      <c r="DQ241" s="100"/>
      <c r="DR241" s="100"/>
      <c r="DS241" s="100"/>
      <c r="DT241" s="100"/>
      <c r="DU241" s="100"/>
      <c r="DV241" s="100"/>
      <c r="DW241" s="100"/>
      <c r="DX241" s="100"/>
      <c r="DY241" s="100"/>
      <c r="DZ241" s="100"/>
      <c r="EA241" s="100"/>
      <c r="EB241" s="100"/>
      <c r="EC241" s="100"/>
      <c r="ED241" s="100"/>
      <c r="EE241" s="100"/>
      <c r="EF241" s="100"/>
      <c r="EG241" s="100"/>
      <c r="EH241" s="100"/>
      <c r="EI241" s="100"/>
      <c r="EJ241" s="100"/>
      <c r="EK241" s="100"/>
      <c r="EL241" s="100"/>
      <c r="EM241" s="100"/>
      <c r="EN241" s="100"/>
      <c r="EO241" s="100"/>
      <c r="EP241" s="100"/>
      <c r="EQ241" s="100"/>
      <c r="ER241" s="101"/>
      <c r="ES241" s="100"/>
      <c r="ET241" s="100"/>
      <c r="EU241" s="104"/>
      <c r="EV241" s="104"/>
      <c r="EW241" s="104"/>
      <c r="EX241" s="104"/>
      <c r="EY241" s="104"/>
      <c r="EZ241" s="104"/>
      <c r="FA241" s="104"/>
      <c r="FB241" s="104"/>
      <c r="FC241" s="104"/>
      <c r="FD241" s="104"/>
      <c r="FE241" s="104"/>
      <c r="FF241" s="104"/>
      <c r="FG241" s="104"/>
      <c r="FH241" s="104"/>
      <c r="FI241" s="104"/>
      <c r="FJ241" s="104"/>
      <c r="FK241" s="104"/>
      <c r="FL241" s="104"/>
      <c r="FM241" s="100"/>
      <c r="FN241" s="100"/>
      <c r="FO241" s="100"/>
      <c r="FP241" s="100"/>
      <c r="FQ241" s="100"/>
      <c r="FR241" s="100"/>
      <c r="FS241" s="100"/>
      <c r="FT241" s="100"/>
      <c r="FU241" s="100"/>
      <c r="FV241" s="100"/>
      <c r="FW241" s="100"/>
      <c r="FX241" s="100"/>
      <c r="FY241" s="100"/>
      <c r="FZ241" s="100"/>
      <c r="GA241" s="100"/>
      <c r="GB241" s="100"/>
      <c r="GC241" s="100"/>
      <c r="GD241" s="100"/>
      <c r="GE241" s="100"/>
      <c r="GF241" s="100"/>
      <c r="GG241" s="100"/>
      <c r="GH241" s="100"/>
      <c r="GI241" s="100"/>
    </row>
    <row r="242">
      <c r="A242" s="100"/>
      <c r="B242" s="100"/>
      <c r="C242" s="100"/>
      <c r="D242" s="100"/>
      <c r="E242" s="103"/>
      <c r="F242" s="100"/>
      <c r="G242" s="100"/>
      <c r="H242" s="100"/>
      <c r="I242" s="100"/>
      <c r="J242" s="103"/>
      <c r="K242" s="100"/>
      <c r="L242" s="100"/>
      <c r="M242" s="101"/>
      <c r="N242" s="102"/>
      <c r="O242" s="103"/>
      <c r="P242" s="103"/>
      <c r="Q242" s="103"/>
      <c r="R242" s="103"/>
      <c r="S242" s="103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1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  <c r="BG242" s="100"/>
      <c r="BH242" s="100"/>
      <c r="BI242" s="100"/>
      <c r="BJ242" s="100"/>
      <c r="BK242" s="100"/>
      <c r="BL242" s="100"/>
      <c r="BM242" s="100"/>
      <c r="BN242" s="100"/>
      <c r="BO242" s="100"/>
      <c r="BP242" s="100"/>
      <c r="BQ242" s="100"/>
      <c r="BR242" s="100"/>
      <c r="BS242" s="100"/>
      <c r="BT242" s="100"/>
      <c r="BU242" s="100"/>
      <c r="BV242" s="100"/>
      <c r="BW242" s="100"/>
      <c r="BX242" s="100"/>
      <c r="BY242" s="100"/>
      <c r="BZ242" s="100"/>
      <c r="CA242" s="100"/>
      <c r="CB242" s="100"/>
      <c r="CC242" s="100"/>
      <c r="CD242" s="100"/>
      <c r="CE242" s="100"/>
      <c r="CF242" s="100"/>
      <c r="CG242" s="100"/>
      <c r="CH242" s="100"/>
      <c r="CI242" s="100"/>
      <c r="CJ242" s="100"/>
      <c r="CK242" s="100"/>
      <c r="CL242" s="100"/>
      <c r="CM242" s="100"/>
      <c r="CN242" s="100"/>
      <c r="CO242" s="100"/>
      <c r="CP242" s="100"/>
      <c r="CQ242" s="100"/>
      <c r="CR242" s="100"/>
      <c r="CS242" s="100"/>
      <c r="CT242" s="100"/>
      <c r="CU242" s="100"/>
      <c r="CV242" s="100"/>
      <c r="CW242" s="100"/>
      <c r="CX242" s="100"/>
      <c r="CY242" s="100"/>
      <c r="CZ242" s="100"/>
      <c r="DA242" s="100"/>
      <c r="DB242" s="100"/>
      <c r="DC242" s="100"/>
      <c r="DD242" s="100"/>
      <c r="DE242" s="100"/>
      <c r="DF242" s="100"/>
      <c r="DG242" s="100"/>
      <c r="DH242" s="100"/>
      <c r="DI242" s="100"/>
      <c r="DJ242" s="100"/>
      <c r="DK242" s="100"/>
      <c r="DL242" s="100"/>
      <c r="DM242" s="100"/>
      <c r="DN242" s="100"/>
      <c r="DO242" s="100"/>
      <c r="DP242" s="100"/>
      <c r="DQ242" s="100"/>
      <c r="DR242" s="100"/>
      <c r="DS242" s="100"/>
      <c r="DT242" s="100"/>
      <c r="DU242" s="100"/>
      <c r="DV242" s="100"/>
      <c r="DW242" s="100"/>
      <c r="DX242" s="100"/>
      <c r="DY242" s="100"/>
      <c r="DZ242" s="100"/>
      <c r="EA242" s="100"/>
      <c r="EB242" s="100"/>
      <c r="EC242" s="100"/>
      <c r="ED242" s="100"/>
      <c r="EE242" s="100"/>
      <c r="EF242" s="100"/>
      <c r="EG242" s="100"/>
      <c r="EH242" s="100"/>
      <c r="EI242" s="100"/>
      <c r="EJ242" s="100"/>
      <c r="EK242" s="100"/>
      <c r="EL242" s="100"/>
      <c r="EM242" s="100"/>
      <c r="EN242" s="100"/>
      <c r="EO242" s="100"/>
      <c r="EP242" s="100"/>
      <c r="EQ242" s="100"/>
      <c r="ER242" s="101"/>
      <c r="ES242" s="100"/>
      <c r="ET242" s="100"/>
      <c r="EU242" s="104"/>
      <c r="EV242" s="104"/>
      <c r="EW242" s="104"/>
      <c r="EX242" s="104"/>
      <c r="EY242" s="104"/>
      <c r="EZ242" s="104"/>
      <c r="FA242" s="104"/>
      <c r="FB242" s="104"/>
      <c r="FC242" s="104"/>
      <c r="FD242" s="104"/>
      <c r="FE242" s="104"/>
      <c r="FF242" s="104"/>
      <c r="FG242" s="104"/>
      <c r="FH242" s="104"/>
      <c r="FI242" s="104"/>
      <c r="FJ242" s="104"/>
      <c r="FK242" s="104"/>
      <c r="FL242" s="104"/>
      <c r="FM242" s="100"/>
      <c r="FN242" s="100"/>
      <c r="FO242" s="100"/>
      <c r="FP242" s="100"/>
      <c r="FQ242" s="100"/>
      <c r="FR242" s="100"/>
      <c r="FS242" s="100"/>
      <c r="FT242" s="100"/>
      <c r="FU242" s="100"/>
      <c r="FV242" s="100"/>
      <c r="FW242" s="100"/>
      <c r="FX242" s="100"/>
      <c r="FY242" s="100"/>
      <c r="FZ242" s="100"/>
      <c r="GA242" s="100"/>
      <c r="GB242" s="100"/>
      <c r="GC242" s="100"/>
      <c r="GD242" s="100"/>
      <c r="GE242" s="100"/>
      <c r="GF242" s="100"/>
      <c r="GG242" s="100"/>
      <c r="GH242" s="100"/>
      <c r="GI242" s="100"/>
    </row>
    <row r="243">
      <c r="A243" s="100"/>
      <c r="B243" s="100"/>
      <c r="C243" s="100"/>
      <c r="D243" s="100"/>
      <c r="E243" s="103"/>
      <c r="F243" s="100"/>
      <c r="G243" s="100"/>
      <c r="H243" s="100"/>
      <c r="I243" s="100"/>
      <c r="J243" s="103"/>
      <c r="K243" s="100"/>
      <c r="L243" s="100"/>
      <c r="M243" s="101"/>
      <c r="N243" s="102"/>
      <c r="O243" s="103"/>
      <c r="P243" s="103"/>
      <c r="Q243" s="103"/>
      <c r="R243" s="103"/>
      <c r="S243" s="103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1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  <c r="BG243" s="100"/>
      <c r="BH243" s="100"/>
      <c r="BI243" s="100"/>
      <c r="BJ243" s="100"/>
      <c r="BK243" s="100"/>
      <c r="BL243" s="100"/>
      <c r="BM243" s="100"/>
      <c r="BN243" s="100"/>
      <c r="BO243" s="100"/>
      <c r="BP243" s="100"/>
      <c r="BQ243" s="100"/>
      <c r="BR243" s="100"/>
      <c r="BS243" s="100"/>
      <c r="BT243" s="100"/>
      <c r="BU243" s="100"/>
      <c r="BV243" s="100"/>
      <c r="BW243" s="100"/>
      <c r="BX243" s="100"/>
      <c r="BY243" s="100"/>
      <c r="BZ243" s="100"/>
      <c r="CA243" s="100"/>
      <c r="CB243" s="100"/>
      <c r="CC243" s="100"/>
      <c r="CD243" s="100"/>
      <c r="CE243" s="100"/>
      <c r="CF243" s="100"/>
      <c r="CG243" s="100"/>
      <c r="CH243" s="100"/>
      <c r="CI243" s="100"/>
      <c r="CJ243" s="100"/>
      <c r="CK243" s="100"/>
      <c r="CL243" s="100"/>
      <c r="CM243" s="100"/>
      <c r="CN243" s="100"/>
      <c r="CO243" s="100"/>
      <c r="CP243" s="100"/>
      <c r="CQ243" s="100"/>
      <c r="CR243" s="100"/>
      <c r="CS243" s="100"/>
      <c r="CT243" s="100"/>
      <c r="CU243" s="100"/>
      <c r="CV243" s="100"/>
      <c r="CW243" s="100"/>
      <c r="CX243" s="100"/>
      <c r="CY243" s="100"/>
      <c r="CZ243" s="100"/>
      <c r="DA243" s="100"/>
      <c r="DB243" s="100"/>
      <c r="DC243" s="100"/>
      <c r="DD243" s="100"/>
      <c r="DE243" s="100"/>
      <c r="DF243" s="100"/>
      <c r="DG243" s="100"/>
      <c r="DH243" s="100"/>
      <c r="DI243" s="100"/>
      <c r="DJ243" s="100"/>
      <c r="DK243" s="100"/>
      <c r="DL243" s="100"/>
      <c r="DM243" s="100"/>
      <c r="DN243" s="100"/>
      <c r="DO243" s="100"/>
      <c r="DP243" s="100"/>
      <c r="DQ243" s="100"/>
      <c r="DR243" s="100"/>
      <c r="DS243" s="100"/>
      <c r="DT243" s="100"/>
      <c r="DU243" s="100"/>
      <c r="DV243" s="100"/>
      <c r="DW243" s="100"/>
      <c r="DX243" s="100"/>
      <c r="DY243" s="100"/>
      <c r="DZ243" s="100"/>
      <c r="EA243" s="100"/>
      <c r="EB243" s="100"/>
      <c r="EC243" s="100"/>
      <c r="ED243" s="100"/>
      <c r="EE243" s="100"/>
      <c r="EF243" s="100"/>
      <c r="EG243" s="100"/>
      <c r="EH243" s="100"/>
      <c r="EI243" s="100"/>
      <c r="EJ243" s="100"/>
      <c r="EK243" s="100"/>
      <c r="EL243" s="100"/>
      <c r="EM243" s="100"/>
      <c r="EN243" s="100"/>
      <c r="EO243" s="100"/>
      <c r="EP243" s="100"/>
      <c r="EQ243" s="100"/>
      <c r="ER243" s="101"/>
      <c r="ES243" s="100"/>
      <c r="ET243" s="100"/>
      <c r="EU243" s="104"/>
      <c r="EV243" s="104"/>
      <c r="EW243" s="104"/>
      <c r="EX243" s="104"/>
      <c r="EY243" s="104"/>
      <c r="EZ243" s="104"/>
      <c r="FA243" s="104"/>
      <c r="FB243" s="104"/>
      <c r="FC243" s="104"/>
      <c r="FD243" s="104"/>
      <c r="FE243" s="104"/>
      <c r="FF243" s="104"/>
      <c r="FG243" s="104"/>
      <c r="FH243" s="104"/>
      <c r="FI243" s="104"/>
      <c r="FJ243" s="104"/>
      <c r="FK243" s="104"/>
      <c r="FL243" s="104"/>
      <c r="FM243" s="100"/>
      <c r="FN243" s="100"/>
      <c r="FO243" s="100"/>
      <c r="FP243" s="100"/>
      <c r="FQ243" s="100"/>
      <c r="FR243" s="100"/>
      <c r="FS243" s="100"/>
      <c r="FT243" s="100"/>
      <c r="FU243" s="100"/>
      <c r="FV243" s="100"/>
      <c r="FW243" s="100"/>
      <c r="FX243" s="100"/>
      <c r="FY243" s="100"/>
      <c r="FZ243" s="100"/>
      <c r="GA243" s="100"/>
      <c r="GB243" s="100"/>
      <c r="GC243" s="100"/>
      <c r="GD243" s="100"/>
      <c r="GE243" s="100"/>
      <c r="GF243" s="100"/>
      <c r="GG243" s="100"/>
      <c r="GH243" s="100"/>
      <c r="GI243" s="100"/>
    </row>
    <row r="244">
      <c r="A244" s="100"/>
      <c r="B244" s="100"/>
      <c r="C244" s="100"/>
      <c r="D244" s="100"/>
      <c r="E244" s="103"/>
      <c r="F244" s="100"/>
      <c r="G244" s="100"/>
      <c r="H244" s="100"/>
      <c r="I244" s="100"/>
      <c r="J244" s="103"/>
      <c r="K244" s="100"/>
      <c r="L244" s="100"/>
      <c r="M244" s="101"/>
      <c r="N244" s="102"/>
      <c r="O244" s="103"/>
      <c r="P244" s="103"/>
      <c r="Q244" s="103"/>
      <c r="R244" s="103"/>
      <c r="S244" s="103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1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  <c r="BG244" s="100"/>
      <c r="BH244" s="100"/>
      <c r="BI244" s="100"/>
      <c r="BJ244" s="100"/>
      <c r="BK244" s="100"/>
      <c r="BL244" s="100"/>
      <c r="BM244" s="100"/>
      <c r="BN244" s="100"/>
      <c r="BO244" s="100"/>
      <c r="BP244" s="100"/>
      <c r="BQ244" s="100"/>
      <c r="BR244" s="100"/>
      <c r="BS244" s="100"/>
      <c r="BT244" s="100"/>
      <c r="BU244" s="100"/>
      <c r="BV244" s="100"/>
      <c r="BW244" s="100"/>
      <c r="BX244" s="100"/>
      <c r="BY244" s="100"/>
      <c r="BZ244" s="100"/>
      <c r="CA244" s="100"/>
      <c r="CB244" s="100"/>
      <c r="CC244" s="100"/>
      <c r="CD244" s="100"/>
      <c r="CE244" s="100"/>
      <c r="CF244" s="100"/>
      <c r="CG244" s="100"/>
      <c r="CH244" s="100"/>
      <c r="CI244" s="100"/>
      <c r="CJ244" s="100"/>
      <c r="CK244" s="100"/>
      <c r="CL244" s="100"/>
      <c r="CM244" s="100"/>
      <c r="CN244" s="100"/>
      <c r="CO244" s="100"/>
      <c r="CP244" s="100"/>
      <c r="CQ244" s="100"/>
      <c r="CR244" s="100"/>
      <c r="CS244" s="100"/>
      <c r="CT244" s="100"/>
      <c r="CU244" s="100"/>
      <c r="CV244" s="100"/>
      <c r="CW244" s="100"/>
      <c r="CX244" s="100"/>
      <c r="CY244" s="100"/>
      <c r="CZ244" s="100"/>
      <c r="DA244" s="100"/>
      <c r="DB244" s="100"/>
      <c r="DC244" s="100"/>
      <c r="DD244" s="100"/>
      <c r="DE244" s="100"/>
      <c r="DF244" s="100"/>
      <c r="DG244" s="100"/>
      <c r="DH244" s="100"/>
      <c r="DI244" s="100"/>
      <c r="DJ244" s="100"/>
      <c r="DK244" s="100"/>
      <c r="DL244" s="100"/>
      <c r="DM244" s="100"/>
      <c r="DN244" s="100"/>
      <c r="DO244" s="100"/>
      <c r="DP244" s="100"/>
      <c r="DQ244" s="100"/>
      <c r="DR244" s="100"/>
      <c r="DS244" s="100"/>
      <c r="DT244" s="100"/>
      <c r="DU244" s="100"/>
      <c r="DV244" s="100"/>
      <c r="DW244" s="100"/>
      <c r="DX244" s="100"/>
      <c r="DY244" s="100"/>
      <c r="DZ244" s="100"/>
      <c r="EA244" s="100"/>
      <c r="EB244" s="100"/>
      <c r="EC244" s="100"/>
      <c r="ED244" s="100"/>
      <c r="EE244" s="100"/>
      <c r="EF244" s="100"/>
      <c r="EG244" s="100"/>
      <c r="EH244" s="100"/>
      <c r="EI244" s="100"/>
      <c r="EJ244" s="100"/>
      <c r="EK244" s="100"/>
      <c r="EL244" s="100"/>
      <c r="EM244" s="100"/>
      <c r="EN244" s="100"/>
      <c r="EO244" s="100"/>
      <c r="EP244" s="100"/>
      <c r="EQ244" s="100"/>
      <c r="ER244" s="101"/>
      <c r="ES244" s="100"/>
      <c r="ET244" s="100"/>
      <c r="EU244" s="104"/>
      <c r="EV244" s="104"/>
      <c r="EW244" s="104"/>
      <c r="EX244" s="104"/>
      <c r="EY244" s="104"/>
      <c r="EZ244" s="104"/>
      <c r="FA244" s="104"/>
      <c r="FB244" s="104"/>
      <c r="FC244" s="104"/>
      <c r="FD244" s="104"/>
      <c r="FE244" s="104"/>
      <c r="FF244" s="104"/>
      <c r="FG244" s="104"/>
      <c r="FH244" s="104"/>
      <c r="FI244" s="104"/>
      <c r="FJ244" s="104"/>
      <c r="FK244" s="104"/>
      <c r="FL244" s="104"/>
      <c r="FM244" s="100"/>
      <c r="FN244" s="100"/>
      <c r="FO244" s="100"/>
      <c r="FP244" s="100"/>
      <c r="FQ244" s="100"/>
      <c r="FR244" s="100"/>
      <c r="FS244" s="100"/>
      <c r="FT244" s="100"/>
      <c r="FU244" s="100"/>
      <c r="FV244" s="100"/>
      <c r="FW244" s="100"/>
      <c r="FX244" s="100"/>
      <c r="FY244" s="100"/>
      <c r="FZ244" s="100"/>
      <c r="GA244" s="100"/>
      <c r="GB244" s="100"/>
      <c r="GC244" s="100"/>
      <c r="GD244" s="100"/>
      <c r="GE244" s="100"/>
      <c r="GF244" s="100"/>
      <c r="GG244" s="100"/>
      <c r="GH244" s="100"/>
      <c r="GI244" s="100"/>
    </row>
    <row r="245">
      <c r="A245" s="100"/>
      <c r="B245" s="100"/>
      <c r="C245" s="100"/>
      <c r="D245" s="100"/>
      <c r="E245" s="103"/>
      <c r="F245" s="100"/>
      <c r="G245" s="100"/>
      <c r="H245" s="100"/>
      <c r="I245" s="100"/>
      <c r="J245" s="103"/>
      <c r="K245" s="100"/>
      <c r="L245" s="100"/>
      <c r="M245" s="101"/>
      <c r="N245" s="102"/>
      <c r="O245" s="103"/>
      <c r="P245" s="103"/>
      <c r="Q245" s="103"/>
      <c r="R245" s="103"/>
      <c r="S245" s="103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1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  <c r="BH245" s="100"/>
      <c r="BI245" s="100"/>
      <c r="BJ245" s="100"/>
      <c r="BK245" s="100"/>
      <c r="BL245" s="100"/>
      <c r="BM245" s="100"/>
      <c r="BN245" s="100"/>
      <c r="BO245" s="100"/>
      <c r="BP245" s="100"/>
      <c r="BQ245" s="100"/>
      <c r="BR245" s="100"/>
      <c r="BS245" s="100"/>
      <c r="BT245" s="100"/>
      <c r="BU245" s="100"/>
      <c r="BV245" s="100"/>
      <c r="BW245" s="100"/>
      <c r="BX245" s="100"/>
      <c r="BY245" s="100"/>
      <c r="BZ245" s="100"/>
      <c r="CA245" s="100"/>
      <c r="CB245" s="100"/>
      <c r="CC245" s="100"/>
      <c r="CD245" s="100"/>
      <c r="CE245" s="100"/>
      <c r="CF245" s="100"/>
      <c r="CG245" s="100"/>
      <c r="CH245" s="100"/>
      <c r="CI245" s="100"/>
      <c r="CJ245" s="100"/>
      <c r="CK245" s="100"/>
      <c r="CL245" s="100"/>
      <c r="CM245" s="100"/>
      <c r="CN245" s="100"/>
      <c r="CO245" s="100"/>
      <c r="CP245" s="100"/>
      <c r="CQ245" s="100"/>
      <c r="CR245" s="100"/>
      <c r="CS245" s="100"/>
      <c r="CT245" s="100"/>
      <c r="CU245" s="100"/>
      <c r="CV245" s="100"/>
      <c r="CW245" s="100"/>
      <c r="CX245" s="100"/>
      <c r="CY245" s="100"/>
      <c r="CZ245" s="100"/>
      <c r="DA245" s="100"/>
      <c r="DB245" s="100"/>
      <c r="DC245" s="100"/>
      <c r="DD245" s="100"/>
      <c r="DE245" s="100"/>
      <c r="DF245" s="100"/>
      <c r="DG245" s="100"/>
      <c r="DH245" s="100"/>
      <c r="DI245" s="100"/>
      <c r="DJ245" s="100"/>
      <c r="DK245" s="100"/>
      <c r="DL245" s="100"/>
      <c r="DM245" s="100"/>
      <c r="DN245" s="100"/>
      <c r="DO245" s="100"/>
      <c r="DP245" s="100"/>
      <c r="DQ245" s="100"/>
      <c r="DR245" s="100"/>
      <c r="DS245" s="100"/>
      <c r="DT245" s="100"/>
      <c r="DU245" s="100"/>
      <c r="DV245" s="100"/>
      <c r="DW245" s="100"/>
      <c r="DX245" s="100"/>
      <c r="DY245" s="100"/>
      <c r="DZ245" s="100"/>
      <c r="EA245" s="100"/>
      <c r="EB245" s="100"/>
      <c r="EC245" s="100"/>
      <c r="ED245" s="100"/>
      <c r="EE245" s="100"/>
      <c r="EF245" s="100"/>
      <c r="EG245" s="100"/>
      <c r="EH245" s="100"/>
      <c r="EI245" s="100"/>
      <c r="EJ245" s="100"/>
      <c r="EK245" s="100"/>
      <c r="EL245" s="100"/>
      <c r="EM245" s="100"/>
      <c r="EN245" s="100"/>
      <c r="EO245" s="100"/>
      <c r="EP245" s="100"/>
      <c r="EQ245" s="100"/>
      <c r="ER245" s="101"/>
      <c r="ES245" s="100"/>
      <c r="ET245" s="100"/>
      <c r="EU245" s="104"/>
      <c r="EV245" s="104"/>
      <c r="EW245" s="104"/>
      <c r="EX245" s="104"/>
      <c r="EY245" s="104"/>
      <c r="EZ245" s="104"/>
      <c r="FA245" s="104"/>
      <c r="FB245" s="104"/>
      <c r="FC245" s="104"/>
      <c r="FD245" s="104"/>
      <c r="FE245" s="104"/>
      <c r="FF245" s="104"/>
      <c r="FG245" s="104"/>
      <c r="FH245" s="104"/>
      <c r="FI245" s="104"/>
      <c r="FJ245" s="104"/>
      <c r="FK245" s="104"/>
      <c r="FL245" s="104"/>
      <c r="FM245" s="100"/>
      <c r="FN245" s="100"/>
      <c r="FO245" s="100"/>
      <c r="FP245" s="100"/>
      <c r="FQ245" s="100"/>
      <c r="FR245" s="100"/>
      <c r="FS245" s="100"/>
      <c r="FT245" s="100"/>
      <c r="FU245" s="100"/>
      <c r="FV245" s="100"/>
      <c r="FW245" s="100"/>
      <c r="FX245" s="100"/>
      <c r="FY245" s="100"/>
      <c r="FZ245" s="100"/>
      <c r="GA245" s="100"/>
      <c r="GB245" s="100"/>
      <c r="GC245" s="100"/>
      <c r="GD245" s="100"/>
      <c r="GE245" s="100"/>
      <c r="GF245" s="100"/>
      <c r="GG245" s="100"/>
      <c r="GH245" s="100"/>
      <c r="GI245" s="100"/>
    </row>
    <row r="246">
      <c r="A246" s="100"/>
      <c r="B246" s="100"/>
      <c r="C246" s="100"/>
      <c r="D246" s="100"/>
      <c r="E246" s="103"/>
      <c r="F246" s="100"/>
      <c r="G246" s="100"/>
      <c r="H246" s="100"/>
      <c r="I246" s="100"/>
      <c r="J246" s="103"/>
      <c r="K246" s="100"/>
      <c r="L246" s="100"/>
      <c r="M246" s="101"/>
      <c r="N246" s="102"/>
      <c r="O246" s="103"/>
      <c r="P246" s="103"/>
      <c r="Q246" s="103"/>
      <c r="R246" s="103"/>
      <c r="S246" s="103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1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  <c r="BH246" s="100"/>
      <c r="BI246" s="100"/>
      <c r="BJ246" s="100"/>
      <c r="BK246" s="100"/>
      <c r="BL246" s="100"/>
      <c r="BM246" s="100"/>
      <c r="BN246" s="100"/>
      <c r="BO246" s="100"/>
      <c r="BP246" s="100"/>
      <c r="BQ246" s="100"/>
      <c r="BR246" s="100"/>
      <c r="BS246" s="100"/>
      <c r="BT246" s="100"/>
      <c r="BU246" s="100"/>
      <c r="BV246" s="100"/>
      <c r="BW246" s="100"/>
      <c r="BX246" s="100"/>
      <c r="BY246" s="100"/>
      <c r="BZ246" s="100"/>
      <c r="CA246" s="100"/>
      <c r="CB246" s="100"/>
      <c r="CC246" s="100"/>
      <c r="CD246" s="100"/>
      <c r="CE246" s="100"/>
      <c r="CF246" s="100"/>
      <c r="CG246" s="100"/>
      <c r="CH246" s="100"/>
      <c r="CI246" s="100"/>
      <c r="CJ246" s="100"/>
      <c r="CK246" s="100"/>
      <c r="CL246" s="100"/>
      <c r="CM246" s="100"/>
      <c r="CN246" s="100"/>
      <c r="CO246" s="100"/>
      <c r="CP246" s="100"/>
      <c r="CQ246" s="100"/>
      <c r="CR246" s="100"/>
      <c r="CS246" s="100"/>
      <c r="CT246" s="100"/>
      <c r="CU246" s="100"/>
      <c r="CV246" s="100"/>
      <c r="CW246" s="100"/>
      <c r="CX246" s="100"/>
      <c r="CY246" s="100"/>
      <c r="CZ246" s="100"/>
      <c r="DA246" s="100"/>
      <c r="DB246" s="100"/>
      <c r="DC246" s="100"/>
      <c r="DD246" s="100"/>
      <c r="DE246" s="100"/>
      <c r="DF246" s="100"/>
      <c r="DG246" s="100"/>
      <c r="DH246" s="100"/>
      <c r="DI246" s="100"/>
      <c r="DJ246" s="100"/>
      <c r="DK246" s="100"/>
      <c r="DL246" s="100"/>
      <c r="DM246" s="100"/>
      <c r="DN246" s="100"/>
      <c r="DO246" s="100"/>
      <c r="DP246" s="100"/>
      <c r="DQ246" s="100"/>
      <c r="DR246" s="100"/>
      <c r="DS246" s="100"/>
      <c r="DT246" s="100"/>
      <c r="DU246" s="100"/>
      <c r="DV246" s="100"/>
      <c r="DW246" s="100"/>
      <c r="DX246" s="100"/>
      <c r="DY246" s="100"/>
      <c r="DZ246" s="100"/>
      <c r="EA246" s="100"/>
      <c r="EB246" s="100"/>
      <c r="EC246" s="100"/>
      <c r="ED246" s="100"/>
      <c r="EE246" s="100"/>
      <c r="EF246" s="100"/>
      <c r="EG246" s="100"/>
      <c r="EH246" s="100"/>
      <c r="EI246" s="100"/>
      <c r="EJ246" s="100"/>
      <c r="EK246" s="100"/>
      <c r="EL246" s="100"/>
      <c r="EM246" s="100"/>
      <c r="EN246" s="100"/>
      <c r="EO246" s="100"/>
      <c r="EP246" s="100"/>
      <c r="EQ246" s="100"/>
      <c r="ER246" s="101"/>
      <c r="ES246" s="100"/>
      <c r="ET246" s="100"/>
      <c r="EU246" s="104"/>
      <c r="EV246" s="104"/>
      <c r="EW246" s="104"/>
      <c r="EX246" s="104"/>
      <c r="EY246" s="104"/>
      <c r="EZ246" s="104"/>
      <c r="FA246" s="104"/>
      <c r="FB246" s="104"/>
      <c r="FC246" s="104"/>
      <c r="FD246" s="104"/>
      <c r="FE246" s="104"/>
      <c r="FF246" s="104"/>
      <c r="FG246" s="104"/>
      <c r="FH246" s="104"/>
      <c r="FI246" s="104"/>
      <c r="FJ246" s="104"/>
      <c r="FK246" s="104"/>
      <c r="FL246" s="104"/>
      <c r="FM246" s="100"/>
      <c r="FN246" s="100"/>
      <c r="FO246" s="100"/>
      <c r="FP246" s="100"/>
      <c r="FQ246" s="100"/>
      <c r="FR246" s="100"/>
      <c r="FS246" s="100"/>
      <c r="FT246" s="100"/>
      <c r="FU246" s="100"/>
      <c r="FV246" s="100"/>
      <c r="FW246" s="100"/>
      <c r="FX246" s="100"/>
      <c r="FY246" s="100"/>
      <c r="FZ246" s="100"/>
      <c r="GA246" s="100"/>
      <c r="GB246" s="100"/>
      <c r="GC246" s="100"/>
      <c r="GD246" s="100"/>
      <c r="GE246" s="100"/>
      <c r="GF246" s="100"/>
      <c r="GG246" s="100"/>
      <c r="GH246" s="100"/>
      <c r="GI246" s="100"/>
    </row>
    <row r="247">
      <c r="A247" s="100"/>
      <c r="B247" s="100"/>
      <c r="C247" s="100"/>
      <c r="D247" s="100"/>
      <c r="E247" s="103"/>
      <c r="F247" s="100"/>
      <c r="G247" s="100"/>
      <c r="H247" s="100"/>
      <c r="I247" s="100"/>
      <c r="J247" s="103"/>
      <c r="K247" s="100"/>
      <c r="L247" s="100"/>
      <c r="M247" s="101"/>
      <c r="N247" s="102"/>
      <c r="O247" s="103"/>
      <c r="P247" s="103"/>
      <c r="Q247" s="103"/>
      <c r="R247" s="103"/>
      <c r="S247" s="103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1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  <c r="BH247" s="100"/>
      <c r="BI247" s="100"/>
      <c r="BJ247" s="100"/>
      <c r="BK247" s="100"/>
      <c r="BL247" s="100"/>
      <c r="BM247" s="100"/>
      <c r="BN247" s="100"/>
      <c r="BO247" s="100"/>
      <c r="BP247" s="100"/>
      <c r="BQ247" s="100"/>
      <c r="BR247" s="100"/>
      <c r="BS247" s="100"/>
      <c r="BT247" s="100"/>
      <c r="BU247" s="100"/>
      <c r="BV247" s="100"/>
      <c r="BW247" s="100"/>
      <c r="BX247" s="100"/>
      <c r="BY247" s="100"/>
      <c r="BZ247" s="100"/>
      <c r="CA247" s="100"/>
      <c r="CB247" s="100"/>
      <c r="CC247" s="100"/>
      <c r="CD247" s="100"/>
      <c r="CE247" s="100"/>
      <c r="CF247" s="100"/>
      <c r="CG247" s="100"/>
      <c r="CH247" s="100"/>
      <c r="CI247" s="100"/>
      <c r="CJ247" s="100"/>
      <c r="CK247" s="100"/>
      <c r="CL247" s="100"/>
      <c r="CM247" s="100"/>
      <c r="CN247" s="100"/>
      <c r="CO247" s="100"/>
      <c r="CP247" s="100"/>
      <c r="CQ247" s="100"/>
      <c r="CR247" s="100"/>
      <c r="CS247" s="100"/>
      <c r="CT247" s="100"/>
      <c r="CU247" s="100"/>
      <c r="CV247" s="100"/>
      <c r="CW247" s="100"/>
      <c r="CX247" s="100"/>
      <c r="CY247" s="100"/>
      <c r="CZ247" s="100"/>
      <c r="DA247" s="100"/>
      <c r="DB247" s="100"/>
      <c r="DC247" s="100"/>
      <c r="DD247" s="100"/>
      <c r="DE247" s="100"/>
      <c r="DF247" s="100"/>
      <c r="DG247" s="100"/>
      <c r="DH247" s="100"/>
      <c r="DI247" s="100"/>
      <c r="DJ247" s="100"/>
      <c r="DK247" s="100"/>
      <c r="DL247" s="100"/>
      <c r="DM247" s="100"/>
      <c r="DN247" s="100"/>
      <c r="DO247" s="100"/>
      <c r="DP247" s="100"/>
      <c r="DQ247" s="100"/>
      <c r="DR247" s="100"/>
      <c r="DS247" s="100"/>
      <c r="DT247" s="100"/>
      <c r="DU247" s="100"/>
      <c r="DV247" s="100"/>
      <c r="DW247" s="100"/>
      <c r="DX247" s="100"/>
      <c r="DY247" s="100"/>
      <c r="DZ247" s="100"/>
      <c r="EA247" s="100"/>
      <c r="EB247" s="100"/>
      <c r="EC247" s="100"/>
      <c r="ED247" s="100"/>
      <c r="EE247" s="100"/>
      <c r="EF247" s="100"/>
      <c r="EG247" s="100"/>
      <c r="EH247" s="100"/>
      <c r="EI247" s="100"/>
      <c r="EJ247" s="100"/>
      <c r="EK247" s="100"/>
      <c r="EL247" s="100"/>
      <c r="EM247" s="100"/>
      <c r="EN247" s="100"/>
      <c r="EO247" s="100"/>
      <c r="EP247" s="100"/>
      <c r="EQ247" s="100"/>
      <c r="ER247" s="101"/>
      <c r="ES247" s="100"/>
      <c r="ET247" s="100"/>
      <c r="EU247" s="104"/>
      <c r="EV247" s="104"/>
      <c r="EW247" s="104"/>
      <c r="EX247" s="104"/>
      <c r="EY247" s="104"/>
      <c r="EZ247" s="104"/>
      <c r="FA247" s="104"/>
      <c r="FB247" s="104"/>
      <c r="FC247" s="104"/>
      <c r="FD247" s="104"/>
      <c r="FE247" s="104"/>
      <c r="FF247" s="104"/>
      <c r="FG247" s="104"/>
      <c r="FH247" s="104"/>
      <c r="FI247" s="104"/>
      <c r="FJ247" s="104"/>
      <c r="FK247" s="104"/>
      <c r="FL247" s="104"/>
      <c r="FM247" s="100"/>
      <c r="FN247" s="100"/>
      <c r="FO247" s="100"/>
      <c r="FP247" s="100"/>
      <c r="FQ247" s="100"/>
      <c r="FR247" s="100"/>
      <c r="FS247" s="100"/>
      <c r="FT247" s="100"/>
      <c r="FU247" s="100"/>
      <c r="FV247" s="100"/>
      <c r="FW247" s="100"/>
      <c r="FX247" s="100"/>
      <c r="FY247" s="100"/>
      <c r="FZ247" s="100"/>
      <c r="GA247" s="100"/>
      <c r="GB247" s="100"/>
      <c r="GC247" s="100"/>
      <c r="GD247" s="100"/>
      <c r="GE247" s="100"/>
      <c r="GF247" s="100"/>
      <c r="GG247" s="100"/>
      <c r="GH247" s="100"/>
      <c r="GI247" s="100"/>
    </row>
    <row r="248">
      <c r="A248" s="100"/>
      <c r="B248" s="100"/>
      <c r="C248" s="100"/>
      <c r="D248" s="100"/>
      <c r="E248" s="103"/>
      <c r="F248" s="100"/>
      <c r="G248" s="100"/>
      <c r="H248" s="100"/>
      <c r="I248" s="100"/>
      <c r="J248" s="103"/>
      <c r="K248" s="100"/>
      <c r="L248" s="100"/>
      <c r="M248" s="101"/>
      <c r="N248" s="102"/>
      <c r="O248" s="103"/>
      <c r="P248" s="103"/>
      <c r="Q248" s="103"/>
      <c r="R248" s="103"/>
      <c r="S248" s="103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1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  <c r="BH248" s="100"/>
      <c r="BI248" s="100"/>
      <c r="BJ248" s="100"/>
      <c r="BK248" s="100"/>
      <c r="BL248" s="100"/>
      <c r="BM248" s="100"/>
      <c r="BN248" s="100"/>
      <c r="BO248" s="100"/>
      <c r="BP248" s="100"/>
      <c r="BQ248" s="100"/>
      <c r="BR248" s="100"/>
      <c r="BS248" s="100"/>
      <c r="BT248" s="100"/>
      <c r="BU248" s="100"/>
      <c r="BV248" s="100"/>
      <c r="BW248" s="100"/>
      <c r="BX248" s="100"/>
      <c r="BY248" s="100"/>
      <c r="BZ248" s="100"/>
      <c r="CA248" s="100"/>
      <c r="CB248" s="100"/>
      <c r="CC248" s="100"/>
      <c r="CD248" s="100"/>
      <c r="CE248" s="100"/>
      <c r="CF248" s="100"/>
      <c r="CG248" s="100"/>
      <c r="CH248" s="100"/>
      <c r="CI248" s="100"/>
      <c r="CJ248" s="100"/>
      <c r="CK248" s="100"/>
      <c r="CL248" s="100"/>
      <c r="CM248" s="100"/>
      <c r="CN248" s="100"/>
      <c r="CO248" s="100"/>
      <c r="CP248" s="100"/>
      <c r="CQ248" s="100"/>
      <c r="CR248" s="100"/>
      <c r="CS248" s="100"/>
      <c r="CT248" s="100"/>
      <c r="CU248" s="100"/>
      <c r="CV248" s="100"/>
      <c r="CW248" s="100"/>
      <c r="CX248" s="100"/>
      <c r="CY248" s="100"/>
      <c r="CZ248" s="100"/>
      <c r="DA248" s="100"/>
      <c r="DB248" s="100"/>
      <c r="DC248" s="100"/>
      <c r="DD248" s="100"/>
      <c r="DE248" s="100"/>
      <c r="DF248" s="100"/>
      <c r="DG248" s="100"/>
      <c r="DH248" s="100"/>
      <c r="DI248" s="100"/>
      <c r="DJ248" s="100"/>
      <c r="DK248" s="100"/>
      <c r="DL248" s="100"/>
      <c r="DM248" s="100"/>
      <c r="DN248" s="100"/>
      <c r="DO248" s="100"/>
      <c r="DP248" s="100"/>
      <c r="DQ248" s="100"/>
      <c r="DR248" s="100"/>
      <c r="DS248" s="100"/>
      <c r="DT248" s="100"/>
      <c r="DU248" s="100"/>
      <c r="DV248" s="100"/>
      <c r="DW248" s="100"/>
      <c r="DX248" s="100"/>
      <c r="DY248" s="100"/>
      <c r="DZ248" s="100"/>
      <c r="EA248" s="100"/>
      <c r="EB248" s="100"/>
      <c r="EC248" s="100"/>
      <c r="ED248" s="100"/>
      <c r="EE248" s="100"/>
      <c r="EF248" s="100"/>
      <c r="EG248" s="100"/>
      <c r="EH248" s="100"/>
      <c r="EI248" s="100"/>
      <c r="EJ248" s="100"/>
      <c r="EK248" s="100"/>
      <c r="EL248" s="100"/>
      <c r="EM248" s="100"/>
      <c r="EN248" s="100"/>
      <c r="EO248" s="100"/>
      <c r="EP248" s="100"/>
      <c r="EQ248" s="100"/>
      <c r="ER248" s="101"/>
      <c r="ES248" s="100"/>
      <c r="ET248" s="100"/>
      <c r="EU248" s="104"/>
      <c r="EV248" s="104"/>
      <c r="EW248" s="104"/>
      <c r="EX248" s="104"/>
      <c r="EY248" s="104"/>
      <c r="EZ248" s="104"/>
      <c r="FA248" s="104"/>
      <c r="FB248" s="104"/>
      <c r="FC248" s="104"/>
      <c r="FD248" s="104"/>
      <c r="FE248" s="104"/>
      <c r="FF248" s="104"/>
      <c r="FG248" s="104"/>
      <c r="FH248" s="104"/>
      <c r="FI248" s="104"/>
      <c r="FJ248" s="104"/>
      <c r="FK248" s="104"/>
      <c r="FL248" s="104"/>
      <c r="FM248" s="100"/>
      <c r="FN248" s="100"/>
      <c r="FO248" s="100"/>
      <c r="FP248" s="100"/>
      <c r="FQ248" s="100"/>
      <c r="FR248" s="100"/>
      <c r="FS248" s="100"/>
      <c r="FT248" s="100"/>
      <c r="FU248" s="100"/>
      <c r="FV248" s="100"/>
      <c r="FW248" s="100"/>
      <c r="FX248" s="100"/>
      <c r="FY248" s="100"/>
      <c r="FZ248" s="100"/>
      <c r="GA248" s="100"/>
      <c r="GB248" s="100"/>
      <c r="GC248" s="100"/>
      <c r="GD248" s="100"/>
      <c r="GE248" s="100"/>
      <c r="GF248" s="100"/>
      <c r="GG248" s="100"/>
      <c r="GH248" s="100"/>
      <c r="GI248" s="100"/>
    </row>
    <row r="249">
      <c r="A249" s="100"/>
      <c r="B249" s="100"/>
      <c r="C249" s="100"/>
      <c r="D249" s="100"/>
      <c r="E249" s="103"/>
      <c r="F249" s="100"/>
      <c r="G249" s="100"/>
      <c r="H249" s="100"/>
      <c r="I249" s="100"/>
      <c r="J249" s="103"/>
      <c r="K249" s="100"/>
      <c r="L249" s="100"/>
      <c r="M249" s="101"/>
      <c r="N249" s="102"/>
      <c r="O249" s="103"/>
      <c r="P249" s="103"/>
      <c r="Q249" s="103"/>
      <c r="R249" s="103"/>
      <c r="S249" s="103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1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  <c r="BH249" s="100"/>
      <c r="BI249" s="100"/>
      <c r="BJ249" s="100"/>
      <c r="BK249" s="100"/>
      <c r="BL249" s="100"/>
      <c r="BM249" s="100"/>
      <c r="BN249" s="100"/>
      <c r="BO249" s="100"/>
      <c r="BP249" s="100"/>
      <c r="BQ249" s="100"/>
      <c r="BR249" s="100"/>
      <c r="BS249" s="100"/>
      <c r="BT249" s="100"/>
      <c r="BU249" s="100"/>
      <c r="BV249" s="100"/>
      <c r="BW249" s="100"/>
      <c r="BX249" s="100"/>
      <c r="BY249" s="100"/>
      <c r="BZ249" s="100"/>
      <c r="CA249" s="100"/>
      <c r="CB249" s="100"/>
      <c r="CC249" s="100"/>
      <c r="CD249" s="100"/>
      <c r="CE249" s="100"/>
      <c r="CF249" s="100"/>
      <c r="CG249" s="100"/>
      <c r="CH249" s="100"/>
      <c r="CI249" s="100"/>
      <c r="CJ249" s="100"/>
      <c r="CK249" s="100"/>
      <c r="CL249" s="100"/>
      <c r="CM249" s="100"/>
      <c r="CN249" s="100"/>
      <c r="CO249" s="100"/>
      <c r="CP249" s="100"/>
      <c r="CQ249" s="100"/>
      <c r="CR249" s="100"/>
      <c r="CS249" s="100"/>
      <c r="CT249" s="100"/>
      <c r="CU249" s="100"/>
      <c r="CV249" s="100"/>
      <c r="CW249" s="100"/>
      <c r="CX249" s="100"/>
      <c r="CY249" s="100"/>
      <c r="CZ249" s="100"/>
      <c r="DA249" s="100"/>
      <c r="DB249" s="100"/>
      <c r="DC249" s="100"/>
      <c r="DD249" s="100"/>
      <c r="DE249" s="100"/>
      <c r="DF249" s="100"/>
      <c r="DG249" s="100"/>
      <c r="DH249" s="100"/>
      <c r="DI249" s="100"/>
      <c r="DJ249" s="100"/>
      <c r="DK249" s="100"/>
      <c r="DL249" s="100"/>
      <c r="DM249" s="100"/>
      <c r="DN249" s="100"/>
      <c r="DO249" s="100"/>
      <c r="DP249" s="100"/>
      <c r="DQ249" s="100"/>
      <c r="DR249" s="100"/>
      <c r="DS249" s="100"/>
      <c r="DT249" s="100"/>
      <c r="DU249" s="100"/>
      <c r="DV249" s="100"/>
      <c r="DW249" s="100"/>
      <c r="DX249" s="100"/>
      <c r="DY249" s="100"/>
      <c r="DZ249" s="100"/>
      <c r="EA249" s="100"/>
      <c r="EB249" s="100"/>
      <c r="EC249" s="100"/>
      <c r="ED249" s="100"/>
      <c r="EE249" s="100"/>
      <c r="EF249" s="100"/>
      <c r="EG249" s="100"/>
      <c r="EH249" s="100"/>
      <c r="EI249" s="100"/>
      <c r="EJ249" s="100"/>
      <c r="EK249" s="100"/>
      <c r="EL249" s="100"/>
      <c r="EM249" s="100"/>
      <c r="EN249" s="100"/>
      <c r="EO249" s="100"/>
      <c r="EP249" s="100"/>
      <c r="EQ249" s="100"/>
      <c r="ER249" s="101"/>
      <c r="ES249" s="100"/>
      <c r="ET249" s="100"/>
      <c r="EU249" s="104"/>
      <c r="EV249" s="104"/>
      <c r="EW249" s="104"/>
      <c r="EX249" s="104"/>
      <c r="EY249" s="104"/>
      <c r="EZ249" s="104"/>
      <c r="FA249" s="104"/>
      <c r="FB249" s="104"/>
      <c r="FC249" s="104"/>
      <c r="FD249" s="104"/>
      <c r="FE249" s="104"/>
      <c r="FF249" s="104"/>
      <c r="FG249" s="104"/>
      <c r="FH249" s="104"/>
      <c r="FI249" s="104"/>
      <c r="FJ249" s="104"/>
      <c r="FK249" s="104"/>
      <c r="FL249" s="104"/>
      <c r="FM249" s="100"/>
      <c r="FN249" s="100"/>
      <c r="FO249" s="100"/>
      <c r="FP249" s="100"/>
      <c r="FQ249" s="100"/>
      <c r="FR249" s="100"/>
      <c r="FS249" s="100"/>
      <c r="FT249" s="100"/>
      <c r="FU249" s="100"/>
      <c r="FV249" s="100"/>
      <c r="FW249" s="100"/>
      <c r="FX249" s="100"/>
      <c r="FY249" s="100"/>
      <c r="FZ249" s="100"/>
      <c r="GA249" s="100"/>
      <c r="GB249" s="100"/>
      <c r="GC249" s="100"/>
      <c r="GD249" s="100"/>
      <c r="GE249" s="100"/>
      <c r="GF249" s="100"/>
      <c r="GG249" s="100"/>
      <c r="GH249" s="100"/>
      <c r="GI249" s="100"/>
    </row>
    <row r="250">
      <c r="A250" s="100"/>
      <c r="B250" s="100"/>
      <c r="C250" s="100"/>
      <c r="D250" s="100"/>
      <c r="E250" s="103"/>
      <c r="F250" s="100"/>
      <c r="G250" s="100"/>
      <c r="H250" s="100"/>
      <c r="I250" s="100"/>
      <c r="J250" s="103"/>
      <c r="K250" s="100"/>
      <c r="L250" s="100"/>
      <c r="M250" s="101"/>
      <c r="N250" s="102"/>
      <c r="O250" s="103"/>
      <c r="P250" s="103"/>
      <c r="Q250" s="103"/>
      <c r="R250" s="103"/>
      <c r="S250" s="103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1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  <c r="BH250" s="100"/>
      <c r="BI250" s="100"/>
      <c r="BJ250" s="100"/>
      <c r="BK250" s="100"/>
      <c r="BL250" s="100"/>
      <c r="BM250" s="100"/>
      <c r="BN250" s="100"/>
      <c r="BO250" s="100"/>
      <c r="BP250" s="100"/>
      <c r="BQ250" s="100"/>
      <c r="BR250" s="100"/>
      <c r="BS250" s="100"/>
      <c r="BT250" s="100"/>
      <c r="BU250" s="100"/>
      <c r="BV250" s="100"/>
      <c r="BW250" s="100"/>
      <c r="BX250" s="100"/>
      <c r="BY250" s="100"/>
      <c r="BZ250" s="100"/>
      <c r="CA250" s="100"/>
      <c r="CB250" s="100"/>
      <c r="CC250" s="100"/>
      <c r="CD250" s="100"/>
      <c r="CE250" s="100"/>
      <c r="CF250" s="100"/>
      <c r="CG250" s="100"/>
      <c r="CH250" s="100"/>
      <c r="CI250" s="100"/>
      <c r="CJ250" s="100"/>
      <c r="CK250" s="100"/>
      <c r="CL250" s="100"/>
      <c r="CM250" s="100"/>
      <c r="CN250" s="100"/>
      <c r="CO250" s="100"/>
      <c r="CP250" s="100"/>
      <c r="CQ250" s="100"/>
      <c r="CR250" s="100"/>
      <c r="CS250" s="100"/>
      <c r="CT250" s="100"/>
      <c r="CU250" s="100"/>
      <c r="CV250" s="100"/>
      <c r="CW250" s="100"/>
      <c r="CX250" s="100"/>
      <c r="CY250" s="100"/>
      <c r="CZ250" s="100"/>
      <c r="DA250" s="100"/>
      <c r="DB250" s="100"/>
      <c r="DC250" s="100"/>
      <c r="DD250" s="100"/>
      <c r="DE250" s="100"/>
      <c r="DF250" s="100"/>
      <c r="DG250" s="100"/>
      <c r="DH250" s="100"/>
      <c r="DI250" s="100"/>
      <c r="DJ250" s="100"/>
      <c r="DK250" s="100"/>
      <c r="DL250" s="100"/>
      <c r="DM250" s="100"/>
      <c r="DN250" s="100"/>
      <c r="DO250" s="100"/>
      <c r="DP250" s="100"/>
      <c r="DQ250" s="100"/>
      <c r="DR250" s="100"/>
      <c r="DS250" s="100"/>
      <c r="DT250" s="100"/>
      <c r="DU250" s="100"/>
      <c r="DV250" s="100"/>
      <c r="DW250" s="100"/>
      <c r="DX250" s="100"/>
      <c r="DY250" s="100"/>
      <c r="DZ250" s="100"/>
      <c r="EA250" s="100"/>
      <c r="EB250" s="100"/>
      <c r="EC250" s="100"/>
      <c r="ED250" s="100"/>
      <c r="EE250" s="100"/>
      <c r="EF250" s="100"/>
      <c r="EG250" s="100"/>
      <c r="EH250" s="100"/>
      <c r="EI250" s="100"/>
      <c r="EJ250" s="100"/>
      <c r="EK250" s="100"/>
      <c r="EL250" s="100"/>
      <c r="EM250" s="100"/>
      <c r="EN250" s="100"/>
      <c r="EO250" s="100"/>
      <c r="EP250" s="100"/>
      <c r="EQ250" s="100"/>
      <c r="ER250" s="101"/>
      <c r="ES250" s="100"/>
      <c r="ET250" s="100"/>
      <c r="EU250" s="104"/>
      <c r="EV250" s="104"/>
      <c r="EW250" s="104"/>
      <c r="EX250" s="104"/>
      <c r="EY250" s="104"/>
      <c r="EZ250" s="104"/>
      <c r="FA250" s="104"/>
      <c r="FB250" s="104"/>
      <c r="FC250" s="104"/>
      <c r="FD250" s="104"/>
      <c r="FE250" s="104"/>
      <c r="FF250" s="104"/>
      <c r="FG250" s="104"/>
      <c r="FH250" s="104"/>
      <c r="FI250" s="104"/>
      <c r="FJ250" s="104"/>
      <c r="FK250" s="104"/>
      <c r="FL250" s="104"/>
      <c r="FM250" s="100"/>
      <c r="FN250" s="100"/>
      <c r="FO250" s="100"/>
      <c r="FP250" s="100"/>
      <c r="FQ250" s="100"/>
      <c r="FR250" s="100"/>
      <c r="FS250" s="100"/>
      <c r="FT250" s="100"/>
      <c r="FU250" s="100"/>
      <c r="FV250" s="100"/>
      <c r="FW250" s="100"/>
      <c r="FX250" s="100"/>
      <c r="FY250" s="100"/>
      <c r="FZ250" s="100"/>
      <c r="GA250" s="100"/>
      <c r="GB250" s="100"/>
      <c r="GC250" s="100"/>
      <c r="GD250" s="100"/>
      <c r="GE250" s="100"/>
      <c r="GF250" s="100"/>
      <c r="GG250" s="100"/>
      <c r="GH250" s="100"/>
      <c r="GI250" s="100"/>
    </row>
    <row r="251">
      <c r="A251" s="100"/>
      <c r="B251" s="100"/>
      <c r="C251" s="100"/>
      <c r="D251" s="100"/>
      <c r="E251" s="103"/>
      <c r="F251" s="100"/>
      <c r="G251" s="100"/>
      <c r="H251" s="100"/>
      <c r="I251" s="100"/>
      <c r="J251" s="103"/>
      <c r="K251" s="100"/>
      <c r="L251" s="100"/>
      <c r="M251" s="101"/>
      <c r="N251" s="102"/>
      <c r="O251" s="103"/>
      <c r="P251" s="103"/>
      <c r="Q251" s="103"/>
      <c r="R251" s="103"/>
      <c r="S251" s="103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1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  <c r="BG251" s="100"/>
      <c r="BH251" s="100"/>
      <c r="BI251" s="100"/>
      <c r="BJ251" s="100"/>
      <c r="BK251" s="100"/>
      <c r="BL251" s="100"/>
      <c r="BM251" s="100"/>
      <c r="BN251" s="100"/>
      <c r="BO251" s="100"/>
      <c r="BP251" s="100"/>
      <c r="BQ251" s="100"/>
      <c r="BR251" s="100"/>
      <c r="BS251" s="100"/>
      <c r="BT251" s="100"/>
      <c r="BU251" s="100"/>
      <c r="BV251" s="100"/>
      <c r="BW251" s="100"/>
      <c r="BX251" s="100"/>
      <c r="BY251" s="100"/>
      <c r="BZ251" s="100"/>
      <c r="CA251" s="100"/>
      <c r="CB251" s="100"/>
      <c r="CC251" s="100"/>
      <c r="CD251" s="100"/>
      <c r="CE251" s="100"/>
      <c r="CF251" s="100"/>
      <c r="CG251" s="100"/>
      <c r="CH251" s="100"/>
      <c r="CI251" s="100"/>
      <c r="CJ251" s="100"/>
      <c r="CK251" s="100"/>
      <c r="CL251" s="100"/>
      <c r="CM251" s="100"/>
      <c r="CN251" s="100"/>
      <c r="CO251" s="100"/>
      <c r="CP251" s="100"/>
      <c r="CQ251" s="100"/>
      <c r="CR251" s="100"/>
      <c r="CS251" s="100"/>
      <c r="CT251" s="100"/>
      <c r="CU251" s="100"/>
      <c r="CV251" s="100"/>
      <c r="CW251" s="100"/>
      <c r="CX251" s="100"/>
      <c r="CY251" s="100"/>
      <c r="CZ251" s="100"/>
      <c r="DA251" s="100"/>
      <c r="DB251" s="100"/>
      <c r="DC251" s="100"/>
      <c r="DD251" s="100"/>
      <c r="DE251" s="100"/>
      <c r="DF251" s="100"/>
      <c r="DG251" s="100"/>
      <c r="DH251" s="100"/>
      <c r="DI251" s="100"/>
      <c r="DJ251" s="100"/>
      <c r="DK251" s="100"/>
      <c r="DL251" s="100"/>
      <c r="DM251" s="100"/>
      <c r="DN251" s="100"/>
      <c r="DO251" s="100"/>
      <c r="DP251" s="100"/>
      <c r="DQ251" s="100"/>
      <c r="DR251" s="100"/>
      <c r="DS251" s="100"/>
      <c r="DT251" s="100"/>
      <c r="DU251" s="100"/>
      <c r="DV251" s="100"/>
      <c r="DW251" s="100"/>
      <c r="DX251" s="100"/>
      <c r="DY251" s="100"/>
      <c r="DZ251" s="100"/>
      <c r="EA251" s="100"/>
      <c r="EB251" s="100"/>
      <c r="EC251" s="100"/>
      <c r="ED251" s="100"/>
      <c r="EE251" s="100"/>
      <c r="EF251" s="100"/>
      <c r="EG251" s="100"/>
      <c r="EH251" s="100"/>
      <c r="EI251" s="100"/>
      <c r="EJ251" s="100"/>
      <c r="EK251" s="100"/>
      <c r="EL251" s="100"/>
      <c r="EM251" s="100"/>
      <c r="EN251" s="100"/>
      <c r="EO251" s="100"/>
      <c r="EP251" s="100"/>
      <c r="EQ251" s="100"/>
      <c r="ER251" s="101"/>
      <c r="ES251" s="100"/>
      <c r="ET251" s="100"/>
      <c r="EU251" s="104"/>
      <c r="EV251" s="104"/>
      <c r="EW251" s="104"/>
      <c r="EX251" s="104"/>
      <c r="EY251" s="104"/>
      <c r="EZ251" s="104"/>
      <c r="FA251" s="104"/>
      <c r="FB251" s="104"/>
      <c r="FC251" s="104"/>
      <c r="FD251" s="104"/>
      <c r="FE251" s="104"/>
      <c r="FF251" s="104"/>
      <c r="FG251" s="104"/>
      <c r="FH251" s="104"/>
      <c r="FI251" s="104"/>
      <c r="FJ251" s="104"/>
      <c r="FK251" s="104"/>
      <c r="FL251" s="104"/>
      <c r="FM251" s="100"/>
      <c r="FN251" s="100"/>
      <c r="FO251" s="100"/>
      <c r="FP251" s="100"/>
      <c r="FQ251" s="100"/>
      <c r="FR251" s="100"/>
      <c r="FS251" s="100"/>
      <c r="FT251" s="100"/>
      <c r="FU251" s="100"/>
      <c r="FV251" s="100"/>
      <c r="FW251" s="100"/>
      <c r="FX251" s="100"/>
      <c r="FY251" s="100"/>
      <c r="FZ251" s="100"/>
      <c r="GA251" s="100"/>
      <c r="GB251" s="100"/>
      <c r="GC251" s="100"/>
      <c r="GD251" s="100"/>
      <c r="GE251" s="100"/>
      <c r="GF251" s="100"/>
      <c r="GG251" s="100"/>
      <c r="GH251" s="100"/>
      <c r="GI251" s="100"/>
    </row>
    <row r="252">
      <c r="A252" s="100"/>
      <c r="B252" s="100"/>
      <c r="C252" s="100"/>
      <c r="D252" s="100"/>
      <c r="E252" s="103"/>
      <c r="F252" s="100"/>
      <c r="G252" s="100"/>
      <c r="H252" s="100"/>
      <c r="I252" s="100"/>
      <c r="J252" s="103"/>
      <c r="K252" s="100"/>
      <c r="L252" s="100"/>
      <c r="M252" s="101"/>
      <c r="N252" s="102"/>
      <c r="O252" s="103"/>
      <c r="P252" s="103"/>
      <c r="Q252" s="103"/>
      <c r="R252" s="103"/>
      <c r="S252" s="103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1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  <c r="BG252" s="100"/>
      <c r="BH252" s="100"/>
      <c r="BI252" s="100"/>
      <c r="BJ252" s="100"/>
      <c r="BK252" s="100"/>
      <c r="BL252" s="100"/>
      <c r="BM252" s="100"/>
      <c r="BN252" s="100"/>
      <c r="BO252" s="100"/>
      <c r="BP252" s="100"/>
      <c r="BQ252" s="100"/>
      <c r="BR252" s="100"/>
      <c r="BS252" s="100"/>
      <c r="BT252" s="100"/>
      <c r="BU252" s="100"/>
      <c r="BV252" s="100"/>
      <c r="BW252" s="100"/>
      <c r="BX252" s="100"/>
      <c r="BY252" s="100"/>
      <c r="BZ252" s="100"/>
      <c r="CA252" s="100"/>
      <c r="CB252" s="100"/>
      <c r="CC252" s="100"/>
      <c r="CD252" s="100"/>
      <c r="CE252" s="100"/>
      <c r="CF252" s="100"/>
      <c r="CG252" s="100"/>
      <c r="CH252" s="100"/>
      <c r="CI252" s="100"/>
      <c r="CJ252" s="100"/>
      <c r="CK252" s="100"/>
      <c r="CL252" s="100"/>
      <c r="CM252" s="100"/>
      <c r="CN252" s="100"/>
      <c r="CO252" s="100"/>
      <c r="CP252" s="100"/>
      <c r="CQ252" s="100"/>
      <c r="CR252" s="100"/>
      <c r="CS252" s="100"/>
      <c r="CT252" s="100"/>
      <c r="CU252" s="100"/>
      <c r="CV252" s="100"/>
      <c r="CW252" s="100"/>
      <c r="CX252" s="100"/>
      <c r="CY252" s="100"/>
      <c r="CZ252" s="100"/>
      <c r="DA252" s="100"/>
      <c r="DB252" s="100"/>
      <c r="DC252" s="100"/>
      <c r="DD252" s="100"/>
      <c r="DE252" s="100"/>
      <c r="DF252" s="100"/>
      <c r="DG252" s="100"/>
      <c r="DH252" s="100"/>
      <c r="DI252" s="100"/>
      <c r="DJ252" s="100"/>
      <c r="DK252" s="100"/>
      <c r="DL252" s="100"/>
      <c r="DM252" s="100"/>
      <c r="DN252" s="100"/>
      <c r="DO252" s="100"/>
      <c r="DP252" s="100"/>
      <c r="DQ252" s="100"/>
      <c r="DR252" s="100"/>
      <c r="DS252" s="100"/>
      <c r="DT252" s="100"/>
      <c r="DU252" s="100"/>
      <c r="DV252" s="100"/>
      <c r="DW252" s="100"/>
      <c r="DX252" s="100"/>
      <c r="DY252" s="100"/>
      <c r="DZ252" s="100"/>
      <c r="EA252" s="100"/>
      <c r="EB252" s="100"/>
      <c r="EC252" s="100"/>
      <c r="ED252" s="100"/>
      <c r="EE252" s="100"/>
      <c r="EF252" s="100"/>
      <c r="EG252" s="100"/>
      <c r="EH252" s="100"/>
      <c r="EI252" s="100"/>
      <c r="EJ252" s="100"/>
      <c r="EK252" s="100"/>
      <c r="EL252" s="100"/>
      <c r="EM252" s="100"/>
      <c r="EN252" s="100"/>
      <c r="EO252" s="100"/>
      <c r="EP252" s="100"/>
      <c r="EQ252" s="100"/>
      <c r="ER252" s="101"/>
      <c r="ES252" s="100"/>
      <c r="ET252" s="100"/>
      <c r="EU252" s="104"/>
      <c r="EV252" s="104"/>
      <c r="EW252" s="104"/>
      <c r="EX252" s="104"/>
      <c r="EY252" s="104"/>
      <c r="EZ252" s="104"/>
      <c r="FA252" s="104"/>
      <c r="FB252" s="104"/>
      <c r="FC252" s="104"/>
      <c r="FD252" s="104"/>
      <c r="FE252" s="104"/>
      <c r="FF252" s="104"/>
      <c r="FG252" s="104"/>
      <c r="FH252" s="104"/>
      <c r="FI252" s="104"/>
      <c r="FJ252" s="104"/>
      <c r="FK252" s="104"/>
      <c r="FL252" s="104"/>
      <c r="FM252" s="100"/>
      <c r="FN252" s="100"/>
      <c r="FO252" s="100"/>
      <c r="FP252" s="100"/>
      <c r="FQ252" s="100"/>
      <c r="FR252" s="100"/>
      <c r="FS252" s="100"/>
      <c r="FT252" s="100"/>
      <c r="FU252" s="100"/>
      <c r="FV252" s="100"/>
      <c r="FW252" s="100"/>
      <c r="FX252" s="100"/>
      <c r="FY252" s="100"/>
      <c r="FZ252" s="100"/>
      <c r="GA252" s="100"/>
      <c r="GB252" s="100"/>
      <c r="GC252" s="100"/>
      <c r="GD252" s="100"/>
      <c r="GE252" s="100"/>
      <c r="GF252" s="100"/>
      <c r="GG252" s="100"/>
      <c r="GH252" s="100"/>
      <c r="GI252" s="100"/>
    </row>
    <row r="253">
      <c r="A253" s="100"/>
      <c r="B253" s="100"/>
      <c r="C253" s="100"/>
      <c r="D253" s="100"/>
      <c r="E253" s="103"/>
      <c r="F253" s="100"/>
      <c r="G253" s="100"/>
      <c r="H253" s="100"/>
      <c r="I253" s="100"/>
      <c r="J253" s="103"/>
      <c r="K253" s="100"/>
      <c r="L253" s="100"/>
      <c r="M253" s="101"/>
      <c r="N253" s="102"/>
      <c r="O253" s="103"/>
      <c r="P253" s="103"/>
      <c r="Q253" s="103"/>
      <c r="R253" s="103"/>
      <c r="S253" s="103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1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  <c r="BG253" s="100"/>
      <c r="BH253" s="100"/>
      <c r="BI253" s="100"/>
      <c r="BJ253" s="100"/>
      <c r="BK253" s="100"/>
      <c r="BL253" s="100"/>
      <c r="BM253" s="100"/>
      <c r="BN253" s="100"/>
      <c r="BO253" s="100"/>
      <c r="BP253" s="100"/>
      <c r="BQ253" s="100"/>
      <c r="BR253" s="100"/>
      <c r="BS253" s="100"/>
      <c r="BT253" s="100"/>
      <c r="BU253" s="100"/>
      <c r="BV253" s="100"/>
      <c r="BW253" s="100"/>
      <c r="BX253" s="100"/>
      <c r="BY253" s="100"/>
      <c r="BZ253" s="100"/>
      <c r="CA253" s="100"/>
      <c r="CB253" s="100"/>
      <c r="CC253" s="100"/>
      <c r="CD253" s="100"/>
      <c r="CE253" s="100"/>
      <c r="CF253" s="100"/>
      <c r="CG253" s="100"/>
      <c r="CH253" s="100"/>
      <c r="CI253" s="100"/>
      <c r="CJ253" s="100"/>
      <c r="CK253" s="100"/>
      <c r="CL253" s="100"/>
      <c r="CM253" s="100"/>
      <c r="CN253" s="100"/>
      <c r="CO253" s="100"/>
      <c r="CP253" s="100"/>
      <c r="CQ253" s="100"/>
      <c r="CR253" s="100"/>
      <c r="CS253" s="100"/>
      <c r="CT253" s="100"/>
      <c r="CU253" s="100"/>
      <c r="CV253" s="100"/>
      <c r="CW253" s="100"/>
      <c r="CX253" s="100"/>
      <c r="CY253" s="100"/>
      <c r="CZ253" s="100"/>
      <c r="DA253" s="100"/>
      <c r="DB253" s="100"/>
      <c r="DC253" s="100"/>
      <c r="DD253" s="100"/>
      <c r="DE253" s="100"/>
      <c r="DF253" s="100"/>
      <c r="DG253" s="100"/>
      <c r="DH253" s="100"/>
      <c r="DI253" s="100"/>
      <c r="DJ253" s="100"/>
      <c r="DK253" s="100"/>
      <c r="DL253" s="100"/>
      <c r="DM253" s="100"/>
      <c r="DN253" s="100"/>
      <c r="DO253" s="100"/>
      <c r="DP253" s="100"/>
      <c r="DQ253" s="100"/>
      <c r="DR253" s="100"/>
      <c r="DS253" s="100"/>
      <c r="DT253" s="100"/>
      <c r="DU253" s="100"/>
      <c r="DV253" s="100"/>
      <c r="DW253" s="100"/>
      <c r="DX253" s="100"/>
      <c r="DY253" s="100"/>
      <c r="DZ253" s="100"/>
      <c r="EA253" s="100"/>
      <c r="EB253" s="100"/>
      <c r="EC253" s="100"/>
      <c r="ED253" s="100"/>
      <c r="EE253" s="100"/>
      <c r="EF253" s="100"/>
      <c r="EG253" s="100"/>
      <c r="EH253" s="100"/>
      <c r="EI253" s="100"/>
      <c r="EJ253" s="100"/>
      <c r="EK253" s="100"/>
      <c r="EL253" s="100"/>
      <c r="EM253" s="100"/>
      <c r="EN253" s="100"/>
      <c r="EO253" s="100"/>
      <c r="EP253" s="100"/>
      <c r="EQ253" s="100"/>
      <c r="ER253" s="101"/>
      <c r="ES253" s="100"/>
      <c r="ET253" s="100"/>
      <c r="EU253" s="104"/>
      <c r="EV253" s="104"/>
      <c r="EW253" s="104"/>
      <c r="EX253" s="104"/>
      <c r="EY253" s="104"/>
      <c r="EZ253" s="104"/>
      <c r="FA253" s="104"/>
      <c r="FB253" s="104"/>
      <c r="FC253" s="104"/>
      <c r="FD253" s="104"/>
      <c r="FE253" s="104"/>
      <c r="FF253" s="104"/>
      <c r="FG253" s="104"/>
      <c r="FH253" s="104"/>
      <c r="FI253" s="104"/>
      <c r="FJ253" s="104"/>
      <c r="FK253" s="104"/>
      <c r="FL253" s="104"/>
      <c r="FM253" s="100"/>
      <c r="FN253" s="100"/>
      <c r="FO253" s="100"/>
      <c r="FP253" s="100"/>
      <c r="FQ253" s="100"/>
      <c r="FR253" s="100"/>
      <c r="FS253" s="100"/>
      <c r="FT253" s="100"/>
      <c r="FU253" s="100"/>
      <c r="FV253" s="100"/>
      <c r="FW253" s="100"/>
      <c r="FX253" s="100"/>
      <c r="FY253" s="100"/>
      <c r="FZ253" s="100"/>
      <c r="GA253" s="100"/>
      <c r="GB253" s="100"/>
      <c r="GC253" s="100"/>
      <c r="GD253" s="100"/>
      <c r="GE253" s="100"/>
      <c r="GF253" s="100"/>
      <c r="GG253" s="100"/>
      <c r="GH253" s="100"/>
      <c r="GI253" s="100"/>
    </row>
    <row r="254">
      <c r="A254" s="100"/>
      <c r="B254" s="100"/>
      <c r="C254" s="100"/>
      <c r="D254" s="100"/>
      <c r="E254" s="103"/>
      <c r="F254" s="100"/>
      <c r="G254" s="100"/>
      <c r="H254" s="100"/>
      <c r="I254" s="100"/>
      <c r="J254" s="103"/>
      <c r="K254" s="100"/>
      <c r="L254" s="100"/>
      <c r="M254" s="101"/>
      <c r="N254" s="102"/>
      <c r="O254" s="103"/>
      <c r="P254" s="103"/>
      <c r="Q254" s="103"/>
      <c r="R254" s="103"/>
      <c r="S254" s="103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1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  <c r="BG254" s="100"/>
      <c r="BH254" s="100"/>
      <c r="BI254" s="100"/>
      <c r="BJ254" s="100"/>
      <c r="BK254" s="100"/>
      <c r="BL254" s="100"/>
      <c r="BM254" s="100"/>
      <c r="BN254" s="100"/>
      <c r="BO254" s="100"/>
      <c r="BP254" s="100"/>
      <c r="BQ254" s="100"/>
      <c r="BR254" s="100"/>
      <c r="BS254" s="100"/>
      <c r="BT254" s="100"/>
      <c r="BU254" s="100"/>
      <c r="BV254" s="100"/>
      <c r="BW254" s="100"/>
      <c r="BX254" s="100"/>
      <c r="BY254" s="100"/>
      <c r="BZ254" s="100"/>
      <c r="CA254" s="100"/>
      <c r="CB254" s="100"/>
      <c r="CC254" s="100"/>
      <c r="CD254" s="100"/>
      <c r="CE254" s="100"/>
      <c r="CF254" s="100"/>
      <c r="CG254" s="100"/>
      <c r="CH254" s="100"/>
      <c r="CI254" s="100"/>
      <c r="CJ254" s="100"/>
      <c r="CK254" s="100"/>
      <c r="CL254" s="100"/>
      <c r="CM254" s="100"/>
      <c r="CN254" s="100"/>
      <c r="CO254" s="100"/>
      <c r="CP254" s="100"/>
      <c r="CQ254" s="100"/>
      <c r="CR254" s="100"/>
      <c r="CS254" s="100"/>
      <c r="CT254" s="100"/>
      <c r="CU254" s="100"/>
      <c r="CV254" s="100"/>
      <c r="CW254" s="100"/>
      <c r="CX254" s="100"/>
      <c r="CY254" s="100"/>
      <c r="CZ254" s="100"/>
      <c r="DA254" s="100"/>
      <c r="DB254" s="100"/>
      <c r="DC254" s="100"/>
      <c r="DD254" s="100"/>
      <c r="DE254" s="100"/>
      <c r="DF254" s="100"/>
      <c r="DG254" s="100"/>
      <c r="DH254" s="100"/>
      <c r="DI254" s="100"/>
      <c r="DJ254" s="100"/>
      <c r="DK254" s="100"/>
      <c r="DL254" s="100"/>
      <c r="DM254" s="100"/>
      <c r="DN254" s="100"/>
      <c r="DO254" s="100"/>
      <c r="DP254" s="100"/>
      <c r="DQ254" s="100"/>
      <c r="DR254" s="100"/>
      <c r="DS254" s="100"/>
      <c r="DT254" s="100"/>
      <c r="DU254" s="100"/>
      <c r="DV254" s="100"/>
      <c r="DW254" s="100"/>
      <c r="DX254" s="100"/>
      <c r="DY254" s="100"/>
      <c r="DZ254" s="100"/>
      <c r="EA254" s="100"/>
      <c r="EB254" s="100"/>
      <c r="EC254" s="100"/>
      <c r="ED254" s="100"/>
      <c r="EE254" s="100"/>
      <c r="EF254" s="100"/>
      <c r="EG254" s="100"/>
      <c r="EH254" s="100"/>
      <c r="EI254" s="100"/>
      <c r="EJ254" s="100"/>
      <c r="EK254" s="100"/>
      <c r="EL254" s="100"/>
      <c r="EM254" s="100"/>
      <c r="EN254" s="100"/>
      <c r="EO254" s="100"/>
      <c r="EP254" s="100"/>
      <c r="EQ254" s="100"/>
      <c r="ER254" s="101"/>
      <c r="ES254" s="100"/>
      <c r="ET254" s="100"/>
      <c r="EU254" s="104"/>
      <c r="EV254" s="104"/>
      <c r="EW254" s="104"/>
      <c r="EX254" s="104"/>
      <c r="EY254" s="104"/>
      <c r="EZ254" s="104"/>
      <c r="FA254" s="104"/>
      <c r="FB254" s="104"/>
      <c r="FC254" s="104"/>
      <c r="FD254" s="104"/>
      <c r="FE254" s="104"/>
      <c r="FF254" s="104"/>
      <c r="FG254" s="104"/>
      <c r="FH254" s="104"/>
      <c r="FI254" s="104"/>
      <c r="FJ254" s="104"/>
      <c r="FK254" s="104"/>
      <c r="FL254" s="104"/>
      <c r="FM254" s="100"/>
      <c r="FN254" s="100"/>
      <c r="FO254" s="100"/>
      <c r="FP254" s="100"/>
      <c r="FQ254" s="100"/>
      <c r="FR254" s="100"/>
      <c r="FS254" s="100"/>
      <c r="FT254" s="100"/>
      <c r="FU254" s="100"/>
      <c r="FV254" s="100"/>
      <c r="FW254" s="100"/>
      <c r="FX254" s="100"/>
      <c r="FY254" s="100"/>
      <c r="FZ254" s="100"/>
      <c r="GA254" s="100"/>
      <c r="GB254" s="100"/>
      <c r="GC254" s="100"/>
      <c r="GD254" s="100"/>
      <c r="GE254" s="100"/>
      <c r="GF254" s="100"/>
      <c r="GG254" s="100"/>
      <c r="GH254" s="100"/>
      <c r="GI254" s="100"/>
    </row>
    <row r="255">
      <c r="A255" s="100"/>
      <c r="B255" s="100"/>
      <c r="C255" s="100"/>
      <c r="D255" s="100"/>
      <c r="E255" s="103"/>
      <c r="F255" s="100"/>
      <c r="G255" s="100"/>
      <c r="H255" s="100"/>
      <c r="I255" s="100"/>
      <c r="J255" s="103"/>
      <c r="K255" s="100"/>
      <c r="L255" s="100"/>
      <c r="M255" s="101"/>
      <c r="N255" s="102"/>
      <c r="O255" s="103"/>
      <c r="P255" s="103"/>
      <c r="Q255" s="103"/>
      <c r="R255" s="103"/>
      <c r="S255" s="103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1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  <c r="BG255" s="100"/>
      <c r="BH255" s="100"/>
      <c r="BI255" s="100"/>
      <c r="BJ255" s="100"/>
      <c r="BK255" s="100"/>
      <c r="BL255" s="100"/>
      <c r="BM255" s="100"/>
      <c r="BN255" s="100"/>
      <c r="BO255" s="100"/>
      <c r="BP255" s="100"/>
      <c r="BQ255" s="100"/>
      <c r="BR255" s="100"/>
      <c r="BS255" s="100"/>
      <c r="BT255" s="100"/>
      <c r="BU255" s="100"/>
      <c r="BV255" s="100"/>
      <c r="BW255" s="100"/>
      <c r="BX255" s="100"/>
      <c r="BY255" s="100"/>
      <c r="BZ255" s="100"/>
      <c r="CA255" s="100"/>
      <c r="CB255" s="100"/>
      <c r="CC255" s="100"/>
      <c r="CD255" s="100"/>
      <c r="CE255" s="100"/>
      <c r="CF255" s="100"/>
      <c r="CG255" s="100"/>
      <c r="CH255" s="100"/>
      <c r="CI255" s="100"/>
      <c r="CJ255" s="100"/>
      <c r="CK255" s="100"/>
      <c r="CL255" s="100"/>
      <c r="CM255" s="100"/>
      <c r="CN255" s="100"/>
      <c r="CO255" s="100"/>
      <c r="CP255" s="100"/>
      <c r="CQ255" s="100"/>
      <c r="CR255" s="100"/>
      <c r="CS255" s="100"/>
      <c r="CT255" s="100"/>
      <c r="CU255" s="100"/>
      <c r="CV255" s="100"/>
      <c r="CW255" s="100"/>
      <c r="CX255" s="100"/>
      <c r="CY255" s="100"/>
      <c r="CZ255" s="100"/>
      <c r="DA255" s="100"/>
      <c r="DB255" s="100"/>
      <c r="DC255" s="100"/>
      <c r="DD255" s="100"/>
      <c r="DE255" s="100"/>
      <c r="DF255" s="100"/>
      <c r="DG255" s="100"/>
      <c r="DH255" s="100"/>
      <c r="DI255" s="100"/>
      <c r="DJ255" s="100"/>
      <c r="DK255" s="100"/>
      <c r="DL255" s="100"/>
      <c r="DM255" s="100"/>
      <c r="DN255" s="100"/>
      <c r="DO255" s="100"/>
      <c r="DP255" s="100"/>
      <c r="DQ255" s="100"/>
      <c r="DR255" s="100"/>
      <c r="DS255" s="100"/>
      <c r="DT255" s="100"/>
      <c r="DU255" s="100"/>
      <c r="DV255" s="100"/>
      <c r="DW255" s="100"/>
      <c r="DX255" s="100"/>
      <c r="DY255" s="100"/>
      <c r="DZ255" s="100"/>
      <c r="EA255" s="100"/>
      <c r="EB255" s="100"/>
      <c r="EC255" s="100"/>
      <c r="ED255" s="100"/>
      <c r="EE255" s="100"/>
      <c r="EF255" s="100"/>
      <c r="EG255" s="100"/>
      <c r="EH255" s="100"/>
      <c r="EI255" s="100"/>
      <c r="EJ255" s="100"/>
      <c r="EK255" s="100"/>
      <c r="EL255" s="100"/>
      <c r="EM255" s="100"/>
      <c r="EN255" s="100"/>
      <c r="EO255" s="100"/>
      <c r="EP255" s="100"/>
      <c r="EQ255" s="100"/>
      <c r="ER255" s="101"/>
      <c r="ES255" s="100"/>
      <c r="ET255" s="100"/>
      <c r="EU255" s="104"/>
      <c r="EV255" s="104"/>
      <c r="EW255" s="104"/>
      <c r="EX255" s="104"/>
      <c r="EY255" s="104"/>
      <c r="EZ255" s="104"/>
      <c r="FA255" s="104"/>
      <c r="FB255" s="104"/>
      <c r="FC255" s="104"/>
      <c r="FD255" s="104"/>
      <c r="FE255" s="104"/>
      <c r="FF255" s="104"/>
      <c r="FG255" s="104"/>
      <c r="FH255" s="104"/>
      <c r="FI255" s="104"/>
      <c r="FJ255" s="104"/>
      <c r="FK255" s="104"/>
      <c r="FL255" s="104"/>
      <c r="FM255" s="100"/>
      <c r="FN255" s="100"/>
      <c r="FO255" s="100"/>
      <c r="FP255" s="100"/>
      <c r="FQ255" s="100"/>
      <c r="FR255" s="100"/>
      <c r="FS255" s="100"/>
      <c r="FT255" s="100"/>
      <c r="FU255" s="100"/>
      <c r="FV255" s="100"/>
      <c r="FW255" s="100"/>
      <c r="FX255" s="100"/>
      <c r="FY255" s="100"/>
      <c r="FZ255" s="100"/>
      <c r="GA255" s="100"/>
      <c r="GB255" s="100"/>
      <c r="GC255" s="100"/>
      <c r="GD255" s="100"/>
      <c r="GE255" s="100"/>
      <c r="GF255" s="100"/>
      <c r="GG255" s="100"/>
      <c r="GH255" s="100"/>
      <c r="GI255" s="100"/>
    </row>
    <row r="256">
      <c r="A256" s="100"/>
      <c r="B256" s="100"/>
      <c r="C256" s="100"/>
      <c r="D256" s="100"/>
      <c r="E256" s="103"/>
      <c r="F256" s="100"/>
      <c r="G256" s="100"/>
      <c r="H256" s="100"/>
      <c r="I256" s="100"/>
      <c r="J256" s="103"/>
      <c r="K256" s="100"/>
      <c r="L256" s="100"/>
      <c r="M256" s="101"/>
      <c r="N256" s="102"/>
      <c r="O256" s="103"/>
      <c r="P256" s="103"/>
      <c r="Q256" s="103"/>
      <c r="R256" s="103"/>
      <c r="S256" s="103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1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  <c r="BG256" s="100"/>
      <c r="BH256" s="100"/>
      <c r="BI256" s="100"/>
      <c r="BJ256" s="100"/>
      <c r="BK256" s="100"/>
      <c r="BL256" s="100"/>
      <c r="BM256" s="100"/>
      <c r="BN256" s="100"/>
      <c r="BO256" s="100"/>
      <c r="BP256" s="100"/>
      <c r="BQ256" s="100"/>
      <c r="BR256" s="100"/>
      <c r="BS256" s="100"/>
      <c r="BT256" s="100"/>
      <c r="BU256" s="100"/>
      <c r="BV256" s="100"/>
      <c r="BW256" s="100"/>
      <c r="BX256" s="100"/>
      <c r="BY256" s="100"/>
      <c r="BZ256" s="100"/>
      <c r="CA256" s="100"/>
      <c r="CB256" s="100"/>
      <c r="CC256" s="100"/>
      <c r="CD256" s="100"/>
      <c r="CE256" s="100"/>
      <c r="CF256" s="100"/>
      <c r="CG256" s="100"/>
      <c r="CH256" s="100"/>
      <c r="CI256" s="100"/>
      <c r="CJ256" s="100"/>
      <c r="CK256" s="100"/>
      <c r="CL256" s="100"/>
      <c r="CM256" s="100"/>
      <c r="CN256" s="100"/>
      <c r="CO256" s="100"/>
      <c r="CP256" s="100"/>
      <c r="CQ256" s="100"/>
      <c r="CR256" s="100"/>
      <c r="CS256" s="100"/>
      <c r="CT256" s="100"/>
      <c r="CU256" s="100"/>
      <c r="CV256" s="100"/>
      <c r="CW256" s="100"/>
      <c r="CX256" s="100"/>
      <c r="CY256" s="100"/>
      <c r="CZ256" s="100"/>
      <c r="DA256" s="100"/>
      <c r="DB256" s="100"/>
      <c r="DC256" s="100"/>
      <c r="DD256" s="100"/>
      <c r="DE256" s="100"/>
      <c r="DF256" s="100"/>
      <c r="DG256" s="100"/>
      <c r="DH256" s="100"/>
      <c r="DI256" s="100"/>
      <c r="DJ256" s="100"/>
      <c r="DK256" s="100"/>
      <c r="DL256" s="100"/>
      <c r="DM256" s="100"/>
      <c r="DN256" s="100"/>
      <c r="DO256" s="100"/>
      <c r="DP256" s="100"/>
      <c r="DQ256" s="100"/>
      <c r="DR256" s="100"/>
      <c r="DS256" s="100"/>
      <c r="DT256" s="100"/>
      <c r="DU256" s="100"/>
      <c r="DV256" s="100"/>
      <c r="DW256" s="100"/>
      <c r="DX256" s="100"/>
      <c r="DY256" s="100"/>
      <c r="DZ256" s="100"/>
      <c r="EA256" s="100"/>
      <c r="EB256" s="100"/>
      <c r="EC256" s="100"/>
      <c r="ED256" s="100"/>
      <c r="EE256" s="100"/>
      <c r="EF256" s="100"/>
      <c r="EG256" s="100"/>
      <c r="EH256" s="100"/>
      <c r="EI256" s="100"/>
      <c r="EJ256" s="100"/>
      <c r="EK256" s="100"/>
      <c r="EL256" s="100"/>
      <c r="EM256" s="100"/>
      <c r="EN256" s="100"/>
      <c r="EO256" s="100"/>
      <c r="EP256" s="100"/>
      <c r="EQ256" s="100"/>
      <c r="ER256" s="101"/>
      <c r="ES256" s="100"/>
      <c r="ET256" s="100"/>
      <c r="EU256" s="104"/>
      <c r="EV256" s="104"/>
      <c r="EW256" s="104"/>
      <c r="EX256" s="104"/>
      <c r="EY256" s="104"/>
      <c r="EZ256" s="104"/>
      <c r="FA256" s="104"/>
      <c r="FB256" s="104"/>
      <c r="FC256" s="104"/>
      <c r="FD256" s="104"/>
      <c r="FE256" s="104"/>
      <c r="FF256" s="104"/>
      <c r="FG256" s="104"/>
      <c r="FH256" s="104"/>
      <c r="FI256" s="104"/>
      <c r="FJ256" s="104"/>
      <c r="FK256" s="104"/>
      <c r="FL256" s="104"/>
      <c r="FM256" s="100"/>
      <c r="FN256" s="100"/>
      <c r="FO256" s="100"/>
      <c r="FP256" s="100"/>
      <c r="FQ256" s="100"/>
      <c r="FR256" s="100"/>
      <c r="FS256" s="100"/>
      <c r="FT256" s="100"/>
      <c r="FU256" s="100"/>
      <c r="FV256" s="100"/>
      <c r="FW256" s="100"/>
      <c r="FX256" s="100"/>
      <c r="FY256" s="100"/>
      <c r="FZ256" s="100"/>
      <c r="GA256" s="100"/>
      <c r="GB256" s="100"/>
      <c r="GC256" s="100"/>
      <c r="GD256" s="100"/>
      <c r="GE256" s="100"/>
      <c r="GF256" s="100"/>
      <c r="GG256" s="100"/>
      <c r="GH256" s="100"/>
      <c r="GI256" s="100"/>
    </row>
    <row r="257">
      <c r="A257" s="100"/>
      <c r="B257" s="100"/>
      <c r="C257" s="100"/>
      <c r="D257" s="100"/>
      <c r="E257" s="103"/>
      <c r="F257" s="100"/>
      <c r="G257" s="100"/>
      <c r="H257" s="100"/>
      <c r="I257" s="100"/>
      <c r="J257" s="103"/>
      <c r="K257" s="100"/>
      <c r="L257" s="100"/>
      <c r="M257" s="101"/>
      <c r="N257" s="102"/>
      <c r="O257" s="103"/>
      <c r="P257" s="103"/>
      <c r="Q257" s="103"/>
      <c r="R257" s="103"/>
      <c r="S257" s="103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1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  <c r="BH257" s="100"/>
      <c r="BI257" s="100"/>
      <c r="BJ257" s="100"/>
      <c r="BK257" s="100"/>
      <c r="BL257" s="100"/>
      <c r="BM257" s="100"/>
      <c r="BN257" s="100"/>
      <c r="BO257" s="100"/>
      <c r="BP257" s="100"/>
      <c r="BQ257" s="100"/>
      <c r="BR257" s="100"/>
      <c r="BS257" s="100"/>
      <c r="BT257" s="100"/>
      <c r="BU257" s="100"/>
      <c r="BV257" s="100"/>
      <c r="BW257" s="100"/>
      <c r="BX257" s="100"/>
      <c r="BY257" s="100"/>
      <c r="BZ257" s="100"/>
      <c r="CA257" s="100"/>
      <c r="CB257" s="100"/>
      <c r="CC257" s="100"/>
      <c r="CD257" s="100"/>
      <c r="CE257" s="100"/>
      <c r="CF257" s="100"/>
      <c r="CG257" s="100"/>
      <c r="CH257" s="100"/>
      <c r="CI257" s="100"/>
      <c r="CJ257" s="100"/>
      <c r="CK257" s="100"/>
      <c r="CL257" s="100"/>
      <c r="CM257" s="100"/>
      <c r="CN257" s="100"/>
      <c r="CO257" s="100"/>
      <c r="CP257" s="100"/>
      <c r="CQ257" s="100"/>
      <c r="CR257" s="100"/>
      <c r="CS257" s="100"/>
      <c r="CT257" s="100"/>
      <c r="CU257" s="100"/>
      <c r="CV257" s="100"/>
      <c r="CW257" s="100"/>
      <c r="CX257" s="100"/>
      <c r="CY257" s="100"/>
      <c r="CZ257" s="100"/>
      <c r="DA257" s="100"/>
      <c r="DB257" s="100"/>
      <c r="DC257" s="100"/>
      <c r="DD257" s="100"/>
      <c r="DE257" s="100"/>
      <c r="DF257" s="100"/>
      <c r="DG257" s="100"/>
      <c r="DH257" s="100"/>
      <c r="DI257" s="100"/>
      <c r="DJ257" s="100"/>
      <c r="DK257" s="100"/>
      <c r="DL257" s="100"/>
      <c r="DM257" s="100"/>
      <c r="DN257" s="100"/>
      <c r="DO257" s="100"/>
      <c r="DP257" s="100"/>
      <c r="DQ257" s="100"/>
      <c r="DR257" s="100"/>
      <c r="DS257" s="100"/>
      <c r="DT257" s="100"/>
      <c r="DU257" s="100"/>
      <c r="DV257" s="100"/>
      <c r="DW257" s="100"/>
      <c r="DX257" s="100"/>
      <c r="DY257" s="100"/>
      <c r="DZ257" s="100"/>
      <c r="EA257" s="100"/>
      <c r="EB257" s="100"/>
      <c r="EC257" s="100"/>
      <c r="ED257" s="100"/>
      <c r="EE257" s="100"/>
      <c r="EF257" s="100"/>
      <c r="EG257" s="100"/>
      <c r="EH257" s="100"/>
      <c r="EI257" s="100"/>
      <c r="EJ257" s="100"/>
      <c r="EK257" s="100"/>
      <c r="EL257" s="100"/>
      <c r="EM257" s="100"/>
      <c r="EN257" s="100"/>
      <c r="EO257" s="100"/>
      <c r="EP257" s="100"/>
      <c r="EQ257" s="100"/>
      <c r="ER257" s="101"/>
      <c r="ES257" s="100"/>
      <c r="ET257" s="100"/>
      <c r="EU257" s="104"/>
      <c r="EV257" s="104"/>
      <c r="EW257" s="104"/>
      <c r="EX257" s="104"/>
      <c r="EY257" s="104"/>
      <c r="EZ257" s="104"/>
      <c r="FA257" s="104"/>
      <c r="FB257" s="104"/>
      <c r="FC257" s="104"/>
      <c r="FD257" s="104"/>
      <c r="FE257" s="104"/>
      <c r="FF257" s="104"/>
      <c r="FG257" s="104"/>
      <c r="FH257" s="104"/>
      <c r="FI257" s="104"/>
      <c r="FJ257" s="104"/>
      <c r="FK257" s="104"/>
      <c r="FL257" s="104"/>
      <c r="FM257" s="100"/>
      <c r="FN257" s="100"/>
      <c r="FO257" s="100"/>
      <c r="FP257" s="100"/>
      <c r="FQ257" s="100"/>
      <c r="FR257" s="100"/>
      <c r="FS257" s="100"/>
      <c r="FT257" s="100"/>
      <c r="FU257" s="100"/>
      <c r="FV257" s="100"/>
      <c r="FW257" s="100"/>
      <c r="FX257" s="100"/>
      <c r="FY257" s="100"/>
      <c r="FZ257" s="100"/>
      <c r="GA257" s="100"/>
      <c r="GB257" s="100"/>
      <c r="GC257" s="100"/>
      <c r="GD257" s="100"/>
      <c r="GE257" s="100"/>
      <c r="GF257" s="100"/>
      <c r="GG257" s="100"/>
      <c r="GH257" s="100"/>
      <c r="GI257" s="100"/>
    </row>
    <row r="258">
      <c r="A258" s="100"/>
      <c r="B258" s="100"/>
      <c r="C258" s="100"/>
      <c r="D258" s="100"/>
      <c r="E258" s="103"/>
      <c r="F258" s="100"/>
      <c r="G258" s="100"/>
      <c r="H258" s="100"/>
      <c r="I258" s="100"/>
      <c r="J258" s="103"/>
      <c r="K258" s="100"/>
      <c r="L258" s="100"/>
      <c r="M258" s="101"/>
      <c r="N258" s="102"/>
      <c r="O258" s="103"/>
      <c r="P258" s="103"/>
      <c r="Q258" s="103"/>
      <c r="R258" s="103"/>
      <c r="S258" s="103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1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  <c r="BH258" s="100"/>
      <c r="BI258" s="100"/>
      <c r="BJ258" s="100"/>
      <c r="BK258" s="100"/>
      <c r="BL258" s="100"/>
      <c r="BM258" s="100"/>
      <c r="BN258" s="100"/>
      <c r="BO258" s="100"/>
      <c r="BP258" s="100"/>
      <c r="BQ258" s="100"/>
      <c r="BR258" s="100"/>
      <c r="BS258" s="100"/>
      <c r="BT258" s="100"/>
      <c r="BU258" s="100"/>
      <c r="BV258" s="100"/>
      <c r="BW258" s="100"/>
      <c r="BX258" s="100"/>
      <c r="BY258" s="100"/>
      <c r="BZ258" s="100"/>
      <c r="CA258" s="100"/>
      <c r="CB258" s="100"/>
      <c r="CC258" s="100"/>
      <c r="CD258" s="100"/>
      <c r="CE258" s="100"/>
      <c r="CF258" s="100"/>
      <c r="CG258" s="100"/>
      <c r="CH258" s="100"/>
      <c r="CI258" s="100"/>
      <c r="CJ258" s="100"/>
      <c r="CK258" s="100"/>
      <c r="CL258" s="100"/>
      <c r="CM258" s="100"/>
      <c r="CN258" s="100"/>
      <c r="CO258" s="100"/>
      <c r="CP258" s="100"/>
      <c r="CQ258" s="100"/>
      <c r="CR258" s="100"/>
      <c r="CS258" s="100"/>
      <c r="CT258" s="100"/>
      <c r="CU258" s="100"/>
      <c r="CV258" s="100"/>
      <c r="CW258" s="100"/>
      <c r="CX258" s="100"/>
      <c r="CY258" s="100"/>
      <c r="CZ258" s="100"/>
      <c r="DA258" s="100"/>
      <c r="DB258" s="100"/>
      <c r="DC258" s="100"/>
      <c r="DD258" s="100"/>
      <c r="DE258" s="100"/>
      <c r="DF258" s="100"/>
      <c r="DG258" s="100"/>
      <c r="DH258" s="100"/>
      <c r="DI258" s="100"/>
      <c r="DJ258" s="100"/>
      <c r="DK258" s="100"/>
      <c r="DL258" s="100"/>
      <c r="DM258" s="100"/>
      <c r="DN258" s="100"/>
      <c r="DO258" s="100"/>
      <c r="DP258" s="100"/>
      <c r="DQ258" s="100"/>
      <c r="DR258" s="100"/>
      <c r="DS258" s="100"/>
      <c r="DT258" s="100"/>
      <c r="DU258" s="100"/>
      <c r="DV258" s="100"/>
      <c r="DW258" s="100"/>
      <c r="DX258" s="100"/>
      <c r="DY258" s="100"/>
      <c r="DZ258" s="100"/>
      <c r="EA258" s="100"/>
      <c r="EB258" s="100"/>
      <c r="EC258" s="100"/>
      <c r="ED258" s="100"/>
      <c r="EE258" s="100"/>
      <c r="EF258" s="100"/>
      <c r="EG258" s="100"/>
      <c r="EH258" s="100"/>
      <c r="EI258" s="100"/>
      <c r="EJ258" s="100"/>
      <c r="EK258" s="100"/>
      <c r="EL258" s="100"/>
      <c r="EM258" s="100"/>
      <c r="EN258" s="100"/>
      <c r="EO258" s="100"/>
      <c r="EP258" s="100"/>
      <c r="EQ258" s="100"/>
      <c r="ER258" s="101"/>
      <c r="ES258" s="100"/>
      <c r="ET258" s="100"/>
      <c r="EU258" s="104"/>
      <c r="EV258" s="104"/>
      <c r="EW258" s="104"/>
      <c r="EX258" s="104"/>
      <c r="EY258" s="104"/>
      <c r="EZ258" s="104"/>
      <c r="FA258" s="104"/>
      <c r="FB258" s="104"/>
      <c r="FC258" s="104"/>
      <c r="FD258" s="104"/>
      <c r="FE258" s="104"/>
      <c r="FF258" s="104"/>
      <c r="FG258" s="104"/>
      <c r="FH258" s="104"/>
      <c r="FI258" s="104"/>
      <c r="FJ258" s="104"/>
      <c r="FK258" s="104"/>
      <c r="FL258" s="104"/>
      <c r="FM258" s="100"/>
      <c r="FN258" s="100"/>
      <c r="FO258" s="100"/>
      <c r="FP258" s="100"/>
      <c r="FQ258" s="100"/>
      <c r="FR258" s="100"/>
      <c r="FS258" s="100"/>
      <c r="FT258" s="100"/>
      <c r="FU258" s="100"/>
      <c r="FV258" s="100"/>
      <c r="FW258" s="100"/>
      <c r="FX258" s="100"/>
      <c r="FY258" s="100"/>
      <c r="FZ258" s="100"/>
      <c r="GA258" s="100"/>
      <c r="GB258" s="100"/>
      <c r="GC258" s="100"/>
      <c r="GD258" s="100"/>
      <c r="GE258" s="100"/>
      <c r="GF258" s="100"/>
      <c r="GG258" s="100"/>
      <c r="GH258" s="100"/>
      <c r="GI258" s="100"/>
    </row>
    <row r="259">
      <c r="A259" s="100"/>
      <c r="B259" s="100"/>
      <c r="C259" s="100"/>
      <c r="D259" s="100"/>
      <c r="E259" s="103"/>
      <c r="F259" s="100"/>
      <c r="G259" s="100"/>
      <c r="H259" s="100"/>
      <c r="I259" s="100"/>
      <c r="J259" s="103"/>
      <c r="K259" s="100"/>
      <c r="L259" s="100"/>
      <c r="M259" s="101"/>
      <c r="N259" s="102"/>
      <c r="O259" s="103"/>
      <c r="P259" s="103"/>
      <c r="Q259" s="103"/>
      <c r="R259" s="103"/>
      <c r="S259" s="103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00"/>
      <c r="AI259" s="100"/>
      <c r="AJ259" s="100"/>
      <c r="AK259" s="101"/>
      <c r="AL259" s="100"/>
      <c r="AM259" s="100"/>
      <c r="AN259" s="100"/>
      <c r="AO259" s="100"/>
      <c r="AP259" s="100"/>
      <c r="AQ259" s="100"/>
      <c r="AR259" s="100"/>
      <c r="AS259" s="100"/>
      <c r="AT259" s="100"/>
      <c r="AU259" s="100"/>
      <c r="AV259" s="100"/>
      <c r="AW259" s="100"/>
      <c r="AX259" s="100"/>
      <c r="AY259" s="100"/>
      <c r="AZ259" s="100"/>
      <c r="BA259" s="100"/>
      <c r="BB259" s="100"/>
      <c r="BC259" s="100"/>
      <c r="BD259" s="100"/>
      <c r="BE259" s="100"/>
      <c r="BF259" s="100"/>
      <c r="BG259" s="100"/>
      <c r="BH259" s="100"/>
      <c r="BI259" s="100"/>
      <c r="BJ259" s="100"/>
      <c r="BK259" s="100"/>
      <c r="BL259" s="100"/>
      <c r="BM259" s="100"/>
      <c r="BN259" s="100"/>
      <c r="BO259" s="100"/>
      <c r="BP259" s="100"/>
      <c r="BQ259" s="100"/>
      <c r="BR259" s="100"/>
      <c r="BS259" s="100"/>
      <c r="BT259" s="100"/>
      <c r="BU259" s="100"/>
      <c r="BV259" s="100"/>
      <c r="BW259" s="100"/>
      <c r="BX259" s="100"/>
      <c r="BY259" s="100"/>
      <c r="BZ259" s="100"/>
      <c r="CA259" s="100"/>
      <c r="CB259" s="100"/>
      <c r="CC259" s="100"/>
      <c r="CD259" s="100"/>
      <c r="CE259" s="100"/>
      <c r="CF259" s="100"/>
      <c r="CG259" s="100"/>
      <c r="CH259" s="100"/>
      <c r="CI259" s="100"/>
      <c r="CJ259" s="100"/>
      <c r="CK259" s="100"/>
      <c r="CL259" s="100"/>
      <c r="CM259" s="100"/>
      <c r="CN259" s="100"/>
      <c r="CO259" s="100"/>
      <c r="CP259" s="100"/>
      <c r="CQ259" s="100"/>
      <c r="CR259" s="100"/>
      <c r="CS259" s="100"/>
      <c r="CT259" s="100"/>
      <c r="CU259" s="100"/>
      <c r="CV259" s="100"/>
      <c r="CW259" s="100"/>
      <c r="CX259" s="100"/>
      <c r="CY259" s="100"/>
      <c r="CZ259" s="100"/>
      <c r="DA259" s="100"/>
      <c r="DB259" s="100"/>
      <c r="DC259" s="100"/>
      <c r="DD259" s="100"/>
      <c r="DE259" s="100"/>
      <c r="DF259" s="100"/>
      <c r="DG259" s="100"/>
      <c r="DH259" s="100"/>
      <c r="DI259" s="100"/>
      <c r="DJ259" s="100"/>
      <c r="DK259" s="100"/>
      <c r="DL259" s="100"/>
      <c r="DM259" s="100"/>
      <c r="DN259" s="100"/>
      <c r="DO259" s="100"/>
      <c r="DP259" s="100"/>
      <c r="DQ259" s="100"/>
      <c r="DR259" s="100"/>
      <c r="DS259" s="100"/>
      <c r="DT259" s="100"/>
      <c r="DU259" s="100"/>
      <c r="DV259" s="100"/>
      <c r="DW259" s="100"/>
      <c r="DX259" s="100"/>
      <c r="DY259" s="100"/>
      <c r="DZ259" s="100"/>
      <c r="EA259" s="100"/>
      <c r="EB259" s="100"/>
      <c r="EC259" s="100"/>
      <c r="ED259" s="100"/>
      <c r="EE259" s="100"/>
      <c r="EF259" s="100"/>
      <c r="EG259" s="100"/>
      <c r="EH259" s="100"/>
      <c r="EI259" s="100"/>
      <c r="EJ259" s="100"/>
      <c r="EK259" s="100"/>
      <c r="EL259" s="100"/>
      <c r="EM259" s="100"/>
      <c r="EN259" s="100"/>
      <c r="EO259" s="100"/>
      <c r="EP259" s="100"/>
      <c r="EQ259" s="100"/>
      <c r="ER259" s="101"/>
      <c r="ES259" s="100"/>
      <c r="ET259" s="100"/>
      <c r="EU259" s="104"/>
      <c r="EV259" s="104"/>
      <c r="EW259" s="104"/>
      <c r="EX259" s="104"/>
      <c r="EY259" s="104"/>
      <c r="EZ259" s="104"/>
      <c r="FA259" s="104"/>
      <c r="FB259" s="104"/>
      <c r="FC259" s="104"/>
      <c r="FD259" s="104"/>
      <c r="FE259" s="104"/>
      <c r="FF259" s="104"/>
      <c r="FG259" s="104"/>
      <c r="FH259" s="104"/>
      <c r="FI259" s="104"/>
      <c r="FJ259" s="104"/>
      <c r="FK259" s="104"/>
      <c r="FL259" s="104"/>
      <c r="FM259" s="100"/>
      <c r="FN259" s="100"/>
      <c r="FO259" s="100"/>
      <c r="FP259" s="100"/>
      <c r="FQ259" s="100"/>
      <c r="FR259" s="100"/>
      <c r="FS259" s="100"/>
      <c r="FT259" s="100"/>
      <c r="FU259" s="100"/>
      <c r="FV259" s="100"/>
      <c r="FW259" s="100"/>
      <c r="FX259" s="100"/>
      <c r="FY259" s="100"/>
      <c r="FZ259" s="100"/>
      <c r="GA259" s="100"/>
      <c r="GB259" s="100"/>
      <c r="GC259" s="100"/>
      <c r="GD259" s="100"/>
      <c r="GE259" s="100"/>
      <c r="GF259" s="100"/>
      <c r="GG259" s="100"/>
      <c r="GH259" s="100"/>
      <c r="GI259" s="100"/>
    </row>
    <row r="260">
      <c r="A260" s="100"/>
      <c r="B260" s="100"/>
      <c r="C260" s="100"/>
      <c r="D260" s="100"/>
      <c r="E260" s="103"/>
      <c r="F260" s="100"/>
      <c r="G260" s="100"/>
      <c r="H260" s="100"/>
      <c r="I260" s="100"/>
      <c r="J260" s="103"/>
      <c r="K260" s="100"/>
      <c r="L260" s="100"/>
      <c r="M260" s="101"/>
      <c r="N260" s="102"/>
      <c r="O260" s="103"/>
      <c r="P260" s="103"/>
      <c r="Q260" s="103"/>
      <c r="R260" s="103"/>
      <c r="S260" s="103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1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00"/>
      <c r="BI260" s="100"/>
      <c r="BJ260" s="100"/>
      <c r="BK260" s="100"/>
      <c r="BL260" s="100"/>
      <c r="BM260" s="100"/>
      <c r="BN260" s="100"/>
      <c r="BO260" s="100"/>
      <c r="BP260" s="100"/>
      <c r="BQ260" s="100"/>
      <c r="BR260" s="100"/>
      <c r="BS260" s="100"/>
      <c r="BT260" s="100"/>
      <c r="BU260" s="100"/>
      <c r="BV260" s="100"/>
      <c r="BW260" s="100"/>
      <c r="BX260" s="100"/>
      <c r="BY260" s="100"/>
      <c r="BZ260" s="100"/>
      <c r="CA260" s="100"/>
      <c r="CB260" s="100"/>
      <c r="CC260" s="100"/>
      <c r="CD260" s="100"/>
      <c r="CE260" s="100"/>
      <c r="CF260" s="100"/>
      <c r="CG260" s="100"/>
      <c r="CH260" s="100"/>
      <c r="CI260" s="100"/>
      <c r="CJ260" s="100"/>
      <c r="CK260" s="100"/>
      <c r="CL260" s="100"/>
      <c r="CM260" s="100"/>
      <c r="CN260" s="100"/>
      <c r="CO260" s="100"/>
      <c r="CP260" s="100"/>
      <c r="CQ260" s="100"/>
      <c r="CR260" s="100"/>
      <c r="CS260" s="100"/>
      <c r="CT260" s="100"/>
      <c r="CU260" s="100"/>
      <c r="CV260" s="100"/>
      <c r="CW260" s="100"/>
      <c r="CX260" s="100"/>
      <c r="CY260" s="100"/>
      <c r="CZ260" s="100"/>
      <c r="DA260" s="100"/>
      <c r="DB260" s="100"/>
      <c r="DC260" s="100"/>
      <c r="DD260" s="100"/>
      <c r="DE260" s="100"/>
      <c r="DF260" s="100"/>
      <c r="DG260" s="100"/>
      <c r="DH260" s="100"/>
      <c r="DI260" s="100"/>
      <c r="DJ260" s="100"/>
      <c r="DK260" s="100"/>
      <c r="DL260" s="100"/>
      <c r="DM260" s="100"/>
      <c r="DN260" s="100"/>
      <c r="DO260" s="100"/>
      <c r="DP260" s="100"/>
      <c r="DQ260" s="100"/>
      <c r="DR260" s="100"/>
      <c r="DS260" s="100"/>
      <c r="DT260" s="100"/>
      <c r="DU260" s="100"/>
      <c r="DV260" s="100"/>
      <c r="DW260" s="100"/>
      <c r="DX260" s="100"/>
      <c r="DY260" s="100"/>
      <c r="DZ260" s="100"/>
      <c r="EA260" s="100"/>
      <c r="EB260" s="100"/>
      <c r="EC260" s="100"/>
      <c r="ED260" s="100"/>
      <c r="EE260" s="100"/>
      <c r="EF260" s="100"/>
      <c r="EG260" s="100"/>
      <c r="EH260" s="100"/>
      <c r="EI260" s="100"/>
      <c r="EJ260" s="100"/>
      <c r="EK260" s="100"/>
      <c r="EL260" s="100"/>
      <c r="EM260" s="100"/>
      <c r="EN260" s="100"/>
      <c r="EO260" s="100"/>
      <c r="EP260" s="100"/>
      <c r="EQ260" s="100"/>
      <c r="ER260" s="101"/>
      <c r="ES260" s="100"/>
      <c r="ET260" s="100"/>
      <c r="EU260" s="104"/>
      <c r="EV260" s="104"/>
      <c r="EW260" s="104"/>
      <c r="EX260" s="104"/>
      <c r="EY260" s="104"/>
      <c r="EZ260" s="104"/>
      <c r="FA260" s="104"/>
      <c r="FB260" s="104"/>
      <c r="FC260" s="104"/>
      <c r="FD260" s="104"/>
      <c r="FE260" s="104"/>
      <c r="FF260" s="104"/>
      <c r="FG260" s="104"/>
      <c r="FH260" s="104"/>
      <c r="FI260" s="104"/>
      <c r="FJ260" s="104"/>
      <c r="FK260" s="104"/>
      <c r="FL260" s="104"/>
      <c r="FM260" s="100"/>
      <c r="FN260" s="100"/>
      <c r="FO260" s="100"/>
      <c r="FP260" s="100"/>
      <c r="FQ260" s="100"/>
      <c r="FR260" s="100"/>
      <c r="FS260" s="100"/>
      <c r="FT260" s="100"/>
      <c r="FU260" s="100"/>
      <c r="FV260" s="100"/>
      <c r="FW260" s="100"/>
      <c r="FX260" s="100"/>
      <c r="FY260" s="100"/>
      <c r="FZ260" s="100"/>
      <c r="GA260" s="100"/>
      <c r="GB260" s="100"/>
      <c r="GC260" s="100"/>
      <c r="GD260" s="100"/>
      <c r="GE260" s="100"/>
      <c r="GF260" s="100"/>
      <c r="GG260" s="100"/>
      <c r="GH260" s="100"/>
      <c r="GI260" s="100"/>
    </row>
    <row r="261">
      <c r="A261" s="100"/>
      <c r="B261" s="100"/>
      <c r="C261" s="100"/>
      <c r="D261" s="100"/>
      <c r="E261" s="103"/>
      <c r="F261" s="100"/>
      <c r="G261" s="100"/>
      <c r="H261" s="100"/>
      <c r="I261" s="100"/>
      <c r="J261" s="103"/>
      <c r="K261" s="100"/>
      <c r="L261" s="100"/>
      <c r="M261" s="101"/>
      <c r="N261" s="102"/>
      <c r="O261" s="103"/>
      <c r="P261" s="103"/>
      <c r="Q261" s="103"/>
      <c r="R261" s="103"/>
      <c r="S261" s="103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1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00"/>
      <c r="BI261" s="100"/>
      <c r="BJ261" s="100"/>
      <c r="BK261" s="100"/>
      <c r="BL261" s="100"/>
      <c r="BM261" s="100"/>
      <c r="BN261" s="100"/>
      <c r="BO261" s="100"/>
      <c r="BP261" s="100"/>
      <c r="BQ261" s="100"/>
      <c r="BR261" s="100"/>
      <c r="BS261" s="100"/>
      <c r="BT261" s="100"/>
      <c r="BU261" s="100"/>
      <c r="BV261" s="100"/>
      <c r="BW261" s="100"/>
      <c r="BX261" s="100"/>
      <c r="BY261" s="100"/>
      <c r="BZ261" s="100"/>
      <c r="CA261" s="100"/>
      <c r="CB261" s="100"/>
      <c r="CC261" s="100"/>
      <c r="CD261" s="100"/>
      <c r="CE261" s="100"/>
      <c r="CF261" s="100"/>
      <c r="CG261" s="100"/>
      <c r="CH261" s="100"/>
      <c r="CI261" s="100"/>
      <c r="CJ261" s="100"/>
      <c r="CK261" s="100"/>
      <c r="CL261" s="100"/>
      <c r="CM261" s="100"/>
      <c r="CN261" s="100"/>
      <c r="CO261" s="100"/>
      <c r="CP261" s="100"/>
      <c r="CQ261" s="100"/>
      <c r="CR261" s="100"/>
      <c r="CS261" s="100"/>
      <c r="CT261" s="100"/>
      <c r="CU261" s="100"/>
      <c r="CV261" s="100"/>
      <c r="CW261" s="100"/>
      <c r="CX261" s="100"/>
      <c r="CY261" s="100"/>
      <c r="CZ261" s="100"/>
      <c r="DA261" s="100"/>
      <c r="DB261" s="100"/>
      <c r="DC261" s="100"/>
      <c r="DD261" s="100"/>
      <c r="DE261" s="100"/>
      <c r="DF261" s="100"/>
      <c r="DG261" s="100"/>
      <c r="DH261" s="100"/>
      <c r="DI261" s="100"/>
      <c r="DJ261" s="100"/>
      <c r="DK261" s="100"/>
      <c r="DL261" s="100"/>
      <c r="DM261" s="100"/>
      <c r="DN261" s="100"/>
      <c r="DO261" s="100"/>
      <c r="DP261" s="100"/>
      <c r="DQ261" s="100"/>
      <c r="DR261" s="100"/>
      <c r="DS261" s="100"/>
      <c r="DT261" s="100"/>
      <c r="DU261" s="100"/>
      <c r="DV261" s="100"/>
      <c r="DW261" s="100"/>
      <c r="DX261" s="100"/>
      <c r="DY261" s="100"/>
      <c r="DZ261" s="100"/>
      <c r="EA261" s="100"/>
      <c r="EB261" s="100"/>
      <c r="EC261" s="100"/>
      <c r="ED261" s="100"/>
      <c r="EE261" s="100"/>
      <c r="EF261" s="100"/>
      <c r="EG261" s="100"/>
      <c r="EH261" s="100"/>
      <c r="EI261" s="100"/>
      <c r="EJ261" s="100"/>
      <c r="EK261" s="100"/>
      <c r="EL261" s="100"/>
      <c r="EM261" s="100"/>
      <c r="EN261" s="100"/>
      <c r="EO261" s="100"/>
      <c r="EP261" s="100"/>
      <c r="EQ261" s="100"/>
      <c r="ER261" s="101"/>
      <c r="ES261" s="100"/>
      <c r="ET261" s="100"/>
      <c r="EU261" s="104"/>
      <c r="EV261" s="104"/>
      <c r="EW261" s="104"/>
      <c r="EX261" s="104"/>
      <c r="EY261" s="104"/>
      <c r="EZ261" s="104"/>
      <c r="FA261" s="104"/>
      <c r="FB261" s="104"/>
      <c r="FC261" s="104"/>
      <c r="FD261" s="104"/>
      <c r="FE261" s="104"/>
      <c r="FF261" s="104"/>
      <c r="FG261" s="104"/>
      <c r="FH261" s="104"/>
      <c r="FI261" s="104"/>
      <c r="FJ261" s="104"/>
      <c r="FK261" s="104"/>
      <c r="FL261" s="104"/>
      <c r="FM261" s="100"/>
      <c r="FN261" s="100"/>
      <c r="FO261" s="100"/>
      <c r="FP261" s="100"/>
      <c r="FQ261" s="100"/>
      <c r="FR261" s="100"/>
      <c r="FS261" s="100"/>
      <c r="FT261" s="100"/>
      <c r="FU261" s="100"/>
      <c r="FV261" s="100"/>
      <c r="FW261" s="100"/>
      <c r="FX261" s="100"/>
      <c r="FY261" s="100"/>
      <c r="FZ261" s="100"/>
      <c r="GA261" s="100"/>
      <c r="GB261" s="100"/>
      <c r="GC261" s="100"/>
      <c r="GD261" s="100"/>
      <c r="GE261" s="100"/>
      <c r="GF261" s="100"/>
      <c r="GG261" s="100"/>
      <c r="GH261" s="100"/>
      <c r="GI261" s="100"/>
    </row>
    <row r="262">
      <c r="A262" s="100"/>
      <c r="B262" s="100"/>
      <c r="C262" s="100"/>
      <c r="D262" s="100"/>
      <c r="E262" s="103"/>
      <c r="F262" s="100"/>
      <c r="G262" s="100"/>
      <c r="H262" s="100"/>
      <c r="I262" s="100"/>
      <c r="J262" s="103"/>
      <c r="K262" s="100"/>
      <c r="L262" s="100"/>
      <c r="M262" s="101"/>
      <c r="N262" s="102"/>
      <c r="O262" s="103"/>
      <c r="P262" s="103"/>
      <c r="Q262" s="103"/>
      <c r="R262" s="103"/>
      <c r="S262" s="103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1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  <c r="BN262" s="100"/>
      <c r="BO262" s="100"/>
      <c r="BP262" s="100"/>
      <c r="BQ262" s="100"/>
      <c r="BR262" s="100"/>
      <c r="BS262" s="100"/>
      <c r="BT262" s="100"/>
      <c r="BU262" s="100"/>
      <c r="BV262" s="100"/>
      <c r="BW262" s="100"/>
      <c r="BX262" s="100"/>
      <c r="BY262" s="100"/>
      <c r="BZ262" s="100"/>
      <c r="CA262" s="100"/>
      <c r="CB262" s="100"/>
      <c r="CC262" s="100"/>
      <c r="CD262" s="100"/>
      <c r="CE262" s="100"/>
      <c r="CF262" s="100"/>
      <c r="CG262" s="100"/>
      <c r="CH262" s="100"/>
      <c r="CI262" s="100"/>
      <c r="CJ262" s="100"/>
      <c r="CK262" s="100"/>
      <c r="CL262" s="100"/>
      <c r="CM262" s="100"/>
      <c r="CN262" s="100"/>
      <c r="CO262" s="100"/>
      <c r="CP262" s="100"/>
      <c r="CQ262" s="100"/>
      <c r="CR262" s="100"/>
      <c r="CS262" s="100"/>
      <c r="CT262" s="100"/>
      <c r="CU262" s="100"/>
      <c r="CV262" s="100"/>
      <c r="CW262" s="100"/>
      <c r="CX262" s="100"/>
      <c r="CY262" s="100"/>
      <c r="CZ262" s="100"/>
      <c r="DA262" s="100"/>
      <c r="DB262" s="100"/>
      <c r="DC262" s="100"/>
      <c r="DD262" s="100"/>
      <c r="DE262" s="100"/>
      <c r="DF262" s="100"/>
      <c r="DG262" s="100"/>
      <c r="DH262" s="100"/>
      <c r="DI262" s="100"/>
      <c r="DJ262" s="100"/>
      <c r="DK262" s="100"/>
      <c r="DL262" s="100"/>
      <c r="DM262" s="100"/>
      <c r="DN262" s="100"/>
      <c r="DO262" s="100"/>
      <c r="DP262" s="100"/>
      <c r="DQ262" s="100"/>
      <c r="DR262" s="100"/>
      <c r="DS262" s="100"/>
      <c r="DT262" s="100"/>
      <c r="DU262" s="100"/>
      <c r="DV262" s="100"/>
      <c r="DW262" s="100"/>
      <c r="DX262" s="100"/>
      <c r="DY262" s="100"/>
      <c r="DZ262" s="100"/>
      <c r="EA262" s="100"/>
      <c r="EB262" s="100"/>
      <c r="EC262" s="100"/>
      <c r="ED262" s="100"/>
      <c r="EE262" s="100"/>
      <c r="EF262" s="100"/>
      <c r="EG262" s="100"/>
      <c r="EH262" s="100"/>
      <c r="EI262" s="100"/>
      <c r="EJ262" s="100"/>
      <c r="EK262" s="100"/>
      <c r="EL262" s="100"/>
      <c r="EM262" s="100"/>
      <c r="EN262" s="100"/>
      <c r="EO262" s="100"/>
      <c r="EP262" s="100"/>
      <c r="EQ262" s="100"/>
      <c r="ER262" s="101"/>
      <c r="ES262" s="100"/>
      <c r="ET262" s="100"/>
      <c r="EU262" s="104"/>
      <c r="EV262" s="104"/>
      <c r="EW262" s="104"/>
      <c r="EX262" s="104"/>
      <c r="EY262" s="104"/>
      <c r="EZ262" s="104"/>
      <c r="FA262" s="104"/>
      <c r="FB262" s="104"/>
      <c r="FC262" s="104"/>
      <c r="FD262" s="104"/>
      <c r="FE262" s="104"/>
      <c r="FF262" s="104"/>
      <c r="FG262" s="104"/>
      <c r="FH262" s="104"/>
      <c r="FI262" s="104"/>
      <c r="FJ262" s="104"/>
      <c r="FK262" s="104"/>
      <c r="FL262" s="104"/>
      <c r="FM262" s="100"/>
      <c r="FN262" s="100"/>
      <c r="FO262" s="100"/>
      <c r="FP262" s="100"/>
      <c r="FQ262" s="100"/>
      <c r="FR262" s="100"/>
      <c r="FS262" s="100"/>
      <c r="FT262" s="100"/>
      <c r="FU262" s="100"/>
      <c r="FV262" s="100"/>
      <c r="FW262" s="100"/>
      <c r="FX262" s="100"/>
      <c r="FY262" s="100"/>
      <c r="FZ262" s="100"/>
      <c r="GA262" s="100"/>
      <c r="GB262" s="100"/>
      <c r="GC262" s="100"/>
      <c r="GD262" s="100"/>
      <c r="GE262" s="100"/>
      <c r="GF262" s="100"/>
      <c r="GG262" s="100"/>
      <c r="GH262" s="100"/>
      <c r="GI262" s="100"/>
    </row>
    <row r="263">
      <c r="A263" s="100"/>
      <c r="B263" s="100"/>
      <c r="C263" s="100"/>
      <c r="D263" s="100"/>
      <c r="E263" s="103"/>
      <c r="F263" s="100"/>
      <c r="G263" s="100"/>
      <c r="H263" s="100"/>
      <c r="I263" s="100"/>
      <c r="J263" s="103"/>
      <c r="K263" s="100"/>
      <c r="L263" s="100"/>
      <c r="M263" s="101"/>
      <c r="N263" s="102"/>
      <c r="O263" s="103"/>
      <c r="P263" s="103"/>
      <c r="Q263" s="103"/>
      <c r="R263" s="103"/>
      <c r="S263" s="103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1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0"/>
      <c r="BI263" s="100"/>
      <c r="BJ263" s="100"/>
      <c r="BK263" s="100"/>
      <c r="BL263" s="100"/>
      <c r="BM263" s="100"/>
      <c r="BN263" s="100"/>
      <c r="BO263" s="100"/>
      <c r="BP263" s="100"/>
      <c r="BQ263" s="100"/>
      <c r="BR263" s="100"/>
      <c r="BS263" s="100"/>
      <c r="BT263" s="100"/>
      <c r="BU263" s="100"/>
      <c r="BV263" s="100"/>
      <c r="BW263" s="100"/>
      <c r="BX263" s="100"/>
      <c r="BY263" s="100"/>
      <c r="BZ263" s="100"/>
      <c r="CA263" s="100"/>
      <c r="CB263" s="100"/>
      <c r="CC263" s="100"/>
      <c r="CD263" s="100"/>
      <c r="CE263" s="100"/>
      <c r="CF263" s="100"/>
      <c r="CG263" s="100"/>
      <c r="CH263" s="100"/>
      <c r="CI263" s="100"/>
      <c r="CJ263" s="100"/>
      <c r="CK263" s="100"/>
      <c r="CL263" s="100"/>
      <c r="CM263" s="100"/>
      <c r="CN263" s="100"/>
      <c r="CO263" s="100"/>
      <c r="CP263" s="100"/>
      <c r="CQ263" s="100"/>
      <c r="CR263" s="100"/>
      <c r="CS263" s="100"/>
      <c r="CT263" s="100"/>
      <c r="CU263" s="100"/>
      <c r="CV263" s="100"/>
      <c r="CW263" s="100"/>
      <c r="CX263" s="100"/>
      <c r="CY263" s="100"/>
      <c r="CZ263" s="100"/>
      <c r="DA263" s="100"/>
      <c r="DB263" s="100"/>
      <c r="DC263" s="100"/>
      <c r="DD263" s="100"/>
      <c r="DE263" s="100"/>
      <c r="DF263" s="100"/>
      <c r="DG263" s="100"/>
      <c r="DH263" s="100"/>
      <c r="DI263" s="100"/>
      <c r="DJ263" s="100"/>
      <c r="DK263" s="100"/>
      <c r="DL263" s="100"/>
      <c r="DM263" s="100"/>
      <c r="DN263" s="100"/>
      <c r="DO263" s="100"/>
      <c r="DP263" s="100"/>
      <c r="DQ263" s="100"/>
      <c r="DR263" s="100"/>
      <c r="DS263" s="100"/>
      <c r="DT263" s="100"/>
      <c r="DU263" s="100"/>
      <c r="DV263" s="100"/>
      <c r="DW263" s="100"/>
      <c r="DX263" s="100"/>
      <c r="DY263" s="100"/>
      <c r="DZ263" s="100"/>
      <c r="EA263" s="100"/>
      <c r="EB263" s="100"/>
      <c r="EC263" s="100"/>
      <c r="ED263" s="100"/>
      <c r="EE263" s="100"/>
      <c r="EF263" s="100"/>
      <c r="EG263" s="100"/>
      <c r="EH263" s="100"/>
      <c r="EI263" s="100"/>
      <c r="EJ263" s="100"/>
      <c r="EK263" s="100"/>
      <c r="EL263" s="100"/>
      <c r="EM263" s="100"/>
      <c r="EN263" s="100"/>
      <c r="EO263" s="100"/>
      <c r="EP263" s="100"/>
      <c r="EQ263" s="100"/>
      <c r="ER263" s="101"/>
      <c r="ES263" s="100"/>
      <c r="ET263" s="100"/>
      <c r="EU263" s="104"/>
      <c r="EV263" s="104"/>
      <c r="EW263" s="104"/>
      <c r="EX263" s="104"/>
      <c r="EY263" s="104"/>
      <c r="EZ263" s="104"/>
      <c r="FA263" s="104"/>
      <c r="FB263" s="104"/>
      <c r="FC263" s="104"/>
      <c r="FD263" s="104"/>
      <c r="FE263" s="104"/>
      <c r="FF263" s="104"/>
      <c r="FG263" s="104"/>
      <c r="FH263" s="104"/>
      <c r="FI263" s="104"/>
      <c r="FJ263" s="104"/>
      <c r="FK263" s="104"/>
      <c r="FL263" s="104"/>
      <c r="FM263" s="100"/>
      <c r="FN263" s="100"/>
      <c r="FO263" s="100"/>
      <c r="FP263" s="100"/>
      <c r="FQ263" s="100"/>
      <c r="FR263" s="100"/>
      <c r="FS263" s="100"/>
      <c r="FT263" s="100"/>
      <c r="FU263" s="100"/>
      <c r="FV263" s="100"/>
      <c r="FW263" s="100"/>
      <c r="FX263" s="100"/>
      <c r="FY263" s="100"/>
      <c r="FZ263" s="100"/>
      <c r="GA263" s="100"/>
      <c r="GB263" s="100"/>
      <c r="GC263" s="100"/>
      <c r="GD263" s="100"/>
      <c r="GE263" s="100"/>
      <c r="GF263" s="100"/>
      <c r="GG263" s="100"/>
      <c r="GH263" s="100"/>
      <c r="GI263" s="100"/>
    </row>
    <row r="264">
      <c r="A264" s="100"/>
      <c r="B264" s="100"/>
      <c r="C264" s="100"/>
      <c r="D264" s="100"/>
      <c r="E264" s="103"/>
      <c r="F264" s="100"/>
      <c r="G264" s="100"/>
      <c r="H264" s="100"/>
      <c r="I264" s="100"/>
      <c r="J264" s="103"/>
      <c r="K264" s="100"/>
      <c r="L264" s="100"/>
      <c r="M264" s="101"/>
      <c r="N264" s="102"/>
      <c r="O264" s="103"/>
      <c r="P264" s="103"/>
      <c r="Q264" s="103"/>
      <c r="R264" s="103"/>
      <c r="S264" s="103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1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  <c r="BF264" s="100"/>
      <c r="BG264" s="100"/>
      <c r="BH264" s="100"/>
      <c r="BI264" s="100"/>
      <c r="BJ264" s="100"/>
      <c r="BK264" s="100"/>
      <c r="BL264" s="100"/>
      <c r="BM264" s="100"/>
      <c r="BN264" s="100"/>
      <c r="BO264" s="100"/>
      <c r="BP264" s="100"/>
      <c r="BQ264" s="100"/>
      <c r="BR264" s="100"/>
      <c r="BS264" s="100"/>
      <c r="BT264" s="100"/>
      <c r="BU264" s="100"/>
      <c r="BV264" s="100"/>
      <c r="BW264" s="100"/>
      <c r="BX264" s="100"/>
      <c r="BY264" s="100"/>
      <c r="BZ264" s="100"/>
      <c r="CA264" s="100"/>
      <c r="CB264" s="100"/>
      <c r="CC264" s="100"/>
      <c r="CD264" s="100"/>
      <c r="CE264" s="100"/>
      <c r="CF264" s="100"/>
      <c r="CG264" s="100"/>
      <c r="CH264" s="100"/>
      <c r="CI264" s="100"/>
      <c r="CJ264" s="100"/>
      <c r="CK264" s="100"/>
      <c r="CL264" s="100"/>
      <c r="CM264" s="100"/>
      <c r="CN264" s="100"/>
      <c r="CO264" s="100"/>
      <c r="CP264" s="100"/>
      <c r="CQ264" s="100"/>
      <c r="CR264" s="100"/>
      <c r="CS264" s="100"/>
      <c r="CT264" s="100"/>
      <c r="CU264" s="100"/>
      <c r="CV264" s="100"/>
      <c r="CW264" s="100"/>
      <c r="CX264" s="100"/>
      <c r="CY264" s="100"/>
      <c r="CZ264" s="100"/>
      <c r="DA264" s="100"/>
      <c r="DB264" s="100"/>
      <c r="DC264" s="100"/>
      <c r="DD264" s="100"/>
      <c r="DE264" s="100"/>
      <c r="DF264" s="100"/>
      <c r="DG264" s="100"/>
      <c r="DH264" s="100"/>
      <c r="DI264" s="100"/>
      <c r="DJ264" s="100"/>
      <c r="DK264" s="100"/>
      <c r="DL264" s="100"/>
      <c r="DM264" s="100"/>
      <c r="DN264" s="100"/>
      <c r="DO264" s="100"/>
      <c r="DP264" s="100"/>
      <c r="DQ264" s="100"/>
      <c r="DR264" s="100"/>
      <c r="DS264" s="100"/>
      <c r="DT264" s="100"/>
      <c r="DU264" s="100"/>
      <c r="DV264" s="100"/>
      <c r="DW264" s="100"/>
      <c r="DX264" s="100"/>
      <c r="DY264" s="100"/>
      <c r="DZ264" s="100"/>
      <c r="EA264" s="100"/>
      <c r="EB264" s="100"/>
      <c r="EC264" s="100"/>
      <c r="ED264" s="100"/>
      <c r="EE264" s="100"/>
      <c r="EF264" s="100"/>
      <c r="EG264" s="100"/>
      <c r="EH264" s="100"/>
      <c r="EI264" s="100"/>
      <c r="EJ264" s="100"/>
      <c r="EK264" s="100"/>
      <c r="EL264" s="100"/>
      <c r="EM264" s="100"/>
      <c r="EN264" s="100"/>
      <c r="EO264" s="100"/>
      <c r="EP264" s="100"/>
      <c r="EQ264" s="100"/>
      <c r="ER264" s="101"/>
      <c r="ES264" s="100"/>
      <c r="ET264" s="100"/>
      <c r="EU264" s="104"/>
      <c r="EV264" s="104"/>
      <c r="EW264" s="104"/>
      <c r="EX264" s="104"/>
      <c r="EY264" s="104"/>
      <c r="EZ264" s="104"/>
      <c r="FA264" s="104"/>
      <c r="FB264" s="104"/>
      <c r="FC264" s="104"/>
      <c r="FD264" s="104"/>
      <c r="FE264" s="104"/>
      <c r="FF264" s="104"/>
      <c r="FG264" s="104"/>
      <c r="FH264" s="104"/>
      <c r="FI264" s="104"/>
      <c r="FJ264" s="104"/>
      <c r="FK264" s="104"/>
      <c r="FL264" s="104"/>
      <c r="FM264" s="100"/>
      <c r="FN264" s="100"/>
      <c r="FO264" s="100"/>
      <c r="FP264" s="100"/>
      <c r="FQ264" s="100"/>
      <c r="FR264" s="100"/>
      <c r="FS264" s="100"/>
      <c r="FT264" s="100"/>
      <c r="FU264" s="100"/>
      <c r="FV264" s="100"/>
      <c r="FW264" s="100"/>
      <c r="FX264" s="100"/>
      <c r="FY264" s="100"/>
      <c r="FZ264" s="100"/>
      <c r="GA264" s="100"/>
      <c r="GB264" s="100"/>
      <c r="GC264" s="100"/>
      <c r="GD264" s="100"/>
      <c r="GE264" s="100"/>
      <c r="GF264" s="100"/>
      <c r="GG264" s="100"/>
      <c r="GH264" s="100"/>
      <c r="GI264" s="100"/>
    </row>
    <row r="265">
      <c r="A265" s="100"/>
      <c r="B265" s="100"/>
      <c r="C265" s="100"/>
      <c r="D265" s="100"/>
      <c r="E265" s="103"/>
      <c r="F265" s="100"/>
      <c r="G265" s="100"/>
      <c r="H265" s="100"/>
      <c r="I265" s="100"/>
      <c r="J265" s="103"/>
      <c r="K265" s="100"/>
      <c r="L265" s="100"/>
      <c r="M265" s="101"/>
      <c r="N265" s="102"/>
      <c r="O265" s="103"/>
      <c r="P265" s="103"/>
      <c r="Q265" s="103"/>
      <c r="R265" s="103"/>
      <c r="S265" s="103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  <c r="AI265" s="100"/>
      <c r="AJ265" s="100"/>
      <c r="AK265" s="101"/>
      <c r="AL265" s="100"/>
      <c r="AM265" s="100"/>
      <c r="AN265" s="100"/>
      <c r="AO265" s="100"/>
      <c r="AP265" s="100"/>
      <c r="AQ265" s="100"/>
      <c r="AR265" s="100"/>
      <c r="AS265" s="100"/>
      <c r="AT265" s="100"/>
      <c r="AU265" s="100"/>
      <c r="AV265" s="100"/>
      <c r="AW265" s="100"/>
      <c r="AX265" s="100"/>
      <c r="AY265" s="100"/>
      <c r="AZ265" s="100"/>
      <c r="BA265" s="100"/>
      <c r="BB265" s="100"/>
      <c r="BC265" s="100"/>
      <c r="BD265" s="100"/>
      <c r="BE265" s="100"/>
      <c r="BF265" s="100"/>
      <c r="BG265" s="100"/>
      <c r="BH265" s="100"/>
      <c r="BI265" s="100"/>
      <c r="BJ265" s="100"/>
      <c r="BK265" s="100"/>
      <c r="BL265" s="100"/>
      <c r="BM265" s="100"/>
      <c r="BN265" s="100"/>
      <c r="BO265" s="100"/>
      <c r="BP265" s="100"/>
      <c r="BQ265" s="100"/>
      <c r="BR265" s="100"/>
      <c r="BS265" s="100"/>
      <c r="BT265" s="100"/>
      <c r="BU265" s="100"/>
      <c r="BV265" s="100"/>
      <c r="BW265" s="100"/>
      <c r="BX265" s="100"/>
      <c r="BY265" s="100"/>
      <c r="BZ265" s="100"/>
      <c r="CA265" s="100"/>
      <c r="CB265" s="100"/>
      <c r="CC265" s="100"/>
      <c r="CD265" s="100"/>
      <c r="CE265" s="100"/>
      <c r="CF265" s="100"/>
      <c r="CG265" s="100"/>
      <c r="CH265" s="100"/>
      <c r="CI265" s="100"/>
      <c r="CJ265" s="100"/>
      <c r="CK265" s="100"/>
      <c r="CL265" s="100"/>
      <c r="CM265" s="100"/>
      <c r="CN265" s="100"/>
      <c r="CO265" s="100"/>
      <c r="CP265" s="100"/>
      <c r="CQ265" s="100"/>
      <c r="CR265" s="100"/>
      <c r="CS265" s="100"/>
      <c r="CT265" s="100"/>
      <c r="CU265" s="100"/>
      <c r="CV265" s="100"/>
      <c r="CW265" s="100"/>
      <c r="CX265" s="100"/>
      <c r="CY265" s="100"/>
      <c r="CZ265" s="100"/>
      <c r="DA265" s="100"/>
      <c r="DB265" s="100"/>
      <c r="DC265" s="100"/>
      <c r="DD265" s="100"/>
      <c r="DE265" s="100"/>
      <c r="DF265" s="100"/>
      <c r="DG265" s="100"/>
      <c r="DH265" s="100"/>
      <c r="DI265" s="100"/>
      <c r="DJ265" s="100"/>
      <c r="DK265" s="100"/>
      <c r="DL265" s="100"/>
      <c r="DM265" s="100"/>
      <c r="DN265" s="100"/>
      <c r="DO265" s="100"/>
      <c r="DP265" s="100"/>
      <c r="DQ265" s="100"/>
      <c r="DR265" s="100"/>
      <c r="DS265" s="100"/>
      <c r="DT265" s="100"/>
      <c r="DU265" s="100"/>
      <c r="DV265" s="100"/>
      <c r="DW265" s="100"/>
      <c r="DX265" s="100"/>
      <c r="DY265" s="100"/>
      <c r="DZ265" s="100"/>
      <c r="EA265" s="100"/>
      <c r="EB265" s="100"/>
      <c r="EC265" s="100"/>
      <c r="ED265" s="100"/>
      <c r="EE265" s="100"/>
      <c r="EF265" s="100"/>
      <c r="EG265" s="100"/>
      <c r="EH265" s="100"/>
      <c r="EI265" s="100"/>
      <c r="EJ265" s="100"/>
      <c r="EK265" s="100"/>
      <c r="EL265" s="100"/>
      <c r="EM265" s="100"/>
      <c r="EN265" s="100"/>
      <c r="EO265" s="100"/>
      <c r="EP265" s="100"/>
      <c r="EQ265" s="100"/>
      <c r="ER265" s="101"/>
      <c r="ES265" s="100"/>
      <c r="ET265" s="100"/>
      <c r="EU265" s="104"/>
      <c r="EV265" s="104"/>
      <c r="EW265" s="104"/>
      <c r="EX265" s="104"/>
      <c r="EY265" s="104"/>
      <c r="EZ265" s="104"/>
      <c r="FA265" s="104"/>
      <c r="FB265" s="104"/>
      <c r="FC265" s="104"/>
      <c r="FD265" s="104"/>
      <c r="FE265" s="104"/>
      <c r="FF265" s="104"/>
      <c r="FG265" s="104"/>
      <c r="FH265" s="104"/>
      <c r="FI265" s="104"/>
      <c r="FJ265" s="104"/>
      <c r="FK265" s="104"/>
      <c r="FL265" s="104"/>
      <c r="FM265" s="100"/>
      <c r="FN265" s="100"/>
      <c r="FO265" s="100"/>
      <c r="FP265" s="100"/>
      <c r="FQ265" s="100"/>
      <c r="FR265" s="100"/>
      <c r="FS265" s="100"/>
      <c r="FT265" s="100"/>
      <c r="FU265" s="100"/>
      <c r="FV265" s="100"/>
      <c r="FW265" s="100"/>
      <c r="FX265" s="100"/>
      <c r="FY265" s="100"/>
      <c r="FZ265" s="100"/>
      <c r="GA265" s="100"/>
      <c r="GB265" s="100"/>
      <c r="GC265" s="100"/>
      <c r="GD265" s="100"/>
      <c r="GE265" s="100"/>
      <c r="GF265" s="100"/>
      <c r="GG265" s="100"/>
      <c r="GH265" s="100"/>
      <c r="GI265" s="100"/>
    </row>
    <row r="266">
      <c r="A266" s="100"/>
      <c r="B266" s="100"/>
      <c r="C266" s="100"/>
      <c r="D266" s="100"/>
      <c r="E266" s="103"/>
      <c r="F266" s="100"/>
      <c r="G266" s="100"/>
      <c r="H266" s="100"/>
      <c r="I266" s="100"/>
      <c r="J266" s="103"/>
      <c r="K266" s="100"/>
      <c r="L266" s="100"/>
      <c r="M266" s="101"/>
      <c r="N266" s="102"/>
      <c r="O266" s="103"/>
      <c r="P266" s="103"/>
      <c r="Q266" s="103"/>
      <c r="R266" s="103"/>
      <c r="S266" s="103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1"/>
      <c r="AL266" s="100"/>
      <c r="AM266" s="100"/>
      <c r="AN266" s="100"/>
      <c r="AO266" s="100"/>
      <c r="AP266" s="100"/>
      <c r="AQ266" s="100"/>
      <c r="AR266" s="100"/>
      <c r="AS266" s="100"/>
      <c r="AT266" s="100"/>
      <c r="AU266" s="100"/>
      <c r="AV266" s="100"/>
      <c r="AW266" s="100"/>
      <c r="AX266" s="100"/>
      <c r="AY266" s="100"/>
      <c r="AZ266" s="100"/>
      <c r="BA266" s="100"/>
      <c r="BB266" s="100"/>
      <c r="BC266" s="100"/>
      <c r="BD266" s="100"/>
      <c r="BE266" s="100"/>
      <c r="BF266" s="100"/>
      <c r="BG266" s="100"/>
      <c r="BH266" s="100"/>
      <c r="BI266" s="100"/>
      <c r="BJ266" s="100"/>
      <c r="BK266" s="100"/>
      <c r="BL266" s="100"/>
      <c r="BM266" s="100"/>
      <c r="BN266" s="100"/>
      <c r="BO266" s="100"/>
      <c r="BP266" s="100"/>
      <c r="BQ266" s="100"/>
      <c r="BR266" s="100"/>
      <c r="BS266" s="100"/>
      <c r="BT266" s="100"/>
      <c r="BU266" s="100"/>
      <c r="BV266" s="100"/>
      <c r="BW266" s="100"/>
      <c r="BX266" s="100"/>
      <c r="BY266" s="100"/>
      <c r="BZ266" s="100"/>
      <c r="CA266" s="100"/>
      <c r="CB266" s="100"/>
      <c r="CC266" s="100"/>
      <c r="CD266" s="100"/>
      <c r="CE266" s="100"/>
      <c r="CF266" s="100"/>
      <c r="CG266" s="100"/>
      <c r="CH266" s="100"/>
      <c r="CI266" s="100"/>
      <c r="CJ266" s="100"/>
      <c r="CK266" s="100"/>
      <c r="CL266" s="100"/>
      <c r="CM266" s="100"/>
      <c r="CN266" s="100"/>
      <c r="CO266" s="100"/>
      <c r="CP266" s="100"/>
      <c r="CQ266" s="100"/>
      <c r="CR266" s="100"/>
      <c r="CS266" s="100"/>
      <c r="CT266" s="100"/>
      <c r="CU266" s="100"/>
      <c r="CV266" s="100"/>
      <c r="CW266" s="100"/>
      <c r="CX266" s="100"/>
      <c r="CY266" s="100"/>
      <c r="CZ266" s="100"/>
      <c r="DA266" s="100"/>
      <c r="DB266" s="100"/>
      <c r="DC266" s="100"/>
      <c r="DD266" s="100"/>
      <c r="DE266" s="100"/>
      <c r="DF266" s="100"/>
      <c r="DG266" s="100"/>
      <c r="DH266" s="100"/>
      <c r="DI266" s="100"/>
      <c r="DJ266" s="100"/>
      <c r="DK266" s="100"/>
      <c r="DL266" s="100"/>
      <c r="DM266" s="100"/>
      <c r="DN266" s="100"/>
      <c r="DO266" s="100"/>
      <c r="DP266" s="100"/>
      <c r="DQ266" s="100"/>
      <c r="DR266" s="100"/>
      <c r="DS266" s="100"/>
      <c r="DT266" s="100"/>
      <c r="DU266" s="100"/>
      <c r="DV266" s="100"/>
      <c r="DW266" s="100"/>
      <c r="DX266" s="100"/>
      <c r="DY266" s="100"/>
      <c r="DZ266" s="100"/>
      <c r="EA266" s="100"/>
      <c r="EB266" s="100"/>
      <c r="EC266" s="100"/>
      <c r="ED266" s="100"/>
      <c r="EE266" s="100"/>
      <c r="EF266" s="100"/>
      <c r="EG266" s="100"/>
      <c r="EH266" s="100"/>
      <c r="EI266" s="100"/>
      <c r="EJ266" s="100"/>
      <c r="EK266" s="100"/>
      <c r="EL266" s="100"/>
      <c r="EM266" s="100"/>
      <c r="EN266" s="100"/>
      <c r="EO266" s="100"/>
      <c r="EP266" s="100"/>
      <c r="EQ266" s="100"/>
      <c r="ER266" s="101"/>
      <c r="ES266" s="100"/>
      <c r="ET266" s="100"/>
      <c r="EU266" s="104"/>
      <c r="EV266" s="104"/>
      <c r="EW266" s="104"/>
      <c r="EX266" s="104"/>
      <c r="EY266" s="104"/>
      <c r="EZ266" s="104"/>
      <c r="FA266" s="104"/>
      <c r="FB266" s="104"/>
      <c r="FC266" s="104"/>
      <c r="FD266" s="104"/>
      <c r="FE266" s="104"/>
      <c r="FF266" s="104"/>
      <c r="FG266" s="104"/>
      <c r="FH266" s="104"/>
      <c r="FI266" s="104"/>
      <c r="FJ266" s="104"/>
      <c r="FK266" s="104"/>
      <c r="FL266" s="104"/>
      <c r="FM266" s="100"/>
      <c r="FN266" s="100"/>
      <c r="FO266" s="100"/>
      <c r="FP266" s="100"/>
      <c r="FQ266" s="100"/>
      <c r="FR266" s="100"/>
      <c r="FS266" s="100"/>
      <c r="FT266" s="100"/>
      <c r="FU266" s="100"/>
      <c r="FV266" s="100"/>
      <c r="FW266" s="100"/>
      <c r="FX266" s="100"/>
      <c r="FY266" s="100"/>
      <c r="FZ266" s="100"/>
      <c r="GA266" s="100"/>
      <c r="GB266" s="100"/>
      <c r="GC266" s="100"/>
      <c r="GD266" s="100"/>
      <c r="GE266" s="100"/>
      <c r="GF266" s="100"/>
      <c r="GG266" s="100"/>
      <c r="GH266" s="100"/>
      <c r="GI266" s="100"/>
    </row>
    <row r="267">
      <c r="A267" s="100"/>
      <c r="B267" s="100"/>
      <c r="C267" s="100"/>
      <c r="D267" s="100"/>
      <c r="E267" s="103"/>
      <c r="F267" s="100"/>
      <c r="G267" s="100"/>
      <c r="H267" s="100"/>
      <c r="I267" s="100"/>
      <c r="J267" s="103"/>
      <c r="K267" s="100"/>
      <c r="L267" s="100"/>
      <c r="M267" s="101"/>
      <c r="N267" s="102"/>
      <c r="O267" s="103"/>
      <c r="P267" s="103"/>
      <c r="Q267" s="103"/>
      <c r="R267" s="103"/>
      <c r="S267" s="103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1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  <c r="BG267" s="100"/>
      <c r="BH267" s="100"/>
      <c r="BI267" s="100"/>
      <c r="BJ267" s="100"/>
      <c r="BK267" s="100"/>
      <c r="BL267" s="100"/>
      <c r="BM267" s="100"/>
      <c r="BN267" s="100"/>
      <c r="BO267" s="100"/>
      <c r="BP267" s="100"/>
      <c r="BQ267" s="100"/>
      <c r="BR267" s="100"/>
      <c r="BS267" s="100"/>
      <c r="BT267" s="100"/>
      <c r="BU267" s="100"/>
      <c r="BV267" s="100"/>
      <c r="BW267" s="100"/>
      <c r="BX267" s="100"/>
      <c r="BY267" s="100"/>
      <c r="BZ267" s="100"/>
      <c r="CA267" s="100"/>
      <c r="CB267" s="100"/>
      <c r="CC267" s="100"/>
      <c r="CD267" s="100"/>
      <c r="CE267" s="100"/>
      <c r="CF267" s="100"/>
      <c r="CG267" s="100"/>
      <c r="CH267" s="100"/>
      <c r="CI267" s="100"/>
      <c r="CJ267" s="100"/>
      <c r="CK267" s="100"/>
      <c r="CL267" s="100"/>
      <c r="CM267" s="100"/>
      <c r="CN267" s="100"/>
      <c r="CO267" s="100"/>
      <c r="CP267" s="100"/>
      <c r="CQ267" s="100"/>
      <c r="CR267" s="100"/>
      <c r="CS267" s="100"/>
      <c r="CT267" s="100"/>
      <c r="CU267" s="100"/>
      <c r="CV267" s="100"/>
      <c r="CW267" s="100"/>
      <c r="CX267" s="100"/>
      <c r="CY267" s="100"/>
      <c r="CZ267" s="100"/>
      <c r="DA267" s="100"/>
      <c r="DB267" s="100"/>
      <c r="DC267" s="100"/>
      <c r="DD267" s="100"/>
      <c r="DE267" s="100"/>
      <c r="DF267" s="100"/>
      <c r="DG267" s="100"/>
      <c r="DH267" s="100"/>
      <c r="DI267" s="100"/>
      <c r="DJ267" s="100"/>
      <c r="DK267" s="100"/>
      <c r="DL267" s="100"/>
      <c r="DM267" s="100"/>
      <c r="DN267" s="100"/>
      <c r="DO267" s="100"/>
      <c r="DP267" s="100"/>
      <c r="DQ267" s="100"/>
      <c r="DR267" s="100"/>
      <c r="DS267" s="100"/>
      <c r="DT267" s="100"/>
      <c r="DU267" s="100"/>
      <c r="DV267" s="100"/>
      <c r="DW267" s="100"/>
      <c r="DX267" s="100"/>
      <c r="DY267" s="100"/>
      <c r="DZ267" s="100"/>
      <c r="EA267" s="100"/>
      <c r="EB267" s="100"/>
      <c r="EC267" s="100"/>
      <c r="ED267" s="100"/>
      <c r="EE267" s="100"/>
      <c r="EF267" s="100"/>
      <c r="EG267" s="100"/>
      <c r="EH267" s="100"/>
      <c r="EI267" s="100"/>
      <c r="EJ267" s="100"/>
      <c r="EK267" s="100"/>
      <c r="EL267" s="100"/>
      <c r="EM267" s="100"/>
      <c r="EN267" s="100"/>
      <c r="EO267" s="100"/>
      <c r="EP267" s="100"/>
      <c r="EQ267" s="100"/>
      <c r="ER267" s="101"/>
      <c r="ES267" s="100"/>
      <c r="ET267" s="100"/>
      <c r="EU267" s="104"/>
      <c r="EV267" s="104"/>
      <c r="EW267" s="104"/>
      <c r="EX267" s="104"/>
      <c r="EY267" s="104"/>
      <c r="EZ267" s="104"/>
      <c r="FA267" s="104"/>
      <c r="FB267" s="104"/>
      <c r="FC267" s="104"/>
      <c r="FD267" s="104"/>
      <c r="FE267" s="104"/>
      <c r="FF267" s="104"/>
      <c r="FG267" s="104"/>
      <c r="FH267" s="104"/>
      <c r="FI267" s="104"/>
      <c r="FJ267" s="104"/>
      <c r="FK267" s="104"/>
      <c r="FL267" s="104"/>
      <c r="FM267" s="100"/>
      <c r="FN267" s="100"/>
      <c r="FO267" s="100"/>
      <c r="FP267" s="100"/>
      <c r="FQ267" s="100"/>
      <c r="FR267" s="100"/>
      <c r="FS267" s="100"/>
      <c r="FT267" s="100"/>
      <c r="FU267" s="100"/>
      <c r="FV267" s="100"/>
      <c r="FW267" s="100"/>
      <c r="FX267" s="100"/>
      <c r="FY267" s="100"/>
      <c r="FZ267" s="100"/>
      <c r="GA267" s="100"/>
      <c r="GB267" s="100"/>
      <c r="GC267" s="100"/>
      <c r="GD267" s="100"/>
      <c r="GE267" s="100"/>
      <c r="GF267" s="100"/>
      <c r="GG267" s="100"/>
      <c r="GH267" s="100"/>
      <c r="GI267" s="100"/>
    </row>
    <row r="268">
      <c r="A268" s="100"/>
      <c r="B268" s="100"/>
      <c r="C268" s="100"/>
      <c r="D268" s="100"/>
      <c r="E268" s="103"/>
      <c r="F268" s="100"/>
      <c r="G268" s="100"/>
      <c r="H268" s="100"/>
      <c r="I268" s="100"/>
      <c r="J268" s="103"/>
      <c r="K268" s="100"/>
      <c r="L268" s="100"/>
      <c r="M268" s="101"/>
      <c r="N268" s="102"/>
      <c r="O268" s="103"/>
      <c r="P268" s="103"/>
      <c r="Q268" s="103"/>
      <c r="R268" s="103"/>
      <c r="S268" s="103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1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  <c r="BG268" s="100"/>
      <c r="BH268" s="100"/>
      <c r="BI268" s="100"/>
      <c r="BJ268" s="100"/>
      <c r="BK268" s="100"/>
      <c r="BL268" s="100"/>
      <c r="BM268" s="100"/>
      <c r="BN268" s="100"/>
      <c r="BO268" s="100"/>
      <c r="BP268" s="100"/>
      <c r="BQ268" s="100"/>
      <c r="BR268" s="100"/>
      <c r="BS268" s="100"/>
      <c r="BT268" s="100"/>
      <c r="BU268" s="100"/>
      <c r="BV268" s="100"/>
      <c r="BW268" s="100"/>
      <c r="BX268" s="100"/>
      <c r="BY268" s="100"/>
      <c r="BZ268" s="100"/>
      <c r="CA268" s="100"/>
      <c r="CB268" s="100"/>
      <c r="CC268" s="100"/>
      <c r="CD268" s="100"/>
      <c r="CE268" s="100"/>
      <c r="CF268" s="100"/>
      <c r="CG268" s="100"/>
      <c r="CH268" s="100"/>
      <c r="CI268" s="100"/>
      <c r="CJ268" s="100"/>
      <c r="CK268" s="100"/>
      <c r="CL268" s="100"/>
      <c r="CM268" s="100"/>
      <c r="CN268" s="100"/>
      <c r="CO268" s="100"/>
      <c r="CP268" s="100"/>
      <c r="CQ268" s="100"/>
      <c r="CR268" s="100"/>
      <c r="CS268" s="100"/>
      <c r="CT268" s="100"/>
      <c r="CU268" s="100"/>
      <c r="CV268" s="100"/>
      <c r="CW268" s="100"/>
      <c r="CX268" s="100"/>
      <c r="CY268" s="100"/>
      <c r="CZ268" s="100"/>
      <c r="DA268" s="100"/>
      <c r="DB268" s="100"/>
      <c r="DC268" s="100"/>
      <c r="DD268" s="100"/>
      <c r="DE268" s="100"/>
      <c r="DF268" s="100"/>
      <c r="DG268" s="100"/>
      <c r="DH268" s="100"/>
      <c r="DI268" s="100"/>
      <c r="DJ268" s="100"/>
      <c r="DK268" s="100"/>
      <c r="DL268" s="100"/>
      <c r="DM268" s="100"/>
      <c r="DN268" s="100"/>
      <c r="DO268" s="100"/>
      <c r="DP268" s="100"/>
      <c r="DQ268" s="100"/>
      <c r="DR268" s="100"/>
      <c r="DS268" s="100"/>
      <c r="DT268" s="100"/>
      <c r="DU268" s="100"/>
      <c r="DV268" s="100"/>
      <c r="DW268" s="100"/>
      <c r="DX268" s="100"/>
      <c r="DY268" s="100"/>
      <c r="DZ268" s="100"/>
      <c r="EA268" s="100"/>
      <c r="EB268" s="100"/>
      <c r="EC268" s="100"/>
      <c r="ED268" s="100"/>
      <c r="EE268" s="100"/>
      <c r="EF268" s="100"/>
      <c r="EG268" s="100"/>
      <c r="EH268" s="100"/>
      <c r="EI268" s="100"/>
      <c r="EJ268" s="100"/>
      <c r="EK268" s="100"/>
      <c r="EL268" s="100"/>
      <c r="EM268" s="100"/>
      <c r="EN268" s="100"/>
      <c r="EO268" s="100"/>
      <c r="EP268" s="100"/>
      <c r="EQ268" s="100"/>
      <c r="ER268" s="101"/>
      <c r="ES268" s="100"/>
      <c r="ET268" s="100"/>
      <c r="EU268" s="104"/>
      <c r="EV268" s="104"/>
      <c r="EW268" s="104"/>
      <c r="EX268" s="104"/>
      <c r="EY268" s="104"/>
      <c r="EZ268" s="104"/>
      <c r="FA268" s="104"/>
      <c r="FB268" s="104"/>
      <c r="FC268" s="104"/>
      <c r="FD268" s="104"/>
      <c r="FE268" s="104"/>
      <c r="FF268" s="104"/>
      <c r="FG268" s="104"/>
      <c r="FH268" s="104"/>
      <c r="FI268" s="104"/>
      <c r="FJ268" s="104"/>
      <c r="FK268" s="104"/>
      <c r="FL268" s="104"/>
      <c r="FM268" s="100"/>
      <c r="FN268" s="100"/>
      <c r="FO268" s="100"/>
      <c r="FP268" s="100"/>
      <c r="FQ268" s="100"/>
      <c r="FR268" s="100"/>
      <c r="FS268" s="100"/>
      <c r="FT268" s="100"/>
      <c r="FU268" s="100"/>
      <c r="FV268" s="100"/>
      <c r="FW268" s="100"/>
      <c r="FX268" s="100"/>
      <c r="FY268" s="100"/>
      <c r="FZ268" s="100"/>
      <c r="GA268" s="100"/>
      <c r="GB268" s="100"/>
      <c r="GC268" s="100"/>
      <c r="GD268" s="100"/>
      <c r="GE268" s="100"/>
      <c r="GF268" s="100"/>
      <c r="GG268" s="100"/>
      <c r="GH268" s="100"/>
      <c r="GI268" s="100"/>
    </row>
    <row r="269">
      <c r="A269" s="100"/>
      <c r="B269" s="100"/>
      <c r="C269" s="100"/>
      <c r="D269" s="100"/>
      <c r="E269" s="103"/>
      <c r="F269" s="100"/>
      <c r="G269" s="100"/>
      <c r="H269" s="100"/>
      <c r="I269" s="100"/>
      <c r="J269" s="103"/>
      <c r="K269" s="100"/>
      <c r="L269" s="100"/>
      <c r="M269" s="101"/>
      <c r="N269" s="102"/>
      <c r="O269" s="103"/>
      <c r="P269" s="103"/>
      <c r="Q269" s="103"/>
      <c r="R269" s="103"/>
      <c r="S269" s="103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1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  <c r="BE269" s="100"/>
      <c r="BF269" s="100"/>
      <c r="BG269" s="100"/>
      <c r="BH269" s="100"/>
      <c r="BI269" s="100"/>
      <c r="BJ269" s="100"/>
      <c r="BK269" s="100"/>
      <c r="BL269" s="100"/>
      <c r="BM269" s="100"/>
      <c r="BN269" s="100"/>
      <c r="BO269" s="100"/>
      <c r="BP269" s="100"/>
      <c r="BQ269" s="100"/>
      <c r="BR269" s="100"/>
      <c r="BS269" s="100"/>
      <c r="BT269" s="100"/>
      <c r="BU269" s="100"/>
      <c r="BV269" s="100"/>
      <c r="BW269" s="100"/>
      <c r="BX269" s="100"/>
      <c r="BY269" s="100"/>
      <c r="BZ269" s="100"/>
      <c r="CA269" s="100"/>
      <c r="CB269" s="100"/>
      <c r="CC269" s="100"/>
      <c r="CD269" s="100"/>
      <c r="CE269" s="100"/>
      <c r="CF269" s="100"/>
      <c r="CG269" s="100"/>
      <c r="CH269" s="100"/>
      <c r="CI269" s="100"/>
      <c r="CJ269" s="100"/>
      <c r="CK269" s="100"/>
      <c r="CL269" s="100"/>
      <c r="CM269" s="100"/>
      <c r="CN269" s="100"/>
      <c r="CO269" s="100"/>
      <c r="CP269" s="100"/>
      <c r="CQ269" s="100"/>
      <c r="CR269" s="100"/>
      <c r="CS269" s="100"/>
      <c r="CT269" s="100"/>
      <c r="CU269" s="100"/>
      <c r="CV269" s="100"/>
      <c r="CW269" s="100"/>
      <c r="CX269" s="100"/>
      <c r="CY269" s="100"/>
      <c r="CZ269" s="100"/>
      <c r="DA269" s="100"/>
      <c r="DB269" s="100"/>
      <c r="DC269" s="100"/>
      <c r="DD269" s="100"/>
      <c r="DE269" s="100"/>
      <c r="DF269" s="100"/>
      <c r="DG269" s="100"/>
      <c r="DH269" s="100"/>
      <c r="DI269" s="100"/>
      <c r="DJ269" s="100"/>
      <c r="DK269" s="100"/>
      <c r="DL269" s="100"/>
      <c r="DM269" s="100"/>
      <c r="DN269" s="100"/>
      <c r="DO269" s="100"/>
      <c r="DP269" s="100"/>
      <c r="DQ269" s="100"/>
      <c r="DR269" s="100"/>
      <c r="DS269" s="100"/>
      <c r="DT269" s="100"/>
      <c r="DU269" s="100"/>
      <c r="DV269" s="100"/>
      <c r="DW269" s="100"/>
      <c r="DX269" s="100"/>
      <c r="DY269" s="100"/>
      <c r="DZ269" s="100"/>
      <c r="EA269" s="100"/>
      <c r="EB269" s="100"/>
      <c r="EC269" s="100"/>
      <c r="ED269" s="100"/>
      <c r="EE269" s="100"/>
      <c r="EF269" s="100"/>
      <c r="EG269" s="100"/>
      <c r="EH269" s="100"/>
      <c r="EI269" s="100"/>
      <c r="EJ269" s="100"/>
      <c r="EK269" s="100"/>
      <c r="EL269" s="100"/>
      <c r="EM269" s="100"/>
      <c r="EN269" s="100"/>
      <c r="EO269" s="100"/>
      <c r="EP269" s="100"/>
      <c r="EQ269" s="100"/>
      <c r="ER269" s="101"/>
      <c r="ES269" s="100"/>
      <c r="ET269" s="100"/>
      <c r="EU269" s="104"/>
      <c r="EV269" s="104"/>
      <c r="EW269" s="104"/>
      <c r="EX269" s="104"/>
      <c r="EY269" s="104"/>
      <c r="EZ269" s="104"/>
      <c r="FA269" s="104"/>
      <c r="FB269" s="104"/>
      <c r="FC269" s="104"/>
      <c r="FD269" s="104"/>
      <c r="FE269" s="104"/>
      <c r="FF269" s="104"/>
      <c r="FG269" s="104"/>
      <c r="FH269" s="104"/>
      <c r="FI269" s="104"/>
      <c r="FJ269" s="104"/>
      <c r="FK269" s="104"/>
      <c r="FL269" s="104"/>
      <c r="FM269" s="100"/>
      <c r="FN269" s="100"/>
      <c r="FO269" s="100"/>
      <c r="FP269" s="100"/>
      <c r="FQ269" s="100"/>
      <c r="FR269" s="100"/>
      <c r="FS269" s="100"/>
      <c r="FT269" s="100"/>
      <c r="FU269" s="100"/>
      <c r="FV269" s="100"/>
      <c r="FW269" s="100"/>
      <c r="FX269" s="100"/>
      <c r="FY269" s="100"/>
      <c r="FZ269" s="100"/>
      <c r="GA269" s="100"/>
      <c r="GB269" s="100"/>
      <c r="GC269" s="100"/>
      <c r="GD269" s="100"/>
      <c r="GE269" s="100"/>
      <c r="GF269" s="100"/>
      <c r="GG269" s="100"/>
      <c r="GH269" s="100"/>
      <c r="GI269" s="100"/>
    </row>
    <row r="270">
      <c r="A270" s="100"/>
      <c r="B270" s="100"/>
      <c r="C270" s="100"/>
      <c r="D270" s="100"/>
      <c r="E270" s="103"/>
      <c r="F270" s="100"/>
      <c r="G270" s="100"/>
      <c r="H270" s="100"/>
      <c r="I270" s="100"/>
      <c r="J270" s="103"/>
      <c r="K270" s="100"/>
      <c r="L270" s="100"/>
      <c r="M270" s="101"/>
      <c r="N270" s="102"/>
      <c r="O270" s="103"/>
      <c r="P270" s="103"/>
      <c r="Q270" s="103"/>
      <c r="R270" s="103"/>
      <c r="S270" s="103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1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  <c r="BE270" s="100"/>
      <c r="BF270" s="100"/>
      <c r="BG270" s="100"/>
      <c r="BH270" s="100"/>
      <c r="BI270" s="100"/>
      <c r="BJ270" s="100"/>
      <c r="BK270" s="100"/>
      <c r="BL270" s="100"/>
      <c r="BM270" s="100"/>
      <c r="BN270" s="100"/>
      <c r="BO270" s="100"/>
      <c r="BP270" s="100"/>
      <c r="BQ270" s="100"/>
      <c r="BR270" s="100"/>
      <c r="BS270" s="100"/>
      <c r="BT270" s="100"/>
      <c r="BU270" s="100"/>
      <c r="BV270" s="100"/>
      <c r="BW270" s="100"/>
      <c r="BX270" s="100"/>
      <c r="BY270" s="100"/>
      <c r="BZ270" s="100"/>
      <c r="CA270" s="100"/>
      <c r="CB270" s="100"/>
      <c r="CC270" s="100"/>
      <c r="CD270" s="100"/>
      <c r="CE270" s="100"/>
      <c r="CF270" s="100"/>
      <c r="CG270" s="100"/>
      <c r="CH270" s="100"/>
      <c r="CI270" s="100"/>
      <c r="CJ270" s="100"/>
      <c r="CK270" s="100"/>
      <c r="CL270" s="100"/>
      <c r="CM270" s="100"/>
      <c r="CN270" s="100"/>
      <c r="CO270" s="100"/>
      <c r="CP270" s="100"/>
      <c r="CQ270" s="100"/>
      <c r="CR270" s="100"/>
      <c r="CS270" s="100"/>
      <c r="CT270" s="100"/>
      <c r="CU270" s="100"/>
      <c r="CV270" s="100"/>
      <c r="CW270" s="100"/>
      <c r="CX270" s="100"/>
      <c r="CY270" s="100"/>
      <c r="CZ270" s="100"/>
      <c r="DA270" s="100"/>
      <c r="DB270" s="100"/>
      <c r="DC270" s="100"/>
      <c r="DD270" s="100"/>
      <c r="DE270" s="100"/>
      <c r="DF270" s="100"/>
      <c r="DG270" s="100"/>
      <c r="DH270" s="100"/>
      <c r="DI270" s="100"/>
      <c r="DJ270" s="100"/>
      <c r="DK270" s="100"/>
      <c r="DL270" s="100"/>
      <c r="DM270" s="100"/>
      <c r="DN270" s="100"/>
      <c r="DO270" s="100"/>
      <c r="DP270" s="100"/>
      <c r="DQ270" s="100"/>
      <c r="DR270" s="100"/>
      <c r="DS270" s="100"/>
      <c r="DT270" s="100"/>
      <c r="DU270" s="100"/>
      <c r="DV270" s="100"/>
      <c r="DW270" s="100"/>
      <c r="DX270" s="100"/>
      <c r="DY270" s="100"/>
      <c r="DZ270" s="100"/>
      <c r="EA270" s="100"/>
      <c r="EB270" s="100"/>
      <c r="EC270" s="100"/>
      <c r="ED270" s="100"/>
      <c r="EE270" s="100"/>
      <c r="EF270" s="100"/>
      <c r="EG270" s="100"/>
      <c r="EH270" s="100"/>
      <c r="EI270" s="100"/>
      <c r="EJ270" s="100"/>
      <c r="EK270" s="100"/>
      <c r="EL270" s="100"/>
      <c r="EM270" s="100"/>
      <c r="EN270" s="100"/>
      <c r="EO270" s="100"/>
      <c r="EP270" s="100"/>
      <c r="EQ270" s="100"/>
      <c r="ER270" s="101"/>
      <c r="ES270" s="100"/>
      <c r="ET270" s="100"/>
      <c r="EU270" s="104"/>
      <c r="EV270" s="104"/>
      <c r="EW270" s="104"/>
      <c r="EX270" s="104"/>
      <c r="EY270" s="104"/>
      <c r="EZ270" s="104"/>
      <c r="FA270" s="104"/>
      <c r="FB270" s="104"/>
      <c r="FC270" s="104"/>
      <c r="FD270" s="104"/>
      <c r="FE270" s="104"/>
      <c r="FF270" s="104"/>
      <c r="FG270" s="104"/>
      <c r="FH270" s="104"/>
      <c r="FI270" s="104"/>
      <c r="FJ270" s="104"/>
      <c r="FK270" s="104"/>
      <c r="FL270" s="104"/>
      <c r="FM270" s="100"/>
      <c r="FN270" s="100"/>
      <c r="FO270" s="100"/>
      <c r="FP270" s="100"/>
      <c r="FQ270" s="100"/>
      <c r="FR270" s="100"/>
      <c r="FS270" s="100"/>
      <c r="FT270" s="100"/>
      <c r="FU270" s="100"/>
      <c r="FV270" s="100"/>
      <c r="FW270" s="100"/>
      <c r="FX270" s="100"/>
      <c r="FY270" s="100"/>
      <c r="FZ270" s="100"/>
      <c r="GA270" s="100"/>
      <c r="GB270" s="100"/>
      <c r="GC270" s="100"/>
      <c r="GD270" s="100"/>
      <c r="GE270" s="100"/>
      <c r="GF270" s="100"/>
      <c r="GG270" s="100"/>
      <c r="GH270" s="100"/>
      <c r="GI270" s="100"/>
    </row>
    <row r="271">
      <c r="A271" s="100"/>
      <c r="B271" s="100"/>
      <c r="C271" s="100"/>
      <c r="D271" s="100"/>
      <c r="E271" s="103"/>
      <c r="F271" s="100"/>
      <c r="G271" s="100"/>
      <c r="H271" s="100"/>
      <c r="I271" s="100"/>
      <c r="J271" s="103"/>
      <c r="K271" s="100"/>
      <c r="L271" s="100"/>
      <c r="M271" s="101"/>
      <c r="N271" s="102"/>
      <c r="O271" s="103"/>
      <c r="P271" s="103"/>
      <c r="Q271" s="103"/>
      <c r="R271" s="103"/>
      <c r="S271" s="103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1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  <c r="BE271" s="100"/>
      <c r="BF271" s="100"/>
      <c r="BG271" s="100"/>
      <c r="BH271" s="100"/>
      <c r="BI271" s="100"/>
      <c r="BJ271" s="100"/>
      <c r="BK271" s="100"/>
      <c r="BL271" s="100"/>
      <c r="BM271" s="100"/>
      <c r="BN271" s="100"/>
      <c r="BO271" s="100"/>
      <c r="BP271" s="100"/>
      <c r="BQ271" s="100"/>
      <c r="BR271" s="100"/>
      <c r="BS271" s="100"/>
      <c r="BT271" s="100"/>
      <c r="BU271" s="100"/>
      <c r="BV271" s="100"/>
      <c r="BW271" s="100"/>
      <c r="BX271" s="100"/>
      <c r="BY271" s="100"/>
      <c r="BZ271" s="100"/>
      <c r="CA271" s="100"/>
      <c r="CB271" s="100"/>
      <c r="CC271" s="100"/>
      <c r="CD271" s="100"/>
      <c r="CE271" s="100"/>
      <c r="CF271" s="100"/>
      <c r="CG271" s="100"/>
      <c r="CH271" s="100"/>
      <c r="CI271" s="100"/>
      <c r="CJ271" s="100"/>
      <c r="CK271" s="100"/>
      <c r="CL271" s="100"/>
      <c r="CM271" s="100"/>
      <c r="CN271" s="100"/>
      <c r="CO271" s="100"/>
      <c r="CP271" s="100"/>
      <c r="CQ271" s="100"/>
      <c r="CR271" s="100"/>
      <c r="CS271" s="100"/>
      <c r="CT271" s="100"/>
      <c r="CU271" s="100"/>
      <c r="CV271" s="100"/>
      <c r="CW271" s="100"/>
      <c r="CX271" s="100"/>
      <c r="CY271" s="100"/>
      <c r="CZ271" s="100"/>
      <c r="DA271" s="100"/>
      <c r="DB271" s="100"/>
      <c r="DC271" s="100"/>
      <c r="DD271" s="100"/>
      <c r="DE271" s="100"/>
      <c r="DF271" s="100"/>
      <c r="DG271" s="100"/>
      <c r="DH271" s="100"/>
      <c r="DI271" s="100"/>
      <c r="DJ271" s="100"/>
      <c r="DK271" s="100"/>
      <c r="DL271" s="100"/>
      <c r="DM271" s="100"/>
      <c r="DN271" s="100"/>
      <c r="DO271" s="100"/>
      <c r="DP271" s="100"/>
      <c r="DQ271" s="100"/>
      <c r="DR271" s="100"/>
      <c r="DS271" s="100"/>
      <c r="DT271" s="100"/>
      <c r="DU271" s="100"/>
      <c r="DV271" s="100"/>
      <c r="DW271" s="100"/>
      <c r="DX271" s="100"/>
      <c r="DY271" s="100"/>
      <c r="DZ271" s="100"/>
      <c r="EA271" s="100"/>
      <c r="EB271" s="100"/>
      <c r="EC271" s="100"/>
      <c r="ED271" s="100"/>
      <c r="EE271" s="100"/>
      <c r="EF271" s="100"/>
      <c r="EG271" s="100"/>
      <c r="EH271" s="100"/>
      <c r="EI271" s="100"/>
      <c r="EJ271" s="100"/>
      <c r="EK271" s="100"/>
      <c r="EL271" s="100"/>
      <c r="EM271" s="100"/>
      <c r="EN271" s="100"/>
      <c r="EO271" s="100"/>
      <c r="EP271" s="100"/>
      <c r="EQ271" s="100"/>
      <c r="ER271" s="101"/>
      <c r="ES271" s="100"/>
      <c r="ET271" s="100"/>
      <c r="EU271" s="104"/>
      <c r="EV271" s="104"/>
      <c r="EW271" s="104"/>
      <c r="EX271" s="104"/>
      <c r="EY271" s="104"/>
      <c r="EZ271" s="104"/>
      <c r="FA271" s="104"/>
      <c r="FB271" s="104"/>
      <c r="FC271" s="104"/>
      <c r="FD271" s="104"/>
      <c r="FE271" s="104"/>
      <c r="FF271" s="104"/>
      <c r="FG271" s="104"/>
      <c r="FH271" s="104"/>
      <c r="FI271" s="104"/>
      <c r="FJ271" s="104"/>
      <c r="FK271" s="104"/>
      <c r="FL271" s="104"/>
      <c r="FM271" s="100"/>
      <c r="FN271" s="100"/>
      <c r="FO271" s="100"/>
      <c r="FP271" s="100"/>
      <c r="FQ271" s="100"/>
      <c r="FR271" s="100"/>
      <c r="FS271" s="100"/>
      <c r="FT271" s="100"/>
      <c r="FU271" s="100"/>
      <c r="FV271" s="100"/>
      <c r="FW271" s="100"/>
      <c r="FX271" s="100"/>
      <c r="FY271" s="100"/>
      <c r="FZ271" s="100"/>
      <c r="GA271" s="100"/>
      <c r="GB271" s="100"/>
      <c r="GC271" s="100"/>
      <c r="GD271" s="100"/>
      <c r="GE271" s="100"/>
      <c r="GF271" s="100"/>
      <c r="GG271" s="100"/>
      <c r="GH271" s="100"/>
      <c r="GI271" s="100"/>
    </row>
    <row r="272">
      <c r="A272" s="100"/>
      <c r="B272" s="100"/>
      <c r="C272" s="100"/>
      <c r="D272" s="100"/>
      <c r="E272" s="103"/>
      <c r="F272" s="100"/>
      <c r="G272" s="100"/>
      <c r="H272" s="100"/>
      <c r="I272" s="100"/>
      <c r="J272" s="103"/>
      <c r="K272" s="100"/>
      <c r="L272" s="100"/>
      <c r="M272" s="101"/>
      <c r="N272" s="102"/>
      <c r="O272" s="103"/>
      <c r="P272" s="103"/>
      <c r="Q272" s="103"/>
      <c r="R272" s="103"/>
      <c r="S272" s="103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  <c r="AI272" s="100"/>
      <c r="AJ272" s="100"/>
      <c r="AK272" s="101"/>
      <c r="AL272" s="100"/>
      <c r="AM272" s="100"/>
      <c r="AN272" s="100"/>
      <c r="AO272" s="100"/>
      <c r="AP272" s="100"/>
      <c r="AQ272" s="100"/>
      <c r="AR272" s="100"/>
      <c r="AS272" s="100"/>
      <c r="AT272" s="100"/>
      <c r="AU272" s="100"/>
      <c r="AV272" s="100"/>
      <c r="AW272" s="100"/>
      <c r="AX272" s="100"/>
      <c r="AY272" s="100"/>
      <c r="AZ272" s="100"/>
      <c r="BA272" s="100"/>
      <c r="BB272" s="100"/>
      <c r="BC272" s="100"/>
      <c r="BD272" s="100"/>
      <c r="BE272" s="100"/>
      <c r="BF272" s="100"/>
      <c r="BG272" s="100"/>
      <c r="BH272" s="100"/>
      <c r="BI272" s="100"/>
      <c r="BJ272" s="100"/>
      <c r="BK272" s="100"/>
      <c r="BL272" s="100"/>
      <c r="BM272" s="100"/>
      <c r="BN272" s="100"/>
      <c r="BO272" s="100"/>
      <c r="BP272" s="100"/>
      <c r="BQ272" s="100"/>
      <c r="BR272" s="100"/>
      <c r="BS272" s="100"/>
      <c r="BT272" s="100"/>
      <c r="BU272" s="100"/>
      <c r="BV272" s="100"/>
      <c r="BW272" s="100"/>
      <c r="BX272" s="100"/>
      <c r="BY272" s="100"/>
      <c r="BZ272" s="100"/>
      <c r="CA272" s="100"/>
      <c r="CB272" s="100"/>
      <c r="CC272" s="100"/>
      <c r="CD272" s="100"/>
      <c r="CE272" s="100"/>
      <c r="CF272" s="100"/>
      <c r="CG272" s="100"/>
      <c r="CH272" s="100"/>
      <c r="CI272" s="100"/>
      <c r="CJ272" s="100"/>
      <c r="CK272" s="100"/>
      <c r="CL272" s="100"/>
      <c r="CM272" s="100"/>
      <c r="CN272" s="100"/>
      <c r="CO272" s="100"/>
      <c r="CP272" s="100"/>
      <c r="CQ272" s="100"/>
      <c r="CR272" s="100"/>
      <c r="CS272" s="100"/>
      <c r="CT272" s="100"/>
      <c r="CU272" s="100"/>
      <c r="CV272" s="100"/>
      <c r="CW272" s="100"/>
      <c r="CX272" s="100"/>
      <c r="CY272" s="100"/>
      <c r="CZ272" s="100"/>
      <c r="DA272" s="100"/>
      <c r="DB272" s="100"/>
      <c r="DC272" s="100"/>
      <c r="DD272" s="100"/>
      <c r="DE272" s="100"/>
      <c r="DF272" s="100"/>
      <c r="DG272" s="100"/>
      <c r="DH272" s="100"/>
      <c r="DI272" s="100"/>
      <c r="DJ272" s="100"/>
      <c r="DK272" s="100"/>
      <c r="DL272" s="100"/>
      <c r="DM272" s="100"/>
      <c r="DN272" s="100"/>
      <c r="DO272" s="100"/>
      <c r="DP272" s="100"/>
      <c r="DQ272" s="100"/>
      <c r="DR272" s="100"/>
      <c r="DS272" s="100"/>
      <c r="DT272" s="100"/>
      <c r="DU272" s="100"/>
      <c r="DV272" s="100"/>
      <c r="DW272" s="100"/>
      <c r="DX272" s="100"/>
      <c r="DY272" s="100"/>
      <c r="DZ272" s="100"/>
      <c r="EA272" s="100"/>
      <c r="EB272" s="100"/>
      <c r="EC272" s="100"/>
      <c r="ED272" s="100"/>
      <c r="EE272" s="100"/>
      <c r="EF272" s="100"/>
      <c r="EG272" s="100"/>
      <c r="EH272" s="100"/>
      <c r="EI272" s="100"/>
      <c r="EJ272" s="100"/>
      <c r="EK272" s="100"/>
      <c r="EL272" s="100"/>
      <c r="EM272" s="100"/>
      <c r="EN272" s="100"/>
      <c r="EO272" s="100"/>
      <c r="EP272" s="100"/>
      <c r="EQ272" s="100"/>
      <c r="ER272" s="101"/>
      <c r="ES272" s="100"/>
      <c r="ET272" s="100"/>
      <c r="EU272" s="104"/>
      <c r="EV272" s="104"/>
      <c r="EW272" s="104"/>
      <c r="EX272" s="104"/>
      <c r="EY272" s="104"/>
      <c r="EZ272" s="104"/>
      <c r="FA272" s="104"/>
      <c r="FB272" s="104"/>
      <c r="FC272" s="104"/>
      <c r="FD272" s="104"/>
      <c r="FE272" s="104"/>
      <c r="FF272" s="104"/>
      <c r="FG272" s="104"/>
      <c r="FH272" s="104"/>
      <c r="FI272" s="104"/>
      <c r="FJ272" s="104"/>
      <c r="FK272" s="104"/>
      <c r="FL272" s="104"/>
      <c r="FM272" s="100"/>
      <c r="FN272" s="100"/>
      <c r="FO272" s="100"/>
      <c r="FP272" s="100"/>
      <c r="FQ272" s="100"/>
      <c r="FR272" s="100"/>
      <c r="FS272" s="100"/>
      <c r="FT272" s="100"/>
      <c r="FU272" s="100"/>
      <c r="FV272" s="100"/>
      <c r="FW272" s="100"/>
      <c r="FX272" s="100"/>
      <c r="FY272" s="100"/>
      <c r="FZ272" s="100"/>
      <c r="GA272" s="100"/>
      <c r="GB272" s="100"/>
      <c r="GC272" s="100"/>
      <c r="GD272" s="100"/>
      <c r="GE272" s="100"/>
      <c r="GF272" s="100"/>
      <c r="GG272" s="100"/>
      <c r="GH272" s="100"/>
      <c r="GI272" s="100"/>
    </row>
    <row r="273">
      <c r="A273" s="100"/>
      <c r="B273" s="100"/>
      <c r="C273" s="100"/>
      <c r="D273" s="100"/>
      <c r="E273" s="103"/>
      <c r="F273" s="100"/>
      <c r="G273" s="100"/>
      <c r="H273" s="100"/>
      <c r="I273" s="100"/>
      <c r="J273" s="103"/>
      <c r="K273" s="100"/>
      <c r="L273" s="100"/>
      <c r="M273" s="101"/>
      <c r="N273" s="102"/>
      <c r="O273" s="103"/>
      <c r="P273" s="103"/>
      <c r="Q273" s="103"/>
      <c r="R273" s="103"/>
      <c r="S273" s="103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1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  <c r="BE273" s="100"/>
      <c r="BF273" s="100"/>
      <c r="BG273" s="100"/>
      <c r="BH273" s="100"/>
      <c r="BI273" s="100"/>
      <c r="BJ273" s="100"/>
      <c r="BK273" s="100"/>
      <c r="BL273" s="100"/>
      <c r="BM273" s="100"/>
      <c r="BN273" s="100"/>
      <c r="BO273" s="100"/>
      <c r="BP273" s="100"/>
      <c r="BQ273" s="100"/>
      <c r="BR273" s="100"/>
      <c r="BS273" s="100"/>
      <c r="BT273" s="100"/>
      <c r="BU273" s="100"/>
      <c r="BV273" s="100"/>
      <c r="BW273" s="100"/>
      <c r="BX273" s="100"/>
      <c r="BY273" s="100"/>
      <c r="BZ273" s="100"/>
      <c r="CA273" s="100"/>
      <c r="CB273" s="100"/>
      <c r="CC273" s="100"/>
      <c r="CD273" s="100"/>
      <c r="CE273" s="100"/>
      <c r="CF273" s="100"/>
      <c r="CG273" s="100"/>
      <c r="CH273" s="100"/>
      <c r="CI273" s="100"/>
      <c r="CJ273" s="100"/>
      <c r="CK273" s="100"/>
      <c r="CL273" s="100"/>
      <c r="CM273" s="100"/>
      <c r="CN273" s="100"/>
      <c r="CO273" s="100"/>
      <c r="CP273" s="100"/>
      <c r="CQ273" s="100"/>
      <c r="CR273" s="100"/>
      <c r="CS273" s="100"/>
      <c r="CT273" s="100"/>
      <c r="CU273" s="100"/>
      <c r="CV273" s="100"/>
      <c r="CW273" s="100"/>
      <c r="CX273" s="100"/>
      <c r="CY273" s="100"/>
      <c r="CZ273" s="100"/>
      <c r="DA273" s="100"/>
      <c r="DB273" s="100"/>
      <c r="DC273" s="100"/>
      <c r="DD273" s="100"/>
      <c r="DE273" s="100"/>
      <c r="DF273" s="100"/>
      <c r="DG273" s="100"/>
      <c r="DH273" s="100"/>
      <c r="DI273" s="100"/>
      <c r="DJ273" s="100"/>
      <c r="DK273" s="100"/>
      <c r="DL273" s="100"/>
      <c r="DM273" s="100"/>
      <c r="DN273" s="100"/>
      <c r="DO273" s="100"/>
      <c r="DP273" s="100"/>
      <c r="DQ273" s="100"/>
      <c r="DR273" s="100"/>
      <c r="DS273" s="100"/>
      <c r="DT273" s="100"/>
      <c r="DU273" s="100"/>
      <c r="DV273" s="100"/>
      <c r="DW273" s="100"/>
      <c r="DX273" s="100"/>
      <c r="DY273" s="100"/>
      <c r="DZ273" s="100"/>
      <c r="EA273" s="100"/>
      <c r="EB273" s="100"/>
      <c r="EC273" s="100"/>
      <c r="ED273" s="100"/>
      <c r="EE273" s="100"/>
      <c r="EF273" s="100"/>
      <c r="EG273" s="100"/>
      <c r="EH273" s="100"/>
      <c r="EI273" s="100"/>
      <c r="EJ273" s="100"/>
      <c r="EK273" s="100"/>
      <c r="EL273" s="100"/>
      <c r="EM273" s="100"/>
      <c r="EN273" s="100"/>
      <c r="EO273" s="100"/>
      <c r="EP273" s="100"/>
      <c r="EQ273" s="100"/>
      <c r="ER273" s="101"/>
      <c r="ES273" s="100"/>
      <c r="ET273" s="100"/>
      <c r="EU273" s="104"/>
      <c r="EV273" s="104"/>
      <c r="EW273" s="104"/>
      <c r="EX273" s="104"/>
      <c r="EY273" s="104"/>
      <c r="EZ273" s="104"/>
      <c r="FA273" s="104"/>
      <c r="FB273" s="104"/>
      <c r="FC273" s="104"/>
      <c r="FD273" s="104"/>
      <c r="FE273" s="104"/>
      <c r="FF273" s="104"/>
      <c r="FG273" s="104"/>
      <c r="FH273" s="104"/>
      <c r="FI273" s="104"/>
      <c r="FJ273" s="104"/>
      <c r="FK273" s="104"/>
      <c r="FL273" s="104"/>
      <c r="FM273" s="100"/>
      <c r="FN273" s="100"/>
      <c r="FO273" s="100"/>
      <c r="FP273" s="100"/>
      <c r="FQ273" s="100"/>
      <c r="FR273" s="100"/>
      <c r="FS273" s="100"/>
      <c r="FT273" s="100"/>
      <c r="FU273" s="100"/>
      <c r="FV273" s="100"/>
      <c r="FW273" s="100"/>
      <c r="FX273" s="100"/>
      <c r="FY273" s="100"/>
      <c r="FZ273" s="100"/>
      <c r="GA273" s="100"/>
      <c r="GB273" s="100"/>
      <c r="GC273" s="100"/>
      <c r="GD273" s="100"/>
      <c r="GE273" s="100"/>
      <c r="GF273" s="100"/>
      <c r="GG273" s="100"/>
      <c r="GH273" s="100"/>
      <c r="GI273" s="100"/>
    </row>
    <row r="274">
      <c r="A274" s="100"/>
      <c r="B274" s="100"/>
      <c r="C274" s="100"/>
      <c r="D274" s="100"/>
      <c r="E274" s="103"/>
      <c r="F274" s="100"/>
      <c r="G274" s="100"/>
      <c r="H274" s="100"/>
      <c r="I274" s="100"/>
      <c r="J274" s="103"/>
      <c r="K274" s="100"/>
      <c r="L274" s="100"/>
      <c r="M274" s="101"/>
      <c r="N274" s="102"/>
      <c r="O274" s="103"/>
      <c r="P274" s="103"/>
      <c r="Q274" s="103"/>
      <c r="R274" s="103"/>
      <c r="S274" s="103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  <c r="AI274" s="100"/>
      <c r="AJ274" s="100"/>
      <c r="AK274" s="101"/>
      <c r="AL274" s="100"/>
      <c r="AM274" s="100"/>
      <c r="AN274" s="100"/>
      <c r="AO274" s="100"/>
      <c r="AP274" s="100"/>
      <c r="AQ274" s="100"/>
      <c r="AR274" s="100"/>
      <c r="AS274" s="100"/>
      <c r="AT274" s="100"/>
      <c r="AU274" s="100"/>
      <c r="AV274" s="100"/>
      <c r="AW274" s="100"/>
      <c r="AX274" s="100"/>
      <c r="AY274" s="100"/>
      <c r="AZ274" s="100"/>
      <c r="BA274" s="100"/>
      <c r="BB274" s="100"/>
      <c r="BC274" s="100"/>
      <c r="BD274" s="100"/>
      <c r="BE274" s="100"/>
      <c r="BF274" s="100"/>
      <c r="BG274" s="100"/>
      <c r="BH274" s="100"/>
      <c r="BI274" s="100"/>
      <c r="BJ274" s="100"/>
      <c r="BK274" s="100"/>
      <c r="BL274" s="100"/>
      <c r="BM274" s="100"/>
      <c r="BN274" s="100"/>
      <c r="BO274" s="100"/>
      <c r="BP274" s="100"/>
      <c r="BQ274" s="100"/>
      <c r="BR274" s="100"/>
      <c r="BS274" s="100"/>
      <c r="BT274" s="100"/>
      <c r="BU274" s="100"/>
      <c r="BV274" s="100"/>
      <c r="BW274" s="100"/>
      <c r="BX274" s="100"/>
      <c r="BY274" s="100"/>
      <c r="BZ274" s="100"/>
      <c r="CA274" s="100"/>
      <c r="CB274" s="100"/>
      <c r="CC274" s="100"/>
      <c r="CD274" s="100"/>
      <c r="CE274" s="100"/>
      <c r="CF274" s="100"/>
      <c r="CG274" s="100"/>
      <c r="CH274" s="100"/>
      <c r="CI274" s="100"/>
      <c r="CJ274" s="100"/>
      <c r="CK274" s="100"/>
      <c r="CL274" s="100"/>
      <c r="CM274" s="100"/>
      <c r="CN274" s="100"/>
      <c r="CO274" s="100"/>
      <c r="CP274" s="100"/>
      <c r="CQ274" s="100"/>
      <c r="CR274" s="100"/>
      <c r="CS274" s="100"/>
      <c r="CT274" s="100"/>
      <c r="CU274" s="100"/>
      <c r="CV274" s="100"/>
      <c r="CW274" s="100"/>
      <c r="CX274" s="100"/>
      <c r="CY274" s="100"/>
      <c r="CZ274" s="100"/>
      <c r="DA274" s="100"/>
      <c r="DB274" s="100"/>
      <c r="DC274" s="100"/>
      <c r="DD274" s="100"/>
      <c r="DE274" s="100"/>
      <c r="DF274" s="100"/>
      <c r="DG274" s="100"/>
      <c r="DH274" s="100"/>
      <c r="DI274" s="100"/>
      <c r="DJ274" s="100"/>
      <c r="DK274" s="100"/>
      <c r="DL274" s="100"/>
      <c r="DM274" s="100"/>
      <c r="DN274" s="100"/>
      <c r="DO274" s="100"/>
      <c r="DP274" s="100"/>
      <c r="DQ274" s="100"/>
      <c r="DR274" s="100"/>
      <c r="DS274" s="100"/>
      <c r="DT274" s="100"/>
      <c r="DU274" s="100"/>
      <c r="DV274" s="100"/>
      <c r="DW274" s="100"/>
      <c r="DX274" s="100"/>
      <c r="DY274" s="100"/>
      <c r="DZ274" s="100"/>
      <c r="EA274" s="100"/>
      <c r="EB274" s="100"/>
      <c r="EC274" s="100"/>
      <c r="ED274" s="100"/>
      <c r="EE274" s="100"/>
      <c r="EF274" s="100"/>
      <c r="EG274" s="100"/>
      <c r="EH274" s="100"/>
      <c r="EI274" s="100"/>
      <c r="EJ274" s="100"/>
      <c r="EK274" s="100"/>
      <c r="EL274" s="100"/>
      <c r="EM274" s="100"/>
      <c r="EN274" s="100"/>
      <c r="EO274" s="100"/>
      <c r="EP274" s="100"/>
      <c r="EQ274" s="100"/>
      <c r="ER274" s="101"/>
      <c r="ES274" s="100"/>
      <c r="ET274" s="100"/>
      <c r="EU274" s="104"/>
      <c r="EV274" s="104"/>
      <c r="EW274" s="104"/>
      <c r="EX274" s="104"/>
      <c r="EY274" s="104"/>
      <c r="EZ274" s="104"/>
      <c r="FA274" s="104"/>
      <c r="FB274" s="104"/>
      <c r="FC274" s="104"/>
      <c r="FD274" s="104"/>
      <c r="FE274" s="104"/>
      <c r="FF274" s="104"/>
      <c r="FG274" s="104"/>
      <c r="FH274" s="104"/>
      <c r="FI274" s="104"/>
      <c r="FJ274" s="104"/>
      <c r="FK274" s="104"/>
      <c r="FL274" s="104"/>
      <c r="FM274" s="100"/>
      <c r="FN274" s="100"/>
      <c r="FO274" s="100"/>
      <c r="FP274" s="100"/>
      <c r="FQ274" s="100"/>
      <c r="FR274" s="100"/>
      <c r="FS274" s="100"/>
      <c r="FT274" s="100"/>
      <c r="FU274" s="100"/>
      <c r="FV274" s="100"/>
      <c r="FW274" s="100"/>
      <c r="FX274" s="100"/>
      <c r="FY274" s="100"/>
      <c r="FZ274" s="100"/>
      <c r="GA274" s="100"/>
      <c r="GB274" s="100"/>
      <c r="GC274" s="100"/>
      <c r="GD274" s="100"/>
      <c r="GE274" s="100"/>
      <c r="GF274" s="100"/>
      <c r="GG274" s="100"/>
      <c r="GH274" s="100"/>
      <c r="GI274" s="100"/>
    </row>
    <row r="275">
      <c r="A275" s="100"/>
      <c r="B275" s="100"/>
      <c r="C275" s="100"/>
      <c r="D275" s="100"/>
      <c r="E275" s="103"/>
      <c r="F275" s="100"/>
      <c r="G275" s="100"/>
      <c r="H275" s="100"/>
      <c r="I275" s="100"/>
      <c r="J275" s="103"/>
      <c r="K275" s="100"/>
      <c r="L275" s="100"/>
      <c r="M275" s="101"/>
      <c r="N275" s="102"/>
      <c r="O275" s="103"/>
      <c r="P275" s="103"/>
      <c r="Q275" s="103"/>
      <c r="R275" s="103"/>
      <c r="S275" s="103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  <c r="AI275" s="100"/>
      <c r="AJ275" s="100"/>
      <c r="AK275" s="101"/>
      <c r="AL275" s="100"/>
      <c r="AM275" s="100"/>
      <c r="AN275" s="100"/>
      <c r="AO275" s="100"/>
      <c r="AP275" s="100"/>
      <c r="AQ275" s="100"/>
      <c r="AR275" s="100"/>
      <c r="AS275" s="100"/>
      <c r="AT275" s="100"/>
      <c r="AU275" s="100"/>
      <c r="AV275" s="100"/>
      <c r="AW275" s="100"/>
      <c r="AX275" s="100"/>
      <c r="AY275" s="100"/>
      <c r="AZ275" s="100"/>
      <c r="BA275" s="100"/>
      <c r="BB275" s="100"/>
      <c r="BC275" s="100"/>
      <c r="BD275" s="100"/>
      <c r="BE275" s="100"/>
      <c r="BF275" s="100"/>
      <c r="BG275" s="100"/>
      <c r="BH275" s="100"/>
      <c r="BI275" s="100"/>
      <c r="BJ275" s="100"/>
      <c r="BK275" s="100"/>
      <c r="BL275" s="100"/>
      <c r="BM275" s="100"/>
      <c r="BN275" s="100"/>
      <c r="BO275" s="100"/>
      <c r="BP275" s="100"/>
      <c r="BQ275" s="100"/>
      <c r="BR275" s="100"/>
      <c r="BS275" s="100"/>
      <c r="BT275" s="100"/>
      <c r="BU275" s="100"/>
      <c r="BV275" s="100"/>
      <c r="BW275" s="100"/>
      <c r="BX275" s="100"/>
      <c r="BY275" s="100"/>
      <c r="BZ275" s="100"/>
      <c r="CA275" s="100"/>
      <c r="CB275" s="100"/>
      <c r="CC275" s="100"/>
      <c r="CD275" s="100"/>
      <c r="CE275" s="100"/>
      <c r="CF275" s="100"/>
      <c r="CG275" s="100"/>
      <c r="CH275" s="100"/>
      <c r="CI275" s="100"/>
      <c r="CJ275" s="100"/>
      <c r="CK275" s="100"/>
      <c r="CL275" s="100"/>
      <c r="CM275" s="100"/>
      <c r="CN275" s="100"/>
      <c r="CO275" s="100"/>
      <c r="CP275" s="100"/>
      <c r="CQ275" s="100"/>
      <c r="CR275" s="100"/>
      <c r="CS275" s="100"/>
      <c r="CT275" s="100"/>
      <c r="CU275" s="100"/>
      <c r="CV275" s="100"/>
      <c r="CW275" s="100"/>
      <c r="CX275" s="100"/>
      <c r="CY275" s="100"/>
      <c r="CZ275" s="100"/>
      <c r="DA275" s="100"/>
      <c r="DB275" s="100"/>
      <c r="DC275" s="100"/>
      <c r="DD275" s="100"/>
      <c r="DE275" s="100"/>
      <c r="DF275" s="100"/>
      <c r="DG275" s="100"/>
      <c r="DH275" s="100"/>
      <c r="DI275" s="100"/>
      <c r="DJ275" s="100"/>
      <c r="DK275" s="100"/>
      <c r="DL275" s="100"/>
      <c r="DM275" s="100"/>
      <c r="DN275" s="100"/>
      <c r="DO275" s="100"/>
      <c r="DP275" s="100"/>
      <c r="DQ275" s="100"/>
      <c r="DR275" s="100"/>
      <c r="DS275" s="100"/>
      <c r="DT275" s="100"/>
      <c r="DU275" s="100"/>
      <c r="DV275" s="100"/>
      <c r="DW275" s="100"/>
      <c r="DX275" s="100"/>
      <c r="DY275" s="100"/>
      <c r="DZ275" s="100"/>
      <c r="EA275" s="100"/>
      <c r="EB275" s="100"/>
      <c r="EC275" s="100"/>
      <c r="ED275" s="100"/>
      <c r="EE275" s="100"/>
      <c r="EF275" s="100"/>
      <c r="EG275" s="100"/>
      <c r="EH275" s="100"/>
      <c r="EI275" s="100"/>
      <c r="EJ275" s="100"/>
      <c r="EK275" s="100"/>
      <c r="EL275" s="100"/>
      <c r="EM275" s="100"/>
      <c r="EN275" s="100"/>
      <c r="EO275" s="100"/>
      <c r="EP275" s="100"/>
      <c r="EQ275" s="100"/>
      <c r="ER275" s="101"/>
      <c r="ES275" s="100"/>
      <c r="ET275" s="100"/>
      <c r="EU275" s="104"/>
      <c r="EV275" s="104"/>
      <c r="EW275" s="104"/>
      <c r="EX275" s="104"/>
      <c r="EY275" s="104"/>
      <c r="EZ275" s="104"/>
      <c r="FA275" s="104"/>
      <c r="FB275" s="104"/>
      <c r="FC275" s="104"/>
      <c r="FD275" s="104"/>
      <c r="FE275" s="104"/>
      <c r="FF275" s="104"/>
      <c r="FG275" s="104"/>
      <c r="FH275" s="104"/>
      <c r="FI275" s="104"/>
      <c r="FJ275" s="104"/>
      <c r="FK275" s="104"/>
      <c r="FL275" s="104"/>
      <c r="FM275" s="100"/>
      <c r="FN275" s="100"/>
      <c r="FO275" s="100"/>
      <c r="FP275" s="100"/>
      <c r="FQ275" s="100"/>
      <c r="FR275" s="100"/>
      <c r="FS275" s="100"/>
      <c r="FT275" s="100"/>
      <c r="FU275" s="100"/>
      <c r="FV275" s="100"/>
      <c r="FW275" s="100"/>
      <c r="FX275" s="100"/>
      <c r="FY275" s="100"/>
      <c r="FZ275" s="100"/>
      <c r="GA275" s="100"/>
      <c r="GB275" s="100"/>
      <c r="GC275" s="100"/>
      <c r="GD275" s="100"/>
      <c r="GE275" s="100"/>
      <c r="GF275" s="100"/>
      <c r="GG275" s="100"/>
      <c r="GH275" s="100"/>
      <c r="GI275" s="100"/>
    </row>
    <row r="276">
      <c r="A276" s="100"/>
      <c r="B276" s="100"/>
      <c r="C276" s="100"/>
      <c r="D276" s="100"/>
      <c r="E276" s="103"/>
      <c r="F276" s="100"/>
      <c r="G276" s="100"/>
      <c r="H276" s="100"/>
      <c r="I276" s="100"/>
      <c r="J276" s="103"/>
      <c r="K276" s="100"/>
      <c r="L276" s="100"/>
      <c r="M276" s="101"/>
      <c r="N276" s="102"/>
      <c r="O276" s="103"/>
      <c r="P276" s="103"/>
      <c r="Q276" s="103"/>
      <c r="R276" s="103"/>
      <c r="S276" s="103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  <c r="AI276" s="100"/>
      <c r="AJ276" s="100"/>
      <c r="AK276" s="101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  <c r="BE276" s="100"/>
      <c r="BF276" s="100"/>
      <c r="BG276" s="100"/>
      <c r="BH276" s="100"/>
      <c r="BI276" s="100"/>
      <c r="BJ276" s="100"/>
      <c r="BK276" s="100"/>
      <c r="BL276" s="100"/>
      <c r="BM276" s="100"/>
      <c r="BN276" s="100"/>
      <c r="BO276" s="100"/>
      <c r="BP276" s="100"/>
      <c r="BQ276" s="100"/>
      <c r="BR276" s="100"/>
      <c r="BS276" s="100"/>
      <c r="BT276" s="100"/>
      <c r="BU276" s="100"/>
      <c r="BV276" s="100"/>
      <c r="BW276" s="100"/>
      <c r="BX276" s="100"/>
      <c r="BY276" s="100"/>
      <c r="BZ276" s="100"/>
      <c r="CA276" s="100"/>
      <c r="CB276" s="100"/>
      <c r="CC276" s="100"/>
      <c r="CD276" s="100"/>
      <c r="CE276" s="100"/>
      <c r="CF276" s="100"/>
      <c r="CG276" s="100"/>
      <c r="CH276" s="100"/>
      <c r="CI276" s="100"/>
      <c r="CJ276" s="100"/>
      <c r="CK276" s="100"/>
      <c r="CL276" s="100"/>
      <c r="CM276" s="100"/>
      <c r="CN276" s="100"/>
      <c r="CO276" s="100"/>
      <c r="CP276" s="100"/>
      <c r="CQ276" s="100"/>
      <c r="CR276" s="100"/>
      <c r="CS276" s="100"/>
      <c r="CT276" s="100"/>
      <c r="CU276" s="100"/>
      <c r="CV276" s="100"/>
      <c r="CW276" s="100"/>
      <c r="CX276" s="100"/>
      <c r="CY276" s="100"/>
      <c r="CZ276" s="100"/>
      <c r="DA276" s="100"/>
      <c r="DB276" s="100"/>
      <c r="DC276" s="100"/>
      <c r="DD276" s="100"/>
      <c r="DE276" s="100"/>
      <c r="DF276" s="100"/>
      <c r="DG276" s="100"/>
      <c r="DH276" s="100"/>
      <c r="DI276" s="100"/>
      <c r="DJ276" s="100"/>
      <c r="DK276" s="100"/>
      <c r="DL276" s="100"/>
      <c r="DM276" s="100"/>
      <c r="DN276" s="100"/>
      <c r="DO276" s="100"/>
      <c r="DP276" s="100"/>
      <c r="DQ276" s="100"/>
      <c r="DR276" s="100"/>
      <c r="DS276" s="100"/>
      <c r="DT276" s="100"/>
      <c r="DU276" s="100"/>
      <c r="DV276" s="100"/>
      <c r="DW276" s="100"/>
      <c r="DX276" s="100"/>
      <c r="DY276" s="100"/>
      <c r="DZ276" s="100"/>
      <c r="EA276" s="100"/>
      <c r="EB276" s="100"/>
      <c r="EC276" s="100"/>
      <c r="ED276" s="100"/>
      <c r="EE276" s="100"/>
      <c r="EF276" s="100"/>
      <c r="EG276" s="100"/>
      <c r="EH276" s="100"/>
      <c r="EI276" s="100"/>
      <c r="EJ276" s="100"/>
      <c r="EK276" s="100"/>
      <c r="EL276" s="100"/>
      <c r="EM276" s="100"/>
      <c r="EN276" s="100"/>
      <c r="EO276" s="100"/>
      <c r="EP276" s="100"/>
      <c r="EQ276" s="100"/>
      <c r="ER276" s="101"/>
      <c r="ES276" s="100"/>
      <c r="ET276" s="100"/>
      <c r="EU276" s="104"/>
      <c r="EV276" s="104"/>
      <c r="EW276" s="104"/>
      <c r="EX276" s="104"/>
      <c r="EY276" s="104"/>
      <c r="EZ276" s="104"/>
      <c r="FA276" s="104"/>
      <c r="FB276" s="104"/>
      <c r="FC276" s="104"/>
      <c r="FD276" s="104"/>
      <c r="FE276" s="104"/>
      <c r="FF276" s="104"/>
      <c r="FG276" s="104"/>
      <c r="FH276" s="104"/>
      <c r="FI276" s="104"/>
      <c r="FJ276" s="104"/>
      <c r="FK276" s="104"/>
      <c r="FL276" s="104"/>
      <c r="FM276" s="100"/>
      <c r="FN276" s="100"/>
      <c r="FO276" s="100"/>
      <c r="FP276" s="100"/>
      <c r="FQ276" s="100"/>
      <c r="FR276" s="100"/>
      <c r="FS276" s="100"/>
      <c r="FT276" s="100"/>
      <c r="FU276" s="100"/>
      <c r="FV276" s="100"/>
      <c r="FW276" s="100"/>
      <c r="FX276" s="100"/>
      <c r="FY276" s="100"/>
      <c r="FZ276" s="100"/>
      <c r="GA276" s="100"/>
      <c r="GB276" s="100"/>
      <c r="GC276" s="100"/>
      <c r="GD276" s="100"/>
      <c r="GE276" s="100"/>
      <c r="GF276" s="100"/>
      <c r="GG276" s="100"/>
      <c r="GH276" s="100"/>
      <c r="GI276" s="100"/>
    </row>
    <row r="277">
      <c r="A277" s="100"/>
      <c r="B277" s="100"/>
      <c r="C277" s="100"/>
      <c r="D277" s="100"/>
      <c r="E277" s="103"/>
      <c r="F277" s="100"/>
      <c r="G277" s="100"/>
      <c r="H277" s="100"/>
      <c r="I277" s="100"/>
      <c r="J277" s="103"/>
      <c r="K277" s="100"/>
      <c r="L277" s="100"/>
      <c r="M277" s="101"/>
      <c r="N277" s="102"/>
      <c r="O277" s="103"/>
      <c r="P277" s="103"/>
      <c r="Q277" s="103"/>
      <c r="R277" s="103"/>
      <c r="S277" s="103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  <c r="AI277" s="100"/>
      <c r="AJ277" s="100"/>
      <c r="AK277" s="101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  <c r="BE277" s="100"/>
      <c r="BF277" s="100"/>
      <c r="BG277" s="100"/>
      <c r="BH277" s="100"/>
      <c r="BI277" s="100"/>
      <c r="BJ277" s="100"/>
      <c r="BK277" s="100"/>
      <c r="BL277" s="100"/>
      <c r="BM277" s="100"/>
      <c r="BN277" s="100"/>
      <c r="BO277" s="100"/>
      <c r="BP277" s="100"/>
      <c r="BQ277" s="100"/>
      <c r="BR277" s="100"/>
      <c r="BS277" s="100"/>
      <c r="BT277" s="100"/>
      <c r="BU277" s="100"/>
      <c r="BV277" s="100"/>
      <c r="BW277" s="100"/>
      <c r="BX277" s="100"/>
      <c r="BY277" s="100"/>
      <c r="BZ277" s="100"/>
      <c r="CA277" s="100"/>
      <c r="CB277" s="100"/>
      <c r="CC277" s="100"/>
      <c r="CD277" s="100"/>
      <c r="CE277" s="100"/>
      <c r="CF277" s="100"/>
      <c r="CG277" s="100"/>
      <c r="CH277" s="100"/>
      <c r="CI277" s="100"/>
      <c r="CJ277" s="100"/>
      <c r="CK277" s="100"/>
      <c r="CL277" s="100"/>
      <c r="CM277" s="100"/>
      <c r="CN277" s="100"/>
      <c r="CO277" s="100"/>
      <c r="CP277" s="100"/>
      <c r="CQ277" s="100"/>
      <c r="CR277" s="100"/>
      <c r="CS277" s="100"/>
      <c r="CT277" s="100"/>
      <c r="CU277" s="100"/>
      <c r="CV277" s="100"/>
      <c r="CW277" s="100"/>
      <c r="CX277" s="100"/>
      <c r="CY277" s="100"/>
      <c r="CZ277" s="100"/>
      <c r="DA277" s="100"/>
      <c r="DB277" s="100"/>
      <c r="DC277" s="100"/>
      <c r="DD277" s="100"/>
      <c r="DE277" s="100"/>
      <c r="DF277" s="100"/>
      <c r="DG277" s="100"/>
      <c r="DH277" s="100"/>
      <c r="DI277" s="100"/>
      <c r="DJ277" s="100"/>
      <c r="DK277" s="100"/>
      <c r="DL277" s="100"/>
      <c r="DM277" s="100"/>
      <c r="DN277" s="100"/>
      <c r="DO277" s="100"/>
      <c r="DP277" s="100"/>
      <c r="DQ277" s="100"/>
      <c r="DR277" s="100"/>
      <c r="DS277" s="100"/>
      <c r="DT277" s="100"/>
      <c r="DU277" s="100"/>
      <c r="DV277" s="100"/>
      <c r="DW277" s="100"/>
      <c r="DX277" s="100"/>
      <c r="DY277" s="100"/>
      <c r="DZ277" s="100"/>
      <c r="EA277" s="100"/>
      <c r="EB277" s="100"/>
      <c r="EC277" s="100"/>
      <c r="ED277" s="100"/>
      <c r="EE277" s="100"/>
      <c r="EF277" s="100"/>
      <c r="EG277" s="100"/>
      <c r="EH277" s="100"/>
      <c r="EI277" s="100"/>
      <c r="EJ277" s="100"/>
      <c r="EK277" s="100"/>
      <c r="EL277" s="100"/>
      <c r="EM277" s="100"/>
      <c r="EN277" s="100"/>
      <c r="EO277" s="100"/>
      <c r="EP277" s="100"/>
      <c r="EQ277" s="100"/>
      <c r="ER277" s="101"/>
      <c r="ES277" s="100"/>
      <c r="ET277" s="100"/>
      <c r="EU277" s="104"/>
      <c r="EV277" s="104"/>
      <c r="EW277" s="104"/>
      <c r="EX277" s="104"/>
      <c r="EY277" s="104"/>
      <c r="EZ277" s="104"/>
      <c r="FA277" s="104"/>
      <c r="FB277" s="104"/>
      <c r="FC277" s="104"/>
      <c r="FD277" s="104"/>
      <c r="FE277" s="104"/>
      <c r="FF277" s="104"/>
      <c r="FG277" s="104"/>
      <c r="FH277" s="104"/>
      <c r="FI277" s="104"/>
      <c r="FJ277" s="104"/>
      <c r="FK277" s="104"/>
      <c r="FL277" s="104"/>
      <c r="FM277" s="100"/>
      <c r="FN277" s="100"/>
      <c r="FO277" s="100"/>
      <c r="FP277" s="100"/>
      <c r="FQ277" s="100"/>
      <c r="FR277" s="100"/>
      <c r="FS277" s="100"/>
      <c r="FT277" s="100"/>
      <c r="FU277" s="100"/>
      <c r="FV277" s="100"/>
      <c r="FW277" s="100"/>
      <c r="FX277" s="100"/>
      <c r="FY277" s="100"/>
      <c r="FZ277" s="100"/>
      <c r="GA277" s="100"/>
      <c r="GB277" s="100"/>
      <c r="GC277" s="100"/>
      <c r="GD277" s="100"/>
      <c r="GE277" s="100"/>
      <c r="GF277" s="100"/>
      <c r="GG277" s="100"/>
      <c r="GH277" s="100"/>
      <c r="GI277" s="100"/>
    </row>
    <row r="278">
      <c r="A278" s="100"/>
      <c r="B278" s="100"/>
      <c r="C278" s="100"/>
      <c r="D278" s="100"/>
      <c r="E278" s="103"/>
      <c r="F278" s="100"/>
      <c r="G278" s="100"/>
      <c r="H278" s="100"/>
      <c r="I278" s="100"/>
      <c r="J278" s="103"/>
      <c r="K278" s="100"/>
      <c r="L278" s="100"/>
      <c r="M278" s="101"/>
      <c r="N278" s="102"/>
      <c r="O278" s="103"/>
      <c r="P278" s="103"/>
      <c r="Q278" s="103"/>
      <c r="R278" s="103"/>
      <c r="S278" s="103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1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00"/>
      <c r="BI278" s="100"/>
      <c r="BJ278" s="100"/>
      <c r="BK278" s="100"/>
      <c r="BL278" s="100"/>
      <c r="BM278" s="100"/>
      <c r="BN278" s="100"/>
      <c r="BO278" s="100"/>
      <c r="BP278" s="100"/>
      <c r="BQ278" s="100"/>
      <c r="BR278" s="100"/>
      <c r="BS278" s="100"/>
      <c r="BT278" s="100"/>
      <c r="BU278" s="100"/>
      <c r="BV278" s="100"/>
      <c r="BW278" s="100"/>
      <c r="BX278" s="100"/>
      <c r="BY278" s="100"/>
      <c r="BZ278" s="100"/>
      <c r="CA278" s="100"/>
      <c r="CB278" s="100"/>
      <c r="CC278" s="100"/>
      <c r="CD278" s="100"/>
      <c r="CE278" s="100"/>
      <c r="CF278" s="100"/>
      <c r="CG278" s="100"/>
      <c r="CH278" s="100"/>
      <c r="CI278" s="100"/>
      <c r="CJ278" s="100"/>
      <c r="CK278" s="100"/>
      <c r="CL278" s="100"/>
      <c r="CM278" s="100"/>
      <c r="CN278" s="100"/>
      <c r="CO278" s="100"/>
      <c r="CP278" s="100"/>
      <c r="CQ278" s="100"/>
      <c r="CR278" s="100"/>
      <c r="CS278" s="100"/>
      <c r="CT278" s="100"/>
      <c r="CU278" s="100"/>
      <c r="CV278" s="100"/>
      <c r="CW278" s="100"/>
      <c r="CX278" s="100"/>
      <c r="CY278" s="100"/>
      <c r="CZ278" s="100"/>
      <c r="DA278" s="100"/>
      <c r="DB278" s="100"/>
      <c r="DC278" s="100"/>
      <c r="DD278" s="100"/>
      <c r="DE278" s="100"/>
      <c r="DF278" s="100"/>
      <c r="DG278" s="100"/>
      <c r="DH278" s="100"/>
      <c r="DI278" s="100"/>
      <c r="DJ278" s="100"/>
      <c r="DK278" s="100"/>
      <c r="DL278" s="100"/>
      <c r="DM278" s="100"/>
      <c r="DN278" s="100"/>
      <c r="DO278" s="100"/>
      <c r="DP278" s="100"/>
      <c r="DQ278" s="100"/>
      <c r="DR278" s="100"/>
      <c r="DS278" s="100"/>
      <c r="DT278" s="100"/>
      <c r="DU278" s="100"/>
      <c r="DV278" s="100"/>
      <c r="DW278" s="100"/>
      <c r="DX278" s="100"/>
      <c r="DY278" s="100"/>
      <c r="DZ278" s="100"/>
      <c r="EA278" s="100"/>
      <c r="EB278" s="100"/>
      <c r="EC278" s="100"/>
      <c r="ED278" s="100"/>
      <c r="EE278" s="100"/>
      <c r="EF278" s="100"/>
      <c r="EG278" s="100"/>
      <c r="EH278" s="100"/>
      <c r="EI278" s="100"/>
      <c r="EJ278" s="100"/>
      <c r="EK278" s="100"/>
      <c r="EL278" s="100"/>
      <c r="EM278" s="100"/>
      <c r="EN278" s="100"/>
      <c r="EO278" s="100"/>
      <c r="EP278" s="100"/>
      <c r="EQ278" s="100"/>
      <c r="ER278" s="101"/>
      <c r="ES278" s="100"/>
      <c r="ET278" s="100"/>
      <c r="EU278" s="104"/>
      <c r="EV278" s="104"/>
      <c r="EW278" s="104"/>
      <c r="EX278" s="104"/>
      <c r="EY278" s="104"/>
      <c r="EZ278" s="104"/>
      <c r="FA278" s="104"/>
      <c r="FB278" s="104"/>
      <c r="FC278" s="104"/>
      <c r="FD278" s="104"/>
      <c r="FE278" s="104"/>
      <c r="FF278" s="104"/>
      <c r="FG278" s="104"/>
      <c r="FH278" s="104"/>
      <c r="FI278" s="104"/>
      <c r="FJ278" s="104"/>
      <c r="FK278" s="104"/>
      <c r="FL278" s="104"/>
      <c r="FM278" s="100"/>
      <c r="FN278" s="100"/>
      <c r="FO278" s="100"/>
      <c r="FP278" s="100"/>
      <c r="FQ278" s="100"/>
      <c r="FR278" s="100"/>
      <c r="FS278" s="100"/>
      <c r="FT278" s="100"/>
      <c r="FU278" s="100"/>
      <c r="FV278" s="100"/>
      <c r="FW278" s="100"/>
      <c r="FX278" s="100"/>
      <c r="FY278" s="100"/>
      <c r="FZ278" s="100"/>
      <c r="GA278" s="100"/>
      <c r="GB278" s="100"/>
      <c r="GC278" s="100"/>
      <c r="GD278" s="100"/>
      <c r="GE278" s="100"/>
      <c r="GF278" s="100"/>
      <c r="GG278" s="100"/>
      <c r="GH278" s="100"/>
      <c r="GI278" s="100"/>
    </row>
    <row r="279">
      <c r="A279" s="100"/>
      <c r="B279" s="100"/>
      <c r="C279" s="100"/>
      <c r="D279" s="100"/>
      <c r="E279" s="103"/>
      <c r="F279" s="100"/>
      <c r="G279" s="100"/>
      <c r="H279" s="100"/>
      <c r="I279" s="100"/>
      <c r="J279" s="103"/>
      <c r="K279" s="100"/>
      <c r="L279" s="100"/>
      <c r="M279" s="101"/>
      <c r="N279" s="102"/>
      <c r="O279" s="103"/>
      <c r="P279" s="103"/>
      <c r="Q279" s="103"/>
      <c r="R279" s="103"/>
      <c r="S279" s="103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  <c r="AI279" s="100"/>
      <c r="AJ279" s="100"/>
      <c r="AK279" s="101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  <c r="BG279" s="100"/>
      <c r="BH279" s="100"/>
      <c r="BI279" s="100"/>
      <c r="BJ279" s="100"/>
      <c r="BK279" s="100"/>
      <c r="BL279" s="100"/>
      <c r="BM279" s="100"/>
      <c r="BN279" s="100"/>
      <c r="BO279" s="100"/>
      <c r="BP279" s="100"/>
      <c r="BQ279" s="100"/>
      <c r="BR279" s="100"/>
      <c r="BS279" s="100"/>
      <c r="BT279" s="100"/>
      <c r="BU279" s="100"/>
      <c r="BV279" s="100"/>
      <c r="BW279" s="100"/>
      <c r="BX279" s="100"/>
      <c r="BY279" s="100"/>
      <c r="BZ279" s="100"/>
      <c r="CA279" s="100"/>
      <c r="CB279" s="100"/>
      <c r="CC279" s="100"/>
      <c r="CD279" s="100"/>
      <c r="CE279" s="100"/>
      <c r="CF279" s="100"/>
      <c r="CG279" s="100"/>
      <c r="CH279" s="100"/>
      <c r="CI279" s="100"/>
      <c r="CJ279" s="100"/>
      <c r="CK279" s="100"/>
      <c r="CL279" s="100"/>
      <c r="CM279" s="100"/>
      <c r="CN279" s="100"/>
      <c r="CO279" s="100"/>
      <c r="CP279" s="100"/>
      <c r="CQ279" s="100"/>
      <c r="CR279" s="100"/>
      <c r="CS279" s="100"/>
      <c r="CT279" s="100"/>
      <c r="CU279" s="100"/>
      <c r="CV279" s="100"/>
      <c r="CW279" s="100"/>
      <c r="CX279" s="100"/>
      <c r="CY279" s="100"/>
      <c r="CZ279" s="100"/>
      <c r="DA279" s="100"/>
      <c r="DB279" s="100"/>
      <c r="DC279" s="100"/>
      <c r="DD279" s="100"/>
      <c r="DE279" s="100"/>
      <c r="DF279" s="100"/>
      <c r="DG279" s="100"/>
      <c r="DH279" s="100"/>
      <c r="DI279" s="100"/>
      <c r="DJ279" s="100"/>
      <c r="DK279" s="100"/>
      <c r="DL279" s="100"/>
      <c r="DM279" s="100"/>
      <c r="DN279" s="100"/>
      <c r="DO279" s="100"/>
      <c r="DP279" s="100"/>
      <c r="DQ279" s="100"/>
      <c r="DR279" s="100"/>
      <c r="DS279" s="100"/>
      <c r="DT279" s="100"/>
      <c r="DU279" s="100"/>
      <c r="DV279" s="100"/>
      <c r="DW279" s="100"/>
      <c r="DX279" s="100"/>
      <c r="DY279" s="100"/>
      <c r="DZ279" s="100"/>
      <c r="EA279" s="100"/>
      <c r="EB279" s="100"/>
      <c r="EC279" s="100"/>
      <c r="ED279" s="100"/>
      <c r="EE279" s="100"/>
      <c r="EF279" s="100"/>
      <c r="EG279" s="100"/>
      <c r="EH279" s="100"/>
      <c r="EI279" s="100"/>
      <c r="EJ279" s="100"/>
      <c r="EK279" s="100"/>
      <c r="EL279" s="100"/>
      <c r="EM279" s="100"/>
      <c r="EN279" s="100"/>
      <c r="EO279" s="100"/>
      <c r="EP279" s="100"/>
      <c r="EQ279" s="100"/>
      <c r="ER279" s="101"/>
      <c r="ES279" s="100"/>
      <c r="ET279" s="100"/>
      <c r="EU279" s="104"/>
      <c r="EV279" s="104"/>
      <c r="EW279" s="104"/>
      <c r="EX279" s="104"/>
      <c r="EY279" s="104"/>
      <c r="EZ279" s="104"/>
      <c r="FA279" s="104"/>
      <c r="FB279" s="104"/>
      <c r="FC279" s="104"/>
      <c r="FD279" s="104"/>
      <c r="FE279" s="104"/>
      <c r="FF279" s="104"/>
      <c r="FG279" s="104"/>
      <c r="FH279" s="104"/>
      <c r="FI279" s="104"/>
      <c r="FJ279" s="104"/>
      <c r="FK279" s="104"/>
      <c r="FL279" s="104"/>
      <c r="FM279" s="100"/>
      <c r="FN279" s="100"/>
      <c r="FO279" s="100"/>
      <c r="FP279" s="100"/>
      <c r="FQ279" s="100"/>
      <c r="FR279" s="100"/>
      <c r="FS279" s="100"/>
      <c r="FT279" s="100"/>
      <c r="FU279" s="100"/>
      <c r="FV279" s="100"/>
      <c r="FW279" s="100"/>
      <c r="FX279" s="100"/>
      <c r="FY279" s="100"/>
      <c r="FZ279" s="100"/>
      <c r="GA279" s="100"/>
      <c r="GB279" s="100"/>
      <c r="GC279" s="100"/>
      <c r="GD279" s="100"/>
      <c r="GE279" s="100"/>
      <c r="GF279" s="100"/>
      <c r="GG279" s="100"/>
      <c r="GH279" s="100"/>
      <c r="GI279" s="100"/>
    </row>
    <row r="280">
      <c r="A280" s="100"/>
      <c r="B280" s="100"/>
      <c r="C280" s="100"/>
      <c r="D280" s="100"/>
      <c r="E280" s="103"/>
      <c r="F280" s="100"/>
      <c r="G280" s="100"/>
      <c r="H280" s="100"/>
      <c r="I280" s="100"/>
      <c r="J280" s="103"/>
      <c r="K280" s="100"/>
      <c r="L280" s="100"/>
      <c r="M280" s="101"/>
      <c r="N280" s="102"/>
      <c r="O280" s="103"/>
      <c r="P280" s="103"/>
      <c r="Q280" s="103"/>
      <c r="R280" s="103"/>
      <c r="S280" s="103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  <c r="AI280" s="100"/>
      <c r="AJ280" s="100"/>
      <c r="AK280" s="101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  <c r="BG280" s="100"/>
      <c r="BH280" s="100"/>
      <c r="BI280" s="100"/>
      <c r="BJ280" s="100"/>
      <c r="BK280" s="100"/>
      <c r="BL280" s="100"/>
      <c r="BM280" s="100"/>
      <c r="BN280" s="100"/>
      <c r="BO280" s="100"/>
      <c r="BP280" s="100"/>
      <c r="BQ280" s="100"/>
      <c r="BR280" s="100"/>
      <c r="BS280" s="100"/>
      <c r="BT280" s="100"/>
      <c r="BU280" s="100"/>
      <c r="BV280" s="100"/>
      <c r="BW280" s="100"/>
      <c r="BX280" s="100"/>
      <c r="BY280" s="100"/>
      <c r="BZ280" s="100"/>
      <c r="CA280" s="100"/>
      <c r="CB280" s="100"/>
      <c r="CC280" s="100"/>
      <c r="CD280" s="100"/>
      <c r="CE280" s="100"/>
      <c r="CF280" s="100"/>
      <c r="CG280" s="100"/>
      <c r="CH280" s="100"/>
      <c r="CI280" s="100"/>
      <c r="CJ280" s="100"/>
      <c r="CK280" s="100"/>
      <c r="CL280" s="100"/>
      <c r="CM280" s="100"/>
      <c r="CN280" s="100"/>
      <c r="CO280" s="100"/>
      <c r="CP280" s="100"/>
      <c r="CQ280" s="100"/>
      <c r="CR280" s="100"/>
      <c r="CS280" s="100"/>
      <c r="CT280" s="100"/>
      <c r="CU280" s="100"/>
      <c r="CV280" s="100"/>
      <c r="CW280" s="100"/>
      <c r="CX280" s="100"/>
      <c r="CY280" s="100"/>
      <c r="CZ280" s="100"/>
      <c r="DA280" s="100"/>
      <c r="DB280" s="100"/>
      <c r="DC280" s="100"/>
      <c r="DD280" s="100"/>
      <c r="DE280" s="100"/>
      <c r="DF280" s="100"/>
      <c r="DG280" s="100"/>
      <c r="DH280" s="100"/>
      <c r="DI280" s="100"/>
      <c r="DJ280" s="100"/>
      <c r="DK280" s="100"/>
      <c r="DL280" s="100"/>
      <c r="DM280" s="100"/>
      <c r="DN280" s="100"/>
      <c r="DO280" s="100"/>
      <c r="DP280" s="100"/>
      <c r="DQ280" s="100"/>
      <c r="DR280" s="100"/>
      <c r="DS280" s="100"/>
      <c r="DT280" s="100"/>
      <c r="DU280" s="100"/>
      <c r="DV280" s="100"/>
      <c r="DW280" s="100"/>
      <c r="DX280" s="100"/>
      <c r="DY280" s="100"/>
      <c r="DZ280" s="100"/>
      <c r="EA280" s="100"/>
      <c r="EB280" s="100"/>
      <c r="EC280" s="100"/>
      <c r="ED280" s="100"/>
      <c r="EE280" s="100"/>
      <c r="EF280" s="100"/>
      <c r="EG280" s="100"/>
      <c r="EH280" s="100"/>
      <c r="EI280" s="100"/>
      <c r="EJ280" s="100"/>
      <c r="EK280" s="100"/>
      <c r="EL280" s="100"/>
      <c r="EM280" s="100"/>
      <c r="EN280" s="100"/>
      <c r="EO280" s="100"/>
      <c r="EP280" s="100"/>
      <c r="EQ280" s="100"/>
      <c r="ER280" s="101"/>
      <c r="ES280" s="100"/>
      <c r="ET280" s="100"/>
      <c r="EU280" s="104"/>
      <c r="EV280" s="104"/>
      <c r="EW280" s="104"/>
      <c r="EX280" s="104"/>
      <c r="EY280" s="104"/>
      <c r="EZ280" s="104"/>
      <c r="FA280" s="104"/>
      <c r="FB280" s="104"/>
      <c r="FC280" s="104"/>
      <c r="FD280" s="104"/>
      <c r="FE280" s="104"/>
      <c r="FF280" s="104"/>
      <c r="FG280" s="104"/>
      <c r="FH280" s="104"/>
      <c r="FI280" s="104"/>
      <c r="FJ280" s="104"/>
      <c r="FK280" s="104"/>
      <c r="FL280" s="104"/>
      <c r="FM280" s="100"/>
      <c r="FN280" s="100"/>
      <c r="FO280" s="100"/>
      <c r="FP280" s="100"/>
      <c r="FQ280" s="100"/>
      <c r="FR280" s="100"/>
      <c r="FS280" s="100"/>
      <c r="FT280" s="100"/>
      <c r="FU280" s="100"/>
      <c r="FV280" s="100"/>
      <c r="FW280" s="100"/>
      <c r="FX280" s="100"/>
      <c r="FY280" s="100"/>
      <c r="FZ280" s="100"/>
      <c r="GA280" s="100"/>
      <c r="GB280" s="100"/>
      <c r="GC280" s="100"/>
      <c r="GD280" s="100"/>
      <c r="GE280" s="100"/>
      <c r="GF280" s="100"/>
      <c r="GG280" s="100"/>
      <c r="GH280" s="100"/>
      <c r="GI280" s="100"/>
    </row>
    <row r="281">
      <c r="A281" s="100"/>
      <c r="B281" s="100"/>
      <c r="C281" s="100"/>
      <c r="D281" s="100"/>
      <c r="E281" s="103"/>
      <c r="F281" s="100"/>
      <c r="G281" s="100"/>
      <c r="H281" s="100"/>
      <c r="I281" s="100"/>
      <c r="J281" s="103"/>
      <c r="K281" s="100"/>
      <c r="L281" s="100"/>
      <c r="M281" s="101"/>
      <c r="N281" s="102"/>
      <c r="O281" s="103"/>
      <c r="P281" s="103"/>
      <c r="Q281" s="103"/>
      <c r="R281" s="103"/>
      <c r="S281" s="103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0"/>
      <c r="AI281" s="100"/>
      <c r="AJ281" s="100"/>
      <c r="AK281" s="101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  <c r="BG281" s="100"/>
      <c r="BH281" s="100"/>
      <c r="BI281" s="100"/>
      <c r="BJ281" s="100"/>
      <c r="BK281" s="100"/>
      <c r="BL281" s="100"/>
      <c r="BM281" s="100"/>
      <c r="BN281" s="100"/>
      <c r="BO281" s="100"/>
      <c r="BP281" s="100"/>
      <c r="BQ281" s="100"/>
      <c r="BR281" s="100"/>
      <c r="BS281" s="100"/>
      <c r="BT281" s="100"/>
      <c r="BU281" s="100"/>
      <c r="BV281" s="100"/>
      <c r="BW281" s="100"/>
      <c r="BX281" s="100"/>
      <c r="BY281" s="100"/>
      <c r="BZ281" s="100"/>
      <c r="CA281" s="100"/>
      <c r="CB281" s="100"/>
      <c r="CC281" s="100"/>
      <c r="CD281" s="100"/>
      <c r="CE281" s="100"/>
      <c r="CF281" s="100"/>
      <c r="CG281" s="100"/>
      <c r="CH281" s="100"/>
      <c r="CI281" s="100"/>
      <c r="CJ281" s="100"/>
      <c r="CK281" s="100"/>
      <c r="CL281" s="100"/>
      <c r="CM281" s="100"/>
      <c r="CN281" s="100"/>
      <c r="CO281" s="100"/>
      <c r="CP281" s="100"/>
      <c r="CQ281" s="100"/>
      <c r="CR281" s="100"/>
      <c r="CS281" s="100"/>
      <c r="CT281" s="100"/>
      <c r="CU281" s="100"/>
      <c r="CV281" s="100"/>
      <c r="CW281" s="100"/>
      <c r="CX281" s="100"/>
      <c r="CY281" s="100"/>
      <c r="CZ281" s="100"/>
      <c r="DA281" s="100"/>
      <c r="DB281" s="100"/>
      <c r="DC281" s="100"/>
      <c r="DD281" s="100"/>
      <c r="DE281" s="100"/>
      <c r="DF281" s="100"/>
      <c r="DG281" s="100"/>
      <c r="DH281" s="100"/>
      <c r="DI281" s="100"/>
      <c r="DJ281" s="100"/>
      <c r="DK281" s="100"/>
      <c r="DL281" s="100"/>
      <c r="DM281" s="100"/>
      <c r="DN281" s="100"/>
      <c r="DO281" s="100"/>
      <c r="DP281" s="100"/>
      <c r="DQ281" s="100"/>
      <c r="DR281" s="100"/>
      <c r="DS281" s="100"/>
      <c r="DT281" s="100"/>
      <c r="DU281" s="100"/>
      <c r="DV281" s="100"/>
      <c r="DW281" s="100"/>
      <c r="DX281" s="100"/>
      <c r="DY281" s="100"/>
      <c r="DZ281" s="100"/>
      <c r="EA281" s="100"/>
      <c r="EB281" s="100"/>
      <c r="EC281" s="100"/>
      <c r="ED281" s="100"/>
      <c r="EE281" s="100"/>
      <c r="EF281" s="100"/>
      <c r="EG281" s="100"/>
      <c r="EH281" s="100"/>
      <c r="EI281" s="100"/>
      <c r="EJ281" s="100"/>
      <c r="EK281" s="100"/>
      <c r="EL281" s="100"/>
      <c r="EM281" s="100"/>
      <c r="EN281" s="100"/>
      <c r="EO281" s="100"/>
      <c r="EP281" s="100"/>
      <c r="EQ281" s="100"/>
      <c r="ER281" s="101"/>
      <c r="ES281" s="100"/>
      <c r="ET281" s="100"/>
      <c r="EU281" s="104"/>
      <c r="EV281" s="104"/>
      <c r="EW281" s="104"/>
      <c r="EX281" s="104"/>
      <c r="EY281" s="104"/>
      <c r="EZ281" s="104"/>
      <c r="FA281" s="104"/>
      <c r="FB281" s="104"/>
      <c r="FC281" s="104"/>
      <c r="FD281" s="104"/>
      <c r="FE281" s="104"/>
      <c r="FF281" s="104"/>
      <c r="FG281" s="104"/>
      <c r="FH281" s="104"/>
      <c r="FI281" s="104"/>
      <c r="FJ281" s="104"/>
      <c r="FK281" s="104"/>
      <c r="FL281" s="104"/>
      <c r="FM281" s="100"/>
      <c r="FN281" s="100"/>
      <c r="FO281" s="100"/>
      <c r="FP281" s="100"/>
      <c r="FQ281" s="100"/>
      <c r="FR281" s="100"/>
      <c r="FS281" s="100"/>
      <c r="FT281" s="100"/>
      <c r="FU281" s="100"/>
      <c r="FV281" s="100"/>
      <c r="FW281" s="100"/>
      <c r="FX281" s="100"/>
      <c r="FY281" s="100"/>
      <c r="FZ281" s="100"/>
      <c r="GA281" s="100"/>
      <c r="GB281" s="100"/>
      <c r="GC281" s="100"/>
      <c r="GD281" s="100"/>
      <c r="GE281" s="100"/>
      <c r="GF281" s="100"/>
      <c r="GG281" s="100"/>
      <c r="GH281" s="100"/>
      <c r="GI281" s="100"/>
    </row>
    <row r="282">
      <c r="A282" s="100"/>
      <c r="B282" s="100"/>
      <c r="C282" s="100"/>
      <c r="D282" s="100"/>
      <c r="E282" s="103"/>
      <c r="F282" s="100"/>
      <c r="G282" s="100"/>
      <c r="H282" s="100"/>
      <c r="I282" s="100"/>
      <c r="J282" s="103"/>
      <c r="K282" s="100"/>
      <c r="L282" s="100"/>
      <c r="M282" s="101"/>
      <c r="N282" s="102"/>
      <c r="O282" s="103"/>
      <c r="P282" s="103"/>
      <c r="Q282" s="103"/>
      <c r="R282" s="103"/>
      <c r="S282" s="103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0"/>
      <c r="AI282" s="100"/>
      <c r="AJ282" s="100"/>
      <c r="AK282" s="101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  <c r="BE282" s="100"/>
      <c r="BF282" s="100"/>
      <c r="BG282" s="100"/>
      <c r="BH282" s="100"/>
      <c r="BI282" s="100"/>
      <c r="BJ282" s="100"/>
      <c r="BK282" s="100"/>
      <c r="BL282" s="100"/>
      <c r="BM282" s="100"/>
      <c r="BN282" s="100"/>
      <c r="BO282" s="100"/>
      <c r="BP282" s="100"/>
      <c r="BQ282" s="100"/>
      <c r="BR282" s="100"/>
      <c r="BS282" s="100"/>
      <c r="BT282" s="100"/>
      <c r="BU282" s="100"/>
      <c r="BV282" s="100"/>
      <c r="BW282" s="100"/>
      <c r="BX282" s="100"/>
      <c r="BY282" s="100"/>
      <c r="BZ282" s="100"/>
      <c r="CA282" s="100"/>
      <c r="CB282" s="100"/>
      <c r="CC282" s="100"/>
      <c r="CD282" s="100"/>
      <c r="CE282" s="100"/>
      <c r="CF282" s="100"/>
      <c r="CG282" s="100"/>
      <c r="CH282" s="100"/>
      <c r="CI282" s="100"/>
      <c r="CJ282" s="100"/>
      <c r="CK282" s="100"/>
      <c r="CL282" s="100"/>
      <c r="CM282" s="100"/>
      <c r="CN282" s="100"/>
      <c r="CO282" s="100"/>
      <c r="CP282" s="100"/>
      <c r="CQ282" s="100"/>
      <c r="CR282" s="100"/>
      <c r="CS282" s="100"/>
      <c r="CT282" s="100"/>
      <c r="CU282" s="100"/>
      <c r="CV282" s="100"/>
      <c r="CW282" s="100"/>
      <c r="CX282" s="100"/>
      <c r="CY282" s="100"/>
      <c r="CZ282" s="100"/>
      <c r="DA282" s="100"/>
      <c r="DB282" s="100"/>
      <c r="DC282" s="100"/>
      <c r="DD282" s="100"/>
      <c r="DE282" s="100"/>
      <c r="DF282" s="100"/>
      <c r="DG282" s="100"/>
      <c r="DH282" s="100"/>
      <c r="DI282" s="100"/>
      <c r="DJ282" s="100"/>
      <c r="DK282" s="100"/>
      <c r="DL282" s="100"/>
      <c r="DM282" s="100"/>
      <c r="DN282" s="100"/>
      <c r="DO282" s="100"/>
      <c r="DP282" s="100"/>
      <c r="DQ282" s="100"/>
      <c r="DR282" s="100"/>
      <c r="DS282" s="100"/>
      <c r="DT282" s="100"/>
      <c r="DU282" s="100"/>
      <c r="DV282" s="100"/>
      <c r="DW282" s="100"/>
      <c r="DX282" s="100"/>
      <c r="DY282" s="100"/>
      <c r="DZ282" s="100"/>
      <c r="EA282" s="100"/>
      <c r="EB282" s="100"/>
      <c r="EC282" s="100"/>
      <c r="ED282" s="100"/>
      <c r="EE282" s="100"/>
      <c r="EF282" s="100"/>
      <c r="EG282" s="100"/>
      <c r="EH282" s="100"/>
      <c r="EI282" s="100"/>
      <c r="EJ282" s="100"/>
      <c r="EK282" s="100"/>
      <c r="EL282" s="100"/>
      <c r="EM282" s="100"/>
      <c r="EN282" s="100"/>
      <c r="EO282" s="100"/>
      <c r="EP282" s="100"/>
      <c r="EQ282" s="100"/>
      <c r="ER282" s="101"/>
      <c r="ES282" s="100"/>
      <c r="ET282" s="100"/>
      <c r="EU282" s="104"/>
      <c r="EV282" s="104"/>
      <c r="EW282" s="104"/>
      <c r="EX282" s="104"/>
      <c r="EY282" s="104"/>
      <c r="EZ282" s="104"/>
      <c r="FA282" s="104"/>
      <c r="FB282" s="104"/>
      <c r="FC282" s="104"/>
      <c r="FD282" s="104"/>
      <c r="FE282" s="104"/>
      <c r="FF282" s="104"/>
      <c r="FG282" s="104"/>
      <c r="FH282" s="104"/>
      <c r="FI282" s="104"/>
      <c r="FJ282" s="104"/>
      <c r="FK282" s="104"/>
      <c r="FL282" s="104"/>
      <c r="FM282" s="100"/>
      <c r="FN282" s="100"/>
      <c r="FO282" s="100"/>
      <c r="FP282" s="100"/>
      <c r="FQ282" s="100"/>
      <c r="FR282" s="100"/>
      <c r="FS282" s="100"/>
      <c r="FT282" s="100"/>
      <c r="FU282" s="100"/>
      <c r="FV282" s="100"/>
      <c r="FW282" s="100"/>
      <c r="FX282" s="100"/>
      <c r="FY282" s="100"/>
      <c r="FZ282" s="100"/>
      <c r="GA282" s="100"/>
      <c r="GB282" s="100"/>
      <c r="GC282" s="100"/>
      <c r="GD282" s="100"/>
      <c r="GE282" s="100"/>
      <c r="GF282" s="100"/>
      <c r="GG282" s="100"/>
      <c r="GH282" s="100"/>
      <c r="GI282" s="100"/>
    </row>
    <row r="283">
      <c r="A283" s="100"/>
      <c r="B283" s="100"/>
      <c r="C283" s="100"/>
      <c r="D283" s="100"/>
      <c r="E283" s="103"/>
      <c r="F283" s="100"/>
      <c r="G283" s="100"/>
      <c r="H283" s="100"/>
      <c r="I283" s="100"/>
      <c r="J283" s="103"/>
      <c r="K283" s="100"/>
      <c r="L283" s="100"/>
      <c r="M283" s="101"/>
      <c r="N283" s="102"/>
      <c r="O283" s="103"/>
      <c r="P283" s="103"/>
      <c r="Q283" s="103"/>
      <c r="R283" s="103"/>
      <c r="S283" s="103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1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  <c r="BE283" s="100"/>
      <c r="BF283" s="100"/>
      <c r="BG283" s="100"/>
      <c r="BH283" s="100"/>
      <c r="BI283" s="100"/>
      <c r="BJ283" s="100"/>
      <c r="BK283" s="100"/>
      <c r="BL283" s="100"/>
      <c r="BM283" s="100"/>
      <c r="BN283" s="100"/>
      <c r="BO283" s="100"/>
      <c r="BP283" s="100"/>
      <c r="BQ283" s="100"/>
      <c r="BR283" s="100"/>
      <c r="BS283" s="100"/>
      <c r="BT283" s="100"/>
      <c r="BU283" s="100"/>
      <c r="BV283" s="100"/>
      <c r="BW283" s="100"/>
      <c r="BX283" s="100"/>
      <c r="BY283" s="100"/>
      <c r="BZ283" s="100"/>
      <c r="CA283" s="100"/>
      <c r="CB283" s="100"/>
      <c r="CC283" s="100"/>
      <c r="CD283" s="100"/>
      <c r="CE283" s="100"/>
      <c r="CF283" s="100"/>
      <c r="CG283" s="100"/>
      <c r="CH283" s="100"/>
      <c r="CI283" s="100"/>
      <c r="CJ283" s="100"/>
      <c r="CK283" s="100"/>
      <c r="CL283" s="100"/>
      <c r="CM283" s="100"/>
      <c r="CN283" s="100"/>
      <c r="CO283" s="100"/>
      <c r="CP283" s="100"/>
      <c r="CQ283" s="100"/>
      <c r="CR283" s="100"/>
      <c r="CS283" s="100"/>
      <c r="CT283" s="100"/>
      <c r="CU283" s="100"/>
      <c r="CV283" s="100"/>
      <c r="CW283" s="100"/>
      <c r="CX283" s="100"/>
      <c r="CY283" s="100"/>
      <c r="CZ283" s="100"/>
      <c r="DA283" s="100"/>
      <c r="DB283" s="100"/>
      <c r="DC283" s="100"/>
      <c r="DD283" s="100"/>
      <c r="DE283" s="100"/>
      <c r="DF283" s="100"/>
      <c r="DG283" s="100"/>
      <c r="DH283" s="100"/>
      <c r="DI283" s="100"/>
      <c r="DJ283" s="100"/>
      <c r="DK283" s="100"/>
      <c r="DL283" s="100"/>
      <c r="DM283" s="100"/>
      <c r="DN283" s="100"/>
      <c r="DO283" s="100"/>
      <c r="DP283" s="100"/>
      <c r="DQ283" s="100"/>
      <c r="DR283" s="100"/>
      <c r="DS283" s="100"/>
      <c r="DT283" s="100"/>
      <c r="DU283" s="100"/>
      <c r="DV283" s="100"/>
      <c r="DW283" s="100"/>
      <c r="DX283" s="100"/>
      <c r="DY283" s="100"/>
      <c r="DZ283" s="100"/>
      <c r="EA283" s="100"/>
      <c r="EB283" s="100"/>
      <c r="EC283" s="100"/>
      <c r="ED283" s="100"/>
      <c r="EE283" s="100"/>
      <c r="EF283" s="100"/>
      <c r="EG283" s="100"/>
      <c r="EH283" s="100"/>
      <c r="EI283" s="100"/>
      <c r="EJ283" s="100"/>
      <c r="EK283" s="100"/>
      <c r="EL283" s="100"/>
      <c r="EM283" s="100"/>
      <c r="EN283" s="100"/>
      <c r="EO283" s="100"/>
      <c r="EP283" s="100"/>
      <c r="EQ283" s="100"/>
      <c r="ER283" s="101"/>
      <c r="ES283" s="100"/>
      <c r="ET283" s="100"/>
      <c r="EU283" s="104"/>
      <c r="EV283" s="104"/>
      <c r="EW283" s="104"/>
      <c r="EX283" s="104"/>
      <c r="EY283" s="104"/>
      <c r="EZ283" s="104"/>
      <c r="FA283" s="104"/>
      <c r="FB283" s="104"/>
      <c r="FC283" s="104"/>
      <c r="FD283" s="104"/>
      <c r="FE283" s="104"/>
      <c r="FF283" s="104"/>
      <c r="FG283" s="104"/>
      <c r="FH283" s="104"/>
      <c r="FI283" s="104"/>
      <c r="FJ283" s="104"/>
      <c r="FK283" s="104"/>
      <c r="FL283" s="104"/>
      <c r="FM283" s="100"/>
      <c r="FN283" s="100"/>
      <c r="FO283" s="100"/>
      <c r="FP283" s="100"/>
      <c r="FQ283" s="100"/>
      <c r="FR283" s="100"/>
      <c r="FS283" s="100"/>
      <c r="FT283" s="100"/>
      <c r="FU283" s="100"/>
      <c r="FV283" s="100"/>
      <c r="FW283" s="100"/>
      <c r="FX283" s="100"/>
      <c r="FY283" s="100"/>
      <c r="FZ283" s="100"/>
      <c r="GA283" s="100"/>
      <c r="GB283" s="100"/>
      <c r="GC283" s="100"/>
      <c r="GD283" s="100"/>
      <c r="GE283" s="100"/>
      <c r="GF283" s="100"/>
      <c r="GG283" s="100"/>
      <c r="GH283" s="100"/>
      <c r="GI283" s="100"/>
    </row>
    <row r="284">
      <c r="A284" s="100"/>
      <c r="B284" s="100"/>
      <c r="C284" s="100"/>
      <c r="D284" s="100"/>
      <c r="E284" s="103"/>
      <c r="F284" s="100"/>
      <c r="G284" s="100"/>
      <c r="H284" s="100"/>
      <c r="I284" s="100"/>
      <c r="J284" s="103"/>
      <c r="K284" s="100"/>
      <c r="L284" s="100"/>
      <c r="M284" s="101"/>
      <c r="N284" s="102"/>
      <c r="O284" s="103"/>
      <c r="P284" s="103"/>
      <c r="Q284" s="103"/>
      <c r="R284" s="103"/>
      <c r="S284" s="103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1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  <c r="BE284" s="100"/>
      <c r="BF284" s="100"/>
      <c r="BG284" s="100"/>
      <c r="BH284" s="100"/>
      <c r="BI284" s="100"/>
      <c r="BJ284" s="100"/>
      <c r="BK284" s="100"/>
      <c r="BL284" s="100"/>
      <c r="BM284" s="100"/>
      <c r="BN284" s="100"/>
      <c r="BO284" s="100"/>
      <c r="BP284" s="100"/>
      <c r="BQ284" s="100"/>
      <c r="BR284" s="100"/>
      <c r="BS284" s="100"/>
      <c r="BT284" s="100"/>
      <c r="BU284" s="100"/>
      <c r="BV284" s="100"/>
      <c r="BW284" s="100"/>
      <c r="BX284" s="100"/>
      <c r="BY284" s="100"/>
      <c r="BZ284" s="100"/>
      <c r="CA284" s="100"/>
      <c r="CB284" s="100"/>
      <c r="CC284" s="100"/>
      <c r="CD284" s="100"/>
      <c r="CE284" s="100"/>
      <c r="CF284" s="100"/>
      <c r="CG284" s="100"/>
      <c r="CH284" s="100"/>
      <c r="CI284" s="100"/>
      <c r="CJ284" s="100"/>
      <c r="CK284" s="100"/>
      <c r="CL284" s="100"/>
      <c r="CM284" s="100"/>
      <c r="CN284" s="100"/>
      <c r="CO284" s="100"/>
      <c r="CP284" s="100"/>
      <c r="CQ284" s="100"/>
      <c r="CR284" s="100"/>
      <c r="CS284" s="100"/>
      <c r="CT284" s="100"/>
      <c r="CU284" s="100"/>
      <c r="CV284" s="100"/>
      <c r="CW284" s="100"/>
      <c r="CX284" s="100"/>
      <c r="CY284" s="100"/>
      <c r="CZ284" s="100"/>
      <c r="DA284" s="100"/>
      <c r="DB284" s="100"/>
      <c r="DC284" s="100"/>
      <c r="DD284" s="100"/>
      <c r="DE284" s="100"/>
      <c r="DF284" s="100"/>
      <c r="DG284" s="100"/>
      <c r="DH284" s="100"/>
      <c r="DI284" s="100"/>
      <c r="DJ284" s="100"/>
      <c r="DK284" s="100"/>
      <c r="DL284" s="100"/>
      <c r="DM284" s="100"/>
      <c r="DN284" s="100"/>
      <c r="DO284" s="100"/>
      <c r="DP284" s="100"/>
      <c r="DQ284" s="100"/>
      <c r="DR284" s="100"/>
      <c r="DS284" s="100"/>
      <c r="DT284" s="100"/>
      <c r="DU284" s="100"/>
      <c r="DV284" s="100"/>
      <c r="DW284" s="100"/>
      <c r="DX284" s="100"/>
      <c r="DY284" s="100"/>
      <c r="DZ284" s="100"/>
      <c r="EA284" s="100"/>
      <c r="EB284" s="100"/>
      <c r="EC284" s="100"/>
      <c r="ED284" s="100"/>
      <c r="EE284" s="100"/>
      <c r="EF284" s="100"/>
      <c r="EG284" s="100"/>
      <c r="EH284" s="100"/>
      <c r="EI284" s="100"/>
      <c r="EJ284" s="100"/>
      <c r="EK284" s="100"/>
      <c r="EL284" s="100"/>
      <c r="EM284" s="100"/>
      <c r="EN284" s="100"/>
      <c r="EO284" s="100"/>
      <c r="EP284" s="100"/>
      <c r="EQ284" s="100"/>
      <c r="ER284" s="101"/>
      <c r="ES284" s="100"/>
      <c r="ET284" s="100"/>
      <c r="EU284" s="104"/>
      <c r="EV284" s="104"/>
      <c r="EW284" s="104"/>
      <c r="EX284" s="104"/>
      <c r="EY284" s="104"/>
      <c r="EZ284" s="104"/>
      <c r="FA284" s="104"/>
      <c r="FB284" s="104"/>
      <c r="FC284" s="104"/>
      <c r="FD284" s="104"/>
      <c r="FE284" s="104"/>
      <c r="FF284" s="104"/>
      <c r="FG284" s="104"/>
      <c r="FH284" s="104"/>
      <c r="FI284" s="104"/>
      <c r="FJ284" s="104"/>
      <c r="FK284" s="104"/>
      <c r="FL284" s="104"/>
      <c r="FM284" s="100"/>
      <c r="FN284" s="100"/>
      <c r="FO284" s="100"/>
      <c r="FP284" s="100"/>
      <c r="FQ284" s="100"/>
      <c r="FR284" s="100"/>
      <c r="FS284" s="100"/>
      <c r="FT284" s="100"/>
      <c r="FU284" s="100"/>
      <c r="FV284" s="100"/>
      <c r="FW284" s="100"/>
      <c r="FX284" s="100"/>
      <c r="FY284" s="100"/>
      <c r="FZ284" s="100"/>
      <c r="GA284" s="100"/>
      <c r="GB284" s="100"/>
      <c r="GC284" s="100"/>
      <c r="GD284" s="100"/>
      <c r="GE284" s="100"/>
      <c r="GF284" s="100"/>
      <c r="GG284" s="100"/>
      <c r="GH284" s="100"/>
      <c r="GI284" s="100"/>
    </row>
    <row r="285">
      <c r="A285" s="100"/>
      <c r="B285" s="100"/>
      <c r="C285" s="100"/>
      <c r="D285" s="100"/>
      <c r="E285" s="103"/>
      <c r="F285" s="100"/>
      <c r="G285" s="100"/>
      <c r="H285" s="100"/>
      <c r="I285" s="100"/>
      <c r="J285" s="103"/>
      <c r="K285" s="100"/>
      <c r="L285" s="100"/>
      <c r="M285" s="101"/>
      <c r="N285" s="102"/>
      <c r="O285" s="103"/>
      <c r="P285" s="103"/>
      <c r="Q285" s="103"/>
      <c r="R285" s="103"/>
      <c r="S285" s="103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0"/>
      <c r="AI285" s="100"/>
      <c r="AJ285" s="100"/>
      <c r="AK285" s="101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  <c r="BE285" s="100"/>
      <c r="BF285" s="100"/>
      <c r="BG285" s="100"/>
      <c r="BH285" s="100"/>
      <c r="BI285" s="100"/>
      <c r="BJ285" s="100"/>
      <c r="BK285" s="100"/>
      <c r="BL285" s="100"/>
      <c r="BM285" s="100"/>
      <c r="BN285" s="100"/>
      <c r="BO285" s="100"/>
      <c r="BP285" s="100"/>
      <c r="BQ285" s="100"/>
      <c r="BR285" s="100"/>
      <c r="BS285" s="100"/>
      <c r="BT285" s="100"/>
      <c r="BU285" s="100"/>
      <c r="BV285" s="100"/>
      <c r="BW285" s="100"/>
      <c r="BX285" s="100"/>
      <c r="BY285" s="100"/>
      <c r="BZ285" s="100"/>
      <c r="CA285" s="100"/>
      <c r="CB285" s="100"/>
      <c r="CC285" s="100"/>
      <c r="CD285" s="100"/>
      <c r="CE285" s="100"/>
      <c r="CF285" s="100"/>
      <c r="CG285" s="100"/>
      <c r="CH285" s="100"/>
      <c r="CI285" s="100"/>
      <c r="CJ285" s="100"/>
      <c r="CK285" s="100"/>
      <c r="CL285" s="100"/>
      <c r="CM285" s="100"/>
      <c r="CN285" s="100"/>
      <c r="CO285" s="100"/>
      <c r="CP285" s="100"/>
      <c r="CQ285" s="100"/>
      <c r="CR285" s="100"/>
      <c r="CS285" s="100"/>
      <c r="CT285" s="100"/>
      <c r="CU285" s="100"/>
      <c r="CV285" s="100"/>
      <c r="CW285" s="100"/>
      <c r="CX285" s="100"/>
      <c r="CY285" s="100"/>
      <c r="CZ285" s="100"/>
      <c r="DA285" s="100"/>
      <c r="DB285" s="100"/>
      <c r="DC285" s="100"/>
      <c r="DD285" s="100"/>
      <c r="DE285" s="100"/>
      <c r="DF285" s="100"/>
      <c r="DG285" s="100"/>
      <c r="DH285" s="100"/>
      <c r="DI285" s="100"/>
      <c r="DJ285" s="100"/>
      <c r="DK285" s="100"/>
      <c r="DL285" s="100"/>
      <c r="DM285" s="100"/>
      <c r="DN285" s="100"/>
      <c r="DO285" s="100"/>
      <c r="DP285" s="100"/>
      <c r="DQ285" s="100"/>
      <c r="DR285" s="100"/>
      <c r="DS285" s="100"/>
      <c r="DT285" s="100"/>
      <c r="DU285" s="100"/>
      <c r="DV285" s="100"/>
      <c r="DW285" s="100"/>
      <c r="DX285" s="100"/>
      <c r="DY285" s="100"/>
      <c r="DZ285" s="100"/>
      <c r="EA285" s="100"/>
      <c r="EB285" s="100"/>
      <c r="EC285" s="100"/>
      <c r="ED285" s="100"/>
      <c r="EE285" s="100"/>
      <c r="EF285" s="100"/>
      <c r="EG285" s="100"/>
      <c r="EH285" s="100"/>
      <c r="EI285" s="100"/>
      <c r="EJ285" s="100"/>
      <c r="EK285" s="100"/>
      <c r="EL285" s="100"/>
      <c r="EM285" s="100"/>
      <c r="EN285" s="100"/>
      <c r="EO285" s="100"/>
      <c r="EP285" s="100"/>
      <c r="EQ285" s="100"/>
      <c r="ER285" s="101"/>
      <c r="ES285" s="100"/>
      <c r="ET285" s="100"/>
      <c r="EU285" s="104"/>
      <c r="EV285" s="104"/>
      <c r="EW285" s="104"/>
      <c r="EX285" s="104"/>
      <c r="EY285" s="104"/>
      <c r="EZ285" s="104"/>
      <c r="FA285" s="104"/>
      <c r="FB285" s="104"/>
      <c r="FC285" s="104"/>
      <c r="FD285" s="104"/>
      <c r="FE285" s="104"/>
      <c r="FF285" s="104"/>
      <c r="FG285" s="104"/>
      <c r="FH285" s="104"/>
      <c r="FI285" s="104"/>
      <c r="FJ285" s="104"/>
      <c r="FK285" s="104"/>
      <c r="FL285" s="104"/>
      <c r="FM285" s="100"/>
      <c r="FN285" s="100"/>
      <c r="FO285" s="100"/>
      <c r="FP285" s="100"/>
      <c r="FQ285" s="100"/>
      <c r="FR285" s="100"/>
      <c r="FS285" s="100"/>
      <c r="FT285" s="100"/>
      <c r="FU285" s="100"/>
      <c r="FV285" s="100"/>
      <c r="FW285" s="100"/>
      <c r="FX285" s="100"/>
      <c r="FY285" s="100"/>
      <c r="FZ285" s="100"/>
      <c r="GA285" s="100"/>
      <c r="GB285" s="100"/>
      <c r="GC285" s="100"/>
      <c r="GD285" s="100"/>
      <c r="GE285" s="100"/>
      <c r="GF285" s="100"/>
      <c r="GG285" s="100"/>
      <c r="GH285" s="100"/>
      <c r="GI285" s="100"/>
    </row>
    <row r="286">
      <c r="A286" s="100"/>
      <c r="B286" s="100"/>
      <c r="C286" s="100"/>
      <c r="D286" s="100"/>
      <c r="E286" s="103"/>
      <c r="F286" s="100"/>
      <c r="G286" s="100"/>
      <c r="H286" s="100"/>
      <c r="I286" s="100"/>
      <c r="J286" s="103"/>
      <c r="K286" s="100"/>
      <c r="L286" s="100"/>
      <c r="M286" s="101"/>
      <c r="N286" s="102"/>
      <c r="O286" s="103"/>
      <c r="P286" s="103"/>
      <c r="Q286" s="103"/>
      <c r="R286" s="103"/>
      <c r="S286" s="103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0"/>
      <c r="AI286" s="100"/>
      <c r="AJ286" s="100"/>
      <c r="AK286" s="101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  <c r="BE286" s="100"/>
      <c r="BF286" s="100"/>
      <c r="BG286" s="100"/>
      <c r="BH286" s="100"/>
      <c r="BI286" s="100"/>
      <c r="BJ286" s="100"/>
      <c r="BK286" s="100"/>
      <c r="BL286" s="100"/>
      <c r="BM286" s="100"/>
      <c r="BN286" s="100"/>
      <c r="BO286" s="100"/>
      <c r="BP286" s="100"/>
      <c r="BQ286" s="100"/>
      <c r="BR286" s="100"/>
      <c r="BS286" s="100"/>
      <c r="BT286" s="100"/>
      <c r="BU286" s="100"/>
      <c r="BV286" s="100"/>
      <c r="BW286" s="100"/>
      <c r="BX286" s="100"/>
      <c r="BY286" s="100"/>
      <c r="BZ286" s="100"/>
      <c r="CA286" s="100"/>
      <c r="CB286" s="100"/>
      <c r="CC286" s="100"/>
      <c r="CD286" s="100"/>
      <c r="CE286" s="100"/>
      <c r="CF286" s="100"/>
      <c r="CG286" s="100"/>
      <c r="CH286" s="100"/>
      <c r="CI286" s="100"/>
      <c r="CJ286" s="100"/>
      <c r="CK286" s="100"/>
      <c r="CL286" s="100"/>
      <c r="CM286" s="100"/>
      <c r="CN286" s="100"/>
      <c r="CO286" s="100"/>
      <c r="CP286" s="100"/>
      <c r="CQ286" s="100"/>
      <c r="CR286" s="100"/>
      <c r="CS286" s="100"/>
      <c r="CT286" s="100"/>
      <c r="CU286" s="100"/>
      <c r="CV286" s="100"/>
      <c r="CW286" s="100"/>
      <c r="CX286" s="100"/>
      <c r="CY286" s="100"/>
      <c r="CZ286" s="100"/>
      <c r="DA286" s="100"/>
      <c r="DB286" s="100"/>
      <c r="DC286" s="100"/>
      <c r="DD286" s="100"/>
      <c r="DE286" s="100"/>
      <c r="DF286" s="100"/>
      <c r="DG286" s="100"/>
      <c r="DH286" s="100"/>
      <c r="DI286" s="100"/>
      <c r="DJ286" s="100"/>
      <c r="DK286" s="100"/>
      <c r="DL286" s="100"/>
      <c r="DM286" s="100"/>
      <c r="DN286" s="100"/>
      <c r="DO286" s="100"/>
      <c r="DP286" s="100"/>
      <c r="DQ286" s="100"/>
      <c r="DR286" s="100"/>
      <c r="DS286" s="100"/>
      <c r="DT286" s="100"/>
      <c r="DU286" s="100"/>
      <c r="DV286" s="100"/>
      <c r="DW286" s="100"/>
      <c r="DX286" s="100"/>
      <c r="DY286" s="100"/>
      <c r="DZ286" s="100"/>
      <c r="EA286" s="100"/>
      <c r="EB286" s="100"/>
      <c r="EC286" s="100"/>
      <c r="ED286" s="100"/>
      <c r="EE286" s="100"/>
      <c r="EF286" s="100"/>
      <c r="EG286" s="100"/>
      <c r="EH286" s="100"/>
      <c r="EI286" s="100"/>
      <c r="EJ286" s="100"/>
      <c r="EK286" s="100"/>
      <c r="EL286" s="100"/>
      <c r="EM286" s="100"/>
      <c r="EN286" s="100"/>
      <c r="EO286" s="100"/>
      <c r="EP286" s="100"/>
      <c r="EQ286" s="100"/>
      <c r="ER286" s="101"/>
      <c r="ES286" s="100"/>
      <c r="ET286" s="100"/>
      <c r="EU286" s="104"/>
      <c r="EV286" s="104"/>
      <c r="EW286" s="104"/>
      <c r="EX286" s="104"/>
      <c r="EY286" s="104"/>
      <c r="EZ286" s="104"/>
      <c r="FA286" s="104"/>
      <c r="FB286" s="104"/>
      <c r="FC286" s="104"/>
      <c r="FD286" s="104"/>
      <c r="FE286" s="104"/>
      <c r="FF286" s="104"/>
      <c r="FG286" s="104"/>
      <c r="FH286" s="104"/>
      <c r="FI286" s="104"/>
      <c r="FJ286" s="104"/>
      <c r="FK286" s="104"/>
      <c r="FL286" s="104"/>
      <c r="FM286" s="100"/>
      <c r="FN286" s="100"/>
      <c r="FO286" s="100"/>
      <c r="FP286" s="100"/>
      <c r="FQ286" s="100"/>
      <c r="FR286" s="100"/>
      <c r="FS286" s="100"/>
      <c r="FT286" s="100"/>
      <c r="FU286" s="100"/>
      <c r="FV286" s="100"/>
      <c r="FW286" s="100"/>
      <c r="FX286" s="100"/>
      <c r="FY286" s="100"/>
      <c r="FZ286" s="100"/>
      <c r="GA286" s="100"/>
      <c r="GB286" s="100"/>
      <c r="GC286" s="100"/>
      <c r="GD286" s="100"/>
      <c r="GE286" s="100"/>
      <c r="GF286" s="100"/>
      <c r="GG286" s="100"/>
      <c r="GH286" s="100"/>
      <c r="GI286" s="100"/>
    </row>
    <row r="287">
      <c r="A287" s="100"/>
      <c r="B287" s="100"/>
      <c r="C287" s="100"/>
      <c r="D287" s="100"/>
      <c r="E287" s="103"/>
      <c r="F287" s="100"/>
      <c r="G287" s="100"/>
      <c r="H287" s="100"/>
      <c r="I287" s="100"/>
      <c r="J287" s="103"/>
      <c r="K287" s="100"/>
      <c r="L287" s="100"/>
      <c r="M287" s="101"/>
      <c r="N287" s="102"/>
      <c r="O287" s="103"/>
      <c r="P287" s="103"/>
      <c r="Q287" s="103"/>
      <c r="R287" s="103"/>
      <c r="S287" s="103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0"/>
      <c r="AI287" s="100"/>
      <c r="AJ287" s="100"/>
      <c r="AK287" s="101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  <c r="BE287" s="100"/>
      <c r="BF287" s="100"/>
      <c r="BG287" s="100"/>
      <c r="BH287" s="100"/>
      <c r="BI287" s="100"/>
      <c r="BJ287" s="100"/>
      <c r="BK287" s="100"/>
      <c r="BL287" s="100"/>
      <c r="BM287" s="100"/>
      <c r="BN287" s="100"/>
      <c r="BO287" s="100"/>
      <c r="BP287" s="100"/>
      <c r="BQ287" s="100"/>
      <c r="BR287" s="100"/>
      <c r="BS287" s="100"/>
      <c r="BT287" s="100"/>
      <c r="BU287" s="100"/>
      <c r="BV287" s="100"/>
      <c r="BW287" s="100"/>
      <c r="BX287" s="100"/>
      <c r="BY287" s="100"/>
      <c r="BZ287" s="100"/>
      <c r="CA287" s="100"/>
      <c r="CB287" s="100"/>
      <c r="CC287" s="100"/>
      <c r="CD287" s="100"/>
      <c r="CE287" s="100"/>
      <c r="CF287" s="100"/>
      <c r="CG287" s="100"/>
      <c r="CH287" s="100"/>
      <c r="CI287" s="100"/>
      <c r="CJ287" s="100"/>
      <c r="CK287" s="100"/>
      <c r="CL287" s="100"/>
      <c r="CM287" s="100"/>
      <c r="CN287" s="100"/>
      <c r="CO287" s="100"/>
      <c r="CP287" s="100"/>
      <c r="CQ287" s="100"/>
      <c r="CR287" s="100"/>
      <c r="CS287" s="100"/>
      <c r="CT287" s="100"/>
      <c r="CU287" s="100"/>
      <c r="CV287" s="100"/>
      <c r="CW287" s="100"/>
      <c r="CX287" s="100"/>
      <c r="CY287" s="100"/>
      <c r="CZ287" s="100"/>
      <c r="DA287" s="100"/>
      <c r="DB287" s="100"/>
      <c r="DC287" s="100"/>
      <c r="DD287" s="100"/>
      <c r="DE287" s="100"/>
      <c r="DF287" s="100"/>
      <c r="DG287" s="100"/>
      <c r="DH287" s="100"/>
      <c r="DI287" s="100"/>
      <c r="DJ287" s="100"/>
      <c r="DK287" s="100"/>
      <c r="DL287" s="100"/>
      <c r="DM287" s="100"/>
      <c r="DN287" s="100"/>
      <c r="DO287" s="100"/>
      <c r="DP287" s="100"/>
      <c r="DQ287" s="100"/>
      <c r="DR287" s="100"/>
      <c r="DS287" s="100"/>
      <c r="DT287" s="100"/>
      <c r="DU287" s="100"/>
      <c r="DV287" s="100"/>
      <c r="DW287" s="100"/>
      <c r="DX287" s="100"/>
      <c r="DY287" s="100"/>
      <c r="DZ287" s="100"/>
      <c r="EA287" s="100"/>
      <c r="EB287" s="100"/>
      <c r="EC287" s="100"/>
      <c r="ED287" s="100"/>
      <c r="EE287" s="100"/>
      <c r="EF287" s="100"/>
      <c r="EG287" s="100"/>
      <c r="EH287" s="100"/>
      <c r="EI287" s="100"/>
      <c r="EJ287" s="100"/>
      <c r="EK287" s="100"/>
      <c r="EL287" s="100"/>
      <c r="EM287" s="100"/>
      <c r="EN287" s="100"/>
      <c r="EO287" s="100"/>
      <c r="EP287" s="100"/>
      <c r="EQ287" s="100"/>
      <c r="ER287" s="101"/>
      <c r="ES287" s="100"/>
      <c r="ET287" s="100"/>
      <c r="EU287" s="104"/>
      <c r="EV287" s="104"/>
      <c r="EW287" s="104"/>
      <c r="EX287" s="104"/>
      <c r="EY287" s="104"/>
      <c r="EZ287" s="104"/>
      <c r="FA287" s="104"/>
      <c r="FB287" s="104"/>
      <c r="FC287" s="104"/>
      <c r="FD287" s="104"/>
      <c r="FE287" s="104"/>
      <c r="FF287" s="104"/>
      <c r="FG287" s="104"/>
      <c r="FH287" s="104"/>
      <c r="FI287" s="104"/>
      <c r="FJ287" s="104"/>
      <c r="FK287" s="104"/>
      <c r="FL287" s="104"/>
      <c r="FM287" s="100"/>
      <c r="FN287" s="100"/>
      <c r="FO287" s="100"/>
      <c r="FP287" s="100"/>
      <c r="FQ287" s="100"/>
      <c r="FR287" s="100"/>
      <c r="FS287" s="100"/>
      <c r="FT287" s="100"/>
      <c r="FU287" s="100"/>
      <c r="FV287" s="100"/>
      <c r="FW287" s="100"/>
      <c r="FX287" s="100"/>
      <c r="FY287" s="100"/>
      <c r="FZ287" s="100"/>
      <c r="GA287" s="100"/>
      <c r="GB287" s="100"/>
      <c r="GC287" s="100"/>
      <c r="GD287" s="100"/>
      <c r="GE287" s="100"/>
      <c r="GF287" s="100"/>
      <c r="GG287" s="100"/>
      <c r="GH287" s="100"/>
      <c r="GI287" s="100"/>
    </row>
    <row r="288">
      <c r="A288" s="100"/>
      <c r="B288" s="100"/>
      <c r="C288" s="100"/>
      <c r="D288" s="100"/>
      <c r="E288" s="103"/>
      <c r="F288" s="100"/>
      <c r="G288" s="100"/>
      <c r="H288" s="100"/>
      <c r="I288" s="100"/>
      <c r="J288" s="103"/>
      <c r="K288" s="100"/>
      <c r="L288" s="100"/>
      <c r="M288" s="101"/>
      <c r="N288" s="102"/>
      <c r="O288" s="103"/>
      <c r="P288" s="103"/>
      <c r="Q288" s="103"/>
      <c r="R288" s="103"/>
      <c r="S288" s="103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00"/>
      <c r="AI288" s="100"/>
      <c r="AJ288" s="100"/>
      <c r="AK288" s="101"/>
      <c r="AL288" s="100"/>
      <c r="AM288" s="100"/>
      <c r="AN288" s="100"/>
      <c r="AO288" s="100"/>
      <c r="AP288" s="100"/>
      <c r="AQ288" s="100"/>
      <c r="AR288" s="100"/>
      <c r="AS288" s="100"/>
      <c r="AT288" s="100"/>
      <c r="AU288" s="100"/>
      <c r="AV288" s="100"/>
      <c r="AW288" s="100"/>
      <c r="AX288" s="100"/>
      <c r="AY288" s="100"/>
      <c r="AZ288" s="100"/>
      <c r="BA288" s="100"/>
      <c r="BB288" s="100"/>
      <c r="BC288" s="100"/>
      <c r="BD288" s="100"/>
      <c r="BE288" s="100"/>
      <c r="BF288" s="100"/>
      <c r="BG288" s="100"/>
      <c r="BH288" s="100"/>
      <c r="BI288" s="100"/>
      <c r="BJ288" s="100"/>
      <c r="BK288" s="100"/>
      <c r="BL288" s="100"/>
      <c r="BM288" s="100"/>
      <c r="BN288" s="100"/>
      <c r="BO288" s="100"/>
      <c r="BP288" s="100"/>
      <c r="BQ288" s="100"/>
      <c r="BR288" s="100"/>
      <c r="BS288" s="100"/>
      <c r="BT288" s="100"/>
      <c r="BU288" s="100"/>
      <c r="BV288" s="100"/>
      <c r="BW288" s="100"/>
      <c r="BX288" s="100"/>
      <c r="BY288" s="100"/>
      <c r="BZ288" s="100"/>
      <c r="CA288" s="100"/>
      <c r="CB288" s="100"/>
      <c r="CC288" s="100"/>
      <c r="CD288" s="100"/>
      <c r="CE288" s="100"/>
      <c r="CF288" s="100"/>
      <c r="CG288" s="100"/>
      <c r="CH288" s="100"/>
      <c r="CI288" s="100"/>
      <c r="CJ288" s="100"/>
      <c r="CK288" s="100"/>
      <c r="CL288" s="100"/>
      <c r="CM288" s="100"/>
      <c r="CN288" s="100"/>
      <c r="CO288" s="100"/>
      <c r="CP288" s="100"/>
      <c r="CQ288" s="100"/>
      <c r="CR288" s="100"/>
      <c r="CS288" s="100"/>
      <c r="CT288" s="100"/>
      <c r="CU288" s="100"/>
      <c r="CV288" s="100"/>
      <c r="CW288" s="100"/>
      <c r="CX288" s="100"/>
      <c r="CY288" s="100"/>
      <c r="CZ288" s="100"/>
      <c r="DA288" s="100"/>
      <c r="DB288" s="100"/>
      <c r="DC288" s="100"/>
      <c r="DD288" s="100"/>
      <c r="DE288" s="100"/>
      <c r="DF288" s="100"/>
      <c r="DG288" s="100"/>
      <c r="DH288" s="100"/>
      <c r="DI288" s="100"/>
      <c r="DJ288" s="100"/>
      <c r="DK288" s="100"/>
      <c r="DL288" s="100"/>
      <c r="DM288" s="100"/>
      <c r="DN288" s="100"/>
      <c r="DO288" s="100"/>
      <c r="DP288" s="100"/>
      <c r="DQ288" s="100"/>
      <c r="DR288" s="100"/>
      <c r="DS288" s="100"/>
      <c r="DT288" s="100"/>
      <c r="DU288" s="100"/>
      <c r="DV288" s="100"/>
      <c r="DW288" s="100"/>
      <c r="DX288" s="100"/>
      <c r="DY288" s="100"/>
      <c r="DZ288" s="100"/>
      <c r="EA288" s="100"/>
      <c r="EB288" s="100"/>
      <c r="EC288" s="100"/>
      <c r="ED288" s="100"/>
      <c r="EE288" s="100"/>
      <c r="EF288" s="100"/>
      <c r="EG288" s="100"/>
      <c r="EH288" s="100"/>
      <c r="EI288" s="100"/>
      <c r="EJ288" s="100"/>
      <c r="EK288" s="100"/>
      <c r="EL288" s="100"/>
      <c r="EM288" s="100"/>
      <c r="EN288" s="100"/>
      <c r="EO288" s="100"/>
      <c r="EP288" s="100"/>
      <c r="EQ288" s="100"/>
      <c r="ER288" s="101"/>
      <c r="ES288" s="100"/>
      <c r="ET288" s="100"/>
      <c r="EU288" s="104"/>
      <c r="EV288" s="104"/>
      <c r="EW288" s="104"/>
      <c r="EX288" s="104"/>
      <c r="EY288" s="104"/>
      <c r="EZ288" s="104"/>
      <c r="FA288" s="104"/>
      <c r="FB288" s="104"/>
      <c r="FC288" s="104"/>
      <c r="FD288" s="104"/>
      <c r="FE288" s="104"/>
      <c r="FF288" s="104"/>
      <c r="FG288" s="104"/>
      <c r="FH288" s="104"/>
      <c r="FI288" s="104"/>
      <c r="FJ288" s="104"/>
      <c r="FK288" s="104"/>
      <c r="FL288" s="104"/>
      <c r="FM288" s="100"/>
      <c r="FN288" s="100"/>
      <c r="FO288" s="100"/>
      <c r="FP288" s="100"/>
      <c r="FQ288" s="100"/>
      <c r="FR288" s="100"/>
      <c r="FS288" s="100"/>
      <c r="FT288" s="100"/>
      <c r="FU288" s="100"/>
      <c r="FV288" s="100"/>
      <c r="FW288" s="100"/>
      <c r="FX288" s="100"/>
      <c r="FY288" s="100"/>
      <c r="FZ288" s="100"/>
      <c r="GA288" s="100"/>
      <c r="GB288" s="100"/>
      <c r="GC288" s="100"/>
      <c r="GD288" s="100"/>
      <c r="GE288" s="100"/>
      <c r="GF288" s="100"/>
      <c r="GG288" s="100"/>
      <c r="GH288" s="100"/>
      <c r="GI288" s="100"/>
    </row>
    <row r="289">
      <c r="A289" s="100"/>
      <c r="B289" s="100"/>
      <c r="C289" s="100"/>
      <c r="D289" s="100"/>
      <c r="E289" s="103"/>
      <c r="F289" s="100"/>
      <c r="G289" s="100"/>
      <c r="H289" s="100"/>
      <c r="I289" s="100"/>
      <c r="J289" s="103"/>
      <c r="K289" s="100"/>
      <c r="L289" s="100"/>
      <c r="M289" s="101"/>
      <c r="N289" s="102"/>
      <c r="O289" s="103"/>
      <c r="P289" s="103"/>
      <c r="Q289" s="103"/>
      <c r="R289" s="103"/>
      <c r="S289" s="103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00"/>
      <c r="AI289" s="100"/>
      <c r="AJ289" s="100"/>
      <c r="AK289" s="101"/>
      <c r="AL289" s="100"/>
      <c r="AM289" s="100"/>
      <c r="AN289" s="100"/>
      <c r="AO289" s="100"/>
      <c r="AP289" s="100"/>
      <c r="AQ289" s="100"/>
      <c r="AR289" s="100"/>
      <c r="AS289" s="100"/>
      <c r="AT289" s="100"/>
      <c r="AU289" s="100"/>
      <c r="AV289" s="100"/>
      <c r="AW289" s="100"/>
      <c r="AX289" s="100"/>
      <c r="AY289" s="100"/>
      <c r="AZ289" s="100"/>
      <c r="BA289" s="100"/>
      <c r="BB289" s="100"/>
      <c r="BC289" s="100"/>
      <c r="BD289" s="100"/>
      <c r="BE289" s="100"/>
      <c r="BF289" s="100"/>
      <c r="BG289" s="100"/>
      <c r="BH289" s="100"/>
      <c r="BI289" s="100"/>
      <c r="BJ289" s="100"/>
      <c r="BK289" s="100"/>
      <c r="BL289" s="100"/>
      <c r="BM289" s="100"/>
      <c r="BN289" s="100"/>
      <c r="BO289" s="100"/>
      <c r="BP289" s="100"/>
      <c r="BQ289" s="100"/>
      <c r="BR289" s="100"/>
      <c r="BS289" s="100"/>
      <c r="BT289" s="100"/>
      <c r="BU289" s="100"/>
      <c r="BV289" s="100"/>
      <c r="BW289" s="100"/>
      <c r="BX289" s="100"/>
      <c r="BY289" s="100"/>
      <c r="BZ289" s="100"/>
      <c r="CA289" s="100"/>
      <c r="CB289" s="100"/>
      <c r="CC289" s="100"/>
      <c r="CD289" s="100"/>
      <c r="CE289" s="100"/>
      <c r="CF289" s="100"/>
      <c r="CG289" s="100"/>
      <c r="CH289" s="100"/>
      <c r="CI289" s="100"/>
      <c r="CJ289" s="100"/>
      <c r="CK289" s="100"/>
      <c r="CL289" s="100"/>
      <c r="CM289" s="100"/>
      <c r="CN289" s="100"/>
      <c r="CO289" s="100"/>
      <c r="CP289" s="100"/>
      <c r="CQ289" s="100"/>
      <c r="CR289" s="100"/>
      <c r="CS289" s="100"/>
      <c r="CT289" s="100"/>
      <c r="CU289" s="100"/>
      <c r="CV289" s="100"/>
      <c r="CW289" s="100"/>
      <c r="CX289" s="100"/>
      <c r="CY289" s="100"/>
      <c r="CZ289" s="100"/>
      <c r="DA289" s="100"/>
      <c r="DB289" s="100"/>
      <c r="DC289" s="100"/>
      <c r="DD289" s="100"/>
      <c r="DE289" s="100"/>
      <c r="DF289" s="100"/>
      <c r="DG289" s="100"/>
      <c r="DH289" s="100"/>
      <c r="DI289" s="100"/>
      <c r="DJ289" s="100"/>
      <c r="DK289" s="100"/>
      <c r="DL289" s="100"/>
      <c r="DM289" s="100"/>
      <c r="DN289" s="100"/>
      <c r="DO289" s="100"/>
      <c r="DP289" s="100"/>
      <c r="DQ289" s="100"/>
      <c r="DR289" s="100"/>
      <c r="DS289" s="100"/>
      <c r="DT289" s="100"/>
      <c r="DU289" s="100"/>
      <c r="DV289" s="100"/>
      <c r="DW289" s="100"/>
      <c r="DX289" s="100"/>
      <c r="DY289" s="100"/>
      <c r="DZ289" s="100"/>
      <c r="EA289" s="100"/>
      <c r="EB289" s="100"/>
      <c r="EC289" s="100"/>
      <c r="ED289" s="100"/>
      <c r="EE289" s="100"/>
      <c r="EF289" s="100"/>
      <c r="EG289" s="100"/>
      <c r="EH289" s="100"/>
      <c r="EI289" s="100"/>
      <c r="EJ289" s="100"/>
      <c r="EK289" s="100"/>
      <c r="EL289" s="100"/>
      <c r="EM289" s="100"/>
      <c r="EN289" s="100"/>
      <c r="EO289" s="100"/>
      <c r="EP289" s="100"/>
      <c r="EQ289" s="100"/>
      <c r="ER289" s="101"/>
      <c r="ES289" s="100"/>
      <c r="ET289" s="100"/>
      <c r="EU289" s="104"/>
      <c r="EV289" s="104"/>
      <c r="EW289" s="104"/>
      <c r="EX289" s="104"/>
      <c r="EY289" s="104"/>
      <c r="EZ289" s="104"/>
      <c r="FA289" s="104"/>
      <c r="FB289" s="104"/>
      <c r="FC289" s="104"/>
      <c r="FD289" s="104"/>
      <c r="FE289" s="104"/>
      <c r="FF289" s="104"/>
      <c r="FG289" s="104"/>
      <c r="FH289" s="104"/>
      <c r="FI289" s="104"/>
      <c r="FJ289" s="104"/>
      <c r="FK289" s="104"/>
      <c r="FL289" s="104"/>
      <c r="FM289" s="100"/>
      <c r="FN289" s="100"/>
      <c r="FO289" s="100"/>
      <c r="FP289" s="100"/>
      <c r="FQ289" s="100"/>
      <c r="FR289" s="100"/>
      <c r="FS289" s="100"/>
      <c r="FT289" s="100"/>
      <c r="FU289" s="100"/>
      <c r="FV289" s="100"/>
      <c r="FW289" s="100"/>
      <c r="FX289" s="100"/>
      <c r="FY289" s="100"/>
      <c r="FZ289" s="100"/>
      <c r="GA289" s="100"/>
      <c r="GB289" s="100"/>
      <c r="GC289" s="100"/>
      <c r="GD289" s="100"/>
      <c r="GE289" s="100"/>
      <c r="GF289" s="100"/>
      <c r="GG289" s="100"/>
      <c r="GH289" s="100"/>
      <c r="GI289" s="100"/>
    </row>
    <row r="290" ht="15.75" customHeight="1">
      <c r="A290" s="100"/>
      <c r="B290" s="100"/>
      <c r="C290" s="100"/>
      <c r="D290" s="100"/>
      <c r="E290" s="103"/>
      <c r="F290" s="100"/>
      <c r="G290" s="100"/>
      <c r="H290" s="100"/>
      <c r="I290" s="100"/>
      <c r="J290" s="103"/>
      <c r="K290" s="100"/>
      <c r="L290" s="100"/>
      <c r="M290" s="101"/>
      <c r="N290" s="102"/>
      <c r="O290" s="103"/>
      <c r="P290" s="103"/>
      <c r="Q290" s="103"/>
      <c r="R290" s="103"/>
      <c r="S290" s="103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1"/>
      <c r="AL290" s="100"/>
      <c r="AM290" s="100"/>
      <c r="AN290" s="100"/>
      <c r="AO290" s="100"/>
      <c r="AP290" s="100"/>
      <c r="AQ290" s="100"/>
      <c r="AR290" s="100"/>
      <c r="AS290" s="100"/>
      <c r="AT290" s="100"/>
      <c r="AU290" s="100"/>
      <c r="AV290" s="100"/>
      <c r="AW290" s="100"/>
      <c r="AX290" s="100"/>
      <c r="AY290" s="100"/>
      <c r="AZ290" s="100"/>
      <c r="BA290" s="100"/>
      <c r="BB290" s="100"/>
      <c r="BC290" s="100"/>
      <c r="BD290" s="100"/>
      <c r="BE290" s="100"/>
      <c r="BF290" s="100"/>
      <c r="BG290" s="100"/>
      <c r="BH290" s="100"/>
      <c r="BI290" s="100"/>
      <c r="BJ290" s="100"/>
      <c r="BK290" s="100"/>
      <c r="BL290" s="100"/>
      <c r="BM290" s="100"/>
      <c r="BN290" s="100"/>
      <c r="BO290" s="100"/>
      <c r="BP290" s="100"/>
      <c r="BQ290" s="100"/>
      <c r="BR290" s="100"/>
      <c r="BS290" s="100"/>
      <c r="BT290" s="100"/>
      <c r="BU290" s="100"/>
      <c r="BV290" s="100"/>
      <c r="BW290" s="100"/>
      <c r="BX290" s="100"/>
      <c r="BY290" s="100"/>
      <c r="BZ290" s="100"/>
      <c r="CA290" s="100"/>
      <c r="CB290" s="100"/>
      <c r="CC290" s="100"/>
      <c r="CD290" s="100"/>
      <c r="CE290" s="100"/>
      <c r="CF290" s="100"/>
      <c r="CG290" s="100"/>
      <c r="CH290" s="100"/>
      <c r="CI290" s="100"/>
      <c r="CJ290" s="100"/>
      <c r="CK290" s="100"/>
      <c r="CL290" s="100"/>
      <c r="CM290" s="100"/>
      <c r="CN290" s="100"/>
      <c r="CO290" s="100"/>
      <c r="CP290" s="100"/>
      <c r="CQ290" s="100"/>
      <c r="CR290" s="100"/>
      <c r="CS290" s="100"/>
      <c r="CT290" s="100"/>
      <c r="CU290" s="100"/>
      <c r="CV290" s="100"/>
      <c r="CW290" s="100"/>
      <c r="CX290" s="100"/>
      <c r="CY290" s="100"/>
      <c r="CZ290" s="100"/>
      <c r="DA290" s="100"/>
      <c r="DB290" s="100"/>
      <c r="DC290" s="100"/>
      <c r="DD290" s="100"/>
      <c r="DE290" s="100"/>
      <c r="DF290" s="100"/>
      <c r="DG290" s="100"/>
      <c r="DH290" s="100"/>
      <c r="DI290" s="100"/>
      <c r="DJ290" s="100"/>
      <c r="DK290" s="100"/>
      <c r="DL290" s="100"/>
      <c r="DM290" s="100"/>
      <c r="DN290" s="100"/>
      <c r="DO290" s="100"/>
      <c r="DP290" s="100"/>
      <c r="DQ290" s="100"/>
      <c r="DR290" s="100"/>
      <c r="DS290" s="100"/>
      <c r="DT290" s="100"/>
      <c r="DU290" s="100"/>
      <c r="DV290" s="100"/>
      <c r="DW290" s="100"/>
      <c r="DX290" s="100"/>
      <c r="DY290" s="100"/>
      <c r="DZ290" s="100"/>
      <c r="EA290" s="100"/>
      <c r="EB290" s="100"/>
      <c r="EC290" s="100"/>
      <c r="ED290" s="100"/>
      <c r="EE290" s="100"/>
      <c r="EF290" s="100"/>
      <c r="EG290" s="100"/>
      <c r="EH290" s="100"/>
      <c r="EI290" s="100"/>
      <c r="EJ290" s="100"/>
      <c r="EK290" s="100"/>
      <c r="EL290" s="100"/>
      <c r="EM290" s="100"/>
      <c r="EN290" s="100"/>
      <c r="EO290" s="100"/>
      <c r="EP290" s="100"/>
      <c r="EQ290" s="100"/>
      <c r="ER290" s="101"/>
      <c r="ES290" s="100"/>
      <c r="ET290" s="100"/>
      <c r="EU290" s="104"/>
      <c r="EV290" s="104"/>
      <c r="EW290" s="104"/>
      <c r="EX290" s="104"/>
      <c r="EY290" s="104"/>
      <c r="EZ290" s="104"/>
      <c r="FA290" s="104"/>
      <c r="FB290" s="104"/>
      <c r="FC290" s="104"/>
      <c r="FD290" s="104"/>
      <c r="FE290" s="104"/>
      <c r="FF290" s="104"/>
      <c r="FG290" s="104"/>
      <c r="FH290" s="104"/>
      <c r="FI290" s="104"/>
      <c r="FJ290" s="104"/>
      <c r="FK290" s="104"/>
      <c r="FL290" s="104"/>
      <c r="FM290" s="100"/>
      <c r="FN290" s="100"/>
      <c r="FO290" s="100"/>
      <c r="FP290" s="100"/>
      <c r="FQ290" s="100"/>
      <c r="FR290" s="100"/>
      <c r="FS290" s="100"/>
      <c r="FT290" s="100"/>
      <c r="FU290" s="100"/>
      <c r="FV290" s="100"/>
      <c r="FW290" s="100"/>
      <c r="FX290" s="100"/>
      <c r="FY290" s="100"/>
      <c r="FZ290" s="100"/>
      <c r="GA290" s="100"/>
      <c r="GB290" s="100"/>
      <c r="GC290" s="100"/>
      <c r="GD290" s="100"/>
      <c r="GE290" s="100"/>
      <c r="GF290" s="100"/>
      <c r="GG290" s="100"/>
      <c r="GH290" s="100"/>
      <c r="GI290" s="100"/>
    </row>
    <row r="291" ht="15.75" customHeight="1">
      <c r="A291" s="100"/>
      <c r="B291" s="100"/>
      <c r="C291" s="100"/>
      <c r="D291" s="100"/>
      <c r="E291" s="103"/>
      <c r="F291" s="100"/>
      <c r="G291" s="100"/>
      <c r="H291" s="100"/>
      <c r="I291" s="100"/>
      <c r="J291" s="103"/>
      <c r="K291" s="100"/>
      <c r="L291" s="100"/>
      <c r="M291" s="101"/>
      <c r="N291" s="102"/>
      <c r="O291" s="103"/>
      <c r="P291" s="103"/>
      <c r="Q291" s="103"/>
      <c r="R291" s="103"/>
      <c r="S291" s="103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00"/>
      <c r="AI291" s="100"/>
      <c r="AJ291" s="100"/>
      <c r="AK291" s="101"/>
      <c r="AL291" s="100"/>
      <c r="AM291" s="100"/>
      <c r="AN291" s="100"/>
      <c r="AO291" s="100"/>
      <c r="AP291" s="100"/>
      <c r="AQ291" s="100"/>
      <c r="AR291" s="100"/>
      <c r="AS291" s="100"/>
      <c r="AT291" s="100"/>
      <c r="AU291" s="100"/>
      <c r="AV291" s="100"/>
      <c r="AW291" s="100"/>
      <c r="AX291" s="100"/>
      <c r="AY291" s="100"/>
      <c r="AZ291" s="100"/>
      <c r="BA291" s="100"/>
      <c r="BB291" s="100"/>
      <c r="BC291" s="100"/>
      <c r="BD291" s="100"/>
      <c r="BE291" s="100"/>
      <c r="BF291" s="100"/>
      <c r="BG291" s="100"/>
      <c r="BH291" s="100"/>
      <c r="BI291" s="100"/>
      <c r="BJ291" s="100"/>
      <c r="BK291" s="100"/>
      <c r="BL291" s="100"/>
      <c r="BM291" s="100"/>
      <c r="BN291" s="100"/>
      <c r="BO291" s="100"/>
      <c r="BP291" s="100"/>
      <c r="BQ291" s="100"/>
      <c r="BR291" s="100"/>
      <c r="BS291" s="100"/>
      <c r="BT291" s="100"/>
      <c r="BU291" s="100"/>
      <c r="BV291" s="100"/>
      <c r="BW291" s="100"/>
      <c r="BX291" s="100"/>
      <c r="BY291" s="100"/>
      <c r="BZ291" s="100"/>
      <c r="CA291" s="100"/>
      <c r="CB291" s="100"/>
      <c r="CC291" s="100"/>
      <c r="CD291" s="100"/>
      <c r="CE291" s="100"/>
      <c r="CF291" s="100"/>
      <c r="CG291" s="100"/>
      <c r="CH291" s="100"/>
      <c r="CI291" s="100"/>
      <c r="CJ291" s="100"/>
      <c r="CK291" s="100"/>
      <c r="CL291" s="100"/>
      <c r="CM291" s="100"/>
      <c r="CN291" s="100"/>
      <c r="CO291" s="100"/>
      <c r="CP291" s="100"/>
      <c r="CQ291" s="100"/>
      <c r="CR291" s="100"/>
      <c r="CS291" s="100"/>
      <c r="CT291" s="100"/>
      <c r="CU291" s="100"/>
      <c r="CV291" s="100"/>
      <c r="CW291" s="100"/>
      <c r="CX291" s="100"/>
      <c r="CY291" s="100"/>
      <c r="CZ291" s="100"/>
      <c r="DA291" s="100"/>
      <c r="DB291" s="100"/>
      <c r="DC291" s="100"/>
      <c r="DD291" s="100"/>
      <c r="DE291" s="100"/>
      <c r="DF291" s="100"/>
      <c r="DG291" s="100"/>
      <c r="DH291" s="100"/>
      <c r="DI291" s="100"/>
      <c r="DJ291" s="100"/>
      <c r="DK291" s="100"/>
      <c r="DL291" s="100"/>
      <c r="DM291" s="100"/>
      <c r="DN291" s="100"/>
      <c r="DO291" s="100"/>
      <c r="DP291" s="100"/>
      <c r="DQ291" s="100"/>
      <c r="DR291" s="100"/>
      <c r="DS291" s="100"/>
      <c r="DT291" s="100"/>
      <c r="DU291" s="100"/>
      <c r="DV291" s="100"/>
      <c r="DW291" s="100"/>
      <c r="DX291" s="100"/>
      <c r="DY291" s="100"/>
      <c r="DZ291" s="100"/>
      <c r="EA291" s="100"/>
      <c r="EB291" s="100"/>
      <c r="EC291" s="100"/>
      <c r="ED291" s="100"/>
      <c r="EE291" s="100"/>
      <c r="EF291" s="100"/>
      <c r="EG291" s="100"/>
      <c r="EH291" s="100"/>
      <c r="EI291" s="100"/>
      <c r="EJ291" s="100"/>
      <c r="EK291" s="100"/>
      <c r="EL291" s="100"/>
      <c r="EM291" s="100"/>
      <c r="EN291" s="100"/>
      <c r="EO291" s="100"/>
      <c r="EP291" s="100"/>
      <c r="EQ291" s="100"/>
      <c r="ER291" s="101"/>
      <c r="ES291" s="100"/>
      <c r="ET291" s="100"/>
      <c r="EU291" s="104"/>
      <c r="EV291" s="104"/>
      <c r="EW291" s="104"/>
      <c r="EX291" s="104"/>
      <c r="EY291" s="104"/>
      <c r="EZ291" s="104"/>
      <c r="FA291" s="104"/>
      <c r="FB291" s="104"/>
      <c r="FC291" s="104"/>
      <c r="FD291" s="104"/>
      <c r="FE291" s="104"/>
      <c r="FF291" s="104"/>
      <c r="FG291" s="104"/>
      <c r="FH291" s="104"/>
      <c r="FI291" s="104"/>
      <c r="FJ291" s="104"/>
      <c r="FK291" s="104"/>
      <c r="FL291" s="104"/>
      <c r="FM291" s="100"/>
      <c r="FN291" s="100"/>
      <c r="FO291" s="100"/>
      <c r="FP291" s="100"/>
      <c r="FQ291" s="100"/>
      <c r="FR291" s="100"/>
      <c r="FS291" s="100"/>
      <c r="FT291" s="100"/>
      <c r="FU291" s="100"/>
      <c r="FV291" s="100"/>
      <c r="FW291" s="100"/>
      <c r="FX291" s="100"/>
      <c r="FY291" s="100"/>
      <c r="FZ291" s="100"/>
      <c r="GA291" s="100"/>
      <c r="GB291" s="100"/>
      <c r="GC291" s="100"/>
      <c r="GD291" s="100"/>
      <c r="GE291" s="100"/>
      <c r="GF291" s="100"/>
      <c r="GG291" s="100"/>
      <c r="GH291" s="100"/>
      <c r="GI291" s="100"/>
    </row>
    <row r="292" ht="15.75" customHeight="1">
      <c r="A292" s="100"/>
      <c r="B292" s="100"/>
      <c r="C292" s="100"/>
      <c r="D292" s="100"/>
      <c r="E292" s="103"/>
      <c r="F292" s="100"/>
      <c r="G292" s="100"/>
      <c r="H292" s="100"/>
      <c r="I292" s="100"/>
      <c r="J292" s="103"/>
      <c r="K292" s="100"/>
      <c r="L292" s="100"/>
      <c r="M292" s="101"/>
      <c r="N292" s="102"/>
      <c r="O292" s="103"/>
      <c r="P292" s="103"/>
      <c r="Q292" s="103"/>
      <c r="R292" s="103"/>
      <c r="S292" s="103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00"/>
      <c r="AI292" s="100"/>
      <c r="AJ292" s="100"/>
      <c r="AK292" s="101"/>
      <c r="AL292" s="100"/>
      <c r="AM292" s="100"/>
      <c r="AN292" s="100"/>
      <c r="AO292" s="100"/>
      <c r="AP292" s="100"/>
      <c r="AQ292" s="100"/>
      <c r="AR292" s="100"/>
      <c r="AS292" s="100"/>
      <c r="AT292" s="100"/>
      <c r="AU292" s="100"/>
      <c r="AV292" s="100"/>
      <c r="AW292" s="100"/>
      <c r="AX292" s="100"/>
      <c r="AY292" s="100"/>
      <c r="AZ292" s="100"/>
      <c r="BA292" s="100"/>
      <c r="BB292" s="100"/>
      <c r="BC292" s="100"/>
      <c r="BD292" s="100"/>
      <c r="BE292" s="100"/>
      <c r="BF292" s="100"/>
      <c r="BG292" s="100"/>
      <c r="BH292" s="100"/>
      <c r="BI292" s="100"/>
      <c r="BJ292" s="100"/>
      <c r="BK292" s="100"/>
      <c r="BL292" s="100"/>
      <c r="BM292" s="100"/>
      <c r="BN292" s="100"/>
      <c r="BO292" s="100"/>
      <c r="BP292" s="100"/>
      <c r="BQ292" s="100"/>
      <c r="BR292" s="100"/>
      <c r="BS292" s="100"/>
      <c r="BT292" s="100"/>
      <c r="BU292" s="100"/>
      <c r="BV292" s="100"/>
      <c r="BW292" s="100"/>
      <c r="BX292" s="100"/>
      <c r="BY292" s="100"/>
      <c r="BZ292" s="100"/>
      <c r="CA292" s="100"/>
      <c r="CB292" s="100"/>
      <c r="CC292" s="100"/>
      <c r="CD292" s="100"/>
      <c r="CE292" s="100"/>
      <c r="CF292" s="100"/>
      <c r="CG292" s="100"/>
      <c r="CH292" s="100"/>
      <c r="CI292" s="100"/>
      <c r="CJ292" s="100"/>
      <c r="CK292" s="100"/>
      <c r="CL292" s="100"/>
      <c r="CM292" s="100"/>
      <c r="CN292" s="100"/>
      <c r="CO292" s="100"/>
      <c r="CP292" s="100"/>
      <c r="CQ292" s="100"/>
      <c r="CR292" s="100"/>
      <c r="CS292" s="100"/>
      <c r="CT292" s="100"/>
      <c r="CU292" s="100"/>
      <c r="CV292" s="100"/>
      <c r="CW292" s="100"/>
      <c r="CX292" s="100"/>
      <c r="CY292" s="100"/>
      <c r="CZ292" s="100"/>
      <c r="DA292" s="100"/>
      <c r="DB292" s="100"/>
      <c r="DC292" s="100"/>
      <c r="DD292" s="100"/>
      <c r="DE292" s="100"/>
      <c r="DF292" s="100"/>
      <c r="DG292" s="100"/>
      <c r="DH292" s="100"/>
      <c r="DI292" s="100"/>
      <c r="DJ292" s="100"/>
      <c r="DK292" s="100"/>
      <c r="DL292" s="100"/>
      <c r="DM292" s="100"/>
      <c r="DN292" s="100"/>
      <c r="DO292" s="100"/>
      <c r="DP292" s="100"/>
      <c r="DQ292" s="100"/>
      <c r="DR292" s="100"/>
      <c r="DS292" s="100"/>
      <c r="DT292" s="100"/>
      <c r="DU292" s="100"/>
      <c r="DV292" s="100"/>
      <c r="DW292" s="100"/>
      <c r="DX292" s="100"/>
      <c r="DY292" s="100"/>
      <c r="DZ292" s="100"/>
      <c r="EA292" s="100"/>
      <c r="EB292" s="100"/>
      <c r="EC292" s="100"/>
      <c r="ED292" s="100"/>
      <c r="EE292" s="100"/>
      <c r="EF292" s="100"/>
      <c r="EG292" s="100"/>
      <c r="EH292" s="100"/>
      <c r="EI292" s="100"/>
      <c r="EJ292" s="100"/>
      <c r="EK292" s="100"/>
      <c r="EL292" s="100"/>
      <c r="EM292" s="100"/>
      <c r="EN292" s="100"/>
      <c r="EO292" s="100"/>
      <c r="EP292" s="100"/>
      <c r="EQ292" s="100"/>
      <c r="ER292" s="101"/>
      <c r="ES292" s="100"/>
      <c r="ET292" s="100"/>
      <c r="EU292" s="104"/>
      <c r="EV292" s="104"/>
      <c r="EW292" s="104"/>
      <c r="EX292" s="104"/>
      <c r="EY292" s="104"/>
      <c r="EZ292" s="104"/>
      <c r="FA292" s="104"/>
      <c r="FB292" s="104"/>
      <c r="FC292" s="104"/>
      <c r="FD292" s="104"/>
      <c r="FE292" s="104"/>
      <c r="FF292" s="104"/>
      <c r="FG292" s="104"/>
      <c r="FH292" s="104"/>
      <c r="FI292" s="104"/>
      <c r="FJ292" s="104"/>
      <c r="FK292" s="104"/>
      <c r="FL292" s="104"/>
      <c r="FM292" s="100"/>
      <c r="FN292" s="100"/>
      <c r="FO292" s="100"/>
      <c r="FP292" s="100"/>
      <c r="FQ292" s="100"/>
      <c r="FR292" s="100"/>
      <c r="FS292" s="100"/>
      <c r="FT292" s="100"/>
      <c r="FU292" s="100"/>
      <c r="FV292" s="100"/>
      <c r="FW292" s="100"/>
      <c r="FX292" s="100"/>
      <c r="FY292" s="100"/>
      <c r="FZ292" s="100"/>
      <c r="GA292" s="100"/>
      <c r="GB292" s="100"/>
      <c r="GC292" s="100"/>
      <c r="GD292" s="100"/>
      <c r="GE292" s="100"/>
      <c r="GF292" s="100"/>
      <c r="GG292" s="100"/>
      <c r="GH292" s="100"/>
      <c r="GI292" s="100"/>
    </row>
    <row r="293" ht="15.75" customHeight="1">
      <c r="A293" s="100"/>
      <c r="B293" s="100"/>
      <c r="C293" s="100"/>
      <c r="D293" s="100"/>
      <c r="E293" s="103"/>
      <c r="F293" s="100"/>
      <c r="G293" s="100"/>
      <c r="H293" s="100"/>
      <c r="I293" s="100"/>
      <c r="J293" s="103"/>
      <c r="K293" s="100"/>
      <c r="L293" s="100"/>
      <c r="M293" s="101"/>
      <c r="N293" s="102"/>
      <c r="O293" s="103"/>
      <c r="P293" s="103"/>
      <c r="Q293" s="103"/>
      <c r="R293" s="103"/>
      <c r="S293" s="103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00"/>
      <c r="AI293" s="100"/>
      <c r="AJ293" s="100"/>
      <c r="AK293" s="101"/>
      <c r="AL293" s="100"/>
      <c r="AM293" s="100"/>
      <c r="AN293" s="100"/>
      <c r="AO293" s="100"/>
      <c r="AP293" s="100"/>
      <c r="AQ293" s="100"/>
      <c r="AR293" s="100"/>
      <c r="AS293" s="100"/>
      <c r="AT293" s="100"/>
      <c r="AU293" s="100"/>
      <c r="AV293" s="100"/>
      <c r="AW293" s="100"/>
      <c r="AX293" s="100"/>
      <c r="AY293" s="100"/>
      <c r="AZ293" s="100"/>
      <c r="BA293" s="100"/>
      <c r="BB293" s="100"/>
      <c r="BC293" s="100"/>
      <c r="BD293" s="100"/>
      <c r="BE293" s="100"/>
      <c r="BF293" s="100"/>
      <c r="BG293" s="100"/>
      <c r="BH293" s="100"/>
      <c r="BI293" s="100"/>
      <c r="BJ293" s="100"/>
      <c r="BK293" s="100"/>
      <c r="BL293" s="100"/>
      <c r="BM293" s="100"/>
      <c r="BN293" s="100"/>
      <c r="BO293" s="100"/>
      <c r="BP293" s="100"/>
      <c r="BQ293" s="100"/>
      <c r="BR293" s="100"/>
      <c r="BS293" s="100"/>
      <c r="BT293" s="100"/>
      <c r="BU293" s="100"/>
      <c r="BV293" s="100"/>
      <c r="BW293" s="100"/>
      <c r="BX293" s="100"/>
      <c r="BY293" s="100"/>
      <c r="BZ293" s="100"/>
      <c r="CA293" s="100"/>
      <c r="CB293" s="100"/>
      <c r="CC293" s="100"/>
      <c r="CD293" s="100"/>
      <c r="CE293" s="100"/>
      <c r="CF293" s="100"/>
      <c r="CG293" s="100"/>
      <c r="CH293" s="100"/>
      <c r="CI293" s="100"/>
      <c r="CJ293" s="100"/>
      <c r="CK293" s="100"/>
      <c r="CL293" s="100"/>
      <c r="CM293" s="100"/>
      <c r="CN293" s="100"/>
      <c r="CO293" s="100"/>
      <c r="CP293" s="100"/>
      <c r="CQ293" s="100"/>
      <c r="CR293" s="100"/>
      <c r="CS293" s="100"/>
      <c r="CT293" s="100"/>
      <c r="CU293" s="100"/>
      <c r="CV293" s="100"/>
      <c r="CW293" s="100"/>
      <c r="CX293" s="100"/>
      <c r="CY293" s="100"/>
      <c r="CZ293" s="100"/>
      <c r="DA293" s="100"/>
      <c r="DB293" s="100"/>
      <c r="DC293" s="100"/>
      <c r="DD293" s="100"/>
      <c r="DE293" s="100"/>
      <c r="DF293" s="100"/>
      <c r="DG293" s="100"/>
      <c r="DH293" s="100"/>
      <c r="DI293" s="100"/>
      <c r="DJ293" s="100"/>
      <c r="DK293" s="100"/>
      <c r="DL293" s="100"/>
      <c r="DM293" s="100"/>
      <c r="DN293" s="100"/>
      <c r="DO293" s="100"/>
      <c r="DP293" s="100"/>
      <c r="DQ293" s="100"/>
      <c r="DR293" s="100"/>
      <c r="DS293" s="100"/>
      <c r="DT293" s="100"/>
      <c r="DU293" s="100"/>
      <c r="DV293" s="100"/>
      <c r="DW293" s="100"/>
      <c r="DX293" s="100"/>
      <c r="DY293" s="100"/>
      <c r="DZ293" s="100"/>
      <c r="EA293" s="100"/>
      <c r="EB293" s="100"/>
      <c r="EC293" s="100"/>
      <c r="ED293" s="100"/>
      <c r="EE293" s="100"/>
      <c r="EF293" s="100"/>
      <c r="EG293" s="100"/>
      <c r="EH293" s="100"/>
      <c r="EI293" s="100"/>
      <c r="EJ293" s="100"/>
      <c r="EK293" s="100"/>
      <c r="EL293" s="100"/>
      <c r="EM293" s="100"/>
      <c r="EN293" s="100"/>
      <c r="EO293" s="100"/>
      <c r="EP293" s="100"/>
      <c r="EQ293" s="100"/>
      <c r="ER293" s="101"/>
      <c r="ES293" s="100"/>
      <c r="ET293" s="100"/>
      <c r="EU293" s="104"/>
      <c r="EV293" s="104"/>
      <c r="EW293" s="104"/>
      <c r="EX293" s="104"/>
      <c r="EY293" s="104"/>
      <c r="EZ293" s="104"/>
      <c r="FA293" s="104"/>
      <c r="FB293" s="104"/>
      <c r="FC293" s="104"/>
      <c r="FD293" s="104"/>
      <c r="FE293" s="104"/>
      <c r="FF293" s="104"/>
      <c r="FG293" s="104"/>
      <c r="FH293" s="104"/>
      <c r="FI293" s="104"/>
      <c r="FJ293" s="104"/>
      <c r="FK293" s="104"/>
      <c r="FL293" s="104"/>
      <c r="FM293" s="100"/>
      <c r="FN293" s="100"/>
      <c r="FO293" s="100"/>
      <c r="FP293" s="100"/>
      <c r="FQ293" s="100"/>
      <c r="FR293" s="100"/>
      <c r="FS293" s="100"/>
      <c r="FT293" s="100"/>
      <c r="FU293" s="100"/>
      <c r="FV293" s="100"/>
      <c r="FW293" s="100"/>
      <c r="FX293" s="100"/>
      <c r="FY293" s="100"/>
      <c r="FZ293" s="100"/>
      <c r="GA293" s="100"/>
      <c r="GB293" s="100"/>
      <c r="GC293" s="100"/>
      <c r="GD293" s="100"/>
      <c r="GE293" s="100"/>
      <c r="GF293" s="100"/>
      <c r="GG293" s="100"/>
      <c r="GH293" s="100"/>
      <c r="GI293" s="100"/>
    </row>
    <row r="294" ht="15.75" customHeight="1">
      <c r="A294" s="100"/>
      <c r="B294" s="100"/>
      <c r="C294" s="100"/>
      <c r="D294" s="100"/>
      <c r="E294" s="103"/>
      <c r="F294" s="100"/>
      <c r="G294" s="100"/>
      <c r="H294" s="100"/>
      <c r="I294" s="100"/>
      <c r="J294" s="103"/>
      <c r="K294" s="100"/>
      <c r="L294" s="100"/>
      <c r="M294" s="101"/>
      <c r="N294" s="102"/>
      <c r="O294" s="103"/>
      <c r="P294" s="103"/>
      <c r="Q294" s="103"/>
      <c r="R294" s="103"/>
      <c r="S294" s="103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00"/>
      <c r="AI294" s="100"/>
      <c r="AJ294" s="100"/>
      <c r="AK294" s="101"/>
      <c r="AL294" s="100"/>
      <c r="AM294" s="100"/>
      <c r="AN294" s="100"/>
      <c r="AO294" s="100"/>
      <c r="AP294" s="100"/>
      <c r="AQ294" s="100"/>
      <c r="AR294" s="100"/>
      <c r="AS294" s="100"/>
      <c r="AT294" s="100"/>
      <c r="AU294" s="100"/>
      <c r="AV294" s="100"/>
      <c r="AW294" s="100"/>
      <c r="AX294" s="100"/>
      <c r="AY294" s="100"/>
      <c r="AZ294" s="100"/>
      <c r="BA294" s="100"/>
      <c r="BB294" s="100"/>
      <c r="BC294" s="100"/>
      <c r="BD294" s="100"/>
      <c r="BE294" s="100"/>
      <c r="BF294" s="100"/>
      <c r="BG294" s="100"/>
      <c r="BH294" s="100"/>
      <c r="BI294" s="100"/>
      <c r="BJ294" s="100"/>
      <c r="BK294" s="100"/>
      <c r="BL294" s="100"/>
      <c r="BM294" s="100"/>
      <c r="BN294" s="100"/>
      <c r="BO294" s="100"/>
      <c r="BP294" s="100"/>
      <c r="BQ294" s="100"/>
      <c r="BR294" s="100"/>
      <c r="BS294" s="100"/>
      <c r="BT294" s="100"/>
      <c r="BU294" s="100"/>
      <c r="BV294" s="100"/>
      <c r="BW294" s="100"/>
      <c r="BX294" s="100"/>
      <c r="BY294" s="100"/>
      <c r="BZ294" s="100"/>
      <c r="CA294" s="100"/>
      <c r="CB294" s="100"/>
      <c r="CC294" s="100"/>
      <c r="CD294" s="100"/>
      <c r="CE294" s="100"/>
      <c r="CF294" s="100"/>
      <c r="CG294" s="100"/>
      <c r="CH294" s="100"/>
      <c r="CI294" s="100"/>
      <c r="CJ294" s="100"/>
      <c r="CK294" s="100"/>
      <c r="CL294" s="100"/>
      <c r="CM294" s="100"/>
      <c r="CN294" s="100"/>
      <c r="CO294" s="100"/>
      <c r="CP294" s="100"/>
      <c r="CQ294" s="100"/>
      <c r="CR294" s="100"/>
      <c r="CS294" s="100"/>
      <c r="CT294" s="100"/>
      <c r="CU294" s="100"/>
      <c r="CV294" s="100"/>
      <c r="CW294" s="100"/>
      <c r="CX294" s="100"/>
      <c r="CY294" s="100"/>
      <c r="CZ294" s="100"/>
      <c r="DA294" s="100"/>
      <c r="DB294" s="100"/>
      <c r="DC294" s="100"/>
      <c r="DD294" s="100"/>
      <c r="DE294" s="100"/>
      <c r="DF294" s="100"/>
      <c r="DG294" s="100"/>
      <c r="DH294" s="100"/>
      <c r="DI294" s="100"/>
      <c r="DJ294" s="100"/>
      <c r="DK294" s="100"/>
      <c r="DL294" s="100"/>
      <c r="DM294" s="100"/>
      <c r="DN294" s="100"/>
      <c r="DO294" s="100"/>
      <c r="DP294" s="100"/>
      <c r="DQ294" s="100"/>
      <c r="DR294" s="100"/>
      <c r="DS294" s="100"/>
      <c r="DT294" s="100"/>
      <c r="DU294" s="100"/>
      <c r="DV294" s="100"/>
      <c r="DW294" s="100"/>
      <c r="DX294" s="100"/>
      <c r="DY294" s="100"/>
      <c r="DZ294" s="100"/>
      <c r="EA294" s="100"/>
      <c r="EB294" s="100"/>
      <c r="EC294" s="100"/>
      <c r="ED294" s="100"/>
      <c r="EE294" s="100"/>
      <c r="EF294" s="100"/>
      <c r="EG294" s="100"/>
      <c r="EH294" s="100"/>
      <c r="EI294" s="100"/>
      <c r="EJ294" s="100"/>
      <c r="EK294" s="100"/>
      <c r="EL294" s="100"/>
      <c r="EM294" s="100"/>
      <c r="EN294" s="100"/>
      <c r="EO294" s="100"/>
      <c r="EP294" s="100"/>
      <c r="EQ294" s="100"/>
      <c r="ER294" s="101"/>
      <c r="ES294" s="100"/>
      <c r="ET294" s="100"/>
      <c r="EU294" s="104"/>
      <c r="EV294" s="104"/>
      <c r="EW294" s="104"/>
      <c r="EX294" s="104"/>
      <c r="EY294" s="104"/>
      <c r="EZ294" s="104"/>
      <c r="FA294" s="104"/>
      <c r="FB294" s="104"/>
      <c r="FC294" s="104"/>
      <c r="FD294" s="104"/>
      <c r="FE294" s="104"/>
      <c r="FF294" s="104"/>
      <c r="FG294" s="104"/>
      <c r="FH294" s="104"/>
      <c r="FI294" s="104"/>
      <c r="FJ294" s="104"/>
      <c r="FK294" s="104"/>
      <c r="FL294" s="104"/>
      <c r="FM294" s="100"/>
      <c r="FN294" s="100"/>
      <c r="FO294" s="100"/>
      <c r="FP294" s="100"/>
      <c r="FQ294" s="100"/>
      <c r="FR294" s="100"/>
      <c r="FS294" s="100"/>
      <c r="FT294" s="100"/>
      <c r="FU294" s="100"/>
      <c r="FV294" s="100"/>
      <c r="FW294" s="100"/>
      <c r="FX294" s="100"/>
      <c r="FY294" s="100"/>
      <c r="FZ294" s="100"/>
      <c r="GA294" s="100"/>
      <c r="GB294" s="100"/>
      <c r="GC294" s="100"/>
      <c r="GD294" s="100"/>
      <c r="GE294" s="100"/>
      <c r="GF294" s="100"/>
      <c r="GG294" s="100"/>
      <c r="GH294" s="100"/>
      <c r="GI294" s="100"/>
    </row>
    <row r="295" ht="15.75" customHeight="1">
      <c r="A295" s="100"/>
      <c r="B295" s="100"/>
      <c r="C295" s="100"/>
      <c r="D295" s="100"/>
      <c r="E295" s="103"/>
      <c r="F295" s="100"/>
      <c r="G295" s="100"/>
      <c r="H295" s="100"/>
      <c r="I295" s="100"/>
      <c r="J295" s="103"/>
      <c r="K295" s="100"/>
      <c r="L295" s="100"/>
      <c r="M295" s="101"/>
      <c r="N295" s="102"/>
      <c r="O295" s="103"/>
      <c r="P295" s="103"/>
      <c r="Q295" s="103"/>
      <c r="R295" s="103"/>
      <c r="S295" s="103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00"/>
      <c r="AI295" s="100"/>
      <c r="AJ295" s="100"/>
      <c r="AK295" s="101"/>
      <c r="AL295" s="100"/>
      <c r="AM295" s="100"/>
      <c r="AN295" s="100"/>
      <c r="AO295" s="100"/>
      <c r="AP295" s="100"/>
      <c r="AQ295" s="100"/>
      <c r="AR295" s="100"/>
      <c r="AS295" s="100"/>
      <c r="AT295" s="100"/>
      <c r="AU295" s="100"/>
      <c r="AV295" s="100"/>
      <c r="AW295" s="100"/>
      <c r="AX295" s="100"/>
      <c r="AY295" s="100"/>
      <c r="AZ295" s="100"/>
      <c r="BA295" s="100"/>
      <c r="BB295" s="100"/>
      <c r="BC295" s="100"/>
      <c r="BD295" s="100"/>
      <c r="BE295" s="100"/>
      <c r="BF295" s="100"/>
      <c r="BG295" s="100"/>
      <c r="BH295" s="100"/>
      <c r="BI295" s="100"/>
      <c r="BJ295" s="100"/>
      <c r="BK295" s="100"/>
      <c r="BL295" s="100"/>
      <c r="BM295" s="100"/>
      <c r="BN295" s="100"/>
      <c r="BO295" s="100"/>
      <c r="BP295" s="100"/>
      <c r="BQ295" s="100"/>
      <c r="BR295" s="100"/>
      <c r="BS295" s="100"/>
      <c r="BT295" s="100"/>
      <c r="BU295" s="100"/>
      <c r="BV295" s="100"/>
      <c r="BW295" s="100"/>
      <c r="BX295" s="100"/>
      <c r="BY295" s="100"/>
      <c r="BZ295" s="100"/>
      <c r="CA295" s="100"/>
      <c r="CB295" s="100"/>
      <c r="CC295" s="100"/>
      <c r="CD295" s="100"/>
      <c r="CE295" s="100"/>
      <c r="CF295" s="100"/>
      <c r="CG295" s="100"/>
      <c r="CH295" s="100"/>
      <c r="CI295" s="100"/>
      <c r="CJ295" s="100"/>
      <c r="CK295" s="100"/>
      <c r="CL295" s="100"/>
      <c r="CM295" s="100"/>
      <c r="CN295" s="100"/>
      <c r="CO295" s="100"/>
      <c r="CP295" s="100"/>
      <c r="CQ295" s="100"/>
      <c r="CR295" s="100"/>
      <c r="CS295" s="100"/>
      <c r="CT295" s="100"/>
      <c r="CU295" s="100"/>
      <c r="CV295" s="100"/>
      <c r="CW295" s="100"/>
      <c r="CX295" s="100"/>
      <c r="CY295" s="100"/>
      <c r="CZ295" s="100"/>
      <c r="DA295" s="100"/>
      <c r="DB295" s="100"/>
      <c r="DC295" s="100"/>
      <c r="DD295" s="100"/>
      <c r="DE295" s="100"/>
      <c r="DF295" s="100"/>
      <c r="DG295" s="100"/>
      <c r="DH295" s="100"/>
      <c r="DI295" s="100"/>
      <c r="DJ295" s="100"/>
      <c r="DK295" s="100"/>
      <c r="DL295" s="100"/>
      <c r="DM295" s="100"/>
      <c r="DN295" s="100"/>
      <c r="DO295" s="100"/>
      <c r="DP295" s="100"/>
      <c r="DQ295" s="100"/>
      <c r="DR295" s="100"/>
      <c r="DS295" s="100"/>
      <c r="DT295" s="100"/>
      <c r="DU295" s="100"/>
      <c r="DV295" s="100"/>
      <c r="DW295" s="100"/>
      <c r="DX295" s="100"/>
      <c r="DY295" s="100"/>
      <c r="DZ295" s="100"/>
      <c r="EA295" s="100"/>
      <c r="EB295" s="100"/>
      <c r="EC295" s="100"/>
      <c r="ED295" s="100"/>
      <c r="EE295" s="100"/>
      <c r="EF295" s="100"/>
      <c r="EG295" s="100"/>
      <c r="EH295" s="100"/>
      <c r="EI295" s="100"/>
      <c r="EJ295" s="100"/>
      <c r="EK295" s="100"/>
      <c r="EL295" s="100"/>
      <c r="EM295" s="100"/>
      <c r="EN295" s="100"/>
      <c r="EO295" s="100"/>
      <c r="EP295" s="100"/>
      <c r="EQ295" s="100"/>
      <c r="ER295" s="101"/>
      <c r="ES295" s="100"/>
      <c r="ET295" s="100"/>
      <c r="EU295" s="104"/>
      <c r="EV295" s="104"/>
      <c r="EW295" s="104"/>
      <c r="EX295" s="104"/>
      <c r="EY295" s="104"/>
      <c r="EZ295" s="104"/>
      <c r="FA295" s="104"/>
      <c r="FB295" s="104"/>
      <c r="FC295" s="104"/>
      <c r="FD295" s="104"/>
      <c r="FE295" s="104"/>
      <c r="FF295" s="104"/>
      <c r="FG295" s="104"/>
      <c r="FH295" s="104"/>
      <c r="FI295" s="104"/>
      <c r="FJ295" s="104"/>
      <c r="FK295" s="104"/>
      <c r="FL295" s="104"/>
      <c r="FM295" s="100"/>
      <c r="FN295" s="100"/>
      <c r="FO295" s="100"/>
      <c r="FP295" s="100"/>
      <c r="FQ295" s="100"/>
      <c r="FR295" s="100"/>
      <c r="FS295" s="100"/>
      <c r="FT295" s="100"/>
      <c r="FU295" s="100"/>
      <c r="FV295" s="100"/>
      <c r="FW295" s="100"/>
      <c r="FX295" s="100"/>
      <c r="FY295" s="100"/>
      <c r="FZ295" s="100"/>
      <c r="GA295" s="100"/>
      <c r="GB295" s="100"/>
      <c r="GC295" s="100"/>
      <c r="GD295" s="100"/>
      <c r="GE295" s="100"/>
      <c r="GF295" s="100"/>
      <c r="GG295" s="100"/>
      <c r="GH295" s="100"/>
      <c r="GI295" s="100"/>
    </row>
    <row r="296" ht="15.75" customHeight="1">
      <c r="A296" s="100"/>
      <c r="B296" s="100"/>
      <c r="C296" s="100"/>
      <c r="D296" s="100"/>
      <c r="E296" s="103"/>
      <c r="F296" s="100"/>
      <c r="G296" s="100"/>
      <c r="H296" s="100"/>
      <c r="I296" s="100"/>
      <c r="J296" s="103"/>
      <c r="K296" s="100"/>
      <c r="L296" s="100"/>
      <c r="M296" s="101"/>
      <c r="N296" s="102"/>
      <c r="O296" s="103"/>
      <c r="P296" s="103"/>
      <c r="Q296" s="103"/>
      <c r="R296" s="103"/>
      <c r="S296" s="103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00"/>
      <c r="AI296" s="100"/>
      <c r="AJ296" s="100"/>
      <c r="AK296" s="101"/>
      <c r="AL296" s="100"/>
      <c r="AM296" s="100"/>
      <c r="AN296" s="100"/>
      <c r="AO296" s="100"/>
      <c r="AP296" s="100"/>
      <c r="AQ296" s="100"/>
      <c r="AR296" s="100"/>
      <c r="AS296" s="100"/>
      <c r="AT296" s="100"/>
      <c r="AU296" s="100"/>
      <c r="AV296" s="100"/>
      <c r="AW296" s="100"/>
      <c r="AX296" s="100"/>
      <c r="AY296" s="100"/>
      <c r="AZ296" s="100"/>
      <c r="BA296" s="100"/>
      <c r="BB296" s="100"/>
      <c r="BC296" s="100"/>
      <c r="BD296" s="100"/>
      <c r="BE296" s="100"/>
      <c r="BF296" s="100"/>
      <c r="BG296" s="100"/>
      <c r="BH296" s="100"/>
      <c r="BI296" s="100"/>
      <c r="BJ296" s="100"/>
      <c r="BK296" s="100"/>
      <c r="BL296" s="100"/>
      <c r="BM296" s="100"/>
      <c r="BN296" s="100"/>
      <c r="BO296" s="100"/>
      <c r="BP296" s="100"/>
      <c r="BQ296" s="100"/>
      <c r="BR296" s="100"/>
      <c r="BS296" s="100"/>
      <c r="BT296" s="100"/>
      <c r="BU296" s="100"/>
      <c r="BV296" s="100"/>
      <c r="BW296" s="100"/>
      <c r="BX296" s="100"/>
      <c r="BY296" s="100"/>
      <c r="BZ296" s="100"/>
      <c r="CA296" s="100"/>
      <c r="CB296" s="100"/>
      <c r="CC296" s="100"/>
      <c r="CD296" s="100"/>
      <c r="CE296" s="100"/>
      <c r="CF296" s="100"/>
      <c r="CG296" s="100"/>
      <c r="CH296" s="100"/>
      <c r="CI296" s="100"/>
      <c r="CJ296" s="100"/>
      <c r="CK296" s="100"/>
      <c r="CL296" s="100"/>
      <c r="CM296" s="100"/>
      <c r="CN296" s="100"/>
      <c r="CO296" s="100"/>
      <c r="CP296" s="100"/>
      <c r="CQ296" s="100"/>
      <c r="CR296" s="100"/>
      <c r="CS296" s="100"/>
      <c r="CT296" s="100"/>
      <c r="CU296" s="100"/>
      <c r="CV296" s="100"/>
      <c r="CW296" s="100"/>
      <c r="CX296" s="100"/>
      <c r="CY296" s="100"/>
      <c r="CZ296" s="100"/>
      <c r="DA296" s="100"/>
      <c r="DB296" s="100"/>
      <c r="DC296" s="100"/>
      <c r="DD296" s="100"/>
      <c r="DE296" s="100"/>
      <c r="DF296" s="100"/>
      <c r="DG296" s="100"/>
      <c r="DH296" s="100"/>
      <c r="DI296" s="100"/>
      <c r="DJ296" s="100"/>
      <c r="DK296" s="100"/>
      <c r="DL296" s="100"/>
      <c r="DM296" s="100"/>
      <c r="DN296" s="100"/>
      <c r="DO296" s="100"/>
      <c r="DP296" s="100"/>
      <c r="DQ296" s="100"/>
      <c r="DR296" s="100"/>
      <c r="DS296" s="100"/>
      <c r="DT296" s="100"/>
      <c r="DU296" s="100"/>
      <c r="DV296" s="100"/>
      <c r="DW296" s="100"/>
      <c r="DX296" s="100"/>
      <c r="DY296" s="100"/>
      <c r="DZ296" s="100"/>
      <c r="EA296" s="100"/>
      <c r="EB296" s="100"/>
      <c r="EC296" s="100"/>
      <c r="ED296" s="100"/>
      <c r="EE296" s="100"/>
      <c r="EF296" s="100"/>
      <c r="EG296" s="100"/>
      <c r="EH296" s="100"/>
      <c r="EI296" s="100"/>
      <c r="EJ296" s="100"/>
      <c r="EK296" s="100"/>
      <c r="EL296" s="100"/>
      <c r="EM296" s="100"/>
      <c r="EN296" s="100"/>
      <c r="EO296" s="100"/>
      <c r="EP296" s="100"/>
      <c r="EQ296" s="100"/>
      <c r="ER296" s="101"/>
      <c r="ES296" s="100"/>
      <c r="ET296" s="100"/>
      <c r="EU296" s="104"/>
      <c r="EV296" s="104"/>
      <c r="EW296" s="104"/>
      <c r="EX296" s="104"/>
      <c r="EY296" s="104"/>
      <c r="EZ296" s="104"/>
      <c r="FA296" s="104"/>
      <c r="FB296" s="104"/>
      <c r="FC296" s="104"/>
      <c r="FD296" s="104"/>
      <c r="FE296" s="104"/>
      <c r="FF296" s="104"/>
      <c r="FG296" s="104"/>
      <c r="FH296" s="104"/>
      <c r="FI296" s="104"/>
      <c r="FJ296" s="104"/>
      <c r="FK296" s="104"/>
      <c r="FL296" s="104"/>
      <c r="FM296" s="100"/>
      <c r="FN296" s="100"/>
      <c r="FO296" s="100"/>
      <c r="FP296" s="100"/>
      <c r="FQ296" s="100"/>
      <c r="FR296" s="100"/>
      <c r="FS296" s="100"/>
      <c r="FT296" s="100"/>
      <c r="FU296" s="100"/>
      <c r="FV296" s="100"/>
      <c r="FW296" s="100"/>
      <c r="FX296" s="100"/>
      <c r="FY296" s="100"/>
      <c r="FZ296" s="100"/>
      <c r="GA296" s="100"/>
      <c r="GB296" s="100"/>
      <c r="GC296" s="100"/>
      <c r="GD296" s="100"/>
      <c r="GE296" s="100"/>
      <c r="GF296" s="100"/>
      <c r="GG296" s="100"/>
      <c r="GH296" s="100"/>
      <c r="GI296" s="100"/>
    </row>
    <row r="297" ht="15.75" customHeight="1">
      <c r="A297" s="100"/>
      <c r="B297" s="100"/>
      <c r="C297" s="100"/>
      <c r="D297" s="100"/>
      <c r="E297" s="103"/>
      <c r="F297" s="100"/>
      <c r="G297" s="100"/>
      <c r="H297" s="100"/>
      <c r="I297" s="100"/>
      <c r="J297" s="103"/>
      <c r="K297" s="100"/>
      <c r="L297" s="100"/>
      <c r="M297" s="101"/>
      <c r="N297" s="102"/>
      <c r="O297" s="103"/>
      <c r="P297" s="103"/>
      <c r="Q297" s="103"/>
      <c r="R297" s="103"/>
      <c r="S297" s="103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00"/>
      <c r="AI297" s="100"/>
      <c r="AJ297" s="100"/>
      <c r="AK297" s="101"/>
      <c r="AL297" s="100"/>
      <c r="AM297" s="100"/>
      <c r="AN297" s="100"/>
      <c r="AO297" s="100"/>
      <c r="AP297" s="100"/>
      <c r="AQ297" s="100"/>
      <c r="AR297" s="100"/>
      <c r="AS297" s="100"/>
      <c r="AT297" s="100"/>
      <c r="AU297" s="100"/>
      <c r="AV297" s="100"/>
      <c r="AW297" s="100"/>
      <c r="AX297" s="100"/>
      <c r="AY297" s="100"/>
      <c r="AZ297" s="100"/>
      <c r="BA297" s="100"/>
      <c r="BB297" s="100"/>
      <c r="BC297" s="100"/>
      <c r="BD297" s="100"/>
      <c r="BE297" s="100"/>
      <c r="BF297" s="100"/>
      <c r="BG297" s="100"/>
      <c r="BH297" s="100"/>
      <c r="BI297" s="100"/>
      <c r="BJ297" s="100"/>
      <c r="BK297" s="100"/>
      <c r="BL297" s="100"/>
      <c r="BM297" s="100"/>
      <c r="BN297" s="100"/>
      <c r="BO297" s="100"/>
      <c r="BP297" s="100"/>
      <c r="BQ297" s="100"/>
      <c r="BR297" s="100"/>
      <c r="BS297" s="100"/>
      <c r="BT297" s="100"/>
      <c r="BU297" s="100"/>
      <c r="BV297" s="100"/>
      <c r="BW297" s="100"/>
      <c r="BX297" s="100"/>
      <c r="BY297" s="100"/>
      <c r="BZ297" s="100"/>
      <c r="CA297" s="100"/>
      <c r="CB297" s="100"/>
      <c r="CC297" s="100"/>
      <c r="CD297" s="100"/>
      <c r="CE297" s="100"/>
      <c r="CF297" s="100"/>
      <c r="CG297" s="100"/>
      <c r="CH297" s="100"/>
      <c r="CI297" s="100"/>
      <c r="CJ297" s="100"/>
      <c r="CK297" s="100"/>
      <c r="CL297" s="100"/>
      <c r="CM297" s="100"/>
      <c r="CN297" s="100"/>
      <c r="CO297" s="100"/>
      <c r="CP297" s="100"/>
      <c r="CQ297" s="100"/>
      <c r="CR297" s="100"/>
      <c r="CS297" s="100"/>
      <c r="CT297" s="100"/>
      <c r="CU297" s="100"/>
      <c r="CV297" s="100"/>
      <c r="CW297" s="100"/>
      <c r="CX297" s="100"/>
      <c r="CY297" s="100"/>
      <c r="CZ297" s="100"/>
      <c r="DA297" s="100"/>
      <c r="DB297" s="100"/>
      <c r="DC297" s="100"/>
      <c r="DD297" s="100"/>
      <c r="DE297" s="100"/>
      <c r="DF297" s="100"/>
      <c r="DG297" s="100"/>
      <c r="DH297" s="100"/>
      <c r="DI297" s="100"/>
      <c r="DJ297" s="100"/>
      <c r="DK297" s="100"/>
      <c r="DL297" s="100"/>
      <c r="DM297" s="100"/>
      <c r="DN297" s="100"/>
      <c r="DO297" s="100"/>
      <c r="DP297" s="100"/>
      <c r="DQ297" s="100"/>
      <c r="DR297" s="100"/>
      <c r="DS297" s="100"/>
      <c r="DT297" s="100"/>
      <c r="DU297" s="100"/>
      <c r="DV297" s="100"/>
      <c r="DW297" s="100"/>
      <c r="DX297" s="100"/>
      <c r="DY297" s="100"/>
      <c r="DZ297" s="100"/>
      <c r="EA297" s="100"/>
      <c r="EB297" s="100"/>
      <c r="EC297" s="100"/>
      <c r="ED297" s="100"/>
      <c r="EE297" s="100"/>
      <c r="EF297" s="100"/>
      <c r="EG297" s="100"/>
      <c r="EH297" s="100"/>
      <c r="EI297" s="100"/>
      <c r="EJ297" s="100"/>
      <c r="EK297" s="100"/>
      <c r="EL297" s="100"/>
      <c r="EM297" s="100"/>
      <c r="EN297" s="100"/>
      <c r="EO297" s="100"/>
      <c r="EP297" s="100"/>
      <c r="EQ297" s="100"/>
      <c r="ER297" s="101"/>
      <c r="ES297" s="100"/>
      <c r="ET297" s="100"/>
      <c r="EU297" s="104"/>
      <c r="EV297" s="104"/>
      <c r="EW297" s="104"/>
      <c r="EX297" s="104"/>
      <c r="EY297" s="104"/>
      <c r="EZ297" s="104"/>
      <c r="FA297" s="104"/>
      <c r="FB297" s="104"/>
      <c r="FC297" s="104"/>
      <c r="FD297" s="104"/>
      <c r="FE297" s="104"/>
      <c r="FF297" s="104"/>
      <c r="FG297" s="104"/>
      <c r="FH297" s="104"/>
      <c r="FI297" s="104"/>
      <c r="FJ297" s="104"/>
      <c r="FK297" s="104"/>
      <c r="FL297" s="104"/>
      <c r="FM297" s="100"/>
      <c r="FN297" s="100"/>
      <c r="FO297" s="100"/>
      <c r="FP297" s="100"/>
      <c r="FQ297" s="100"/>
      <c r="FR297" s="100"/>
      <c r="FS297" s="100"/>
      <c r="FT297" s="100"/>
      <c r="FU297" s="100"/>
      <c r="FV297" s="100"/>
      <c r="FW297" s="100"/>
      <c r="FX297" s="100"/>
      <c r="FY297" s="100"/>
      <c r="FZ297" s="100"/>
      <c r="GA297" s="100"/>
      <c r="GB297" s="100"/>
      <c r="GC297" s="100"/>
      <c r="GD297" s="100"/>
      <c r="GE297" s="100"/>
      <c r="GF297" s="100"/>
      <c r="GG297" s="100"/>
      <c r="GH297" s="100"/>
      <c r="GI297" s="100"/>
    </row>
    <row r="298" ht="15.75" customHeight="1">
      <c r="A298" s="100"/>
      <c r="B298" s="100"/>
      <c r="C298" s="100"/>
      <c r="D298" s="100"/>
      <c r="E298" s="103"/>
      <c r="F298" s="100"/>
      <c r="G298" s="100"/>
      <c r="H298" s="100"/>
      <c r="I298" s="100"/>
      <c r="J298" s="103"/>
      <c r="K298" s="100"/>
      <c r="L298" s="100"/>
      <c r="M298" s="101"/>
      <c r="N298" s="102"/>
      <c r="O298" s="103"/>
      <c r="P298" s="103"/>
      <c r="Q298" s="103"/>
      <c r="R298" s="103"/>
      <c r="S298" s="103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00"/>
      <c r="AI298" s="100"/>
      <c r="AJ298" s="100"/>
      <c r="AK298" s="101"/>
      <c r="AL298" s="100"/>
      <c r="AM298" s="100"/>
      <c r="AN298" s="100"/>
      <c r="AO298" s="100"/>
      <c r="AP298" s="100"/>
      <c r="AQ298" s="100"/>
      <c r="AR298" s="100"/>
      <c r="AS298" s="100"/>
      <c r="AT298" s="100"/>
      <c r="AU298" s="100"/>
      <c r="AV298" s="100"/>
      <c r="AW298" s="100"/>
      <c r="AX298" s="100"/>
      <c r="AY298" s="100"/>
      <c r="AZ298" s="100"/>
      <c r="BA298" s="100"/>
      <c r="BB298" s="100"/>
      <c r="BC298" s="100"/>
      <c r="BD298" s="100"/>
      <c r="BE298" s="100"/>
      <c r="BF298" s="100"/>
      <c r="BG298" s="100"/>
      <c r="BH298" s="100"/>
      <c r="BI298" s="100"/>
      <c r="BJ298" s="100"/>
      <c r="BK298" s="100"/>
      <c r="BL298" s="100"/>
      <c r="BM298" s="100"/>
      <c r="BN298" s="100"/>
      <c r="BO298" s="100"/>
      <c r="BP298" s="100"/>
      <c r="BQ298" s="100"/>
      <c r="BR298" s="100"/>
      <c r="BS298" s="100"/>
      <c r="BT298" s="100"/>
      <c r="BU298" s="100"/>
      <c r="BV298" s="100"/>
      <c r="BW298" s="100"/>
      <c r="BX298" s="100"/>
      <c r="BY298" s="100"/>
      <c r="BZ298" s="100"/>
      <c r="CA298" s="100"/>
      <c r="CB298" s="100"/>
      <c r="CC298" s="100"/>
      <c r="CD298" s="100"/>
      <c r="CE298" s="100"/>
      <c r="CF298" s="100"/>
      <c r="CG298" s="100"/>
      <c r="CH298" s="100"/>
      <c r="CI298" s="100"/>
      <c r="CJ298" s="100"/>
      <c r="CK298" s="100"/>
      <c r="CL298" s="100"/>
      <c r="CM298" s="100"/>
      <c r="CN298" s="100"/>
      <c r="CO298" s="100"/>
      <c r="CP298" s="100"/>
      <c r="CQ298" s="100"/>
      <c r="CR298" s="100"/>
      <c r="CS298" s="100"/>
      <c r="CT298" s="100"/>
      <c r="CU298" s="100"/>
      <c r="CV298" s="100"/>
      <c r="CW298" s="100"/>
      <c r="CX298" s="100"/>
      <c r="CY298" s="100"/>
      <c r="CZ298" s="100"/>
      <c r="DA298" s="100"/>
      <c r="DB298" s="100"/>
      <c r="DC298" s="100"/>
      <c r="DD298" s="100"/>
      <c r="DE298" s="100"/>
      <c r="DF298" s="100"/>
      <c r="DG298" s="100"/>
      <c r="DH298" s="100"/>
      <c r="DI298" s="100"/>
      <c r="DJ298" s="100"/>
      <c r="DK298" s="100"/>
      <c r="DL298" s="100"/>
      <c r="DM298" s="100"/>
      <c r="DN298" s="100"/>
      <c r="DO298" s="100"/>
      <c r="DP298" s="100"/>
      <c r="DQ298" s="100"/>
      <c r="DR298" s="100"/>
      <c r="DS298" s="100"/>
      <c r="DT298" s="100"/>
      <c r="DU298" s="100"/>
      <c r="DV298" s="100"/>
      <c r="DW298" s="100"/>
      <c r="DX298" s="100"/>
      <c r="DY298" s="100"/>
      <c r="DZ298" s="100"/>
      <c r="EA298" s="100"/>
      <c r="EB298" s="100"/>
      <c r="EC298" s="100"/>
      <c r="ED298" s="100"/>
      <c r="EE298" s="100"/>
      <c r="EF298" s="100"/>
      <c r="EG298" s="100"/>
      <c r="EH298" s="100"/>
      <c r="EI298" s="100"/>
      <c r="EJ298" s="100"/>
      <c r="EK298" s="100"/>
      <c r="EL298" s="100"/>
      <c r="EM298" s="100"/>
      <c r="EN298" s="100"/>
      <c r="EO298" s="100"/>
      <c r="EP298" s="100"/>
      <c r="EQ298" s="100"/>
      <c r="ER298" s="101"/>
      <c r="ES298" s="100"/>
      <c r="ET298" s="100"/>
      <c r="EU298" s="104"/>
      <c r="EV298" s="104"/>
      <c r="EW298" s="104"/>
      <c r="EX298" s="104"/>
      <c r="EY298" s="104"/>
      <c r="EZ298" s="104"/>
      <c r="FA298" s="104"/>
      <c r="FB298" s="104"/>
      <c r="FC298" s="104"/>
      <c r="FD298" s="104"/>
      <c r="FE298" s="104"/>
      <c r="FF298" s="104"/>
      <c r="FG298" s="104"/>
      <c r="FH298" s="104"/>
      <c r="FI298" s="104"/>
      <c r="FJ298" s="104"/>
      <c r="FK298" s="104"/>
      <c r="FL298" s="104"/>
      <c r="FM298" s="100"/>
      <c r="FN298" s="100"/>
      <c r="FO298" s="100"/>
      <c r="FP298" s="100"/>
      <c r="FQ298" s="100"/>
      <c r="FR298" s="100"/>
      <c r="FS298" s="100"/>
      <c r="FT298" s="100"/>
      <c r="FU298" s="100"/>
      <c r="FV298" s="100"/>
      <c r="FW298" s="100"/>
      <c r="FX298" s="100"/>
      <c r="FY298" s="100"/>
      <c r="FZ298" s="100"/>
      <c r="GA298" s="100"/>
      <c r="GB298" s="100"/>
      <c r="GC298" s="100"/>
      <c r="GD298" s="100"/>
      <c r="GE298" s="100"/>
      <c r="GF298" s="100"/>
      <c r="GG298" s="100"/>
      <c r="GH298" s="100"/>
      <c r="GI298" s="100"/>
    </row>
    <row r="299" ht="15.75" customHeight="1">
      <c r="A299" s="100"/>
      <c r="B299" s="100"/>
      <c r="C299" s="100"/>
      <c r="D299" s="100"/>
      <c r="E299" s="103"/>
      <c r="F299" s="100"/>
      <c r="G299" s="100"/>
      <c r="H299" s="100"/>
      <c r="I299" s="100"/>
      <c r="J299" s="103"/>
      <c r="K299" s="100"/>
      <c r="L299" s="100"/>
      <c r="M299" s="101"/>
      <c r="N299" s="102"/>
      <c r="O299" s="103"/>
      <c r="P299" s="103"/>
      <c r="Q299" s="103"/>
      <c r="R299" s="103"/>
      <c r="S299" s="103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00"/>
      <c r="AI299" s="100"/>
      <c r="AJ299" s="100"/>
      <c r="AK299" s="101"/>
      <c r="AL299" s="100"/>
      <c r="AM299" s="100"/>
      <c r="AN299" s="100"/>
      <c r="AO299" s="100"/>
      <c r="AP299" s="100"/>
      <c r="AQ299" s="100"/>
      <c r="AR299" s="100"/>
      <c r="AS299" s="100"/>
      <c r="AT299" s="100"/>
      <c r="AU299" s="100"/>
      <c r="AV299" s="100"/>
      <c r="AW299" s="100"/>
      <c r="AX299" s="100"/>
      <c r="AY299" s="100"/>
      <c r="AZ299" s="100"/>
      <c r="BA299" s="100"/>
      <c r="BB299" s="100"/>
      <c r="BC299" s="100"/>
      <c r="BD299" s="100"/>
      <c r="BE299" s="100"/>
      <c r="BF299" s="100"/>
      <c r="BG299" s="100"/>
      <c r="BH299" s="100"/>
      <c r="BI299" s="100"/>
      <c r="BJ299" s="100"/>
      <c r="BK299" s="100"/>
      <c r="BL299" s="100"/>
      <c r="BM299" s="100"/>
      <c r="BN299" s="100"/>
      <c r="BO299" s="100"/>
      <c r="BP299" s="100"/>
      <c r="BQ299" s="100"/>
      <c r="BR299" s="100"/>
      <c r="BS299" s="100"/>
      <c r="BT299" s="100"/>
      <c r="BU299" s="100"/>
      <c r="BV299" s="100"/>
      <c r="BW299" s="100"/>
      <c r="BX299" s="100"/>
      <c r="BY299" s="100"/>
      <c r="BZ299" s="100"/>
      <c r="CA299" s="100"/>
      <c r="CB299" s="100"/>
      <c r="CC299" s="100"/>
      <c r="CD299" s="100"/>
      <c r="CE299" s="100"/>
      <c r="CF299" s="100"/>
      <c r="CG299" s="100"/>
      <c r="CH299" s="100"/>
      <c r="CI299" s="100"/>
      <c r="CJ299" s="100"/>
      <c r="CK299" s="100"/>
      <c r="CL299" s="100"/>
      <c r="CM299" s="100"/>
      <c r="CN299" s="100"/>
      <c r="CO299" s="100"/>
      <c r="CP299" s="100"/>
      <c r="CQ299" s="100"/>
      <c r="CR299" s="100"/>
      <c r="CS299" s="100"/>
      <c r="CT299" s="100"/>
      <c r="CU299" s="100"/>
      <c r="CV299" s="100"/>
      <c r="CW299" s="100"/>
      <c r="CX299" s="100"/>
      <c r="CY299" s="100"/>
      <c r="CZ299" s="100"/>
      <c r="DA299" s="100"/>
      <c r="DB299" s="100"/>
      <c r="DC299" s="100"/>
      <c r="DD299" s="100"/>
      <c r="DE299" s="100"/>
      <c r="DF299" s="100"/>
      <c r="DG299" s="100"/>
      <c r="DH299" s="100"/>
      <c r="DI299" s="100"/>
      <c r="DJ299" s="100"/>
      <c r="DK299" s="100"/>
      <c r="DL299" s="100"/>
      <c r="DM299" s="100"/>
      <c r="DN299" s="100"/>
      <c r="DO299" s="100"/>
      <c r="DP299" s="100"/>
      <c r="DQ299" s="100"/>
      <c r="DR299" s="100"/>
      <c r="DS299" s="100"/>
      <c r="DT299" s="100"/>
      <c r="DU299" s="100"/>
      <c r="DV299" s="100"/>
      <c r="DW299" s="100"/>
      <c r="DX299" s="100"/>
      <c r="DY299" s="100"/>
      <c r="DZ299" s="100"/>
      <c r="EA299" s="100"/>
      <c r="EB299" s="100"/>
      <c r="EC299" s="100"/>
      <c r="ED299" s="100"/>
      <c r="EE299" s="100"/>
      <c r="EF299" s="100"/>
      <c r="EG299" s="100"/>
      <c r="EH299" s="100"/>
      <c r="EI299" s="100"/>
      <c r="EJ299" s="100"/>
      <c r="EK299" s="100"/>
      <c r="EL299" s="100"/>
      <c r="EM299" s="100"/>
      <c r="EN299" s="100"/>
      <c r="EO299" s="100"/>
      <c r="EP299" s="100"/>
      <c r="EQ299" s="100"/>
      <c r="ER299" s="101"/>
      <c r="ES299" s="100"/>
      <c r="ET299" s="100"/>
      <c r="EU299" s="104"/>
      <c r="EV299" s="104"/>
      <c r="EW299" s="104"/>
      <c r="EX299" s="104"/>
      <c r="EY299" s="104"/>
      <c r="EZ299" s="104"/>
      <c r="FA299" s="104"/>
      <c r="FB299" s="104"/>
      <c r="FC299" s="104"/>
      <c r="FD299" s="104"/>
      <c r="FE299" s="104"/>
      <c r="FF299" s="104"/>
      <c r="FG299" s="104"/>
      <c r="FH299" s="104"/>
      <c r="FI299" s="104"/>
      <c r="FJ299" s="104"/>
      <c r="FK299" s="104"/>
      <c r="FL299" s="104"/>
      <c r="FM299" s="100"/>
      <c r="FN299" s="100"/>
      <c r="FO299" s="100"/>
      <c r="FP299" s="100"/>
      <c r="FQ299" s="100"/>
      <c r="FR299" s="100"/>
      <c r="FS299" s="100"/>
      <c r="FT299" s="100"/>
      <c r="FU299" s="100"/>
      <c r="FV299" s="100"/>
      <c r="FW299" s="100"/>
      <c r="FX299" s="100"/>
      <c r="FY299" s="100"/>
      <c r="FZ299" s="100"/>
      <c r="GA299" s="100"/>
      <c r="GB299" s="100"/>
      <c r="GC299" s="100"/>
      <c r="GD299" s="100"/>
      <c r="GE299" s="100"/>
      <c r="GF299" s="100"/>
      <c r="GG299" s="100"/>
      <c r="GH299" s="100"/>
      <c r="GI299" s="100"/>
    </row>
    <row r="300" ht="15.75" customHeight="1">
      <c r="A300" s="100"/>
      <c r="B300" s="100"/>
      <c r="C300" s="100"/>
      <c r="D300" s="100"/>
      <c r="E300" s="103"/>
      <c r="F300" s="100"/>
      <c r="G300" s="100"/>
      <c r="H300" s="100"/>
      <c r="I300" s="100"/>
      <c r="J300" s="103"/>
      <c r="K300" s="100"/>
      <c r="L300" s="100"/>
      <c r="M300" s="101"/>
      <c r="N300" s="102"/>
      <c r="O300" s="103"/>
      <c r="P300" s="103"/>
      <c r="Q300" s="103"/>
      <c r="R300" s="103"/>
      <c r="S300" s="103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00"/>
      <c r="AI300" s="100"/>
      <c r="AJ300" s="100"/>
      <c r="AK300" s="101"/>
      <c r="AL300" s="100"/>
      <c r="AM300" s="100"/>
      <c r="AN300" s="100"/>
      <c r="AO300" s="100"/>
      <c r="AP300" s="100"/>
      <c r="AQ300" s="100"/>
      <c r="AR300" s="100"/>
      <c r="AS300" s="100"/>
      <c r="AT300" s="100"/>
      <c r="AU300" s="100"/>
      <c r="AV300" s="100"/>
      <c r="AW300" s="100"/>
      <c r="AX300" s="100"/>
      <c r="AY300" s="100"/>
      <c r="AZ300" s="100"/>
      <c r="BA300" s="100"/>
      <c r="BB300" s="100"/>
      <c r="BC300" s="100"/>
      <c r="BD300" s="100"/>
      <c r="BE300" s="100"/>
      <c r="BF300" s="100"/>
      <c r="BG300" s="100"/>
      <c r="BH300" s="100"/>
      <c r="BI300" s="100"/>
      <c r="BJ300" s="100"/>
      <c r="BK300" s="100"/>
      <c r="BL300" s="100"/>
      <c r="BM300" s="100"/>
      <c r="BN300" s="100"/>
      <c r="BO300" s="100"/>
      <c r="BP300" s="100"/>
      <c r="BQ300" s="100"/>
      <c r="BR300" s="100"/>
      <c r="BS300" s="100"/>
      <c r="BT300" s="100"/>
      <c r="BU300" s="100"/>
      <c r="BV300" s="100"/>
      <c r="BW300" s="100"/>
      <c r="BX300" s="100"/>
      <c r="BY300" s="100"/>
      <c r="BZ300" s="100"/>
      <c r="CA300" s="100"/>
      <c r="CB300" s="100"/>
      <c r="CC300" s="100"/>
      <c r="CD300" s="100"/>
      <c r="CE300" s="100"/>
      <c r="CF300" s="100"/>
      <c r="CG300" s="100"/>
      <c r="CH300" s="100"/>
      <c r="CI300" s="100"/>
      <c r="CJ300" s="100"/>
      <c r="CK300" s="100"/>
      <c r="CL300" s="100"/>
      <c r="CM300" s="100"/>
      <c r="CN300" s="100"/>
      <c r="CO300" s="100"/>
      <c r="CP300" s="100"/>
      <c r="CQ300" s="100"/>
      <c r="CR300" s="100"/>
      <c r="CS300" s="100"/>
      <c r="CT300" s="100"/>
      <c r="CU300" s="100"/>
      <c r="CV300" s="100"/>
      <c r="CW300" s="100"/>
      <c r="CX300" s="100"/>
      <c r="CY300" s="100"/>
      <c r="CZ300" s="100"/>
      <c r="DA300" s="100"/>
      <c r="DB300" s="100"/>
      <c r="DC300" s="100"/>
      <c r="DD300" s="100"/>
      <c r="DE300" s="100"/>
      <c r="DF300" s="100"/>
      <c r="DG300" s="100"/>
      <c r="DH300" s="100"/>
      <c r="DI300" s="100"/>
      <c r="DJ300" s="100"/>
      <c r="DK300" s="100"/>
      <c r="DL300" s="100"/>
      <c r="DM300" s="100"/>
      <c r="DN300" s="100"/>
      <c r="DO300" s="100"/>
      <c r="DP300" s="100"/>
      <c r="DQ300" s="100"/>
      <c r="DR300" s="100"/>
      <c r="DS300" s="100"/>
      <c r="DT300" s="100"/>
      <c r="DU300" s="100"/>
      <c r="DV300" s="100"/>
      <c r="DW300" s="100"/>
      <c r="DX300" s="100"/>
      <c r="DY300" s="100"/>
      <c r="DZ300" s="100"/>
      <c r="EA300" s="100"/>
      <c r="EB300" s="100"/>
      <c r="EC300" s="100"/>
      <c r="ED300" s="100"/>
      <c r="EE300" s="100"/>
      <c r="EF300" s="100"/>
      <c r="EG300" s="100"/>
      <c r="EH300" s="100"/>
      <c r="EI300" s="100"/>
      <c r="EJ300" s="100"/>
      <c r="EK300" s="100"/>
      <c r="EL300" s="100"/>
      <c r="EM300" s="100"/>
      <c r="EN300" s="100"/>
      <c r="EO300" s="100"/>
      <c r="EP300" s="100"/>
      <c r="EQ300" s="100"/>
      <c r="ER300" s="101"/>
      <c r="ES300" s="100"/>
      <c r="ET300" s="100"/>
      <c r="EU300" s="104"/>
      <c r="EV300" s="104"/>
      <c r="EW300" s="104"/>
      <c r="EX300" s="104"/>
      <c r="EY300" s="104"/>
      <c r="EZ300" s="104"/>
      <c r="FA300" s="104"/>
      <c r="FB300" s="104"/>
      <c r="FC300" s="104"/>
      <c r="FD300" s="104"/>
      <c r="FE300" s="104"/>
      <c r="FF300" s="104"/>
      <c r="FG300" s="104"/>
      <c r="FH300" s="104"/>
      <c r="FI300" s="104"/>
      <c r="FJ300" s="104"/>
      <c r="FK300" s="104"/>
      <c r="FL300" s="104"/>
      <c r="FM300" s="100"/>
      <c r="FN300" s="100"/>
      <c r="FO300" s="100"/>
      <c r="FP300" s="100"/>
      <c r="FQ300" s="100"/>
      <c r="FR300" s="100"/>
      <c r="FS300" s="100"/>
      <c r="FT300" s="100"/>
      <c r="FU300" s="100"/>
      <c r="FV300" s="100"/>
      <c r="FW300" s="100"/>
      <c r="FX300" s="100"/>
      <c r="FY300" s="100"/>
      <c r="FZ300" s="100"/>
      <c r="GA300" s="100"/>
      <c r="GB300" s="100"/>
      <c r="GC300" s="100"/>
      <c r="GD300" s="100"/>
      <c r="GE300" s="100"/>
      <c r="GF300" s="100"/>
      <c r="GG300" s="100"/>
      <c r="GH300" s="100"/>
      <c r="GI300" s="100"/>
    </row>
    <row r="301" ht="15.75" customHeight="1">
      <c r="A301" s="100"/>
      <c r="B301" s="100"/>
      <c r="C301" s="100"/>
      <c r="D301" s="100"/>
      <c r="E301" s="103"/>
      <c r="F301" s="100"/>
      <c r="G301" s="100"/>
      <c r="H301" s="100"/>
      <c r="I301" s="100"/>
      <c r="J301" s="103"/>
      <c r="K301" s="100"/>
      <c r="L301" s="100"/>
      <c r="M301" s="101"/>
      <c r="N301" s="102"/>
      <c r="O301" s="103"/>
      <c r="P301" s="103"/>
      <c r="Q301" s="103"/>
      <c r="R301" s="103"/>
      <c r="S301" s="103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00"/>
      <c r="AI301" s="100"/>
      <c r="AJ301" s="100"/>
      <c r="AK301" s="101"/>
      <c r="AL301" s="100"/>
      <c r="AM301" s="100"/>
      <c r="AN301" s="100"/>
      <c r="AO301" s="100"/>
      <c r="AP301" s="100"/>
      <c r="AQ301" s="100"/>
      <c r="AR301" s="100"/>
      <c r="AS301" s="100"/>
      <c r="AT301" s="100"/>
      <c r="AU301" s="100"/>
      <c r="AV301" s="100"/>
      <c r="AW301" s="100"/>
      <c r="AX301" s="100"/>
      <c r="AY301" s="100"/>
      <c r="AZ301" s="100"/>
      <c r="BA301" s="100"/>
      <c r="BB301" s="100"/>
      <c r="BC301" s="100"/>
      <c r="BD301" s="100"/>
      <c r="BE301" s="100"/>
      <c r="BF301" s="100"/>
      <c r="BG301" s="100"/>
      <c r="BH301" s="100"/>
      <c r="BI301" s="100"/>
      <c r="BJ301" s="100"/>
      <c r="BK301" s="100"/>
      <c r="BL301" s="100"/>
      <c r="BM301" s="100"/>
      <c r="BN301" s="100"/>
      <c r="BO301" s="100"/>
      <c r="BP301" s="100"/>
      <c r="BQ301" s="100"/>
      <c r="BR301" s="100"/>
      <c r="BS301" s="100"/>
      <c r="BT301" s="100"/>
      <c r="BU301" s="100"/>
      <c r="BV301" s="100"/>
      <c r="BW301" s="100"/>
      <c r="BX301" s="100"/>
      <c r="BY301" s="100"/>
      <c r="BZ301" s="100"/>
      <c r="CA301" s="100"/>
      <c r="CB301" s="100"/>
      <c r="CC301" s="100"/>
      <c r="CD301" s="100"/>
      <c r="CE301" s="100"/>
      <c r="CF301" s="100"/>
      <c r="CG301" s="100"/>
      <c r="CH301" s="100"/>
      <c r="CI301" s="100"/>
      <c r="CJ301" s="100"/>
      <c r="CK301" s="100"/>
      <c r="CL301" s="100"/>
      <c r="CM301" s="100"/>
      <c r="CN301" s="100"/>
      <c r="CO301" s="100"/>
      <c r="CP301" s="100"/>
      <c r="CQ301" s="100"/>
      <c r="CR301" s="100"/>
      <c r="CS301" s="100"/>
      <c r="CT301" s="100"/>
      <c r="CU301" s="100"/>
      <c r="CV301" s="100"/>
      <c r="CW301" s="100"/>
      <c r="CX301" s="100"/>
      <c r="CY301" s="100"/>
      <c r="CZ301" s="100"/>
      <c r="DA301" s="100"/>
      <c r="DB301" s="100"/>
      <c r="DC301" s="100"/>
      <c r="DD301" s="100"/>
      <c r="DE301" s="100"/>
      <c r="DF301" s="100"/>
      <c r="DG301" s="100"/>
      <c r="DH301" s="100"/>
      <c r="DI301" s="100"/>
      <c r="DJ301" s="100"/>
      <c r="DK301" s="100"/>
      <c r="DL301" s="100"/>
      <c r="DM301" s="100"/>
      <c r="DN301" s="100"/>
      <c r="DO301" s="100"/>
      <c r="DP301" s="100"/>
      <c r="DQ301" s="100"/>
      <c r="DR301" s="100"/>
      <c r="DS301" s="100"/>
      <c r="DT301" s="100"/>
      <c r="DU301" s="100"/>
      <c r="DV301" s="100"/>
      <c r="DW301" s="100"/>
      <c r="DX301" s="100"/>
      <c r="DY301" s="100"/>
      <c r="DZ301" s="100"/>
      <c r="EA301" s="100"/>
      <c r="EB301" s="100"/>
      <c r="EC301" s="100"/>
      <c r="ED301" s="100"/>
      <c r="EE301" s="100"/>
      <c r="EF301" s="100"/>
      <c r="EG301" s="100"/>
      <c r="EH301" s="100"/>
      <c r="EI301" s="100"/>
      <c r="EJ301" s="100"/>
      <c r="EK301" s="100"/>
      <c r="EL301" s="100"/>
      <c r="EM301" s="100"/>
      <c r="EN301" s="100"/>
      <c r="EO301" s="100"/>
      <c r="EP301" s="100"/>
      <c r="EQ301" s="100"/>
      <c r="ER301" s="101"/>
      <c r="ES301" s="100"/>
      <c r="ET301" s="100"/>
      <c r="EU301" s="104"/>
      <c r="EV301" s="104"/>
      <c r="EW301" s="104"/>
      <c r="EX301" s="104"/>
      <c r="EY301" s="104"/>
      <c r="EZ301" s="104"/>
      <c r="FA301" s="104"/>
      <c r="FB301" s="104"/>
      <c r="FC301" s="104"/>
      <c r="FD301" s="104"/>
      <c r="FE301" s="104"/>
      <c r="FF301" s="104"/>
      <c r="FG301" s="104"/>
      <c r="FH301" s="104"/>
      <c r="FI301" s="104"/>
      <c r="FJ301" s="104"/>
      <c r="FK301" s="104"/>
      <c r="FL301" s="104"/>
      <c r="FM301" s="100"/>
      <c r="FN301" s="100"/>
      <c r="FO301" s="100"/>
      <c r="FP301" s="100"/>
      <c r="FQ301" s="100"/>
      <c r="FR301" s="100"/>
      <c r="FS301" s="100"/>
      <c r="FT301" s="100"/>
      <c r="FU301" s="100"/>
      <c r="FV301" s="100"/>
      <c r="FW301" s="100"/>
      <c r="FX301" s="100"/>
      <c r="FY301" s="100"/>
      <c r="FZ301" s="100"/>
      <c r="GA301" s="100"/>
      <c r="GB301" s="100"/>
      <c r="GC301" s="100"/>
      <c r="GD301" s="100"/>
      <c r="GE301" s="100"/>
      <c r="GF301" s="100"/>
      <c r="GG301" s="100"/>
      <c r="GH301" s="100"/>
      <c r="GI301" s="100"/>
    </row>
    <row r="302" ht="15.75" customHeight="1">
      <c r="A302" s="100"/>
      <c r="B302" s="100"/>
      <c r="C302" s="100"/>
      <c r="D302" s="100"/>
      <c r="E302" s="103"/>
      <c r="F302" s="100"/>
      <c r="G302" s="100"/>
      <c r="H302" s="100"/>
      <c r="I302" s="100"/>
      <c r="J302" s="103"/>
      <c r="K302" s="100"/>
      <c r="L302" s="100"/>
      <c r="M302" s="101"/>
      <c r="N302" s="102"/>
      <c r="O302" s="103"/>
      <c r="P302" s="103"/>
      <c r="Q302" s="103"/>
      <c r="R302" s="103"/>
      <c r="S302" s="103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0"/>
      <c r="AI302" s="100"/>
      <c r="AJ302" s="100"/>
      <c r="AK302" s="101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  <c r="BB302" s="100"/>
      <c r="BC302" s="100"/>
      <c r="BD302" s="100"/>
      <c r="BE302" s="100"/>
      <c r="BF302" s="100"/>
      <c r="BG302" s="100"/>
      <c r="BH302" s="100"/>
      <c r="BI302" s="100"/>
      <c r="BJ302" s="100"/>
      <c r="BK302" s="100"/>
      <c r="BL302" s="100"/>
      <c r="BM302" s="100"/>
      <c r="BN302" s="100"/>
      <c r="BO302" s="100"/>
      <c r="BP302" s="100"/>
      <c r="BQ302" s="100"/>
      <c r="BR302" s="100"/>
      <c r="BS302" s="100"/>
      <c r="BT302" s="100"/>
      <c r="BU302" s="100"/>
      <c r="BV302" s="100"/>
      <c r="BW302" s="100"/>
      <c r="BX302" s="100"/>
      <c r="BY302" s="100"/>
      <c r="BZ302" s="100"/>
      <c r="CA302" s="100"/>
      <c r="CB302" s="100"/>
      <c r="CC302" s="100"/>
      <c r="CD302" s="100"/>
      <c r="CE302" s="100"/>
      <c r="CF302" s="100"/>
      <c r="CG302" s="100"/>
      <c r="CH302" s="100"/>
      <c r="CI302" s="100"/>
      <c r="CJ302" s="100"/>
      <c r="CK302" s="100"/>
      <c r="CL302" s="100"/>
      <c r="CM302" s="100"/>
      <c r="CN302" s="100"/>
      <c r="CO302" s="100"/>
      <c r="CP302" s="100"/>
      <c r="CQ302" s="100"/>
      <c r="CR302" s="100"/>
      <c r="CS302" s="100"/>
      <c r="CT302" s="100"/>
      <c r="CU302" s="100"/>
      <c r="CV302" s="100"/>
      <c r="CW302" s="100"/>
      <c r="CX302" s="100"/>
      <c r="CY302" s="100"/>
      <c r="CZ302" s="100"/>
      <c r="DA302" s="100"/>
      <c r="DB302" s="100"/>
      <c r="DC302" s="100"/>
      <c r="DD302" s="100"/>
      <c r="DE302" s="100"/>
      <c r="DF302" s="100"/>
      <c r="DG302" s="100"/>
      <c r="DH302" s="100"/>
      <c r="DI302" s="100"/>
      <c r="DJ302" s="100"/>
      <c r="DK302" s="100"/>
      <c r="DL302" s="100"/>
      <c r="DM302" s="100"/>
      <c r="DN302" s="100"/>
      <c r="DO302" s="100"/>
      <c r="DP302" s="100"/>
      <c r="DQ302" s="100"/>
      <c r="DR302" s="100"/>
      <c r="DS302" s="100"/>
      <c r="DT302" s="100"/>
      <c r="DU302" s="100"/>
      <c r="DV302" s="100"/>
      <c r="DW302" s="100"/>
      <c r="DX302" s="100"/>
      <c r="DY302" s="100"/>
      <c r="DZ302" s="100"/>
      <c r="EA302" s="100"/>
      <c r="EB302" s="100"/>
      <c r="EC302" s="100"/>
      <c r="ED302" s="100"/>
      <c r="EE302" s="100"/>
      <c r="EF302" s="100"/>
      <c r="EG302" s="100"/>
      <c r="EH302" s="100"/>
      <c r="EI302" s="100"/>
      <c r="EJ302" s="100"/>
      <c r="EK302" s="100"/>
      <c r="EL302" s="100"/>
      <c r="EM302" s="100"/>
      <c r="EN302" s="100"/>
      <c r="EO302" s="100"/>
      <c r="EP302" s="100"/>
      <c r="EQ302" s="100"/>
      <c r="ER302" s="101"/>
      <c r="ES302" s="100"/>
      <c r="ET302" s="100"/>
      <c r="EU302" s="104"/>
      <c r="EV302" s="104"/>
      <c r="EW302" s="104"/>
      <c r="EX302" s="104"/>
      <c r="EY302" s="104"/>
      <c r="EZ302" s="104"/>
      <c r="FA302" s="104"/>
      <c r="FB302" s="104"/>
      <c r="FC302" s="104"/>
      <c r="FD302" s="104"/>
      <c r="FE302" s="104"/>
      <c r="FF302" s="104"/>
      <c r="FG302" s="104"/>
      <c r="FH302" s="104"/>
      <c r="FI302" s="104"/>
      <c r="FJ302" s="104"/>
      <c r="FK302" s="104"/>
      <c r="FL302" s="104"/>
      <c r="FM302" s="100"/>
      <c r="FN302" s="100"/>
      <c r="FO302" s="100"/>
      <c r="FP302" s="100"/>
      <c r="FQ302" s="100"/>
      <c r="FR302" s="100"/>
      <c r="FS302" s="100"/>
      <c r="FT302" s="100"/>
      <c r="FU302" s="100"/>
      <c r="FV302" s="100"/>
      <c r="FW302" s="100"/>
      <c r="FX302" s="100"/>
      <c r="FY302" s="100"/>
      <c r="FZ302" s="100"/>
      <c r="GA302" s="100"/>
      <c r="GB302" s="100"/>
      <c r="GC302" s="100"/>
      <c r="GD302" s="100"/>
      <c r="GE302" s="100"/>
      <c r="GF302" s="100"/>
      <c r="GG302" s="100"/>
      <c r="GH302" s="100"/>
      <c r="GI302" s="100"/>
    </row>
    <row r="303" ht="15.75" customHeight="1">
      <c r="A303" s="100"/>
      <c r="B303" s="100"/>
      <c r="C303" s="100"/>
      <c r="D303" s="100"/>
      <c r="E303" s="103"/>
      <c r="F303" s="100"/>
      <c r="G303" s="100"/>
      <c r="H303" s="100"/>
      <c r="I303" s="100"/>
      <c r="J303" s="103"/>
      <c r="K303" s="100"/>
      <c r="L303" s="100"/>
      <c r="M303" s="101"/>
      <c r="N303" s="102"/>
      <c r="O303" s="103"/>
      <c r="P303" s="103"/>
      <c r="Q303" s="103"/>
      <c r="R303" s="103"/>
      <c r="S303" s="103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00"/>
      <c r="AI303" s="100"/>
      <c r="AJ303" s="100"/>
      <c r="AK303" s="101"/>
      <c r="AL303" s="100"/>
      <c r="AM303" s="100"/>
      <c r="AN303" s="100"/>
      <c r="AO303" s="100"/>
      <c r="AP303" s="100"/>
      <c r="AQ303" s="100"/>
      <c r="AR303" s="100"/>
      <c r="AS303" s="100"/>
      <c r="AT303" s="100"/>
      <c r="AU303" s="100"/>
      <c r="AV303" s="100"/>
      <c r="AW303" s="100"/>
      <c r="AX303" s="100"/>
      <c r="AY303" s="100"/>
      <c r="AZ303" s="100"/>
      <c r="BA303" s="100"/>
      <c r="BB303" s="100"/>
      <c r="BC303" s="100"/>
      <c r="BD303" s="100"/>
      <c r="BE303" s="100"/>
      <c r="BF303" s="100"/>
      <c r="BG303" s="100"/>
      <c r="BH303" s="100"/>
      <c r="BI303" s="100"/>
      <c r="BJ303" s="100"/>
      <c r="BK303" s="100"/>
      <c r="BL303" s="100"/>
      <c r="BM303" s="100"/>
      <c r="BN303" s="100"/>
      <c r="BO303" s="100"/>
      <c r="BP303" s="100"/>
      <c r="BQ303" s="100"/>
      <c r="BR303" s="100"/>
      <c r="BS303" s="100"/>
      <c r="BT303" s="100"/>
      <c r="BU303" s="100"/>
      <c r="BV303" s="100"/>
      <c r="BW303" s="100"/>
      <c r="BX303" s="100"/>
      <c r="BY303" s="100"/>
      <c r="BZ303" s="100"/>
      <c r="CA303" s="100"/>
      <c r="CB303" s="100"/>
      <c r="CC303" s="100"/>
      <c r="CD303" s="100"/>
      <c r="CE303" s="100"/>
      <c r="CF303" s="100"/>
      <c r="CG303" s="100"/>
      <c r="CH303" s="100"/>
      <c r="CI303" s="100"/>
      <c r="CJ303" s="100"/>
      <c r="CK303" s="100"/>
      <c r="CL303" s="100"/>
      <c r="CM303" s="100"/>
      <c r="CN303" s="100"/>
      <c r="CO303" s="100"/>
      <c r="CP303" s="100"/>
      <c r="CQ303" s="100"/>
      <c r="CR303" s="100"/>
      <c r="CS303" s="100"/>
      <c r="CT303" s="100"/>
      <c r="CU303" s="100"/>
      <c r="CV303" s="100"/>
      <c r="CW303" s="100"/>
      <c r="CX303" s="100"/>
      <c r="CY303" s="100"/>
      <c r="CZ303" s="100"/>
      <c r="DA303" s="100"/>
      <c r="DB303" s="100"/>
      <c r="DC303" s="100"/>
      <c r="DD303" s="100"/>
      <c r="DE303" s="100"/>
      <c r="DF303" s="100"/>
      <c r="DG303" s="100"/>
      <c r="DH303" s="100"/>
      <c r="DI303" s="100"/>
      <c r="DJ303" s="100"/>
      <c r="DK303" s="100"/>
      <c r="DL303" s="100"/>
      <c r="DM303" s="100"/>
      <c r="DN303" s="100"/>
      <c r="DO303" s="100"/>
      <c r="DP303" s="100"/>
      <c r="DQ303" s="100"/>
      <c r="DR303" s="100"/>
      <c r="DS303" s="100"/>
      <c r="DT303" s="100"/>
      <c r="DU303" s="100"/>
      <c r="DV303" s="100"/>
      <c r="DW303" s="100"/>
      <c r="DX303" s="100"/>
      <c r="DY303" s="100"/>
      <c r="DZ303" s="100"/>
      <c r="EA303" s="100"/>
      <c r="EB303" s="100"/>
      <c r="EC303" s="100"/>
      <c r="ED303" s="100"/>
      <c r="EE303" s="100"/>
      <c r="EF303" s="100"/>
      <c r="EG303" s="100"/>
      <c r="EH303" s="100"/>
      <c r="EI303" s="100"/>
      <c r="EJ303" s="100"/>
      <c r="EK303" s="100"/>
      <c r="EL303" s="100"/>
      <c r="EM303" s="100"/>
      <c r="EN303" s="100"/>
      <c r="EO303" s="100"/>
      <c r="EP303" s="100"/>
      <c r="EQ303" s="100"/>
      <c r="ER303" s="101"/>
      <c r="ES303" s="100"/>
      <c r="ET303" s="100"/>
      <c r="EU303" s="104"/>
      <c r="EV303" s="104"/>
      <c r="EW303" s="104"/>
      <c r="EX303" s="104"/>
      <c r="EY303" s="104"/>
      <c r="EZ303" s="104"/>
      <c r="FA303" s="104"/>
      <c r="FB303" s="104"/>
      <c r="FC303" s="104"/>
      <c r="FD303" s="104"/>
      <c r="FE303" s="104"/>
      <c r="FF303" s="104"/>
      <c r="FG303" s="104"/>
      <c r="FH303" s="104"/>
      <c r="FI303" s="104"/>
      <c r="FJ303" s="104"/>
      <c r="FK303" s="104"/>
      <c r="FL303" s="104"/>
      <c r="FM303" s="100"/>
      <c r="FN303" s="100"/>
      <c r="FO303" s="100"/>
      <c r="FP303" s="100"/>
      <c r="FQ303" s="100"/>
      <c r="FR303" s="100"/>
      <c r="FS303" s="100"/>
      <c r="FT303" s="100"/>
      <c r="FU303" s="100"/>
      <c r="FV303" s="100"/>
      <c r="FW303" s="100"/>
      <c r="FX303" s="100"/>
      <c r="FY303" s="100"/>
      <c r="FZ303" s="100"/>
      <c r="GA303" s="100"/>
      <c r="GB303" s="100"/>
      <c r="GC303" s="100"/>
      <c r="GD303" s="100"/>
      <c r="GE303" s="100"/>
      <c r="GF303" s="100"/>
      <c r="GG303" s="100"/>
      <c r="GH303" s="100"/>
      <c r="GI303" s="100"/>
    </row>
    <row r="304" ht="15.75" customHeight="1">
      <c r="A304" s="100"/>
      <c r="B304" s="100"/>
      <c r="C304" s="100"/>
      <c r="D304" s="100"/>
      <c r="E304" s="103"/>
      <c r="F304" s="100"/>
      <c r="G304" s="100"/>
      <c r="H304" s="100"/>
      <c r="I304" s="100"/>
      <c r="J304" s="103"/>
      <c r="K304" s="100"/>
      <c r="L304" s="100"/>
      <c r="M304" s="101"/>
      <c r="N304" s="102"/>
      <c r="O304" s="103"/>
      <c r="P304" s="103"/>
      <c r="Q304" s="103"/>
      <c r="R304" s="103"/>
      <c r="S304" s="103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1"/>
      <c r="AL304" s="100"/>
      <c r="AM304" s="100"/>
      <c r="AN304" s="100"/>
      <c r="AO304" s="100"/>
      <c r="AP304" s="100"/>
      <c r="AQ304" s="100"/>
      <c r="AR304" s="100"/>
      <c r="AS304" s="100"/>
      <c r="AT304" s="100"/>
      <c r="AU304" s="100"/>
      <c r="AV304" s="100"/>
      <c r="AW304" s="100"/>
      <c r="AX304" s="100"/>
      <c r="AY304" s="100"/>
      <c r="AZ304" s="100"/>
      <c r="BA304" s="100"/>
      <c r="BB304" s="100"/>
      <c r="BC304" s="100"/>
      <c r="BD304" s="100"/>
      <c r="BE304" s="100"/>
      <c r="BF304" s="100"/>
      <c r="BG304" s="100"/>
      <c r="BH304" s="100"/>
      <c r="BI304" s="100"/>
      <c r="BJ304" s="100"/>
      <c r="BK304" s="100"/>
      <c r="BL304" s="100"/>
      <c r="BM304" s="100"/>
      <c r="BN304" s="100"/>
      <c r="BO304" s="100"/>
      <c r="BP304" s="100"/>
      <c r="BQ304" s="100"/>
      <c r="BR304" s="100"/>
      <c r="BS304" s="100"/>
      <c r="BT304" s="100"/>
      <c r="BU304" s="100"/>
      <c r="BV304" s="100"/>
      <c r="BW304" s="100"/>
      <c r="BX304" s="100"/>
      <c r="BY304" s="100"/>
      <c r="BZ304" s="100"/>
      <c r="CA304" s="100"/>
      <c r="CB304" s="100"/>
      <c r="CC304" s="100"/>
      <c r="CD304" s="100"/>
      <c r="CE304" s="100"/>
      <c r="CF304" s="100"/>
      <c r="CG304" s="100"/>
      <c r="CH304" s="100"/>
      <c r="CI304" s="100"/>
      <c r="CJ304" s="100"/>
      <c r="CK304" s="100"/>
      <c r="CL304" s="100"/>
      <c r="CM304" s="100"/>
      <c r="CN304" s="100"/>
      <c r="CO304" s="100"/>
      <c r="CP304" s="100"/>
      <c r="CQ304" s="100"/>
      <c r="CR304" s="100"/>
      <c r="CS304" s="100"/>
      <c r="CT304" s="100"/>
      <c r="CU304" s="100"/>
      <c r="CV304" s="100"/>
      <c r="CW304" s="100"/>
      <c r="CX304" s="100"/>
      <c r="CY304" s="100"/>
      <c r="CZ304" s="100"/>
      <c r="DA304" s="100"/>
      <c r="DB304" s="100"/>
      <c r="DC304" s="100"/>
      <c r="DD304" s="100"/>
      <c r="DE304" s="100"/>
      <c r="DF304" s="100"/>
      <c r="DG304" s="100"/>
      <c r="DH304" s="100"/>
      <c r="DI304" s="100"/>
      <c r="DJ304" s="100"/>
      <c r="DK304" s="100"/>
      <c r="DL304" s="100"/>
      <c r="DM304" s="100"/>
      <c r="DN304" s="100"/>
      <c r="DO304" s="100"/>
      <c r="DP304" s="100"/>
      <c r="DQ304" s="100"/>
      <c r="DR304" s="100"/>
      <c r="DS304" s="100"/>
      <c r="DT304" s="100"/>
      <c r="DU304" s="100"/>
      <c r="DV304" s="100"/>
      <c r="DW304" s="100"/>
      <c r="DX304" s="100"/>
      <c r="DY304" s="100"/>
      <c r="DZ304" s="100"/>
      <c r="EA304" s="100"/>
      <c r="EB304" s="100"/>
      <c r="EC304" s="100"/>
      <c r="ED304" s="100"/>
      <c r="EE304" s="100"/>
      <c r="EF304" s="100"/>
      <c r="EG304" s="100"/>
      <c r="EH304" s="100"/>
      <c r="EI304" s="100"/>
      <c r="EJ304" s="100"/>
      <c r="EK304" s="100"/>
      <c r="EL304" s="100"/>
      <c r="EM304" s="100"/>
      <c r="EN304" s="100"/>
      <c r="EO304" s="100"/>
      <c r="EP304" s="100"/>
      <c r="EQ304" s="100"/>
      <c r="ER304" s="101"/>
      <c r="ES304" s="100"/>
      <c r="ET304" s="100"/>
      <c r="EU304" s="104"/>
      <c r="EV304" s="104"/>
      <c r="EW304" s="104"/>
      <c r="EX304" s="104"/>
      <c r="EY304" s="104"/>
      <c r="EZ304" s="104"/>
      <c r="FA304" s="104"/>
      <c r="FB304" s="104"/>
      <c r="FC304" s="104"/>
      <c r="FD304" s="104"/>
      <c r="FE304" s="104"/>
      <c r="FF304" s="104"/>
      <c r="FG304" s="104"/>
      <c r="FH304" s="104"/>
      <c r="FI304" s="104"/>
      <c r="FJ304" s="104"/>
      <c r="FK304" s="104"/>
      <c r="FL304" s="104"/>
      <c r="FM304" s="100"/>
      <c r="FN304" s="100"/>
      <c r="FO304" s="100"/>
      <c r="FP304" s="100"/>
      <c r="FQ304" s="100"/>
      <c r="FR304" s="100"/>
      <c r="FS304" s="100"/>
      <c r="FT304" s="100"/>
      <c r="FU304" s="100"/>
      <c r="FV304" s="100"/>
      <c r="FW304" s="100"/>
      <c r="FX304" s="100"/>
      <c r="FY304" s="100"/>
      <c r="FZ304" s="100"/>
      <c r="GA304" s="100"/>
      <c r="GB304" s="100"/>
      <c r="GC304" s="100"/>
      <c r="GD304" s="100"/>
      <c r="GE304" s="100"/>
      <c r="GF304" s="100"/>
      <c r="GG304" s="100"/>
      <c r="GH304" s="100"/>
      <c r="GI304" s="100"/>
    </row>
    <row r="305" ht="15.75" customHeight="1">
      <c r="A305" s="100"/>
      <c r="B305" s="100"/>
      <c r="C305" s="100"/>
      <c r="D305" s="100"/>
      <c r="E305" s="103"/>
      <c r="F305" s="100"/>
      <c r="G305" s="100"/>
      <c r="H305" s="100"/>
      <c r="I305" s="100"/>
      <c r="J305" s="103"/>
      <c r="K305" s="100"/>
      <c r="L305" s="100"/>
      <c r="M305" s="101"/>
      <c r="N305" s="102"/>
      <c r="O305" s="103"/>
      <c r="P305" s="103"/>
      <c r="Q305" s="103"/>
      <c r="R305" s="103"/>
      <c r="S305" s="103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00"/>
      <c r="AI305" s="100"/>
      <c r="AJ305" s="100"/>
      <c r="AK305" s="101"/>
      <c r="AL305" s="100"/>
      <c r="AM305" s="100"/>
      <c r="AN305" s="100"/>
      <c r="AO305" s="100"/>
      <c r="AP305" s="100"/>
      <c r="AQ305" s="100"/>
      <c r="AR305" s="100"/>
      <c r="AS305" s="100"/>
      <c r="AT305" s="100"/>
      <c r="AU305" s="100"/>
      <c r="AV305" s="100"/>
      <c r="AW305" s="100"/>
      <c r="AX305" s="100"/>
      <c r="AY305" s="100"/>
      <c r="AZ305" s="100"/>
      <c r="BA305" s="100"/>
      <c r="BB305" s="100"/>
      <c r="BC305" s="100"/>
      <c r="BD305" s="100"/>
      <c r="BE305" s="100"/>
      <c r="BF305" s="100"/>
      <c r="BG305" s="100"/>
      <c r="BH305" s="100"/>
      <c r="BI305" s="100"/>
      <c r="BJ305" s="100"/>
      <c r="BK305" s="100"/>
      <c r="BL305" s="100"/>
      <c r="BM305" s="100"/>
      <c r="BN305" s="100"/>
      <c r="BO305" s="100"/>
      <c r="BP305" s="100"/>
      <c r="BQ305" s="100"/>
      <c r="BR305" s="100"/>
      <c r="BS305" s="100"/>
      <c r="BT305" s="100"/>
      <c r="BU305" s="100"/>
      <c r="BV305" s="100"/>
      <c r="BW305" s="100"/>
      <c r="BX305" s="100"/>
      <c r="BY305" s="100"/>
      <c r="BZ305" s="100"/>
      <c r="CA305" s="100"/>
      <c r="CB305" s="100"/>
      <c r="CC305" s="100"/>
      <c r="CD305" s="100"/>
      <c r="CE305" s="100"/>
      <c r="CF305" s="100"/>
      <c r="CG305" s="100"/>
      <c r="CH305" s="100"/>
      <c r="CI305" s="100"/>
      <c r="CJ305" s="100"/>
      <c r="CK305" s="100"/>
      <c r="CL305" s="100"/>
      <c r="CM305" s="100"/>
      <c r="CN305" s="100"/>
      <c r="CO305" s="100"/>
      <c r="CP305" s="100"/>
      <c r="CQ305" s="100"/>
      <c r="CR305" s="100"/>
      <c r="CS305" s="100"/>
      <c r="CT305" s="100"/>
      <c r="CU305" s="100"/>
      <c r="CV305" s="100"/>
      <c r="CW305" s="100"/>
      <c r="CX305" s="100"/>
      <c r="CY305" s="100"/>
      <c r="CZ305" s="100"/>
      <c r="DA305" s="100"/>
      <c r="DB305" s="100"/>
      <c r="DC305" s="100"/>
      <c r="DD305" s="100"/>
      <c r="DE305" s="100"/>
      <c r="DF305" s="100"/>
      <c r="DG305" s="100"/>
      <c r="DH305" s="100"/>
      <c r="DI305" s="100"/>
      <c r="DJ305" s="100"/>
      <c r="DK305" s="100"/>
      <c r="DL305" s="100"/>
      <c r="DM305" s="100"/>
      <c r="DN305" s="100"/>
      <c r="DO305" s="100"/>
      <c r="DP305" s="100"/>
      <c r="DQ305" s="100"/>
      <c r="DR305" s="100"/>
      <c r="DS305" s="100"/>
      <c r="DT305" s="100"/>
      <c r="DU305" s="100"/>
      <c r="DV305" s="100"/>
      <c r="DW305" s="100"/>
      <c r="DX305" s="100"/>
      <c r="DY305" s="100"/>
      <c r="DZ305" s="100"/>
      <c r="EA305" s="100"/>
      <c r="EB305" s="100"/>
      <c r="EC305" s="100"/>
      <c r="ED305" s="100"/>
      <c r="EE305" s="100"/>
      <c r="EF305" s="100"/>
      <c r="EG305" s="100"/>
      <c r="EH305" s="100"/>
      <c r="EI305" s="100"/>
      <c r="EJ305" s="100"/>
      <c r="EK305" s="100"/>
      <c r="EL305" s="100"/>
      <c r="EM305" s="100"/>
      <c r="EN305" s="100"/>
      <c r="EO305" s="100"/>
      <c r="EP305" s="100"/>
      <c r="EQ305" s="100"/>
      <c r="ER305" s="101"/>
      <c r="ES305" s="100"/>
      <c r="ET305" s="100"/>
      <c r="EU305" s="104"/>
      <c r="EV305" s="104"/>
      <c r="EW305" s="104"/>
      <c r="EX305" s="104"/>
      <c r="EY305" s="104"/>
      <c r="EZ305" s="104"/>
      <c r="FA305" s="104"/>
      <c r="FB305" s="104"/>
      <c r="FC305" s="104"/>
      <c r="FD305" s="104"/>
      <c r="FE305" s="104"/>
      <c r="FF305" s="104"/>
      <c r="FG305" s="104"/>
      <c r="FH305" s="104"/>
      <c r="FI305" s="104"/>
      <c r="FJ305" s="104"/>
      <c r="FK305" s="104"/>
      <c r="FL305" s="104"/>
      <c r="FM305" s="100"/>
      <c r="FN305" s="100"/>
      <c r="FO305" s="100"/>
      <c r="FP305" s="100"/>
      <c r="FQ305" s="100"/>
      <c r="FR305" s="100"/>
      <c r="FS305" s="100"/>
      <c r="FT305" s="100"/>
      <c r="FU305" s="100"/>
      <c r="FV305" s="100"/>
      <c r="FW305" s="100"/>
      <c r="FX305" s="100"/>
      <c r="FY305" s="100"/>
      <c r="FZ305" s="100"/>
      <c r="GA305" s="100"/>
      <c r="GB305" s="100"/>
      <c r="GC305" s="100"/>
      <c r="GD305" s="100"/>
      <c r="GE305" s="100"/>
      <c r="GF305" s="100"/>
      <c r="GG305" s="100"/>
      <c r="GH305" s="100"/>
      <c r="GI305" s="100"/>
    </row>
    <row r="306" ht="15.75" customHeight="1">
      <c r="A306" s="100"/>
      <c r="B306" s="100"/>
      <c r="C306" s="100"/>
      <c r="D306" s="100"/>
      <c r="E306" s="103"/>
      <c r="F306" s="100"/>
      <c r="G306" s="100"/>
      <c r="H306" s="100"/>
      <c r="I306" s="100"/>
      <c r="J306" s="103"/>
      <c r="K306" s="100"/>
      <c r="L306" s="100"/>
      <c r="M306" s="101"/>
      <c r="N306" s="102"/>
      <c r="O306" s="103"/>
      <c r="P306" s="103"/>
      <c r="Q306" s="103"/>
      <c r="R306" s="103"/>
      <c r="S306" s="103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00"/>
      <c r="AI306" s="100"/>
      <c r="AJ306" s="100"/>
      <c r="AK306" s="101"/>
      <c r="AL306" s="100"/>
      <c r="AM306" s="100"/>
      <c r="AN306" s="100"/>
      <c r="AO306" s="100"/>
      <c r="AP306" s="100"/>
      <c r="AQ306" s="100"/>
      <c r="AR306" s="100"/>
      <c r="AS306" s="100"/>
      <c r="AT306" s="100"/>
      <c r="AU306" s="100"/>
      <c r="AV306" s="100"/>
      <c r="AW306" s="100"/>
      <c r="AX306" s="100"/>
      <c r="AY306" s="100"/>
      <c r="AZ306" s="100"/>
      <c r="BA306" s="100"/>
      <c r="BB306" s="100"/>
      <c r="BC306" s="100"/>
      <c r="BD306" s="100"/>
      <c r="BE306" s="100"/>
      <c r="BF306" s="100"/>
      <c r="BG306" s="100"/>
      <c r="BH306" s="100"/>
      <c r="BI306" s="100"/>
      <c r="BJ306" s="100"/>
      <c r="BK306" s="100"/>
      <c r="BL306" s="100"/>
      <c r="BM306" s="100"/>
      <c r="BN306" s="100"/>
      <c r="BO306" s="100"/>
      <c r="BP306" s="100"/>
      <c r="BQ306" s="100"/>
      <c r="BR306" s="100"/>
      <c r="BS306" s="100"/>
      <c r="BT306" s="100"/>
      <c r="BU306" s="100"/>
      <c r="BV306" s="100"/>
      <c r="BW306" s="100"/>
      <c r="BX306" s="100"/>
      <c r="BY306" s="100"/>
      <c r="BZ306" s="100"/>
      <c r="CA306" s="100"/>
      <c r="CB306" s="100"/>
      <c r="CC306" s="100"/>
      <c r="CD306" s="100"/>
      <c r="CE306" s="100"/>
      <c r="CF306" s="100"/>
      <c r="CG306" s="100"/>
      <c r="CH306" s="100"/>
      <c r="CI306" s="100"/>
      <c r="CJ306" s="100"/>
      <c r="CK306" s="100"/>
      <c r="CL306" s="100"/>
      <c r="CM306" s="100"/>
      <c r="CN306" s="100"/>
      <c r="CO306" s="100"/>
      <c r="CP306" s="100"/>
      <c r="CQ306" s="100"/>
      <c r="CR306" s="100"/>
      <c r="CS306" s="100"/>
      <c r="CT306" s="100"/>
      <c r="CU306" s="100"/>
      <c r="CV306" s="100"/>
      <c r="CW306" s="100"/>
      <c r="CX306" s="100"/>
      <c r="CY306" s="100"/>
      <c r="CZ306" s="100"/>
      <c r="DA306" s="100"/>
      <c r="DB306" s="100"/>
      <c r="DC306" s="100"/>
      <c r="DD306" s="100"/>
      <c r="DE306" s="100"/>
      <c r="DF306" s="100"/>
      <c r="DG306" s="100"/>
      <c r="DH306" s="100"/>
      <c r="DI306" s="100"/>
      <c r="DJ306" s="100"/>
      <c r="DK306" s="100"/>
      <c r="DL306" s="100"/>
      <c r="DM306" s="100"/>
      <c r="DN306" s="100"/>
      <c r="DO306" s="100"/>
      <c r="DP306" s="100"/>
      <c r="DQ306" s="100"/>
      <c r="DR306" s="100"/>
      <c r="DS306" s="100"/>
      <c r="DT306" s="100"/>
      <c r="DU306" s="100"/>
      <c r="DV306" s="100"/>
      <c r="DW306" s="100"/>
      <c r="DX306" s="100"/>
      <c r="DY306" s="100"/>
      <c r="DZ306" s="100"/>
      <c r="EA306" s="100"/>
      <c r="EB306" s="100"/>
      <c r="EC306" s="100"/>
      <c r="ED306" s="100"/>
      <c r="EE306" s="100"/>
      <c r="EF306" s="100"/>
      <c r="EG306" s="100"/>
      <c r="EH306" s="100"/>
      <c r="EI306" s="100"/>
      <c r="EJ306" s="100"/>
      <c r="EK306" s="100"/>
      <c r="EL306" s="100"/>
      <c r="EM306" s="100"/>
      <c r="EN306" s="100"/>
      <c r="EO306" s="100"/>
      <c r="EP306" s="100"/>
      <c r="EQ306" s="100"/>
      <c r="ER306" s="101"/>
      <c r="ES306" s="100"/>
      <c r="ET306" s="100"/>
      <c r="EU306" s="104"/>
      <c r="EV306" s="104"/>
      <c r="EW306" s="104"/>
      <c r="EX306" s="104"/>
      <c r="EY306" s="104"/>
      <c r="EZ306" s="104"/>
      <c r="FA306" s="104"/>
      <c r="FB306" s="104"/>
      <c r="FC306" s="104"/>
      <c r="FD306" s="104"/>
      <c r="FE306" s="104"/>
      <c r="FF306" s="104"/>
      <c r="FG306" s="104"/>
      <c r="FH306" s="104"/>
      <c r="FI306" s="104"/>
      <c r="FJ306" s="104"/>
      <c r="FK306" s="104"/>
      <c r="FL306" s="104"/>
      <c r="FM306" s="100"/>
      <c r="FN306" s="100"/>
      <c r="FO306" s="100"/>
      <c r="FP306" s="100"/>
      <c r="FQ306" s="100"/>
      <c r="FR306" s="100"/>
      <c r="FS306" s="100"/>
      <c r="FT306" s="100"/>
      <c r="FU306" s="100"/>
      <c r="FV306" s="100"/>
      <c r="FW306" s="100"/>
      <c r="FX306" s="100"/>
      <c r="FY306" s="100"/>
      <c r="FZ306" s="100"/>
      <c r="GA306" s="100"/>
      <c r="GB306" s="100"/>
      <c r="GC306" s="100"/>
      <c r="GD306" s="100"/>
      <c r="GE306" s="100"/>
      <c r="GF306" s="100"/>
      <c r="GG306" s="100"/>
      <c r="GH306" s="100"/>
      <c r="GI306" s="100"/>
    </row>
    <row r="307" ht="15.75" customHeight="1">
      <c r="A307" s="100"/>
      <c r="B307" s="100"/>
      <c r="C307" s="100"/>
      <c r="D307" s="100"/>
      <c r="E307" s="103"/>
      <c r="F307" s="100"/>
      <c r="G307" s="100"/>
      <c r="H307" s="100"/>
      <c r="I307" s="100"/>
      <c r="J307" s="103"/>
      <c r="K307" s="100"/>
      <c r="L307" s="100"/>
      <c r="M307" s="101"/>
      <c r="N307" s="102"/>
      <c r="O307" s="103"/>
      <c r="P307" s="103"/>
      <c r="Q307" s="103"/>
      <c r="R307" s="103"/>
      <c r="S307" s="103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00"/>
      <c r="AI307" s="100"/>
      <c r="AJ307" s="100"/>
      <c r="AK307" s="101"/>
      <c r="AL307" s="100"/>
      <c r="AM307" s="100"/>
      <c r="AN307" s="100"/>
      <c r="AO307" s="100"/>
      <c r="AP307" s="100"/>
      <c r="AQ307" s="100"/>
      <c r="AR307" s="100"/>
      <c r="AS307" s="100"/>
      <c r="AT307" s="100"/>
      <c r="AU307" s="100"/>
      <c r="AV307" s="100"/>
      <c r="AW307" s="100"/>
      <c r="AX307" s="100"/>
      <c r="AY307" s="100"/>
      <c r="AZ307" s="100"/>
      <c r="BA307" s="100"/>
      <c r="BB307" s="100"/>
      <c r="BC307" s="100"/>
      <c r="BD307" s="100"/>
      <c r="BE307" s="100"/>
      <c r="BF307" s="100"/>
      <c r="BG307" s="100"/>
      <c r="BH307" s="100"/>
      <c r="BI307" s="100"/>
      <c r="BJ307" s="100"/>
      <c r="BK307" s="100"/>
      <c r="BL307" s="100"/>
      <c r="BM307" s="100"/>
      <c r="BN307" s="100"/>
      <c r="BO307" s="100"/>
      <c r="BP307" s="100"/>
      <c r="BQ307" s="100"/>
      <c r="BR307" s="100"/>
      <c r="BS307" s="100"/>
      <c r="BT307" s="100"/>
      <c r="BU307" s="100"/>
      <c r="BV307" s="100"/>
      <c r="BW307" s="100"/>
      <c r="BX307" s="100"/>
      <c r="BY307" s="100"/>
      <c r="BZ307" s="100"/>
      <c r="CA307" s="100"/>
      <c r="CB307" s="100"/>
      <c r="CC307" s="100"/>
      <c r="CD307" s="100"/>
      <c r="CE307" s="100"/>
      <c r="CF307" s="100"/>
      <c r="CG307" s="100"/>
      <c r="CH307" s="100"/>
      <c r="CI307" s="100"/>
      <c r="CJ307" s="100"/>
      <c r="CK307" s="100"/>
      <c r="CL307" s="100"/>
      <c r="CM307" s="100"/>
      <c r="CN307" s="100"/>
      <c r="CO307" s="100"/>
      <c r="CP307" s="100"/>
      <c r="CQ307" s="100"/>
      <c r="CR307" s="100"/>
      <c r="CS307" s="100"/>
      <c r="CT307" s="100"/>
      <c r="CU307" s="100"/>
      <c r="CV307" s="100"/>
      <c r="CW307" s="100"/>
      <c r="CX307" s="100"/>
      <c r="CY307" s="100"/>
      <c r="CZ307" s="100"/>
      <c r="DA307" s="100"/>
      <c r="DB307" s="100"/>
      <c r="DC307" s="100"/>
      <c r="DD307" s="100"/>
      <c r="DE307" s="100"/>
      <c r="DF307" s="100"/>
      <c r="DG307" s="100"/>
      <c r="DH307" s="100"/>
      <c r="DI307" s="100"/>
      <c r="DJ307" s="100"/>
      <c r="DK307" s="100"/>
      <c r="DL307" s="100"/>
      <c r="DM307" s="100"/>
      <c r="DN307" s="100"/>
      <c r="DO307" s="100"/>
      <c r="DP307" s="100"/>
      <c r="DQ307" s="100"/>
      <c r="DR307" s="100"/>
      <c r="DS307" s="100"/>
      <c r="DT307" s="100"/>
      <c r="DU307" s="100"/>
      <c r="DV307" s="100"/>
      <c r="DW307" s="100"/>
      <c r="DX307" s="100"/>
      <c r="DY307" s="100"/>
      <c r="DZ307" s="100"/>
      <c r="EA307" s="100"/>
      <c r="EB307" s="100"/>
      <c r="EC307" s="100"/>
      <c r="ED307" s="100"/>
      <c r="EE307" s="100"/>
      <c r="EF307" s="100"/>
      <c r="EG307" s="100"/>
      <c r="EH307" s="100"/>
      <c r="EI307" s="100"/>
      <c r="EJ307" s="100"/>
      <c r="EK307" s="100"/>
      <c r="EL307" s="100"/>
      <c r="EM307" s="100"/>
      <c r="EN307" s="100"/>
      <c r="EO307" s="100"/>
      <c r="EP307" s="100"/>
      <c r="EQ307" s="100"/>
      <c r="ER307" s="101"/>
      <c r="ES307" s="100"/>
      <c r="ET307" s="100"/>
      <c r="EU307" s="104"/>
      <c r="EV307" s="104"/>
      <c r="EW307" s="104"/>
      <c r="EX307" s="104"/>
      <c r="EY307" s="104"/>
      <c r="EZ307" s="104"/>
      <c r="FA307" s="104"/>
      <c r="FB307" s="104"/>
      <c r="FC307" s="104"/>
      <c r="FD307" s="104"/>
      <c r="FE307" s="104"/>
      <c r="FF307" s="104"/>
      <c r="FG307" s="104"/>
      <c r="FH307" s="104"/>
      <c r="FI307" s="104"/>
      <c r="FJ307" s="104"/>
      <c r="FK307" s="104"/>
      <c r="FL307" s="104"/>
      <c r="FM307" s="100"/>
      <c r="FN307" s="100"/>
      <c r="FO307" s="100"/>
      <c r="FP307" s="100"/>
      <c r="FQ307" s="100"/>
      <c r="FR307" s="100"/>
      <c r="FS307" s="100"/>
      <c r="FT307" s="100"/>
      <c r="FU307" s="100"/>
      <c r="FV307" s="100"/>
      <c r="FW307" s="100"/>
      <c r="FX307" s="100"/>
      <c r="FY307" s="100"/>
      <c r="FZ307" s="100"/>
      <c r="GA307" s="100"/>
      <c r="GB307" s="100"/>
      <c r="GC307" s="100"/>
      <c r="GD307" s="100"/>
      <c r="GE307" s="100"/>
      <c r="GF307" s="100"/>
      <c r="GG307" s="100"/>
      <c r="GH307" s="100"/>
      <c r="GI307" s="100"/>
    </row>
    <row r="308" ht="15.75" customHeight="1">
      <c r="A308" s="100"/>
      <c r="B308" s="100"/>
      <c r="C308" s="100"/>
      <c r="D308" s="100"/>
      <c r="E308" s="103"/>
      <c r="F308" s="100"/>
      <c r="G308" s="100"/>
      <c r="H308" s="100"/>
      <c r="I308" s="100"/>
      <c r="J308" s="103"/>
      <c r="K308" s="100"/>
      <c r="L308" s="100"/>
      <c r="M308" s="101"/>
      <c r="N308" s="102"/>
      <c r="O308" s="103"/>
      <c r="P308" s="103"/>
      <c r="Q308" s="103"/>
      <c r="R308" s="103"/>
      <c r="S308" s="103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00"/>
      <c r="AI308" s="100"/>
      <c r="AJ308" s="100"/>
      <c r="AK308" s="101"/>
      <c r="AL308" s="100"/>
      <c r="AM308" s="100"/>
      <c r="AN308" s="100"/>
      <c r="AO308" s="100"/>
      <c r="AP308" s="100"/>
      <c r="AQ308" s="100"/>
      <c r="AR308" s="100"/>
      <c r="AS308" s="100"/>
      <c r="AT308" s="100"/>
      <c r="AU308" s="100"/>
      <c r="AV308" s="100"/>
      <c r="AW308" s="100"/>
      <c r="AX308" s="100"/>
      <c r="AY308" s="100"/>
      <c r="AZ308" s="100"/>
      <c r="BA308" s="100"/>
      <c r="BB308" s="100"/>
      <c r="BC308" s="100"/>
      <c r="BD308" s="100"/>
      <c r="BE308" s="100"/>
      <c r="BF308" s="100"/>
      <c r="BG308" s="100"/>
      <c r="BH308" s="100"/>
      <c r="BI308" s="100"/>
      <c r="BJ308" s="100"/>
      <c r="BK308" s="100"/>
      <c r="BL308" s="100"/>
      <c r="BM308" s="100"/>
      <c r="BN308" s="100"/>
      <c r="BO308" s="100"/>
      <c r="BP308" s="100"/>
      <c r="BQ308" s="100"/>
      <c r="BR308" s="100"/>
      <c r="BS308" s="100"/>
      <c r="BT308" s="100"/>
      <c r="BU308" s="100"/>
      <c r="BV308" s="100"/>
      <c r="BW308" s="100"/>
      <c r="BX308" s="100"/>
      <c r="BY308" s="100"/>
      <c r="BZ308" s="100"/>
      <c r="CA308" s="100"/>
      <c r="CB308" s="100"/>
      <c r="CC308" s="100"/>
      <c r="CD308" s="100"/>
      <c r="CE308" s="100"/>
      <c r="CF308" s="100"/>
      <c r="CG308" s="100"/>
      <c r="CH308" s="100"/>
      <c r="CI308" s="100"/>
      <c r="CJ308" s="100"/>
      <c r="CK308" s="100"/>
      <c r="CL308" s="100"/>
      <c r="CM308" s="100"/>
      <c r="CN308" s="100"/>
      <c r="CO308" s="100"/>
      <c r="CP308" s="100"/>
      <c r="CQ308" s="100"/>
      <c r="CR308" s="100"/>
      <c r="CS308" s="100"/>
      <c r="CT308" s="100"/>
      <c r="CU308" s="100"/>
      <c r="CV308" s="100"/>
      <c r="CW308" s="100"/>
      <c r="CX308" s="100"/>
      <c r="CY308" s="100"/>
      <c r="CZ308" s="100"/>
      <c r="DA308" s="100"/>
      <c r="DB308" s="100"/>
      <c r="DC308" s="100"/>
      <c r="DD308" s="100"/>
      <c r="DE308" s="100"/>
      <c r="DF308" s="100"/>
      <c r="DG308" s="100"/>
      <c r="DH308" s="100"/>
      <c r="DI308" s="100"/>
      <c r="DJ308" s="100"/>
      <c r="DK308" s="100"/>
      <c r="DL308" s="100"/>
      <c r="DM308" s="100"/>
      <c r="DN308" s="100"/>
      <c r="DO308" s="100"/>
      <c r="DP308" s="100"/>
      <c r="DQ308" s="100"/>
      <c r="DR308" s="100"/>
      <c r="DS308" s="100"/>
      <c r="DT308" s="100"/>
      <c r="DU308" s="100"/>
      <c r="DV308" s="100"/>
      <c r="DW308" s="100"/>
      <c r="DX308" s="100"/>
      <c r="DY308" s="100"/>
      <c r="DZ308" s="100"/>
      <c r="EA308" s="100"/>
      <c r="EB308" s="100"/>
      <c r="EC308" s="100"/>
      <c r="ED308" s="100"/>
      <c r="EE308" s="100"/>
      <c r="EF308" s="100"/>
      <c r="EG308" s="100"/>
      <c r="EH308" s="100"/>
      <c r="EI308" s="100"/>
      <c r="EJ308" s="100"/>
      <c r="EK308" s="100"/>
      <c r="EL308" s="100"/>
      <c r="EM308" s="100"/>
      <c r="EN308" s="100"/>
      <c r="EO308" s="100"/>
      <c r="EP308" s="100"/>
      <c r="EQ308" s="100"/>
      <c r="ER308" s="101"/>
      <c r="ES308" s="100"/>
      <c r="ET308" s="100"/>
      <c r="EU308" s="104"/>
      <c r="EV308" s="104"/>
      <c r="EW308" s="104"/>
      <c r="EX308" s="104"/>
      <c r="EY308" s="104"/>
      <c r="EZ308" s="104"/>
      <c r="FA308" s="104"/>
      <c r="FB308" s="104"/>
      <c r="FC308" s="104"/>
      <c r="FD308" s="104"/>
      <c r="FE308" s="104"/>
      <c r="FF308" s="104"/>
      <c r="FG308" s="104"/>
      <c r="FH308" s="104"/>
      <c r="FI308" s="104"/>
      <c r="FJ308" s="104"/>
      <c r="FK308" s="104"/>
      <c r="FL308" s="104"/>
      <c r="FM308" s="100"/>
      <c r="FN308" s="100"/>
      <c r="FO308" s="100"/>
      <c r="FP308" s="100"/>
      <c r="FQ308" s="100"/>
      <c r="FR308" s="100"/>
      <c r="FS308" s="100"/>
      <c r="FT308" s="100"/>
      <c r="FU308" s="100"/>
      <c r="FV308" s="100"/>
      <c r="FW308" s="100"/>
      <c r="FX308" s="100"/>
      <c r="FY308" s="100"/>
      <c r="FZ308" s="100"/>
      <c r="GA308" s="100"/>
      <c r="GB308" s="100"/>
      <c r="GC308" s="100"/>
      <c r="GD308" s="100"/>
      <c r="GE308" s="100"/>
      <c r="GF308" s="100"/>
      <c r="GG308" s="100"/>
      <c r="GH308" s="100"/>
      <c r="GI308" s="100"/>
    </row>
    <row r="309" ht="15.75" customHeight="1">
      <c r="A309" s="100"/>
      <c r="B309" s="100"/>
      <c r="C309" s="100"/>
      <c r="D309" s="100"/>
      <c r="E309" s="103"/>
      <c r="F309" s="100"/>
      <c r="G309" s="100"/>
      <c r="H309" s="100"/>
      <c r="I309" s="100"/>
      <c r="J309" s="103"/>
      <c r="K309" s="100"/>
      <c r="L309" s="100"/>
      <c r="M309" s="101"/>
      <c r="N309" s="102"/>
      <c r="O309" s="103"/>
      <c r="P309" s="103"/>
      <c r="Q309" s="103"/>
      <c r="R309" s="103"/>
      <c r="S309" s="103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00"/>
      <c r="AI309" s="100"/>
      <c r="AJ309" s="100"/>
      <c r="AK309" s="101"/>
      <c r="AL309" s="100"/>
      <c r="AM309" s="100"/>
      <c r="AN309" s="100"/>
      <c r="AO309" s="100"/>
      <c r="AP309" s="100"/>
      <c r="AQ309" s="100"/>
      <c r="AR309" s="100"/>
      <c r="AS309" s="100"/>
      <c r="AT309" s="100"/>
      <c r="AU309" s="100"/>
      <c r="AV309" s="100"/>
      <c r="AW309" s="100"/>
      <c r="AX309" s="100"/>
      <c r="AY309" s="100"/>
      <c r="AZ309" s="100"/>
      <c r="BA309" s="100"/>
      <c r="BB309" s="100"/>
      <c r="BC309" s="100"/>
      <c r="BD309" s="100"/>
      <c r="BE309" s="100"/>
      <c r="BF309" s="100"/>
      <c r="BG309" s="100"/>
      <c r="BH309" s="100"/>
      <c r="BI309" s="100"/>
      <c r="BJ309" s="100"/>
      <c r="BK309" s="100"/>
      <c r="BL309" s="100"/>
      <c r="BM309" s="100"/>
      <c r="BN309" s="100"/>
      <c r="BO309" s="100"/>
      <c r="BP309" s="100"/>
      <c r="BQ309" s="100"/>
      <c r="BR309" s="100"/>
      <c r="BS309" s="100"/>
      <c r="BT309" s="100"/>
      <c r="BU309" s="100"/>
      <c r="BV309" s="100"/>
      <c r="BW309" s="100"/>
      <c r="BX309" s="100"/>
      <c r="BY309" s="100"/>
      <c r="BZ309" s="100"/>
      <c r="CA309" s="100"/>
      <c r="CB309" s="100"/>
      <c r="CC309" s="100"/>
      <c r="CD309" s="100"/>
      <c r="CE309" s="100"/>
      <c r="CF309" s="100"/>
      <c r="CG309" s="100"/>
      <c r="CH309" s="100"/>
      <c r="CI309" s="100"/>
      <c r="CJ309" s="100"/>
      <c r="CK309" s="100"/>
      <c r="CL309" s="100"/>
      <c r="CM309" s="100"/>
      <c r="CN309" s="100"/>
      <c r="CO309" s="100"/>
      <c r="CP309" s="100"/>
      <c r="CQ309" s="100"/>
      <c r="CR309" s="100"/>
      <c r="CS309" s="100"/>
      <c r="CT309" s="100"/>
      <c r="CU309" s="100"/>
      <c r="CV309" s="100"/>
      <c r="CW309" s="100"/>
      <c r="CX309" s="100"/>
      <c r="CY309" s="100"/>
      <c r="CZ309" s="100"/>
      <c r="DA309" s="100"/>
      <c r="DB309" s="100"/>
      <c r="DC309" s="100"/>
      <c r="DD309" s="100"/>
      <c r="DE309" s="100"/>
      <c r="DF309" s="100"/>
      <c r="DG309" s="100"/>
      <c r="DH309" s="100"/>
      <c r="DI309" s="100"/>
      <c r="DJ309" s="100"/>
      <c r="DK309" s="100"/>
      <c r="DL309" s="100"/>
      <c r="DM309" s="100"/>
      <c r="DN309" s="100"/>
      <c r="DO309" s="100"/>
      <c r="DP309" s="100"/>
      <c r="DQ309" s="100"/>
      <c r="DR309" s="100"/>
      <c r="DS309" s="100"/>
      <c r="DT309" s="100"/>
      <c r="DU309" s="100"/>
      <c r="DV309" s="100"/>
      <c r="DW309" s="100"/>
      <c r="DX309" s="100"/>
      <c r="DY309" s="100"/>
      <c r="DZ309" s="100"/>
      <c r="EA309" s="100"/>
      <c r="EB309" s="100"/>
      <c r="EC309" s="100"/>
      <c r="ED309" s="100"/>
      <c r="EE309" s="100"/>
      <c r="EF309" s="100"/>
      <c r="EG309" s="100"/>
      <c r="EH309" s="100"/>
      <c r="EI309" s="100"/>
      <c r="EJ309" s="100"/>
      <c r="EK309" s="100"/>
      <c r="EL309" s="100"/>
      <c r="EM309" s="100"/>
      <c r="EN309" s="100"/>
      <c r="EO309" s="100"/>
      <c r="EP309" s="100"/>
      <c r="EQ309" s="100"/>
      <c r="ER309" s="101"/>
      <c r="ES309" s="100"/>
      <c r="ET309" s="100"/>
      <c r="EU309" s="104"/>
      <c r="EV309" s="104"/>
      <c r="EW309" s="104"/>
      <c r="EX309" s="104"/>
      <c r="EY309" s="104"/>
      <c r="EZ309" s="104"/>
      <c r="FA309" s="104"/>
      <c r="FB309" s="104"/>
      <c r="FC309" s="104"/>
      <c r="FD309" s="104"/>
      <c r="FE309" s="104"/>
      <c r="FF309" s="104"/>
      <c r="FG309" s="104"/>
      <c r="FH309" s="104"/>
      <c r="FI309" s="104"/>
      <c r="FJ309" s="104"/>
      <c r="FK309" s="104"/>
      <c r="FL309" s="104"/>
      <c r="FM309" s="100"/>
      <c r="FN309" s="100"/>
      <c r="FO309" s="100"/>
      <c r="FP309" s="100"/>
      <c r="FQ309" s="100"/>
      <c r="FR309" s="100"/>
      <c r="FS309" s="100"/>
      <c r="FT309" s="100"/>
      <c r="FU309" s="100"/>
      <c r="FV309" s="100"/>
      <c r="FW309" s="100"/>
      <c r="FX309" s="100"/>
      <c r="FY309" s="100"/>
      <c r="FZ309" s="100"/>
      <c r="GA309" s="100"/>
      <c r="GB309" s="100"/>
      <c r="GC309" s="100"/>
      <c r="GD309" s="100"/>
      <c r="GE309" s="100"/>
      <c r="GF309" s="100"/>
      <c r="GG309" s="100"/>
      <c r="GH309" s="100"/>
      <c r="GI309" s="100"/>
    </row>
    <row r="310" ht="15.75" customHeight="1">
      <c r="A310" s="100"/>
      <c r="B310" s="100"/>
      <c r="C310" s="100"/>
      <c r="D310" s="100"/>
      <c r="E310" s="103"/>
      <c r="F310" s="100"/>
      <c r="G310" s="100"/>
      <c r="H310" s="100"/>
      <c r="I310" s="100"/>
      <c r="J310" s="103"/>
      <c r="K310" s="100"/>
      <c r="L310" s="100"/>
      <c r="M310" s="101"/>
      <c r="N310" s="102"/>
      <c r="O310" s="103"/>
      <c r="P310" s="103"/>
      <c r="Q310" s="103"/>
      <c r="R310" s="103"/>
      <c r="S310" s="103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00"/>
      <c r="AI310" s="100"/>
      <c r="AJ310" s="100"/>
      <c r="AK310" s="101"/>
      <c r="AL310" s="100"/>
      <c r="AM310" s="100"/>
      <c r="AN310" s="100"/>
      <c r="AO310" s="100"/>
      <c r="AP310" s="100"/>
      <c r="AQ310" s="100"/>
      <c r="AR310" s="100"/>
      <c r="AS310" s="100"/>
      <c r="AT310" s="100"/>
      <c r="AU310" s="100"/>
      <c r="AV310" s="100"/>
      <c r="AW310" s="100"/>
      <c r="AX310" s="100"/>
      <c r="AY310" s="100"/>
      <c r="AZ310" s="100"/>
      <c r="BA310" s="100"/>
      <c r="BB310" s="100"/>
      <c r="BC310" s="100"/>
      <c r="BD310" s="100"/>
      <c r="BE310" s="100"/>
      <c r="BF310" s="100"/>
      <c r="BG310" s="100"/>
      <c r="BH310" s="100"/>
      <c r="BI310" s="100"/>
      <c r="BJ310" s="100"/>
      <c r="BK310" s="100"/>
      <c r="BL310" s="100"/>
      <c r="BM310" s="100"/>
      <c r="BN310" s="100"/>
      <c r="BO310" s="100"/>
      <c r="BP310" s="100"/>
      <c r="BQ310" s="100"/>
      <c r="BR310" s="100"/>
      <c r="BS310" s="100"/>
      <c r="BT310" s="100"/>
      <c r="BU310" s="100"/>
      <c r="BV310" s="100"/>
      <c r="BW310" s="100"/>
      <c r="BX310" s="100"/>
      <c r="BY310" s="100"/>
      <c r="BZ310" s="100"/>
      <c r="CA310" s="100"/>
      <c r="CB310" s="100"/>
      <c r="CC310" s="100"/>
      <c r="CD310" s="100"/>
      <c r="CE310" s="100"/>
      <c r="CF310" s="100"/>
      <c r="CG310" s="100"/>
      <c r="CH310" s="100"/>
      <c r="CI310" s="100"/>
      <c r="CJ310" s="100"/>
      <c r="CK310" s="100"/>
      <c r="CL310" s="100"/>
      <c r="CM310" s="100"/>
      <c r="CN310" s="100"/>
      <c r="CO310" s="100"/>
      <c r="CP310" s="100"/>
      <c r="CQ310" s="100"/>
      <c r="CR310" s="100"/>
      <c r="CS310" s="100"/>
      <c r="CT310" s="100"/>
      <c r="CU310" s="100"/>
      <c r="CV310" s="100"/>
      <c r="CW310" s="100"/>
      <c r="CX310" s="100"/>
      <c r="CY310" s="100"/>
      <c r="CZ310" s="100"/>
      <c r="DA310" s="100"/>
      <c r="DB310" s="100"/>
      <c r="DC310" s="100"/>
      <c r="DD310" s="100"/>
      <c r="DE310" s="100"/>
      <c r="DF310" s="100"/>
      <c r="DG310" s="100"/>
      <c r="DH310" s="100"/>
      <c r="DI310" s="100"/>
      <c r="DJ310" s="100"/>
      <c r="DK310" s="100"/>
      <c r="DL310" s="100"/>
      <c r="DM310" s="100"/>
      <c r="DN310" s="100"/>
      <c r="DO310" s="100"/>
      <c r="DP310" s="100"/>
      <c r="DQ310" s="100"/>
      <c r="DR310" s="100"/>
      <c r="DS310" s="100"/>
      <c r="DT310" s="100"/>
      <c r="DU310" s="100"/>
      <c r="DV310" s="100"/>
      <c r="DW310" s="100"/>
      <c r="DX310" s="100"/>
      <c r="DY310" s="100"/>
      <c r="DZ310" s="100"/>
      <c r="EA310" s="100"/>
      <c r="EB310" s="100"/>
      <c r="EC310" s="100"/>
      <c r="ED310" s="100"/>
      <c r="EE310" s="100"/>
      <c r="EF310" s="100"/>
      <c r="EG310" s="100"/>
      <c r="EH310" s="100"/>
      <c r="EI310" s="100"/>
      <c r="EJ310" s="100"/>
      <c r="EK310" s="100"/>
      <c r="EL310" s="100"/>
      <c r="EM310" s="100"/>
      <c r="EN310" s="100"/>
      <c r="EO310" s="100"/>
      <c r="EP310" s="100"/>
      <c r="EQ310" s="100"/>
      <c r="ER310" s="101"/>
      <c r="ES310" s="100"/>
      <c r="ET310" s="100"/>
      <c r="EU310" s="104"/>
      <c r="EV310" s="104"/>
      <c r="EW310" s="104"/>
      <c r="EX310" s="104"/>
      <c r="EY310" s="104"/>
      <c r="EZ310" s="104"/>
      <c r="FA310" s="104"/>
      <c r="FB310" s="104"/>
      <c r="FC310" s="104"/>
      <c r="FD310" s="104"/>
      <c r="FE310" s="104"/>
      <c r="FF310" s="104"/>
      <c r="FG310" s="104"/>
      <c r="FH310" s="104"/>
      <c r="FI310" s="104"/>
      <c r="FJ310" s="104"/>
      <c r="FK310" s="104"/>
      <c r="FL310" s="104"/>
      <c r="FM310" s="100"/>
      <c r="FN310" s="100"/>
      <c r="FO310" s="100"/>
      <c r="FP310" s="100"/>
      <c r="FQ310" s="100"/>
      <c r="FR310" s="100"/>
      <c r="FS310" s="100"/>
      <c r="FT310" s="100"/>
      <c r="FU310" s="100"/>
      <c r="FV310" s="100"/>
      <c r="FW310" s="100"/>
      <c r="FX310" s="100"/>
      <c r="FY310" s="100"/>
      <c r="FZ310" s="100"/>
      <c r="GA310" s="100"/>
      <c r="GB310" s="100"/>
      <c r="GC310" s="100"/>
      <c r="GD310" s="100"/>
      <c r="GE310" s="100"/>
      <c r="GF310" s="100"/>
      <c r="GG310" s="100"/>
      <c r="GH310" s="100"/>
      <c r="GI310" s="100"/>
    </row>
    <row r="311" ht="15.75" customHeight="1">
      <c r="A311" s="100"/>
      <c r="B311" s="100"/>
      <c r="C311" s="100"/>
      <c r="D311" s="100"/>
      <c r="E311" s="103"/>
      <c r="F311" s="100"/>
      <c r="G311" s="100"/>
      <c r="H311" s="100"/>
      <c r="I311" s="100"/>
      <c r="J311" s="103"/>
      <c r="K311" s="100"/>
      <c r="L311" s="100"/>
      <c r="M311" s="101"/>
      <c r="N311" s="102"/>
      <c r="O311" s="103"/>
      <c r="P311" s="103"/>
      <c r="Q311" s="103"/>
      <c r="R311" s="103"/>
      <c r="S311" s="103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00"/>
      <c r="AI311" s="100"/>
      <c r="AJ311" s="100"/>
      <c r="AK311" s="101"/>
      <c r="AL311" s="100"/>
      <c r="AM311" s="100"/>
      <c r="AN311" s="100"/>
      <c r="AO311" s="100"/>
      <c r="AP311" s="100"/>
      <c r="AQ311" s="100"/>
      <c r="AR311" s="100"/>
      <c r="AS311" s="100"/>
      <c r="AT311" s="100"/>
      <c r="AU311" s="100"/>
      <c r="AV311" s="100"/>
      <c r="AW311" s="100"/>
      <c r="AX311" s="100"/>
      <c r="AY311" s="100"/>
      <c r="AZ311" s="100"/>
      <c r="BA311" s="100"/>
      <c r="BB311" s="100"/>
      <c r="BC311" s="100"/>
      <c r="BD311" s="100"/>
      <c r="BE311" s="100"/>
      <c r="BF311" s="100"/>
      <c r="BG311" s="100"/>
      <c r="BH311" s="100"/>
      <c r="BI311" s="100"/>
      <c r="BJ311" s="100"/>
      <c r="BK311" s="100"/>
      <c r="BL311" s="100"/>
      <c r="BM311" s="100"/>
      <c r="BN311" s="100"/>
      <c r="BO311" s="100"/>
      <c r="BP311" s="100"/>
      <c r="BQ311" s="100"/>
      <c r="BR311" s="100"/>
      <c r="BS311" s="100"/>
      <c r="BT311" s="100"/>
      <c r="BU311" s="100"/>
      <c r="BV311" s="100"/>
      <c r="BW311" s="100"/>
      <c r="BX311" s="100"/>
      <c r="BY311" s="100"/>
      <c r="BZ311" s="100"/>
      <c r="CA311" s="100"/>
      <c r="CB311" s="100"/>
      <c r="CC311" s="100"/>
      <c r="CD311" s="100"/>
      <c r="CE311" s="100"/>
      <c r="CF311" s="100"/>
      <c r="CG311" s="100"/>
      <c r="CH311" s="100"/>
      <c r="CI311" s="100"/>
      <c r="CJ311" s="100"/>
      <c r="CK311" s="100"/>
      <c r="CL311" s="100"/>
      <c r="CM311" s="100"/>
      <c r="CN311" s="100"/>
      <c r="CO311" s="100"/>
      <c r="CP311" s="100"/>
      <c r="CQ311" s="100"/>
      <c r="CR311" s="100"/>
      <c r="CS311" s="100"/>
      <c r="CT311" s="100"/>
      <c r="CU311" s="100"/>
      <c r="CV311" s="100"/>
      <c r="CW311" s="100"/>
      <c r="CX311" s="100"/>
      <c r="CY311" s="100"/>
      <c r="CZ311" s="100"/>
      <c r="DA311" s="100"/>
      <c r="DB311" s="100"/>
      <c r="DC311" s="100"/>
      <c r="DD311" s="100"/>
      <c r="DE311" s="100"/>
      <c r="DF311" s="100"/>
      <c r="DG311" s="100"/>
      <c r="DH311" s="100"/>
      <c r="DI311" s="100"/>
      <c r="DJ311" s="100"/>
      <c r="DK311" s="100"/>
      <c r="DL311" s="100"/>
      <c r="DM311" s="100"/>
      <c r="DN311" s="100"/>
      <c r="DO311" s="100"/>
      <c r="DP311" s="100"/>
      <c r="DQ311" s="100"/>
      <c r="DR311" s="100"/>
      <c r="DS311" s="100"/>
      <c r="DT311" s="100"/>
      <c r="DU311" s="100"/>
      <c r="DV311" s="100"/>
      <c r="DW311" s="100"/>
      <c r="DX311" s="100"/>
      <c r="DY311" s="100"/>
      <c r="DZ311" s="100"/>
      <c r="EA311" s="100"/>
      <c r="EB311" s="100"/>
      <c r="EC311" s="100"/>
      <c r="ED311" s="100"/>
      <c r="EE311" s="100"/>
      <c r="EF311" s="100"/>
      <c r="EG311" s="100"/>
      <c r="EH311" s="100"/>
      <c r="EI311" s="100"/>
      <c r="EJ311" s="100"/>
      <c r="EK311" s="100"/>
      <c r="EL311" s="100"/>
      <c r="EM311" s="100"/>
      <c r="EN311" s="100"/>
      <c r="EO311" s="100"/>
      <c r="EP311" s="100"/>
      <c r="EQ311" s="100"/>
      <c r="ER311" s="101"/>
      <c r="ES311" s="100"/>
      <c r="ET311" s="100"/>
      <c r="EU311" s="104"/>
      <c r="EV311" s="104"/>
      <c r="EW311" s="104"/>
      <c r="EX311" s="104"/>
      <c r="EY311" s="104"/>
      <c r="EZ311" s="104"/>
      <c r="FA311" s="104"/>
      <c r="FB311" s="104"/>
      <c r="FC311" s="104"/>
      <c r="FD311" s="104"/>
      <c r="FE311" s="104"/>
      <c r="FF311" s="104"/>
      <c r="FG311" s="104"/>
      <c r="FH311" s="104"/>
      <c r="FI311" s="104"/>
      <c r="FJ311" s="104"/>
      <c r="FK311" s="104"/>
      <c r="FL311" s="104"/>
      <c r="FM311" s="100"/>
      <c r="FN311" s="100"/>
      <c r="FO311" s="100"/>
      <c r="FP311" s="100"/>
      <c r="FQ311" s="100"/>
      <c r="FR311" s="100"/>
      <c r="FS311" s="100"/>
      <c r="FT311" s="100"/>
      <c r="FU311" s="100"/>
      <c r="FV311" s="100"/>
      <c r="FW311" s="100"/>
      <c r="FX311" s="100"/>
      <c r="FY311" s="100"/>
      <c r="FZ311" s="100"/>
      <c r="GA311" s="100"/>
      <c r="GB311" s="100"/>
      <c r="GC311" s="100"/>
      <c r="GD311" s="100"/>
      <c r="GE311" s="100"/>
      <c r="GF311" s="100"/>
      <c r="GG311" s="100"/>
      <c r="GH311" s="100"/>
      <c r="GI311" s="100"/>
    </row>
    <row r="312" ht="15.75" customHeight="1">
      <c r="AK312" s="348"/>
    </row>
    <row r="313" ht="15.75" customHeight="1">
      <c r="AK313" s="348"/>
    </row>
    <row r="314" ht="15.75" customHeight="1">
      <c r="AK314" s="348"/>
      <c r="AZ314" s="163"/>
      <c r="FD314" s="63" t="str">
        <f>INT(FB314-EV314)&amp;" hari "&amp;HOUR(MOD(FB314-EV314,1))&amp;" jam "&amp;MINUTE(MOD(FB314-EV314,1))&amp;" menit "&amp;SECOND(MOD(FB314-EV314,1))</f>
        <v>0 hari 0 jam 0 menit 0</v>
      </c>
    </row>
  </sheetData>
  <autoFilter ref="$A$5:$FN$67"/>
  <mergeCells count="42">
    <mergeCell ref="Y5:Z5"/>
    <mergeCell ref="AA5:AB5"/>
    <mergeCell ref="AM5:AN5"/>
    <mergeCell ref="BA5:CP5"/>
    <mergeCell ref="CU5:CZ5"/>
    <mergeCell ref="EV5:FL5"/>
    <mergeCell ref="FM5:FN5"/>
    <mergeCell ref="FV5:GA5"/>
    <mergeCell ref="FS5:FS6"/>
    <mergeCell ref="FT5:FT6"/>
    <mergeCell ref="EZ6:FA6"/>
    <mergeCell ref="FC6:FD6"/>
    <mergeCell ref="FK6:FL6"/>
    <mergeCell ref="AZ12:AZ13"/>
    <mergeCell ref="DM12:DM13"/>
    <mergeCell ref="FP39:FP40"/>
    <mergeCell ref="FQ39:FQ40"/>
    <mergeCell ref="FR39:FR40"/>
    <mergeCell ref="FS39:FS40"/>
    <mergeCell ref="FT39:FT40"/>
    <mergeCell ref="Y39:Z39"/>
    <mergeCell ref="AA39:AB39"/>
    <mergeCell ref="AF39:AF40"/>
    <mergeCell ref="AM39:AN39"/>
    <mergeCell ref="EV39:FL39"/>
    <mergeCell ref="FM39:FN39"/>
    <mergeCell ref="FO39:FO40"/>
    <mergeCell ref="FK40:FL40"/>
    <mergeCell ref="EE70:EG70"/>
    <mergeCell ref="EH70:EL70"/>
    <mergeCell ref="EV70:FH70"/>
    <mergeCell ref="FM70:FN70"/>
    <mergeCell ref="A73:D73"/>
    <mergeCell ref="A75:D75"/>
    <mergeCell ref="EZ40:FA40"/>
    <mergeCell ref="FC40:FD40"/>
    <mergeCell ref="Y70:Z70"/>
    <mergeCell ref="AA70:AB70"/>
    <mergeCell ref="AH70:AK70"/>
    <mergeCell ref="AM70:AN70"/>
    <mergeCell ref="DP70:DZ70"/>
    <mergeCell ref="EM70:EO70"/>
  </mergeCells>
  <printOptions horizontalCentered="1"/>
  <pageMargins bottom="0.89377809190401" footer="0.0" header="0.0" left="0.02459939702488101" right="0.04919879404976202" top="0.0819979900829367"/>
  <pageSetup fitToHeight="0" paperSize="9" orientation="landscape" pageOrder="overThenDown"/>
  <headerFooter>
    <oddFooter>&amp;L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3.0" ySplit="7.0" topLeftCell="N8" activePane="bottomRight" state="frozen"/>
      <selection activeCell="N1" sqref="N1" pane="topRight"/>
      <selection activeCell="A8" sqref="A8" pane="bottomLeft"/>
      <selection activeCell="N8" sqref="N8" pane="bottomRight"/>
    </sheetView>
  </sheetViews>
  <sheetFormatPr customHeight="1" defaultColWidth="14.43" defaultRowHeight="15.0" outlineLevelCol="1"/>
  <cols>
    <col customWidth="1" min="1" max="1" width="4.57"/>
    <col customWidth="1" hidden="1" min="2" max="2" width="16.0"/>
    <col customWidth="1" min="3" max="3" width="11.57"/>
    <col customWidth="1" min="4" max="4" width="8.71"/>
    <col customWidth="1" min="5" max="5" width="23.86"/>
    <col customWidth="1" min="6" max="6" width="12.0"/>
    <col customWidth="1" min="7" max="7" width="24.71"/>
    <col customWidth="1" min="8" max="8" width="18.57"/>
    <col customWidth="1" min="9" max="9" width="33.71"/>
    <col customWidth="1" min="10" max="10" width="14.57"/>
    <col customWidth="1" min="11" max="11" width="49.14"/>
    <col customWidth="1" min="12" max="13" width="12.14"/>
    <col customWidth="1" min="14" max="14" width="23.14"/>
    <col customWidth="1" hidden="1" min="15" max="18" width="23.29"/>
    <col customWidth="1" min="19" max="19" width="24.43"/>
    <col customWidth="1" min="20" max="20" width="32.43"/>
    <col customWidth="1" min="21" max="21" width="10.43"/>
    <col customWidth="1" min="22" max="22" width="11.14"/>
    <col customWidth="1" min="23" max="23" width="9.43"/>
    <col customWidth="1" min="24" max="24" width="16.29"/>
    <col customWidth="1" min="25" max="25" width="10.0"/>
    <col customWidth="1" min="26" max="26" width="23.0"/>
    <col customWidth="1" min="27" max="27" width="11.0"/>
    <col customWidth="1" min="28" max="28" width="24.43"/>
    <col customWidth="1" hidden="1" min="29" max="29" width="17.86"/>
    <col customWidth="1" hidden="1" min="30" max="30" width="12.0" outlineLevel="1"/>
    <col customWidth="1" hidden="1" min="31" max="31" width="17.14"/>
    <col customWidth="1" min="32" max="32" width="17.14"/>
    <col customWidth="1" min="33" max="33" width="13.43"/>
    <col customWidth="1" min="34" max="34" width="35.0"/>
    <col customWidth="1" min="35" max="36" width="10.0"/>
    <col customWidth="1" min="37" max="37" width="22.43"/>
    <col customWidth="1" min="38" max="38" width="22.29"/>
    <col customWidth="1" min="39" max="40" width="8.71"/>
    <col customWidth="1" min="41" max="41" width="16.43"/>
    <col customWidth="1" min="42" max="50" width="15.86"/>
    <col customWidth="1" min="51" max="52" width="22.43"/>
    <col customWidth="1" min="53" max="97" width="19.14"/>
    <col hidden="1" min="117" max="117" width="14.43"/>
    <col customWidth="1" hidden="1" min="118" max="118" width="12.57"/>
    <col customWidth="1" hidden="1" min="119" max="119" width="15.86"/>
    <col customWidth="1" hidden="1" min="120" max="120" width="18.0"/>
    <col customWidth="1" hidden="1" min="121" max="121" width="5.86"/>
    <col customWidth="1" hidden="1" min="122" max="122" width="3.86"/>
    <col customWidth="1" hidden="1" min="123" max="123" width="6.29"/>
    <col customWidth="1" hidden="1" min="124" max="124" width="4.14"/>
    <col customWidth="1" hidden="1" min="125" max="125" width="7.86"/>
    <col customWidth="1" hidden="1" min="126" max="126" width="10.43"/>
    <col customWidth="1" hidden="1" min="127" max="127" width="9.14"/>
    <col customWidth="1" hidden="1" min="128" max="128" width="8.43"/>
    <col customWidth="1" hidden="1" min="129" max="129" width="8.71"/>
    <col customWidth="1" hidden="1" min="130" max="131" width="6.57"/>
    <col customWidth="1" hidden="1" min="132" max="132" width="8.86"/>
    <col customWidth="1" hidden="1" min="133" max="133" width="7.71"/>
    <col customWidth="1" hidden="1" min="134" max="134" width="9.43"/>
    <col customWidth="1" hidden="1" min="135" max="135" width="8.43"/>
    <col customWidth="1" hidden="1" min="136" max="136" width="7.29"/>
    <col customWidth="1" hidden="1" min="137" max="137" width="5.29"/>
    <col customWidth="1" hidden="1" min="138" max="139" width="5.0"/>
    <col customWidth="1" hidden="1" min="140" max="140" width="4.86"/>
    <col customWidth="1" hidden="1" min="141" max="141" width="4.71"/>
    <col customWidth="1" hidden="1" min="142" max="142" width="5.0"/>
    <col customWidth="1" hidden="1" min="143" max="143" width="13.57"/>
    <col customWidth="1" hidden="1" min="144" max="144" width="4.43"/>
    <col customWidth="1" hidden="1" min="145" max="145" width="8.29"/>
    <col hidden="1" min="146" max="146" width="14.43"/>
    <col customWidth="1" min="147" max="147" width="12.71"/>
    <col customWidth="1" min="148" max="148" width="17.0"/>
    <col customWidth="1" min="149" max="150" width="12.71"/>
    <col customWidth="1" min="151" max="151" width="17.14"/>
    <col customWidth="1" min="152" max="153" width="15.14"/>
    <col customWidth="1" min="154" max="154" width="16.14"/>
    <col customWidth="1" min="155" max="155" width="16.57"/>
    <col customWidth="1" min="156" max="156" width="25.0"/>
    <col customWidth="1" min="157" max="157" width="27.71"/>
    <col customWidth="1" min="158" max="158" width="21.86"/>
    <col customWidth="1" min="159" max="159" width="15.14"/>
    <col customWidth="1" min="160" max="160" width="27.0"/>
    <col customWidth="1" min="161" max="164" width="15.14"/>
    <col customWidth="1" min="165" max="165" width="28.43"/>
    <col customWidth="1" min="166" max="166" width="32.43"/>
    <col customWidth="1" min="167" max="167" width="17.29"/>
    <col customWidth="1" min="168" max="170" width="26.86"/>
    <col customWidth="1" min="171" max="171" width="42.29"/>
    <col customWidth="1" min="172" max="172" width="35.43"/>
    <col customWidth="1" min="173" max="174" width="15.43"/>
    <col customWidth="1" hidden="1" min="175" max="175" width="35.43"/>
    <col customWidth="1" hidden="1" min="176" max="176" width="40.29"/>
    <col customWidth="1" min="177" max="183" width="19.29"/>
  </cols>
  <sheetData>
    <row r="1" ht="30.75" customHeight="1">
      <c r="A1" s="97" t="s">
        <v>390</v>
      </c>
      <c r="B1" s="98"/>
      <c r="C1" s="98"/>
      <c r="D1" s="98"/>
      <c r="E1" s="99"/>
      <c r="F1" s="100"/>
      <c r="G1" s="100"/>
      <c r="H1" s="100"/>
      <c r="I1" s="100"/>
      <c r="J1" s="97"/>
      <c r="L1" s="100"/>
      <c r="M1" s="101"/>
      <c r="N1" s="102"/>
      <c r="O1" s="103"/>
      <c r="P1" s="103"/>
      <c r="Q1" s="103"/>
      <c r="R1" s="103"/>
      <c r="S1" s="103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1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100"/>
      <c r="CP1" s="100"/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100"/>
      <c r="DR1" s="100"/>
      <c r="DS1" s="100"/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100"/>
      <c r="EG1" s="100"/>
      <c r="EH1" s="100"/>
      <c r="EI1" s="100"/>
      <c r="EJ1" s="100"/>
      <c r="EK1" s="100"/>
      <c r="EL1" s="100"/>
      <c r="EM1" s="100"/>
      <c r="EN1" s="100"/>
      <c r="EO1" s="100"/>
      <c r="EP1" s="100"/>
      <c r="EQ1" s="100"/>
      <c r="ER1" s="101"/>
      <c r="ES1" s="100"/>
      <c r="ET1" s="100"/>
      <c r="EU1" s="104"/>
      <c r="EV1" s="104"/>
      <c r="EW1" s="104"/>
      <c r="EX1" s="104"/>
      <c r="EY1" s="104"/>
      <c r="EZ1" s="104"/>
      <c r="FA1" s="104"/>
      <c r="FB1" s="104"/>
      <c r="FC1" s="104"/>
      <c r="FD1" s="104"/>
      <c r="FE1" s="104"/>
      <c r="FF1" s="104"/>
      <c r="FG1" s="104"/>
      <c r="FH1" s="104"/>
      <c r="FI1" s="104"/>
      <c r="FJ1" s="104"/>
      <c r="FK1" s="104"/>
      <c r="FL1" s="104"/>
      <c r="FM1" s="100"/>
      <c r="FN1" s="100"/>
      <c r="FO1" s="100"/>
      <c r="FP1" s="100"/>
      <c r="FQ1" s="100"/>
      <c r="FR1" s="100"/>
      <c r="FS1" s="100"/>
      <c r="FT1" s="100"/>
      <c r="FU1" s="100"/>
      <c r="FV1" s="100"/>
      <c r="FW1" s="100"/>
      <c r="FX1" s="100"/>
      <c r="FY1" s="100"/>
      <c r="FZ1" s="100"/>
      <c r="GA1" s="100"/>
    </row>
    <row r="2">
      <c r="A2" s="349" t="s">
        <v>1027</v>
      </c>
      <c r="B2" s="100"/>
      <c r="C2" s="100"/>
      <c r="D2" s="100"/>
      <c r="E2" s="103"/>
      <c r="F2" s="100"/>
      <c r="G2" s="100"/>
      <c r="H2" s="100"/>
      <c r="I2" s="100"/>
      <c r="J2" s="103"/>
      <c r="K2" s="100"/>
      <c r="L2" s="100"/>
      <c r="M2" s="101"/>
      <c r="N2" s="102"/>
      <c r="O2" s="103"/>
      <c r="P2" s="103"/>
      <c r="Q2" s="103"/>
      <c r="R2" s="103"/>
      <c r="S2" s="103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1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  <c r="CE2" s="100"/>
      <c r="CF2" s="100"/>
      <c r="CG2" s="100"/>
      <c r="CH2" s="100"/>
      <c r="CI2" s="100"/>
      <c r="CJ2" s="100"/>
      <c r="CK2" s="100"/>
      <c r="CL2" s="100"/>
      <c r="CM2" s="100"/>
      <c r="CN2" s="100"/>
      <c r="CO2" s="100"/>
      <c r="CP2" s="100"/>
      <c r="CQ2" s="100"/>
      <c r="CR2" s="100"/>
      <c r="CS2" s="100"/>
      <c r="CT2" s="100"/>
      <c r="CU2" s="100"/>
      <c r="CV2" s="100"/>
      <c r="CW2" s="100"/>
      <c r="CX2" s="100"/>
      <c r="CY2" s="100"/>
      <c r="CZ2" s="100"/>
      <c r="DA2" s="100"/>
      <c r="DB2" s="100"/>
      <c r="DC2" s="100"/>
      <c r="DD2" s="100"/>
      <c r="DE2" s="100"/>
      <c r="DF2" s="100"/>
      <c r="DG2" s="100"/>
      <c r="DH2" s="100"/>
      <c r="DI2" s="100"/>
      <c r="DJ2" s="100"/>
      <c r="DK2" s="100"/>
      <c r="DL2" s="100"/>
      <c r="DM2" s="100"/>
      <c r="DN2" s="100"/>
      <c r="DO2" s="100"/>
      <c r="DP2" s="100"/>
      <c r="DQ2" s="100"/>
      <c r="DR2" s="100"/>
      <c r="DS2" s="100"/>
      <c r="DT2" s="100"/>
      <c r="DU2" s="100"/>
      <c r="DV2" s="100"/>
      <c r="DW2" s="100"/>
      <c r="DX2" s="100"/>
      <c r="DY2" s="100"/>
      <c r="DZ2" s="100"/>
      <c r="EA2" s="100"/>
      <c r="EB2" s="100"/>
      <c r="EC2" s="100"/>
      <c r="ED2" s="100"/>
      <c r="EE2" s="100"/>
      <c r="EF2" s="100"/>
      <c r="EG2" s="100"/>
      <c r="EH2" s="100"/>
      <c r="EI2" s="100"/>
      <c r="EJ2" s="100"/>
      <c r="EK2" s="100"/>
      <c r="EL2" s="100"/>
      <c r="EM2" s="100"/>
      <c r="EN2" s="100"/>
      <c r="EO2" s="100"/>
      <c r="EP2" s="100"/>
      <c r="EQ2" s="100"/>
      <c r="ER2" s="101"/>
      <c r="ES2" s="100"/>
      <c r="ET2" s="100"/>
      <c r="EU2" s="104"/>
      <c r="EV2" s="104"/>
      <c r="EW2" s="104"/>
      <c r="EX2" s="104"/>
      <c r="EY2" s="104"/>
      <c r="EZ2" s="104"/>
      <c r="FA2" s="104"/>
      <c r="FB2" s="104"/>
      <c r="FC2" s="104"/>
      <c r="FD2" s="104"/>
      <c r="FE2" s="104"/>
      <c r="FF2" s="104"/>
      <c r="FG2" s="104"/>
      <c r="FH2" s="104"/>
      <c r="FI2" s="104"/>
      <c r="FJ2" s="104"/>
      <c r="FK2" s="104"/>
      <c r="FL2" s="104"/>
      <c r="FM2" s="100"/>
      <c r="FN2" s="100"/>
      <c r="FO2" s="100"/>
      <c r="FP2" s="100"/>
      <c r="FQ2" s="100"/>
      <c r="FR2" s="100"/>
      <c r="FS2" s="100"/>
      <c r="FT2" s="100"/>
      <c r="FU2" s="100"/>
      <c r="FV2" s="100"/>
      <c r="FW2" s="100"/>
      <c r="FX2" s="100"/>
      <c r="FY2" s="100"/>
      <c r="FZ2" s="100"/>
      <c r="GA2" s="100"/>
    </row>
    <row r="3">
      <c r="A3" s="100" t="s">
        <v>114</v>
      </c>
      <c r="B3" s="100"/>
      <c r="C3" s="100"/>
      <c r="D3" s="100"/>
      <c r="E3" s="103"/>
      <c r="F3" s="100"/>
      <c r="G3" s="105"/>
      <c r="H3" s="100"/>
      <c r="I3" s="100"/>
      <c r="J3" s="103"/>
      <c r="K3" s="100"/>
      <c r="L3" s="100"/>
      <c r="M3" s="101"/>
      <c r="N3" s="102"/>
      <c r="O3" s="103"/>
      <c r="P3" s="103"/>
      <c r="Q3" s="103"/>
      <c r="R3" s="103"/>
      <c r="S3" s="103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1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100"/>
      <c r="CP3" s="100"/>
      <c r="CQ3" s="100"/>
      <c r="CR3" s="100"/>
      <c r="CS3" s="100"/>
      <c r="CT3" s="100"/>
      <c r="CU3" s="100"/>
      <c r="CV3" s="100"/>
      <c r="CW3" s="100"/>
      <c r="CX3" s="100"/>
      <c r="CY3" s="100"/>
      <c r="CZ3" s="100"/>
      <c r="DA3" s="100"/>
      <c r="DB3" s="100"/>
      <c r="DC3" s="100"/>
      <c r="DD3" s="100"/>
      <c r="DE3" s="100"/>
      <c r="DF3" s="100"/>
      <c r="DG3" s="100"/>
      <c r="DH3" s="100"/>
      <c r="DI3" s="100"/>
      <c r="DJ3" s="100"/>
      <c r="DK3" s="100"/>
      <c r="DL3" s="100"/>
      <c r="DM3" s="100"/>
      <c r="DN3" s="100"/>
      <c r="DO3" s="100"/>
      <c r="DP3" s="100"/>
      <c r="DQ3" s="100"/>
      <c r="DR3" s="100"/>
      <c r="DS3" s="100"/>
      <c r="DT3" s="100"/>
      <c r="DU3" s="100"/>
      <c r="DV3" s="100"/>
      <c r="DW3" s="100"/>
      <c r="DX3" s="100"/>
      <c r="DY3" s="100"/>
      <c r="DZ3" s="100"/>
      <c r="EA3" s="100"/>
      <c r="EB3" s="100"/>
      <c r="EC3" s="100"/>
      <c r="ED3" s="100"/>
      <c r="EE3" s="100"/>
      <c r="EF3" s="100"/>
      <c r="EG3" s="100"/>
      <c r="EH3" s="100"/>
      <c r="EI3" s="100"/>
      <c r="EJ3" s="100"/>
      <c r="EK3" s="100"/>
      <c r="EL3" s="100"/>
      <c r="EM3" s="100"/>
      <c r="EN3" s="100"/>
      <c r="EO3" s="100"/>
      <c r="EP3" s="100"/>
      <c r="EQ3" s="100"/>
      <c r="ER3" s="101"/>
      <c r="ES3" s="100"/>
      <c r="ET3" s="100"/>
      <c r="EU3" s="104"/>
      <c r="EV3" s="104"/>
      <c r="EW3" s="104"/>
      <c r="EX3" s="104"/>
      <c r="EY3" s="104"/>
      <c r="EZ3" s="104"/>
      <c r="FA3" s="104"/>
      <c r="FB3" s="104"/>
      <c r="FC3" s="104"/>
      <c r="FD3" s="104"/>
      <c r="FE3" s="104"/>
      <c r="FF3" s="104"/>
      <c r="FG3" s="104"/>
      <c r="FH3" s="104"/>
      <c r="FI3" s="104"/>
      <c r="FJ3" s="104"/>
      <c r="FK3" s="104"/>
      <c r="FL3" s="104"/>
      <c r="FM3" s="100"/>
      <c r="FN3" s="100"/>
      <c r="FO3" s="100"/>
      <c r="FP3" s="100"/>
      <c r="FQ3" s="100"/>
      <c r="FR3" s="100"/>
      <c r="FS3" s="100"/>
      <c r="FT3" s="100"/>
      <c r="FU3" s="100"/>
      <c r="FV3" s="100"/>
      <c r="FW3" s="100"/>
      <c r="FX3" s="100"/>
      <c r="FY3" s="100"/>
      <c r="FZ3" s="100"/>
      <c r="GA3" s="100"/>
    </row>
    <row r="4" ht="18.75" customHeight="1">
      <c r="A4" s="106" t="s">
        <v>43</v>
      </c>
      <c r="B4" s="15"/>
      <c r="C4" s="15"/>
      <c r="D4" s="15"/>
      <c r="E4" s="16"/>
      <c r="F4" s="17"/>
      <c r="G4" s="15"/>
      <c r="H4" s="15"/>
      <c r="I4" s="15"/>
      <c r="J4" s="18"/>
      <c r="K4" s="15"/>
      <c r="L4" s="15"/>
      <c r="M4" s="19"/>
      <c r="N4" s="20"/>
      <c r="O4" s="18"/>
      <c r="P4" s="18"/>
      <c r="Q4" s="18"/>
      <c r="R4" s="18"/>
      <c r="S4" s="18"/>
      <c r="T4" s="15"/>
      <c r="U4" s="15"/>
      <c r="V4" s="15"/>
      <c r="W4" s="15"/>
      <c r="X4" s="15"/>
      <c r="Y4" s="15"/>
      <c r="Z4" s="15"/>
      <c r="AA4" s="21"/>
      <c r="AB4" s="21"/>
      <c r="AC4" s="15"/>
      <c r="AD4" s="15"/>
      <c r="AE4" s="15"/>
      <c r="AF4" s="15"/>
      <c r="AG4" s="15"/>
      <c r="AH4" s="21"/>
      <c r="AI4" s="21"/>
      <c r="AJ4" s="21"/>
      <c r="AK4" s="107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9"/>
      <c r="ES4" s="15"/>
      <c r="ET4" s="15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15"/>
      <c r="FN4" s="15"/>
      <c r="FO4" s="15"/>
      <c r="FP4" s="15"/>
      <c r="FQ4" s="15"/>
      <c r="FR4" s="15"/>
      <c r="FS4" s="15"/>
      <c r="FT4" s="15"/>
      <c r="FU4" s="717"/>
      <c r="FV4" s="717"/>
      <c r="FW4" s="717"/>
      <c r="FX4" s="717"/>
      <c r="FY4" s="717"/>
      <c r="FZ4" s="717"/>
      <c r="GA4" s="717"/>
    </row>
    <row r="5">
      <c r="A5" s="23" t="s">
        <v>0</v>
      </c>
      <c r="B5" s="24" t="s">
        <v>44</v>
      </c>
      <c r="C5" s="350" t="s">
        <v>392</v>
      </c>
      <c r="D5" s="351" t="s">
        <v>45</v>
      </c>
      <c r="E5" s="109" t="s">
        <v>46</v>
      </c>
      <c r="F5" s="109" t="s">
        <v>47</v>
      </c>
      <c r="G5" s="30" t="s">
        <v>48</v>
      </c>
      <c r="H5" s="27" t="s">
        <v>49</v>
      </c>
      <c r="I5" s="109" t="s">
        <v>50</v>
      </c>
      <c r="J5" s="110" t="s">
        <v>51</v>
      </c>
      <c r="K5" s="111" t="s">
        <v>52</v>
      </c>
      <c r="L5" s="26" t="s">
        <v>53</v>
      </c>
      <c r="M5" s="26" t="s">
        <v>54</v>
      </c>
      <c r="N5" s="29" t="s">
        <v>55</v>
      </c>
      <c r="O5" s="352" t="s">
        <v>393</v>
      </c>
      <c r="P5" s="352" t="s">
        <v>394</v>
      </c>
      <c r="Q5" s="352" t="s">
        <v>395</v>
      </c>
      <c r="R5" s="352" t="s">
        <v>396</v>
      </c>
      <c r="S5" s="30" t="s">
        <v>56</v>
      </c>
      <c r="T5" s="26" t="s">
        <v>115</v>
      </c>
      <c r="U5" s="28" t="s">
        <v>57</v>
      </c>
      <c r="V5" s="24" t="s">
        <v>116</v>
      </c>
      <c r="W5" s="112" t="s">
        <v>117</v>
      </c>
      <c r="X5" s="23" t="s">
        <v>118</v>
      </c>
      <c r="Y5" s="31" t="s">
        <v>58</v>
      </c>
      <c r="Z5" s="32"/>
      <c r="AA5" s="31" t="s">
        <v>59</v>
      </c>
      <c r="AB5" s="32"/>
      <c r="AC5" s="113" t="s">
        <v>119</v>
      </c>
      <c r="AD5" s="33" t="s">
        <v>60</v>
      </c>
      <c r="AE5" s="33" t="s">
        <v>120</v>
      </c>
      <c r="AF5" s="33" t="s">
        <v>61</v>
      </c>
      <c r="AG5" s="24" t="s">
        <v>62</v>
      </c>
      <c r="AH5" s="114" t="s">
        <v>121</v>
      </c>
      <c r="AI5" s="114"/>
      <c r="AJ5" s="115"/>
      <c r="AK5" s="116"/>
      <c r="AL5" s="117"/>
      <c r="AM5" s="118" t="s">
        <v>122</v>
      </c>
      <c r="AN5" s="119"/>
      <c r="AO5" s="26" t="s">
        <v>123</v>
      </c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120"/>
      <c r="BA5" s="721" t="s">
        <v>835</v>
      </c>
      <c r="BB5" s="722"/>
      <c r="BC5" s="722"/>
      <c r="BD5" s="722"/>
      <c r="BE5" s="722"/>
      <c r="BF5" s="722"/>
      <c r="BG5" s="722"/>
      <c r="BH5" s="722"/>
      <c r="BI5" s="722"/>
      <c r="BJ5" s="722"/>
      <c r="BK5" s="722"/>
      <c r="BL5" s="722"/>
      <c r="BM5" s="722"/>
      <c r="BN5" s="722"/>
      <c r="BO5" s="722"/>
      <c r="BP5" s="722"/>
      <c r="BQ5" s="722"/>
      <c r="BR5" s="722"/>
      <c r="BS5" s="722"/>
      <c r="BT5" s="722"/>
      <c r="BU5" s="722"/>
      <c r="BV5" s="722"/>
      <c r="BW5" s="722"/>
      <c r="BX5" s="722"/>
      <c r="BY5" s="722"/>
      <c r="BZ5" s="722"/>
      <c r="CA5" s="722"/>
      <c r="CB5" s="722"/>
      <c r="CC5" s="722"/>
      <c r="CD5" s="722"/>
      <c r="CE5" s="722"/>
      <c r="CF5" s="722"/>
      <c r="CG5" s="722"/>
      <c r="CH5" s="722"/>
      <c r="CI5" s="722"/>
      <c r="CJ5" s="722"/>
      <c r="CK5" s="722"/>
      <c r="CL5" s="722"/>
      <c r="CM5" s="722"/>
      <c r="CN5" s="722"/>
      <c r="CO5" s="722"/>
      <c r="CP5" s="723"/>
      <c r="CQ5" s="724"/>
      <c r="CR5" s="724"/>
      <c r="CS5" s="724"/>
      <c r="CT5" s="26"/>
      <c r="CU5" s="24"/>
      <c r="CV5" s="725"/>
      <c r="CW5" s="725"/>
      <c r="CX5" s="725"/>
      <c r="CY5" s="725"/>
      <c r="CZ5" s="119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 t="s">
        <v>53</v>
      </c>
      <c r="DN5" s="120"/>
      <c r="DO5" s="120"/>
      <c r="DP5" s="122" t="s">
        <v>124</v>
      </c>
      <c r="DQ5" s="120"/>
      <c r="DR5" s="120"/>
      <c r="DS5" s="120"/>
      <c r="DT5" s="120"/>
      <c r="DU5" s="120"/>
      <c r="DV5" s="120"/>
      <c r="DW5" s="120"/>
      <c r="DX5" s="120"/>
      <c r="DY5" s="120"/>
      <c r="DZ5" s="120"/>
      <c r="EA5" s="120"/>
      <c r="EB5" s="120"/>
      <c r="EC5" s="120"/>
      <c r="ED5" s="123"/>
      <c r="EE5" s="122" t="s">
        <v>125</v>
      </c>
      <c r="EF5" s="120"/>
      <c r="EG5" s="120"/>
      <c r="EH5" s="120"/>
      <c r="EI5" s="120"/>
      <c r="EJ5" s="120"/>
      <c r="EK5" s="120"/>
      <c r="EL5" s="120"/>
      <c r="EM5" s="120" t="s">
        <v>126</v>
      </c>
      <c r="EN5" s="120"/>
      <c r="EO5" s="120"/>
      <c r="EP5" s="120" t="s">
        <v>114</v>
      </c>
      <c r="EQ5" s="125" t="s">
        <v>127</v>
      </c>
      <c r="ER5" s="126" t="s">
        <v>128</v>
      </c>
      <c r="ES5" s="126" t="s">
        <v>129</v>
      </c>
      <c r="ET5" s="727" t="s">
        <v>127</v>
      </c>
      <c r="EU5" s="728" t="s">
        <v>837</v>
      </c>
      <c r="EV5" s="34" t="s">
        <v>63</v>
      </c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128" t="s">
        <v>64</v>
      </c>
      <c r="FN5" s="35"/>
      <c r="FO5" s="129" t="s">
        <v>130</v>
      </c>
      <c r="FP5" s="129" t="s">
        <v>131</v>
      </c>
      <c r="FQ5" s="130" t="s">
        <v>132</v>
      </c>
      <c r="FR5" s="130" t="s">
        <v>133</v>
      </c>
      <c r="FS5" s="129" t="s">
        <v>134</v>
      </c>
      <c r="FT5" s="729"/>
      <c r="FU5" s="914" t="s">
        <v>838</v>
      </c>
      <c r="FV5" s="915" t="s">
        <v>839</v>
      </c>
      <c r="FW5" s="622"/>
      <c r="FX5" s="622"/>
      <c r="FY5" s="622"/>
      <c r="FZ5" s="622"/>
      <c r="GA5" s="144"/>
    </row>
    <row r="6" ht="21.0" customHeight="1">
      <c r="A6" s="916"/>
      <c r="B6" s="917"/>
      <c r="C6" s="917"/>
      <c r="D6" s="918"/>
      <c r="E6" s="919"/>
      <c r="F6" s="919"/>
      <c r="G6" s="920"/>
      <c r="H6" s="921"/>
      <c r="I6" s="920"/>
      <c r="J6" s="921"/>
      <c r="K6" s="921"/>
      <c r="L6" s="922"/>
      <c r="M6" s="922"/>
      <c r="N6" s="923"/>
      <c r="O6" s="924"/>
      <c r="P6" s="924"/>
      <c r="Q6" s="924"/>
      <c r="R6" s="920"/>
      <c r="S6" s="920"/>
      <c r="T6" s="920"/>
      <c r="U6" s="921"/>
      <c r="V6" s="925"/>
      <c r="W6" s="926"/>
      <c r="X6" s="927"/>
      <c r="Y6" s="928"/>
      <c r="Z6" s="929"/>
      <c r="AA6" s="928"/>
      <c r="AB6" s="929"/>
      <c r="AC6" s="930"/>
      <c r="AD6" s="931"/>
      <c r="AE6" s="931"/>
      <c r="AF6" s="931"/>
      <c r="AG6" s="932"/>
      <c r="AH6" s="933"/>
      <c r="AI6" s="934"/>
      <c r="AJ6" s="935"/>
      <c r="AK6" s="936"/>
      <c r="AL6" s="936"/>
      <c r="AM6" s="932"/>
      <c r="AN6" s="922"/>
      <c r="AO6" s="922"/>
      <c r="AP6" s="937"/>
      <c r="AQ6" s="720" t="s">
        <v>832</v>
      </c>
      <c r="AR6" s="720" t="s">
        <v>833</v>
      </c>
      <c r="AS6" s="720" t="s">
        <v>834</v>
      </c>
      <c r="AT6" s="937"/>
      <c r="AU6" s="937"/>
      <c r="AV6" s="937"/>
      <c r="AW6" s="937"/>
      <c r="AX6" s="937"/>
      <c r="AY6" s="922"/>
      <c r="AZ6" s="938"/>
      <c r="BA6" s="721" t="s">
        <v>1028</v>
      </c>
      <c r="BB6" s="722"/>
      <c r="BC6" s="722"/>
      <c r="BD6" s="722"/>
      <c r="BE6" s="722"/>
      <c r="BF6" s="722"/>
      <c r="BG6" s="722"/>
      <c r="BH6" s="722"/>
      <c r="BI6" s="723"/>
      <c r="BJ6" s="721" t="s">
        <v>1029</v>
      </c>
      <c r="BK6" s="722"/>
      <c r="BL6" s="722"/>
      <c r="BM6" s="722"/>
      <c r="BN6" s="722"/>
      <c r="BO6" s="722"/>
      <c r="BP6" s="722"/>
      <c r="BQ6" s="722"/>
      <c r="BR6" s="723"/>
      <c r="BS6" s="721" t="s">
        <v>1030</v>
      </c>
      <c r="BT6" s="722"/>
      <c r="BU6" s="722"/>
      <c r="BV6" s="722"/>
      <c r="BW6" s="722"/>
      <c r="BX6" s="722"/>
      <c r="BY6" s="722"/>
      <c r="BZ6" s="722"/>
      <c r="CA6" s="723"/>
      <c r="CB6" s="939" t="s">
        <v>1031</v>
      </c>
      <c r="CC6" s="722"/>
      <c r="CD6" s="722"/>
      <c r="CE6" s="722"/>
      <c r="CF6" s="722"/>
      <c r="CG6" s="722"/>
      <c r="CH6" s="722"/>
      <c r="CI6" s="722"/>
      <c r="CJ6" s="723"/>
      <c r="CK6" s="939" t="s">
        <v>1032</v>
      </c>
      <c r="CL6" s="722"/>
      <c r="CM6" s="722"/>
      <c r="CN6" s="722"/>
      <c r="CO6" s="722"/>
      <c r="CP6" s="722"/>
      <c r="CQ6" s="722"/>
      <c r="CR6" s="722"/>
      <c r="CS6" s="723"/>
      <c r="CT6" s="940"/>
      <c r="CU6" s="939" t="s">
        <v>1033</v>
      </c>
      <c r="CV6" s="722"/>
      <c r="CW6" s="722"/>
      <c r="CX6" s="722"/>
      <c r="CY6" s="722"/>
      <c r="CZ6" s="723"/>
      <c r="DA6" s="939" t="s">
        <v>1034</v>
      </c>
      <c r="DB6" s="722"/>
      <c r="DC6" s="722"/>
      <c r="DD6" s="722"/>
      <c r="DE6" s="722"/>
      <c r="DF6" s="723"/>
      <c r="DG6" s="939" t="s">
        <v>1035</v>
      </c>
      <c r="DH6" s="722"/>
      <c r="DI6" s="722"/>
      <c r="DJ6" s="722"/>
      <c r="DK6" s="722"/>
      <c r="DL6" s="723"/>
      <c r="DM6" s="931"/>
      <c r="DN6" s="941"/>
      <c r="DO6" s="941"/>
      <c r="DP6" s="938"/>
      <c r="DQ6" s="938"/>
      <c r="DR6" s="938"/>
      <c r="DS6" s="938"/>
      <c r="DT6" s="938"/>
      <c r="DU6" s="938"/>
      <c r="DV6" s="941"/>
      <c r="DW6" s="938"/>
      <c r="DX6" s="938"/>
      <c r="DY6" s="941"/>
      <c r="DZ6" s="938"/>
      <c r="EA6" s="938"/>
      <c r="EB6" s="938"/>
      <c r="EC6" s="938"/>
      <c r="ED6" s="938"/>
      <c r="EE6" s="938"/>
      <c r="EF6" s="941"/>
      <c r="EG6" s="938"/>
      <c r="EH6" s="938"/>
      <c r="EI6" s="938"/>
      <c r="EJ6" s="938"/>
      <c r="EK6" s="938"/>
      <c r="EL6" s="938"/>
      <c r="EM6" s="938"/>
      <c r="EN6" s="938"/>
      <c r="EO6" s="938"/>
      <c r="EP6" s="942"/>
      <c r="EQ6" s="943"/>
      <c r="ER6" s="933"/>
      <c r="ES6" s="933"/>
      <c r="ET6" s="944"/>
      <c r="EU6" s="945"/>
      <c r="EV6" s="747"/>
      <c r="EW6" s="747"/>
      <c r="EX6" s="747"/>
      <c r="EY6" s="747"/>
      <c r="EZ6" s="747"/>
      <c r="FA6" s="747"/>
      <c r="FB6" s="747"/>
      <c r="FC6" s="747"/>
      <c r="FD6" s="747"/>
      <c r="FE6" s="747"/>
      <c r="FF6" s="747"/>
      <c r="FG6" s="747"/>
      <c r="FH6" s="747"/>
      <c r="FI6" s="747"/>
      <c r="FJ6" s="945"/>
      <c r="FK6" s="945"/>
      <c r="FL6" s="945"/>
      <c r="FM6" s="933"/>
      <c r="FN6" s="933"/>
      <c r="FO6" s="946"/>
      <c r="FP6" s="946"/>
      <c r="FQ6" s="946"/>
      <c r="FR6" s="946"/>
      <c r="FS6" s="946"/>
      <c r="FT6" s="947"/>
      <c r="FU6" s="792"/>
      <c r="FV6" s="948" t="s">
        <v>859</v>
      </c>
      <c r="FW6" s="948" t="s">
        <v>860</v>
      </c>
      <c r="FX6" s="948" t="s">
        <v>861</v>
      </c>
      <c r="FY6" s="948" t="s">
        <v>862</v>
      </c>
      <c r="FZ6" s="948" t="s">
        <v>863</v>
      </c>
      <c r="GA6" s="948" t="s">
        <v>864</v>
      </c>
    </row>
    <row r="7" ht="27.75" customHeight="1">
      <c r="A7" s="38"/>
      <c r="B7" s="353"/>
      <c r="C7" s="353"/>
      <c r="D7" s="354"/>
      <c r="E7" s="40"/>
      <c r="F7" s="40"/>
      <c r="G7" s="41"/>
      <c r="H7" s="42"/>
      <c r="I7" s="41"/>
      <c r="J7" s="42"/>
      <c r="K7" s="42"/>
      <c r="L7" s="43" t="s">
        <v>65</v>
      </c>
      <c r="M7" s="43" t="s">
        <v>66</v>
      </c>
      <c r="N7" s="44"/>
      <c r="O7" s="355" t="s">
        <v>191</v>
      </c>
      <c r="P7" s="355" t="s">
        <v>95</v>
      </c>
      <c r="Q7" s="355" t="s">
        <v>95</v>
      </c>
      <c r="R7" s="41"/>
      <c r="S7" s="41"/>
      <c r="T7" s="41"/>
      <c r="U7" s="42"/>
      <c r="V7" s="131"/>
      <c r="W7" s="132" t="s">
        <v>43</v>
      </c>
      <c r="X7" s="133"/>
      <c r="Y7" s="735" t="s">
        <v>67</v>
      </c>
      <c r="Z7" s="736" t="s">
        <v>68</v>
      </c>
      <c r="AA7" s="735" t="s">
        <v>67</v>
      </c>
      <c r="AB7" s="736" t="s">
        <v>68</v>
      </c>
      <c r="AC7" s="47"/>
      <c r="AD7" s="47"/>
      <c r="AE7" s="47"/>
      <c r="AF7" s="47"/>
      <c r="AG7" s="136" t="s">
        <v>69</v>
      </c>
      <c r="AH7" s="51" t="s">
        <v>135</v>
      </c>
      <c r="AI7" s="137" t="s">
        <v>136</v>
      </c>
      <c r="AJ7" s="138" t="s">
        <v>137</v>
      </c>
      <c r="AK7" s="737" t="s">
        <v>840</v>
      </c>
      <c r="AL7" s="737" t="s">
        <v>841</v>
      </c>
      <c r="AM7" s="138" t="s">
        <v>140</v>
      </c>
      <c r="AN7" s="43" t="s">
        <v>141</v>
      </c>
      <c r="AO7" s="43" t="s">
        <v>142</v>
      </c>
      <c r="AP7" s="738" t="s">
        <v>842</v>
      </c>
      <c r="AQ7" s="738" t="s">
        <v>843</v>
      </c>
      <c r="AR7" s="738"/>
      <c r="AS7" s="738" t="s">
        <v>843</v>
      </c>
      <c r="AT7" s="139" t="s">
        <v>143</v>
      </c>
      <c r="AU7" s="139" t="s">
        <v>144</v>
      </c>
      <c r="AV7" s="738" t="s">
        <v>846</v>
      </c>
      <c r="AW7" s="738" t="s">
        <v>847</v>
      </c>
      <c r="AX7" s="139" t="s">
        <v>145</v>
      </c>
      <c r="AY7" s="43" t="s">
        <v>146</v>
      </c>
      <c r="AZ7" s="739" t="s">
        <v>148</v>
      </c>
      <c r="BA7" s="740" t="s">
        <v>848</v>
      </c>
      <c r="BB7" s="740" t="s">
        <v>849</v>
      </c>
      <c r="BC7" s="740" t="s">
        <v>850</v>
      </c>
      <c r="BD7" s="740" t="s">
        <v>851</v>
      </c>
      <c r="BE7" s="740" t="s">
        <v>852</v>
      </c>
      <c r="BF7" s="740" t="s">
        <v>853</v>
      </c>
      <c r="BG7" s="740" t="s">
        <v>854</v>
      </c>
      <c r="BH7" s="740" t="s">
        <v>855</v>
      </c>
      <c r="BI7" s="740" t="s">
        <v>856</v>
      </c>
      <c r="BJ7" s="740" t="s">
        <v>848</v>
      </c>
      <c r="BK7" s="740" t="s">
        <v>849</v>
      </c>
      <c r="BL7" s="740" t="s">
        <v>850</v>
      </c>
      <c r="BM7" s="740" t="s">
        <v>851</v>
      </c>
      <c r="BN7" s="740" t="s">
        <v>852</v>
      </c>
      <c r="BO7" s="741" t="s">
        <v>853</v>
      </c>
      <c r="BP7" s="740" t="s">
        <v>854</v>
      </c>
      <c r="BQ7" s="740" t="s">
        <v>855</v>
      </c>
      <c r="BR7" s="740" t="s">
        <v>856</v>
      </c>
      <c r="BS7" s="741" t="s">
        <v>848</v>
      </c>
      <c r="BT7" s="741" t="s">
        <v>849</v>
      </c>
      <c r="BU7" s="741" t="s">
        <v>850</v>
      </c>
      <c r="BV7" s="741" t="s">
        <v>851</v>
      </c>
      <c r="BW7" s="741" t="s">
        <v>852</v>
      </c>
      <c r="BX7" s="741" t="s">
        <v>853</v>
      </c>
      <c r="BY7" s="740" t="s">
        <v>854</v>
      </c>
      <c r="BZ7" s="740" t="s">
        <v>855</v>
      </c>
      <c r="CA7" s="740" t="s">
        <v>856</v>
      </c>
      <c r="CB7" s="740" t="s">
        <v>848</v>
      </c>
      <c r="CC7" s="740" t="s">
        <v>849</v>
      </c>
      <c r="CD7" s="740" t="s">
        <v>850</v>
      </c>
      <c r="CE7" s="740" t="s">
        <v>851</v>
      </c>
      <c r="CF7" s="740" t="s">
        <v>852</v>
      </c>
      <c r="CG7" s="740" t="s">
        <v>853</v>
      </c>
      <c r="CH7" s="740" t="s">
        <v>854</v>
      </c>
      <c r="CI7" s="740" t="s">
        <v>855</v>
      </c>
      <c r="CJ7" s="740" t="s">
        <v>856</v>
      </c>
      <c r="CK7" s="740" t="s">
        <v>848</v>
      </c>
      <c r="CL7" s="740" t="s">
        <v>849</v>
      </c>
      <c r="CM7" s="740" t="s">
        <v>850</v>
      </c>
      <c r="CN7" s="740" t="s">
        <v>851</v>
      </c>
      <c r="CO7" s="740" t="s">
        <v>852</v>
      </c>
      <c r="CP7" s="740" t="s">
        <v>853</v>
      </c>
      <c r="CQ7" s="740" t="s">
        <v>854</v>
      </c>
      <c r="CR7" s="740" t="s">
        <v>855</v>
      </c>
      <c r="CS7" s="740" t="s">
        <v>856</v>
      </c>
      <c r="CT7" s="742" t="s">
        <v>857</v>
      </c>
      <c r="CU7" s="740" t="s">
        <v>848</v>
      </c>
      <c r="CV7" s="740" t="s">
        <v>849</v>
      </c>
      <c r="CW7" s="740" t="s">
        <v>850</v>
      </c>
      <c r="CX7" s="740" t="s">
        <v>851</v>
      </c>
      <c r="CY7" s="740" t="s">
        <v>852</v>
      </c>
      <c r="CZ7" s="740" t="s">
        <v>853</v>
      </c>
      <c r="DA7" s="740" t="s">
        <v>848</v>
      </c>
      <c r="DB7" s="740" t="s">
        <v>849</v>
      </c>
      <c r="DC7" s="740" t="s">
        <v>850</v>
      </c>
      <c r="DD7" s="740" t="s">
        <v>851</v>
      </c>
      <c r="DE7" s="740" t="s">
        <v>852</v>
      </c>
      <c r="DF7" s="740" t="s">
        <v>853</v>
      </c>
      <c r="DG7" s="740" t="s">
        <v>848</v>
      </c>
      <c r="DH7" s="740" t="s">
        <v>849</v>
      </c>
      <c r="DI7" s="740" t="s">
        <v>850</v>
      </c>
      <c r="DJ7" s="740" t="s">
        <v>851</v>
      </c>
      <c r="DK7" s="740" t="s">
        <v>852</v>
      </c>
      <c r="DL7" s="740" t="s">
        <v>853</v>
      </c>
      <c r="DM7" s="47" t="s">
        <v>147</v>
      </c>
      <c r="DN7" s="743" t="s">
        <v>149</v>
      </c>
      <c r="DO7" s="743" t="s">
        <v>150</v>
      </c>
      <c r="DP7" s="739" t="s">
        <v>151</v>
      </c>
      <c r="DQ7" s="739" t="s">
        <v>152</v>
      </c>
      <c r="DR7" s="739" t="s">
        <v>153</v>
      </c>
      <c r="DS7" s="739" t="s">
        <v>154</v>
      </c>
      <c r="DT7" s="739" t="s">
        <v>155</v>
      </c>
      <c r="DU7" s="739" t="s">
        <v>156</v>
      </c>
      <c r="DV7" s="743" t="s">
        <v>157</v>
      </c>
      <c r="DW7" s="739" t="s">
        <v>158</v>
      </c>
      <c r="DX7" s="739" t="s">
        <v>159</v>
      </c>
      <c r="DY7" s="743" t="s">
        <v>160</v>
      </c>
      <c r="DZ7" s="739" t="s">
        <v>161</v>
      </c>
      <c r="EA7" s="739" t="s">
        <v>162</v>
      </c>
      <c r="EB7" s="739" t="s">
        <v>163</v>
      </c>
      <c r="EC7" s="739" t="s">
        <v>164</v>
      </c>
      <c r="ED7" s="739" t="s">
        <v>165</v>
      </c>
      <c r="EE7" s="739" t="s">
        <v>166</v>
      </c>
      <c r="EF7" s="743" t="s">
        <v>167</v>
      </c>
      <c r="EG7" s="739" t="s">
        <v>168</v>
      </c>
      <c r="EH7" s="739" t="s">
        <v>169</v>
      </c>
      <c r="EI7" s="739" t="s">
        <v>170</v>
      </c>
      <c r="EJ7" s="739" t="s">
        <v>171</v>
      </c>
      <c r="EK7" s="739" t="s">
        <v>172</v>
      </c>
      <c r="EL7" s="739" t="s">
        <v>173</v>
      </c>
      <c r="EM7" s="739" t="s">
        <v>174</v>
      </c>
      <c r="EN7" s="739" t="s">
        <v>175</v>
      </c>
      <c r="EO7" s="739" t="s">
        <v>176</v>
      </c>
      <c r="EP7" s="744"/>
      <c r="EQ7" s="745" t="s">
        <v>177</v>
      </c>
      <c r="ER7" s="51" t="s">
        <v>178</v>
      </c>
      <c r="ES7" s="51" t="s">
        <v>179</v>
      </c>
      <c r="ET7" s="746" t="s">
        <v>858</v>
      </c>
      <c r="EU7" s="747"/>
      <c r="EV7" s="142" t="s">
        <v>70</v>
      </c>
      <c r="EW7" s="142" t="s">
        <v>71</v>
      </c>
      <c r="EX7" s="142" t="s">
        <v>72</v>
      </c>
      <c r="EY7" s="142" t="s">
        <v>73</v>
      </c>
      <c r="EZ7" s="143" t="s">
        <v>74</v>
      </c>
      <c r="FA7" s="144"/>
      <c r="FB7" s="142" t="s">
        <v>75</v>
      </c>
      <c r="FC7" s="143" t="s">
        <v>76</v>
      </c>
      <c r="FD7" s="144"/>
      <c r="FE7" s="142" t="s">
        <v>77</v>
      </c>
      <c r="FF7" s="142" t="s">
        <v>78</v>
      </c>
      <c r="FG7" s="142" t="s">
        <v>79</v>
      </c>
      <c r="FH7" s="142" t="s">
        <v>80</v>
      </c>
      <c r="FI7" s="142" t="s">
        <v>81</v>
      </c>
      <c r="FJ7" s="48" t="s">
        <v>82</v>
      </c>
      <c r="FK7" s="48" t="s">
        <v>83</v>
      </c>
      <c r="FL7" s="49"/>
      <c r="FM7" s="145" t="s">
        <v>84</v>
      </c>
      <c r="FN7" s="146" t="s">
        <v>85</v>
      </c>
      <c r="FO7" s="147"/>
      <c r="FP7" s="147"/>
      <c r="FQ7" s="147"/>
      <c r="FR7" s="147"/>
      <c r="FS7" s="147"/>
      <c r="FT7" s="751"/>
      <c r="FU7" s="949"/>
      <c r="FV7" s="949"/>
      <c r="FW7" s="949"/>
      <c r="FX7" s="949"/>
      <c r="FY7" s="949"/>
      <c r="FZ7" s="949"/>
      <c r="GA7" s="949"/>
    </row>
    <row r="8" ht="28.5" customHeight="1">
      <c r="A8" s="950">
        <v>1.0</v>
      </c>
      <c r="B8" s="54" t="s">
        <v>43</v>
      </c>
      <c r="C8" s="951" t="s">
        <v>397</v>
      </c>
      <c r="D8" s="358" t="s">
        <v>180</v>
      </c>
      <c r="E8" s="359" t="s">
        <v>1036</v>
      </c>
      <c r="F8" s="57" t="s">
        <v>182</v>
      </c>
      <c r="G8" s="58" t="s">
        <v>183</v>
      </c>
      <c r="H8" s="58" t="s">
        <v>184</v>
      </c>
      <c r="I8" s="57" t="s">
        <v>185</v>
      </c>
      <c r="J8" s="58" t="s">
        <v>186</v>
      </c>
      <c r="K8" s="58" t="s">
        <v>187</v>
      </c>
      <c r="L8" s="59">
        <v>5400.0</v>
      </c>
      <c r="M8" s="60">
        <v>5472.015</v>
      </c>
      <c r="N8" s="148" t="s">
        <v>92</v>
      </c>
      <c r="O8" s="148"/>
      <c r="P8" s="148"/>
      <c r="Q8" s="148"/>
      <c r="R8" s="148"/>
      <c r="S8" s="149" t="s">
        <v>93</v>
      </c>
      <c r="T8" s="149" t="s">
        <v>188</v>
      </c>
      <c r="U8" s="150">
        <v>45674.0</v>
      </c>
      <c r="V8" s="151"/>
      <c r="W8" s="152"/>
      <c r="X8" s="79" t="s">
        <v>189</v>
      </c>
      <c r="Y8" s="72">
        <v>45674.0</v>
      </c>
      <c r="Z8" s="64">
        <v>45674.395833333336</v>
      </c>
      <c r="AA8" s="65">
        <v>45674.0</v>
      </c>
      <c r="AB8" s="64">
        <v>45674.65972222222</v>
      </c>
      <c r="AC8" s="153"/>
      <c r="AD8" s="66">
        <v>5400.0</v>
      </c>
      <c r="AE8" s="417" t="s">
        <v>96</v>
      </c>
      <c r="AF8" s="67" t="s">
        <v>190</v>
      </c>
      <c r="AG8" s="104" t="s">
        <v>191</v>
      </c>
      <c r="AH8" s="413" t="s">
        <v>1037</v>
      </c>
      <c r="AI8" s="759" t="s">
        <v>883</v>
      </c>
      <c r="AJ8" s="759" t="s">
        <v>883</v>
      </c>
      <c r="AK8" s="759" t="s">
        <v>884</v>
      </c>
      <c r="AL8" s="79" t="s">
        <v>233</v>
      </c>
      <c r="AM8" s="156"/>
      <c r="AN8" s="157"/>
      <c r="AO8" s="760" t="s">
        <v>0</v>
      </c>
      <c r="AP8" s="761">
        <v>5.4</v>
      </c>
      <c r="AQ8" s="762" t="s">
        <v>1038</v>
      </c>
      <c r="AR8" s="763" t="s">
        <v>1039</v>
      </c>
      <c r="AS8" s="763" t="s">
        <v>1040</v>
      </c>
      <c r="AT8" s="763">
        <v>1174957.27</v>
      </c>
      <c r="AU8" s="763" t="s">
        <v>1041</v>
      </c>
      <c r="AV8" s="764" t="s">
        <v>1042</v>
      </c>
      <c r="AW8" s="765" t="s">
        <v>1043</v>
      </c>
      <c r="AX8" s="360" t="s">
        <v>192</v>
      </c>
      <c r="AY8" s="53">
        <v>8.20250114723372E14</v>
      </c>
      <c r="AZ8" s="766">
        <v>8.4348E8</v>
      </c>
      <c r="BA8" s="767">
        <v>45701.0</v>
      </c>
      <c r="BB8" s="767">
        <v>45698.0</v>
      </c>
      <c r="BC8" s="768">
        <v>45699.0</v>
      </c>
      <c r="BD8" s="768">
        <v>45699.0</v>
      </c>
      <c r="BE8" s="768">
        <v>45705.0</v>
      </c>
      <c r="BF8" s="767">
        <v>45706.0</v>
      </c>
      <c r="BG8" s="769">
        <f t="shared" ref="BG8:BG15" si="1">BF8-BA8</f>
        <v>5</v>
      </c>
      <c r="BH8" s="770">
        <f t="shared" ref="BH8:BH15" si="2">BF8-BB8</f>
        <v>8</v>
      </c>
      <c r="BI8" s="769">
        <f t="shared" ref="BI8:BI15" si="3">BF8-BE8</f>
        <v>1</v>
      </c>
      <c r="BJ8" s="771" t="s">
        <v>96</v>
      </c>
      <c r="BK8" s="772" t="s">
        <v>96</v>
      </c>
      <c r="BL8" s="772" t="s">
        <v>96</v>
      </c>
      <c r="BM8" s="772" t="s">
        <v>96</v>
      </c>
      <c r="BN8" s="772" t="s">
        <v>96</v>
      </c>
      <c r="BO8" s="772" t="s">
        <v>96</v>
      </c>
      <c r="BP8" s="769" t="str">
        <f t="shared" ref="BP8:BP15" si="4">BO8-BJ8</f>
        <v>#VALUE!</v>
      </c>
      <c r="BQ8" s="770" t="str">
        <f t="shared" ref="BQ8:BQ15" si="5">BO8-BK8</f>
        <v>#VALUE!</v>
      </c>
      <c r="BR8" s="769" t="str">
        <f t="shared" ref="BR8:BR15" si="6">BO8-BN8</f>
        <v>#VALUE!</v>
      </c>
      <c r="BS8" s="773" t="s">
        <v>96</v>
      </c>
      <c r="BT8" s="772" t="s">
        <v>96</v>
      </c>
      <c r="BU8" s="772" t="s">
        <v>96</v>
      </c>
      <c r="BV8" s="772" t="s">
        <v>96</v>
      </c>
      <c r="BW8" s="772" t="s">
        <v>96</v>
      </c>
      <c r="BX8" s="772" t="s">
        <v>96</v>
      </c>
      <c r="BY8" s="774" t="str">
        <f t="shared" ref="BY8:BY15" si="7">BX8-BS8</f>
        <v>#VALUE!</v>
      </c>
      <c r="BZ8" s="775" t="str">
        <f t="shared" ref="BZ8:BZ15" si="8">BX8-BT8</f>
        <v>#VALUE!</v>
      </c>
      <c r="CA8" s="776" t="str">
        <f t="shared" ref="CA8:CA15" si="9">BX8-BW8</f>
        <v>#VALUE!</v>
      </c>
      <c r="CB8" s="772" t="s">
        <v>96</v>
      </c>
      <c r="CC8" s="772" t="s">
        <v>96</v>
      </c>
      <c r="CD8" s="772" t="s">
        <v>96</v>
      </c>
      <c r="CE8" s="772" t="s">
        <v>96</v>
      </c>
      <c r="CF8" s="772" t="s">
        <v>96</v>
      </c>
      <c r="CG8" s="772" t="s">
        <v>96</v>
      </c>
      <c r="CH8" s="777" t="str">
        <f t="shared" ref="CH8:CH15" si="10">CG8-CB8</f>
        <v>#VALUE!</v>
      </c>
      <c r="CI8" s="778" t="str">
        <f t="shared" ref="CI8:CI15" si="11">CG8-CC8</f>
        <v>#VALUE!</v>
      </c>
      <c r="CJ8" s="779" t="str">
        <f t="shared" ref="CJ8:CJ15" si="12">CG8-CF8</f>
        <v>#VALUE!</v>
      </c>
      <c r="CK8" s="772"/>
      <c r="CL8" s="772"/>
      <c r="CM8" s="772"/>
      <c r="CN8" s="772"/>
      <c r="CO8" s="772"/>
      <c r="CP8" s="772"/>
      <c r="CQ8" s="777">
        <f t="shared" ref="CQ8:CQ15" si="13">CP8-CK8</f>
        <v>0</v>
      </c>
      <c r="CR8" s="778">
        <f t="shared" ref="CR8:CR15" si="14">CP8-CL8</f>
        <v>0</v>
      </c>
      <c r="CS8" s="779">
        <f t="shared" ref="CS8:CS15" si="15">CP8-CO8</f>
        <v>0</v>
      </c>
      <c r="CT8" s="160"/>
      <c r="CU8" s="780">
        <v>45688.0</v>
      </c>
      <c r="CV8" s="780">
        <v>45688.0</v>
      </c>
      <c r="CW8" s="780">
        <v>45688.0</v>
      </c>
      <c r="CX8" s="780">
        <v>45659.0</v>
      </c>
      <c r="CY8" s="780">
        <v>45691.0</v>
      </c>
      <c r="CZ8" s="780">
        <v>45699.0</v>
      </c>
      <c r="DA8" s="780">
        <v>45707.0</v>
      </c>
      <c r="DB8" s="780">
        <v>45708.0</v>
      </c>
      <c r="DC8" s="780">
        <v>45709.0</v>
      </c>
      <c r="DD8" s="780">
        <v>45710.0</v>
      </c>
      <c r="DE8" s="780">
        <v>45712.0</v>
      </c>
      <c r="DF8" s="780">
        <v>45713.0</v>
      </c>
      <c r="DG8" s="780">
        <v>45708.0</v>
      </c>
      <c r="DH8" s="780">
        <v>45708.0</v>
      </c>
      <c r="DI8" s="780">
        <v>45709.0</v>
      </c>
      <c r="DJ8" s="780">
        <v>45710.0</v>
      </c>
      <c r="DK8" s="780">
        <v>45712.0</v>
      </c>
      <c r="DL8" s="780">
        <v>45713.0</v>
      </c>
      <c r="DM8" s="54">
        <v>5500.0</v>
      </c>
      <c r="DN8" s="162" t="s">
        <v>96</v>
      </c>
      <c r="DO8" s="162"/>
      <c r="DP8" s="54" t="s">
        <v>193</v>
      </c>
      <c r="DQ8" s="54" t="s">
        <v>193</v>
      </c>
      <c r="DR8" s="54" t="s">
        <v>193</v>
      </c>
      <c r="DS8" s="54" t="s">
        <v>193</v>
      </c>
      <c r="DT8" s="54" t="s">
        <v>193</v>
      </c>
      <c r="DU8" s="54" t="s">
        <v>193</v>
      </c>
      <c r="DV8" s="162" t="s">
        <v>96</v>
      </c>
      <c r="DW8" s="162" t="s">
        <v>96</v>
      </c>
      <c r="DX8" s="105"/>
      <c r="DY8" s="162"/>
      <c r="DZ8" s="162"/>
      <c r="EA8" s="162"/>
      <c r="EB8" s="105"/>
      <c r="EC8" s="105"/>
      <c r="ED8" s="105"/>
      <c r="EE8" s="105"/>
      <c r="EF8" s="105"/>
      <c r="EG8" s="105"/>
      <c r="EH8" s="105"/>
      <c r="EI8" s="105"/>
      <c r="EJ8" s="105"/>
      <c r="EK8" s="105"/>
      <c r="EL8" s="105"/>
      <c r="EM8" s="105"/>
      <c r="EN8" s="105"/>
      <c r="EO8" s="105"/>
      <c r="EP8" s="105"/>
      <c r="EQ8" s="163">
        <v>82500.0</v>
      </c>
      <c r="ER8" s="164" t="s">
        <v>194</v>
      </c>
      <c r="ES8" s="165">
        <v>3.0E7</v>
      </c>
      <c r="ET8" s="781">
        <v>11000.0</v>
      </c>
      <c r="EU8" s="782">
        <v>45660.0</v>
      </c>
      <c r="EV8" s="69">
        <v>45673.333333333336</v>
      </c>
      <c r="EW8" s="70">
        <v>45674.006944444445</v>
      </c>
      <c r="EX8" s="70">
        <v>45674.006944444445</v>
      </c>
      <c r="EY8" s="70">
        <v>45674.395833333336</v>
      </c>
      <c r="EZ8" s="71">
        <f t="shared" ref="EZ8:EZ15" si="16">EY8-EV8</f>
        <v>1.0625</v>
      </c>
      <c r="FA8" s="72" t="str">
        <f t="shared" ref="FA8:FA15" si="17">INT(EY8-EV8)&amp;" hari "&amp;HOUR(MOD(EY8-EV8,1))&amp;" jam "&amp;MINUTE(MOD(EY8-EV8,1))&amp;" menit "&amp;SECOND(MOD(EY8-EV8,1))</f>
        <v>1 hari 1 jam 30 menit 0</v>
      </c>
      <c r="FB8" s="73">
        <v>45674.65972222222</v>
      </c>
      <c r="FC8" s="71">
        <f t="shared" ref="FC8:FC15" si="18">FB8-EV8</f>
        <v>1.326388889</v>
      </c>
      <c r="FD8" s="72" t="str">
        <f t="shared" ref="FD8:FD15" si="19">INT(FB8-EV8)&amp;" hari "&amp;HOUR(MOD(FB8-EV8,1))&amp;" jam "&amp;MINUTE(MOD(FB8-EV8,1))&amp;" menit "&amp;SECOND(MOD(FB8-EV8,1))</f>
        <v>1 hari 7 jam 50 menit 0</v>
      </c>
      <c r="FE8" s="74">
        <v>45678.75</v>
      </c>
      <c r="FF8" s="74">
        <v>45678.75</v>
      </c>
      <c r="FG8" s="74">
        <v>45678.791666666664</v>
      </c>
      <c r="FH8" s="75">
        <v>45679.4375</v>
      </c>
      <c r="FI8" s="71">
        <f t="shared" ref="FI8:FI15" si="20">FH8-FE8</f>
        <v>0.6875</v>
      </c>
      <c r="FJ8" s="72" t="str">
        <f t="shared" ref="FJ8:FJ15" si="21">INT(FH8-FE8)&amp;" hari "&amp;HOUR(MOD(FH8-FE8,1))&amp;" jam "&amp;MINUTE(MOD(FH8-FE8,1))&amp;" menit "&amp;SECOND(MOD(FH8-FE8,1))</f>
        <v>0 hari 16 jam 30 menit 0</v>
      </c>
      <c r="FK8" s="71">
        <f t="shared" ref="FK8:FK15" si="22">FC8+FI8</f>
        <v>2.013888889</v>
      </c>
      <c r="FL8" s="72" t="str">
        <f t="shared" ref="FL8:FL15" si="23">INT(FK8)&amp;" hari "&amp;HOUR(MOD(FK8,1))&amp;" jam "&amp;MINUTE(MOD(FK8,1))&amp;" menit "&amp;SECOND(MOD(FK8,1))</f>
        <v>2 hari 0 jam 20 menit 0</v>
      </c>
      <c r="FM8" s="76" t="s">
        <v>96</v>
      </c>
      <c r="FN8" s="166" t="s">
        <v>195</v>
      </c>
      <c r="FO8" s="167" t="s">
        <v>196</v>
      </c>
      <c r="FP8" s="167" t="s">
        <v>197</v>
      </c>
      <c r="FQ8" s="168">
        <v>45670.0</v>
      </c>
      <c r="FR8" s="168">
        <v>45673.0</v>
      </c>
      <c r="FS8" s="167" t="s">
        <v>198</v>
      </c>
      <c r="FT8" s="167" t="s">
        <v>198</v>
      </c>
      <c r="FU8" s="783">
        <v>45692.0</v>
      </c>
      <c r="FV8" s="784">
        <v>5202.0</v>
      </c>
      <c r="FW8" s="785" t="s">
        <v>96</v>
      </c>
      <c r="FX8" s="784">
        <v>28.1</v>
      </c>
      <c r="FY8" s="785">
        <v>19.6</v>
      </c>
      <c r="FZ8" s="784">
        <v>0.53</v>
      </c>
      <c r="GA8" s="786">
        <v>3.5</v>
      </c>
    </row>
    <row r="9" ht="28.5" customHeight="1">
      <c r="A9" s="950">
        <v>2.0</v>
      </c>
      <c r="B9" s="54" t="s">
        <v>43</v>
      </c>
      <c r="C9" s="787"/>
      <c r="D9" s="358" t="s">
        <v>180</v>
      </c>
      <c r="E9" s="361" t="s">
        <v>1044</v>
      </c>
      <c r="F9" s="58" t="s">
        <v>200</v>
      </c>
      <c r="G9" s="58" t="s">
        <v>183</v>
      </c>
      <c r="H9" s="58" t="s">
        <v>184</v>
      </c>
      <c r="I9" s="57" t="s">
        <v>201</v>
      </c>
      <c r="J9" s="58" t="s">
        <v>202</v>
      </c>
      <c r="K9" s="58" t="s">
        <v>203</v>
      </c>
      <c r="L9" s="59">
        <v>9000.0</v>
      </c>
      <c r="M9" s="60">
        <v>9000.018</v>
      </c>
      <c r="N9" s="148" t="s">
        <v>92</v>
      </c>
      <c r="O9" s="148"/>
      <c r="P9" s="148"/>
      <c r="Q9" s="148"/>
      <c r="R9" s="148"/>
      <c r="S9" s="149" t="s">
        <v>93</v>
      </c>
      <c r="T9" s="149" t="s">
        <v>204</v>
      </c>
      <c r="U9" s="150">
        <v>45674.0</v>
      </c>
      <c r="V9" s="155"/>
      <c r="W9" s="169"/>
      <c r="X9" s="79" t="s">
        <v>189</v>
      </c>
      <c r="Y9" s="72">
        <v>45674.0</v>
      </c>
      <c r="Z9" s="64">
        <v>45674.006944444445</v>
      </c>
      <c r="AA9" s="65">
        <v>45674.0</v>
      </c>
      <c r="AB9" s="64">
        <v>45674.89861111111</v>
      </c>
      <c r="AC9" s="153"/>
      <c r="AD9" s="66">
        <v>9000.0</v>
      </c>
      <c r="AE9" s="417" t="s">
        <v>96</v>
      </c>
      <c r="AF9" s="67" t="s">
        <v>205</v>
      </c>
      <c r="AG9" s="104" t="s">
        <v>191</v>
      </c>
      <c r="AH9" s="413" t="s">
        <v>1045</v>
      </c>
      <c r="AI9" s="759" t="s">
        <v>883</v>
      </c>
      <c r="AJ9" s="759" t="s">
        <v>883</v>
      </c>
      <c r="AK9" s="759" t="s">
        <v>884</v>
      </c>
      <c r="AL9" s="79" t="s">
        <v>233</v>
      </c>
      <c r="AM9" s="156"/>
      <c r="AN9" s="157"/>
      <c r="AO9" s="760" t="s">
        <v>0</v>
      </c>
      <c r="AP9" s="761">
        <v>5.4</v>
      </c>
      <c r="AQ9" s="762" t="s">
        <v>1038</v>
      </c>
      <c r="AR9" s="763" t="s">
        <v>1039</v>
      </c>
      <c r="AS9" s="763" t="s">
        <v>1040</v>
      </c>
      <c r="AT9" s="763" t="s">
        <v>1046</v>
      </c>
      <c r="AU9" s="763" t="s">
        <v>1047</v>
      </c>
      <c r="AV9" s="764" t="s">
        <v>1042</v>
      </c>
      <c r="AW9" s="765" t="s">
        <v>1043</v>
      </c>
      <c r="AX9" s="360" t="s">
        <v>192</v>
      </c>
      <c r="AY9" s="53">
        <v>8.20250114752887E14</v>
      </c>
      <c r="AZ9" s="766" t="s">
        <v>206</v>
      </c>
      <c r="BA9" s="768">
        <v>45635.0</v>
      </c>
      <c r="BB9" s="768">
        <v>45629.0</v>
      </c>
      <c r="BC9" s="768">
        <v>45630.0</v>
      </c>
      <c r="BD9" s="768">
        <v>45630.0</v>
      </c>
      <c r="BE9" s="768">
        <v>45635.0</v>
      </c>
      <c r="BF9" s="768">
        <v>45635.0</v>
      </c>
      <c r="BG9" s="769">
        <f t="shared" si="1"/>
        <v>0</v>
      </c>
      <c r="BH9" s="770">
        <f t="shared" si="2"/>
        <v>6</v>
      </c>
      <c r="BI9" s="769">
        <f t="shared" si="3"/>
        <v>0</v>
      </c>
      <c r="BJ9" s="768">
        <v>45701.0</v>
      </c>
      <c r="BK9" s="768">
        <v>45698.0</v>
      </c>
      <c r="BL9" s="768">
        <v>45699.0</v>
      </c>
      <c r="BM9" s="768">
        <v>45699.0</v>
      </c>
      <c r="BN9" s="768">
        <v>45701.0</v>
      </c>
      <c r="BO9" s="767">
        <v>45702.0</v>
      </c>
      <c r="BP9" s="769">
        <f t="shared" si="4"/>
        <v>1</v>
      </c>
      <c r="BQ9" s="770">
        <f t="shared" si="5"/>
        <v>4</v>
      </c>
      <c r="BR9" s="769">
        <f t="shared" si="6"/>
        <v>1</v>
      </c>
      <c r="BS9" s="773" t="s">
        <v>96</v>
      </c>
      <c r="BT9" s="772" t="s">
        <v>96</v>
      </c>
      <c r="BU9" s="772" t="s">
        <v>96</v>
      </c>
      <c r="BV9" s="772" t="s">
        <v>96</v>
      </c>
      <c r="BW9" s="772" t="s">
        <v>96</v>
      </c>
      <c r="BX9" s="772" t="s">
        <v>96</v>
      </c>
      <c r="BY9" s="774" t="str">
        <f t="shared" si="7"/>
        <v>#VALUE!</v>
      </c>
      <c r="BZ9" s="775" t="str">
        <f t="shared" si="8"/>
        <v>#VALUE!</v>
      </c>
      <c r="CA9" s="776" t="str">
        <f t="shared" si="9"/>
        <v>#VALUE!</v>
      </c>
      <c r="CB9" s="772" t="s">
        <v>96</v>
      </c>
      <c r="CC9" s="772" t="s">
        <v>96</v>
      </c>
      <c r="CD9" s="772" t="s">
        <v>96</v>
      </c>
      <c r="CE9" s="772" t="s">
        <v>96</v>
      </c>
      <c r="CF9" s="772" t="s">
        <v>96</v>
      </c>
      <c r="CG9" s="772" t="s">
        <v>96</v>
      </c>
      <c r="CH9" s="777" t="str">
        <f t="shared" si="10"/>
        <v>#VALUE!</v>
      </c>
      <c r="CI9" s="778" t="str">
        <f t="shared" si="11"/>
        <v>#VALUE!</v>
      </c>
      <c r="CJ9" s="779" t="str">
        <f t="shared" si="12"/>
        <v>#VALUE!</v>
      </c>
      <c r="CK9" s="772"/>
      <c r="CL9" s="772"/>
      <c r="CM9" s="772"/>
      <c r="CN9" s="772"/>
      <c r="CO9" s="772"/>
      <c r="CP9" s="772"/>
      <c r="CQ9" s="777">
        <f t="shared" si="13"/>
        <v>0</v>
      </c>
      <c r="CR9" s="778">
        <f t="shared" si="14"/>
        <v>0</v>
      </c>
      <c r="CS9" s="779">
        <f t="shared" si="15"/>
        <v>0</v>
      </c>
      <c r="CT9" s="160"/>
      <c r="CU9" s="780">
        <v>45688.0</v>
      </c>
      <c r="CV9" s="780">
        <v>45688.0</v>
      </c>
      <c r="CW9" s="780">
        <v>45688.0</v>
      </c>
      <c r="CX9" s="780">
        <v>45659.0</v>
      </c>
      <c r="CY9" s="780">
        <v>45691.0</v>
      </c>
      <c r="CZ9" s="780">
        <v>45699.0</v>
      </c>
      <c r="DA9" s="160"/>
      <c r="DB9" s="160"/>
      <c r="DC9" s="160"/>
      <c r="DD9" s="160"/>
      <c r="DE9" s="160"/>
      <c r="DF9" s="160"/>
      <c r="DG9" s="160"/>
      <c r="DH9" s="160"/>
      <c r="DI9" s="160"/>
      <c r="DJ9" s="160"/>
      <c r="DK9" s="160"/>
      <c r="DL9" s="160"/>
      <c r="DM9" s="54">
        <v>9000.0</v>
      </c>
      <c r="DN9" s="162" t="s">
        <v>96</v>
      </c>
      <c r="DO9" s="162"/>
      <c r="DP9" s="54" t="s">
        <v>193</v>
      </c>
      <c r="DQ9" s="54" t="s">
        <v>193</v>
      </c>
      <c r="DR9" s="54" t="s">
        <v>193</v>
      </c>
      <c r="DS9" s="54" t="s">
        <v>193</v>
      </c>
      <c r="DT9" s="54" t="s">
        <v>193</v>
      </c>
      <c r="DU9" s="54" t="s">
        <v>193</v>
      </c>
      <c r="DV9" s="162" t="s">
        <v>96</v>
      </c>
      <c r="DW9" s="162" t="s">
        <v>96</v>
      </c>
      <c r="DX9" s="105"/>
      <c r="DY9" s="162"/>
      <c r="DZ9" s="162"/>
      <c r="EA9" s="162"/>
      <c r="EB9" s="105"/>
      <c r="EC9" s="105"/>
      <c r="ED9" s="105"/>
      <c r="EE9" s="105"/>
      <c r="EF9" s="105"/>
      <c r="EG9" s="105"/>
      <c r="EH9" s="105"/>
      <c r="EI9" s="105"/>
      <c r="EJ9" s="105"/>
      <c r="EK9" s="105"/>
      <c r="EL9" s="105"/>
      <c r="EM9" s="105"/>
      <c r="EN9" s="105"/>
      <c r="EO9" s="105"/>
      <c r="EP9" s="105"/>
      <c r="EQ9" s="163">
        <v>77500.0</v>
      </c>
      <c r="ER9" s="164" t="s">
        <v>194</v>
      </c>
      <c r="ES9" s="165">
        <v>3.0E7</v>
      </c>
      <c r="ET9" s="781">
        <v>11000.0</v>
      </c>
      <c r="EU9" s="69"/>
      <c r="EV9" s="69">
        <v>45671.770833333336</v>
      </c>
      <c r="EW9" s="70">
        <v>45673.572916666664</v>
      </c>
      <c r="EX9" s="70">
        <v>45673.600694444445</v>
      </c>
      <c r="EY9" s="70">
        <v>45674.006944444445</v>
      </c>
      <c r="EZ9" s="71">
        <f t="shared" si="16"/>
        <v>2.236111111</v>
      </c>
      <c r="FA9" s="72" t="str">
        <f t="shared" si="17"/>
        <v>2 hari 5 jam 40 menit 0</v>
      </c>
      <c r="FB9" s="73">
        <v>45674.89861111111</v>
      </c>
      <c r="FC9" s="71">
        <f t="shared" si="18"/>
        <v>3.127777778</v>
      </c>
      <c r="FD9" s="72" t="str">
        <f t="shared" si="19"/>
        <v>3 hari 3 jam 4 menit 0</v>
      </c>
      <c r="FE9" s="74">
        <v>45677.114583333336</v>
      </c>
      <c r="FF9" s="74">
        <v>45677.993055555555</v>
      </c>
      <c r="FG9" s="74">
        <v>45678.145833333336</v>
      </c>
      <c r="FH9" s="74">
        <v>45678.64236111111</v>
      </c>
      <c r="FI9" s="71">
        <f t="shared" si="20"/>
        <v>1.527777778</v>
      </c>
      <c r="FJ9" s="72" t="str">
        <f t="shared" si="21"/>
        <v>1 hari 12 jam 40 menit 0</v>
      </c>
      <c r="FK9" s="71">
        <f t="shared" si="22"/>
        <v>4.655555556</v>
      </c>
      <c r="FL9" s="72" t="str">
        <f t="shared" si="23"/>
        <v>4 hari 15 jam 44 menit 0</v>
      </c>
      <c r="FM9" s="76" t="s">
        <v>96</v>
      </c>
      <c r="FN9" s="166" t="s">
        <v>195</v>
      </c>
      <c r="FO9" s="167" t="s">
        <v>207</v>
      </c>
      <c r="FP9" s="167" t="s">
        <v>208</v>
      </c>
      <c r="FQ9" s="168">
        <v>45671.0</v>
      </c>
      <c r="FR9" s="168">
        <v>45673.0</v>
      </c>
      <c r="FS9" s="167" t="s">
        <v>209</v>
      </c>
      <c r="FT9" s="167" t="s">
        <v>209</v>
      </c>
      <c r="FU9" s="783">
        <v>45692.0</v>
      </c>
      <c r="FV9" s="784">
        <v>5208.0</v>
      </c>
      <c r="FW9" s="785" t="s">
        <v>96</v>
      </c>
      <c r="FX9" s="784">
        <v>26.6</v>
      </c>
      <c r="FY9" s="785">
        <v>18.9</v>
      </c>
      <c r="FZ9" s="784">
        <v>0.51</v>
      </c>
      <c r="GA9" s="786">
        <v>3.2</v>
      </c>
    </row>
    <row r="10" ht="28.5" customHeight="1">
      <c r="A10" s="950">
        <v>3.0</v>
      </c>
      <c r="B10" s="54" t="s">
        <v>43</v>
      </c>
      <c r="C10" s="787"/>
      <c r="D10" s="358" t="s">
        <v>180</v>
      </c>
      <c r="E10" s="361" t="s">
        <v>215</v>
      </c>
      <c r="F10" s="58" t="s">
        <v>200</v>
      </c>
      <c r="G10" s="58" t="s">
        <v>183</v>
      </c>
      <c r="H10" s="58" t="s">
        <v>184</v>
      </c>
      <c r="I10" s="57" t="s">
        <v>201</v>
      </c>
      <c r="J10" s="58" t="s">
        <v>211</v>
      </c>
      <c r="K10" s="58" t="s">
        <v>212</v>
      </c>
      <c r="L10" s="59">
        <v>9000.0</v>
      </c>
      <c r="M10" s="60">
        <v>9000.018</v>
      </c>
      <c r="N10" s="148" t="s">
        <v>92</v>
      </c>
      <c r="O10" s="148"/>
      <c r="P10" s="148"/>
      <c r="Q10" s="148"/>
      <c r="R10" s="148"/>
      <c r="S10" s="149" t="s">
        <v>93</v>
      </c>
      <c r="T10" s="149" t="s">
        <v>204</v>
      </c>
      <c r="U10" s="150">
        <v>45679.0</v>
      </c>
      <c r="V10" s="155"/>
      <c r="W10" s="169"/>
      <c r="X10" s="79" t="s">
        <v>189</v>
      </c>
      <c r="Y10" s="72">
        <v>45679.0</v>
      </c>
      <c r="Z10" s="64">
        <v>45659.24652777778</v>
      </c>
      <c r="AA10" s="65">
        <v>45679.0</v>
      </c>
      <c r="AB10" s="64">
        <v>45679.458333333336</v>
      </c>
      <c r="AC10" s="153"/>
      <c r="AD10" s="66">
        <v>9000.0</v>
      </c>
      <c r="AE10" s="417" t="s">
        <v>96</v>
      </c>
      <c r="AF10" s="67" t="s">
        <v>205</v>
      </c>
      <c r="AG10" s="104" t="s">
        <v>191</v>
      </c>
      <c r="AH10" s="413" t="s">
        <v>1048</v>
      </c>
      <c r="AI10" s="759" t="s">
        <v>883</v>
      </c>
      <c r="AJ10" s="759" t="s">
        <v>883</v>
      </c>
      <c r="AK10" s="759" t="s">
        <v>884</v>
      </c>
      <c r="AL10" s="79" t="s">
        <v>233</v>
      </c>
      <c r="AM10" s="156"/>
      <c r="AN10" s="157"/>
      <c r="AO10" s="760" t="s">
        <v>0</v>
      </c>
      <c r="AP10" s="761">
        <v>5.4</v>
      </c>
      <c r="AQ10" s="762" t="s">
        <v>1049</v>
      </c>
      <c r="AR10" s="763" t="s">
        <v>1039</v>
      </c>
      <c r="AS10" s="763" t="s">
        <v>1050</v>
      </c>
      <c r="AT10" s="763" t="s">
        <v>1046</v>
      </c>
      <c r="AU10" s="763" t="s">
        <v>1051</v>
      </c>
      <c r="AV10" s="764" t="s">
        <v>1042</v>
      </c>
      <c r="AW10" s="765" t="s">
        <v>1052</v>
      </c>
      <c r="AX10" s="360" t="s">
        <v>192</v>
      </c>
      <c r="AY10" s="53">
        <v>8.2025011476776E14</v>
      </c>
      <c r="AZ10" s="766">
        <v>1.4984352E9</v>
      </c>
      <c r="BA10" s="768">
        <v>45649.0</v>
      </c>
      <c r="BB10" s="768">
        <v>45641.0</v>
      </c>
      <c r="BC10" s="768">
        <v>45643.0</v>
      </c>
      <c r="BD10" s="768">
        <v>45643.0</v>
      </c>
      <c r="BE10" s="768">
        <v>45649.0</v>
      </c>
      <c r="BF10" s="768">
        <v>45649.0</v>
      </c>
      <c r="BG10" s="769">
        <f t="shared" si="1"/>
        <v>0</v>
      </c>
      <c r="BH10" s="770">
        <f t="shared" si="2"/>
        <v>8</v>
      </c>
      <c r="BI10" s="769">
        <f t="shared" si="3"/>
        <v>0</v>
      </c>
      <c r="BJ10" s="768">
        <v>45701.0</v>
      </c>
      <c r="BK10" s="768">
        <v>45698.0</v>
      </c>
      <c r="BL10" s="768">
        <v>45699.0</v>
      </c>
      <c r="BM10" s="768">
        <v>45699.0</v>
      </c>
      <c r="BN10" s="768">
        <v>45701.0</v>
      </c>
      <c r="BO10" s="767">
        <v>45702.0</v>
      </c>
      <c r="BP10" s="769">
        <f t="shared" si="4"/>
        <v>1</v>
      </c>
      <c r="BQ10" s="770">
        <f t="shared" si="5"/>
        <v>4</v>
      </c>
      <c r="BR10" s="769">
        <f t="shared" si="6"/>
        <v>1</v>
      </c>
      <c r="BS10" s="773" t="s">
        <v>96</v>
      </c>
      <c r="BT10" s="772" t="s">
        <v>96</v>
      </c>
      <c r="BU10" s="772" t="s">
        <v>96</v>
      </c>
      <c r="BV10" s="772" t="s">
        <v>96</v>
      </c>
      <c r="BW10" s="772" t="s">
        <v>96</v>
      </c>
      <c r="BX10" s="772" t="s">
        <v>96</v>
      </c>
      <c r="BY10" s="774" t="str">
        <f t="shared" si="7"/>
        <v>#VALUE!</v>
      </c>
      <c r="BZ10" s="775" t="str">
        <f t="shared" si="8"/>
        <v>#VALUE!</v>
      </c>
      <c r="CA10" s="776" t="str">
        <f t="shared" si="9"/>
        <v>#VALUE!</v>
      </c>
      <c r="CB10" s="772" t="s">
        <v>96</v>
      </c>
      <c r="CC10" s="772" t="s">
        <v>96</v>
      </c>
      <c r="CD10" s="772" t="s">
        <v>96</v>
      </c>
      <c r="CE10" s="772" t="s">
        <v>96</v>
      </c>
      <c r="CF10" s="772" t="s">
        <v>96</v>
      </c>
      <c r="CG10" s="772" t="s">
        <v>96</v>
      </c>
      <c r="CH10" s="777" t="str">
        <f t="shared" si="10"/>
        <v>#VALUE!</v>
      </c>
      <c r="CI10" s="778" t="str">
        <f t="shared" si="11"/>
        <v>#VALUE!</v>
      </c>
      <c r="CJ10" s="779" t="str">
        <f t="shared" si="12"/>
        <v>#VALUE!</v>
      </c>
      <c r="CK10" s="772"/>
      <c r="CL10" s="772"/>
      <c r="CM10" s="772"/>
      <c r="CN10" s="772"/>
      <c r="CO10" s="772"/>
      <c r="CP10" s="772"/>
      <c r="CQ10" s="777">
        <f t="shared" si="13"/>
        <v>0</v>
      </c>
      <c r="CR10" s="778">
        <f t="shared" si="14"/>
        <v>0</v>
      </c>
      <c r="CS10" s="779">
        <f t="shared" si="15"/>
        <v>0</v>
      </c>
      <c r="CT10" s="160"/>
      <c r="CU10" s="780">
        <v>45698.0</v>
      </c>
      <c r="CV10" s="780">
        <v>45700.0</v>
      </c>
      <c r="CW10" s="780">
        <v>45700.0</v>
      </c>
      <c r="CX10" s="780">
        <v>45700.0</v>
      </c>
      <c r="CY10" s="780">
        <v>45701.0</v>
      </c>
      <c r="CZ10" s="780">
        <v>45706.0</v>
      </c>
      <c r="DA10" s="160"/>
      <c r="DB10" s="160"/>
      <c r="DC10" s="160"/>
      <c r="DD10" s="160"/>
      <c r="DE10" s="160"/>
      <c r="DF10" s="160"/>
      <c r="DG10" s="160"/>
      <c r="DH10" s="160"/>
      <c r="DI10" s="160"/>
      <c r="DJ10" s="160"/>
      <c r="DK10" s="160"/>
      <c r="DL10" s="160"/>
      <c r="DM10" s="54">
        <v>9000.0</v>
      </c>
      <c r="DN10" s="162" t="s">
        <v>96</v>
      </c>
      <c r="DO10" s="162"/>
      <c r="DP10" s="54" t="s">
        <v>193</v>
      </c>
      <c r="DQ10" s="54" t="s">
        <v>193</v>
      </c>
      <c r="DR10" s="54" t="s">
        <v>193</v>
      </c>
      <c r="DS10" s="54" t="s">
        <v>193</v>
      </c>
      <c r="DT10" s="54" t="s">
        <v>193</v>
      </c>
      <c r="DU10" s="54" t="s">
        <v>193</v>
      </c>
      <c r="DV10" s="162" t="s">
        <v>96</v>
      </c>
      <c r="DW10" s="162" t="s">
        <v>96</v>
      </c>
      <c r="DX10" s="105"/>
      <c r="DY10" s="162"/>
      <c r="DZ10" s="162"/>
      <c r="EA10" s="162"/>
      <c r="EB10" s="105"/>
      <c r="EC10" s="105"/>
      <c r="ED10" s="105"/>
      <c r="EE10" s="105"/>
      <c r="EF10" s="105"/>
      <c r="EG10" s="105"/>
      <c r="EH10" s="105"/>
      <c r="EI10" s="105"/>
      <c r="EJ10" s="105"/>
      <c r="EK10" s="105"/>
      <c r="EL10" s="105"/>
      <c r="EM10" s="105"/>
      <c r="EN10" s="105"/>
      <c r="EO10" s="105"/>
      <c r="EP10" s="105"/>
      <c r="EQ10" s="163">
        <v>77500.0</v>
      </c>
      <c r="ER10" s="164" t="s">
        <v>194</v>
      </c>
      <c r="ES10" s="165">
        <v>3.0E7</v>
      </c>
      <c r="ET10" s="781">
        <v>11000.0</v>
      </c>
      <c r="EU10" s="69"/>
      <c r="EV10" s="69">
        <v>45673.802083333336</v>
      </c>
      <c r="EW10" s="70">
        <v>45678.70486111111</v>
      </c>
      <c r="EX10" s="70">
        <v>45678.805555555555</v>
      </c>
      <c r="EY10" s="70">
        <v>45679.24652777778</v>
      </c>
      <c r="EZ10" s="71">
        <f t="shared" si="16"/>
        <v>5.444444444</v>
      </c>
      <c r="FA10" s="72" t="str">
        <f t="shared" si="17"/>
        <v>5 hari 10 jam 40 menit 0</v>
      </c>
      <c r="FB10" s="73">
        <v>45679.458333333336</v>
      </c>
      <c r="FC10" s="71">
        <f t="shared" si="18"/>
        <v>5.65625</v>
      </c>
      <c r="FD10" s="72" t="str">
        <f t="shared" si="19"/>
        <v>5 hari 15 jam 45 menit 0</v>
      </c>
      <c r="FE10" s="75">
        <v>45680.69097222222</v>
      </c>
      <c r="FF10" s="75">
        <v>45680.69097222222</v>
      </c>
      <c r="FG10" s="75">
        <v>45680.70138888889</v>
      </c>
      <c r="FH10" s="75">
        <v>45680.979166666664</v>
      </c>
      <c r="FI10" s="71">
        <f t="shared" si="20"/>
        <v>0.2881944444</v>
      </c>
      <c r="FJ10" s="72" t="str">
        <f t="shared" si="21"/>
        <v>0 hari 6 jam 55 menit 0</v>
      </c>
      <c r="FK10" s="71">
        <f t="shared" si="22"/>
        <v>5.944444444</v>
      </c>
      <c r="FL10" s="72" t="str">
        <f t="shared" si="23"/>
        <v>5 hari 22 jam 40 menit 0</v>
      </c>
      <c r="FM10" s="76" t="s">
        <v>96</v>
      </c>
      <c r="FN10" s="166" t="s">
        <v>195</v>
      </c>
      <c r="FO10" s="167" t="s">
        <v>213</v>
      </c>
      <c r="FP10" s="167" t="s">
        <v>214</v>
      </c>
      <c r="FQ10" s="168">
        <v>45671.0</v>
      </c>
      <c r="FR10" s="168">
        <v>45673.0</v>
      </c>
      <c r="FS10" s="167" t="s">
        <v>401</v>
      </c>
      <c r="FT10" s="167" t="s">
        <v>401</v>
      </c>
      <c r="FU10" s="783">
        <v>45692.0</v>
      </c>
      <c r="FV10" s="784">
        <v>5210.0</v>
      </c>
      <c r="FW10" s="785" t="s">
        <v>96</v>
      </c>
      <c r="FX10" s="784">
        <v>25.7</v>
      </c>
      <c r="FY10" s="785">
        <v>17.0</v>
      </c>
      <c r="FZ10" s="784">
        <v>0.6</v>
      </c>
      <c r="GA10" s="786">
        <v>4.8</v>
      </c>
    </row>
    <row r="11" ht="28.5" customHeight="1">
      <c r="A11" s="950">
        <v>4.0</v>
      </c>
      <c r="B11" s="54" t="s">
        <v>43</v>
      </c>
      <c r="C11" s="787"/>
      <c r="D11" s="358" t="s">
        <v>180</v>
      </c>
      <c r="E11" s="61"/>
      <c r="F11" s="57" t="s">
        <v>182</v>
      </c>
      <c r="G11" s="58" t="s">
        <v>183</v>
      </c>
      <c r="H11" s="58" t="s">
        <v>184</v>
      </c>
      <c r="I11" s="57" t="s">
        <v>185</v>
      </c>
      <c r="J11" s="58" t="s">
        <v>216</v>
      </c>
      <c r="K11" s="363" t="s">
        <v>1053</v>
      </c>
      <c r="L11" s="59">
        <v>1500.0</v>
      </c>
      <c r="M11" s="60">
        <v>1546.012</v>
      </c>
      <c r="N11" s="148" t="s">
        <v>92</v>
      </c>
      <c r="O11" s="148"/>
      <c r="P11" s="148"/>
      <c r="Q11" s="148"/>
      <c r="R11" s="148"/>
      <c r="S11" s="149" t="s">
        <v>93</v>
      </c>
      <c r="T11" s="149"/>
      <c r="U11" s="150">
        <v>45677.0</v>
      </c>
      <c r="V11" s="155"/>
      <c r="W11" s="169"/>
      <c r="X11" s="79" t="s">
        <v>189</v>
      </c>
      <c r="Y11" s="72">
        <v>45677.0</v>
      </c>
      <c r="Z11" s="64">
        <v>45677.72222222222</v>
      </c>
      <c r="AA11" s="65">
        <v>45679.0</v>
      </c>
      <c r="AB11" s="64">
        <v>45679.91180555556</v>
      </c>
      <c r="AC11" s="153"/>
      <c r="AD11" s="66">
        <v>1500.0</v>
      </c>
      <c r="AE11" s="417" t="s">
        <v>96</v>
      </c>
      <c r="AF11" s="67" t="s">
        <v>190</v>
      </c>
      <c r="AG11" s="104" t="s">
        <v>191</v>
      </c>
      <c r="AH11" s="413" t="s">
        <v>1037</v>
      </c>
      <c r="AI11" s="759" t="s">
        <v>883</v>
      </c>
      <c r="AJ11" s="759" t="s">
        <v>883</v>
      </c>
      <c r="AK11" s="759" t="s">
        <v>884</v>
      </c>
      <c r="AL11" s="79" t="s">
        <v>233</v>
      </c>
      <c r="AM11" s="156"/>
      <c r="AN11" s="157"/>
      <c r="AO11" s="760" t="s">
        <v>0</v>
      </c>
      <c r="AP11" s="761">
        <v>5.4</v>
      </c>
      <c r="AQ11" s="762" t="s">
        <v>1038</v>
      </c>
      <c r="AR11" s="763" t="s">
        <v>1039</v>
      </c>
      <c r="AS11" s="763" t="s">
        <v>1040</v>
      </c>
      <c r="AT11" s="763" t="s">
        <v>1054</v>
      </c>
      <c r="AU11" s="763" t="s">
        <v>1055</v>
      </c>
      <c r="AV11" s="764" t="s">
        <v>1042</v>
      </c>
      <c r="AW11" s="765" t="s">
        <v>1056</v>
      </c>
      <c r="AX11" s="360" t="s">
        <v>192</v>
      </c>
      <c r="AY11" s="53">
        <v>8.20250117305922E14</v>
      </c>
      <c r="AZ11" s="766">
        <v>2.324376E8</v>
      </c>
      <c r="BA11" s="768">
        <v>45701.0</v>
      </c>
      <c r="BB11" s="768">
        <v>45698.0</v>
      </c>
      <c r="BC11" s="768">
        <v>45699.0</v>
      </c>
      <c r="BD11" s="768">
        <v>45699.0</v>
      </c>
      <c r="BE11" s="768">
        <v>45705.0</v>
      </c>
      <c r="BF11" s="767">
        <v>45706.0</v>
      </c>
      <c r="BG11" s="769">
        <f t="shared" si="1"/>
        <v>5</v>
      </c>
      <c r="BH11" s="770">
        <f t="shared" si="2"/>
        <v>8</v>
      </c>
      <c r="BI11" s="769">
        <f t="shared" si="3"/>
        <v>1</v>
      </c>
      <c r="BJ11" s="771" t="s">
        <v>96</v>
      </c>
      <c r="BK11" s="772" t="s">
        <v>96</v>
      </c>
      <c r="BL11" s="772" t="s">
        <v>96</v>
      </c>
      <c r="BM11" s="772" t="s">
        <v>96</v>
      </c>
      <c r="BN11" s="772" t="s">
        <v>96</v>
      </c>
      <c r="BO11" s="772" t="s">
        <v>96</v>
      </c>
      <c r="BP11" s="769" t="str">
        <f t="shared" si="4"/>
        <v>#VALUE!</v>
      </c>
      <c r="BQ11" s="770" t="str">
        <f t="shared" si="5"/>
        <v>#VALUE!</v>
      </c>
      <c r="BR11" s="769" t="str">
        <f t="shared" si="6"/>
        <v>#VALUE!</v>
      </c>
      <c r="BS11" s="773" t="s">
        <v>96</v>
      </c>
      <c r="BT11" s="772" t="s">
        <v>96</v>
      </c>
      <c r="BU11" s="772" t="s">
        <v>96</v>
      </c>
      <c r="BV11" s="772" t="s">
        <v>96</v>
      </c>
      <c r="BW11" s="772" t="s">
        <v>96</v>
      </c>
      <c r="BX11" s="772" t="s">
        <v>96</v>
      </c>
      <c r="BY11" s="774" t="str">
        <f t="shared" si="7"/>
        <v>#VALUE!</v>
      </c>
      <c r="BZ11" s="775" t="str">
        <f t="shared" si="8"/>
        <v>#VALUE!</v>
      </c>
      <c r="CA11" s="776" t="str">
        <f t="shared" si="9"/>
        <v>#VALUE!</v>
      </c>
      <c r="CB11" s="772" t="s">
        <v>96</v>
      </c>
      <c r="CC11" s="772" t="s">
        <v>96</v>
      </c>
      <c r="CD11" s="772" t="s">
        <v>96</v>
      </c>
      <c r="CE11" s="772" t="s">
        <v>96</v>
      </c>
      <c r="CF11" s="772" t="s">
        <v>96</v>
      </c>
      <c r="CG11" s="772" t="s">
        <v>96</v>
      </c>
      <c r="CH11" s="777" t="str">
        <f t="shared" si="10"/>
        <v>#VALUE!</v>
      </c>
      <c r="CI11" s="778" t="str">
        <f t="shared" si="11"/>
        <v>#VALUE!</v>
      </c>
      <c r="CJ11" s="779" t="str">
        <f t="shared" si="12"/>
        <v>#VALUE!</v>
      </c>
      <c r="CK11" s="772"/>
      <c r="CL11" s="772"/>
      <c r="CM11" s="772"/>
      <c r="CN11" s="772"/>
      <c r="CO11" s="772"/>
      <c r="CP11" s="772"/>
      <c r="CQ11" s="777">
        <f t="shared" si="13"/>
        <v>0</v>
      </c>
      <c r="CR11" s="778">
        <f t="shared" si="14"/>
        <v>0</v>
      </c>
      <c r="CS11" s="779">
        <f t="shared" si="15"/>
        <v>0</v>
      </c>
      <c r="CT11" s="160"/>
      <c r="CU11" s="780">
        <v>45701.0</v>
      </c>
      <c r="CV11" s="780">
        <v>45701.0</v>
      </c>
      <c r="CW11" s="780">
        <v>45701.0</v>
      </c>
      <c r="CX11" s="780">
        <v>45702.0</v>
      </c>
      <c r="CY11" s="780">
        <v>45702.0</v>
      </c>
      <c r="CZ11" s="780">
        <v>45706.0</v>
      </c>
      <c r="DA11" s="160"/>
      <c r="DB11" s="160"/>
      <c r="DC11" s="160"/>
      <c r="DD11" s="160"/>
      <c r="DE11" s="160"/>
      <c r="DF11" s="160"/>
      <c r="DG11" s="160"/>
      <c r="DH11" s="160"/>
      <c r="DI11" s="160"/>
      <c r="DJ11" s="160"/>
      <c r="DK11" s="160"/>
      <c r="DL11" s="160"/>
      <c r="DM11" s="54">
        <v>1500.0</v>
      </c>
      <c r="DN11" s="162" t="s">
        <v>96</v>
      </c>
      <c r="DO11" s="162"/>
      <c r="DP11" s="54" t="s">
        <v>193</v>
      </c>
      <c r="DQ11" s="54" t="s">
        <v>193</v>
      </c>
      <c r="DR11" s="54" t="s">
        <v>193</v>
      </c>
      <c r="DS11" s="54" t="s">
        <v>193</v>
      </c>
      <c r="DT11" s="54" t="s">
        <v>193</v>
      </c>
      <c r="DU11" s="54" t="s">
        <v>193</v>
      </c>
      <c r="DV11" s="162" t="s">
        <v>96</v>
      </c>
      <c r="DW11" s="162" t="s">
        <v>96</v>
      </c>
      <c r="DX11" s="105"/>
      <c r="DY11" s="162"/>
      <c r="DZ11" s="162"/>
      <c r="EA11" s="162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163">
        <v>82500.0</v>
      </c>
      <c r="ER11" s="164" t="s">
        <v>194</v>
      </c>
      <c r="ES11" s="165">
        <v>3.0E7</v>
      </c>
      <c r="ET11" s="781">
        <v>11000.0</v>
      </c>
      <c r="EU11" s="82"/>
      <c r="EV11" s="82">
        <v>45677.0625</v>
      </c>
      <c r="EW11" s="70">
        <v>45677.5625</v>
      </c>
      <c r="EX11" s="70">
        <v>45677.631944444445</v>
      </c>
      <c r="EY11" s="70">
        <v>45677.72222222222</v>
      </c>
      <c r="EZ11" s="71">
        <f t="shared" si="16"/>
        <v>0.6597222222</v>
      </c>
      <c r="FA11" s="72" t="str">
        <f t="shared" si="17"/>
        <v>0 hari 15 jam 50 menit 0</v>
      </c>
      <c r="FB11" s="73">
        <v>45679.91180555556</v>
      </c>
      <c r="FC11" s="71">
        <f t="shared" si="18"/>
        <v>2.849305556</v>
      </c>
      <c r="FD11" s="72" t="str">
        <f t="shared" si="19"/>
        <v>2 hari 20 jam 23 menit 0</v>
      </c>
      <c r="FE11" s="75">
        <v>45684.802083333336</v>
      </c>
      <c r="FF11" s="75">
        <v>45684.802083333336</v>
      </c>
      <c r="FG11" s="75">
        <v>45684.8125</v>
      </c>
      <c r="FH11" s="75">
        <v>45685.208333333336</v>
      </c>
      <c r="FI11" s="71">
        <f t="shared" si="20"/>
        <v>0.40625</v>
      </c>
      <c r="FJ11" s="72" t="str">
        <f t="shared" si="21"/>
        <v>0 hari 9 jam 45 menit 0</v>
      </c>
      <c r="FK11" s="71">
        <f t="shared" si="22"/>
        <v>3.255555556</v>
      </c>
      <c r="FL11" s="72" t="str">
        <f t="shared" si="23"/>
        <v>3 hari 6 jam 8 menit 0</v>
      </c>
      <c r="FM11" s="76" t="s">
        <v>96</v>
      </c>
      <c r="FN11" s="166" t="s">
        <v>195</v>
      </c>
      <c r="FO11" s="167" t="s">
        <v>403</v>
      </c>
      <c r="FP11" s="167" t="s">
        <v>218</v>
      </c>
      <c r="FQ11" s="168">
        <v>45674.0</v>
      </c>
      <c r="FR11" s="171">
        <v>45674.0</v>
      </c>
      <c r="FS11" s="167" t="s">
        <v>404</v>
      </c>
      <c r="FT11" s="167" t="s">
        <v>404</v>
      </c>
      <c r="FU11" s="783">
        <v>45692.0</v>
      </c>
      <c r="FV11" s="784">
        <v>5207.0</v>
      </c>
      <c r="FW11" s="785" t="s">
        <v>96</v>
      </c>
      <c r="FX11" s="784">
        <v>27.1</v>
      </c>
      <c r="FY11" s="785">
        <v>19.7</v>
      </c>
      <c r="FZ11" s="784">
        <v>0.47</v>
      </c>
      <c r="GA11" s="786">
        <v>3.9</v>
      </c>
    </row>
    <row r="12" ht="28.5" customHeight="1">
      <c r="A12" s="950">
        <v>5.0</v>
      </c>
      <c r="B12" s="54" t="s">
        <v>43</v>
      </c>
      <c r="C12" s="787"/>
      <c r="D12" s="358" t="s">
        <v>180</v>
      </c>
      <c r="E12" s="57"/>
      <c r="F12" s="57" t="s">
        <v>200</v>
      </c>
      <c r="G12" s="58" t="s">
        <v>183</v>
      </c>
      <c r="H12" s="58" t="s">
        <v>184</v>
      </c>
      <c r="I12" s="57" t="s">
        <v>201</v>
      </c>
      <c r="J12" s="58" t="s">
        <v>219</v>
      </c>
      <c r="K12" s="363" t="s">
        <v>1057</v>
      </c>
      <c r="L12" s="59">
        <v>5500.0</v>
      </c>
      <c r="M12" s="60">
        <v>4014.34</v>
      </c>
      <c r="N12" s="148" t="s">
        <v>92</v>
      </c>
      <c r="O12" s="148"/>
      <c r="P12" s="148"/>
      <c r="Q12" s="148"/>
      <c r="R12" s="148"/>
      <c r="S12" s="149" t="s">
        <v>93</v>
      </c>
      <c r="T12" s="172" t="s">
        <v>221</v>
      </c>
      <c r="U12" s="150">
        <v>45682.0</v>
      </c>
      <c r="V12" s="155"/>
      <c r="W12" s="169"/>
      <c r="X12" s="79" t="s">
        <v>189</v>
      </c>
      <c r="Y12" s="72">
        <v>45682.0</v>
      </c>
      <c r="Z12" s="83">
        <v>45682.618055555555</v>
      </c>
      <c r="AA12" s="65">
        <v>45683.0</v>
      </c>
      <c r="AB12" s="64">
        <v>45683.75069444445</v>
      </c>
      <c r="AC12" s="153"/>
      <c r="AD12" s="66">
        <v>6000.0</v>
      </c>
      <c r="AE12" s="789">
        <f>AD12-M12</f>
        <v>1985.66</v>
      </c>
      <c r="AF12" s="67" t="s">
        <v>205</v>
      </c>
      <c r="AG12" s="104" t="s">
        <v>191</v>
      </c>
      <c r="AH12" s="413" t="s">
        <v>1045</v>
      </c>
      <c r="AI12" s="759" t="s">
        <v>883</v>
      </c>
      <c r="AJ12" s="759" t="s">
        <v>883</v>
      </c>
      <c r="AK12" s="759" t="s">
        <v>884</v>
      </c>
      <c r="AL12" s="79" t="s">
        <v>233</v>
      </c>
      <c r="AM12" s="156"/>
      <c r="AN12" s="157"/>
      <c r="AO12" s="760" t="s">
        <v>0</v>
      </c>
      <c r="AP12" s="761">
        <v>5.4</v>
      </c>
      <c r="AQ12" s="762" t="s">
        <v>1049</v>
      </c>
      <c r="AR12" s="763" t="s">
        <v>1039</v>
      </c>
      <c r="AS12" s="763" t="s">
        <v>1050</v>
      </c>
      <c r="AT12" s="763" t="s">
        <v>1058</v>
      </c>
      <c r="AU12" s="763" t="s">
        <v>1059</v>
      </c>
      <c r="AV12" s="764" t="s">
        <v>1042</v>
      </c>
      <c r="AW12" s="765" t="s">
        <v>1060</v>
      </c>
      <c r="AX12" s="360" t="s">
        <v>192</v>
      </c>
      <c r="AY12" s="53">
        <v>8.20250117304966E14</v>
      </c>
      <c r="AZ12" s="766">
        <v>1.0822032E9</v>
      </c>
      <c r="BA12" s="768">
        <v>45649.0</v>
      </c>
      <c r="BB12" s="768">
        <v>45641.0</v>
      </c>
      <c r="BC12" s="768">
        <v>45643.0</v>
      </c>
      <c r="BD12" s="768">
        <v>45643.0</v>
      </c>
      <c r="BE12" s="768">
        <v>45649.0</v>
      </c>
      <c r="BF12" s="768">
        <v>45649.0</v>
      </c>
      <c r="BG12" s="769">
        <f t="shared" si="1"/>
        <v>0</v>
      </c>
      <c r="BH12" s="770">
        <f t="shared" si="2"/>
        <v>8</v>
      </c>
      <c r="BI12" s="769">
        <f t="shared" si="3"/>
        <v>0</v>
      </c>
      <c r="BJ12" s="768">
        <v>45701.0</v>
      </c>
      <c r="BK12" s="768">
        <v>45698.0</v>
      </c>
      <c r="BL12" s="768">
        <v>45699.0</v>
      </c>
      <c r="BM12" s="768">
        <v>45699.0</v>
      </c>
      <c r="BN12" s="768">
        <v>45701.0</v>
      </c>
      <c r="BO12" s="767">
        <v>45702.0</v>
      </c>
      <c r="BP12" s="769">
        <f t="shared" si="4"/>
        <v>1</v>
      </c>
      <c r="BQ12" s="770">
        <f t="shared" si="5"/>
        <v>4</v>
      </c>
      <c r="BR12" s="769">
        <f t="shared" si="6"/>
        <v>1</v>
      </c>
      <c r="BS12" s="773" t="s">
        <v>96</v>
      </c>
      <c r="BT12" s="772" t="s">
        <v>96</v>
      </c>
      <c r="BU12" s="772" t="s">
        <v>96</v>
      </c>
      <c r="BV12" s="772" t="s">
        <v>96</v>
      </c>
      <c r="BW12" s="772" t="s">
        <v>96</v>
      </c>
      <c r="BX12" s="772" t="s">
        <v>96</v>
      </c>
      <c r="BY12" s="774" t="str">
        <f t="shared" si="7"/>
        <v>#VALUE!</v>
      </c>
      <c r="BZ12" s="775" t="str">
        <f t="shared" si="8"/>
        <v>#VALUE!</v>
      </c>
      <c r="CA12" s="776" t="str">
        <f t="shared" si="9"/>
        <v>#VALUE!</v>
      </c>
      <c r="CB12" s="772" t="s">
        <v>96</v>
      </c>
      <c r="CC12" s="772" t="s">
        <v>96</v>
      </c>
      <c r="CD12" s="772" t="s">
        <v>96</v>
      </c>
      <c r="CE12" s="772" t="s">
        <v>96</v>
      </c>
      <c r="CF12" s="772" t="s">
        <v>96</v>
      </c>
      <c r="CG12" s="772" t="s">
        <v>96</v>
      </c>
      <c r="CH12" s="777" t="str">
        <f t="shared" si="10"/>
        <v>#VALUE!</v>
      </c>
      <c r="CI12" s="778" t="str">
        <f t="shared" si="11"/>
        <v>#VALUE!</v>
      </c>
      <c r="CJ12" s="779" t="str">
        <f t="shared" si="12"/>
        <v>#VALUE!</v>
      </c>
      <c r="CK12" s="772"/>
      <c r="CL12" s="772"/>
      <c r="CM12" s="772"/>
      <c r="CN12" s="772"/>
      <c r="CO12" s="772"/>
      <c r="CP12" s="772"/>
      <c r="CQ12" s="777">
        <f t="shared" si="13"/>
        <v>0</v>
      </c>
      <c r="CR12" s="778">
        <f t="shared" si="14"/>
        <v>0</v>
      </c>
      <c r="CS12" s="779">
        <f t="shared" si="15"/>
        <v>0</v>
      </c>
      <c r="CT12" s="160"/>
      <c r="CU12" s="780">
        <v>45701.0</v>
      </c>
      <c r="CV12" s="780">
        <v>45701.0</v>
      </c>
      <c r="CW12" s="780">
        <v>45701.0</v>
      </c>
      <c r="CX12" s="780">
        <v>45702.0</v>
      </c>
      <c r="CY12" s="780">
        <v>45702.0</v>
      </c>
      <c r="CZ12" s="780">
        <v>45706.0</v>
      </c>
      <c r="DA12" s="160"/>
      <c r="DB12" s="160"/>
      <c r="DC12" s="160"/>
      <c r="DD12" s="160"/>
      <c r="DE12" s="160"/>
      <c r="DF12" s="160"/>
      <c r="DG12" s="160"/>
      <c r="DH12" s="160"/>
      <c r="DI12" s="160"/>
      <c r="DJ12" s="160"/>
      <c r="DK12" s="160"/>
      <c r="DL12" s="160"/>
      <c r="DM12" s="54">
        <v>6500.0</v>
      </c>
      <c r="DN12" s="162" t="s">
        <v>96</v>
      </c>
      <c r="DO12" s="162"/>
      <c r="DP12" s="54" t="s">
        <v>193</v>
      </c>
      <c r="DQ12" s="54" t="s">
        <v>193</v>
      </c>
      <c r="DR12" s="54" t="s">
        <v>193</v>
      </c>
      <c r="DS12" s="54" t="s">
        <v>193</v>
      </c>
      <c r="DT12" s="54" t="s">
        <v>193</v>
      </c>
      <c r="DU12" s="54" t="s">
        <v>193</v>
      </c>
      <c r="DV12" s="162" t="s">
        <v>96</v>
      </c>
      <c r="DW12" s="162" t="s">
        <v>96</v>
      </c>
      <c r="DX12" s="105"/>
      <c r="DY12" s="162"/>
      <c r="DZ12" s="162"/>
      <c r="EA12" s="162"/>
      <c r="EB12" s="105"/>
      <c r="EC12" s="105"/>
      <c r="ED12" s="105"/>
      <c r="EE12" s="105"/>
      <c r="EF12" s="105"/>
      <c r="EG12" s="105"/>
      <c r="EH12" s="105"/>
      <c r="EI12" s="105"/>
      <c r="EJ12" s="105"/>
      <c r="EK12" s="105"/>
      <c r="EL12" s="105"/>
      <c r="EM12" s="105"/>
      <c r="EN12" s="105"/>
      <c r="EO12" s="105"/>
      <c r="EP12" s="105"/>
      <c r="EQ12" s="163">
        <v>82500.0</v>
      </c>
      <c r="ER12" s="164" t="s">
        <v>194</v>
      </c>
      <c r="ES12" s="165">
        <v>3.0E7</v>
      </c>
      <c r="ET12" s="781">
        <v>11000.0</v>
      </c>
      <c r="EU12" s="69"/>
      <c r="EV12" s="69">
        <v>45678.22222222222</v>
      </c>
      <c r="EW12" s="70">
        <v>45682.26736111111</v>
      </c>
      <c r="EX12" s="70">
        <v>45682.30902777778</v>
      </c>
      <c r="EY12" s="70">
        <v>45682.618055555555</v>
      </c>
      <c r="EZ12" s="71">
        <f t="shared" si="16"/>
        <v>4.395833333</v>
      </c>
      <c r="FA12" s="72" t="str">
        <f t="shared" si="17"/>
        <v>4 hari 9 jam 30 menit 0</v>
      </c>
      <c r="FB12" s="73">
        <v>45683.75069444445</v>
      </c>
      <c r="FC12" s="71">
        <f t="shared" si="18"/>
        <v>5.528472222</v>
      </c>
      <c r="FD12" s="72" t="str">
        <f t="shared" si="19"/>
        <v>5 hari 12 jam 41 menit 0</v>
      </c>
      <c r="FE12" s="75">
        <v>45684.802083333336</v>
      </c>
      <c r="FF12" s="75">
        <v>45684.802083333336</v>
      </c>
      <c r="FG12" s="75">
        <v>45684.8125</v>
      </c>
      <c r="FH12" s="75">
        <v>45685.208333333336</v>
      </c>
      <c r="FI12" s="71">
        <f t="shared" si="20"/>
        <v>0.40625</v>
      </c>
      <c r="FJ12" s="72" t="str">
        <f t="shared" si="21"/>
        <v>0 hari 9 jam 45 menit 0</v>
      </c>
      <c r="FK12" s="71">
        <f t="shared" si="22"/>
        <v>5.934722222</v>
      </c>
      <c r="FL12" s="72" t="str">
        <f t="shared" si="23"/>
        <v>5 hari 22 jam 26 menit 0</v>
      </c>
      <c r="FM12" s="76" t="s">
        <v>96</v>
      </c>
      <c r="FN12" s="166" t="s">
        <v>195</v>
      </c>
      <c r="FO12" s="167" t="s">
        <v>403</v>
      </c>
      <c r="FP12" s="167" t="s">
        <v>222</v>
      </c>
      <c r="FQ12" s="168">
        <v>45674.0</v>
      </c>
      <c r="FR12" s="171">
        <v>45674.0</v>
      </c>
      <c r="FS12" s="167" t="s">
        <v>404</v>
      </c>
      <c r="FT12" s="167" t="s">
        <v>404</v>
      </c>
      <c r="FU12" s="783">
        <v>45692.0</v>
      </c>
      <c r="FV12" s="784">
        <v>5207.0</v>
      </c>
      <c r="FW12" s="785" t="s">
        <v>96</v>
      </c>
      <c r="FX12" s="784">
        <v>27.1</v>
      </c>
      <c r="FY12" s="785">
        <v>19.7</v>
      </c>
      <c r="FZ12" s="784">
        <v>0.47</v>
      </c>
      <c r="GA12" s="786">
        <v>3.9</v>
      </c>
    </row>
    <row r="13" ht="28.5" customHeight="1">
      <c r="A13" s="950">
        <v>6.0</v>
      </c>
      <c r="B13" s="54" t="s">
        <v>43</v>
      </c>
      <c r="C13" s="787"/>
      <c r="D13" s="358" t="s">
        <v>180</v>
      </c>
      <c r="E13" s="57"/>
      <c r="F13" s="57" t="s">
        <v>223</v>
      </c>
      <c r="G13" s="58" t="s">
        <v>224</v>
      </c>
      <c r="H13" s="58" t="s">
        <v>225</v>
      </c>
      <c r="I13" s="57" t="s">
        <v>226</v>
      </c>
      <c r="J13" s="58" t="s">
        <v>227</v>
      </c>
      <c r="K13" s="58" t="s">
        <v>228</v>
      </c>
      <c r="L13" s="59">
        <v>9000.0</v>
      </c>
      <c r="M13" s="60">
        <v>9048.045</v>
      </c>
      <c r="N13" s="148" t="s">
        <v>92</v>
      </c>
      <c r="O13" s="148"/>
      <c r="P13" s="148"/>
      <c r="Q13" s="148"/>
      <c r="R13" s="148"/>
      <c r="S13" s="149" t="s">
        <v>93</v>
      </c>
      <c r="T13" s="174" t="s">
        <v>229</v>
      </c>
      <c r="U13" s="150">
        <v>45678.0</v>
      </c>
      <c r="V13" s="155"/>
      <c r="W13" s="169"/>
      <c r="X13" s="79" t="s">
        <v>189</v>
      </c>
      <c r="Y13" s="72">
        <v>45678.0</v>
      </c>
      <c r="Z13" s="83">
        <v>45678.75347222222</v>
      </c>
      <c r="AA13" s="84">
        <v>45679.0</v>
      </c>
      <c r="AB13" s="64">
        <v>45679.481944444444</v>
      </c>
      <c r="AC13" s="153"/>
      <c r="AD13" s="66">
        <v>9000.0</v>
      </c>
      <c r="AE13" s="417" t="s">
        <v>1061</v>
      </c>
      <c r="AF13" s="67" t="s">
        <v>230</v>
      </c>
      <c r="AG13" s="104" t="s">
        <v>95</v>
      </c>
      <c r="AH13" s="155" t="s">
        <v>231</v>
      </c>
      <c r="AI13" s="759" t="s">
        <v>883</v>
      </c>
      <c r="AJ13" s="759" t="s">
        <v>883</v>
      </c>
      <c r="AK13" s="759" t="s">
        <v>884</v>
      </c>
      <c r="AL13" s="399" t="s">
        <v>142</v>
      </c>
      <c r="AM13" s="156"/>
      <c r="AN13" s="157"/>
      <c r="AO13" s="760" t="s">
        <v>0</v>
      </c>
      <c r="AP13" s="761">
        <v>4.75</v>
      </c>
      <c r="AQ13" s="762" t="s">
        <v>1062</v>
      </c>
      <c r="AR13" s="763" t="s">
        <v>1039</v>
      </c>
      <c r="AS13" s="763" t="s">
        <v>1063</v>
      </c>
      <c r="AT13" s="763" t="s">
        <v>1064</v>
      </c>
      <c r="AU13" s="763" t="s">
        <v>1065</v>
      </c>
      <c r="AV13" s="764" t="s">
        <v>1066</v>
      </c>
      <c r="AW13" s="765" t="s">
        <v>1067</v>
      </c>
      <c r="AX13" s="360" t="s">
        <v>192</v>
      </c>
      <c r="AY13" s="53">
        <v>8.20250120625286E14</v>
      </c>
      <c r="AZ13" s="766">
        <v>2.07316368E9</v>
      </c>
      <c r="BA13" s="767">
        <v>45681.0</v>
      </c>
      <c r="BB13" s="768">
        <v>45678.0</v>
      </c>
      <c r="BC13" s="768">
        <v>45678.0</v>
      </c>
      <c r="BD13" s="768">
        <v>45679.0</v>
      </c>
      <c r="BE13" s="768">
        <v>45699.0</v>
      </c>
      <c r="BF13" s="768">
        <v>45699.0</v>
      </c>
      <c r="BG13" s="769">
        <f t="shared" si="1"/>
        <v>18</v>
      </c>
      <c r="BH13" s="770">
        <f t="shared" si="2"/>
        <v>21</v>
      </c>
      <c r="BI13" s="769">
        <f t="shared" si="3"/>
        <v>0</v>
      </c>
      <c r="BJ13" s="767">
        <v>45687.0</v>
      </c>
      <c r="BK13" s="768">
        <v>45678.0</v>
      </c>
      <c r="BL13" s="768">
        <v>45678.0</v>
      </c>
      <c r="BM13" s="768">
        <v>45679.0</v>
      </c>
      <c r="BN13" s="768">
        <v>45699.0</v>
      </c>
      <c r="BO13" s="768">
        <v>45699.0</v>
      </c>
      <c r="BP13" s="769">
        <f t="shared" si="4"/>
        <v>12</v>
      </c>
      <c r="BQ13" s="770">
        <f t="shared" si="5"/>
        <v>21</v>
      </c>
      <c r="BR13" s="769">
        <f t="shared" si="6"/>
        <v>0</v>
      </c>
      <c r="BS13" s="767">
        <v>45714.0</v>
      </c>
      <c r="BT13" s="768">
        <v>45705.0</v>
      </c>
      <c r="BU13" s="768">
        <v>45707.0</v>
      </c>
      <c r="BV13" s="768">
        <v>45707.0</v>
      </c>
      <c r="BW13" s="767">
        <v>45716.0</v>
      </c>
      <c r="BX13" s="767">
        <v>45716.0</v>
      </c>
      <c r="BY13" s="774">
        <f t="shared" si="7"/>
        <v>2</v>
      </c>
      <c r="BZ13" s="775">
        <f t="shared" si="8"/>
        <v>11</v>
      </c>
      <c r="CA13" s="776">
        <f t="shared" si="9"/>
        <v>0</v>
      </c>
      <c r="CB13" s="772" t="s">
        <v>96</v>
      </c>
      <c r="CC13" s="772" t="s">
        <v>96</v>
      </c>
      <c r="CD13" s="772" t="s">
        <v>96</v>
      </c>
      <c r="CE13" s="772" t="s">
        <v>96</v>
      </c>
      <c r="CF13" s="772" t="s">
        <v>96</v>
      </c>
      <c r="CG13" s="772" t="s">
        <v>96</v>
      </c>
      <c r="CH13" s="777" t="str">
        <f t="shared" si="10"/>
        <v>#VALUE!</v>
      </c>
      <c r="CI13" s="778" t="str">
        <f t="shared" si="11"/>
        <v>#VALUE!</v>
      </c>
      <c r="CJ13" s="779" t="str">
        <f t="shared" si="12"/>
        <v>#VALUE!</v>
      </c>
      <c r="CK13" s="772"/>
      <c r="CL13" s="772"/>
      <c r="CM13" s="772"/>
      <c r="CN13" s="772"/>
      <c r="CO13" s="772"/>
      <c r="CP13" s="772"/>
      <c r="CQ13" s="777">
        <f t="shared" si="13"/>
        <v>0</v>
      </c>
      <c r="CR13" s="778">
        <f t="shared" si="14"/>
        <v>0</v>
      </c>
      <c r="CS13" s="779">
        <f t="shared" si="15"/>
        <v>0</v>
      </c>
      <c r="CT13" s="175"/>
      <c r="CU13" s="772" t="s">
        <v>96</v>
      </c>
      <c r="CV13" s="772" t="s">
        <v>96</v>
      </c>
      <c r="CW13" s="772" t="s">
        <v>96</v>
      </c>
      <c r="CX13" s="772" t="s">
        <v>96</v>
      </c>
      <c r="CY13" s="772" t="s">
        <v>96</v>
      </c>
      <c r="CZ13" s="772" t="s">
        <v>96</v>
      </c>
      <c r="DA13" s="175"/>
      <c r="DB13" s="175"/>
      <c r="DC13" s="175"/>
      <c r="DD13" s="175"/>
      <c r="DE13" s="175"/>
      <c r="DF13" s="175"/>
      <c r="DG13" s="175"/>
      <c r="DH13" s="175"/>
      <c r="DI13" s="175"/>
      <c r="DJ13" s="175"/>
      <c r="DK13" s="175"/>
      <c r="DL13" s="175"/>
      <c r="DM13" s="101">
        <v>24000.0</v>
      </c>
      <c r="DN13" s="162" t="s">
        <v>96</v>
      </c>
      <c r="DO13" s="162"/>
      <c r="DP13" s="54" t="s">
        <v>193</v>
      </c>
      <c r="DQ13" s="54" t="s">
        <v>193</v>
      </c>
      <c r="DR13" s="54" t="s">
        <v>193</v>
      </c>
      <c r="DS13" s="54" t="s">
        <v>193</v>
      </c>
      <c r="DT13" s="54" t="s">
        <v>193</v>
      </c>
      <c r="DU13" s="54" t="s">
        <v>193</v>
      </c>
      <c r="DV13" s="162" t="s">
        <v>96</v>
      </c>
      <c r="DW13" s="162" t="s">
        <v>96</v>
      </c>
      <c r="DX13" s="101" t="s">
        <v>95</v>
      </c>
      <c r="DY13" s="101" t="s">
        <v>95</v>
      </c>
      <c r="DZ13" s="162"/>
      <c r="EA13" s="162"/>
      <c r="EB13" s="105"/>
      <c r="EC13" s="105"/>
      <c r="ED13" s="105"/>
      <c r="EE13" s="105"/>
      <c r="EF13" s="105"/>
      <c r="EG13" s="105"/>
      <c r="EH13" s="162"/>
      <c r="EI13" s="162"/>
      <c r="EJ13" s="105"/>
      <c r="EK13" s="105"/>
      <c r="EL13" s="105"/>
      <c r="EM13" s="105"/>
      <c r="EN13" s="105"/>
      <c r="EO13" s="105"/>
      <c r="EP13" s="105"/>
      <c r="EQ13" s="176" t="s">
        <v>96</v>
      </c>
      <c r="ER13" s="176" t="s">
        <v>96</v>
      </c>
      <c r="ES13" s="176" t="s">
        <v>96</v>
      </c>
      <c r="ET13" s="176"/>
      <c r="EU13" s="69"/>
      <c r="EV13" s="69">
        <v>45678.40972222222</v>
      </c>
      <c r="EW13" s="69">
        <v>45678.40972222222</v>
      </c>
      <c r="EX13" s="70">
        <v>45678.416666666664</v>
      </c>
      <c r="EY13" s="70">
        <v>45678.75347222222</v>
      </c>
      <c r="EZ13" s="71">
        <f t="shared" si="16"/>
        <v>0.34375</v>
      </c>
      <c r="FA13" s="72" t="str">
        <f t="shared" si="17"/>
        <v>0 hari 8 jam 15 menit 0</v>
      </c>
      <c r="FB13" s="73">
        <v>45679.481944444444</v>
      </c>
      <c r="FC13" s="71">
        <f t="shared" si="18"/>
        <v>1.072222222</v>
      </c>
      <c r="FD13" s="72" t="str">
        <f t="shared" si="19"/>
        <v>1 hari 1 jam 44 menit 0</v>
      </c>
      <c r="FE13" s="75">
        <v>45679.96527777778</v>
      </c>
      <c r="FF13" s="75">
        <v>45679.96527777778</v>
      </c>
      <c r="FG13" s="75">
        <v>45679.975694444445</v>
      </c>
      <c r="FH13" s="75">
        <v>45680.25</v>
      </c>
      <c r="FI13" s="71">
        <f t="shared" si="20"/>
        <v>0.2847222222</v>
      </c>
      <c r="FJ13" s="72" t="str">
        <f t="shared" si="21"/>
        <v>0 hari 6 jam 50 menit 0</v>
      </c>
      <c r="FK13" s="71">
        <f t="shared" si="22"/>
        <v>1.356944444</v>
      </c>
      <c r="FL13" s="72" t="str">
        <f t="shared" si="23"/>
        <v>1 hari 8 jam 34 menit 0</v>
      </c>
      <c r="FM13" s="76" t="s">
        <v>96</v>
      </c>
      <c r="FN13" s="166" t="s">
        <v>95</v>
      </c>
      <c r="FO13" s="167" t="s">
        <v>96</v>
      </c>
      <c r="FP13" s="167" t="s">
        <v>235</v>
      </c>
      <c r="FQ13" s="168">
        <v>45673.0</v>
      </c>
      <c r="FR13" s="167" t="s">
        <v>95</v>
      </c>
      <c r="FS13" s="167" t="s">
        <v>96</v>
      </c>
      <c r="FT13" s="274" t="s">
        <v>96</v>
      </c>
      <c r="FU13" s="783">
        <v>45694.0</v>
      </c>
      <c r="FV13" s="784">
        <v>4565.0</v>
      </c>
      <c r="FW13" s="785" t="s">
        <v>96</v>
      </c>
      <c r="FX13" s="784">
        <v>33.8</v>
      </c>
      <c r="FY13" s="785">
        <v>25.6</v>
      </c>
      <c r="FZ13" s="784">
        <v>0.52</v>
      </c>
      <c r="GA13" s="786">
        <v>3.7</v>
      </c>
    </row>
    <row r="14" ht="28.5" customHeight="1">
      <c r="A14" s="950">
        <v>7.0</v>
      </c>
      <c r="B14" s="54" t="s">
        <v>43</v>
      </c>
      <c r="C14" s="787"/>
      <c r="D14" s="358" t="s">
        <v>180</v>
      </c>
      <c r="E14" s="57"/>
      <c r="F14" s="57" t="s">
        <v>223</v>
      </c>
      <c r="G14" s="58" t="s">
        <v>224</v>
      </c>
      <c r="H14" s="58" t="s">
        <v>225</v>
      </c>
      <c r="I14" s="57" t="s">
        <v>226</v>
      </c>
      <c r="J14" s="58" t="s">
        <v>237</v>
      </c>
      <c r="K14" s="58" t="s">
        <v>238</v>
      </c>
      <c r="L14" s="59">
        <v>7800.0</v>
      </c>
      <c r="M14" s="60">
        <v>7807.353</v>
      </c>
      <c r="N14" s="148" t="s">
        <v>92</v>
      </c>
      <c r="O14" s="148"/>
      <c r="P14" s="148"/>
      <c r="Q14" s="148"/>
      <c r="R14" s="148"/>
      <c r="S14" s="149" t="s">
        <v>93</v>
      </c>
      <c r="T14" s="174" t="s">
        <v>229</v>
      </c>
      <c r="U14" s="150">
        <v>45679.0</v>
      </c>
      <c r="V14" s="155"/>
      <c r="W14" s="169"/>
      <c r="X14" s="79" t="s">
        <v>189</v>
      </c>
      <c r="Y14" s="72">
        <v>45679.0</v>
      </c>
      <c r="Z14" s="83">
        <v>45679.15625</v>
      </c>
      <c r="AA14" s="84">
        <v>45679.0</v>
      </c>
      <c r="AB14" s="64">
        <v>45679.49097222222</v>
      </c>
      <c r="AC14" s="153"/>
      <c r="AD14" s="66">
        <v>7800.0</v>
      </c>
      <c r="AE14" s="417" t="s">
        <v>96</v>
      </c>
      <c r="AF14" s="67" t="s">
        <v>230</v>
      </c>
      <c r="AG14" s="104" t="s">
        <v>95</v>
      </c>
      <c r="AH14" s="155" t="s">
        <v>231</v>
      </c>
      <c r="AI14" s="759" t="s">
        <v>883</v>
      </c>
      <c r="AJ14" s="759" t="s">
        <v>883</v>
      </c>
      <c r="AK14" s="759" t="s">
        <v>884</v>
      </c>
      <c r="AL14" s="399" t="s">
        <v>142</v>
      </c>
      <c r="AM14" s="156"/>
      <c r="AN14" s="157"/>
      <c r="AO14" s="760" t="s">
        <v>0</v>
      </c>
      <c r="AP14" s="790">
        <v>4.75</v>
      </c>
      <c r="AQ14" s="791" t="s">
        <v>1062</v>
      </c>
      <c r="AR14" s="763" t="s">
        <v>1039</v>
      </c>
      <c r="AS14" s="763" t="s">
        <v>1063</v>
      </c>
      <c r="AT14" s="763" t="s">
        <v>1064</v>
      </c>
      <c r="AU14" s="763" t="s">
        <v>1065</v>
      </c>
      <c r="AV14" s="764" t="s">
        <v>1066</v>
      </c>
      <c r="AW14" s="765" t="s">
        <v>1067</v>
      </c>
      <c r="AX14" s="360" t="s">
        <v>192</v>
      </c>
      <c r="AY14" s="53">
        <v>8.20250120625286E14</v>
      </c>
      <c r="AZ14" s="792"/>
      <c r="BA14" s="767">
        <v>45681.0</v>
      </c>
      <c r="BB14" s="768">
        <v>45678.0</v>
      </c>
      <c r="BC14" s="768">
        <v>45678.0</v>
      </c>
      <c r="BD14" s="768">
        <v>45679.0</v>
      </c>
      <c r="BE14" s="768">
        <v>45699.0</v>
      </c>
      <c r="BF14" s="768">
        <v>45699.0</v>
      </c>
      <c r="BG14" s="769">
        <f t="shared" si="1"/>
        <v>18</v>
      </c>
      <c r="BH14" s="770">
        <f t="shared" si="2"/>
        <v>21</v>
      </c>
      <c r="BI14" s="769">
        <f t="shared" si="3"/>
        <v>0</v>
      </c>
      <c r="BJ14" s="767">
        <v>45687.0</v>
      </c>
      <c r="BK14" s="768">
        <v>45678.0</v>
      </c>
      <c r="BL14" s="768">
        <v>45678.0</v>
      </c>
      <c r="BM14" s="768">
        <v>45679.0</v>
      </c>
      <c r="BN14" s="768">
        <v>45699.0</v>
      </c>
      <c r="BO14" s="768">
        <v>45699.0</v>
      </c>
      <c r="BP14" s="769">
        <f t="shared" si="4"/>
        <v>12</v>
      </c>
      <c r="BQ14" s="770">
        <f t="shared" si="5"/>
        <v>21</v>
      </c>
      <c r="BR14" s="769">
        <f t="shared" si="6"/>
        <v>0</v>
      </c>
      <c r="BS14" s="767">
        <v>45714.0</v>
      </c>
      <c r="BT14" s="768">
        <v>45705.0</v>
      </c>
      <c r="BU14" s="768">
        <v>45707.0</v>
      </c>
      <c r="BV14" s="768">
        <v>45707.0</v>
      </c>
      <c r="BW14" s="767">
        <v>45716.0</v>
      </c>
      <c r="BX14" s="767">
        <v>45716.0</v>
      </c>
      <c r="BY14" s="774">
        <f t="shared" si="7"/>
        <v>2</v>
      </c>
      <c r="BZ14" s="775">
        <f t="shared" si="8"/>
        <v>11</v>
      </c>
      <c r="CA14" s="776">
        <f t="shared" si="9"/>
        <v>0</v>
      </c>
      <c r="CB14" s="772" t="s">
        <v>96</v>
      </c>
      <c r="CC14" s="772" t="s">
        <v>96</v>
      </c>
      <c r="CD14" s="772" t="s">
        <v>96</v>
      </c>
      <c r="CE14" s="772" t="s">
        <v>96</v>
      </c>
      <c r="CF14" s="772" t="s">
        <v>96</v>
      </c>
      <c r="CG14" s="772" t="s">
        <v>96</v>
      </c>
      <c r="CH14" s="777" t="str">
        <f t="shared" si="10"/>
        <v>#VALUE!</v>
      </c>
      <c r="CI14" s="778" t="str">
        <f t="shared" si="11"/>
        <v>#VALUE!</v>
      </c>
      <c r="CJ14" s="779" t="str">
        <f t="shared" si="12"/>
        <v>#VALUE!</v>
      </c>
      <c r="CK14" s="772"/>
      <c r="CL14" s="772"/>
      <c r="CM14" s="772"/>
      <c r="CN14" s="772"/>
      <c r="CO14" s="772"/>
      <c r="CP14" s="772"/>
      <c r="CQ14" s="777">
        <f t="shared" si="13"/>
        <v>0</v>
      </c>
      <c r="CR14" s="778">
        <f t="shared" si="14"/>
        <v>0</v>
      </c>
      <c r="CS14" s="779">
        <f t="shared" si="15"/>
        <v>0</v>
      </c>
      <c r="CT14" s="177"/>
      <c r="CU14" s="772" t="s">
        <v>96</v>
      </c>
      <c r="CV14" s="772" t="s">
        <v>96</v>
      </c>
      <c r="CW14" s="772" t="s">
        <v>96</v>
      </c>
      <c r="CX14" s="772" t="s">
        <v>96</v>
      </c>
      <c r="CY14" s="772" t="s">
        <v>96</v>
      </c>
      <c r="CZ14" s="772" t="s">
        <v>96</v>
      </c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N14" s="162" t="s">
        <v>96</v>
      </c>
      <c r="DO14" s="162"/>
      <c r="DP14" s="54" t="s">
        <v>193</v>
      </c>
      <c r="DQ14" s="54" t="s">
        <v>193</v>
      </c>
      <c r="DR14" s="54" t="s">
        <v>193</v>
      </c>
      <c r="DS14" s="54" t="s">
        <v>193</v>
      </c>
      <c r="DT14" s="54" t="s">
        <v>193</v>
      </c>
      <c r="DU14" s="54" t="s">
        <v>193</v>
      </c>
      <c r="DV14" s="162" t="s">
        <v>96</v>
      </c>
      <c r="DW14" s="162" t="s">
        <v>96</v>
      </c>
      <c r="DX14" s="101" t="s">
        <v>95</v>
      </c>
      <c r="DY14" s="101" t="s">
        <v>95</v>
      </c>
      <c r="DZ14" s="162"/>
      <c r="EA14" s="162"/>
      <c r="EB14" s="105"/>
      <c r="EC14" s="105"/>
      <c r="ED14" s="105"/>
      <c r="EE14" s="105"/>
      <c r="EF14" s="105"/>
      <c r="EG14" s="105"/>
      <c r="EH14" s="162"/>
      <c r="EI14" s="162"/>
      <c r="EJ14" s="105"/>
      <c r="EK14" s="105"/>
      <c r="EL14" s="105"/>
      <c r="EM14" s="105"/>
      <c r="EN14" s="105"/>
      <c r="EO14" s="105"/>
      <c r="EP14" s="105"/>
      <c r="EQ14" s="176" t="s">
        <v>96</v>
      </c>
      <c r="ER14" s="176" t="s">
        <v>96</v>
      </c>
      <c r="ES14" s="176" t="s">
        <v>96</v>
      </c>
      <c r="ET14" s="176"/>
      <c r="EU14" s="69"/>
      <c r="EV14" s="69">
        <v>45678.79861111111</v>
      </c>
      <c r="EW14" s="69">
        <v>45678.79861111111</v>
      </c>
      <c r="EX14" s="70">
        <v>45678.80902777778</v>
      </c>
      <c r="EY14" s="70">
        <v>45679.15625</v>
      </c>
      <c r="EZ14" s="71">
        <f t="shared" si="16"/>
        <v>0.3576388889</v>
      </c>
      <c r="FA14" s="72" t="str">
        <f t="shared" si="17"/>
        <v>0 hari 8 jam 35 menit 0</v>
      </c>
      <c r="FB14" s="73">
        <v>45679.49097222222</v>
      </c>
      <c r="FC14" s="71">
        <f t="shared" si="18"/>
        <v>0.6923611111</v>
      </c>
      <c r="FD14" s="72" t="str">
        <f t="shared" si="19"/>
        <v>0 hari 16 jam 37 menit 0</v>
      </c>
      <c r="FE14" s="75">
        <v>45680.291666666664</v>
      </c>
      <c r="FF14" s="75">
        <v>45680.291666666664</v>
      </c>
      <c r="FG14" s="75">
        <v>45680.29861111111</v>
      </c>
      <c r="FH14" s="75">
        <v>45680.555555555555</v>
      </c>
      <c r="FI14" s="71">
        <f t="shared" si="20"/>
        <v>0.2638888889</v>
      </c>
      <c r="FJ14" s="72" t="str">
        <f t="shared" si="21"/>
        <v>0 hari 6 jam 20 menit 0</v>
      </c>
      <c r="FK14" s="71">
        <f t="shared" si="22"/>
        <v>0.95625</v>
      </c>
      <c r="FL14" s="72" t="str">
        <f t="shared" si="23"/>
        <v>0 hari 22 jam 57 menit 0</v>
      </c>
      <c r="FM14" s="76" t="s">
        <v>96</v>
      </c>
      <c r="FN14" s="166" t="s">
        <v>95</v>
      </c>
      <c r="FO14" s="167" t="s">
        <v>96</v>
      </c>
      <c r="FP14" s="167" t="s">
        <v>235</v>
      </c>
      <c r="FQ14" s="168">
        <v>45673.0</v>
      </c>
      <c r="FR14" s="167" t="s">
        <v>95</v>
      </c>
      <c r="FS14" s="167" t="s">
        <v>96</v>
      </c>
      <c r="FT14" s="274" t="s">
        <v>96</v>
      </c>
      <c r="FU14" s="783">
        <v>45694.0</v>
      </c>
      <c r="FV14" s="784">
        <v>4565.0</v>
      </c>
      <c r="FW14" s="785" t="s">
        <v>96</v>
      </c>
      <c r="FX14" s="784">
        <v>33.8</v>
      </c>
      <c r="FY14" s="785">
        <v>25.6</v>
      </c>
      <c r="FZ14" s="784">
        <v>0.52</v>
      </c>
      <c r="GA14" s="786">
        <v>3.7</v>
      </c>
    </row>
    <row r="15" ht="28.5" customHeight="1">
      <c r="A15" s="950">
        <v>8.0</v>
      </c>
      <c r="B15" s="54" t="s">
        <v>43</v>
      </c>
      <c r="C15" s="787"/>
      <c r="D15" s="358" t="s">
        <v>180</v>
      </c>
      <c r="E15" s="57"/>
      <c r="F15" s="57" t="s">
        <v>223</v>
      </c>
      <c r="G15" s="58" t="s">
        <v>224</v>
      </c>
      <c r="H15" s="58" t="s">
        <v>225</v>
      </c>
      <c r="I15" s="57" t="s">
        <v>226</v>
      </c>
      <c r="J15" s="58" t="s">
        <v>90</v>
      </c>
      <c r="K15" s="58" t="s">
        <v>239</v>
      </c>
      <c r="L15" s="59">
        <v>7800.0</v>
      </c>
      <c r="M15" s="60">
        <v>7704.843</v>
      </c>
      <c r="N15" s="148" t="s">
        <v>92</v>
      </c>
      <c r="O15" s="148"/>
      <c r="P15" s="148"/>
      <c r="Q15" s="148"/>
      <c r="R15" s="148"/>
      <c r="S15" s="149" t="s">
        <v>93</v>
      </c>
      <c r="T15" s="79"/>
      <c r="U15" s="150">
        <v>45680.0</v>
      </c>
      <c r="V15" s="155"/>
      <c r="W15" s="169"/>
      <c r="X15" s="79" t="s">
        <v>189</v>
      </c>
      <c r="Y15" s="72">
        <v>45680.0</v>
      </c>
      <c r="Z15" s="83">
        <v>45680.17013888889</v>
      </c>
      <c r="AA15" s="84">
        <v>45680.0</v>
      </c>
      <c r="AB15" s="64">
        <v>45680.42916666667</v>
      </c>
      <c r="AC15" s="153"/>
      <c r="AD15" s="66">
        <v>7700.0</v>
      </c>
      <c r="AE15" s="417" t="s">
        <v>96</v>
      </c>
      <c r="AF15" s="67" t="s">
        <v>230</v>
      </c>
      <c r="AG15" s="104" t="s">
        <v>95</v>
      </c>
      <c r="AH15" s="155" t="s">
        <v>231</v>
      </c>
      <c r="AI15" s="759" t="s">
        <v>883</v>
      </c>
      <c r="AJ15" s="759" t="s">
        <v>883</v>
      </c>
      <c r="AK15" s="759" t="s">
        <v>884</v>
      </c>
      <c r="AL15" s="399" t="s">
        <v>142</v>
      </c>
      <c r="AM15" s="156"/>
      <c r="AN15" s="157"/>
      <c r="AO15" s="760" t="s">
        <v>0</v>
      </c>
      <c r="AP15" s="790">
        <v>4.75</v>
      </c>
      <c r="AQ15" s="791" t="s">
        <v>1062</v>
      </c>
      <c r="AR15" s="763" t="s">
        <v>1039</v>
      </c>
      <c r="AS15" s="763" t="s">
        <v>1063</v>
      </c>
      <c r="AT15" s="763" t="s">
        <v>1064</v>
      </c>
      <c r="AU15" s="763" t="s">
        <v>1065</v>
      </c>
      <c r="AV15" s="764" t="s">
        <v>1066</v>
      </c>
      <c r="AW15" s="765" t="s">
        <v>1067</v>
      </c>
      <c r="AX15" s="360" t="s">
        <v>192</v>
      </c>
      <c r="AY15" s="53">
        <v>8.20250120625286E14</v>
      </c>
      <c r="AZ15" s="792"/>
      <c r="BA15" s="767">
        <v>45681.0</v>
      </c>
      <c r="BB15" s="768">
        <v>45678.0</v>
      </c>
      <c r="BC15" s="768">
        <v>45678.0</v>
      </c>
      <c r="BD15" s="768">
        <v>45679.0</v>
      </c>
      <c r="BE15" s="768">
        <v>45699.0</v>
      </c>
      <c r="BF15" s="768">
        <v>45699.0</v>
      </c>
      <c r="BG15" s="769">
        <f t="shared" si="1"/>
        <v>18</v>
      </c>
      <c r="BH15" s="770">
        <f t="shared" si="2"/>
        <v>21</v>
      </c>
      <c r="BI15" s="769">
        <f t="shared" si="3"/>
        <v>0</v>
      </c>
      <c r="BJ15" s="767">
        <v>45687.0</v>
      </c>
      <c r="BK15" s="768">
        <v>45678.0</v>
      </c>
      <c r="BL15" s="768">
        <v>45678.0</v>
      </c>
      <c r="BM15" s="768">
        <v>45679.0</v>
      </c>
      <c r="BN15" s="768">
        <v>45699.0</v>
      </c>
      <c r="BO15" s="768">
        <v>45699.0</v>
      </c>
      <c r="BP15" s="769">
        <f t="shared" si="4"/>
        <v>12</v>
      </c>
      <c r="BQ15" s="770">
        <f t="shared" si="5"/>
        <v>21</v>
      </c>
      <c r="BR15" s="769">
        <f t="shared" si="6"/>
        <v>0</v>
      </c>
      <c r="BS15" s="767">
        <v>45714.0</v>
      </c>
      <c r="BT15" s="768">
        <v>45705.0</v>
      </c>
      <c r="BU15" s="768">
        <v>45707.0</v>
      </c>
      <c r="BV15" s="768">
        <v>45707.0</v>
      </c>
      <c r="BW15" s="767">
        <v>45716.0</v>
      </c>
      <c r="BX15" s="767">
        <v>45716.0</v>
      </c>
      <c r="BY15" s="774">
        <f t="shared" si="7"/>
        <v>2</v>
      </c>
      <c r="BZ15" s="775">
        <f t="shared" si="8"/>
        <v>11</v>
      </c>
      <c r="CA15" s="776">
        <f t="shared" si="9"/>
        <v>0</v>
      </c>
      <c r="CB15" s="772" t="s">
        <v>96</v>
      </c>
      <c r="CC15" s="772" t="s">
        <v>96</v>
      </c>
      <c r="CD15" s="772" t="s">
        <v>96</v>
      </c>
      <c r="CE15" s="772" t="s">
        <v>96</v>
      </c>
      <c r="CF15" s="772" t="s">
        <v>96</v>
      </c>
      <c r="CG15" s="772" t="s">
        <v>96</v>
      </c>
      <c r="CH15" s="777" t="str">
        <f t="shared" si="10"/>
        <v>#VALUE!</v>
      </c>
      <c r="CI15" s="778" t="str">
        <f t="shared" si="11"/>
        <v>#VALUE!</v>
      </c>
      <c r="CJ15" s="779" t="str">
        <f t="shared" si="12"/>
        <v>#VALUE!</v>
      </c>
      <c r="CK15" s="772"/>
      <c r="CL15" s="772"/>
      <c r="CM15" s="772"/>
      <c r="CN15" s="772"/>
      <c r="CO15" s="772"/>
      <c r="CP15" s="772"/>
      <c r="CQ15" s="777">
        <f t="shared" si="13"/>
        <v>0</v>
      </c>
      <c r="CR15" s="778">
        <f t="shared" si="14"/>
        <v>0</v>
      </c>
      <c r="CS15" s="779">
        <f t="shared" si="15"/>
        <v>0</v>
      </c>
      <c r="CT15" s="177"/>
      <c r="CU15" s="772" t="s">
        <v>96</v>
      </c>
      <c r="CV15" s="772" t="s">
        <v>96</v>
      </c>
      <c r="CW15" s="772" t="s">
        <v>96</v>
      </c>
      <c r="CX15" s="772" t="s">
        <v>96</v>
      </c>
      <c r="CY15" s="772" t="s">
        <v>96</v>
      </c>
      <c r="CZ15" s="772" t="s">
        <v>96</v>
      </c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N15" s="162" t="s">
        <v>96</v>
      </c>
      <c r="DO15" s="162"/>
      <c r="DP15" s="54" t="s">
        <v>193</v>
      </c>
      <c r="DQ15" s="54" t="s">
        <v>193</v>
      </c>
      <c r="DR15" s="54" t="s">
        <v>193</v>
      </c>
      <c r="DS15" s="54" t="s">
        <v>193</v>
      </c>
      <c r="DT15" s="54" t="s">
        <v>193</v>
      </c>
      <c r="DU15" s="54" t="s">
        <v>193</v>
      </c>
      <c r="DV15" s="162" t="s">
        <v>96</v>
      </c>
      <c r="DW15" s="162" t="s">
        <v>96</v>
      </c>
      <c r="DX15" s="101" t="s">
        <v>95</v>
      </c>
      <c r="DY15" s="101" t="s">
        <v>95</v>
      </c>
      <c r="DZ15" s="162"/>
      <c r="EA15" s="162"/>
      <c r="EB15" s="105"/>
      <c r="EC15" s="105"/>
      <c r="ED15" s="105"/>
      <c r="EE15" s="105"/>
      <c r="EF15" s="105"/>
      <c r="EG15" s="105"/>
      <c r="EH15" s="162"/>
      <c r="EI15" s="162"/>
      <c r="EJ15" s="105"/>
      <c r="EK15" s="105"/>
      <c r="EL15" s="105"/>
      <c r="EM15" s="105"/>
      <c r="EN15" s="105"/>
      <c r="EO15" s="105"/>
      <c r="EP15" s="105"/>
      <c r="EQ15" s="176" t="s">
        <v>96</v>
      </c>
      <c r="ER15" s="176" t="s">
        <v>96</v>
      </c>
      <c r="ES15" s="176" t="s">
        <v>96</v>
      </c>
      <c r="ET15" s="176"/>
      <c r="EU15" s="69"/>
      <c r="EV15" s="69">
        <v>45679.760416666664</v>
      </c>
      <c r="EW15" s="69">
        <v>45679.760416666664</v>
      </c>
      <c r="EX15" s="70">
        <v>45679.79861111111</v>
      </c>
      <c r="EY15" s="70">
        <v>45680.17013888889</v>
      </c>
      <c r="EZ15" s="71">
        <f t="shared" si="16"/>
        <v>0.4097222222</v>
      </c>
      <c r="FA15" s="72" t="str">
        <f t="shared" si="17"/>
        <v>0 hari 9 jam 50 menit 0</v>
      </c>
      <c r="FB15" s="73">
        <v>45680.42916666667</v>
      </c>
      <c r="FC15" s="71">
        <f t="shared" si="18"/>
        <v>0.66875</v>
      </c>
      <c r="FD15" s="72" t="str">
        <f t="shared" si="19"/>
        <v>0 hari 16 jam 3 menit 0</v>
      </c>
      <c r="FE15" s="75">
        <v>45681.256944444445</v>
      </c>
      <c r="FF15" s="75">
        <v>45681.256944444445</v>
      </c>
      <c r="FG15" s="75">
        <v>45681.26736111111</v>
      </c>
      <c r="FH15" s="75">
        <v>45681.493055555555</v>
      </c>
      <c r="FI15" s="71">
        <f t="shared" si="20"/>
        <v>0.2361111111</v>
      </c>
      <c r="FJ15" s="72" t="str">
        <f t="shared" si="21"/>
        <v>0 hari 5 jam 40 menit 0</v>
      </c>
      <c r="FK15" s="71">
        <f t="shared" si="22"/>
        <v>0.9048611111</v>
      </c>
      <c r="FL15" s="72" t="str">
        <f t="shared" si="23"/>
        <v>0 hari 21 jam 43 menit 0</v>
      </c>
      <c r="FM15" s="76" t="s">
        <v>96</v>
      </c>
      <c r="FN15" s="166" t="s">
        <v>95</v>
      </c>
      <c r="FO15" s="167" t="s">
        <v>96</v>
      </c>
      <c r="FP15" s="167" t="s">
        <v>235</v>
      </c>
      <c r="FQ15" s="168">
        <v>45673.0</v>
      </c>
      <c r="FR15" s="167" t="s">
        <v>95</v>
      </c>
      <c r="FS15" s="167" t="s">
        <v>96</v>
      </c>
      <c r="FT15" s="274" t="s">
        <v>96</v>
      </c>
      <c r="FU15" s="783">
        <v>45694.0</v>
      </c>
      <c r="FV15" s="784">
        <v>4565.0</v>
      </c>
      <c r="FW15" s="785" t="s">
        <v>96</v>
      </c>
      <c r="FX15" s="784">
        <v>33.8</v>
      </c>
      <c r="FY15" s="785">
        <v>25.6</v>
      </c>
      <c r="FZ15" s="784">
        <v>0.52</v>
      </c>
      <c r="GA15" s="786">
        <v>3.7</v>
      </c>
    </row>
    <row r="16" ht="18.0" customHeight="1">
      <c r="A16" s="86"/>
      <c r="B16" s="794"/>
      <c r="C16" s="364"/>
      <c r="D16" s="365"/>
      <c r="E16" s="88"/>
      <c r="F16" s="87"/>
      <c r="G16" s="87"/>
      <c r="H16" s="87"/>
      <c r="I16" s="87"/>
      <c r="J16" s="87"/>
      <c r="K16" s="89" t="s">
        <v>111</v>
      </c>
      <c r="L16" s="90">
        <f t="shared" ref="L16:M16" si="24">SUM(L8:L15)</f>
        <v>55000</v>
      </c>
      <c r="M16" s="91">
        <f t="shared" si="24"/>
        <v>53592.644</v>
      </c>
      <c r="N16" s="92"/>
      <c r="O16" s="87"/>
      <c r="P16" s="87"/>
      <c r="Q16" s="87"/>
      <c r="R16" s="87"/>
      <c r="S16" s="87"/>
      <c r="T16" s="86"/>
      <c r="U16" s="87"/>
      <c r="V16" s="179"/>
      <c r="W16" s="180"/>
      <c r="X16" s="181"/>
      <c r="Y16" s="86"/>
      <c r="Z16" s="86"/>
      <c r="AA16" s="93"/>
      <c r="AB16" s="93"/>
      <c r="AC16" s="93"/>
      <c r="AD16" s="90"/>
      <c r="AE16" s="90"/>
      <c r="AF16" s="90"/>
      <c r="AG16" s="94"/>
      <c r="AH16" s="94"/>
      <c r="AI16" s="86"/>
      <c r="AJ16" s="86"/>
      <c r="AK16" s="86"/>
      <c r="AL16" s="86"/>
      <c r="AM16" s="86"/>
      <c r="AN16" s="86"/>
      <c r="AO16" s="86"/>
      <c r="AP16" s="795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86"/>
      <c r="DT16" s="94"/>
      <c r="DU16" s="94"/>
      <c r="DV16" s="94"/>
      <c r="DW16" s="94"/>
      <c r="DX16" s="94"/>
      <c r="DY16" s="86"/>
      <c r="DZ16" s="86"/>
      <c r="EA16" s="94"/>
      <c r="EB16" s="94"/>
      <c r="EC16" s="94"/>
      <c r="ED16" s="94"/>
      <c r="EE16" s="94"/>
      <c r="EF16" s="86"/>
      <c r="EG16" s="94"/>
      <c r="EH16" s="94"/>
      <c r="EI16" s="94"/>
      <c r="EJ16" s="94"/>
      <c r="EK16" s="94"/>
      <c r="EL16" s="86"/>
      <c r="EM16" s="94"/>
      <c r="EN16" s="94"/>
      <c r="EO16" s="94"/>
      <c r="EP16" s="94"/>
      <c r="EQ16" s="96"/>
      <c r="ER16" s="182"/>
      <c r="ES16" s="95"/>
      <c r="ET16" s="96"/>
      <c r="EU16" s="796"/>
      <c r="EV16" s="95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183"/>
      <c r="FP16" s="183"/>
      <c r="FQ16" s="183"/>
      <c r="FR16" s="183"/>
      <c r="FS16" s="183"/>
      <c r="FT16" s="183"/>
      <c r="FU16" s="797"/>
      <c r="FV16" s="797"/>
      <c r="FW16" s="797"/>
      <c r="FX16" s="797"/>
      <c r="FY16" s="797"/>
      <c r="FZ16" s="797"/>
      <c r="GA16" s="797"/>
    </row>
    <row r="17" ht="82.5" customHeight="1">
      <c r="A17" s="366">
        <v>1.0</v>
      </c>
      <c r="B17" s="185" t="s">
        <v>43</v>
      </c>
      <c r="C17" s="952" t="s">
        <v>397</v>
      </c>
      <c r="D17" s="367" t="s">
        <v>13</v>
      </c>
      <c r="E17" s="368" t="s">
        <v>1068</v>
      </c>
      <c r="F17" s="188" t="s">
        <v>87</v>
      </c>
      <c r="G17" s="188" t="s">
        <v>241</v>
      </c>
      <c r="H17" s="188" t="s">
        <v>88</v>
      </c>
      <c r="I17" s="188" t="s">
        <v>242</v>
      </c>
      <c r="J17" s="189" t="s">
        <v>243</v>
      </c>
      <c r="K17" s="190" t="s">
        <v>244</v>
      </c>
      <c r="L17" s="191">
        <v>50000.0</v>
      </c>
      <c r="M17" s="192">
        <v>53000.0</v>
      </c>
      <c r="N17" s="193" t="s">
        <v>92</v>
      </c>
      <c r="O17" s="148"/>
      <c r="P17" s="148"/>
      <c r="Q17" s="148"/>
      <c r="R17" s="148"/>
      <c r="S17" s="149" t="s">
        <v>93</v>
      </c>
      <c r="T17" s="194"/>
      <c r="U17" s="195">
        <v>45688.0</v>
      </c>
      <c r="V17" s="196"/>
      <c r="W17" s="186"/>
      <c r="X17" s="369" t="s">
        <v>1069</v>
      </c>
      <c r="Y17" s="198">
        <v>45688.0</v>
      </c>
      <c r="Z17" s="199">
        <v>45688.75</v>
      </c>
      <c r="AA17" s="953" t="s">
        <v>96</v>
      </c>
      <c r="AB17" s="953" t="s">
        <v>96</v>
      </c>
      <c r="AC17" s="202"/>
      <c r="AD17" s="203"/>
      <c r="AE17" s="203"/>
      <c r="AF17" s="204" t="s">
        <v>246</v>
      </c>
      <c r="AG17" s="202" t="s">
        <v>95</v>
      </c>
      <c r="AH17" s="954" t="s">
        <v>1070</v>
      </c>
      <c r="AI17" s="759" t="s">
        <v>883</v>
      </c>
      <c r="AJ17" s="759" t="s">
        <v>883</v>
      </c>
      <c r="AK17" s="759" t="s">
        <v>884</v>
      </c>
      <c r="AL17" s="953" t="s">
        <v>142</v>
      </c>
      <c r="AM17" s="207"/>
      <c r="AN17" s="208"/>
      <c r="AO17" s="955" t="s">
        <v>234</v>
      </c>
      <c r="AP17" s="956">
        <v>5400.0</v>
      </c>
      <c r="AQ17" s="957">
        <f>(79.04+78.38)/2</f>
        <v>78.71</v>
      </c>
      <c r="AR17" s="957"/>
      <c r="AS17" s="957"/>
      <c r="AT17" s="957">
        <v>80.99</v>
      </c>
      <c r="AU17" s="816">
        <v>79.16</v>
      </c>
      <c r="AV17" s="360"/>
      <c r="AW17" s="816">
        <f>(AT17+AV17)-AQ17</f>
        <v>2.28</v>
      </c>
      <c r="AX17" s="360" t="s">
        <v>192</v>
      </c>
      <c r="AY17" s="210">
        <v>8.20250121814802E14</v>
      </c>
      <c r="AZ17" s="211">
        <v>484110.0</v>
      </c>
      <c r="BA17" s="768">
        <v>45679.0</v>
      </c>
      <c r="BB17" s="768">
        <v>45678.0</v>
      </c>
      <c r="BC17" s="768">
        <v>45678.0</v>
      </c>
      <c r="BD17" s="768">
        <v>45679.0</v>
      </c>
      <c r="BE17" s="768">
        <v>45679.0</v>
      </c>
      <c r="BF17" s="768">
        <v>45679.0</v>
      </c>
      <c r="BG17" s="769">
        <f>BF17-BA17</f>
        <v>0</v>
      </c>
      <c r="BH17" s="770">
        <f>BF17-BB17</f>
        <v>1</v>
      </c>
      <c r="BI17" s="769">
        <f>BF17-BE17</f>
        <v>0</v>
      </c>
      <c r="BJ17" s="768">
        <v>45686.0</v>
      </c>
      <c r="BK17" s="768">
        <v>45685.0</v>
      </c>
      <c r="BL17" s="768">
        <v>45686.0</v>
      </c>
      <c r="BM17" s="768">
        <v>45686.0</v>
      </c>
      <c r="BN17" s="768">
        <v>45686.0</v>
      </c>
      <c r="BO17" s="768">
        <v>45686.0</v>
      </c>
      <c r="BP17" s="769">
        <f>BO17-BJ17</f>
        <v>0</v>
      </c>
      <c r="BQ17" s="770">
        <f>BO17-BK17</f>
        <v>1</v>
      </c>
      <c r="BR17" s="769">
        <f>BO17-BN17</f>
        <v>0</v>
      </c>
      <c r="BS17" s="768">
        <v>45699.0</v>
      </c>
      <c r="BT17" s="768">
        <v>45694.0</v>
      </c>
      <c r="BU17" s="768">
        <v>45694.0</v>
      </c>
      <c r="BV17" s="768">
        <v>45694.0</v>
      </c>
      <c r="BW17" s="768">
        <v>45699.0</v>
      </c>
      <c r="BX17" s="767">
        <v>45700.0</v>
      </c>
      <c r="BY17" s="876">
        <f>BX17-BS17</f>
        <v>1</v>
      </c>
      <c r="BZ17" s="877">
        <f>BX17-BT17</f>
        <v>6</v>
      </c>
      <c r="CA17" s="878">
        <f>BX17-BW17</f>
        <v>1</v>
      </c>
      <c r="CB17" s="210"/>
      <c r="CC17" s="210"/>
      <c r="CD17" s="210"/>
      <c r="CE17" s="210"/>
      <c r="CF17" s="210"/>
      <c r="CG17" s="210"/>
      <c r="CH17" s="210"/>
      <c r="CI17" s="210"/>
      <c r="CJ17" s="210"/>
      <c r="CK17" s="210"/>
      <c r="CL17" s="210"/>
      <c r="CM17" s="210"/>
      <c r="CN17" s="210"/>
      <c r="CO17" s="210"/>
      <c r="CP17" s="210"/>
      <c r="CQ17" s="210"/>
      <c r="CR17" s="210"/>
      <c r="CS17" s="210"/>
      <c r="CT17" s="210"/>
      <c r="CU17" s="958"/>
      <c r="CV17" s="210"/>
      <c r="CW17" s="210"/>
      <c r="CX17" s="210"/>
      <c r="CY17" s="210"/>
      <c r="CZ17" s="210"/>
      <c r="DA17" s="210"/>
      <c r="DB17" s="210"/>
      <c r="DC17" s="210"/>
      <c r="DD17" s="210"/>
      <c r="DE17" s="210"/>
      <c r="DF17" s="210"/>
      <c r="DG17" s="210"/>
      <c r="DH17" s="210"/>
      <c r="DI17" s="210"/>
      <c r="DJ17" s="210"/>
      <c r="DK17" s="210"/>
      <c r="DL17" s="210"/>
      <c r="DM17" s="210">
        <v>50000.0</v>
      </c>
      <c r="DN17" s="212"/>
      <c r="DO17" s="206"/>
      <c r="DP17" s="206"/>
      <c r="DQ17" s="206"/>
      <c r="DR17" s="206"/>
      <c r="DS17" s="206"/>
      <c r="DT17" s="206"/>
      <c r="DU17" s="206"/>
      <c r="DV17" s="206"/>
      <c r="DW17" s="206"/>
      <c r="DX17" s="206"/>
      <c r="DY17" s="206"/>
      <c r="DZ17" s="206"/>
      <c r="EA17" s="206"/>
      <c r="EB17" s="206"/>
      <c r="EC17" s="206"/>
      <c r="ED17" s="206"/>
      <c r="EE17" s="206"/>
      <c r="EF17" s="206"/>
      <c r="EG17" s="206"/>
      <c r="EH17" s="206"/>
      <c r="EI17" s="206"/>
      <c r="EJ17" s="206"/>
      <c r="EK17" s="206"/>
      <c r="EL17" s="206"/>
      <c r="EM17" s="206"/>
      <c r="EN17" s="206"/>
      <c r="EO17" s="206"/>
      <c r="EP17" s="196"/>
      <c r="EQ17" s="209"/>
      <c r="ER17" s="213"/>
      <c r="ES17" s="214"/>
      <c r="ET17" s="209"/>
      <c r="EU17" s="959">
        <v>45672.0</v>
      </c>
      <c r="EV17" s="69">
        <v>45682.00069444445</v>
      </c>
      <c r="EW17" s="69">
        <v>45684.48263888889</v>
      </c>
      <c r="EX17" s="69">
        <v>45684.48263888889</v>
      </c>
      <c r="EY17" s="69">
        <v>45688.708333333336</v>
      </c>
      <c r="EZ17" s="71">
        <f>EY17-EV17</f>
        <v>6.707638889</v>
      </c>
      <c r="FA17" s="72" t="str">
        <f>INT(EY17-EV17)&amp;" hari "&amp;HOUR(MOD(EY17-EV17,1))&amp;" jam "&amp;MINUTE(MOD(EY17-EV17,1))&amp;" menit "&amp;SECOND(MOD(EY17-EV17,1))</f>
        <v>6 hari 16 jam 59 menit 0</v>
      </c>
      <c r="FB17" s="215"/>
      <c r="FC17" s="217"/>
      <c r="FD17" s="201"/>
      <c r="FE17" s="75">
        <v>45694.96875</v>
      </c>
      <c r="FF17" s="75">
        <v>45697.65625</v>
      </c>
      <c r="FG17" s="75">
        <v>45697.65625</v>
      </c>
      <c r="FH17" s="75">
        <v>45701.0</v>
      </c>
      <c r="FI17" s="71">
        <f>FH17-FE17</f>
        <v>6.03125</v>
      </c>
      <c r="FJ17" s="72" t="str">
        <f>INT(FH17-FE17)&amp;" hari "&amp;HOUR(MOD(FH17-FE17,1))&amp;" jam "&amp;MINUTE(MOD(FH17-FE17,1))&amp;" menit "&amp;SECOND(MOD(FH17-FE17,1))</f>
        <v>6 hari 0 jam 45 menit 0</v>
      </c>
      <c r="FK17" s="218"/>
      <c r="FL17" s="218"/>
      <c r="FM17" s="218"/>
      <c r="FN17" s="219"/>
      <c r="FO17" s="220"/>
      <c r="FP17" s="220" t="s">
        <v>247</v>
      </c>
      <c r="FQ17" s="221">
        <v>45678.0</v>
      </c>
      <c r="FR17" s="220" t="s">
        <v>95</v>
      </c>
      <c r="FS17" s="220"/>
      <c r="FT17" s="220"/>
      <c r="FU17" s="783">
        <v>45693.0</v>
      </c>
      <c r="FV17" s="784">
        <v>5278.0</v>
      </c>
      <c r="FW17" s="785">
        <v>4940.0</v>
      </c>
      <c r="FX17" s="784">
        <v>23.6</v>
      </c>
      <c r="FY17" s="785">
        <v>13.1</v>
      </c>
      <c r="FZ17" s="784">
        <v>0.73</v>
      </c>
      <c r="GA17" s="786">
        <v>5.0</v>
      </c>
    </row>
    <row r="18" ht="18.0" customHeight="1">
      <c r="A18" s="86"/>
      <c r="B18" s="86"/>
      <c r="C18" s="364"/>
      <c r="D18" s="365"/>
      <c r="E18" s="88"/>
      <c r="F18" s="87"/>
      <c r="G18" s="87"/>
      <c r="H18" s="87"/>
      <c r="I18" s="87"/>
      <c r="J18" s="87"/>
      <c r="K18" s="89" t="s">
        <v>111</v>
      </c>
      <c r="L18" s="90">
        <f t="shared" ref="L18:M18" si="25">SUM(L17)</f>
        <v>50000</v>
      </c>
      <c r="M18" s="91">
        <f t="shared" si="25"/>
        <v>53000</v>
      </c>
      <c r="N18" s="92"/>
      <c r="O18" s="87"/>
      <c r="P18" s="87"/>
      <c r="Q18" s="87"/>
      <c r="R18" s="87"/>
      <c r="S18" s="87"/>
      <c r="T18" s="86"/>
      <c r="U18" s="87"/>
      <c r="V18" s="179"/>
      <c r="W18" s="180"/>
      <c r="X18" s="181"/>
      <c r="Y18" s="86"/>
      <c r="Z18" s="86"/>
      <c r="AA18" s="93"/>
      <c r="AB18" s="93"/>
      <c r="AC18" s="93"/>
      <c r="AD18" s="90"/>
      <c r="AE18" s="90"/>
      <c r="AF18" s="90"/>
      <c r="AG18" s="94"/>
      <c r="AH18" s="94"/>
      <c r="AI18" s="86"/>
      <c r="AJ18" s="86"/>
      <c r="AK18" s="86"/>
      <c r="AL18" s="86"/>
      <c r="AM18" s="86"/>
      <c r="AN18" s="86"/>
      <c r="AO18" s="86"/>
      <c r="AP18" s="795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86"/>
      <c r="DT18" s="94"/>
      <c r="DU18" s="94"/>
      <c r="DV18" s="94"/>
      <c r="DW18" s="94"/>
      <c r="DX18" s="94"/>
      <c r="DY18" s="86"/>
      <c r="DZ18" s="86"/>
      <c r="EA18" s="94"/>
      <c r="EB18" s="94"/>
      <c r="EC18" s="94"/>
      <c r="ED18" s="94"/>
      <c r="EE18" s="94"/>
      <c r="EF18" s="86"/>
      <c r="EG18" s="94"/>
      <c r="EH18" s="94"/>
      <c r="EI18" s="94"/>
      <c r="EJ18" s="94"/>
      <c r="EK18" s="94"/>
      <c r="EL18" s="86"/>
      <c r="EM18" s="94"/>
      <c r="EN18" s="94"/>
      <c r="EO18" s="94"/>
      <c r="EP18" s="94"/>
      <c r="EQ18" s="96"/>
      <c r="ER18" s="182"/>
      <c r="ES18" s="95"/>
      <c r="ET18" s="96"/>
      <c r="EU18" s="796"/>
      <c r="EV18" s="95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96"/>
      <c r="FM18" s="96"/>
      <c r="FN18" s="96"/>
      <c r="FO18" s="183"/>
      <c r="FP18" s="183"/>
      <c r="FQ18" s="183"/>
      <c r="FR18" s="183"/>
      <c r="FS18" s="183"/>
      <c r="FT18" s="183"/>
      <c r="FU18" s="960"/>
      <c r="FV18" s="960"/>
      <c r="FW18" s="960"/>
      <c r="FX18" s="960"/>
      <c r="FY18" s="960"/>
      <c r="FZ18" s="960"/>
      <c r="GA18" s="960"/>
    </row>
    <row r="19" ht="81.75" customHeight="1">
      <c r="A19" s="366">
        <v>1.0</v>
      </c>
      <c r="B19" s="185" t="s">
        <v>43</v>
      </c>
      <c r="C19" s="961" t="s">
        <v>397</v>
      </c>
      <c r="D19" s="186" t="s">
        <v>8</v>
      </c>
      <c r="E19" s="371" t="s">
        <v>1071</v>
      </c>
      <c r="F19" s="962" t="s">
        <v>249</v>
      </c>
      <c r="G19" s="188" t="s">
        <v>250</v>
      </c>
      <c r="H19" s="188" t="s">
        <v>251</v>
      </c>
      <c r="I19" s="188" t="s">
        <v>252</v>
      </c>
      <c r="J19" s="189" t="s">
        <v>253</v>
      </c>
      <c r="K19" s="190" t="s">
        <v>408</v>
      </c>
      <c r="L19" s="191">
        <v>50000.0</v>
      </c>
      <c r="M19" s="192">
        <v>50000.0</v>
      </c>
      <c r="N19" s="372" t="s">
        <v>1072</v>
      </c>
      <c r="O19" s="193"/>
      <c r="P19" s="193"/>
      <c r="Q19" s="193"/>
      <c r="R19" s="193"/>
      <c r="S19" s="149" t="s">
        <v>93</v>
      </c>
      <c r="T19" s="194"/>
      <c r="U19" s="150">
        <v>45715.0</v>
      </c>
      <c r="V19" s="196"/>
      <c r="W19" s="186"/>
      <c r="X19" s="79" t="s">
        <v>334</v>
      </c>
      <c r="Y19" s="150">
        <v>45715.0</v>
      </c>
      <c r="Z19" s="963">
        <v>45715.48263888889</v>
      </c>
      <c r="AA19" s="953" t="s">
        <v>96</v>
      </c>
      <c r="AB19" s="953" t="s">
        <v>96</v>
      </c>
      <c r="AC19" s="202"/>
      <c r="AD19" s="203"/>
      <c r="AE19" s="203"/>
      <c r="AF19" s="204"/>
      <c r="AG19" s="249" t="s">
        <v>95</v>
      </c>
      <c r="AH19" s="954" t="s">
        <v>1073</v>
      </c>
      <c r="AI19" s="759" t="s">
        <v>883</v>
      </c>
      <c r="AJ19" s="759" t="s">
        <v>883</v>
      </c>
      <c r="AK19" s="759" t="s">
        <v>884</v>
      </c>
      <c r="AL19" s="953" t="s">
        <v>142</v>
      </c>
      <c r="AM19" s="207"/>
      <c r="AN19" s="208"/>
      <c r="AO19" s="964" t="s">
        <v>1074</v>
      </c>
      <c r="AP19" s="965">
        <v>5000.0</v>
      </c>
      <c r="AQ19" s="966">
        <v>68.42</v>
      </c>
      <c r="AR19" s="966"/>
      <c r="AS19" s="966"/>
      <c r="AT19" s="957">
        <v>70.94</v>
      </c>
      <c r="AU19" s="957">
        <v>71.25</v>
      </c>
      <c r="AV19" s="955"/>
      <c r="AW19" s="816">
        <f>(AT19+AV19)-AQ19</f>
        <v>2.52</v>
      </c>
      <c r="AX19" s="955" t="s">
        <v>1075</v>
      </c>
      <c r="AY19" s="210"/>
      <c r="AZ19" s="211"/>
      <c r="BA19" s="767">
        <v>45663.0</v>
      </c>
      <c r="BB19" s="967" t="s">
        <v>1076</v>
      </c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  <c r="BN19" s="210"/>
      <c r="BO19" s="210"/>
      <c r="BP19" s="210"/>
      <c r="BQ19" s="210"/>
      <c r="BR19" s="210"/>
      <c r="BS19" s="210"/>
      <c r="BT19" s="210"/>
      <c r="BU19" s="210"/>
      <c r="BV19" s="210"/>
      <c r="BW19" s="210"/>
      <c r="BX19" s="210"/>
      <c r="BY19" s="210"/>
      <c r="BZ19" s="210"/>
      <c r="CA19" s="210"/>
      <c r="CB19" s="210"/>
      <c r="CC19" s="210"/>
      <c r="CD19" s="210"/>
      <c r="CE19" s="210"/>
      <c r="CF19" s="210"/>
      <c r="CG19" s="210"/>
      <c r="CH19" s="210"/>
      <c r="CI19" s="210"/>
      <c r="CJ19" s="210"/>
      <c r="CK19" s="210"/>
      <c r="CL19" s="210"/>
      <c r="CM19" s="210"/>
      <c r="CN19" s="210"/>
      <c r="CO19" s="210"/>
      <c r="CP19" s="210"/>
      <c r="CQ19" s="210"/>
      <c r="CR19" s="210"/>
      <c r="CS19" s="210"/>
      <c r="CT19" s="210"/>
      <c r="CU19" s="210"/>
      <c r="CV19" s="210"/>
      <c r="CW19" s="210"/>
      <c r="CX19" s="210"/>
      <c r="CY19" s="210"/>
      <c r="CZ19" s="210"/>
      <c r="DA19" s="210"/>
      <c r="DB19" s="210"/>
      <c r="DC19" s="210"/>
      <c r="DD19" s="210"/>
      <c r="DE19" s="210"/>
      <c r="DF19" s="210"/>
      <c r="DG19" s="210"/>
      <c r="DH19" s="210"/>
      <c r="DI19" s="210"/>
      <c r="DJ19" s="210"/>
      <c r="DK19" s="210"/>
      <c r="DL19" s="210"/>
      <c r="DM19" s="210"/>
      <c r="DN19" s="212"/>
      <c r="DO19" s="206"/>
      <c r="DP19" s="206"/>
      <c r="DQ19" s="206"/>
      <c r="DR19" s="206"/>
      <c r="DS19" s="206"/>
      <c r="DT19" s="206"/>
      <c r="DU19" s="206"/>
      <c r="DV19" s="206"/>
      <c r="DW19" s="206"/>
      <c r="DX19" s="206"/>
      <c r="DY19" s="206"/>
      <c r="DZ19" s="206"/>
      <c r="EA19" s="206"/>
      <c r="EB19" s="206"/>
      <c r="EC19" s="206"/>
      <c r="ED19" s="206"/>
      <c r="EE19" s="206"/>
      <c r="EF19" s="206"/>
      <c r="EG19" s="206"/>
      <c r="EH19" s="206"/>
      <c r="EI19" s="206"/>
      <c r="EJ19" s="206"/>
      <c r="EK19" s="206"/>
      <c r="EL19" s="206"/>
      <c r="EM19" s="206"/>
      <c r="EN19" s="206"/>
      <c r="EO19" s="206"/>
      <c r="EP19" s="196"/>
      <c r="EQ19" s="209"/>
      <c r="ER19" s="213"/>
      <c r="ES19" s="214"/>
      <c r="ET19" s="209"/>
      <c r="EU19" s="959">
        <v>45707.0</v>
      </c>
      <c r="EV19" s="69">
        <v>45713.32083333333</v>
      </c>
      <c r="EW19" s="69">
        <v>45713.99652777778</v>
      </c>
      <c r="EX19" s="69">
        <v>45713.99652777778</v>
      </c>
      <c r="EY19" s="69">
        <v>45715.48263888889</v>
      </c>
      <c r="EZ19" s="71">
        <f>EY19-EV19</f>
        <v>2.161805556</v>
      </c>
      <c r="FA19" s="72" t="str">
        <f>INT(EY19-EV19)&amp;" hari "&amp;HOUR(MOD(EY19-EV19,1))&amp;" jam "&amp;MINUTE(MOD(EY19-EV19,1))&amp;" menit "&amp;SECOND(MOD(EY19-EV19,1))</f>
        <v>2 hari 3 jam 53 menit 0</v>
      </c>
      <c r="FB19" s="215"/>
      <c r="FC19" s="217"/>
      <c r="FD19" s="201"/>
      <c r="FE19" s="75">
        <v>45720.24166666667</v>
      </c>
      <c r="FF19" s="75">
        <v>45722.833333333336</v>
      </c>
      <c r="FG19" s="75">
        <v>45722.833333333336</v>
      </c>
      <c r="FH19" s="75">
        <v>45727.0</v>
      </c>
      <c r="FI19" s="71">
        <f>FH19-FE19</f>
        <v>6.758333333</v>
      </c>
      <c r="FJ19" s="72" t="str">
        <f>INT(FH19-FE19)&amp;" hari "&amp;HOUR(MOD(FH19-FE19,1))&amp;" jam "&amp;MINUTE(MOD(FH19-FE19,1))&amp;" menit "&amp;SECOND(MOD(FH19-FE19,1))</f>
        <v>6 hari 18 jam 12 menit 0</v>
      </c>
      <c r="FK19" s="218"/>
      <c r="FL19" s="218"/>
      <c r="FM19" s="218"/>
      <c r="FN19" s="219"/>
      <c r="FO19" s="220"/>
      <c r="FP19" s="220" t="s">
        <v>410</v>
      </c>
      <c r="FQ19" s="168">
        <v>45709.0</v>
      </c>
      <c r="FR19" s="220"/>
      <c r="FS19" s="220"/>
      <c r="FT19" s="220"/>
      <c r="FU19" s="968">
        <v>45719.0</v>
      </c>
      <c r="FV19" s="784">
        <v>5022.0</v>
      </c>
      <c r="FW19" s="785">
        <v>4656.0</v>
      </c>
      <c r="FX19" s="784">
        <v>29.25</v>
      </c>
      <c r="FY19" s="785"/>
      <c r="FZ19" s="784">
        <v>0.61</v>
      </c>
      <c r="GA19" s="786">
        <v>3.58</v>
      </c>
    </row>
    <row r="20" ht="12.0" customHeight="1">
      <c r="A20" s="86"/>
      <c r="B20" s="86"/>
      <c r="C20" s="364"/>
      <c r="D20" s="365"/>
      <c r="E20" s="88"/>
      <c r="F20" s="87"/>
      <c r="G20" s="87"/>
      <c r="H20" s="87"/>
      <c r="I20" s="87"/>
      <c r="J20" s="87"/>
      <c r="K20" s="89" t="s">
        <v>111</v>
      </c>
      <c r="L20" s="90">
        <f t="shared" ref="L20:M20" si="26">SUM(L19)</f>
        <v>50000</v>
      </c>
      <c r="M20" s="91">
        <f t="shared" si="26"/>
        <v>50000</v>
      </c>
      <c r="N20" s="92"/>
      <c r="O20" s="87"/>
      <c r="P20" s="87"/>
      <c r="Q20" s="87"/>
      <c r="R20" s="87"/>
      <c r="S20" s="87"/>
      <c r="T20" s="86"/>
      <c r="U20" s="87"/>
      <c r="V20" s="179"/>
      <c r="W20" s="180"/>
      <c r="X20" s="181"/>
      <c r="Y20" s="86"/>
      <c r="Z20" s="86"/>
      <c r="AA20" s="93"/>
      <c r="AB20" s="93"/>
      <c r="AC20" s="93"/>
      <c r="AD20" s="90"/>
      <c r="AE20" s="90"/>
      <c r="AF20" s="90"/>
      <c r="AG20" s="94"/>
      <c r="AH20" s="94"/>
      <c r="AI20" s="86"/>
      <c r="AJ20" s="86"/>
      <c r="AK20" s="86"/>
      <c r="AL20" s="86"/>
      <c r="AM20" s="86"/>
      <c r="AN20" s="86"/>
      <c r="AO20" s="86"/>
      <c r="AP20" s="795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  <c r="DL20" s="94"/>
      <c r="DM20" s="94"/>
      <c r="DN20" s="94"/>
      <c r="DO20" s="94"/>
      <c r="DP20" s="94"/>
      <c r="DQ20" s="94"/>
      <c r="DR20" s="94"/>
      <c r="DS20" s="86"/>
      <c r="DT20" s="94"/>
      <c r="DU20" s="94"/>
      <c r="DV20" s="94"/>
      <c r="DW20" s="94"/>
      <c r="DX20" s="94"/>
      <c r="DY20" s="86"/>
      <c r="DZ20" s="86"/>
      <c r="EA20" s="94"/>
      <c r="EB20" s="94"/>
      <c r="EC20" s="94"/>
      <c r="ED20" s="94"/>
      <c r="EE20" s="94"/>
      <c r="EF20" s="86"/>
      <c r="EG20" s="94"/>
      <c r="EH20" s="94"/>
      <c r="EI20" s="94"/>
      <c r="EJ20" s="94"/>
      <c r="EK20" s="94"/>
      <c r="EL20" s="86"/>
      <c r="EM20" s="94"/>
      <c r="EN20" s="94"/>
      <c r="EO20" s="94"/>
      <c r="EP20" s="94"/>
      <c r="EQ20" s="96"/>
      <c r="ER20" s="182"/>
      <c r="ES20" s="95"/>
      <c r="ET20" s="96"/>
      <c r="EU20" s="796"/>
      <c r="EV20" s="95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183"/>
      <c r="FP20" s="183"/>
      <c r="FQ20" s="183"/>
      <c r="FR20" s="183"/>
      <c r="FS20" s="183"/>
      <c r="FT20" s="183"/>
      <c r="FU20" s="797"/>
      <c r="FV20" s="797"/>
      <c r="FW20" s="797"/>
      <c r="FX20" s="797"/>
      <c r="FY20" s="797"/>
      <c r="FZ20" s="797"/>
      <c r="GA20" s="797"/>
    </row>
    <row r="21" ht="83.25" customHeight="1">
      <c r="A21" s="366">
        <v>1.0</v>
      </c>
      <c r="B21" s="185" t="s">
        <v>43</v>
      </c>
      <c r="C21" s="961" t="s">
        <v>397</v>
      </c>
      <c r="D21" s="186" t="s">
        <v>8</v>
      </c>
      <c r="E21" s="371" t="s">
        <v>1077</v>
      </c>
      <c r="F21" s="962" t="s">
        <v>249</v>
      </c>
      <c r="G21" s="188" t="s">
        <v>250</v>
      </c>
      <c r="H21" s="188" t="s">
        <v>251</v>
      </c>
      <c r="I21" s="188" t="s">
        <v>252</v>
      </c>
      <c r="J21" s="189" t="s">
        <v>253</v>
      </c>
      <c r="K21" s="190" t="s">
        <v>408</v>
      </c>
      <c r="L21" s="191">
        <v>5000.0</v>
      </c>
      <c r="M21" s="192">
        <v>5000.0</v>
      </c>
      <c r="N21" s="372" t="s">
        <v>1078</v>
      </c>
      <c r="O21" s="193"/>
      <c r="P21" s="193"/>
      <c r="Q21" s="193"/>
      <c r="R21" s="193"/>
      <c r="S21" s="149" t="s">
        <v>93</v>
      </c>
      <c r="T21" s="194"/>
      <c r="U21" s="150">
        <v>45715.0</v>
      </c>
      <c r="V21" s="196"/>
      <c r="W21" s="186"/>
      <c r="X21" s="79" t="s">
        <v>334</v>
      </c>
      <c r="Y21" s="150">
        <v>45715.0</v>
      </c>
      <c r="Z21" s="963">
        <v>45715.48263888889</v>
      </c>
      <c r="AA21" s="953" t="s">
        <v>96</v>
      </c>
      <c r="AB21" s="953" t="s">
        <v>96</v>
      </c>
      <c r="AC21" s="202"/>
      <c r="AD21" s="203"/>
      <c r="AE21" s="203"/>
      <c r="AF21" s="204"/>
      <c r="AG21" s="202" t="s">
        <v>95</v>
      </c>
      <c r="AH21" s="954" t="s">
        <v>1073</v>
      </c>
      <c r="AI21" s="759" t="s">
        <v>883</v>
      </c>
      <c r="AJ21" s="759" t="s">
        <v>883</v>
      </c>
      <c r="AK21" s="759" t="s">
        <v>884</v>
      </c>
      <c r="AL21" s="953" t="s">
        <v>142</v>
      </c>
      <c r="AM21" s="207"/>
      <c r="AN21" s="208"/>
      <c r="AO21" s="964" t="s">
        <v>1074</v>
      </c>
      <c r="AP21" s="965">
        <v>5000.0</v>
      </c>
      <c r="AQ21" s="966">
        <v>68.42</v>
      </c>
      <c r="AR21" s="966"/>
      <c r="AS21" s="966"/>
      <c r="AT21" s="957">
        <v>70.94</v>
      </c>
      <c r="AU21" s="957">
        <v>71.25</v>
      </c>
      <c r="AV21" s="955"/>
      <c r="AW21" s="816">
        <f>(AT21+AV21)-AQ21</f>
        <v>2.52</v>
      </c>
      <c r="AX21" s="955" t="s">
        <v>1075</v>
      </c>
      <c r="AY21" s="210"/>
      <c r="AZ21" s="211"/>
      <c r="BA21" s="767">
        <v>45663.0</v>
      </c>
      <c r="BB21" s="967" t="s">
        <v>1076</v>
      </c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/>
      <c r="BP21" s="210"/>
      <c r="BQ21" s="210"/>
      <c r="BR21" s="210"/>
      <c r="BS21" s="210"/>
      <c r="BT21" s="210"/>
      <c r="BU21" s="210"/>
      <c r="BV21" s="210"/>
      <c r="BW21" s="210"/>
      <c r="BX21" s="210"/>
      <c r="BY21" s="210"/>
      <c r="BZ21" s="210"/>
      <c r="CA21" s="210"/>
      <c r="CB21" s="210"/>
      <c r="CC21" s="210"/>
      <c r="CD21" s="210"/>
      <c r="CE21" s="210"/>
      <c r="CF21" s="210"/>
      <c r="CG21" s="210"/>
      <c r="CH21" s="210"/>
      <c r="CI21" s="210"/>
      <c r="CJ21" s="210"/>
      <c r="CK21" s="210"/>
      <c r="CL21" s="210"/>
      <c r="CM21" s="210"/>
      <c r="CN21" s="210"/>
      <c r="CO21" s="210"/>
      <c r="CP21" s="210"/>
      <c r="CQ21" s="210"/>
      <c r="CR21" s="210"/>
      <c r="CS21" s="210"/>
      <c r="CT21" s="210"/>
      <c r="CU21" s="210"/>
      <c r="CV21" s="210"/>
      <c r="CW21" s="210"/>
      <c r="CX21" s="210"/>
      <c r="CY21" s="210"/>
      <c r="CZ21" s="210"/>
      <c r="DA21" s="210"/>
      <c r="DB21" s="210"/>
      <c r="DC21" s="210"/>
      <c r="DD21" s="210"/>
      <c r="DE21" s="210"/>
      <c r="DF21" s="210"/>
      <c r="DG21" s="210"/>
      <c r="DH21" s="210"/>
      <c r="DI21" s="210"/>
      <c r="DJ21" s="210"/>
      <c r="DK21" s="210"/>
      <c r="DL21" s="210"/>
      <c r="DM21" s="210"/>
      <c r="DN21" s="212"/>
      <c r="DO21" s="206"/>
      <c r="DP21" s="206"/>
      <c r="DQ21" s="206"/>
      <c r="DR21" s="206"/>
      <c r="DS21" s="206"/>
      <c r="DT21" s="206"/>
      <c r="DU21" s="206"/>
      <c r="DV21" s="206"/>
      <c r="DW21" s="206"/>
      <c r="DX21" s="206"/>
      <c r="DY21" s="206"/>
      <c r="DZ21" s="206"/>
      <c r="EA21" s="206"/>
      <c r="EB21" s="206"/>
      <c r="EC21" s="206"/>
      <c r="ED21" s="206"/>
      <c r="EE21" s="206"/>
      <c r="EF21" s="206"/>
      <c r="EG21" s="206"/>
      <c r="EH21" s="206"/>
      <c r="EI21" s="206"/>
      <c r="EJ21" s="206"/>
      <c r="EK21" s="206"/>
      <c r="EL21" s="206"/>
      <c r="EM21" s="206"/>
      <c r="EN21" s="206"/>
      <c r="EO21" s="206"/>
      <c r="EP21" s="196"/>
      <c r="EQ21" s="209"/>
      <c r="ER21" s="213"/>
      <c r="ES21" s="214"/>
      <c r="ET21" s="209"/>
      <c r="EU21" s="959">
        <v>45707.0</v>
      </c>
      <c r="EV21" s="69">
        <v>45713.32083333333</v>
      </c>
      <c r="EW21" s="69">
        <v>45713.99652777778</v>
      </c>
      <c r="EX21" s="69">
        <v>45713.99652777778</v>
      </c>
      <c r="EY21" s="69">
        <v>45715.48263888889</v>
      </c>
      <c r="EZ21" s="71">
        <f>EY21-EV21</f>
        <v>2.161805556</v>
      </c>
      <c r="FA21" s="72" t="str">
        <f>INT(EY21-EV21)&amp;" hari "&amp;HOUR(MOD(EY21-EV21,1))&amp;" jam "&amp;MINUTE(MOD(EY21-EV21,1))&amp;" menit "&amp;SECOND(MOD(EY21-EV21,1))</f>
        <v>2 hari 3 jam 53 menit 0</v>
      </c>
      <c r="FB21" s="215"/>
      <c r="FC21" s="217"/>
      <c r="FD21" s="201"/>
      <c r="FE21" s="75">
        <v>45720.24166666667</v>
      </c>
      <c r="FF21" s="75">
        <v>45722.833333333336</v>
      </c>
      <c r="FG21" s="75">
        <v>45722.833333333336</v>
      </c>
      <c r="FH21" s="75">
        <v>45727.0</v>
      </c>
      <c r="FI21" s="71">
        <f>FH21-FE21</f>
        <v>6.758333333</v>
      </c>
      <c r="FJ21" s="72" t="str">
        <f>INT(FH21-FE21)&amp;" hari "&amp;HOUR(MOD(FH21-FE21,1))&amp;" jam "&amp;MINUTE(MOD(FH21-FE21,1))&amp;" menit "&amp;SECOND(MOD(FH21-FE21,1))</f>
        <v>6 hari 18 jam 12 menit 0</v>
      </c>
      <c r="FK21" s="218"/>
      <c r="FL21" s="218"/>
      <c r="FM21" s="218"/>
      <c r="FN21" s="219"/>
      <c r="FO21" s="220"/>
      <c r="FP21" s="220" t="s">
        <v>410</v>
      </c>
      <c r="FQ21" s="168">
        <v>45709.0</v>
      </c>
      <c r="FR21" s="220"/>
      <c r="FS21" s="220"/>
      <c r="FT21" s="220"/>
      <c r="FU21" s="968">
        <v>45719.0</v>
      </c>
      <c r="FV21" s="784">
        <v>5022.0</v>
      </c>
      <c r="FW21" s="785">
        <v>4656.0</v>
      </c>
      <c r="FX21" s="784">
        <v>29.25</v>
      </c>
      <c r="FY21" s="785"/>
      <c r="FZ21" s="784">
        <v>0.61</v>
      </c>
      <c r="GA21" s="786">
        <v>3.58</v>
      </c>
    </row>
    <row r="22" ht="14.25" customHeight="1">
      <c r="A22" s="86"/>
      <c r="B22" s="86"/>
      <c r="C22" s="364"/>
      <c r="D22" s="365"/>
      <c r="E22" s="88"/>
      <c r="F22" s="87"/>
      <c r="G22" s="87"/>
      <c r="H22" s="87"/>
      <c r="I22" s="87"/>
      <c r="J22" s="87"/>
      <c r="K22" s="89" t="s">
        <v>111</v>
      </c>
      <c r="L22" s="90">
        <f t="shared" ref="L22:M22" si="27">SUM(L21)</f>
        <v>5000</v>
      </c>
      <c r="M22" s="91">
        <f t="shared" si="27"/>
        <v>5000</v>
      </c>
      <c r="N22" s="92"/>
      <c r="O22" s="87"/>
      <c r="P22" s="87"/>
      <c r="Q22" s="87"/>
      <c r="R22" s="87"/>
      <c r="S22" s="87"/>
      <c r="T22" s="86"/>
      <c r="U22" s="87"/>
      <c r="V22" s="179"/>
      <c r="W22" s="180"/>
      <c r="X22" s="181"/>
      <c r="Y22" s="86"/>
      <c r="Z22" s="86"/>
      <c r="AA22" s="93"/>
      <c r="AB22" s="93"/>
      <c r="AC22" s="93"/>
      <c r="AD22" s="90"/>
      <c r="AE22" s="90"/>
      <c r="AF22" s="90"/>
      <c r="AG22" s="94"/>
      <c r="AH22" s="94"/>
      <c r="AI22" s="86"/>
      <c r="AJ22" s="86"/>
      <c r="AK22" s="86"/>
      <c r="AL22" s="86"/>
      <c r="AM22" s="86"/>
      <c r="AN22" s="86"/>
      <c r="AO22" s="86"/>
      <c r="AP22" s="795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86"/>
      <c r="DT22" s="94"/>
      <c r="DU22" s="94"/>
      <c r="DV22" s="94"/>
      <c r="DW22" s="94"/>
      <c r="DX22" s="94"/>
      <c r="DY22" s="86"/>
      <c r="DZ22" s="86"/>
      <c r="EA22" s="94"/>
      <c r="EB22" s="94"/>
      <c r="EC22" s="94"/>
      <c r="ED22" s="94"/>
      <c r="EE22" s="94"/>
      <c r="EF22" s="86"/>
      <c r="EG22" s="94"/>
      <c r="EH22" s="94"/>
      <c r="EI22" s="94"/>
      <c r="EJ22" s="94"/>
      <c r="EK22" s="94"/>
      <c r="EL22" s="86"/>
      <c r="EM22" s="94"/>
      <c r="EN22" s="94"/>
      <c r="EO22" s="94"/>
      <c r="EP22" s="94"/>
      <c r="EQ22" s="96"/>
      <c r="ER22" s="182"/>
      <c r="ES22" s="95"/>
      <c r="ET22" s="96"/>
      <c r="EU22" s="796"/>
      <c r="EV22" s="95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183"/>
      <c r="FP22" s="183"/>
      <c r="FQ22" s="183"/>
      <c r="FR22" s="183"/>
      <c r="FS22" s="183"/>
      <c r="FT22" s="183"/>
      <c r="FU22" s="797"/>
      <c r="FV22" s="797"/>
      <c r="FW22" s="797"/>
      <c r="FX22" s="797"/>
      <c r="FY22" s="797"/>
      <c r="FZ22" s="797"/>
      <c r="GA22" s="797"/>
    </row>
    <row r="23" ht="28.5" customHeight="1">
      <c r="A23" s="356">
        <v>1.0</v>
      </c>
      <c r="B23" s="54" t="s">
        <v>43</v>
      </c>
      <c r="C23" s="969" t="s">
        <v>397</v>
      </c>
      <c r="D23" s="155" t="s">
        <v>6</v>
      </c>
      <c r="E23" s="830" t="s">
        <v>1079</v>
      </c>
      <c r="F23" s="58" t="s">
        <v>322</v>
      </c>
      <c r="G23" s="57" t="s">
        <v>7</v>
      </c>
      <c r="H23" s="57" t="s">
        <v>330</v>
      </c>
      <c r="I23" s="361" t="s">
        <v>1080</v>
      </c>
      <c r="J23" s="58" t="s">
        <v>414</v>
      </c>
      <c r="K23" s="58" t="s">
        <v>415</v>
      </c>
      <c r="L23" s="59">
        <v>9300.0</v>
      </c>
      <c r="M23" s="60">
        <v>9289.334</v>
      </c>
      <c r="N23" s="148" t="s">
        <v>265</v>
      </c>
      <c r="O23" s="148"/>
      <c r="P23" s="148"/>
      <c r="Q23" s="148"/>
      <c r="R23" s="148"/>
      <c r="S23" s="149" t="s">
        <v>93</v>
      </c>
      <c r="T23" s="149"/>
      <c r="U23" s="150">
        <v>45703.0</v>
      </c>
      <c r="V23" s="151"/>
      <c r="W23" s="152"/>
      <c r="X23" s="79" t="s">
        <v>334</v>
      </c>
      <c r="Y23" s="72">
        <v>45703.0</v>
      </c>
      <c r="Z23" s="83">
        <v>45703.135416666664</v>
      </c>
      <c r="AA23" s="65">
        <v>45704.0</v>
      </c>
      <c r="AB23" s="64">
        <v>45704.43125</v>
      </c>
      <c r="AC23" s="153"/>
      <c r="AD23" s="66">
        <v>9300.0</v>
      </c>
      <c r="AE23" s="154"/>
      <c r="AF23" s="154" t="s">
        <v>335</v>
      </c>
      <c r="AG23" s="249" t="s">
        <v>191</v>
      </c>
      <c r="AH23" s="413" t="s">
        <v>1081</v>
      </c>
      <c r="AI23" s="759" t="s">
        <v>883</v>
      </c>
      <c r="AJ23" s="759" t="s">
        <v>883</v>
      </c>
      <c r="AK23" s="759" t="s">
        <v>884</v>
      </c>
      <c r="AL23" s="970" t="s">
        <v>142</v>
      </c>
      <c r="AM23" s="156"/>
      <c r="AN23" s="157"/>
      <c r="AO23" s="964" t="s">
        <v>1074</v>
      </c>
      <c r="AP23" s="956">
        <v>3800.0</v>
      </c>
      <c r="AQ23" s="966">
        <f t="shared" ref="AQ23:AQ27" si="28">(39.38+38.99)/2</f>
        <v>39.185</v>
      </c>
      <c r="AR23" s="971">
        <f t="shared" ref="AR23:AR30" si="29">(16446.83+16283.17)/2</f>
        <v>16365</v>
      </c>
      <c r="AS23" s="972">
        <f t="shared" ref="AS23:AS30" si="30">AR23*AQ23</f>
        <v>641262.525</v>
      </c>
      <c r="AT23" s="971">
        <v>551664.0</v>
      </c>
      <c r="AU23" s="971">
        <v>547969.0</v>
      </c>
      <c r="AV23" s="973">
        <v>60000.0</v>
      </c>
      <c r="AW23" s="894">
        <f t="shared" ref="AW23:AW30" si="31">(AT23+AV23)-AS23</f>
        <v>-29598.525</v>
      </c>
      <c r="AX23" s="360" t="s">
        <v>192</v>
      </c>
      <c r="AY23" s="79">
        <v>8.20250215006587E14</v>
      </c>
      <c r="AZ23" s="376">
        <v>4.5729072E8</v>
      </c>
      <c r="BA23" s="767">
        <v>45708.0</v>
      </c>
      <c r="BB23" s="768">
        <v>45705.0</v>
      </c>
      <c r="BC23" s="768">
        <v>45707.0</v>
      </c>
      <c r="BD23" s="768">
        <v>45707.0</v>
      </c>
      <c r="BE23" s="767">
        <v>45708.0</v>
      </c>
      <c r="BF23" s="767">
        <v>45708.0</v>
      </c>
      <c r="BG23" s="769">
        <f t="shared" ref="BG23:BG30" si="32">BF23-BA23</f>
        <v>0</v>
      </c>
      <c r="BH23" s="770">
        <f t="shared" ref="BH23:BH30" si="33">BF23-BB23</f>
        <v>3</v>
      </c>
      <c r="BI23" s="769">
        <f t="shared" ref="BI23:BI30" si="34">BF23-BE23</f>
        <v>0</v>
      </c>
      <c r="BJ23" s="767">
        <v>45714.0</v>
      </c>
      <c r="BK23" s="767">
        <v>45706.0</v>
      </c>
      <c r="BL23" s="767">
        <v>45707.0</v>
      </c>
      <c r="BM23" s="767">
        <v>45707.0</v>
      </c>
      <c r="BN23" s="767">
        <v>45713.0</v>
      </c>
      <c r="BO23" s="767">
        <v>45714.0</v>
      </c>
      <c r="BP23" s="876">
        <f t="shared" ref="BP23:BP30" si="35">BO23-BJ23</f>
        <v>0</v>
      </c>
      <c r="BQ23" s="877">
        <f t="shared" ref="BQ23:BQ30" si="36">BO23-BK23</f>
        <v>8</v>
      </c>
      <c r="BR23" s="878">
        <f t="shared" ref="BR23:BR30" si="37">BO23-BN23</f>
        <v>1</v>
      </c>
      <c r="BS23" s="767">
        <v>45737.0</v>
      </c>
      <c r="BT23" s="767">
        <v>45733.0</v>
      </c>
      <c r="BU23" s="767">
        <v>45734.0</v>
      </c>
      <c r="BV23" s="767">
        <v>45734.0</v>
      </c>
      <c r="BW23" s="767">
        <v>45737.0</v>
      </c>
      <c r="BX23" s="767">
        <v>45741.0</v>
      </c>
      <c r="BY23" s="876">
        <f t="shared" ref="BY23:BY30" si="38">BX23-BS23</f>
        <v>4</v>
      </c>
      <c r="BZ23" s="877">
        <f t="shared" ref="BZ23:BZ30" si="39">BX23-BT23</f>
        <v>8</v>
      </c>
      <c r="CA23" s="878">
        <f t="shared" ref="CA23:CA30" si="40">BX23-BW23</f>
        <v>4</v>
      </c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974">
        <v>45714.0</v>
      </c>
      <c r="CV23" s="974">
        <v>45714.0</v>
      </c>
      <c r="CW23" s="974">
        <v>45714.0</v>
      </c>
      <c r="CX23" s="974">
        <v>45714.0</v>
      </c>
      <c r="CY23" s="974">
        <v>45715.0</v>
      </c>
      <c r="CZ23" s="974">
        <v>45716.0</v>
      </c>
      <c r="DA23" s="974">
        <v>45712.0</v>
      </c>
      <c r="DB23" s="974">
        <v>45715.0</v>
      </c>
      <c r="DC23" s="974">
        <v>45718.0</v>
      </c>
      <c r="DD23" s="974">
        <v>45718.0</v>
      </c>
      <c r="DE23" s="974">
        <v>45719.0</v>
      </c>
      <c r="DF23" s="79"/>
      <c r="DG23" s="974">
        <v>45721.0</v>
      </c>
      <c r="DH23" s="974">
        <v>45721.0</v>
      </c>
      <c r="DI23" s="974">
        <v>45721.0</v>
      </c>
      <c r="DJ23" s="974">
        <v>45721.0</v>
      </c>
      <c r="DK23" s="974">
        <v>45722.0</v>
      </c>
      <c r="DL23" s="79"/>
      <c r="DM23" s="53">
        <v>9000.0</v>
      </c>
      <c r="DN23" s="377"/>
      <c r="DO23" s="377"/>
      <c r="DP23" s="54"/>
      <c r="DQ23" s="54"/>
      <c r="DR23" s="54"/>
      <c r="DS23" s="54"/>
      <c r="DT23" s="54"/>
      <c r="DU23" s="54"/>
      <c r="DV23" s="377"/>
      <c r="DW23" s="377"/>
      <c r="DX23" s="105"/>
      <c r="DY23" s="377"/>
      <c r="DZ23" s="377"/>
      <c r="EA23" s="377"/>
      <c r="EB23" s="105"/>
      <c r="EC23" s="105"/>
      <c r="ED23" s="105"/>
      <c r="EE23" s="105"/>
      <c r="EF23" s="105"/>
      <c r="EG23" s="105"/>
      <c r="EH23" s="105"/>
      <c r="EI23" s="105"/>
      <c r="EJ23" s="105"/>
      <c r="EK23" s="105"/>
      <c r="EL23" s="105"/>
      <c r="EM23" s="105"/>
      <c r="EN23" s="105"/>
      <c r="EO23" s="105"/>
      <c r="EP23" s="105"/>
      <c r="EQ23" s="163">
        <v>44000.0</v>
      </c>
      <c r="ER23" s="164" t="s">
        <v>194</v>
      </c>
      <c r="ES23" s="165">
        <v>3.0E7</v>
      </c>
      <c r="ET23" s="781">
        <v>11000.0</v>
      </c>
      <c r="EU23" s="782">
        <v>45699.0</v>
      </c>
      <c r="EV23" s="69">
        <v>45701.94097222222</v>
      </c>
      <c r="EW23" s="70">
        <v>45702.805555555555</v>
      </c>
      <c r="EX23" s="70">
        <v>45702.8125</v>
      </c>
      <c r="EY23" s="70">
        <v>45703.13888888889</v>
      </c>
      <c r="EZ23" s="71">
        <f t="shared" ref="EZ23:EZ30" si="41">EY23-EV23</f>
        <v>1.197916667</v>
      </c>
      <c r="FA23" s="72" t="str">
        <f t="shared" ref="FA23:FA30" si="42">INT(EY23-EV23)&amp;" hari "&amp;HOUR(MOD(EY23-EV23,1))&amp;" jam "&amp;MINUTE(MOD(EY23-EV23,1))&amp;" menit "&amp;SECOND(MOD(EY23-EV23,1))</f>
        <v>1 hari 4 jam 45 menit 0</v>
      </c>
      <c r="FB23" s="73">
        <v>45704.43125</v>
      </c>
      <c r="FC23" s="71">
        <f t="shared" ref="FC23:FC30" si="43">FB23-EV23</f>
        <v>2.490277778</v>
      </c>
      <c r="FD23" s="72" t="str">
        <f t="shared" ref="FD23:FD30" si="44">INT(FB23-EV23)&amp;" hari "&amp;HOUR(MOD(FB23-EV23,1))&amp;" jam "&amp;MINUTE(MOD(FB23-EV23,1))&amp;" menit "&amp;SECOND(MOD(FB23-EV23,1))</f>
        <v>2 hari 11 jam 46 menit 0</v>
      </c>
      <c r="FE23" s="74">
        <v>45706.947916666664</v>
      </c>
      <c r="FF23" s="74">
        <v>45706.947916666664</v>
      </c>
      <c r="FG23" s="74">
        <v>45706.979166666664</v>
      </c>
      <c r="FH23" s="75">
        <v>45707.677083333336</v>
      </c>
      <c r="FI23" s="71">
        <f t="shared" ref="FI23:FI30" si="45">FH23-FE23</f>
        <v>0.7291666667</v>
      </c>
      <c r="FJ23" s="72" t="str">
        <f t="shared" ref="FJ23:FJ30" si="46">INT(FH23-FE23)&amp;" hari "&amp;HOUR(MOD(FH23-FE23,1))&amp;" jam "&amp;MINUTE(MOD(FH23-FE23,1))&amp;" menit "&amp;SECOND(MOD(FH23-FE23,1))</f>
        <v>0 hari 17 jam 30 menit 0</v>
      </c>
      <c r="FK23" s="71">
        <f t="shared" ref="FK23:FK30" si="47">FC23+FI23</f>
        <v>3.219444444</v>
      </c>
      <c r="FL23" s="72" t="str">
        <f t="shared" ref="FL23:FL30" si="48">INT(FK23)&amp;" hari "&amp;HOUR(MOD(FK23,1))&amp;" jam "&amp;MINUTE(MOD(FK23,1))&amp;" menit "&amp;SECOND(MOD(FK23,1))</f>
        <v>3 hari 5 jam 16 menit 0</v>
      </c>
      <c r="FM23" s="76" t="s">
        <v>96</v>
      </c>
      <c r="FN23" s="166" t="s">
        <v>195</v>
      </c>
      <c r="FO23" s="167" t="s">
        <v>416</v>
      </c>
      <c r="FP23" s="167" t="s">
        <v>417</v>
      </c>
      <c r="FQ23" s="168">
        <v>45700.0</v>
      </c>
      <c r="FR23" s="168">
        <v>45702.0</v>
      </c>
      <c r="FS23" s="167" t="s">
        <v>418</v>
      </c>
      <c r="FT23" s="167"/>
      <c r="FU23" s="274"/>
      <c r="FV23" s="784">
        <v>5494.0</v>
      </c>
      <c r="FW23" s="785"/>
      <c r="FX23" s="784" t="s">
        <v>1082</v>
      </c>
      <c r="FY23" s="785" t="s">
        <v>1083</v>
      </c>
      <c r="FZ23" s="784"/>
      <c r="GA23" s="786"/>
    </row>
    <row r="24" ht="28.5" customHeight="1">
      <c r="A24" s="356">
        <v>2.0</v>
      </c>
      <c r="B24" s="78" t="s">
        <v>43</v>
      </c>
      <c r="C24" s="155"/>
      <c r="D24" s="155"/>
      <c r="E24" s="378" t="s">
        <v>1084</v>
      </c>
      <c r="F24" s="58" t="s">
        <v>322</v>
      </c>
      <c r="G24" s="57" t="s">
        <v>7</v>
      </c>
      <c r="H24" s="57" t="s">
        <v>330</v>
      </c>
      <c r="I24" s="361" t="s">
        <v>1080</v>
      </c>
      <c r="J24" s="58" t="s">
        <v>420</v>
      </c>
      <c r="K24" s="58" t="s">
        <v>421</v>
      </c>
      <c r="L24" s="59">
        <v>8500.0</v>
      </c>
      <c r="M24" s="60">
        <v>7912.357</v>
      </c>
      <c r="N24" s="148" t="s">
        <v>265</v>
      </c>
      <c r="O24" s="148"/>
      <c r="P24" s="148"/>
      <c r="Q24" s="148"/>
      <c r="R24" s="148"/>
      <c r="S24" s="149" t="s">
        <v>93</v>
      </c>
      <c r="T24" s="149"/>
      <c r="U24" s="150">
        <v>45709.0</v>
      </c>
      <c r="V24" s="155"/>
      <c r="W24" s="169"/>
      <c r="X24" s="79" t="s">
        <v>334</v>
      </c>
      <c r="Y24" s="72">
        <v>45709.0</v>
      </c>
      <c r="Z24" s="83">
        <v>45700.00347222222</v>
      </c>
      <c r="AA24" s="65">
        <v>45708.0</v>
      </c>
      <c r="AB24" s="64">
        <v>45708.93680555555</v>
      </c>
      <c r="AC24" s="153"/>
      <c r="AD24" s="66">
        <v>8500.0</v>
      </c>
      <c r="AE24" s="154"/>
      <c r="AF24" s="154" t="s">
        <v>335</v>
      </c>
      <c r="AG24" s="249" t="s">
        <v>191</v>
      </c>
      <c r="AH24" s="413" t="s">
        <v>1081</v>
      </c>
      <c r="AI24" s="759" t="s">
        <v>883</v>
      </c>
      <c r="AJ24" s="759" t="s">
        <v>883</v>
      </c>
      <c r="AK24" s="759" t="s">
        <v>884</v>
      </c>
      <c r="AL24" s="970" t="s">
        <v>142</v>
      </c>
      <c r="AM24" s="156"/>
      <c r="AN24" s="157"/>
      <c r="AO24" s="964" t="s">
        <v>1074</v>
      </c>
      <c r="AP24" s="956">
        <v>3800.0</v>
      </c>
      <c r="AQ24" s="966">
        <f t="shared" si="28"/>
        <v>39.185</v>
      </c>
      <c r="AR24" s="971">
        <f t="shared" si="29"/>
        <v>16365</v>
      </c>
      <c r="AS24" s="972">
        <f t="shared" si="30"/>
        <v>641262.525</v>
      </c>
      <c r="AT24" s="971">
        <v>552999.0</v>
      </c>
      <c r="AU24" s="971">
        <v>538559.0</v>
      </c>
      <c r="AV24" s="973">
        <v>60000.0</v>
      </c>
      <c r="AW24" s="894">
        <f t="shared" si="31"/>
        <v>-28263.525</v>
      </c>
      <c r="AX24" s="360" t="s">
        <v>192</v>
      </c>
      <c r="AY24" s="79">
        <v>8.20250220755294E14</v>
      </c>
      <c r="AZ24" s="376">
        <v>3.80889E8</v>
      </c>
      <c r="BA24" s="767">
        <v>45708.0</v>
      </c>
      <c r="BB24" s="768">
        <v>45705.0</v>
      </c>
      <c r="BC24" s="768">
        <v>45707.0</v>
      </c>
      <c r="BD24" s="768">
        <v>45707.0</v>
      </c>
      <c r="BE24" s="767">
        <v>45708.0</v>
      </c>
      <c r="BF24" s="767">
        <v>45708.0</v>
      </c>
      <c r="BG24" s="769">
        <f t="shared" si="32"/>
        <v>0</v>
      </c>
      <c r="BH24" s="770">
        <f t="shared" si="33"/>
        <v>3</v>
      </c>
      <c r="BI24" s="769">
        <f t="shared" si="34"/>
        <v>0</v>
      </c>
      <c r="BJ24" s="767">
        <v>45715.0</v>
      </c>
      <c r="BK24" s="767">
        <v>45708.0</v>
      </c>
      <c r="BL24" s="767">
        <v>45714.0</v>
      </c>
      <c r="BM24" s="767">
        <v>45714.0</v>
      </c>
      <c r="BN24" s="767">
        <v>45715.0</v>
      </c>
      <c r="BO24" s="767">
        <v>45720.0</v>
      </c>
      <c r="BP24" s="876">
        <f t="shared" si="35"/>
        <v>5</v>
      </c>
      <c r="BQ24" s="877">
        <f t="shared" si="36"/>
        <v>12</v>
      </c>
      <c r="BR24" s="878">
        <f t="shared" si="37"/>
        <v>5</v>
      </c>
      <c r="BS24" s="767">
        <v>45737.0</v>
      </c>
      <c r="BT24" s="767">
        <v>45733.0</v>
      </c>
      <c r="BU24" s="767">
        <v>45734.0</v>
      </c>
      <c r="BV24" s="767">
        <v>45734.0</v>
      </c>
      <c r="BW24" s="767">
        <v>45737.0</v>
      </c>
      <c r="BX24" s="767">
        <v>45741.0</v>
      </c>
      <c r="BY24" s="876">
        <f t="shared" si="38"/>
        <v>4</v>
      </c>
      <c r="BZ24" s="877">
        <f t="shared" si="39"/>
        <v>8</v>
      </c>
      <c r="CA24" s="878">
        <f t="shared" si="40"/>
        <v>4</v>
      </c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974">
        <v>45716.0</v>
      </c>
      <c r="CV24" s="974">
        <v>45716.0</v>
      </c>
      <c r="CW24" s="974">
        <v>45718.0</v>
      </c>
      <c r="CX24" s="974">
        <v>45718.0</v>
      </c>
      <c r="CY24" s="974">
        <v>45719.0</v>
      </c>
      <c r="CZ24" s="974">
        <v>45720.0</v>
      </c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53">
        <v>7500.0</v>
      </c>
      <c r="DN24" s="377"/>
      <c r="DO24" s="377"/>
      <c r="DP24" s="54"/>
      <c r="DQ24" s="54"/>
      <c r="DR24" s="54"/>
      <c r="DS24" s="54"/>
      <c r="DT24" s="54"/>
      <c r="DU24" s="54"/>
      <c r="DV24" s="377"/>
      <c r="DW24" s="377"/>
      <c r="DX24" s="105"/>
      <c r="DY24" s="377"/>
      <c r="DZ24" s="377"/>
      <c r="EA24" s="377"/>
      <c r="EB24" s="105"/>
      <c r="EC24" s="105"/>
      <c r="ED24" s="105"/>
      <c r="EE24" s="105"/>
      <c r="EF24" s="105"/>
      <c r="EG24" s="105"/>
      <c r="EH24" s="105"/>
      <c r="EI24" s="105"/>
      <c r="EJ24" s="105"/>
      <c r="EK24" s="105"/>
      <c r="EL24" s="105"/>
      <c r="EM24" s="105"/>
      <c r="EN24" s="105"/>
      <c r="EO24" s="105"/>
      <c r="EP24" s="105"/>
      <c r="EQ24" s="163">
        <v>44000.0</v>
      </c>
      <c r="ER24" s="164" t="s">
        <v>194</v>
      </c>
      <c r="ES24" s="165">
        <v>3.0E7</v>
      </c>
      <c r="ET24" s="781">
        <v>11000.0</v>
      </c>
      <c r="EU24" s="69"/>
      <c r="EV24" s="69">
        <v>45705.5</v>
      </c>
      <c r="EW24" s="70">
        <v>45708.333333333336</v>
      </c>
      <c r="EX24" s="70">
        <v>45708.34722222222</v>
      </c>
      <c r="EY24" s="70">
        <v>45708.788194444445</v>
      </c>
      <c r="EZ24" s="71">
        <f t="shared" si="41"/>
        <v>3.288194444</v>
      </c>
      <c r="FA24" s="72" t="str">
        <f t="shared" si="42"/>
        <v>3 hari 6 jam 55 menit 0</v>
      </c>
      <c r="FB24" s="73">
        <v>45708.93680555555</v>
      </c>
      <c r="FC24" s="71">
        <f t="shared" si="43"/>
        <v>3.436805556</v>
      </c>
      <c r="FD24" s="72" t="str">
        <f t="shared" si="44"/>
        <v>3 hari 10 jam 29 menit 0</v>
      </c>
      <c r="FE24" s="74">
        <v>45709.729166666664</v>
      </c>
      <c r="FF24" s="74">
        <v>45709.729166666664</v>
      </c>
      <c r="FG24" s="74">
        <v>45709.729166666664</v>
      </c>
      <c r="FH24" s="74">
        <v>45710.3125</v>
      </c>
      <c r="FI24" s="71">
        <f t="shared" si="45"/>
        <v>0.5833333333</v>
      </c>
      <c r="FJ24" s="72" t="str">
        <f t="shared" si="46"/>
        <v>0 hari 14 jam 0 menit 0</v>
      </c>
      <c r="FK24" s="71">
        <f t="shared" si="47"/>
        <v>4.020138889</v>
      </c>
      <c r="FL24" s="72" t="str">
        <f t="shared" si="48"/>
        <v>4 hari 0 jam 29 menit 0</v>
      </c>
      <c r="FM24" s="76" t="s">
        <v>96</v>
      </c>
      <c r="FN24" s="166" t="s">
        <v>195</v>
      </c>
      <c r="FO24" s="167" t="s">
        <v>422</v>
      </c>
      <c r="FP24" s="167" t="s">
        <v>423</v>
      </c>
      <c r="FQ24" s="168">
        <v>45705.0</v>
      </c>
      <c r="FR24" s="168">
        <v>45705.0</v>
      </c>
      <c r="FS24" s="167" t="s">
        <v>424</v>
      </c>
      <c r="FT24" s="167"/>
      <c r="FU24" s="274"/>
      <c r="FV24" s="784">
        <v>5496.0</v>
      </c>
      <c r="FW24" s="785"/>
      <c r="FX24" s="784" t="s">
        <v>1085</v>
      </c>
      <c r="FY24" s="785" t="s">
        <v>1086</v>
      </c>
      <c r="FZ24" s="784"/>
      <c r="GA24" s="786"/>
    </row>
    <row r="25" ht="28.5" customHeight="1">
      <c r="A25" s="362">
        <v>3.0</v>
      </c>
      <c r="B25" s="80" t="s">
        <v>43</v>
      </c>
      <c r="C25" s="155"/>
      <c r="D25" s="155"/>
      <c r="E25" s="378" t="s">
        <v>1087</v>
      </c>
      <c r="F25" s="58" t="s">
        <v>322</v>
      </c>
      <c r="G25" s="57" t="s">
        <v>7</v>
      </c>
      <c r="H25" s="57" t="s">
        <v>330</v>
      </c>
      <c r="I25" s="361" t="s">
        <v>1080</v>
      </c>
      <c r="J25" s="58" t="s">
        <v>425</v>
      </c>
      <c r="K25" s="58" t="s">
        <v>426</v>
      </c>
      <c r="L25" s="59">
        <v>7500.0</v>
      </c>
      <c r="M25" s="60">
        <v>7300.87</v>
      </c>
      <c r="N25" s="148" t="s">
        <v>265</v>
      </c>
      <c r="O25" s="148"/>
      <c r="P25" s="148"/>
      <c r="Q25" s="148"/>
      <c r="R25" s="148"/>
      <c r="S25" s="149" t="s">
        <v>93</v>
      </c>
      <c r="T25" s="149"/>
      <c r="U25" s="150">
        <v>45705.0</v>
      </c>
      <c r="V25" s="155"/>
      <c r="W25" s="169"/>
      <c r="X25" s="79" t="s">
        <v>334</v>
      </c>
      <c r="Y25" s="72">
        <v>45705.0</v>
      </c>
      <c r="Z25" s="83">
        <v>45705.81597222222</v>
      </c>
      <c r="AA25" s="65">
        <v>45706.0</v>
      </c>
      <c r="AB25" s="64">
        <v>45706.69930555556</v>
      </c>
      <c r="AC25" s="153"/>
      <c r="AD25" s="66">
        <v>7500.0</v>
      </c>
      <c r="AE25" s="154"/>
      <c r="AF25" s="154" t="s">
        <v>335</v>
      </c>
      <c r="AG25" s="249" t="s">
        <v>191</v>
      </c>
      <c r="AH25" s="413" t="s">
        <v>1081</v>
      </c>
      <c r="AI25" s="759" t="s">
        <v>883</v>
      </c>
      <c r="AJ25" s="759" t="s">
        <v>883</v>
      </c>
      <c r="AK25" s="759" t="s">
        <v>884</v>
      </c>
      <c r="AL25" s="970" t="s">
        <v>142</v>
      </c>
      <c r="AM25" s="156"/>
      <c r="AN25" s="157"/>
      <c r="AO25" s="964" t="s">
        <v>1074</v>
      </c>
      <c r="AP25" s="956">
        <v>3800.0</v>
      </c>
      <c r="AQ25" s="966">
        <f t="shared" si="28"/>
        <v>39.185</v>
      </c>
      <c r="AR25" s="971">
        <f t="shared" si="29"/>
        <v>16365</v>
      </c>
      <c r="AS25" s="972">
        <f t="shared" si="30"/>
        <v>641262.525</v>
      </c>
      <c r="AT25" s="971">
        <v>551003.0</v>
      </c>
      <c r="AU25" s="971">
        <v>533826.0</v>
      </c>
      <c r="AV25" s="973">
        <v>60000.0</v>
      </c>
      <c r="AW25" s="894">
        <f t="shared" si="31"/>
        <v>-30259.525</v>
      </c>
      <c r="AX25" s="360" t="s">
        <v>192</v>
      </c>
      <c r="AY25" s="79">
        <v>8.20250217146589E14</v>
      </c>
      <c r="AZ25" s="376">
        <v>3.5567056E8</v>
      </c>
      <c r="BA25" s="767">
        <v>45708.0</v>
      </c>
      <c r="BB25" s="768">
        <v>45705.0</v>
      </c>
      <c r="BC25" s="768">
        <v>45707.0</v>
      </c>
      <c r="BD25" s="768">
        <v>45707.0</v>
      </c>
      <c r="BE25" s="767">
        <v>45708.0</v>
      </c>
      <c r="BF25" s="767">
        <v>45709.0</v>
      </c>
      <c r="BG25" s="769">
        <f t="shared" si="32"/>
        <v>1</v>
      </c>
      <c r="BH25" s="770">
        <f t="shared" si="33"/>
        <v>4</v>
      </c>
      <c r="BI25" s="769">
        <f t="shared" si="34"/>
        <v>1</v>
      </c>
      <c r="BJ25" s="767">
        <v>45714.0</v>
      </c>
      <c r="BK25" s="767">
        <v>45706.0</v>
      </c>
      <c r="BL25" s="767">
        <v>45707.0</v>
      </c>
      <c r="BM25" s="767">
        <v>45707.0</v>
      </c>
      <c r="BN25" s="767">
        <v>45713.0</v>
      </c>
      <c r="BO25" s="767">
        <v>45714.0</v>
      </c>
      <c r="BP25" s="876">
        <f t="shared" si="35"/>
        <v>0</v>
      </c>
      <c r="BQ25" s="877">
        <f t="shared" si="36"/>
        <v>8</v>
      </c>
      <c r="BR25" s="878">
        <f t="shared" si="37"/>
        <v>1</v>
      </c>
      <c r="BS25" s="767">
        <v>45737.0</v>
      </c>
      <c r="BT25" s="767">
        <v>45733.0</v>
      </c>
      <c r="BU25" s="767">
        <v>45734.0</v>
      </c>
      <c r="BV25" s="767">
        <v>45734.0</v>
      </c>
      <c r="BW25" s="767">
        <v>45737.0</v>
      </c>
      <c r="BX25" s="767">
        <v>45740.0</v>
      </c>
      <c r="BY25" s="876">
        <f t="shared" si="38"/>
        <v>3</v>
      </c>
      <c r="BZ25" s="877">
        <f t="shared" si="39"/>
        <v>7</v>
      </c>
      <c r="CA25" s="878">
        <f t="shared" si="40"/>
        <v>3</v>
      </c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974">
        <v>45714.0</v>
      </c>
      <c r="CV25" s="974">
        <v>45714.0</v>
      </c>
      <c r="CW25" s="974">
        <v>45714.0</v>
      </c>
      <c r="CX25" s="974">
        <v>45714.0</v>
      </c>
      <c r="CY25" s="974">
        <v>45715.0</v>
      </c>
      <c r="CZ25" s="974">
        <v>45716.0</v>
      </c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53">
        <v>7000.0</v>
      </c>
      <c r="DN25" s="377"/>
      <c r="DO25" s="377"/>
      <c r="DP25" s="54"/>
      <c r="DQ25" s="54"/>
      <c r="DR25" s="54"/>
      <c r="DS25" s="54"/>
      <c r="DT25" s="54"/>
      <c r="DU25" s="54"/>
      <c r="DV25" s="377"/>
      <c r="DW25" s="377"/>
      <c r="DX25" s="105"/>
      <c r="DY25" s="377"/>
      <c r="DZ25" s="377"/>
      <c r="EA25" s="377"/>
      <c r="EB25" s="105"/>
      <c r="EC25" s="105"/>
      <c r="ED25" s="105"/>
      <c r="EE25" s="105"/>
      <c r="EF25" s="105"/>
      <c r="EG25" s="105"/>
      <c r="EH25" s="105"/>
      <c r="EI25" s="105"/>
      <c r="EJ25" s="105"/>
      <c r="EK25" s="105"/>
      <c r="EL25" s="105"/>
      <c r="EM25" s="105"/>
      <c r="EN25" s="105"/>
      <c r="EO25" s="105"/>
      <c r="EP25" s="105"/>
      <c r="EQ25" s="163">
        <v>44000.0</v>
      </c>
      <c r="ER25" s="164" t="s">
        <v>194</v>
      </c>
      <c r="ES25" s="165">
        <v>3.0E7</v>
      </c>
      <c r="ET25" s="781">
        <v>11000.0</v>
      </c>
      <c r="EU25" s="69"/>
      <c r="EV25" s="69">
        <v>45703.913194444445</v>
      </c>
      <c r="EW25" s="70">
        <v>45705.336805555555</v>
      </c>
      <c r="EX25" s="70">
        <v>45705.375</v>
      </c>
      <c r="EY25" s="82">
        <v>45705.81597222222</v>
      </c>
      <c r="EZ25" s="71">
        <f t="shared" si="41"/>
        <v>1.902777778</v>
      </c>
      <c r="FA25" s="72" t="str">
        <f t="shared" si="42"/>
        <v>1 hari 21 jam 40 menit 0</v>
      </c>
      <c r="FB25" s="73">
        <v>45706.69930555556</v>
      </c>
      <c r="FC25" s="71">
        <f t="shared" si="43"/>
        <v>2.786111111</v>
      </c>
      <c r="FD25" s="72" t="str">
        <f t="shared" si="44"/>
        <v>2 hari 18 jam 52 menit 0</v>
      </c>
      <c r="FE25" s="75">
        <v>45707.71527777778</v>
      </c>
      <c r="FF25" s="75">
        <v>45707.71527777778</v>
      </c>
      <c r="FG25" s="75">
        <v>45707.71527777778</v>
      </c>
      <c r="FH25" s="75">
        <v>45708.3125</v>
      </c>
      <c r="FI25" s="71">
        <f t="shared" si="45"/>
        <v>0.5972222222</v>
      </c>
      <c r="FJ25" s="72" t="str">
        <f t="shared" si="46"/>
        <v>0 hari 14 jam 20 menit 0</v>
      </c>
      <c r="FK25" s="71">
        <f t="shared" si="47"/>
        <v>3.383333333</v>
      </c>
      <c r="FL25" s="72" t="str">
        <f t="shared" si="48"/>
        <v>3 hari 9 jam 12 menit 0</v>
      </c>
      <c r="FM25" s="76" t="s">
        <v>96</v>
      </c>
      <c r="FN25" s="166" t="s">
        <v>195</v>
      </c>
      <c r="FO25" s="167" t="s">
        <v>427</v>
      </c>
      <c r="FP25" s="167" t="s">
        <v>428</v>
      </c>
      <c r="FQ25" s="168">
        <v>45701.0</v>
      </c>
      <c r="FR25" s="168">
        <v>45702.0</v>
      </c>
      <c r="FS25" s="167" t="s">
        <v>429</v>
      </c>
      <c r="FT25" s="167"/>
      <c r="FU25" s="274"/>
      <c r="FV25" s="784">
        <v>5327.0</v>
      </c>
      <c r="FW25" s="785"/>
      <c r="FX25" s="784">
        <v>40.0</v>
      </c>
      <c r="FY25" s="785" t="s">
        <v>1088</v>
      </c>
      <c r="FZ25" s="784"/>
      <c r="GA25" s="786"/>
    </row>
    <row r="26" ht="28.5" customHeight="1">
      <c r="A26" s="356">
        <v>4.0</v>
      </c>
      <c r="B26" s="54" t="s">
        <v>43</v>
      </c>
      <c r="C26" s="155"/>
      <c r="D26" s="155"/>
      <c r="E26" s="375"/>
      <c r="F26" s="58" t="s">
        <v>322</v>
      </c>
      <c r="G26" s="57" t="s">
        <v>7</v>
      </c>
      <c r="H26" s="57" t="s">
        <v>330</v>
      </c>
      <c r="I26" s="361" t="s">
        <v>1080</v>
      </c>
      <c r="J26" s="58" t="s">
        <v>430</v>
      </c>
      <c r="K26" s="58" t="s">
        <v>431</v>
      </c>
      <c r="L26" s="59">
        <v>7500.0</v>
      </c>
      <c r="M26" s="60">
        <v>7198.767</v>
      </c>
      <c r="N26" s="148" t="s">
        <v>265</v>
      </c>
      <c r="O26" s="148"/>
      <c r="P26" s="148"/>
      <c r="Q26" s="148"/>
      <c r="R26" s="148"/>
      <c r="S26" s="149" t="s">
        <v>93</v>
      </c>
      <c r="T26" s="149"/>
      <c r="U26" s="150">
        <v>45706.0</v>
      </c>
      <c r="V26" s="155"/>
      <c r="W26" s="169"/>
      <c r="X26" s="79" t="s">
        <v>334</v>
      </c>
      <c r="Y26" s="72">
        <v>45706.0</v>
      </c>
      <c r="Z26" s="64">
        <v>45706.479166666664</v>
      </c>
      <c r="AA26" s="65">
        <v>45706.0</v>
      </c>
      <c r="AB26" s="64">
        <v>45706.68125</v>
      </c>
      <c r="AC26" s="153"/>
      <c r="AD26" s="66">
        <v>7500.0</v>
      </c>
      <c r="AE26" s="154"/>
      <c r="AF26" s="154" t="s">
        <v>335</v>
      </c>
      <c r="AG26" s="249" t="s">
        <v>191</v>
      </c>
      <c r="AH26" s="413" t="s">
        <v>1081</v>
      </c>
      <c r="AI26" s="759" t="s">
        <v>883</v>
      </c>
      <c r="AJ26" s="759" t="s">
        <v>883</v>
      </c>
      <c r="AK26" s="759" t="s">
        <v>884</v>
      </c>
      <c r="AL26" s="970" t="s">
        <v>142</v>
      </c>
      <c r="AM26" s="156"/>
      <c r="AN26" s="157"/>
      <c r="AO26" s="964" t="s">
        <v>1074</v>
      </c>
      <c r="AP26" s="956">
        <v>3800.0</v>
      </c>
      <c r="AQ26" s="966">
        <f t="shared" si="28"/>
        <v>39.185</v>
      </c>
      <c r="AR26" s="971">
        <f t="shared" si="29"/>
        <v>16365</v>
      </c>
      <c r="AS26" s="972">
        <f t="shared" si="30"/>
        <v>641262.525</v>
      </c>
      <c r="AT26" s="971">
        <v>548398.0</v>
      </c>
      <c r="AU26" s="971">
        <v>540344.0</v>
      </c>
      <c r="AV26" s="973">
        <v>60000.0</v>
      </c>
      <c r="AW26" s="894">
        <f t="shared" si="31"/>
        <v>-32864.525</v>
      </c>
      <c r="AX26" s="360" t="s">
        <v>192</v>
      </c>
      <c r="AY26" s="79">
        <v>8.20250218315751E14</v>
      </c>
      <c r="AZ26" s="376">
        <v>3.5393176E8</v>
      </c>
      <c r="BA26" s="767">
        <v>45708.0</v>
      </c>
      <c r="BB26" s="768">
        <v>45705.0</v>
      </c>
      <c r="BC26" s="768">
        <v>45707.0</v>
      </c>
      <c r="BD26" s="768">
        <v>45707.0</v>
      </c>
      <c r="BE26" s="767">
        <v>45708.0</v>
      </c>
      <c r="BF26" s="767">
        <v>45708.0</v>
      </c>
      <c r="BG26" s="769">
        <f t="shared" si="32"/>
        <v>0</v>
      </c>
      <c r="BH26" s="770">
        <f t="shared" si="33"/>
        <v>3</v>
      </c>
      <c r="BI26" s="769">
        <f t="shared" si="34"/>
        <v>0</v>
      </c>
      <c r="BJ26" s="767">
        <v>45714.0</v>
      </c>
      <c r="BK26" s="767">
        <v>45706.0</v>
      </c>
      <c r="BL26" s="767">
        <v>45707.0</v>
      </c>
      <c r="BM26" s="767">
        <v>45707.0</v>
      </c>
      <c r="BN26" s="767">
        <v>45713.0</v>
      </c>
      <c r="BO26" s="767">
        <v>45714.0</v>
      </c>
      <c r="BP26" s="876">
        <f t="shared" si="35"/>
        <v>0</v>
      </c>
      <c r="BQ26" s="877">
        <f t="shared" si="36"/>
        <v>8</v>
      </c>
      <c r="BR26" s="878">
        <f t="shared" si="37"/>
        <v>1</v>
      </c>
      <c r="BS26" s="767">
        <v>45737.0</v>
      </c>
      <c r="BT26" s="767">
        <v>45733.0</v>
      </c>
      <c r="BU26" s="767">
        <v>45734.0</v>
      </c>
      <c r="BV26" s="767">
        <v>45734.0</v>
      </c>
      <c r="BW26" s="767">
        <v>45737.0</v>
      </c>
      <c r="BX26" s="767">
        <v>45740.0</v>
      </c>
      <c r="BY26" s="876">
        <f t="shared" si="38"/>
        <v>3</v>
      </c>
      <c r="BZ26" s="877">
        <f t="shared" si="39"/>
        <v>7</v>
      </c>
      <c r="CA26" s="878">
        <f t="shared" si="40"/>
        <v>3</v>
      </c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974">
        <v>45714.0</v>
      </c>
      <c r="CV26" s="974">
        <v>45714.0</v>
      </c>
      <c r="CW26" s="974">
        <v>45714.0</v>
      </c>
      <c r="CX26" s="974">
        <v>45714.0</v>
      </c>
      <c r="CY26" s="974">
        <v>45715.0</v>
      </c>
      <c r="CZ26" s="974">
        <v>45716.0</v>
      </c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53">
        <v>7000.0</v>
      </c>
      <c r="DN26" s="377"/>
      <c r="DO26" s="377"/>
      <c r="DP26" s="54"/>
      <c r="DQ26" s="54"/>
      <c r="DR26" s="54"/>
      <c r="DS26" s="54"/>
      <c r="DT26" s="54"/>
      <c r="DU26" s="54"/>
      <c r="DV26" s="377"/>
      <c r="DW26" s="377"/>
      <c r="DX26" s="105"/>
      <c r="DY26" s="377"/>
      <c r="DZ26" s="377"/>
      <c r="EA26" s="377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63">
        <v>44000.0</v>
      </c>
      <c r="ER26" s="164" t="s">
        <v>194</v>
      </c>
      <c r="ES26" s="165">
        <v>3.0E7</v>
      </c>
      <c r="ET26" s="781">
        <v>11000.0</v>
      </c>
      <c r="EU26" s="82"/>
      <c r="EV26" s="82">
        <v>45702.979166666664</v>
      </c>
      <c r="EW26" s="70">
        <v>45705.84027777778</v>
      </c>
      <c r="EX26" s="70">
        <v>45705.85763888889</v>
      </c>
      <c r="EY26" s="70">
        <v>45706.479166666664</v>
      </c>
      <c r="EZ26" s="71">
        <f t="shared" si="41"/>
        <v>3.5</v>
      </c>
      <c r="FA26" s="72" t="str">
        <f t="shared" si="42"/>
        <v>3 hari 12 jam 0 menit 0</v>
      </c>
      <c r="FB26" s="73">
        <v>45706.68125</v>
      </c>
      <c r="FC26" s="71">
        <f t="shared" si="43"/>
        <v>3.702083333</v>
      </c>
      <c r="FD26" s="72" t="str">
        <f t="shared" si="44"/>
        <v>3 hari 16 jam 51 menit 0</v>
      </c>
      <c r="FE26" s="75">
        <v>45708.430555555555</v>
      </c>
      <c r="FF26" s="75">
        <v>45708.430555555555</v>
      </c>
      <c r="FG26" s="75">
        <v>45708.430555555555</v>
      </c>
      <c r="FH26" s="75">
        <v>45708.958333333336</v>
      </c>
      <c r="FI26" s="71">
        <f t="shared" si="45"/>
        <v>0.5277777778</v>
      </c>
      <c r="FJ26" s="72" t="str">
        <f t="shared" si="46"/>
        <v>0 hari 12 jam 40 menit 0</v>
      </c>
      <c r="FK26" s="71">
        <f t="shared" si="47"/>
        <v>4.229861111</v>
      </c>
      <c r="FL26" s="72" t="str">
        <f t="shared" si="48"/>
        <v>4 hari 5 jam 31 menit 0</v>
      </c>
      <c r="FM26" s="76" t="s">
        <v>96</v>
      </c>
      <c r="FN26" s="166" t="s">
        <v>195</v>
      </c>
      <c r="FO26" s="167" t="s">
        <v>432</v>
      </c>
      <c r="FP26" s="167" t="s">
        <v>433</v>
      </c>
      <c r="FQ26" s="168">
        <v>45701.0</v>
      </c>
      <c r="FR26" s="171">
        <v>45702.0</v>
      </c>
      <c r="FS26" s="167" t="s">
        <v>434</v>
      </c>
      <c r="FT26" s="167"/>
      <c r="FU26" s="274"/>
      <c r="FV26" s="784">
        <v>5316.0</v>
      </c>
      <c r="FW26" s="785"/>
      <c r="FX26" s="784" t="s">
        <v>1089</v>
      </c>
      <c r="FY26" s="785" t="s">
        <v>1090</v>
      </c>
      <c r="FZ26" s="784"/>
      <c r="GA26" s="786"/>
    </row>
    <row r="27" ht="28.5" customHeight="1">
      <c r="A27" s="356">
        <v>5.0</v>
      </c>
      <c r="B27" s="78" t="s">
        <v>43</v>
      </c>
      <c r="C27" s="155"/>
      <c r="D27" s="155"/>
      <c r="E27" s="253"/>
      <c r="F27" s="58" t="s">
        <v>322</v>
      </c>
      <c r="G27" s="57" t="s">
        <v>7</v>
      </c>
      <c r="H27" s="57" t="s">
        <v>330</v>
      </c>
      <c r="I27" s="361" t="s">
        <v>1080</v>
      </c>
      <c r="J27" s="58" t="s">
        <v>435</v>
      </c>
      <c r="K27" s="58" t="s">
        <v>436</v>
      </c>
      <c r="L27" s="59">
        <v>5200.0</v>
      </c>
      <c r="M27" s="60">
        <v>5208.164</v>
      </c>
      <c r="N27" s="148" t="s">
        <v>265</v>
      </c>
      <c r="O27" s="148"/>
      <c r="P27" s="148"/>
      <c r="Q27" s="148"/>
      <c r="R27" s="148"/>
      <c r="S27" s="149" t="s">
        <v>93</v>
      </c>
      <c r="T27" s="172"/>
      <c r="U27" s="150">
        <v>45707.0</v>
      </c>
      <c r="V27" s="155"/>
      <c r="W27" s="169"/>
      <c r="X27" s="79" t="s">
        <v>334</v>
      </c>
      <c r="Y27" s="72">
        <v>45707.0</v>
      </c>
      <c r="Z27" s="64">
        <v>45707.76736111111</v>
      </c>
      <c r="AA27" s="65">
        <v>45708.0</v>
      </c>
      <c r="AB27" s="64">
        <v>45708.35833333333</v>
      </c>
      <c r="AC27" s="153"/>
      <c r="AD27" s="66">
        <v>5200.0</v>
      </c>
      <c r="AE27" s="173"/>
      <c r="AF27" s="154" t="s">
        <v>335</v>
      </c>
      <c r="AG27" s="249" t="s">
        <v>191</v>
      </c>
      <c r="AH27" s="413" t="s">
        <v>1081</v>
      </c>
      <c r="AI27" s="759" t="s">
        <v>883</v>
      </c>
      <c r="AJ27" s="759" t="s">
        <v>883</v>
      </c>
      <c r="AK27" s="759" t="s">
        <v>884</v>
      </c>
      <c r="AL27" s="970" t="s">
        <v>142</v>
      </c>
      <c r="AM27" s="156"/>
      <c r="AN27" s="157"/>
      <c r="AO27" s="964" t="s">
        <v>1074</v>
      </c>
      <c r="AP27" s="956">
        <v>3800.0</v>
      </c>
      <c r="AQ27" s="966">
        <f t="shared" si="28"/>
        <v>39.185</v>
      </c>
      <c r="AR27" s="971">
        <f t="shared" si="29"/>
        <v>16365</v>
      </c>
      <c r="AS27" s="972">
        <f t="shared" si="30"/>
        <v>641262.525</v>
      </c>
      <c r="AT27" s="971">
        <v>550665.0</v>
      </c>
      <c r="AU27" s="971">
        <v>542840.0</v>
      </c>
      <c r="AV27" s="973">
        <v>60000.0</v>
      </c>
      <c r="AW27" s="894">
        <f t="shared" si="31"/>
        <v>-30597.525</v>
      </c>
      <c r="AX27" s="360" t="s">
        <v>192</v>
      </c>
      <c r="AY27" s="79">
        <v>8.20250219586992E14</v>
      </c>
      <c r="AZ27" s="376">
        <v>2.42547072E8</v>
      </c>
      <c r="BA27" s="767">
        <v>45708.0</v>
      </c>
      <c r="BB27" s="768">
        <v>45705.0</v>
      </c>
      <c r="BC27" s="768">
        <v>45707.0</v>
      </c>
      <c r="BD27" s="768">
        <v>45707.0</v>
      </c>
      <c r="BE27" s="767">
        <v>45708.0</v>
      </c>
      <c r="BF27" s="767">
        <v>45709.0</v>
      </c>
      <c r="BG27" s="769">
        <f t="shared" si="32"/>
        <v>1</v>
      </c>
      <c r="BH27" s="770">
        <f t="shared" si="33"/>
        <v>4</v>
      </c>
      <c r="BI27" s="769">
        <f t="shared" si="34"/>
        <v>1</v>
      </c>
      <c r="BJ27" s="767">
        <v>45714.0</v>
      </c>
      <c r="BK27" s="767">
        <v>45708.0</v>
      </c>
      <c r="BL27" s="767">
        <v>45714.0</v>
      </c>
      <c r="BM27" s="767">
        <v>45714.0</v>
      </c>
      <c r="BN27" s="767">
        <v>45714.0</v>
      </c>
      <c r="BO27" s="767">
        <v>45715.0</v>
      </c>
      <c r="BP27" s="876">
        <f t="shared" si="35"/>
        <v>1</v>
      </c>
      <c r="BQ27" s="877">
        <f t="shared" si="36"/>
        <v>7</v>
      </c>
      <c r="BR27" s="878">
        <f t="shared" si="37"/>
        <v>1</v>
      </c>
      <c r="BS27" s="767">
        <v>45737.0</v>
      </c>
      <c r="BT27" s="767">
        <v>45733.0</v>
      </c>
      <c r="BU27" s="767">
        <v>45734.0</v>
      </c>
      <c r="BV27" s="767">
        <v>45734.0</v>
      </c>
      <c r="BW27" s="767">
        <v>45737.0</v>
      </c>
      <c r="BX27" s="767">
        <v>45740.0</v>
      </c>
      <c r="BY27" s="876">
        <f t="shared" si="38"/>
        <v>3</v>
      </c>
      <c r="BZ27" s="877">
        <f t="shared" si="39"/>
        <v>7</v>
      </c>
      <c r="CA27" s="878">
        <f t="shared" si="40"/>
        <v>3</v>
      </c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974">
        <v>45714.0</v>
      </c>
      <c r="CV27" s="974">
        <v>45714.0</v>
      </c>
      <c r="CW27" s="974">
        <v>45714.0</v>
      </c>
      <c r="CX27" s="974">
        <v>45714.0</v>
      </c>
      <c r="CY27" s="974">
        <v>45715.0</v>
      </c>
      <c r="CZ27" s="974">
        <v>45716.0</v>
      </c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53">
        <v>4800.0</v>
      </c>
      <c r="DN27" s="377"/>
      <c r="DO27" s="377"/>
      <c r="DP27" s="54"/>
      <c r="DQ27" s="54"/>
      <c r="DR27" s="54"/>
      <c r="DS27" s="54"/>
      <c r="DT27" s="54"/>
      <c r="DU27" s="54"/>
      <c r="DV27" s="377"/>
      <c r="DW27" s="377"/>
      <c r="DX27" s="105"/>
      <c r="DY27" s="377"/>
      <c r="DZ27" s="377"/>
      <c r="EA27" s="377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5"/>
      <c r="EN27" s="105"/>
      <c r="EO27" s="105"/>
      <c r="EP27" s="105"/>
      <c r="EQ27" s="163">
        <v>44000.0</v>
      </c>
      <c r="ER27" s="164" t="s">
        <v>194</v>
      </c>
      <c r="ES27" s="165">
        <v>3.0E7</v>
      </c>
      <c r="ET27" s="781">
        <v>11000.0</v>
      </c>
      <c r="EU27" s="69"/>
      <c r="EV27" s="69">
        <v>45705.333333333336</v>
      </c>
      <c r="EW27" s="70">
        <v>45707.46875</v>
      </c>
      <c r="EX27" s="70">
        <v>45707.48611111111</v>
      </c>
      <c r="EY27" s="70">
        <v>45707.76736111111</v>
      </c>
      <c r="EZ27" s="71">
        <f t="shared" si="41"/>
        <v>2.434027778</v>
      </c>
      <c r="FA27" s="72" t="str">
        <f t="shared" si="42"/>
        <v>2 hari 10 jam 25 menit 0</v>
      </c>
      <c r="FB27" s="73">
        <v>45708.35833333333</v>
      </c>
      <c r="FC27" s="71">
        <f t="shared" si="43"/>
        <v>3.025</v>
      </c>
      <c r="FD27" s="72" t="str">
        <f t="shared" si="44"/>
        <v>3 hari 0 jam 36 menit 0</v>
      </c>
      <c r="FE27" s="75">
        <v>45709.041666666664</v>
      </c>
      <c r="FF27" s="75">
        <v>45709.041666666664</v>
      </c>
      <c r="FG27" s="75">
        <v>45709.041666666664</v>
      </c>
      <c r="FH27" s="75">
        <v>45709.458333333336</v>
      </c>
      <c r="FI27" s="71">
        <f t="shared" si="45"/>
        <v>0.4166666667</v>
      </c>
      <c r="FJ27" s="72" t="str">
        <f t="shared" si="46"/>
        <v>0 hari 10 jam 0 menit 0</v>
      </c>
      <c r="FK27" s="71">
        <f t="shared" si="47"/>
        <v>3.441666667</v>
      </c>
      <c r="FL27" s="72" t="str">
        <f t="shared" si="48"/>
        <v>3 hari 10 jam 36 menit 0</v>
      </c>
      <c r="FM27" s="76" t="s">
        <v>96</v>
      </c>
      <c r="FN27" s="166" t="s">
        <v>195</v>
      </c>
      <c r="FO27" s="167" t="s">
        <v>437</v>
      </c>
      <c r="FP27" s="167" t="s">
        <v>438</v>
      </c>
      <c r="FQ27" s="168">
        <v>45700.0</v>
      </c>
      <c r="FR27" s="171">
        <v>45702.0</v>
      </c>
      <c r="FS27" s="167" t="s">
        <v>439</v>
      </c>
      <c r="FT27" s="167"/>
      <c r="FU27" s="274"/>
      <c r="FV27" s="784">
        <v>5493.0</v>
      </c>
      <c r="FW27" s="785"/>
      <c r="FX27" s="784" t="s">
        <v>1091</v>
      </c>
      <c r="FY27" s="785" t="s">
        <v>1092</v>
      </c>
      <c r="FZ27" s="784"/>
      <c r="GA27" s="786"/>
    </row>
    <row r="28" ht="28.5" customHeight="1">
      <c r="A28" s="356">
        <v>6.0</v>
      </c>
      <c r="B28" s="78" t="s">
        <v>43</v>
      </c>
      <c r="C28" s="155"/>
      <c r="D28" s="155"/>
      <c r="E28" s="253"/>
      <c r="F28" s="58" t="s">
        <v>322</v>
      </c>
      <c r="G28" s="57" t="s">
        <v>7</v>
      </c>
      <c r="H28" s="57" t="s">
        <v>330</v>
      </c>
      <c r="I28" s="361" t="s">
        <v>1080</v>
      </c>
      <c r="J28" s="58" t="s">
        <v>440</v>
      </c>
      <c r="K28" s="58" t="s">
        <v>441</v>
      </c>
      <c r="L28" s="59">
        <v>4900.0</v>
      </c>
      <c r="M28" s="60">
        <v>4904.977</v>
      </c>
      <c r="N28" s="148" t="s">
        <v>265</v>
      </c>
      <c r="O28" s="148"/>
      <c r="P28" s="148"/>
      <c r="Q28" s="148"/>
      <c r="R28" s="148"/>
      <c r="S28" s="149" t="s">
        <v>93</v>
      </c>
      <c r="T28" s="174"/>
      <c r="U28" s="150">
        <v>45711.0</v>
      </c>
      <c r="V28" s="155"/>
      <c r="W28" s="169"/>
      <c r="X28" s="79" t="s">
        <v>334</v>
      </c>
      <c r="Y28" s="72">
        <v>45711.0</v>
      </c>
      <c r="Z28" s="64">
        <v>45711.67013888889</v>
      </c>
      <c r="AA28" s="65">
        <v>45711.0</v>
      </c>
      <c r="AB28" s="64">
        <v>45711.79027777778</v>
      </c>
      <c r="AC28" s="153"/>
      <c r="AD28" s="66">
        <v>4900.0</v>
      </c>
      <c r="AE28" s="154"/>
      <c r="AF28" s="154" t="s">
        <v>335</v>
      </c>
      <c r="AG28" s="249" t="s">
        <v>191</v>
      </c>
      <c r="AH28" s="413" t="s">
        <v>1081</v>
      </c>
      <c r="AI28" s="759" t="s">
        <v>883</v>
      </c>
      <c r="AJ28" s="759" t="s">
        <v>883</v>
      </c>
      <c r="AK28" s="759" t="s">
        <v>884</v>
      </c>
      <c r="AL28" s="970" t="s">
        <v>142</v>
      </c>
      <c r="AM28" s="156"/>
      <c r="AN28" s="157"/>
      <c r="AO28" s="964" t="s">
        <v>1074</v>
      </c>
      <c r="AP28" s="956">
        <v>3800.0</v>
      </c>
      <c r="AQ28" s="966">
        <f t="shared" ref="AQ28:AQ30" si="49">(39.98+39.38)/2</f>
        <v>39.68</v>
      </c>
      <c r="AR28" s="971">
        <f t="shared" si="29"/>
        <v>16365</v>
      </c>
      <c r="AS28" s="972">
        <f t="shared" si="30"/>
        <v>649363.2</v>
      </c>
      <c r="AT28" s="971">
        <v>552999.0</v>
      </c>
      <c r="AU28" s="971">
        <v>543103.0</v>
      </c>
      <c r="AV28" s="973">
        <v>60000.0</v>
      </c>
      <c r="AW28" s="894">
        <f t="shared" si="31"/>
        <v>-36364.2</v>
      </c>
      <c r="AX28" s="360" t="s">
        <v>192</v>
      </c>
      <c r="AY28" s="164">
        <v>8.20250223070886E14</v>
      </c>
      <c r="AZ28" s="379">
        <v>2.33094144E8</v>
      </c>
      <c r="BA28" s="767">
        <v>45708.0</v>
      </c>
      <c r="BB28" s="768">
        <v>45705.0</v>
      </c>
      <c r="BC28" s="768">
        <v>45707.0</v>
      </c>
      <c r="BD28" s="768">
        <v>45707.0</v>
      </c>
      <c r="BE28" s="767">
        <v>45708.0</v>
      </c>
      <c r="BF28" s="767">
        <v>45709.0</v>
      </c>
      <c r="BG28" s="769">
        <f t="shared" si="32"/>
        <v>1</v>
      </c>
      <c r="BH28" s="770">
        <f t="shared" si="33"/>
        <v>4</v>
      </c>
      <c r="BI28" s="769">
        <f t="shared" si="34"/>
        <v>1</v>
      </c>
      <c r="BJ28" s="767">
        <v>45715.0</v>
      </c>
      <c r="BK28" s="767">
        <v>45708.0</v>
      </c>
      <c r="BL28" s="767">
        <v>45714.0</v>
      </c>
      <c r="BM28" s="767">
        <v>45714.0</v>
      </c>
      <c r="BN28" s="767">
        <v>45715.0</v>
      </c>
      <c r="BO28" s="767">
        <v>45716.0</v>
      </c>
      <c r="BP28" s="876">
        <f t="shared" si="35"/>
        <v>1</v>
      </c>
      <c r="BQ28" s="877">
        <f t="shared" si="36"/>
        <v>8</v>
      </c>
      <c r="BR28" s="878">
        <f t="shared" si="37"/>
        <v>1</v>
      </c>
      <c r="BS28" s="767">
        <v>45737.0</v>
      </c>
      <c r="BT28" s="767">
        <v>45733.0</v>
      </c>
      <c r="BU28" s="767">
        <v>45734.0</v>
      </c>
      <c r="BV28" s="767">
        <v>45734.0</v>
      </c>
      <c r="BW28" s="767">
        <v>45737.0</v>
      </c>
      <c r="BX28" s="767">
        <v>45741.0</v>
      </c>
      <c r="BY28" s="876">
        <f t="shared" si="38"/>
        <v>4</v>
      </c>
      <c r="BZ28" s="877">
        <f t="shared" si="39"/>
        <v>8</v>
      </c>
      <c r="CA28" s="878">
        <f t="shared" si="40"/>
        <v>4</v>
      </c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974">
        <v>45720.0</v>
      </c>
      <c r="CV28" s="974">
        <v>45720.0</v>
      </c>
      <c r="CW28" s="974">
        <v>45721.0</v>
      </c>
      <c r="CX28" s="974">
        <v>45721.0</v>
      </c>
      <c r="CY28" s="974">
        <v>45722.0</v>
      </c>
      <c r="CZ28" s="974">
        <v>45730.0</v>
      </c>
      <c r="DA28" s="79"/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53">
        <v>4800.0</v>
      </c>
      <c r="DN28" s="377"/>
      <c r="DO28" s="377"/>
      <c r="DP28" s="54"/>
      <c r="DQ28" s="54"/>
      <c r="DR28" s="54"/>
      <c r="DS28" s="54"/>
      <c r="DT28" s="54"/>
      <c r="DU28" s="54"/>
      <c r="DV28" s="377"/>
      <c r="DW28" s="377"/>
      <c r="DX28" s="54"/>
      <c r="DY28" s="54"/>
      <c r="DZ28" s="377"/>
      <c r="EA28" s="377"/>
      <c r="EB28" s="105"/>
      <c r="EC28" s="105"/>
      <c r="ED28" s="105"/>
      <c r="EE28" s="105"/>
      <c r="EF28" s="105"/>
      <c r="EG28" s="105"/>
      <c r="EH28" s="377"/>
      <c r="EI28" s="377"/>
      <c r="EJ28" s="105"/>
      <c r="EK28" s="105"/>
      <c r="EL28" s="105"/>
      <c r="EM28" s="105"/>
      <c r="EN28" s="105"/>
      <c r="EO28" s="105"/>
      <c r="EP28" s="105"/>
      <c r="EQ28" s="163">
        <v>44000.0</v>
      </c>
      <c r="ER28" s="164" t="s">
        <v>194</v>
      </c>
      <c r="ES28" s="165">
        <v>3.0E7</v>
      </c>
      <c r="ET28" s="781">
        <v>11000.0</v>
      </c>
      <c r="EU28" s="69"/>
      <c r="EV28" s="69">
        <v>45708.006944444445</v>
      </c>
      <c r="EW28" s="69">
        <v>45711.44097222222</v>
      </c>
      <c r="EX28" s="70">
        <v>45711.46527777778</v>
      </c>
      <c r="EY28" s="70">
        <v>45711.67013888889</v>
      </c>
      <c r="EZ28" s="71">
        <f t="shared" si="41"/>
        <v>3.663194444</v>
      </c>
      <c r="FA28" s="72" t="str">
        <f t="shared" si="42"/>
        <v>3 hari 15 jam 55 menit 0</v>
      </c>
      <c r="FB28" s="73">
        <v>45711.79027777778</v>
      </c>
      <c r="FC28" s="71">
        <f t="shared" si="43"/>
        <v>3.783333333</v>
      </c>
      <c r="FD28" s="72" t="str">
        <f t="shared" si="44"/>
        <v>3 hari 18 jam 48 menit 0</v>
      </c>
      <c r="FE28" s="75">
        <v>45713.01388888889</v>
      </c>
      <c r="FF28" s="75">
        <v>45713.01388888889</v>
      </c>
      <c r="FG28" s="75">
        <v>45713.01388888889</v>
      </c>
      <c r="FH28" s="75">
        <v>45713.427083333336</v>
      </c>
      <c r="FI28" s="71">
        <f t="shared" si="45"/>
        <v>0.4131944444</v>
      </c>
      <c r="FJ28" s="72" t="str">
        <f t="shared" si="46"/>
        <v>0 hari 9 jam 55 menit 0</v>
      </c>
      <c r="FK28" s="71">
        <f t="shared" si="47"/>
        <v>4.196527778</v>
      </c>
      <c r="FL28" s="72" t="str">
        <f t="shared" si="48"/>
        <v>4 hari 4 jam 43 menit 0</v>
      </c>
      <c r="FM28" s="76" t="s">
        <v>96</v>
      </c>
      <c r="FN28" s="166" t="s">
        <v>195</v>
      </c>
      <c r="FO28" s="167" t="s">
        <v>442</v>
      </c>
      <c r="FP28" s="167" t="s">
        <v>443</v>
      </c>
      <c r="FQ28" s="168">
        <v>45705.0</v>
      </c>
      <c r="FR28" s="168">
        <v>45705.0</v>
      </c>
      <c r="FS28" s="380" t="s">
        <v>444</v>
      </c>
      <c r="FT28" s="167"/>
      <c r="FU28" s="274"/>
      <c r="FV28" s="784">
        <v>5532.0</v>
      </c>
      <c r="FW28" s="785"/>
      <c r="FX28" s="784" t="s">
        <v>1082</v>
      </c>
      <c r="FY28" s="785" t="s">
        <v>1093</v>
      </c>
      <c r="FZ28" s="784"/>
      <c r="GA28" s="786"/>
    </row>
    <row r="29" ht="28.5" customHeight="1">
      <c r="A29" s="356">
        <v>7.0</v>
      </c>
      <c r="B29" s="78" t="s">
        <v>43</v>
      </c>
      <c r="C29" s="155"/>
      <c r="D29" s="155"/>
      <c r="E29" s="253"/>
      <c r="F29" s="58" t="s">
        <v>322</v>
      </c>
      <c r="G29" s="57" t="s">
        <v>7</v>
      </c>
      <c r="H29" s="57" t="s">
        <v>330</v>
      </c>
      <c r="I29" s="361" t="s">
        <v>1080</v>
      </c>
      <c r="J29" s="58" t="s">
        <v>445</v>
      </c>
      <c r="K29" s="58" t="s">
        <v>1094</v>
      </c>
      <c r="L29" s="59">
        <v>9205.0</v>
      </c>
      <c r="M29" s="60">
        <v>9384.316</v>
      </c>
      <c r="N29" s="148" t="s">
        <v>265</v>
      </c>
      <c r="O29" s="148"/>
      <c r="P29" s="148"/>
      <c r="Q29" s="148"/>
      <c r="R29" s="148"/>
      <c r="S29" s="149" t="s">
        <v>93</v>
      </c>
      <c r="T29" s="174"/>
      <c r="U29" s="150">
        <v>45710.0</v>
      </c>
      <c r="V29" s="155"/>
      <c r="W29" s="169"/>
      <c r="X29" s="79" t="s">
        <v>334</v>
      </c>
      <c r="Y29" s="72">
        <v>45710.0</v>
      </c>
      <c r="Z29" s="64">
        <v>45710.881944444445</v>
      </c>
      <c r="AA29" s="65">
        <v>45711.0</v>
      </c>
      <c r="AB29" s="64">
        <v>45711.37777777778</v>
      </c>
      <c r="AC29" s="153"/>
      <c r="AD29" s="66">
        <v>9005.0</v>
      </c>
      <c r="AE29" s="154"/>
      <c r="AF29" s="154" t="s">
        <v>335</v>
      </c>
      <c r="AG29" s="249" t="s">
        <v>191</v>
      </c>
      <c r="AH29" s="413" t="s">
        <v>1081</v>
      </c>
      <c r="AI29" s="759" t="s">
        <v>883</v>
      </c>
      <c r="AJ29" s="759" t="s">
        <v>883</v>
      </c>
      <c r="AK29" s="759" t="s">
        <v>884</v>
      </c>
      <c r="AL29" s="970" t="s">
        <v>142</v>
      </c>
      <c r="AM29" s="156"/>
      <c r="AN29" s="157"/>
      <c r="AO29" s="964" t="s">
        <v>1074</v>
      </c>
      <c r="AP29" s="956">
        <v>3800.0</v>
      </c>
      <c r="AQ29" s="966">
        <f t="shared" si="49"/>
        <v>39.68</v>
      </c>
      <c r="AR29" s="971">
        <f t="shared" si="29"/>
        <v>16365</v>
      </c>
      <c r="AS29" s="972">
        <f t="shared" si="30"/>
        <v>649363.2</v>
      </c>
      <c r="AT29" s="971">
        <v>552999.0</v>
      </c>
      <c r="AU29" s="971">
        <v>549361.0</v>
      </c>
      <c r="AV29" s="973">
        <v>60000.0</v>
      </c>
      <c r="AW29" s="894">
        <f t="shared" si="31"/>
        <v>-36364.2</v>
      </c>
      <c r="AX29" s="360" t="s">
        <v>192</v>
      </c>
      <c r="AY29" s="79">
        <v>8.20250222022509E14</v>
      </c>
      <c r="AZ29" s="376">
        <v>4.22483136E8</v>
      </c>
      <c r="BA29" s="767">
        <v>45708.0</v>
      </c>
      <c r="BB29" s="768">
        <v>45705.0</v>
      </c>
      <c r="BC29" s="768">
        <v>45707.0</v>
      </c>
      <c r="BD29" s="768">
        <v>45707.0</v>
      </c>
      <c r="BE29" s="767">
        <v>45708.0</v>
      </c>
      <c r="BF29" s="767">
        <v>45709.0</v>
      </c>
      <c r="BG29" s="769">
        <f t="shared" si="32"/>
        <v>1</v>
      </c>
      <c r="BH29" s="770">
        <f t="shared" si="33"/>
        <v>4</v>
      </c>
      <c r="BI29" s="769">
        <f t="shared" si="34"/>
        <v>1</v>
      </c>
      <c r="BJ29" s="767">
        <v>45720.0</v>
      </c>
      <c r="BK29" s="767">
        <v>45708.0</v>
      </c>
      <c r="BL29" s="767">
        <v>45714.0</v>
      </c>
      <c r="BM29" s="767">
        <v>45714.0</v>
      </c>
      <c r="BN29" s="767">
        <v>45715.0</v>
      </c>
      <c r="BO29" s="767">
        <v>45720.0</v>
      </c>
      <c r="BP29" s="876">
        <f t="shared" si="35"/>
        <v>0</v>
      </c>
      <c r="BQ29" s="877">
        <f t="shared" si="36"/>
        <v>12</v>
      </c>
      <c r="BR29" s="878">
        <f t="shared" si="37"/>
        <v>5</v>
      </c>
      <c r="BS29" s="767">
        <v>45737.0</v>
      </c>
      <c r="BT29" s="767">
        <v>45733.0</v>
      </c>
      <c r="BU29" s="767">
        <v>45734.0</v>
      </c>
      <c r="BV29" s="767">
        <v>45734.0</v>
      </c>
      <c r="BW29" s="767">
        <v>45737.0</v>
      </c>
      <c r="BX29" s="767">
        <v>45741.0</v>
      </c>
      <c r="BY29" s="876">
        <f t="shared" si="38"/>
        <v>4</v>
      </c>
      <c r="BZ29" s="877">
        <f t="shared" si="39"/>
        <v>8</v>
      </c>
      <c r="CA29" s="878">
        <f t="shared" si="40"/>
        <v>4</v>
      </c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974">
        <v>45720.0</v>
      </c>
      <c r="CV29" s="974">
        <v>45720.0</v>
      </c>
      <c r="CW29" s="974">
        <v>45721.0</v>
      </c>
      <c r="CX29" s="974">
        <v>45721.0</v>
      </c>
      <c r="CY29" s="974">
        <v>45722.0</v>
      </c>
      <c r="CZ29" s="974">
        <v>45738.0</v>
      </c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53">
        <v>8700.0</v>
      </c>
      <c r="DN29" s="377"/>
      <c r="DO29" s="377"/>
      <c r="DP29" s="54"/>
      <c r="DQ29" s="54"/>
      <c r="DR29" s="54"/>
      <c r="DS29" s="54"/>
      <c r="DT29" s="54"/>
      <c r="DU29" s="54"/>
      <c r="DV29" s="377"/>
      <c r="DW29" s="377"/>
      <c r="DX29" s="54"/>
      <c r="DY29" s="54"/>
      <c r="DZ29" s="377"/>
      <c r="EA29" s="377"/>
      <c r="EB29" s="105"/>
      <c r="EC29" s="105"/>
      <c r="ED29" s="105"/>
      <c r="EE29" s="105"/>
      <c r="EF29" s="105"/>
      <c r="EG29" s="105"/>
      <c r="EH29" s="377"/>
      <c r="EI29" s="377"/>
      <c r="EJ29" s="105"/>
      <c r="EK29" s="105"/>
      <c r="EL29" s="105"/>
      <c r="EM29" s="105"/>
      <c r="EN29" s="105"/>
      <c r="EO29" s="105"/>
      <c r="EP29" s="105"/>
      <c r="EQ29" s="163">
        <v>44000.0</v>
      </c>
      <c r="ER29" s="164" t="s">
        <v>194</v>
      </c>
      <c r="ES29" s="165">
        <v>3.0E7</v>
      </c>
      <c r="ET29" s="781">
        <v>11000.0</v>
      </c>
      <c r="EU29" s="69"/>
      <c r="EV29" s="69">
        <v>45709.958333333336</v>
      </c>
      <c r="EW29" s="69">
        <v>45710.37847222222</v>
      </c>
      <c r="EX29" s="70">
        <v>45710.39236111111</v>
      </c>
      <c r="EY29" s="70">
        <v>45710.881944444445</v>
      </c>
      <c r="EZ29" s="71">
        <f t="shared" si="41"/>
        <v>0.9236111111</v>
      </c>
      <c r="FA29" s="72" t="str">
        <f t="shared" si="42"/>
        <v>0 hari 22 jam 10 menit 0</v>
      </c>
      <c r="FB29" s="73">
        <v>45711.37777777778</v>
      </c>
      <c r="FC29" s="71">
        <f t="shared" si="43"/>
        <v>1.419444444</v>
      </c>
      <c r="FD29" s="72" t="str">
        <f t="shared" si="44"/>
        <v>1 hari 10 jam 4 menit 0</v>
      </c>
      <c r="FE29" s="75">
        <v>45712.36111111111</v>
      </c>
      <c r="FF29" s="75">
        <v>45712.36111111111</v>
      </c>
      <c r="FG29" s="75">
        <v>45712.36111111111</v>
      </c>
      <c r="FH29" s="75">
        <v>45712.9375</v>
      </c>
      <c r="FI29" s="71">
        <f t="shared" si="45"/>
        <v>0.5763888889</v>
      </c>
      <c r="FJ29" s="72" t="str">
        <f t="shared" si="46"/>
        <v>0 hari 13 jam 50 menit 0</v>
      </c>
      <c r="FK29" s="71">
        <f t="shared" si="47"/>
        <v>1.995833333</v>
      </c>
      <c r="FL29" s="72" t="str">
        <f t="shared" si="48"/>
        <v>1 hari 23 jam 54 menit 0</v>
      </c>
      <c r="FM29" s="76" t="s">
        <v>96</v>
      </c>
      <c r="FN29" s="166" t="s">
        <v>195</v>
      </c>
      <c r="FO29" s="167" t="s">
        <v>447</v>
      </c>
      <c r="FP29" s="167" t="s">
        <v>448</v>
      </c>
      <c r="FQ29" s="168">
        <v>45705.0</v>
      </c>
      <c r="FR29" s="168">
        <v>45705.0</v>
      </c>
      <c r="FS29" s="380" t="s">
        <v>449</v>
      </c>
      <c r="FT29" s="167"/>
      <c r="FU29" s="274"/>
      <c r="FV29" s="784">
        <v>5536.0</v>
      </c>
      <c r="FW29" s="785"/>
      <c r="FX29" s="784" t="s">
        <v>1091</v>
      </c>
      <c r="FY29" s="785" t="s">
        <v>1092</v>
      </c>
      <c r="FZ29" s="784"/>
      <c r="GA29" s="786"/>
    </row>
    <row r="30" ht="28.5" customHeight="1">
      <c r="A30" s="381">
        <v>8.0</v>
      </c>
      <c r="B30" s="382" t="s">
        <v>43</v>
      </c>
      <c r="C30" s="383"/>
      <c r="D30" s="383"/>
      <c r="E30" s="384"/>
      <c r="F30" s="385" t="s">
        <v>322</v>
      </c>
      <c r="G30" s="385" t="s">
        <v>7</v>
      </c>
      <c r="H30" s="385" t="s">
        <v>330</v>
      </c>
      <c r="I30" s="361" t="s">
        <v>1080</v>
      </c>
      <c r="J30" s="385" t="s">
        <v>450</v>
      </c>
      <c r="K30" s="57" t="s">
        <v>1095</v>
      </c>
      <c r="L30" s="386"/>
      <c r="M30" s="60">
        <v>910.593</v>
      </c>
      <c r="N30" s="387" t="s">
        <v>1096</v>
      </c>
      <c r="O30" s="148"/>
      <c r="P30" s="148"/>
      <c r="Q30" s="148"/>
      <c r="R30" s="148"/>
      <c r="S30" s="149" t="s">
        <v>93</v>
      </c>
      <c r="T30" s="174"/>
      <c r="U30" s="150">
        <v>45713.0</v>
      </c>
      <c r="V30" s="155"/>
      <c r="W30" s="169"/>
      <c r="X30" s="79" t="s">
        <v>334</v>
      </c>
      <c r="Y30" s="72">
        <v>45713.0</v>
      </c>
      <c r="Z30" s="64">
        <v>45713.506944444445</v>
      </c>
      <c r="AA30" s="65">
        <v>45713.0</v>
      </c>
      <c r="AB30" s="64">
        <v>45713.643055555556</v>
      </c>
      <c r="AC30" s="153"/>
      <c r="AD30" s="66">
        <v>1000.0</v>
      </c>
      <c r="AE30" s="154"/>
      <c r="AF30" s="154" t="s">
        <v>335</v>
      </c>
      <c r="AG30" s="249" t="s">
        <v>191</v>
      </c>
      <c r="AH30" s="413" t="s">
        <v>1081</v>
      </c>
      <c r="AI30" s="759" t="s">
        <v>883</v>
      </c>
      <c r="AJ30" s="759" t="s">
        <v>883</v>
      </c>
      <c r="AK30" s="759" t="s">
        <v>884</v>
      </c>
      <c r="AL30" s="970" t="s">
        <v>142</v>
      </c>
      <c r="AM30" s="156"/>
      <c r="AN30" s="157"/>
      <c r="AO30" s="964" t="s">
        <v>1074</v>
      </c>
      <c r="AP30" s="956">
        <v>3800.0</v>
      </c>
      <c r="AQ30" s="966">
        <f t="shared" si="49"/>
        <v>39.68</v>
      </c>
      <c r="AR30" s="971">
        <f t="shared" si="29"/>
        <v>16365</v>
      </c>
      <c r="AS30" s="972">
        <f t="shared" si="30"/>
        <v>649363.2</v>
      </c>
      <c r="AT30" s="971">
        <v>559641.0</v>
      </c>
      <c r="AU30" s="971">
        <v>543034.0</v>
      </c>
      <c r="AV30" s="973">
        <v>60000.0</v>
      </c>
      <c r="AW30" s="894">
        <f t="shared" si="31"/>
        <v>-29722.2</v>
      </c>
      <c r="AX30" s="360" t="s">
        <v>192</v>
      </c>
      <c r="AY30" s="79">
        <v>8.20250224284353E14</v>
      </c>
      <c r="AZ30" s="376">
        <v>3.8849024E7</v>
      </c>
      <c r="BA30" s="767">
        <v>45715.0</v>
      </c>
      <c r="BB30" s="767">
        <v>45716.0</v>
      </c>
      <c r="BC30" s="767">
        <v>45718.0</v>
      </c>
      <c r="BD30" s="767">
        <v>45718.0</v>
      </c>
      <c r="BE30" s="767">
        <v>45715.0</v>
      </c>
      <c r="BF30" s="767">
        <v>45720.0</v>
      </c>
      <c r="BG30" s="769">
        <f t="shared" si="32"/>
        <v>5</v>
      </c>
      <c r="BH30" s="770">
        <f t="shared" si="33"/>
        <v>4</v>
      </c>
      <c r="BI30" s="769">
        <f t="shared" si="34"/>
        <v>5</v>
      </c>
      <c r="BJ30" s="767">
        <v>45720.0</v>
      </c>
      <c r="BK30" s="767">
        <v>45716.0</v>
      </c>
      <c r="BL30" s="767">
        <v>45718.0</v>
      </c>
      <c r="BM30" s="767">
        <v>45718.0</v>
      </c>
      <c r="BN30" s="767">
        <v>45720.0</v>
      </c>
      <c r="BO30" s="767">
        <v>45721.0</v>
      </c>
      <c r="BP30" s="876">
        <f t="shared" si="35"/>
        <v>1</v>
      </c>
      <c r="BQ30" s="877">
        <f t="shared" si="36"/>
        <v>5</v>
      </c>
      <c r="BR30" s="878">
        <f t="shared" si="37"/>
        <v>1</v>
      </c>
      <c r="BS30" s="767">
        <v>45737.0</v>
      </c>
      <c r="BT30" s="767">
        <v>45733.0</v>
      </c>
      <c r="BU30" s="767">
        <v>45734.0</v>
      </c>
      <c r="BV30" s="767">
        <v>45734.0</v>
      </c>
      <c r="BW30" s="767">
        <v>45737.0</v>
      </c>
      <c r="BX30" s="767">
        <v>45740.0</v>
      </c>
      <c r="BY30" s="876">
        <f t="shared" si="38"/>
        <v>3</v>
      </c>
      <c r="BZ30" s="877">
        <f t="shared" si="39"/>
        <v>7</v>
      </c>
      <c r="CA30" s="878">
        <f t="shared" si="40"/>
        <v>3</v>
      </c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974">
        <v>45720.0</v>
      </c>
      <c r="CV30" s="974">
        <v>45720.0</v>
      </c>
      <c r="CW30" s="974">
        <v>45720.0</v>
      </c>
      <c r="CX30" s="974">
        <v>45720.0</v>
      </c>
      <c r="CY30" s="974">
        <v>45722.0</v>
      </c>
      <c r="CZ30" s="974">
        <v>45730.0</v>
      </c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53">
        <v>800.0</v>
      </c>
      <c r="DN30" s="377"/>
      <c r="DO30" s="377"/>
      <c r="DP30" s="54"/>
      <c r="DQ30" s="54"/>
      <c r="DR30" s="54"/>
      <c r="DS30" s="54"/>
      <c r="DT30" s="54"/>
      <c r="DU30" s="54"/>
      <c r="DV30" s="377"/>
      <c r="DW30" s="377"/>
      <c r="DX30" s="54"/>
      <c r="DY30" s="54"/>
      <c r="DZ30" s="377"/>
      <c r="EA30" s="377"/>
      <c r="EB30" s="105"/>
      <c r="EC30" s="105"/>
      <c r="ED30" s="105"/>
      <c r="EE30" s="105"/>
      <c r="EF30" s="105"/>
      <c r="EG30" s="105"/>
      <c r="EH30" s="377"/>
      <c r="EI30" s="377"/>
      <c r="EJ30" s="105"/>
      <c r="EK30" s="105"/>
      <c r="EL30" s="105"/>
      <c r="EM30" s="105"/>
      <c r="EN30" s="105"/>
      <c r="EO30" s="105"/>
      <c r="EP30" s="105"/>
      <c r="EQ30" s="163">
        <v>44000.0</v>
      </c>
      <c r="ER30" s="164" t="s">
        <v>194</v>
      </c>
      <c r="ES30" s="165">
        <v>3.0E7</v>
      </c>
      <c r="ET30" s="781">
        <v>11000.0</v>
      </c>
      <c r="EU30" s="69"/>
      <c r="EV30" s="69">
        <v>45709.961805555555</v>
      </c>
      <c r="EW30" s="69">
        <v>45712.97222222222</v>
      </c>
      <c r="EX30" s="70">
        <v>45712.989583333336</v>
      </c>
      <c r="EY30" s="70">
        <v>45713.506944444445</v>
      </c>
      <c r="EZ30" s="71">
        <f t="shared" si="41"/>
        <v>3.545138889</v>
      </c>
      <c r="FA30" s="72" t="str">
        <f t="shared" si="42"/>
        <v>3 hari 13 jam 5 menit 0</v>
      </c>
      <c r="FB30" s="73">
        <v>45713.643055555556</v>
      </c>
      <c r="FC30" s="71">
        <f t="shared" si="43"/>
        <v>3.68125</v>
      </c>
      <c r="FD30" s="72" t="str">
        <f t="shared" si="44"/>
        <v>3 hari 16 jam 21 menit 0</v>
      </c>
      <c r="FE30" s="75">
        <v>45714.11111111111</v>
      </c>
      <c r="FF30" s="75">
        <v>45714.11111111111</v>
      </c>
      <c r="FG30" s="75">
        <v>45714.3125</v>
      </c>
      <c r="FH30" s="75">
        <v>45714.354166666664</v>
      </c>
      <c r="FI30" s="71">
        <f t="shared" si="45"/>
        <v>0.2430555556</v>
      </c>
      <c r="FJ30" s="72" t="str">
        <f t="shared" si="46"/>
        <v>0 hari 5 jam 50 menit 0</v>
      </c>
      <c r="FK30" s="71">
        <f t="shared" si="47"/>
        <v>3.924305556</v>
      </c>
      <c r="FL30" s="72" t="str">
        <f t="shared" si="48"/>
        <v>3 hari 22 jam 11 menit 0</v>
      </c>
      <c r="FM30" s="76" t="s">
        <v>96</v>
      </c>
      <c r="FN30" s="166" t="s">
        <v>195</v>
      </c>
      <c r="FO30" s="167" t="s">
        <v>453</v>
      </c>
      <c r="FP30" s="167" t="s">
        <v>454</v>
      </c>
      <c r="FQ30" s="168">
        <v>45709.0</v>
      </c>
      <c r="FR30" s="168">
        <v>45709.0</v>
      </c>
      <c r="FS30" s="380" t="s">
        <v>455</v>
      </c>
      <c r="FT30" s="167"/>
      <c r="FU30" s="274"/>
      <c r="FV30" s="784">
        <v>5410.0</v>
      </c>
      <c r="FW30" s="785"/>
      <c r="FX30" s="784" t="s">
        <v>1097</v>
      </c>
      <c r="FY30" s="785" t="s">
        <v>1098</v>
      </c>
      <c r="FZ30" s="784"/>
      <c r="GA30" s="786"/>
    </row>
    <row r="31" ht="18.0" customHeight="1">
      <c r="A31" s="388"/>
      <c r="B31" s="388"/>
      <c r="C31" s="389"/>
      <c r="D31" s="390"/>
      <c r="E31" s="391"/>
      <c r="F31" s="392"/>
      <c r="G31" s="392"/>
      <c r="H31" s="392"/>
      <c r="I31" s="392"/>
      <c r="J31" s="392"/>
      <c r="K31" s="89" t="s">
        <v>111</v>
      </c>
      <c r="L31" s="90">
        <f t="shared" ref="L31:M31" si="50">SUM(L23:L30)</f>
        <v>52105</v>
      </c>
      <c r="M31" s="91">
        <f t="shared" si="50"/>
        <v>52109.378</v>
      </c>
      <c r="N31" s="393"/>
      <c r="O31" s="392"/>
      <c r="P31" s="392"/>
      <c r="Q31" s="392"/>
      <c r="R31" s="392"/>
      <c r="S31" s="392"/>
      <c r="T31" s="86"/>
      <c r="U31" s="87"/>
      <c r="V31" s="179"/>
      <c r="W31" s="180"/>
      <c r="X31" s="181"/>
      <c r="Y31" s="86"/>
      <c r="Z31" s="86"/>
      <c r="AA31" s="93"/>
      <c r="AB31" s="93"/>
      <c r="AC31" s="93"/>
      <c r="AD31" s="90"/>
      <c r="AE31" s="90"/>
      <c r="AF31" s="90"/>
      <c r="AG31" s="94"/>
      <c r="AH31" s="94"/>
      <c r="AI31" s="86"/>
      <c r="AJ31" s="86"/>
      <c r="AK31" s="86"/>
      <c r="AL31" s="86"/>
      <c r="AM31" s="86"/>
      <c r="AN31" s="91"/>
      <c r="AO31" s="86"/>
      <c r="AP31" s="975"/>
      <c r="AQ31" s="975"/>
      <c r="AR31" s="975"/>
      <c r="AS31" s="975"/>
      <c r="AT31" s="975"/>
      <c r="AU31" s="86"/>
      <c r="AV31" s="86"/>
      <c r="AW31" s="86"/>
      <c r="AX31" s="86"/>
      <c r="AY31" s="86"/>
      <c r="AZ31" s="86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  <c r="CH31" s="94"/>
      <c r="CI31" s="94"/>
      <c r="CJ31" s="94"/>
      <c r="CK31" s="94"/>
      <c r="CL31" s="94"/>
      <c r="CM31" s="94"/>
      <c r="CN31" s="94"/>
      <c r="CO31" s="94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4"/>
      <c r="DS31" s="86"/>
      <c r="DT31" s="94"/>
      <c r="DU31" s="94"/>
      <c r="DV31" s="94"/>
      <c r="DW31" s="94"/>
      <c r="DX31" s="94"/>
      <c r="DY31" s="86"/>
      <c r="DZ31" s="86"/>
      <c r="EA31" s="94"/>
      <c r="EB31" s="94"/>
      <c r="EC31" s="94"/>
      <c r="ED31" s="94"/>
      <c r="EE31" s="94"/>
      <c r="EF31" s="86"/>
      <c r="EG31" s="94"/>
      <c r="EH31" s="94"/>
      <c r="EI31" s="94"/>
      <c r="EJ31" s="94"/>
      <c r="EK31" s="94"/>
      <c r="EL31" s="86"/>
      <c r="EM31" s="94"/>
      <c r="EN31" s="94"/>
      <c r="EO31" s="94"/>
      <c r="EP31" s="94"/>
      <c r="EQ31" s="96"/>
      <c r="ER31" s="182"/>
      <c r="ES31" s="95"/>
      <c r="ET31" s="96"/>
      <c r="EU31" s="796"/>
      <c r="EV31" s="95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96"/>
      <c r="FJ31" s="96"/>
      <c r="FK31" s="96"/>
      <c r="FL31" s="96"/>
      <c r="FM31" s="96"/>
      <c r="FN31" s="96"/>
      <c r="FO31" s="183"/>
      <c r="FP31" s="183"/>
      <c r="FQ31" s="183"/>
      <c r="FR31" s="183"/>
      <c r="FS31" s="183"/>
      <c r="FT31" s="183"/>
      <c r="FU31" s="797"/>
      <c r="FV31" s="797"/>
      <c r="FW31" s="797"/>
      <c r="FX31" s="797"/>
      <c r="FY31" s="797"/>
      <c r="FZ31" s="797"/>
      <c r="GA31" s="797"/>
    </row>
    <row r="32" ht="28.5" customHeight="1">
      <c r="A32" s="356">
        <v>1.0</v>
      </c>
      <c r="B32" s="54" t="s">
        <v>43</v>
      </c>
      <c r="C32" s="969" t="s">
        <v>397</v>
      </c>
      <c r="D32" s="155" t="s">
        <v>6</v>
      </c>
      <c r="E32" s="414" t="s">
        <v>1099</v>
      </c>
      <c r="F32" s="155" t="s">
        <v>322</v>
      </c>
      <c r="G32" s="169" t="s">
        <v>7</v>
      </c>
      <c r="H32" s="169" t="s">
        <v>330</v>
      </c>
      <c r="I32" s="395" t="s">
        <v>1080</v>
      </c>
      <c r="J32" s="155" t="s">
        <v>457</v>
      </c>
      <c r="K32" s="394" t="s">
        <v>1100</v>
      </c>
      <c r="L32" s="59">
        <v>7000.0</v>
      </c>
      <c r="M32" s="60">
        <v>7194.317</v>
      </c>
      <c r="N32" s="148" t="s">
        <v>1101</v>
      </c>
      <c r="O32" s="148"/>
      <c r="P32" s="148"/>
      <c r="Q32" s="148"/>
      <c r="R32" s="148"/>
      <c r="S32" s="149" t="s">
        <v>93</v>
      </c>
      <c r="T32" s="149"/>
      <c r="U32" s="150">
        <v>45713.0</v>
      </c>
      <c r="V32" s="151"/>
      <c r="W32" s="152"/>
      <c r="X32" s="79" t="s">
        <v>334</v>
      </c>
      <c r="Y32" s="72">
        <v>45713.0</v>
      </c>
      <c r="Z32" s="64">
        <v>45713.506944444445</v>
      </c>
      <c r="AA32" s="65">
        <v>45713.0</v>
      </c>
      <c r="AB32" s="64">
        <v>45713.657638888886</v>
      </c>
      <c r="AC32" s="153"/>
      <c r="AD32" s="66">
        <v>7100.0</v>
      </c>
      <c r="AE32" s="154"/>
      <c r="AF32" s="154" t="s">
        <v>335</v>
      </c>
      <c r="AG32" s="249" t="s">
        <v>191</v>
      </c>
      <c r="AH32" s="413" t="s">
        <v>1081</v>
      </c>
      <c r="AI32" s="759" t="s">
        <v>883</v>
      </c>
      <c r="AJ32" s="759" t="s">
        <v>883</v>
      </c>
      <c r="AK32" s="759" t="s">
        <v>884</v>
      </c>
      <c r="AL32" s="970" t="s">
        <v>142</v>
      </c>
      <c r="AM32" s="156"/>
      <c r="AN32" s="157"/>
      <c r="AO32" s="964" t="s">
        <v>1074</v>
      </c>
      <c r="AP32" s="956">
        <v>3800.0</v>
      </c>
      <c r="AQ32" s="966">
        <f t="shared" ref="AQ32:AQ34" si="51">(39.98+39.38)/2</f>
        <v>39.68</v>
      </c>
      <c r="AR32" s="971">
        <f t="shared" ref="AR32:AR38" si="52">(16384.51+16221.49)/2</f>
        <v>16303</v>
      </c>
      <c r="AS32" s="972">
        <f t="shared" ref="AS32:AS38" si="53">AR32*AQ32</f>
        <v>646903.04</v>
      </c>
      <c r="AT32" s="971">
        <v>559641.0</v>
      </c>
      <c r="AU32" s="971">
        <v>548664.0</v>
      </c>
      <c r="AV32" s="973">
        <v>60000.0</v>
      </c>
      <c r="AW32" s="894">
        <f t="shared" ref="AW32:AW38" si="54">(AT32+AV32)-AS32</f>
        <v>-27262.04</v>
      </c>
      <c r="AX32" s="360" t="s">
        <v>192</v>
      </c>
      <c r="AY32" s="79">
        <v>8.20250224284585E14</v>
      </c>
      <c r="AZ32" s="376">
        <v>3.3992896E8</v>
      </c>
      <c r="BA32" s="767">
        <v>45719.0</v>
      </c>
      <c r="BB32" s="767">
        <v>45716.0</v>
      </c>
      <c r="BC32" s="767">
        <v>45718.0</v>
      </c>
      <c r="BD32" s="767">
        <v>45718.0</v>
      </c>
      <c r="BE32" s="767">
        <v>45719.0</v>
      </c>
      <c r="BF32" s="767">
        <v>45720.0</v>
      </c>
      <c r="BG32" s="769">
        <f t="shared" ref="BG32:BG38" si="55">BF32-BA32</f>
        <v>1</v>
      </c>
      <c r="BH32" s="770">
        <f t="shared" ref="BH32:BH38" si="56">BF32-BB32</f>
        <v>4</v>
      </c>
      <c r="BI32" s="769">
        <f t="shared" ref="BI32:BI38" si="57">BF32-BE32</f>
        <v>1</v>
      </c>
      <c r="BJ32" s="767">
        <v>45721.0</v>
      </c>
      <c r="BK32" s="767">
        <v>45716.0</v>
      </c>
      <c r="BL32" s="767">
        <v>45718.0</v>
      </c>
      <c r="BM32" s="767">
        <v>45718.0</v>
      </c>
      <c r="BN32" s="767">
        <v>45721.0</v>
      </c>
      <c r="BO32" s="767">
        <v>45735.0</v>
      </c>
      <c r="BP32" s="876">
        <f t="shared" ref="BP32:BP38" si="58">BO32-BJ32</f>
        <v>14</v>
      </c>
      <c r="BQ32" s="877">
        <f t="shared" ref="BQ32:BQ38" si="59">BO32-BK32</f>
        <v>19</v>
      </c>
      <c r="BR32" s="878">
        <f t="shared" ref="BR32:BR38" si="60">BO32-BN32</f>
        <v>14</v>
      </c>
      <c r="BS32" s="767">
        <v>45737.0</v>
      </c>
      <c r="BT32" s="767">
        <v>45734.0</v>
      </c>
      <c r="BU32" s="767">
        <v>45734.0</v>
      </c>
      <c r="BV32" s="767">
        <v>45735.0</v>
      </c>
      <c r="BW32" s="767">
        <v>45737.0</v>
      </c>
      <c r="BX32" s="767">
        <v>45742.0</v>
      </c>
      <c r="BY32" s="876">
        <f t="shared" ref="BY32:BY38" si="61">BX32-BS32</f>
        <v>5</v>
      </c>
      <c r="BZ32" s="877">
        <f t="shared" ref="BZ32:BZ38" si="62">BX32-BT32</f>
        <v>8</v>
      </c>
      <c r="CA32" s="878">
        <f t="shared" ref="CA32:CA38" si="63">BX32-BW32</f>
        <v>5</v>
      </c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974">
        <v>45720.0</v>
      </c>
      <c r="CV32" s="974">
        <v>45720.0</v>
      </c>
      <c r="CW32" s="974">
        <v>45720.0</v>
      </c>
      <c r="CX32" s="974">
        <v>45720.0</v>
      </c>
      <c r="CY32" s="974">
        <v>45722.0</v>
      </c>
      <c r="CZ32" s="974">
        <v>45730.0</v>
      </c>
      <c r="DA32" s="974">
        <v>45756.0</v>
      </c>
      <c r="DB32" s="974">
        <v>45761.0</v>
      </c>
      <c r="DC32" s="974">
        <v>45762.0</v>
      </c>
      <c r="DD32" s="974">
        <v>45763.0</v>
      </c>
      <c r="DE32" s="974">
        <v>45763.0</v>
      </c>
      <c r="DF32" s="974">
        <v>45772.0</v>
      </c>
      <c r="DG32" s="974">
        <v>45735.0</v>
      </c>
      <c r="DH32" s="974">
        <v>45735.0</v>
      </c>
      <c r="DI32" s="974">
        <v>45736.0</v>
      </c>
      <c r="DJ32" s="974">
        <v>45737.0</v>
      </c>
      <c r="DK32" s="974">
        <v>45737.0</v>
      </c>
      <c r="DL32" s="974">
        <v>45772.0</v>
      </c>
      <c r="DM32" s="53">
        <v>7000.0</v>
      </c>
      <c r="DN32" s="162"/>
      <c r="DO32" s="162"/>
      <c r="DP32" s="54"/>
      <c r="DQ32" s="54"/>
      <c r="DR32" s="54"/>
      <c r="DS32" s="54"/>
      <c r="DT32" s="54"/>
      <c r="DU32" s="54"/>
      <c r="DV32" s="162"/>
      <c r="DW32" s="162"/>
      <c r="DX32" s="105"/>
      <c r="DY32" s="162"/>
      <c r="DZ32" s="162"/>
      <c r="EA32" s="162"/>
      <c r="EB32" s="105"/>
      <c r="EC32" s="105"/>
      <c r="ED32" s="105"/>
      <c r="EE32" s="105"/>
      <c r="EF32" s="105"/>
      <c r="EG32" s="105"/>
      <c r="EH32" s="105"/>
      <c r="EI32" s="105"/>
      <c r="EJ32" s="105"/>
      <c r="EK32" s="105"/>
      <c r="EL32" s="105"/>
      <c r="EM32" s="105"/>
      <c r="EN32" s="105"/>
      <c r="EO32" s="105"/>
      <c r="EP32" s="105"/>
      <c r="EQ32" s="163">
        <v>44000.0</v>
      </c>
      <c r="ER32" s="164" t="s">
        <v>194</v>
      </c>
      <c r="ES32" s="165">
        <v>3.0E7</v>
      </c>
      <c r="ET32" s="781">
        <v>11000.0</v>
      </c>
      <c r="EU32" s="908">
        <v>45678.0</v>
      </c>
      <c r="EV32" s="69">
        <v>45709.961805555555</v>
      </c>
      <c r="EW32" s="69">
        <v>45712.97222222222</v>
      </c>
      <c r="EX32" s="70">
        <v>45712.989583333336</v>
      </c>
      <c r="EY32" s="70">
        <v>45713.506944444445</v>
      </c>
      <c r="EZ32" s="71">
        <f t="shared" ref="EZ32:EZ38" si="64">EY32-EV32</f>
        <v>3.545138889</v>
      </c>
      <c r="FA32" s="72" t="str">
        <f t="shared" ref="FA32:FA38" si="65">INT(EY32-EV32)&amp;" hari "&amp;HOUR(MOD(EY32-EV32,1))&amp;" jam "&amp;MINUTE(MOD(EY32-EV32,1))&amp;" menit "&amp;SECOND(MOD(EY32-EV32,1))</f>
        <v>3 hari 13 jam 5 menit 0</v>
      </c>
      <c r="FB32" s="73">
        <v>45713.657638888886</v>
      </c>
      <c r="FC32" s="71">
        <f t="shared" ref="FC32:FC38" si="66">FB32-EV32</f>
        <v>3.695833333</v>
      </c>
      <c r="FD32" s="72" t="str">
        <f t="shared" ref="FD32:FD38" si="67">INT(FB32-EV32)&amp;" hari "&amp;HOUR(MOD(FB32-EV32,1))&amp;" jam "&amp;MINUTE(MOD(FB32-EV32,1))&amp;" menit "&amp;SECOND(MOD(FB32-EV32,1))</f>
        <v>3 hari 16 jam 42 menit 0</v>
      </c>
      <c r="FE32" s="74">
        <v>45714.54861111111</v>
      </c>
      <c r="FF32" s="74">
        <v>45714.54861111111</v>
      </c>
      <c r="FG32" s="74">
        <v>45714.5625</v>
      </c>
      <c r="FH32" s="75">
        <v>45715.29861111111</v>
      </c>
      <c r="FI32" s="71">
        <f t="shared" ref="FI32:FI38" si="68">FH32-FE32</f>
        <v>0.75</v>
      </c>
      <c r="FJ32" s="72" t="str">
        <f t="shared" ref="FJ32:FJ38" si="69">INT(FH32-FE32)&amp;" hari "&amp;HOUR(MOD(FH32-FE32,1))&amp;" jam "&amp;MINUTE(MOD(FH32-FE32,1))&amp;" menit "&amp;SECOND(MOD(FH32-FE32,1))</f>
        <v>0 hari 18 jam 0 menit 0</v>
      </c>
      <c r="FK32" s="71">
        <f t="shared" ref="FK32:FK38" si="70">FC32+FI32</f>
        <v>4.445833333</v>
      </c>
      <c r="FL32" s="72" t="str">
        <f t="shared" ref="FL32:FL38" si="71">INT(FK32)&amp;" hari "&amp;HOUR(MOD(FK32,1))&amp;" jam "&amp;MINUTE(MOD(FK32,1))&amp;" menit "&amp;SECOND(MOD(FK32,1))</f>
        <v>4 hari 10 jam 42 menit 0</v>
      </c>
      <c r="FM32" s="76" t="s">
        <v>96</v>
      </c>
      <c r="FN32" s="166" t="s">
        <v>195</v>
      </c>
      <c r="FO32" s="167" t="s">
        <v>453</v>
      </c>
      <c r="FP32" s="167" t="s">
        <v>460</v>
      </c>
      <c r="FQ32" s="168"/>
      <c r="FR32" s="168"/>
      <c r="FS32" s="380" t="s">
        <v>455</v>
      </c>
      <c r="FT32" s="167"/>
      <c r="FU32" s="274"/>
      <c r="FV32" s="784">
        <v>5392.0</v>
      </c>
      <c r="FW32" s="785"/>
      <c r="FX32" s="784">
        <v>40.0</v>
      </c>
      <c r="FY32" s="785" t="s">
        <v>1083</v>
      </c>
      <c r="FZ32" s="784"/>
      <c r="GA32" s="786"/>
    </row>
    <row r="33" ht="28.5" customHeight="1">
      <c r="A33" s="356">
        <v>2.0</v>
      </c>
      <c r="B33" s="78" t="s">
        <v>43</v>
      </c>
      <c r="C33" s="155"/>
      <c r="D33" s="155"/>
      <c r="E33" s="395" t="s">
        <v>1102</v>
      </c>
      <c r="F33" s="155" t="s">
        <v>322</v>
      </c>
      <c r="G33" s="169" t="s">
        <v>7</v>
      </c>
      <c r="H33" s="169" t="s">
        <v>330</v>
      </c>
      <c r="I33" s="395" t="s">
        <v>1080</v>
      </c>
      <c r="J33" s="155" t="s">
        <v>462</v>
      </c>
      <c r="K33" s="396" t="s">
        <v>463</v>
      </c>
      <c r="L33" s="59">
        <v>7500.0</v>
      </c>
      <c r="M33" s="60">
        <v>7507.142</v>
      </c>
      <c r="N33" s="148" t="s">
        <v>464</v>
      </c>
      <c r="O33" s="148"/>
      <c r="P33" s="148"/>
      <c r="Q33" s="148"/>
      <c r="R33" s="148"/>
      <c r="S33" s="149" t="s">
        <v>93</v>
      </c>
      <c r="T33" s="149"/>
      <c r="U33" s="150">
        <v>45713.0</v>
      </c>
      <c r="V33" s="155"/>
      <c r="W33" s="169"/>
      <c r="X33" s="79" t="s">
        <v>465</v>
      </c>
      <c r="Y33" s="72">
        <v>45713.0</v>
      </c>
      <c r="Z33" s="64">
        <v>45713.95486111111</v>
      </c>
      <c r="AA33" s="65">
        <v>45714.0</v>
      </c>
      <c r="AB33" s="64">
        <v>45714.68263888889</v>
      </c>
      <c r="AC33" s="153"/>
      <c r="AD33" s="66">
        <v>7500.0</v>
      </c>
      <c r="AE33" s="154"/>
      <c r="AF33" s="154" t="s">
        <v>335</v>
      </c>
      <c r="AG33" s="249" t="s">
        <v>191</v>
      </c>
      <c r="AH33" s="413" t="s">
        <v>1081</v>
      </c>
      <c r="AI33" s="759" t="s">
        <v>883</v>
      </c>
      <c r="AJ33" s="759" t="s">
        <v>883</v>
      </c>
      <c r="AK33" s="759" t="s">
        <v>884</v>
      </c>
      <c r="AL33" s="970" t="s">
        <v>142</v>
      </c>
      <c r="AM33" s="156"/>
      <c r="AN33" s="157"/>
      <c r="AO33" s="964" t="s">
        <v>1074</v>
      </c>
      <c r="AP33" s="956">
        <v>3800.0</v>
      </c>
      <c r="AQ33" s="966">
        <f t="shared" si="51"/>
        <v>39.68</v>
      </c>
      <c r="AR33" s="971">
        <f t="shared" si="52"/>
        <v>16303</v>
      </c>
      <c r="AS33" s="972">
        <f t="shared" si="53"/>
        <v>646903.04</v>
      </c>
      <c r="AT33" s="971">
        <v>560087.0</v>
      </c>
      <c r="AU33" s="971">
        <v>565541.0</v>
      </c>
      <c r="AV33" s="973">
        <v>60000.0</v>
      </c>
      <c r="AW33" s="894">
        <f t="shared" si="54"/>
        <v>-26816.04</v>
      </c>
      <c r="AX33" s="360" t="s">
        <v>192</v>
      </c>
      <c r="AY33" s="79">
        <v>8.20250225451528E14</v>
      </c>
      <c r="AZ33" s="376">
        <v>3.29388192E8</v>
      </c>
      <c r="BA33" s="767">
        <v>45719.0</v>
      </c>
      <c r="BB33" s="767">
        <v>45716.0</v>
      </c>
      <c r="BC33" s="767">
        <v>45718.0</v>
      </c>
      <c r="BD33" s="767">
        <v>45718.0</v>
      </c>
      <c r="BE33" s="767">
        <v>45720.0</v>
      </c>
      <c r="BF33" s="767">
        <v>45721.0</v>
      </c>
      <c r="BG33" s="769">
        <f t="shared" si="55"/>
        <v>2</v>
      </c>
      <c r="BH33" s="770">
        <f t="shared" si="56"/>
        <v>5</v>
      </c>
      <c r="BI33" s="769">
        <f t="shared" si="57"/>
        <v>1</v>
      </c>
      <c r="BJ33" s="767">
        <v>45721.0</v>
      </c>
      <c r="BK33" s="767">
        <v>45716.0</v>
      </c>
      <c r="BL33" s="767">
        <v>45718.0</v>
      </c>
      <c r="BM33" s="767">
        <v>45718.0</v>
      </c>
      <c r="BN33" s="767">
        <v>45719.0</v>
      </c>
      <c r="BO33" s="767">
        <v>45736.0</v>
      </c>
      <c r="BP33" s="876">
        <f t="shared" si="58"/>
        <v>15</v>
      </c>
      <c r="BQ33" s="877">
        <f t="shared" si="59"/>
        <v>20</v>
      </c>
      <c r="BR33" s="878">
        <f t="shared" si="60"/>
        <v>17</v>
      </c>
      <c r="BS33" s="767">
        <v>45737.0</v>
      </c>
      <c r="BT33" s="767">
        <v>45734.0</v>
      </c>
      <c r="BU33" s="767">
        <v>45734.0</v>
      </c>
      <c r="BV33" s="767">
        <v>45735.0</v>
      </c>
      <c r="BW33" s="767">
        <v>45737.0</v>
      </c>
      <c r="BX33" s="767">
        <v>45742.0</v>
      </c>
      <c r="BY33" s="876">
        <f t="shared" si="61"/>
        <v>5</v>
      </c>
      <c r="BZ33" s="877">
        <f t="shared" si="62"/>
        <v>8</v>
      </c>
      <c r="CA33" s="878">
        <f t="shared" si="63"/>
        <v>5</v>
      </c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974">
        <v>45720.0</v>
      </c>
      <c r="CV33" s="974">
        <v>45721.0</v>
      </c>
      <c r="CW33" s="974">
        <v>45721.0</v>
      </c>
      <c r="CX33" s="974">
        <v>45721.0</v>
      </c>
      <c r="CY33" s="974">
        <v>45722.0</v>
      </c>
      <c r="CZ33" s="974">
        <v>45730.0</v>
      </c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53">
        <v>6800.0</v>
      </c>
      <c r="DN33" s="162"/>
      <c r="DO33" s="162"/>
      <c r="DP33" s="54"/>
      <c r="DQ33" s="54"/>
      <c r="DR33" s="54"/>
      <c r="DS33" s="54"/>
      <c r="DT33" s="54"/>
      <c r="DU33" s="54"/>
      <c r="DV33" s="162"/>
      <c r="DW33" s="162"/>
      <c r="DX33" s="105"/>
      <c r="DY33" s="162"/>
      <c r="DZ33" s="162"/>
      <c r="EA33" s="162"/>
      <c r="EB33" s="105"/>
      <c r="EC33" s="105"/>
      <c r="ED33" s="105"/>
      <c r="EE33" s="105"/>
      <c r="EF33" s="105"/>
      <c r="EG33" s="105"/>
      <c r="EH33" s="105"/>
      <c r="EI33" s="105"/>
      <c r="EJ33" s="105"/>
      <c r="EK33" s="105"/>
      <c r="EL33" s="105"/>
      <c r="EM33" s="105"/>
      <c r="EN33" s="105"/>
      <c r="EO33" s="105"/>
      <c r="EP33" s="105"/>
      <c r="EQ33" s="163">
        <v>44000.0</v>
      </c>
      <c r="ER33" s="164" t="s">
        <v>194</v>
      </c>
      <c r="ES33" s="165">
        <v>3.0E7</v>
      </c>
      <c r="ET33" s="781">
        <v>11000.0</v>
      </c>
      <c r="EU33" s="70"/>
      <c r="EV33" s="70">
        <v>45713.552083333336</v>
      </c>
      <c r="EW33" s="70">
        <v>45713.552083333336</v>
      </c>
      <c r="EX33" s="70">
        <v>45713.618055555555</v>
      </c>
      <c r="EY33" s="70">
        <v>45714.135416666664</v>
      </c>
      <c r="EZ33" s="71">
        <f t="shared" si="64"/>
        <v>0.5833333333</v>
      </c>
      <c r="FA33" s="72" t="str">
        <f t="shared" si="65"/>
        <v>0 hari 14 jam 0 menit 0</v>
      </c>
      <c r="FB33" s="73">
        <v>45714.68263888889</v>
      </c>
      <c r="FC33" s="71">
        <f t="shared" si="66"/>
        <v>1.130555556</v>
      </c>
      <c r="FD33" s="72" t="str">
        <f t="shared" si="67"/>
        <v>1 hari 3 jam 8 menit 0</v>
      </c>
      <c r="FE33" s="74">
        <v>45715.354166666664</v>
      </c>
      <c r="FF33" s="74">
        <v>45715.354166666664</v>
      </c>
      <c r="FG33" s="74">
        <v>45715.354166666664</v>
      </c>
      <c r="FH33" s="74">
        <v>45715.864583333336</v>
      </c>
      <c r="FI33" s="71">
        <f t="shared" si="68"/>
        <v>0.5104166667</v>
      </c>
      <c r="FJ33" s="72" t="str">
        <f t="shared" si="69"/>
        <v>0 hari 12 jam 15 menit 0</v>
      </c>
      <c r="FK33" s="71">
        <f t="shared" si="70"/>
        <v>1.640972222</v>
      </c>
      <c r="FL33" s="72" t="str">
        <f t="shared" si="71"/>
        <v>1 hari 15 jam 23 menit 0</v>
      </c>
      <c r="FM33" s="76" t="s">
        <v>96</v>
      </c>
      <c r="FN33" s="166" t="s">
        <v>195</v>
      </c>
      <c r="FO33" s="167" t="s">
        <v>466</v>
      </c>
      <c r="FP33" s="167" t="s">
        <v>467</v>
      </c>
      <c r="FQ33" s="168"/>
      <c r="FR33" s="168"/>
      <c r="FS33" s="380" t="s">
        <v>468</v>
      </c>
      <c r="FT33" s="167"/>
      <c r="FU33" s="274"/>
      <c r="FV33" s="784">
        <v>5525.0</v>
      </c>
      <c r="FW33" s="785"/>
      <c r="FX33" s="784">
        <v>40.0</v>
      </c>
      <c r="FY33" s="785" t="s">
        <v>1103</v>
      </c>
      <c r="FZ33" s="784"/>
      <c r="GA33" s="786"/>
    </row>
    <row r="34" ht="28.5" customHeight="1">
      <c r="A34" s="362">
        <v>3.0</v>
      </c>
      <c r="B34" s="80" t="s">
        <v>43</v>
      </c>
      <c r="C34" s="155"/>
      <c r="D34" s="155"/>
      <c r="E34" s="395" t="s">
        <v>1104</v>
      </c>
      <c r="F34" s="155" t="s">
        <v>322</v>
      </c>
      <c r="G34" s="169" t="s">
        <v>7</v>
      </c>
      <c r="H34" s="169" t="s">
        <v>330</v>
      </c>
      <c r="I34" s="395" t="s">
        <v>1080</v>
      </c>
      <c r="J34" s="155" t="s">
        <v>469</v>
      </c>
      <c r="K34" s="396" t="s">
        <v>421</v>
      </c>
      <c r="L34" s="59">
        <v>7800.0</v>
      </c>
      <c r="M34" s="60">
        <v>7698.268</v>
      </c>
      <c r="N34" s="148" t="s">
        <v>464</v>
      </c>
      <c r="O34" s="148"/>
      <c r="P34" s="148"/>
      <c r="Q34" s="148"/>
      <c r="R34" s="148"/>
      <c r="S34" s="149" t="s">
        <v>93</v>
      </c>
      <c r="T34" s="149"/>
      <c r="U34" s="150">
        <v>45716.0</v>
      </c>
      <c r="V34" s="155"/>
      <c r="W34" s="169"/>
      <c r="X34" s="79" t="s">
        <v>465</v>
      </c>
      <c r="Y34" s="72">
        <v>45716.0</v>
      </c>
      <c r="Z34" s="64">
        <v>45716.020833333336</v>
      </c>
      <c r="AA34" s="397">
        <v>45716.0</v>
      </c>
      <c r="AB34" s="398">
        <v>45716.56458333333</v>
      </c>
      <c r="AC34" s="153"/>
      <c r="AD34" s="66">
        <v>7500.0</v>
      </c>
      <c r="AE34" s="154"/>
      <c r="AF34" s="154" t="s">
        <v>335</v>
      </c>
      <c r="AG34" s="249" t="s">
        <v>191</v>
      </c>
      <c r="AH34" s="413" t="s">
        <v>1081</v>
      </c>
      <c r="AI34" s="759" t="s">
        <v>883</v>
      </c>
      <c r="AJ34" s="759" t="s">
        <v>883</v>
      </c>
      <c r="AK34" s="759" t="s">
        <v>884</v>
      </c>
      <c r="AL34" s="970" t="s">
        <v>142</v>
      </c>
      <c r="AM34" s="156"/>
      <c r="AN34" s="157"/>
      <c r="AO34" s="964" t="s">
        <v>1074</v>
      </c>
      <c r="AP34" s="956">
        <v>3800.0</v>
      </c>
      <c r="AQ34" s="966">
        <f t="shared" si="51"/>
        <v>39.68</v>
      </c>
      <c r="AR34" s="971">
        <f t="shared" si="52"/>
        <v>16303</v>
      </c>
      <c r="AS34" s="972">
        <f t="shared" si="53"/>
        <v>646903.04</v>
      </c>
      <c r="AT34" s="971">
        <v>564035.0</v>
      </c>
      <c r="AU34" s="971">
        <v>551567.0</v>
      </c>
      <c r="AV34" s="973">
        <v>60000.0</v>
      </c>
      <c r="AW34" s="894">
        <f t="shared" si="54"/>
        <v>-22868.04</v>
      </c>
      <c r="AX34" s="360" t="s">
        <v>192</v>
      </c>
      <c r="AY34" s="399">
        <v>8.20250227790062E14</v>
      </c>
      <c r="AZ34" s="401">
        <v>3.55429992E8</v>
      </c>
      <c r="BA34" s="767">
        <v>45719.0</v>
      </c>
      <c r="BB34" s="767">
        <v>45716.0</v>
      </c>
      <c r="BC34" s="767">
        <v>45718.0</v>
      </c>
      <c r="BD34" s="767">
        <v>45718.0</v>
      </c>
      <c r="BE34" s="767">
        <v>45719.0</v>
      </c>
      <c r="BF34" s="767">
        <v>45723.0</v>
      </c>
      <c r="BG34" s="769">
        <f t="shared" si="55"/>
        <v>4</v>
      </c>
      <c r="BH34" s="770">
        <f t="shared" si="56"/>
        <v>7</v>
      </c>
      <c r="BI34" s="769">
        <f t="shared" si="57"/>
        <v>4</v>
      </c>
      <c r="BJ34" s="767">
        <v>45721.0</v>
      </c>
      <c r="BK34" s="767">
        <v>45716.0</v>
      </c>
      <c r="BL34" s="767">
        <v>45718.0</v>
      </c>
      <c r="BM34" s="767">
        <v>45718.0</v>
      </c>
      <c r="BN34" s="767">
        <v>45721.0</v>
      </c>
      <c r="BO34" s="767">
        <v>45736.0</v>
      </c>
      <c r="BP34" s="876">
        <f t="shared" si="58"/>
        <v>15</v>
      </c>
      <c r="BQ34" s="877">
        <f t="shared" si="59"/>
        <v>20</v>
      </c>
      <c r="BR34" s="878">
        <f t="shared" si="60"/>
        <v>15</v>
      </c>
      <c r="BS34" s="767">
        <v>45737.0</v>
      </c>
      <c r="BT34" s="767">
        <v>45734.0</v>
      </c>
      <c r="BU34" s="767">
        <v>45734.0</v>
      </c>
      <c r="BV34" s="767">
        <v>45735.0</v>
      </c>
      <c r="BW34" s="767">
        <v>45737.0</v>
      </c>
      <c r="BX34" s="767">
        <v>45742.0</v>
      </c>
      <c r="BY34" s="876">
        <f t="shared" si="61"/>
        <v>5</v>
      </c>
      <c r="BZ34" s="877">
        <f t="shared" si="62"/>
        <v>8</v>
      </c>
      <c r="CA34" s="878">
        <f t="shared" si="63"/>
        <v>5</v>
      </c>
      <c r="CB34" s="399"/>
      <c r="CC34" s="399"/>
      <c r="CD34" s="399"/>
      <c r="CE34" s="399"/>
      <c r="CF34" s="399"/>
      <c r="CG34" s="399"/>
      <c r="CH34" s="399"/>
      <c r="CI34" s="399"/>
      <c r="CJ34" s="399"/>
      <c r="CK34" s="399"/>
      <c r="CL34" s="399"/>
      <c r="CM34" s="399"/>
      <c r="CN34" s="399"/>
      <c r="CO34" s="399"/>
      <c r="CP34" s="399"/>
      <c r="CQ34" s="399"/>
      <c r="CR34" s="399"/>
      <c r="CS34" s="399"/>
      <c r="CT34" s="399"/>
      <c r="CU34" s="974">
        <v>45720.0</v>
      </c>
      <c r="CV34" s="974">
        <v>45721.0</v>
      </c>
      <c r="CW34" s="974">
        <v>45721.0</v>
      </c>
      <c r="CX34" s="974">
        <v>45721.0</v>
      </c>
      <c r="CY34" s="974">
        <v>45722.0</v>
      </c>
      <c r="CZ34" s="974">
        <v>45730.0</v>
      </c>
      <c r="DA34" s="399"/>
      <c r="DB34" s="399"/>
      <c r="DC34" s="399"/>
      <c r="DD34" s="399"/>
      <c r="DE34" s="399"/>
      <c r="DF34" s="399"/>
      <c r="DG34" s="399"/>
      <c r="DH34" s="399"/>
      <c r="DI34" s="399"/>
      <c r="DJ34" s="399"/>
      <c r="DK34" s="399"/>
      <c r="DL34" s="399"/>
      <c r="DM34" s="400">
        <v>7300.0</v>
      </c>
      <c r="DN34" s="162"/>
      <c r="DO34" s="162"/>
      <c r="DP34" s="54"/>
      <c r="DQ34" s="54"/>
      <c r="DR34" s="54"/>
      <c r="DS34" s="54"/>
      <c r="DT34" s="54"/>
      <c r="DU34" s="54"/>
      <c r="DV34" s="162"/>
      <c r="DW34" s="162"/>
      <c r="DX34" s="105"/>
      <c r="DY34" s="162"/>
      <c r="DZ34" s="162"/>
      <c r="EA34" s="162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63">
        <v>44000.0</v>
      </c>
      <c r="ER34" s="164" t="s">
        <v>194</v>
      </c>
      <c r="ES34" s="165">
        <v>3.0E7</v>
      </c>
      <c r="ET34" s="781">
        <v>11000.0</v>
      </c>
      <c r="EU34" s="69"/>
      <c r="EV34" s="69">
        <v>45711.958333333336</v>
      </c>
      <c r="EW34" s="70">
        <v>45715.59027777778</v>
      </c>
      <c r="EX34" s="70">
        <v>45715.604166666664</v>
      </c>
      <c r="EY34" s="70">
        <v>45716.020833333336</v>
      </c>
      <c r="EZ34" s="71">
        <f t="shared" si="64"/>
        <v>4.0625</v>
      </c>
      <c r="FA34" s="72" t="str">
        <f t="shared" si="65"/>
        <v>4 hari 1 jam 30 menit 0</v>
      </c>
      <c r="FB34" s="402">
        <v>45716.56458333333</v>
      </c>
      <c r="FC34" s="71">
        <f t="shared" si="66"/>
        <v>4.60625</v>
      </c>
      <c r="FD34" s="72" t="str">
        <f t="shared" si="67"/>
        <v>4 hari 14 jam 33 menit 0</v>
      </c>
      <c r="FE34" s="403">
        <v>45717.26388888889</v>
      </c>
      <c r="FF34" s="403">
        <v>45717.26388888889</v>
      </c>
      <c r="FG34" s="403">
        <v>45717.26388888889</v>
      </c>
      <c r="FH34" s="403">
        <v>45717.739583333336</v>
      </c>
      <c r="FI34" s="71">
        <f t="shared" si="68"/>
        <v>0.4756944444</v>
      </c>
      <c r="FJ34" s="72" t="str">
        <f t="shared" si="69"/>
        <v>0 hari 11 jam 25 menit 0</v>
      </c>
      <c r="FK34" s="71">
        <f t="shared" si="70"/>
        <v>5.081944444</v>
      </c>
      <c r="FL34" s="72" t="str">
        <f t="shared" si="71"/>
        <v>5 hari 1 jam 58 menit 0</v>
      </c>
      <c r="FM34" s="76" t="s">
        <v>96</v>
      </c>
      <c r="FN34" s="166" t="s">
        <v>195</v>
      </c>
      <c r="FO34" s="167" t="s">
        <v>470</v>
      </c>
      <c r="FP34" s="167" t="s">
        <v>471</v>
      </c>
      <c r="FQ34" s="168"/>
      <c r="FR34" s="168"/>
      <c r="FS34" s="380" t="s">
        <v>472</v>
      </c>
      <c r="FT34" s="167"/>
      <c r="FU34" s="274"/>
      <c r="FV34" s="784">
        <v>5709.0</v>
      </c>
      <c r="FW34" s="785"/>
      <c r="FX34" s="784">
        <v>42.0</v>
      </c>
      <c r="FY34" s="785" t="s">
        <v>1105</v>
      </c>
      <c r="FZ34" s="784"/>
      <c r="GA34" s="786"/>
    </row>
    <row r="35" ht="28.5" customHeight="1">
      <c r="A35" s="356">
        <v>4.0</v>
      </c>
      <c r="B35" s="54" t="s">
        <v>43</v>
      </c>
      <c r="C35" s="155"/>
      <c r="D35" s="155"/>
      <c r="E35" s="149"/>
      <c r="F35" s="155" t="s">
        <v>322</v>
      </c>
      <c r="G35" s="169" t="s">
        <v>7</v>
      </c>
      <c r="H35" s="169" t="s">
        <v>330</v>
      </c>
      <c r="I35" s="395" t="s">
        <v>1080</v>
      </c>
      <c r="J35" s="155" t="s">
        <v>473</v>
      </c>
      <c r="K35" s="396" t="s">
        <v>474</v>
      </c>
      <c r="L35" s="59">
        <v>8000.0</v>
      </c>
      <c r="M35" s="60">
        <v>8042.815</v>
      </c>
      <c r="N35" s="148" t="s">
        <v>464</v>
      </c>
      <c r="O35" s="148"/>
      <c r="P35" s="148"/>
      <c r="Q35" s="148"/>
      <c r="R35" s="148"/>
      <c r="S35" s="149" t="s">
        <v>93</v>
      </c>
      <c r="T35" s="149"/>
      <c r="U35" s="150">
        <v>45717.0</v>
      </c>
      <c r="V35" s="155"/>
      <c r="W35" s="169"/>
      <c r="X35" s="79" t="s">
        <v>465</v>
      </c>
      <c r="Y35" s="72">
        <v>45717.0</v>
      </c>
      <c r="Z35" s="398">
        <v>45717.708333333336</v>
      </c>
      <c r="AA35" s="397">
        <v>45717.0</v>
      </c>
      <c r="AB35" s="398">
        <v>45717.84861111111</v>
      </c>
      <c r="AC35" s="153"/>
      <c r="AD35" s="404">
        <v>8000.0</v>
      </c>
      <c r="AE35" s="154"/>
      <c r="AF35" s="154" t="s">
        <v>335</v>
      </c>
      <c r="AG35" s="249" t="s">
        <v>191</v>
      </c>
      <c r="AH35" s="413" t="s">
        <v>1081</v>
      </c>
      <c r="AI35" s="759" t="s">
        <v>883</v>
      </c>
      <c r="AJ35" s="759" t="s">
        <v>883</v>
      </c>
      <c r="AK35" s="759" t="s">
        <v>884</v>
      </c>
      <c r="AL35" s="970" t="s">
        <v>142</v>
      </c>
      <c r="AM35" s="156"/>
      <c r="AN35" s="157"/>
      <c r="AO35" s="964" t="s">
        <v>1074</v>
      </c>
      <c r="AP35" s="956">
        <v>3800.0</v>
      </c>
      <c r="AQ35" s="966">
        <f t="shared" ref="AQ35:AQ38" si="72">(40.5+39.98)/2</f>
        <v>40.24</v>
      </c>
      <c r="AR35" s="971">
        <f t="shared" si="52"/>
        <v>16303</v>
      </c>
      <c r="AS35" s="972">
        <f t="shared" si="53"/>
        <v>656032.72</v>
      </c>
      <c r="AT35" s="971">
        <v>564035.0</v>
      </c>
      <c r="AU35" s="971">
        <v>546520.0</v>
      </c>
      <c r="AV35" s="973">
        <v>60000.0</v>
      </c>
      <c r="AW35" s="894">
        <f t="shared" si="54"/>
        <v>-31997.72</v>
      </c>
      <c r="AX35" s="360" t="s">
        <v>192</v>
      </c>
      <c r="AY35" s="399">
        <v>8.2025030101606E14</v>
      </c>
      <c r="AZ35" s="401">
        <v>3.82126992E8</v>
      </c>
      <c r="BA35" s="767">
        <v>45719.0</v>
      </c>
      <c r="BB35" s="767">
        <v>45716.0</v>
      </c>
      <c r="BC35" s="767">
        <v>45718.0</v>
      </c>
      <c r="BD35" s="767">
        <v>45718.0</v>
      </c>
      <c r="BE35" s="767">
        <v>45719.0</v>
      </c>
      <c r="BF35" s="767">
        <v>45723.0</v>
      </c>
      <c r="BG35" s="769">
        <f t="shared" si="55"/>
        <v>4</v>
      </c>
      <c r="BH35" s="770">
        <f t="shared" si="56"/>
        <v>7</v>
      </c>
      <c r="BI35" s="769">
        <f t="shared" si="57"/>
        <v>4</v>
      </c>
      <c r="BJ35" s="767">
        <v>45721.0</v>
      </c>
      <c r="BK35" s="767">
        <v>45719.0</v>
      </c>
      <c r="BL35" s="767">
        <v>45720.0</v>
      </c>
      <c r="BM35" s="767">
        <v>45720.0</v>
      </c>
      <c r="BN35" s="767">
        <v>45721.0</v>
      </c>
      <c r="BO35" s="767">
        <v>45735.0</v>
      </c>
      <c r="BP35" s="876">
        <f t="shared" si="58"/>
        <v>14</v>
      </c>
      <c r="BQ35" s="877">
        <f t="shared" si="59"/>
        <v>16</v>
      </c>
      <c r="BR35" s="878">
        <f t="shared" si="60"/>
        <v>14</v>
      </c>
      <c r="BS35" s="767">
        <v>45737.0</v>
      </c>
      <c r="BT35" s="767">
        <v>45734.0</v>
      </c>
      <c r="BU35" s="767">
        <v>45734.0</v>
      </c>
      <c r="BV35" s="767">
        <v>45735.0</v>
      </c>
      <c r="BW35" s="767">
        <v>45737.0</v>
      </c>
      <c r="BX35" s="767">
        <v>45742.0</v>
      </c>
      <c r="BY35" s="876">
        <f t="shared" si="61"/>
        <v>5</v>
      </c>
      <c r="BZ35" s="877">
        <f t="shared" si="62"/>
        <v>8</v>
      </c>
      <c r="CA35" s="878">
        <f t="shared" si="63"/>
        <v>5</v>
      </c>
      <c r="CB35" s="399"/>
      <c r="CC35" s="399"/>
      <c r="CD35" s="399"/>
      <c r="CE35" s="399"/>
      <c r="CF35" s="399"/>
      <c r="CG35" s="399"/>
      <c r="CH35" s="399"/>
      <c r="CI35" s="399"/>
      <c r="CJ35" s="399"/>
      <c r="CK35" s="399"/>
      <c r="CL35" s="399"/>
      <c r="CM35" s="399"/>
      <c r="CN35" s="399"/>
      <c r="CO35" s="399"/>
      <c r="CP35" s="399"/>
      <c r="CQ35" s="399"/>
      <c r="CR35" s="399"/>
      <c r="CS35" s="399"/>
      <c r="CT35" s="399"/>
      <c r="CU35" s="974">
        <v>45723.0</v>
      </c>
      <c r="CV35" s="974">
        <v>45726.0</v>
      </c>
      <c r="CW35" s="974">
        <v>45726.0</v>
      </c>
      <c r="CX35" s="974">
        <v>45726.0</v>
      </c>
      <c r="CY35" s="974">
        <v>45727.0</v>
      </c>
      <c r="CZ35" s="974">
        <v>45730.0</v>
      </c>
      <c r="DA35" s="399"/>
      <c r="DB35" s="399"/>
      <c r="DC35" s="399"/>
      <c r="DD35" s="399"/>
      <c r="DE35" s="399"/>
      <c r="DF35" s="399"/>
      <c r="DG35" s="399"/>
      <c r="DH35" s="399"/>
      <c r="DI35" s="399"/>
      <c r="DJ35" s="399"/>
      <c r="DK35" s="399"/>
      <c r="DL35" s="399"/>
      <c r="DM35" s="400">
        <v>7800.0</v>
      </c>
      <c r="DN35" s="162"/>
      <c r="DO35" s="162"/>
      <c r="DP35" s="54"/>
      <c r="DQ35" s="54"/>
      <c r="DR35" s="54"/>
      <c r="DS35" s="54"/>
      <c r="DT35" s="54"/>
      <c r="DU35" s="54"/>
      <c r="DV35" s="162"/>
      <c r="DW35" s="162"/>
      <c r="DX35" s="105"/>
      <c r="DY35" s="162"/>
      <c r="DZ35" s="162"/>
      <c r="EA35" s="162"/>
      <c r="EB35" s="105"/>
      <c r="EC35" s="105"/>
      <c r="ED35" s="105"/>
      <c r="EE35" s="105"/>
      <c r="EF35" s="105"/>
      <c r="EG35" s="105"/>
      <c r="EH35" s="105"/>
      <c r="EI35" s="105"/>
      <c r="EJ35" s="105"/>
      <c r="EK35" s="105"/>
      <c r="EL35" s="105"/>
      <c r="EM35" s="105"/>
      <c r="EN35" s="105"/>
      <c r="EO35" s="105"/>
      <c r="EP35" s="105"/>
      <c r="EQ35" s="163">
        <v>44000.0</v>
      </c>
      <c r="ER35" s="164" t="s">
        <v>194</v>
      </c>
      <c r="ES35" s="165">
        <v>3.0E7</v>
      </c>
      <c r="ET35" s="781">
        <v>11000.0</v>
      </c>
      <c r="EU35" s="405"/>
      <c r="EV35" s="405">
        <v>45713.89236111111</v>
      </c>
      <c r="EW35" s="406">
        <v>45717.13888888889</v>
      </c>
      <c r="EX35" s="406">
        <v>45717.149305555555</v>
      </c>
      <c r="EY35" s="406">
        <v>45717.708333333336</v>
      </c>
      <c r="EZ35" s="71">
        <f t="shared" si="64"/>
        <v>3.815972222</v>
      </c>
      <c r="FA35" s="72" t="str">
        <f t="shared" si="65"/>
        <v>3 hari 19 jam 35 menit 0</v>
      </c>
      <c r="FB35" s="402">
        <v>45717.84861111111</v>
      </c>
      <c r="FC35" s="71">
        <f t="shared" si="66"/>
        <v>3.95625</v>
      </c>
      <c r="FD35" s="72" t="str">
        <f t="shared" si="67"/>
        <v>3 hari 22 jam 57 menit 0</v>
      </c>
      <c r="FE35" s="403">
        <v>45718.51388888889</v>
      </c>
      <c r="FF35" s="403">
        <v>45718.51388888889</v>
      </c>
      <c r="FG35" s="403">
        <v>45718.51388888889</v>
      </c>
      <c r="FH35" s="403">
        <v>45719.03125</v>
      </c>
      <c r="FI35" s="71">
        <f t="shared" si="68"/>
        <v>0.5173611111</v>
      </c>
      <c r="FJ35" s="72" t="str">
        <f t="shared" si="69"/>
        <v>0 hari 12 jam 25 menit 0</v>
      </c>
      <c r="FK35" s="71">
        <f t="shared" si="70"/>
        <v>4.473611111</v>
      </c>
      <c r="FL35" s="72" t="str">
        <f t="shared" si="71"/>
        <v>4 hari 11 jam 22 menit 0</v>
      </c>
      <c r="FM35" s="76" t="s">
        <v>96</v>
      </c>
      <c r="FN35" s="166" t="s">
        <v>195</v>
      </c>
      <c r="FO35" s="407" t="s">
        <v>475</v>
      </c>
      <c r="FP35" s="167" t="s">
        <v>476</v>
      </c>
      <c r="FQ35" s="168"/>
      <c r="FR35" s="171"/>
      <c r="FS35" s="380" t="s">
        <v>477</v>
      </c>
      <c r="FT35" s="167"/>
      <c r="FU35" s="274"/>
      <c r="FV35" s="784">
        <v>5634.0</v>
      </c>
      <c r="FW35" s="785"/>
      <c r="FX35" s="784" t="s">
        <v>1106</v>
      </c>
      <c r="FY35" s="785" t="s">
        <v>1107</v>
      </c>
      <c r="FZ35" s="784"/>
      <c r="GA35" s="786"/>
    </row>
    <row r="36" ht="28.5" customHeight="1">
      <c r="A36" s="356">
        <v>5.0</v>
      </c>
      <c r="B36" s="78" t="s">
        <v>43</v>
      </c>
      <c r="C36" s="155"/>
      <c r="D36" s="155"/>
      <c r="E36" s="169"/>
      <c r="F36" s="155" t="s">
        <v>322</v>
      </c>
      <c r="G36" s="169" t="s">
        <v>7</v>
      </c>
      <c r="H36" s="169" t="s">
        <v>330</v>
      </c>
      <c r="I36" s="395" t="s">
        <v>1080</v>
      </c>
      <c r="J36" s="155" t="s">
        <v>478</v>
      </c>
      <c r="K36" s="396" t="s">
        <v>479</v>
      </c>
      <c r="L36" s="59">
        <v>7500.0</v>
      </c>
      <c r="M36" s="408">
        <v>7224.902</v>
      </c>
      <c r="N36" s="148" t="s">
        <v>464</v>
      </c>
      <c r="O36" s="148"/>
      <c r="P36" s="148"/>
      <c r="Q36" s="148"/>
      <c r="R36" s="148"/>
      <c r="S36" s="149" t="s">
        <v>93</v>
      </c>
      <c r="T36" s="172"/>
      <c r="U36" s="409">
        <v>45719.0</v>
      </c>
      <c r="V36" s="155"/>
      <c r="W36" s="169"/>
      <c r="X36" s="79" t="s">
        <v>465</v>
      </c>
      <c r="Y36" s="410">
        <v>45719.0</v>
      </c>
      <c r="Z36" s="411">
        <v>45719.125</v>
      </c>
      <c r="AA36" s="397">
        <v>45719.0</v>
      </c>
      <c r="AB36" s="398">
        <v>45719.4375</v>
      </c>
      <c r="AC36" s="153"/>
      <c r="AD36" s="66">
        <v>7500.0</v>
      </c>
      <c r="AE36" s="173"/>
      <c r="AF36" s="154" t="s">
        <v>335</v>
      </c>
      <c r="AG36" s="249" t="s">
        <v>191</v>
      </c>
      <c r="AH36" s="413" t="s">
        <v>1081</v>
      </c>
      <c r="AI36" s="759" t="s">
        <v>883</v>
      </c>
      <c r="AJ36" s="759" t="s">
        <v>883</v>
      </c>
      <c r="AK36" s="759" t="s">
        <v>884</v>
      </c>
      <c r="AL36" s="970" t="s">
        <v>142</v>
      </c>
      <c r="AM36" s="156"/>
      <c r="AN36" s="157"/>
      <c r="AO36" s="964" t="s">
        <v>1074</v>
      </c>
      <c r="AP36" s="956">
        <v>3800.0</v>
      </c>
      <c r="AQ36" s="966">
        <f t="shared" si="72"/>
        <v>40.24</v>
      </c>
      <c r="AR36" s="971">
        <f t="shared" si="52"/>
        <v>16303</v>
      </c>
      <c r="AS36" s="972">
        <f t="shared" si="53"/>
        <v>656032.72</v>
      </c>
      <c r="AT36" s="971">
        <v>568978.0</v>
      </c>
      <c r="AU36" s="971">
        <v>559016.0</v>
      </c>
      <c r="AV36" s="973">
        <v>60000.0</v>
      </c>
      <c r="AW36" s="894">
        <f t="shared" si="54"/>
        <v>-27054.72</v>
      </c>
      <c r="AX36" s="360" t="s">
        <v>192</v>
      </c>
      <c r="AY36" s="399">
        <v>8.20250302079312E14</v>
      </c>
      <c r="AZ36" s="401">
        <v>3.4293448E8</v>
      </c>
      <c r="BA36" s="767">
        <v>45719.0</v>
      </c>
      <c r="BB36" s="767">
        <v>45716.0</v>
      </c>
      <c r="BC36" s="767">
        <v>45718.0</v>
      </c>
      <c r="BD36" s="767">
        <v>45718.0</v>
      </c>
      <c r="BE36" s="767">
        <v>45719.0</v>
      </c>
      <c r="BF36" s="767">
        <v>45723.0</v>
      </c>
      <c r="BG36" s="769">
        <f t="shared" si="55"/>
        <v>4</v>
      </c>
      <c r="BH36" s="770">
        <f t="shared" si="56"/>
        <v>7</v>
      </c>
      <c r="BI36" s="769">
        <f t="shared" si="57"/>
        <v>4</v>
      </c>
      <c r="BJ36" s="767">
        <v>45721.0</v>
      </c>
      <c r="BK36" s="767">
        <v>45719.0</v>
      </c>
      <c r="BL36" s="767">
        <v>45720.0</v>
      </c>
      <c r="BM36" s="767">
        <v>45720.0</v>
      </c>
      <c r="BN36" s="767">
        <v>45721.0</v>
      </c>
      <c r="BO36" s="767">
        <v>45736.0</v>
      </c>
      <c r="BP36" s="876">
        <f t="shared" si="58"/>
        <v>15</v>
      </c>
      <c r="BQ36" s="877">
        <f t="shared" si="59"/>
        <v>17</v>
      </c>
      <c r="BR36" s="878">
        <f t="shared" si="60"/>
        <v>15</v>
      </c>
      <c r="BS36" s="767">
        <v>45737.0</v>
      </c>
      <c r="BT36" s="767">
        <v>45734.0</v>
      </c>
      <c r="BU36" s="767">
        <v>45734.0</v>
      </c>
      <c r="BV36" s="767">
        <v>45735.0</v>
      </c>
      <c r="BW36" s="767">
        <v>45737.0</v>
      </c>
      <c r="BX36" s="767">
        <v>45742.0</v>
      </c>
      <c r="BY36" s="876">
        <f t="shared" si="61"/>
        <v>5</v>
      </c>
      <c r="BZ36" s="877">
        <f t="shared" si="62"/>
        <v>8</v>
      </c>
      <c r="CA36" s="878">
        <f t="shared" si="63"/>
        <v>5</v>
      </c>
      <c r="CB36" s="399"/>
      <c r="CC36" s="399"/>
      <c r="CD36" s="399"/>
      <c r="CE36" s="399"/>
      <c r="CF36" s="399"/>
      <c r="CG36" s="399"/>
      <c r="CH36" s="399"/>
      <c r="CI36" s="399"/>
      <c r="CJ36" s="399"/>
      <c r="CK36" s="399"/>
      <c r="CL36" s="399"/>
      <c r="CM36" s="399"/>
      <c r="CN36" s="399"/>
      <c r="CO36" s="399"/>
      <c r="CP36" s="399"/>
      <c r="CQ36" s="399"/>
      <c r="CR36" s="399"/>
      <c r="CS36" s="399"/>
      <c r="CT36" s="399"/>
      <c r="CU36" s="974">
        <v>45723.0</v>
      </c>
      <c r="CV36" s="974">
        <v>45726.0</v>
      </c>
      <c r="CW36" s="974">
        <v>45726.0</v>
      </c>
      <c r="CX36" s="974">
        <v>45726.0</v>
      </c>
      <c r="CY36" s="974">
        <v>45727.0</v>
      </c>
      <c r="CZ36" s="974">
        <v>45730.0</v>
      </c>
      <c r="DA36" s="399"/>
      <c r="DB36" s="399"/>
      <c r="DC36" s="399"/>
      <c r="DD36" s="399"/>
      <c r="DE36" s="399"/>
      <c r="DF36" s="399"/>
      <c r="DG36" s="399"/>
      <c r="DH36" s="399"/>
      <c r="DI36" s="399"/>
      <c r="DJ36" s="399"/>
      <c r="DK36" s="399"/>
      <c r="DL36" s="399"/>
      <c r="DM36" s="400">
        <v>7000.0</v>
      </c>
      <c r="DN36" s="162"/>
      <c r="DO36" s="162"/>
      <c r="DP36" s="54"/>
      <c r="DQ36" s="54"/>
      <c r="DR36" s="54"/>
      <c r="DS36" s="54"/>
      <c r="DT36" s="54"/>
      <c r="DU36" s="54"/>
      <c r="DV36" s="162"/>
      <c r="DW36" s="162"/>
      <c r="DX36" s="105"/>
      <c r="DY36" s="162"/>
      <c r="DZ36" s="162"/>
      <c r="EA36" s="162"/>
      <c r="EB36" s="105"/>
      <c r="EC36" s="105"/>
      <c r="ED36" s="105"/>
      <c r="EE36" s="105"/>
      <c r="EF36" s="105"/>
      <c r="EG36" s="105"/>
      <c r="EH36" s="105"/>
      <c r="EI36" s="105"/>
      <c r="EJ36" s="105"/>
      <c r="EK36" s="105"/>
      <c r="EL36" s="105"/>
      <c r="EM36" s="105"/>
      <c r="EN36" s="105"/>
      <c r="EO36" s="105"/>
      <c r="EP36" s="105"/>
      <c r="EQ36" s="163">
        <v>44000.0</v>
      </c>
      <c r="ER36" s="164" t="s">
        <v>194</v>
      </c>
      <c r="ES36" s="165">
        <v>3.0E7</v>
      </c>
      <c r="ET36" s="781">
        <v>11000.0</v>
      </c>
      <c r="EU36" s="405"/>
      <c r="EV36" s="405">
        <v>45716.916666666664</v>
      </c>
      <c r="EW36" s="406">
        <v>45718.677083333336</v>
      </c>
      <c r="EX36" s="406">
        <v>45718.6875</v>
      </c>
      <c r="EY36" s="406">
        <v>45719.125</v>
      </c>
      <c r="EZ36" s="71">
        <f t="shared" si="64"/>
        <v>2.208333333</v>
      </c>
      <c r="FA36" s="72" t="str">
        <f t="shared" si="65"/>
        <v>2 hari 5 jam 0 menit 0</v>
      </c>
      <c r="FB36" s="402">
        <v>45719.4375</v>
      </c>
      <c r="FC36" s="71">
        <f t="shared" si="66"/>
        <v>2.520833333</v>
      </c>
      <c r="FD36" s="72" t="str">
        <f t="shared" si="67"/>
        <v>2 hari 12 jam 30 menit 0</v>
      </c>
      <c r="FE36" s="403">
        <v>45719.90277777778</v>
      </c>
      <c r="FF36" s="403">
        <v>45719.90277777778</v>
      </c>
      <c r="FG36" s="403">
        <v>45719.90277777778</v>
      </c>
      <c r="FH36" s="403">
        <v>45720.458333333336</v>
      </c>
      <c r="FI36" s="71">
        <f t="shared" si="68"/>
        <v>0.5555555556</v>
      </c>
      <c r="FJ36" s="72" t="str">
        <f t="shared" si="69"/>
        <v>0 hari 13 jam 20 menit 0</v>
      </c>
      <c r="FK36" s="71">
        <f t="shared" si="70"/>
        <v>3.076388889</v>
      </c>
      <c r="FL36" s="72" t="str">
        <f t="shared" si="71"/>
        <v>3 hari 1 jam 50 menit 0</v>
      </c>
      <c r="FM36" s="76" t="s">
        <v>96</v>
      </c>
      <c r="FN36" s="166" t="s">
        <v>195</v>
      </c>
      <c r="FO36" s="167" t="s">
        <v>480</v>
      </c>
      <c r="FP36" s="167" t="s">
        <v>481</v>
      </c>
      <c r="FQ36" s="168"/>
      <c r="FR36" s="171"/>
      <c r="FS36" s="380" t="s">
        <v>482</v>
      </c>
      <c r="FT36" s="167"/>
      <c r="FU36" s="274"/>
      <c r="FV36" s="784">
        <v>5409.0</v>
      </c>
      <c r="FW36" s="785"/>
      <c r="FX36" s="784" t="s">
        <v>1108</v>
      </c>
      <c r="FY36" s="785" t="s">
        <v>1109</v>
      </c>
      <c r="FZ36" s="784"/>
      <c r="GA36" s="786"/>
    </row>
    <row r="37" ht="28.5" customHeight="1">
      <c r="A37" s="356">
        <v>6.0</v>
      </c>
      <c r="B37" s="78" t="s">
        <v>43</v>
      </c>
      <c r="C37" s="155"/>
      <c r="D37" s="155"/>
      <c r="E37" s="169"/>
      <c r="F37" s="155" t="s">
        <v>322</v>
      </c>
      <c r="G37" s="169" t="s">
        <v>7</v>
      </c>
      <c r="H37" s="169" t="s">
        <v>330</v>
      </c>
      <c r="I37" s="395" t="s">
        <v>1080</v>
      </c>
      <c r="J37" s="155" t="s">
        <v>483</v>
      </c>
      <c r="K37" s="396" t="s">
        <v>1110</v>
      </c>
      <c r="L37" s="59">
        <v>4500.0</v>
      </c>
      <c r="M37" s="60">
        <v>4525.029</v>
      </c>
      <c r="N37" s="148" t="s">
        <v>464</v>
      </c>
      <c r="O37" s="148"/>
      <c r="P37" s="148"/>
      <c r="Q37" s="148"/>
      <c r="R37" s="148"/>
      <c r="S37" s="149" t="s">
        <v>93</v>
      </c>
      <c r="T37" s="174"/>
      <c r="U37" s="150">
        <v>45718.0</v>
      </c>
      <c r="V37" s="155"/>
      <c r="W37" s="169"/>
      <c r="X37" s="79" t="s">
        <v>465</v>
      </c>
      <c r="Y37" s="72">
        <v>45718.0</v>
      </c>
      <c r="Z37" s="411">
        <v>45718.163194444445</v>
      </c>
      <c r="AA37" s="397">
        <v>45718.0</v>
      </c>
      <c r="AB37" s="398">
        <v>45718.39444444444</v>
      </c>
      <c r="AC37" s="153"/>
      <c r="AD37" s="404">
        <v>4500.0</v>
      </c>
      <c r="AE37" s="154"/>
      <c r="AF37" s="154" t="s">
        <v>335</v>
      </c>
      <c r="AG37" s="249" t="s">
        <v>191</v>
      </c>
      <c r="AH37" s="413" t="s">
        <v>1081</v>
      </c>
      <c r="AI37" s="759" t="s">
        <v>883</v>
      </c>
      <c r="AJ37" s="759" t="s">
        <v>883</v>
      </c>
      <c r="AK37" s="759" t="s">
        <v>884</v>
      </c>
      <c r="AL37" s="970" t="s">
        <v>142</v>
      </c>
      <c r="AM37" s="156"/>
      <c r="AN37" s="157"/>
      <c r="AO37" s="964" t="s">
        <v>1074</v>
      </c>
      <c r="AP37" s="956">
        <v>3800.0</v>
      </c>
      <c r="AQ37" s="966">
        <f t="shared" si="72"/>
        <v>40.24</v>
      </c>
      <c r="AR37" s="971">
        <f t="shared" si="52"/>
        <v>16303</v>
      </c>
      <c r="AS37" s="972">
        <f t="shared" si="53"/>
        <v>656032.72</v>
      </c>
      <c r="AT37" s="971">
        <v>564035.0</v>
      </c>
      <c r="AU37" s="971">
        <v>548005.0</v>
      </c>
      <c r="AV37" s="973">
        <v>60000.0</v>
      </c>
      <c r="AW37" s="894">
        <f t="shared" si="54"/>
        <v>-31997.72</v>
      </c>
      <c r="AX37" s="360" t="s">
        <v>192</v>
      </c>
      <c r="AY37" s="399">
        <v>8.20250301036179E14</v>
      </c>
      <c r="AZ37" s="401">
        <v>2.10659752E8</v>
      </c>
      <c r="BA37" s="767">
        <v>45719.0</v>
      </c>
      <c r="BB37" s="767">
        <v>45716.0</v>
      </c>
      <c r="BC37" s="767">
        <v>45718.0</v>
      </c>
      <c r="BD37" s="767">
        <v>45718.0</v>
      </c>
      <c r="BE37" s="767">
        <v>45719.0</v>
      </c>
      <c r="BF37" s="767">
        <v>45721.0</v>
      </c>
      <c r="BG37" s="769">
        <f t="shared" si="55"/>
        <v>2</v>
      </c>
      <c r="BH37" s="770">
        <f t="shared" si="56"/>
        <v>5</v>
      </c>
      <c r="BI37" s="769">
        <f t="shared" si="57"/>
        <v>2</v>
      </c>
      <c r="BJ37" s="767">
        <v>45721.0</v>
      </c>
      <c r="BK37" s="767">
        <v>45719.0</v>
      </c>
      <c r="BL37" s="767">
        <v>45720.0</v>
      </c>
      <c r="BM37" s="767">
        <v>45720.0</v>
      </c>
      <c r="BN37" s="767">
        <v>45721.0</v>
      </c>
      <c r="BO37" s="767">
        <v>45734.0</v>
      </c>
      <c r="BP37" s="876">
        <f t="shared" si="58"/>
        <v>13</v>
      </c>
      <c r="BQ37" s="877">
        <f t="shared" si="59"/>
        <v>15</v>
      </c>
      <c r="BR37" s="878">
        <f t="shared" si="60"/>
        <v>13</v>
      </c>
      <c r="BS37" s="767">
        <v>45737.0</v>
      </c>
      <c r="BT37" s="767">
        <v>45734.0</v>
      </c>
      <c r="BU37" s="767">
        <v>45734.0</v>
      </c>
      <c r="BV37" s="767">
        <v>45735.0</v>
      </c>
      <c r="BW37" s="767">
        <v>45737.0</v>
      </c>
      <c r="BX37" s="767">
        <v>45742.0</v>
      </c>
      <c r="BY37" s="876">
        <f t="shared" si="61"/>
        <v>5</v>
      </c>
      <c r="BZ37" s="877">
        <f t="shared" si="62"/>
        <v>8</v>
      </c>
      <c r="CA37" s="878">
        <f t="shared" si="63"/>
        <v>5</v>
      </c>
      <c r="CB37" s="399"/>
      <c r="CC37" s="399"/>
      <c r="CD37" s="399"/>
      <c r="CE37" s="399"/>
      <c r="CF37" s="399"/>
      <c r="CG37" s="399"/>
      <c r="CH37" s="399"/>
      <c r="CI37" s="399"/>
      <c r="CJ37" s="399"/>
      <c r="CK37" s="399"/>
      <c r="CL37" s="399"/>
      <c r="CM37" s="399"/>
      <c r="CN37" s="399"/>
      <c r="CO37" s="399"/>
      <c r="CP37" s="399"/>
      <c r="CQ37" s="399"/>
      <c r="CR37" s="399"/>
      <c r="CS37" s="399"/>
      <c r="CT37" s="399"/>
      <c r="CU37" s="974">
        <v>45723.0</v>
      </c>
      <c r="CV37" s="974">
        <v>45726.0</v>
      </c>
      <c r="CW37" s="974">
        <v>45726.0</v>
      </c>
      <c r="CX37" s="974">
        <v>45726.0</v>
      </c>
      <c r="CY37" s="974">
        <v>45727.0</v>
      </c>
      <c r="CZ37" s="974">
        <v>45730.0</v>
      </c>
      <c r="DA37" s="399"/>
      <c r="DB37" s="399"/>
      <c r="DC37" s="399"/>
      <c r="DD37" s="399"/>
      <c r="DE37" s="399"/>
      <c r="DF37" s="399"/>
      <c r="DG37" s="399"/>
      <c r="DH37" s="399"/>
      <c r="DI37" s="399"/>
      <c r="DJ37" s="399"/>
      <c r="DK37" s="399"/>
      <c r="DL37" s="399"/>
      <c r="DM37" s="400">
        <v>4300.0</v>
      </c>
      <c r="DN37" s="162"/>
      <c r="DO37" s="162"/>
      <c r="DP37" s="54"/>
      <c r="DQ37" s="54"/>
      <c r="DR37" s="54"/>
      <c r="DS37" s="54"/>
      <c r="DT37" s="54"/>
      <c r="DU37" s="54"/>
      <c r="DV37" s="162"/>
      <c r="DW37" s="162"/>
      <c r="DX37" s="101"/>
      <c r="DY37" s="101"/>
      <c r="DZ37" s="162"/>
      <c r="EA37" s="162"/>
      <c r="EB37" s="105"/>
      <c r="EC37" s="105"/>
      <c r="ED37" s="105"/>
      <c r="EE37" s="105"/>
      <c r="EF37" s="105"/>
      <c r="EG37" s="105"/>
      <c r="EH37" s="162"/>
      <c r="EI37" s="162"/>
      <c r="EJ37" s="105"/>
      <c r="EK37" s="105"/>
      <c r="EL37" s="105"/>
      <c r="EM37" s="105"/>
      <c r="EN37" s="105"/>
      <c r="EO37" s="105"/>
      <c r="EP37" s="105"/>
      <c r="EQ37" s="163">
        <v>44000.0</v>
      </c>
      <c r="ER37" s="164" t="s">
        <v>194</v>
      </c>
      <c r="ES37" s="165">
        <v>3.0E7</v>
      </c>
      <c r="ET37" s="781">
        <v>11000.0</v>
      </c>
      <c r="EU37" s="405"/>
      <c r="EV37" s="405">
        <v>45716.0</v>
      </c>
      <c r="EW37" s="405">
        <v>45717.875</v>
      </c>
      <c r="EX37" s="406">
        <v>45717.895833333336</v>
      </c>
      <c r="EY37" s="406">
        <v>45718.163194444445</v>
      </c>
      <c r="EZ37" s="71">
        <f t="shared" si="64"/>
        <v>2.163194444</v>
      </c>
      <c r="FA37" s="72" t="str">
        <f t="shared" si="65"/>
        <v>2 hari 3 jam 55 menit 0</v>
      </c>
      <c r="FB37" s="402">
        <v>45718.39444444444</v>
      </c>
      <c r="FC37" s="71">
        <f t="shared" si="66"/>
        <v>2.394444444</v>
      </c>
      <c r="FD37" s="72" t="str">
        <f t="shared" si="67"/>
        <v>2 hari 9 jam 28 menit 0</v>
      </c>
      <c r="FE37" s="403">
        <v>45719.09722222222</v>
      </c>
      <c r="FF37" s="403">
        <v>45719.09722222222</v>
      </c>
      <c r="FG37" s="403">
        <v>45719.09722222222</v>
      </c>
      <c r="FH37" s="403">
        <v>45719.430555555555</v>
      </c>
      <c r="FI37" s="71">
        <f t="shared" si="68"/>
        <v>0.3333333333</v>
      </c>
      <c r="FJ37" s="72" t="str">
        <f t="shared" si="69"/>
        <v>0 hari 8 jam 0 menit 0</v>
      </c>
      <c r="FK37" s="71">
        <f t="shared" si="70"/>
        <v>2.727777778</v>
      </c>
      <c r="FL37" s="72" t="str">
        <f t="shared" si="71"/>
        <v>2 hari 17 jam 28 menit 0</v>
      </c>
      <c r="FM37" s="76" t="s">
        <v>96</v>
      </c>
      <c r="FN37" s="166" t="s">
        <v>195</v>
      </c>
      <c r="FO37" s="167" t="s">
        <v>485</v>
      </c>
      <c r="FP37" s="167" t="s">
        <v>486</v>
      </c>
      <c r="FQ37" s="168"/>
      <c r="FR37" s="167"/>
      <c r="FS37" s="380" t="s">
        <v>487</v>
      </c>
      <c r="FT37" s="167"/>
      <c r="FU37" s="274"/>
      <c r="FV37" s="784">
        <v>5459.0</v>
      </c>
      <c r="FW37" s="785"/>
      <c r="FX37" s="784" t="s">
        <v>1111</v>
      </c>
      <c r="FY37" s="785" t="s">
        <v>1098</v>
      </c>
      <c r="FZ37" s="784"/>
      <c r="GA37" s="786"/>
    </row>
    <row r="38" ht="28.5" customHeight="1">
      <c r="A38" s="356">
        <v>7.0</v>
      </c>
      <c r="B38" s="78" t="s">
        <v>43</v>
      </c>
      <c r="C38" s="155"/>
      <c r="D38" s="155"/>
      <c r="E38" s="169"/>
      <c r="F38" s="155" t="s">
        <v>322</v>
      </c>
      <c r="G38" s="169" t="s">
        <v>7</v>
      </c>
      <c r="H38" s="169" t="s">
        <v>330</v>
      </c>
      <c r="I38" s="395" t="s">
        <v>1080</v>
      </c>
      <c r="J38" s="155" t="s">
        <v>488</v>
      </c>
      <c r="K38" s="394" t="s">
        <v>1112</v>
      </c>
      <c r="L38" s="59">
        <v>7200.0</v>
      </c>
      <c r="M38" s="408">
        <v>6495.774</v>
      </c>
      <c r="N38" s="148" t="s">
        <v>464</v>
      </c>
      <c r="O38" s="148"/>
      <c r="P38" s="148"/>
      <c r="Q38" s="148"/>
      <c r="R38" s="148"/>
      <c r="S38" s="149" t="s">
        <v>93</v>
      </c>
      <c r="T38" s="174"/>
      <c r="U38" s="409">
        <v>45720.0</v>
      </c>
      <c r="V38" s="155"/>
      <c r="W38" s="169"/>
      <c r="X38" s="79" t="s">
        <v>465</v>
      </c>
      <c r="Y38" s="410">
        <v>45720.0</v>
      </c>
      <c r="Z38" s="411">
        <v>45720.711805555555</v>
      </c>
      <c r="AA38" s="397">
        <v>45720.0</v>
      </c>
      <c r="AB38" s="398">
        <v>45720.82638888889</v>
      </c>
      <c r="AC38" s="153"/>
      <c r="AD38" s="404">
        <v>7200.0</v>
      </c>
      <c r="AE38" s="154"/>
      <c r="AF38" s="154" t="s">
        <v>335</v>
      </c>
      <c r="AG38" s="249" t="s">
        <v>191</v>
      </c>
      <c r="AH38" s="413" t="s">
        <v>1081</v>
      </c>
      <c r="AI38" s="759" t="s">
        <v>883</v>
      </c>
      <c r="AJ38" s="759" t="s">
        <v>883</v>
      </c>
      <c r="AK38" s="759" t="s">
        <v>884</v>
      </c>
      <c r="AL38" s="970" t="s">
        <v>142</v>
      </c>
      <c r="AM38" s="156"/>
      <c r="AN38" s="157"/>
      <c r="AO38" s="964" t="s">
        <v>1074</v>
      </c>
      <c r="AP38" s="956">
        <v>3800.0</v>
      </c>
      <c r="AQ38" s="966">
        <f t="shared" si="72"/>
        <v>40.24</v>
      </c>
      <c r="AR38" s="971">
        <f t="shared" si="52"/>
        <v>16303</v>
      </c>
      <c r="AS38" s="972">
        <f t="shared" si="53"/>
        <v>656032.72</v>
      </c>
      <c r="AT38" s="971">
        <v>566610.0</v>
      </c>
      <c r="AU38" s="971">
        <v>522176.0</v>
      </c>
      <c r="AV38" s="973">
        <v>60000.0</v>
      </c>
      <c r="AW38" s="894">
        <f t="shared" si="54"/>
        <v>-29422.72</v>
      </c>
      <c r="AX38" s="360" t="s">
        <v>192</v>
      </c>
      <c r="AY38" s="399">
        <v>8.20250303245741E14</v>
      </c>
      <c r="AZ38" s="401">
        <v>3.26172E8</v>
      </c>
      <c r="BA38" s="767">
        <v>45719.0</v>
      </c>
      <c r="BB38" s="767">
        <v>45716.0</v>
      </c>
      <c r="BC38" s="767">
        <v>45718.0</v>
      </c>
      <c r="BD38" s="767">
        <v>45718.0</v>
      </c>
      <c r="BE38" s="767">
        <v>45719.0</v>
      </c>
      <c r="BF38" s="767">
        <v>45723.0</v>
      </c>
      <c r="BG38" s="769">
        <f t="shared" si="55"/>
        <v>4</v>
      </c>
      <c r="BH38" s="770">
        <f t="shared" si="56"/>
        <v>7</v>
      </c>
      <c r="BI38" s="769">
        <f t="shared" si="57"/>
        <v>4</v>
      </c>
      <c r="BJ38" s="767">
        <v>45722.0</v>
      </c>
      <c r="BK38" s="767">
        <v>45719.0</v>
      </c>
      <c r="BL38" s="767">
        <v>45720.0</v>
      </c>
      <c r="BM38" s="767">
        <v>45720.0</v>
      </c>
      <c r="BN38" s="767">
        <v>45722.0</v>
      </c>
      <c r="BO38" s="767">
        <v>45734.0</v>
      </c>
      <c r="BP38" s="876">
        <f t="shared" si="58"/>
        <v>12</v>
      </c>
      <c r="BQ38" s="877">
        <f t="shared" si="59"/>
        <v>15</v>
      </c>
      <c r="BR38" s="878">
        <f t="shared" si="60"/>
        <v>12</v>
      </c>
      <c r="BS38" s="767">
        <v>45737.0</v>
      </c>
      <c r="BT38" s="976" t="s">
        <v>96</v>
      </c>
      <c r="BU38" s="976" t="s">
        <v>96</v>
      </c>
      <c r="BV38" s="976" t="s">
        <v>96</v>
      </c>
      <c r="BW38" s="767">
        <v>45737.0</v>
      </c>
      <c r="BX38" s="767">
        <v>45742.0</v>
      </c>
      <c r="BY38" s="876">
        <f t="shared" si="61"/>
        <v>5</v>
      </c>
      <c r="BZ38" s="877" t="str">
        <f t="shared" si="62"/>
        <v>#VALUE!</v>
      </c>
      <c r="CA38" s="878">
        <f t="shared" si="63"/>
        <v>5</v>
      </c>
      <c r="CB38" s="399"/>
      <c r="CC38" s="399"/>
      <c r="CD38" s="399"/>
      <c r="CE38" s="399"/>
      <c r="CF38" s="399"/>
      <c r="CG38" s="399"/>
      <c r="CH38" s="399"/>
      <c r="CI38" s="399"/>
      <c r="CJ38" s="399"/>
      <c r="CK38" s="399"/>
      <c r="CL38" s="399"/>
      <c r="CM38" s="399"/>
      <c r="CN38" s="399"/>
      <c r="CO38" s="399"/>
      <c r="CP38" s="399"/>
      <c r="CQ38" s="399"/>
      <c r="CR38" s="399"/>
      <c r="CS38" s="399"/>
      <c r="CT38" s="399"/>
      <c r="CU38" s="974">
        <v>45729.0</v>
      </c>
      <c r="CV38" s="974">
        <v>45729.0</v>
      </c>
      <c r="CW38" s="974">
        <v>45730.0</v>
      </c>
      <c r="CX38" s="974">
        <v>45730.0</v>
      </c>
      <c r="CY38" s="974">
        <v>45733.0</v>
      </c>
      <c r="CZ38" s="974">
        <v>45737.0</v>
      </c>
      <c r="DA38" s="399"/>
      <c r="DB38" s="399"/>
      <c r="DC38" s="399"/>
      <c r="DD38" s="399"/>
      <c r="DE38" s="399"/>
      <c r="DF38" s="399"/>
      <c r="DG38" s="399"/>
      <c r="DH38" s="399"/>
      <c r="DI38" s="399"/>
      <c r="DJ38" s="399"/>
      <c r="DK38" s="399"/>
      <c r="DL38" s="399"/>
      <c r="DM38" s="400">
        <v>6600.0</v>
      </c>
      <c r="DN38" s="162"/>
      <c r="DO38" s="162"/>
      <c r="DP38" s="54"/>
      <c r="DQ38" s="54"/>
      <c r="DR38" s="54"/>
      <c r="DS38" s="54"/>
      <c r="DT38" s="54"/>
      <c r="DU38" s="54"/>
      <c r="DV38" s="162"/>
      <c r="DW38" s="162"/>
      <c r="DX38" s="101"/>
      <c r="DY38" s="101"/>
      <c r="DZ38" s="162"/>
      <c r="EA38" s="162"/>
      <c r="EB38" s="105"/>
      <c r="EC38" s="105"/>
      <c r="ED38" s="105"/>
      <c r="EE38" s="105"/>
      <c r="EF38" s="105"/>
      <c r="EG38" s="105"/>
      <c r="EH38" s="162"/>
      <c r="EI38" s="162"/>
      <c r="EJ38" s="105"/>
      <c r="EK38" s="105"/>
      <c r="EL38" s="105"/>
      <c r="EM38" s="105"/>
      <c r="EN38" s="105"/>
      <c r="EO38" s="105"/>
      <c r="EP38" s="105"/>
      <c r="EQ38" s="163">
        <v>44000.0</v>
      </c>
      <c r="ER38" s="164" t="s">
        <v>194</v>
      </c>
      <c r="ES38" s="165">
        <v>3.0E7</v>
      </c>
      <c r="ET38" s="781">
        <v>11000.0</v>
      </c>
      <c r="EU38" s="405"/>
      <c r="EV38" s="405">
        <v>45718.99652777778</v>
      </c>
      <c r="EW38" s="405">
        <v>45719.743055555555</v>
      </c>
      <c r="EX38" s="406">
        <v>45720.02777777778</v>
      </c>
      <c r="EY38" s="406">
        <v>45720.711805555555</v>
      </c>
      <c r="EZ38" s="71">
        <f t="shared" si="64"/>
        <v>1.715277778</v>
      </c>
      <c r="FA38" s="72" t="str">
        <f t="shared" si="65"/>
        <v>1 hari 17 jam 10 menit 0</v>
      </c>
      <c r="FB38" s="402">
        <v>45720.82638888889</v>
      </c>
      <c r="FC38" s="71">
        <f t="shared" si="66"/>
        <v>1.829861111</v>
      </c>
      <c r="FD38" s="72" t="str">
        <f t="shared" si="67"/>
        <v>1 hari 19 jam 55 menit 0</v>
      </c>
      <c r="FE38" s="403">
        <v>45721.20138888889</v>
      </c>
      <c r="FF38" s="403">
        <v>45721.20138888889</v>
      </c>
      <c r="FG38" s="403">
        <v>45721.20138888889</v>
      </c>
      <c r="FH38" s="403">
        <v>45721.708333333336</v>
      </c>
      <c r="FI38" s="71">
        <f t="shared" si="68"/>
        <v>0.5069444444</v>
      </c>
      <c r="FJ38" s="72" t="str">
        <f t="shared" si="69"/>
        <v>0 hari 12 jam 10 menit 0</v>
      </c>
      <c r="FK38" s="71">
        <f t="shared" si="70"/>
        <v>2.336805556</v>
      </c>
      <c r="FL38" s="72" t="str">
        <f t="shared" si="71"/>
        <v>2 hari 8 jam 5 menit 0</v>
      </c>
      <c r="FM38" s="76" t="s">
        <v>96</v>
      </c>
      <c r="FN38" s="166" t="s">
        <v>195</v>
      </c>
      <c r="FO38" s="167" t="s">
        <v>490</v>
      </c>
      <c r="FP38" s="167" t="s">
        <v>491</v>
      </c>
      <c r="FQ38" s="168"/>
      <c r="FR38" s="167"/>
      <c r="FS38" s="380" t="s">
        <v>492</v>
      </c>
      <c r="FT38" s="167"/>
      <c r="FU38" s="274"/>
      <c r="FV38" s="784">
        <v>5414.0</v>
      </c>
      <c r="FW38" s="785"/>
      <c r="FX38" s="784" t="s">
        <v>1113</v>
      </c>
      <c r="FY38" s="785" t="s">
        <v>1114</v>
      </c>
      <c r="FZ38" s="784"/>
      <c r="GA38" s="786"/>
    </row>
    <row r="39" ht="18.0" customHeight="1">
      <c r="A39" s="86"/>
      <c r="B39" s="86"/>
      <c r="C39" s="364"/>
      <c r="D39" s="365"/>
      <c r="E39" s="88"/>
      <c r="F39" s="87"/>
      <c r="G39" s="87"/>
      <c r="H39" s="87"/>
      <c r="I39" s="87"/>
      <c r="J39" s="87"/>
      <c r="K39" s="89" t="s">
        <v>111</v>
      </c>
      <c r="L39" s="90">
        <f t="shared" ref="L39:M39" si="73">SUM(L32:L38)</f>
        <v>49500</v>
      </c>
      <c r="M39" s="91">
        <f t="shared" si="73"/>
        <v>48688.247</v>
      </c>
      <c r="N39" s="92"/>
      <c r="O39" s="87"/>
      <c r="P39" s="87"/>
      <c r="Q39" s="87"/>
      <c r="R39" s="87"/>
      <c r="S39" s="87"/>
      <c r="T39" s="86"/>
      <c r="U39" s="87"/>
      <c r="V39" s="179"/>
      <c r="W39" s="180"/>
      <c r="X39" s="181"/>
      <c r="Y39" s="86"/>
      <c r="Z39" s="86"/>
      <c r="AA39" s="93"/>
      <c r="AB39" s="93"/>
      <c r="AC39" s="93"/>
      <c r="AD39" s="90"/>
      <c r="AE39" s="90"/>
      <c r="AF39" s="90"/>
      <c r="AG39" s="94"/>
      <c r="AH39" s="94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4"/>
      <c r="BT39" s="94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4"/>
      <c r="CM39" s="94"/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4"/>
      <c r="DF39" s="94"/>
      <c r="DG39" s="94"/>
      <c r="DH39" s="94"/>
      <c r="DI39" s="94"/>
      <c r="DJ39" s="94"/>
      <c r="DK39" s="94"/>
      <c r="DL39" s="94"/>
      <c r="DM39" s="94"/>
      <c r="DN39" s="94"/>
      <c r="DO39" s="94"/>
      <c r="DP39" s="94"/>
      <c r="DQ39" s="94"/>
      <c r="DR39" s="94"/>
      <c r="DS39" s="86"/>
      <c r="DT39" s="94"/>
      <c r="DU39" s="94"/>
      <c r="DV39" s="94"/>
      <c r="DW39" s="94"/>
      <c r="DX39" s="94"/>
      <c r="DY39" s="86"/>
      <c r="DZ39" s="86"/>
      <c r="EA39" s="94"/>
      <c r="EB39" s="94"/>
      <c r="EC39" s="94"/>
      <c r="ED39" s="94"/>
      <c r="EE39" s="94"/>
      <c r="EF39" s="86"/>
      <c r="EG39" s="94"/>
      <c r="EH39" s="94"/>
      <c r="EI39" s="94"/>
      <c r="EJ39" s="94"/>
      <c r="EK39" s="94"/>
      <c r="EL39" s="86"/>
      <c r="EM39" s="94"/>
      <c r="EN39" s="94"/>
      <c r="EO39" s="94"/>
      <c r="EP39" s="94"/>
      <c r="EQ39" s="96"/>
      <c r="ER39" s="182"/>
      <c r="ES39" s="95"/>
      <c r="ET39" s="96"/>
      <c r="EU39" s="796"/>
      <c r="EV39" s="95"/>
      <c r="EW39" s="96"/>
      <c r="EX39" s="96"/>
      <c r="EY39" s="96"/>
      <c r="EZ39" s="96"/>
      <c r="FA39" s="96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183"/>
      <c r="FP39" s="183"/>
      <c r="FQ39" s="183"/>
      <c r="FR39" s="183"/>
      <c r="FS39" s="183"/>
      <c r="FT39" s="183"/>
      <c r="FU39" s="797"/>
      <c r="FV39" s="797"/>
      <c r="FW39" s="797"/>
      <c r="FX39" s="797"/>
      <c r="FY39" s="797"/>
      <c r="FZ39" s="797"/>
      <c r="GA39" s="797"/>
    </row>
    <row r="40" ht="28.5" customHeight="1">
      <c r="A40" s="412">
        <v>1.0</v>
      </c>
      <c r="B40" s="78" t="s">
        <v>43</v>
      </c>
      <c r="C40" s="969" t="s">
        <v>397</v>
      </c>
      <c r="D40" s="413" t="s">
        <v>13</v>
      </c>
      <c r="E40" s="414" t="s">
        <v>1115</v>
      </c>
      <c r="F40" s="413" t="s">
        <v>494</v>
      </c>
      <c r="G40" s="395" t="s">
        <v>495</v>
      </c>
      <c r="H40" s="395" t="s">
        <v>496</v>
      </c>
      <c r="I40" s="395" t="s">
        <v>242</v>
      </c>
      <c r="J40" s="413" t="s">
        <v>497</v>
      </c>
      <c r="K40" s="415" t="s">
        <v>498</v>
      </c>
      <c r="L40" s="416">
        <v>7250.0</v>
      </c>
      <c r="M40" s="408">
        <v>7250.36</v>
      </c>
      <c r="N40" s="148" t="s">
        <v>464</v>
      </c>
      <c r="O40" s="148"/>
      <c r="P40" s="148"/>
      <c r="Q40" s="148"/>
      <c r="R40" s="148"/>
      <c r="S40" s="149" t="s">
        <v>93</v>
      </c>
      <c r="T40" s="172"/>
      <c r="U40" s="409">
        <v>45725.0</v>
      </c>
      <c r="V40" s="155"/>
      <c r="W40" s="169"/>
      <c r="X40" s="399" t="s">
        <v>499</v>
      </c>
      <c r="Y40" s="409">
        <v>45725.0</v>
      </c>
      <c r="Z40" s="411">
        <v>45725.118055555555</v>
      </c>
      <c r="AA40" s="397">
        <v>45725.0</v>
      </c>
      <c r="AB40" s="398">
        <v>45725.39375</v>
      </c>
      <c r="AC40" s="153"/>
      <c r="AD40" s="404">
        <v>7250.0</v>
      </c>
      <c r="AE40" s="173"/>
      <c r="AF40" s="417" t="s">
        <v>500</v>
      </c>
      <c r="AG40" s="249" t="s">
        <v>191</v>
      </c>
      <c r="AH40" s="413" t="s">
        <v>1116</v>
      </c>
      <c r="AI40" s="759" t="s">
        <v>883</v>
      </c>
      <c r="AJ40" s="759"/>
      <c r="AK40" s="759" t="s">
        <v>884</v>
      </c>
      <c r="AL40" s="977" t="s">
        <v>233</v>
      </c>
      <c r="AM40" s="156"/>
      <c r="AN40" s="157"/>
      <c r="AO40" s="759" t="s">
        <v>0</v>
      </c>
      <c r="AP40" s="890"/>
      <c r="AQ40" s="978">
        <f t="shared" ref="AQ40:AQ42" si="74">(77.6+76.99)/2</f>
        <v>77.295</v>
      </c>
      <c r="AR40" s="978"/>
      <c r="AS40" s="978"/>
      <c r="AT40" s="978">
        <v>82.66</v>
      </c>
      <c r="AU40" s="978">
        <v>80.18</v>
      </c>
      <c r="AV40" s="360"/>
      <c r="AW40" s="979"/>
      <c r="AX40" s="360" t="s">
        <v>192</v>
      </c>
      <c r="AY40" s="399">
        <v>8.20250307945719E14</v>
      </c>
      <c r="AZ40" s="418">
        <v>69638.0</v>
      </c>
      <c r="BA40" s="767">
        <v>45723.0</v>
      </c>
      <c r="BB40" s="767">
        <v>45723.0</v>
      </c>
      <c r="BC40" s="767">
        <v>45723.0</v>
      </c>
      <c r="BD40" s="767">
        <v>45723.0</v>
      </c>
      <c r="BE40" s="767">
        <v>45723.0</v>
      </c>
      <c r="BF40" s="767">
        <v>45723.0</v>
      </c>
      <c r="BG40" s="769">
        <f t="shared" ref="BG40:BG42" si="75">BF40-BA40</f>
        <v>0</v>
      </c>
      <c r="BH40" s="770">
        <f t="shared" ref="BH40:BH42" si="76">BF40-BB40</f>
        <v>0</v>
      </c>
      <c r="BI40" s="769">
        <f t="shared" ref="BI40:BI42" si="77">BF40-BE40</f>
        <v>0</v>
      </c>
      <c r="BJ40" s="767">
        <v>45757.0</v>
      </c>
      <c r="BK40" s="767">
        <v>45757.0</v>
      </c>
      <c r="BL40" s="399"/>
      <c r="BM40" s="399"/>
      <c r="BN40" s="767">
        <v>45758.0</v>
      </c>
      <c r="BO40" s="767">
        <v>45762.0</v>
      </c>
      <c r="BP40" s="876">
        <f t="shared" ref="BP40:BP42" si="78">BO40-BJ40</f>
        <v>5</v>
      </c>
      <c r="BQ40" s="877">
        <f t="shared" ref="BQ40:BQ42" si="79">BO40-BK40</f>
        <v>5</v>
      </c>
      <c r="BR40" s="878">
        <f t="shared" ref="BR40:BR42" si="80">BO40-BN40</f>
        <v>4</v>
      </c>
      <c r="BS40" s="767"/>
      <c r="BT40" s="399"/>
      <c r="BU40" s="399"/>
      <c r="BV40" s="399"/>
      <c r="BW40" s="399"/>
      <c r="BX40" s="399"/>
      <c r="BY40" s="980">
        <f t="shared" ref="BY40:BY41" si="81">BX40-BS40</f>
        <v>0</v>
      </c>
      <c r="BZ40" s="877">
        <f t="shared" ref="BZ40:BZ41" si="82">BX40-BT40</f>
        <v>0</v>
      </c>
      <c r="CA40" s="878">
        <f t="shared" ref="CA40:CA41" si="83">BX40-BW40</f>
        <v>0</v>
      </c>
      <c r="CB40" s="399"/>
      <c r="CC40" s="399"/>
      <c r="CD40" s="399"/>
      <c r="CE40" s="399"/>
      <c r="CF40" s="399"/>
      <c r="CG40" s="399"/>
      <c r="CH40" s="399"/>
      <c r="CI40" s="399"/>
      <c r="CJ40" s="399"/>
      <c r="CK40" s="399"/>
      <c r="CL40" s="399"/>
      <c r="CM40" s="399"/>
      <c r="CN40" s="399"/>
      <c r="CO40" s="399"/>
      <c r="CP40" s="399"/>
      <c r="CQ40" s="399"/>
      <c r="CR40" s="399"/>
      <c r="CS40" s="399"/>
      <c r="CT40" s="399"/>
      <c r="CU40" s="399"/>
      <c r="CV40" s="399"/>
      <c r="CW40" s="399"/>
      <c r="CX40" s="399"/>
      <c r="CY40" s="399"/>
      <c r="CZ40" s="399"/>
      <c r="DA40" s="399"/>
      <c r="DB40" s="399"/>
      <c r="DC40" s="399"/>
      <c r="DD40" s="399"/>
      <c r="DE40" s="399"/>
      <c r="DF40" s="399"/>
      <c r="DG40" s="399"/>
      <c r="DH40" s="399"/>
      <c r="DI40" s="399"/>
      <c r="DJ40" s="399"/>
      <c r="DK40" s="399"/>
      <c r="DL40" s="399"/>
      <c r="DM40" s="400">
        <v>7250.0</v>
      </c>
      <c r="DN40" s="162"/>
      <c r="DO40" s="162"/>
      <c r="DP40" s="54"/>
      <c r="DQ40" s="54"/>
      <c r="DR40" s="54"/>
      <c r="DS40" s="54"/>
      <c r="DT40" s="54"/>
      <c r="DU40" s="54"/>
      <c r="DV40" s="162"/>
      <c r="DW40" s="162"/>
      <c r="DX40" s="105"/>
      <c r="DY40" s="162"/>
      <c r="DZ40" s="162"/>
      <c r="EA40" s="162"/>
      <c r="EB40" s="105"/>
      <c r="EC40" s="105"/>
      <c r="ED40" s="105"/>
      <c r="EE40" s="105"/>
      <c r="EF40" s="105"/>
      <c r="EG40" s="105"/>
      <c r="EH40" s="105"/>
      <c r="EI40" s="105"/>
      <c r="EJ40" s="105"/>
      <c r="EK40" s="105"/>
      <c r="EL40" s="105"/>
      <c r="EM40" s="105"/>
      <c r="EN40" s="105"/>
      <c r="EO40" s="105"/>
      <c r="EP40" s="105"/>
      <c r="EQ40" s="981">
        <v>8.74</v>
      </c>
      <c r="ER40" s="164" t="s">
        <v>194</v>
      </c>
      <c r="ES40" s="165"/>
      <c r="ET40" s="981">
        <v>1.22</v>
      </c>
      <c r="EU40" s="819">
        <v>45722.0</v>
      </c>
      <c r="EV40" s="405">
        <v>45723.73611111111</v>
      </c>
      <c r="EW40" s="406">
        <v>45724.69097222222</v>
      </c>
      <c r="EX40" s="406">
        <v>45724.822916666664</v>
      </c>
      <c r="EY40" s="406">
        <v>45725.118055555555</v>
      </c>
      <c r="EZ40" s="71">
        <f t="shared" ref="EZ40:EZ42" si="84">EY40-EV40</f>
        <v>1.381944444</v>
      </c>
      <c r="FA40" s="72" t="str">
        <f t="shared" ref="FA40:FA42" si="85">INT(EY40-EV40)&amp;" hari "&amp;HOUR(MOD(EY40-EV40,1))&amp;" jam "&amp;MINUTE(MOD(EY40-EV40,1))&amp;" menit "&amp;SECOND(MOD(EY40-EV40,1))</f>
        <v>1 hari 9 jam 10 menit 0</v>
      </c>
      <c r="FB40" s="402">
        <v>45725.39375</v>
      </c>
      <c r="FC40" s="71">
        <f t="shared" ref="FC40:FC42" si="86">FB40-EV40</f>
        <v>1.657638889</v>
      </c>
      <c r="FD40" s="72" t="str">
        <f t="shared" ref="FD40:FD42" si="87">INT(FB40-EV40)&amp;" hari "&amp;HOUR(MOD(FB40-EV40,1))&amp;" jam "&amp;MINUTE(MOD(FB40-EV40,1))&amp;" menit "&amp;SECOND(MOD(FB40-EV40,1))</f>
        <v>1 hari 15 jam 47 menit 0</v>
      </c>
      <c r="FE40" s="403">
        <v>45728.8125</v>
      </c>
      <c r="FF40" s="403">
        <v>45728.8125</v>
      </c>
      <c r="FG40" s="403">
        <v>45728.8125</v>
      </c>
      <c r="FH40" s="403">
        <v>45729.291666666664</v>
      </c>
      <c r="FI40" s="71">
        <f t="shared" ref="FI40:FI42" si="88">FH40-FE40</f>
        <v>0.4791666667</v>
      </c>
      <c r="FJ40" s="72" t="str">
        <f t="shared" ref="FJ40:FJ42" si="89">INT(FH40-FE40)&amp;" hari "&amp;HOUR(MOD(FH40-FE40,1))&amp;" jam "&amp;MINUTE(MOD(FH40-FE40,1))&amp;" menit "&amp;SECOND(MOD(FH40-FE40,1))</f>
        <v>0 hari 11 jam 30 menit 0</v>
      </c>
      <c r="FK40" s="71">
        <f t="shared" ref="FK40:FK42" si="90">FC40+FI40</f>
        <v>2.136805556</v>
      </c>
      <c r="FL40" s="72" t="str">
        <f t="shared" ref="FL40:FL42" si="91">INT(FK40)&amp;" hari "&amp;HOUR(MOD(FK40,1))&amp;" jam "&amp;MINUTE(MOD(FK40,1))&amp;" menit "&amp;SECOND(MOD(FK40,1))</f>
        <v>2 hari 3 jam 17 menit 0</v>
      </c>
      <c r="FM40" s="420" t="s">
        <v>96</v>
      </c>
      <c r="FN40" s="166" t="s">
        <v>195</v>
      </c>
      <c r="FO40" s="380" t="s">
        <v>1117</v>
      </c>
      <c r="FP40" s="380" t="s">
        <v>501</v>
      </c>
      <c r="FQ40" s="421">
        <v>45722.0</v>
      </c>
      <c r="FR40" s="421">
        <v>45722.0</v>
      </c>
      <c r="FS40" s="167"/>
      <c r="FT40" s="167"/>
      <c r="FU40" s="783">
        <v>45735.0</v>
      </c>
      <c r="FV40" s="784">
        <v>5358.0</v>
      </c>
      <c r="FW40" s="785"/>
      <c r="FX40" s="784">
        <v>20.5</v>
      </c>
      <c r="FY40" s="785">
        <v>9.21</v>
      </c>
      <c r="FZ40" s="784">
        <v>5.23</v>
      </c>
      <c r="GA40" s="786">
        <v>0.2</v>
      </c>
    </row>
    <row r="41" ht="28.5" customHeight="1">
      <c r="A41" s="412">
        <v>2.0</v>
      </c>
      <c r="B41" s="78" t="s">
        <v>43</v>
      </c>
      <c r="C41" s="155"/>
      <c r="D41" s="155"/>
      <c r="E41" s="395" t="s">
        <v>1118</v>
      </c>
      <c r="F41" s="413" t="s">
        <v>494</v>
      </c>
      <c r="G41" s="395" t="s">
        <v>495</v>
      </c>
      <c r="H41" s="395" t="s">
        <v>496</v>
      </c>
      <c r="I41" s="395" t="s">
        <v>242</v>
      </c>
      <c r="J41" s="413" t="s">
        <v>503</v>
      </c>
      <c r="K41" s="415" t="s">
        <v>504</v>
      </c>
      <c r="L41" s="416">
        <v>7250.0</v>
      </c>
      <c r="M41" s="408">
        <v>7250.182</v>
      </c>
      <c r="N41" s="148" t="s">
        <v>464</v>
      </c>
      <c r="O41" s="148"/>
      <c r="P41" s="148"/>
      <c r="Q41" s="148"/>
      <c r="R41" s="148"/>
      <c r="S41" s="149" t="s">
        <v>93</v>
      </c>
      <c r="T41" s="172"/>
      <c r="U41" s="409">
        <v>45725.0</v>
      </c>
      <c r="V41" s="155"/>
      <c r="W41" s="169"/>
      <c r="X41" s="399" t="s">
        <v>499</v>
      </c>
      <c r="Y41" s="409">
        <v>45725.0</v>
      </c>
      <c r="Z41" s="411">
        <v>45725.68402777778</v>
      </c>
      <c r="AA41" s="397">
        <v>45725.0</v>
      </c>
      <c r="AB41" s="398">
        <v>45725.77847222222</v>
      </c>
      <c r="AC41" s="153"/>
      <c r="AD41" s="404">
        <v>7250.0</v>
      </c>
      <c r="AE41" s="173"/>
      <c r="AF41" s="417" t="s">
        <v>500</v>
      </c>
      <c r="AG41" s="249" t="s">
        <v>191</v>
      </c>
      <c r="AH41" s="413" t="s">
        <v>1116</v>
      </c>
      <c r="AI41" s="759" t="s">
        <v>883</v>
      </c>
      <c r="AJ41" s="759"/>
      <c r="AK41" s="759" t="s">
        <v>884</v>
      </c>
      <c r="AL41" s="977" t="s">
        <v>233</v>
      </c>
      <c r="AM41" s="156"/>
      <c r="AN41" s="157"/>
      <c r="AO41" s="759" t="s">
        <v>0</v>
      </c>
      <c r="AP41" s="890"/>
      <c r="AQ41" s="978">
        <f t="shared" si="74"/>
        <v>77.295</v>
      </c>
      <c r="AR41" s="978"/>
      <c r="AS41" s="978"/>
      <c r="AT41" s="978">
        <v>82.66</v>
      </c>
      <c r="AU41" s="978">
        <v>80.18</v>
      </c>
      <c r="AV41" s="360"/>
      <c r="AW41" s="979"/>
      <c r="AX41" s="360" t="s">
        <v>192</v>
      </c>
      <c r="AY41" s="399">
        <v>8.20250307929554E14</v>
      </c>
      <c r="AZ41" s="418">
        <v>69638.0</v>
      </c>
      <c r="BA41" s="767">
        <v>45723.0</v>
      </c>
      <c r="BB41" s="767">
        <v>45723.0</v>
      </c>
      <c r="BC41" s="767">
        <v>45723.0</v>
      </c>
      <c r="BD41" s="767">
        <v>45723.0</v>
      </c>
      <c r="BE41" s="767">
        <v>45723.0</v>
      </c>
      <c r="BF41" s="767">
        <v>45723.0</v>
      </c>
      <c r="BG41" s="769">
        <f t="shared" si="75"/>
        <v>0</v>
      </c>
      <c r="BH41" s="770">
        <f t="shared" si="76"/>
        <v>0</v>
      </c>
      <c r="BI41" s="769">
        <f t="shared" si="77"/>
        <v>0</v>
      </c>
      <c r="BJ41" s="767">
        <v>45757.0</v>
      </c>
      <c r="BK41" s="767">
        <v>45757.0</v>
      </c>
      <c r="BL41" s="399"/>
      <c r="BM41" s="399"/>
      <c r="BN41" s="767">
        <v>45757.0</v>
      </c>
      <c r="BO41" s="767">
        <v>45762.0</v>
      </c>
      <c r="BP41" s="876">
        <f t="shared" si="78"/>
        <v>5</v>
      </c>
      <c r="BQ41" s="877">
        <f t="shared" si="79"/>
        <v>5</v>
      </c>
      <c r="BR41" s="878">
        <f t="shared" si="80"/>
        <v>5</v>
      </c>
      <c r="BS41" s="399"/>
      <c r="BT41" s="399"/>
      <c r="BU41" s="399"/>
      <c r="BV41" s="399"/>
      <c r="BW41" s="399"/>
      <c r="BX41" s="399"/>
      <c r="BY41" s="876">
        <f t="shared" si="81"/>
        <v>0</v>
      </c>
      <c r="BZ41" s="877">
        <f t="shared" si="82"/>
        <v>0</v>
      </c>
      <c r="CA41" s="878">
        <f t="shared" si="83"/>
        <v>0</v>
      </c>
      <c r="CB41" s="399"/>
      <c r="CC41" s="399"/>
      <c r="CD41" s="399"/>
      <c r="CE41" s="399"/>
      <c r="CF41" s="399"/>
      <c r="CG41" s="399"/>
      <c r="CH41" s="399"/>
      <c r="CI41" s="399"/>
      <c r="CJ41" s="399"/>
      <c r="CK41" s="399"/>
      <c r="CL41" s="399"/>
      <c r="CM41" s="399"/>
      <c r="CN41" s="399"/>
      <c r="CO41" s="399"/>
      <c r="CP41" s="399"/>
      <c r="CQ41" s="399"/>
      <c r="CR41" s="399"/>
      <c r="CS41" s="399"/>
      <c r="CT41" s="399"/>
      <c r="CU41" s="399"/>
      <c r="CV41" s="399"/>
      <c r="CW41" s="399"/>
      <c r="CX41" s="399"/>
      <c r="CY41" s="399"/>
      <c r="CZ41" s="399"/>
      <c r="DA41" s="399"/>
      <c r="DB41" s="399"/>
      <c r="DC41" s="399"/>
      <c r="DD41" s="399"/>
      <c r="DE41" s="399"/>
      <c r="DF41" s="399"/>
      <c r="DG41" s="399"/>
      <c r="DH41" s="399"/>
      <c r="DI41" s="399"/>
      <c r="DJ41" s="399"/>
      <c r="DK41" s="399"/>
      <c r="DL41" s="399"/>
      <c r="DM41" s="400">
        <v>7250.0</v>
      </c>
      <c r="DN41" s="162"/>
      <c r="DO41" s="162"/>
      <c r="DP41" s="54"/>
      <c r="DQ41" s="54"/>
      <c r="DR41" s="54"/>
      <c r="DS41" s="54"/>
      <c r="DT41" s="54"/>
      <c r="DU41" s="54"/>
      <c r="DV41" s="162"/>
      <c r="DW41" s="162"/>
      <c r="DX41" s="105"/>
      <c r="DY41" s="162"/>
      <c r="DZ41" s="162"/>
      <c r="EA41" s="162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981">
        <v>8.74</v>
      </c>
      <c r="ER41" s="164" t="s">
        <v>194</v>
      </c>
      <c r="ES41" s="165"/>
      <c r="ET41" s="419"/>
      <c r="EU41" s="405"/>
      <c r="EV41" s="405">
        <v>45724.40277777778</v>
      </c>
      <c r="EW41" s="406">
        <v>45725.38888888889</v>
      </c>
      <c r="EX41" s="406">
        <v>45725.399305555555</v>
      </c>
      <c r="EY41" s="406">
        <v>45725.68402777778</v>
      </c>
      <c r="EZ41" s="71">
        <f t="shared" si="84"/>
        <v>1.28125</v>
      </c>
      <c r="FA41" s="72" t="str">
        <f t="shared" si="85"/>
        <v>1 hari 6 jam 45 menit 0</v>
      </c>
      <c r="FB41" s="402">
        <v>45725.77847222222</v>
      </c>
      <c r="FC41" s="71">
        <f t="shared" si="86"/>
        <v>1.375694444</v>
      </c>
      <c r="FD41" s="72" t="str">
        <f t="shared" si="87"/>
        <v>1 hari 9 jam 1 menit 0</v>
      </c>
      <c r="FE41" s="403">
        <v>45728.25</v>
      </c>
      <c r="FF41" s="403">
        <v>45728.29861111111</v>
      </c>
      <c r="FG41" s="403">
        <v>45728.3125</v>
      </c>
      <c r="FH41" s="403">
        <v>45728.6875</v>
      </c>
      <c r="FI41" s="71">
        <f t="shared" si="88"/>
        <v>0.4375</v>
      </c>
      <c r="FJ41" s="72" t="str">
        <f t="shared" si="89"/>
        <v>0 hari 10 jam 30 menit 0</v>
      </c>
      <c r="FK41" s="71">
        <f t="shared" si="90"/>
        <v>1.813194444</v>
      </c>
      <c r="FL41" s="72" t="str">
        <f t="shared" si="91"/>
        <v>1 hari 19 jam 31 menit 0</v>
      </c>
      <c r="FM41" s="420" t="s">
        <v>96</v>
      </c>
      <c r="FN41" s="166" t="s">
        <v>195</v>
      </c>
      <c r="FO41" s="380" t="s">
        <v>1117</v>
      </c>
      <c r="FP41" s="380" t="s">
        <v>501</v>
      </c>
      <c r="FQ41" s="421">
        <v>45722.0</v>
      </c>
      <c r="FR41" s="421">
        <v>45722.0</v>
      </c>
      <c r="FS41" s="167"/>
      <c r="FT41" s="167"/>
      <c r="FU41" s="783">
        <v>45735.0</v>
      </c>
      <c r="FV41" s="784">
        <v>5358.0</v>
      </c>
      <c r="FW41" s="785"/>
      <c r="FX41" s="784">
        <v>20.5</v>
      </c>
      <c r="FY41" s="785">
        <v>9.21</v>
      </c>
      <c r="FZ41" s="784">
        <v>5.23</v>
      </c>
      <c r="GA41" s="786">
        <v>0.2</v>
      </c>
    </row>
    <row r="42" ht="19.5" customHeight="1">
      <c r="A42" s="412">
        <v>3.0</v>
      </c>
      <c r="B42" s="78" t="s">
        <v>43</v>
      </c>
      <c r="C42" s="155"/>
      <c r="D42" s="155"/>
      <c r="E42" s="395" t="s">
        <v>1119</v>
      </c>
      <c r="F42" s="413" t="s">
        <v>494</v>
      </c>
      <c r="G42" s="395" t="s">
        <v>495</v>
      </c>
      <c r="H42" s="395" t="s">
        <v>496</v>
      </c>
      <c r="I42" s="395" t="s">
        <v>242</v>
      </c>
      <c r="J42" s="413" t="s">
        <v>505</v>
      </c>
      <c r="K42" s="415" t="s">
        <v>332</v>
      </c>
      <c r="L42" s="416">
        <v>7500.0</v>
      </c>
      <c r="M42" s="408">
        <v>7500.104</v>
      </c>
      <c r="N42" s="148" t="s">
        <v>464</v>
      </c>
      <c r="O42" s="148"/>
      <c r="P42" s="148"/>
      <c r="Q42" s="148"/>
      <c r="R42" s="148"/>
      <c r="S42" s="149" t="s">
        <v>93</v>
      </c>
      <c r="T42" s="172"/>
      <c r="U42" s="409">
        <v>45726.0</v>
      </c>
      <c r="V42" s="155"/>
      <c r="W42" s="169"/>
      <c r="X42" s="399" t="s">
        <v>499</v>
      </c>
      <c r="Y42" s="409">
        <v>45726.0</v>
      </c>
      <c r="Z42" s="411">
        <v>45726.416666666664</v>
      </c>
      <c r="AA42" s="397">
        <v>45726.0</v>
      </c>
      <c r="AB42" s="398">
        <v>45726.46597222222</v>
      </c>
      <c r="AC42" s="153"/>
      <c r="AD42" s="66">
        <v>7500.0</v>
      </c>
      <c r="AE42" s="173"/>
      <c r="AF42" s="417" t="s">
        <v>500</v>
      </c>
      <c r="AG42" s="249" t="s">
        <v>191</v>
      </c>
      <c r="AH42" s="413" t="s">
        <v>1116</v>
      </c>
      <c r="AI42" s="759" t="s">
        <v>883</v>
      </c>
      <c r="AJ42" s="759"/>
      <c r="AK42" s="759" t="s">
        <v>884</v>
      </c>
      <c r="AL42" s="977" t="s">
        <v>233</v>
      </c>
      <c r="AM42" s="156"/>
      <c r="AN42" s="157"/>
      <c r="AO42" s="759" t="s">
        <v>0</v>
      </c>
      <c r="AP42" s="890"/>
      <c r="AQ42" s="978">
        <f t="shared" si="74"/>
        <v>77.295</v>
      </c>
      <c r="AR42" s="978"/>
      <c r="AS42" s="978"/>
      <c r="AT42" s="978">
        <v>82.66</v>
      </c>
      <c r="AU42" s="978">
        <v>80.18</v>
      </c>
      <c r="AV42" s="360"/>
      <c r="AW42" s="979"/>
      <c r="AX42" s="360" t="s">
        <v>192</v>
      </c>
      <c r="AY42" s="399">
        <v>8.20250307946197E14</v>
      </c>
      <c r="AZ42" s="418">
        <v>72039.0</v>
      </c>
      <c r="BA42" s="767">
        <v>45723.0</v>
      </c>
      <c r="BB42" s="767">
        <v>45723.0</v>
      </c>
      <c r="BC42" s="767">
        <v>45723.0</v>
      </c>
      <c r="BD42" s="767">
        <v>45723.0</v>
      </c>
      <c r="BE42" s="767">
        <v>45723.0</v>
      </c>
      <c r="BF42" s="767">
        <v>45723.0</v>
      </c>
      <c r="BG42" s="769">
        <f t="shared" si="75"/>
        <v>0</v>
      </c>
      <c r="BH42" s="770">
        <f t="shared" si="76"/>
        <v>0</v>
      </c>
      <c r="BI42" s="769">
        <f t="shared" si="77"/>
        <v>0</v>
      </c>
      <c r="BJ42" s="767">
        <v>45757.0</v>
      </c>
      <c r="BK42" s="767">
        <v>45757.0</v>
      </c>
      <c r="BL42" s="399"/>
      <c r="BM42" s="399"/>
      <c r="BN42" s="767">
        <v>45757.0</v>
      </c>
      <c r="BO42" s="767">
        <v>45762.0</v>
      </c>
      <c r="BP42" s="876">
        <f t="shared" si="78"/>
        <v>5</v>
      </c>
      <c r="BQ42" s="877">
        <f t="shared" si="79"/>
        <v>5</v>
      </c>
      <c r="BR42" s="878">
        <f t="shared" si="80"/>
        <v>5</v>
      </c>
      <c r="BS42" s="399"/>
      <c r="BT42" s="399"/>
      <c r="BU42" s="399"/>
      <c r="BV42" s="399"/>
      <c r="BW42" s="399"/>
      <c r="BX42" s="399"/>
      <c r="BY42" s="399"/>
      <c r="BZ42" s="399"/>
      <c r="CA42" s="399"/>
      <c r="CB42" s="399"/>
      <c r="CC42" s="399"/>
      <c r="CD42" s="399"/>
      <c r="CE42" s="399"/>
      <c r="CF42" s="399"/>
      <c r="CG42" s="399"/>
      <c r="CH42" s="399"/>
      <c r="CI42" s="399"/>
      <c r="CJ42" s="399"/>
      <c r="CK42" s="399"/>
      <c r="CL42" s="399"/>
      <c r="CM42" s="399"/>
      <c r="CN42" s="399"/>
      <c r="CO42" s="399"/>
      <c r="CP42" s="399"/>
      <c r="CQ42" s="399"/>
      <c r="CR42" s="399"/>
      <c r="CS42" s="399"/>
      <c r="CT42" s="399"/>
      <c r="CU42" s="399"/>
      <c r="CV42" s="399"/>
      <c r="CW42" s="399"/>
      <c r="CX42" s="399"/>
      <c r="CY42" s="399"/>
      <c r="CZ42" s="399"/>
      <c r="DA42" s="399"/>
      <c r="DB42" s="399"/>
      <c r="DC42" s="399"/>
      <c r="DD42" s="399"/>
      <c r="DE42" s="399"/>
      <c r="DF42" s="399"/>
      <c r="DG42" s="399"/>
      <c r="DH42" s="399"/>
      <c r="DI42" s="399"/>
      <c r="DJ42" s="399"/>
      <c r="DK42" s="399"/>
      <c r="DL42" s="399"/>
      <c r="DM42" s="400">
        <v>7500.0</v>
      </c>
      <c r="DN42" s="162"/>
      <c r="DO42" s="162"/>
      <c r="DP42" s="54"/>
      <c r="DQ42" s="54"/>
      <c r="DR42" s="54"/>
      <c r="DS42" s="54"/>
      <c r="DT42" s="54"/>
      <c r="DU42" s="54"/>
      <c r="DV42" s="162"/>
      <c r="DW42" s="162"/>
      <c r="DX42" s="105"/>
      <c r="DY42" s="162"/>
      <c r="DZ42" s="162"/>
      <c r="EA42" s="162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981">
        <v>8.74</v>
      </c>
      <c r="ER42" s="164" t="s">
        <v>194</v>
      </c>
      <c r="ES42" s="165"/>
      <c r="ET42" s="419"/>
      <c r="EU42" s="405"/>
      <c r="EV42" s="405">
        <v>45725.416666666664</v>
      </c>
      <c r="EW42" s="405">
        <v>45725.76388888889</v>
      </c>
      <c r="EX42" s="406">
        <v>45725.82638888889</v>
      </c>
      <c r="EY42" s="406">
        <v>45726.416666666664</v>
      </c>
      <c r="EZ42" s="71">
        <f t="shared" si="84"/>
        <v>1</v>
      </c>
      <c r="FA42" s="72" t="str">
        <f t="shared" si="85"/>
        <v>1 hari 0 jam 0 menit 0</v>
      </c>
      <c r="FB42" s="402">
        <v>45726.46597222222</v>
      </c>
      <c r="FC42" s="71">
        <f t="shared" si="86"/>
        <v>1.049305556</v>
      </c>
      <c r="FD42" s="72" t="str">
        <f t="shared" si="87"/>
        <v>1 hari 1 jam 11 menit 0</v>
      </c>
      <c r="FE42" s="403">
        <v>45730.270833333336</v>
      </c>
      <c r="FF42" s="403">
        <v>45730.270833333336</v>
      </c>
      <c r="FG42" s="403">
        <v>45730.270833333336</v>
      </c>
      <c r="FH42" s="403">
        <v>45730.75</v>
      </c>
      <c r="FI42" s="71">
        <f t="shared" si="88"/>
        <v>0.4791666667</v>
      </c>
      <c r="FJ42" s="72" t="str">
        <f t="shared" si="89"/>
        <v>0 hari 11 jam 30 menit 0</v>
      </c>
      <c r="FK42" s="71">
        <f t="shared" si="90"/>
        <v>1.528472222</v>
      </c>
      <c r="FL42" s="72" t="str">
        <f t="shared" si="91"/>
        <v>1 hari 12 jam 41 menit 0</v>
      </c>
      <c r="FM42" s="420" t="s">
        <v>96</v>
      </c>
      <c r="FN42" s="166" t="s">
        <v>195</v>
      </c>
      <c r="FO42" s="380" t="s">
        <v>1117</v>
      </c>
      <c r="FP42" s="380" t="s">
        <v>501</v>
      </c>
      <c r="FQ42" s="421">
        <v>45722.0</v>
      </c>
      <c r="FR42" s="421">
        <v>45722.0</v>
      </c>
      <c r="FS42" s="167"/>
      <c r="FT42" s="167"/>
      <c r="FU42" s="783">
        <v>45735.0</v>
      </c>
      <c r="FV42" s="784">
        <v>5358.0</v>
      </c>
      <c r="FW42" s="785"/>
      <c r="FX42" s="784">
        <v>20.5</v>
      </c>
      <c r="FY42" s="785">
        <v>9.21</v>
      </c>
      <c r="FZ42" s="784">
        <v>5.23</v>
      </c>
      <c r="GA42" s="786">
        <v>0.2</v>
      </c>
    </row>
    <row r="43" ht="15.0" customHeight="1">
      <c r="A43" s="86"/>
      <c r="B43" s="86"/>
      <c r="C43" s="364"/>
      <c r="D43" s="365"/>
      <c r="E43" s="88"/>
      <c r="F43" s="87"/>
      <c r="G43" s="87"/>
      <c r="H43" s="87"/>
      <c r="I43" s="87"/>
      <c r="J43" s="87"/>
      <c r="K43" s="89" t="s">
        <v>111</v>
      </c>
      <c r="L43" s="90">
        <f t="shared" ref="L43:M43" si="92">SUM(L40:L42)</f>
        <v>22000</v>
      </c>
      <c r="M43" s="91">
        <f t="shared" si="92"/>
        <v>22000.646</v>
      </c>
      <c r="N43" s="92"/>
      <c r="O43" s="87"/>
      <c r="P43" s="87"/>
      <c r="Q43" s="87"/>
      <c r="R43" s="87"/>
      <c r="S43" s="87"/>
      <c r="T43" s="86"/>
      <c r="U43" s="87"/>
      <c r="V43" s="179"/>
      <c r="W43" s="180"/>
      <c r="X43" s="181"/>
      <c r="Y43" s="86"/>
      <c r="Z43" s="86"/>
      <c r="AA43" s="93"/>
      <c r="AB43" s="93"/>
      <c r="AC43" s="93"/>
      <c r="AD43" s="90"/>
      <c r="AE43" s="90"/>
      <c r="AF43" s="90"/>
      <c r="AG43" s="94"/>
      <c r="AH43" s="94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4"/>
      <c r="BT43" s="94"/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4"/>
      <c r="CF43" s="94"/>
      <c r="CG43" s="94"/>
      <c r="CH43" s="94"/>
      <c r="CI43" s="94"/>
      <c r="CJ43" s="94"/>
      <c r="CK43" s="94"/>
      <c r="CL43" s="94"/>
      <c r="CM43" s="94"/>
      <c r="CN43" s="94"/>
      <c r="CO43" s="94"/>
      <c r="CP43" s="94"/>
      <c r="CQ43" s="94"/>
      <c r="CR43" s="94"/>
      <c r="CS43" s="94"/>
      <c r="CT43" s="94"/>
      <c r="CU43" s="94"/>
      <c r="CV43" s="94"/>
      <c r="CW43" s="94"/>
      <c r="CX43" s="94"/>
      <c r="CY43" s="94"/>
      <c r="CZ43" s="94"/>
      <c r="DA43" s="94"/>
      <c r="DB43" s="94"/>
      <c r="DC43" s="94"/>
      <c r="DD43" s="94"/>
      <c r="DE43" s="94"/>
      <c r="DF43" s="94"/>
      <c r="DG43" s="94"/>
      <c r="DH43" s="94"/>
      <c r="DI43" s="94"/>
      <c r="DJ43" s="94"/>
      <c r="DK43" s="94"/>
      <c r="DL43" s="94"/>
      <c r="DM43" s="94"/>
      <c r="DN43" s="94"/>
      <c r="DO43" s="94"/>
      <c r="DP43" s="94"/>
      <c r="DQ43" s="94"/>
      <c r="DR43" s="94"/>
      <c r="DS43" s="86"/>
      <c r="DT43" s="94"/>
      <c r="DU43" s="94"/>
      <c r="DV43" s="94"/>
      <c r="DW43" s="94"/>
      <c r="DX43" s="94"/>
      <c r="DY43" s="86"/>
      <c r="DZ43" s="86"/>
      <c r="EA43" s="94"/>
      <c r="EB43" s="94"/>
      <c r="EC43" s="94"/>
      <c r="ED43" s="94"/>
      <c r="EE43" s="94"/>
      <c r="EF43" s="86"/>
      <c r="EG43" s="94"/>
      <c r="EH43" s="94"/>
      <c r="EI43" s="94"/>
      <c r="EJ43" s="94"/>
      <c r="EK43" s="94"/>
      <c r="EL43" s="86"/>
      <c r="EM43" s="94"/>
      <c r="EN43" s="94"/>
      <c r="EO43" s="94"/>
      <c r="EP43" s="94"/>
      <c r="EQ43" s="96"/>
      <c r="ER43" s="182"/>
      <c r="ES43" s="982"/>
      <c r="ET43" s="95"/>
      <c r="EU43" s="95"/>
      <c r="EV43" s="95"/>
      <c r="EW43" s="96"/>
      <c r="EX43" s="96"/>
      <c r="EY43" s="96"/>
      <c r="EZ43" s="96"/>
      <c r="FA43" s="96"/>
      <c r="FB43" s="96"/>
      <c r="FC43" s="96"/>
      <c r="FD43" s="96"/>
      <c r="FE43" s="96"/>
      <c r="FF43" s="96"/>
      <c r="FG43" s="96"/>
      <c r="FH43" s="96"/>
      <c r="FI43" s="96"/>
      <c r="FJ43" s="96"/>
      <c r="FK43" s="96"/>
      <c r="FL43" s="96"/>
      <c r="FM43" s="96"/>
      <c r="FN43" s="96"/>
      <c r="FO43" s="183"/>
      <c r="FP43" s="183"/>
      <c r="FQ43" s="183"/>
      <c r="FR43" s="183"/>
      <c r="FS43" s="183"/>
      <c r="FT43" s="183"/>
      <c r="FU43" s="797"/>
      <c r="FV43" s="797"/>
      <c r="FW43" s="797"/>
      <c r="FX43" s="797"/>
      <c r="FY43" s="797"/>
      <c r="FZ43" s="797"/>
      <c r="GA43" s="797"/>
    </row>
    <row r="44" ht="81.0" customHeight="1">
      <c r="A44" s="366">
        <v>1.0</v>
      </c>
      <c r="B44" s="185" t="s">
        <v>43</v>
      </c>
      <c r="C44" s="969" t="s">
        <v>397</v>
      </c>
      <c r="D44" s="186" t="s">
        <v>8</v>
      </c>
      <c r="E44" s="373" t="s">
        <v>1120</v>
      </c>
      <c r="F44" s="202" t="s">
        <v>249</v>
      </c>
      <c r="G44" s="202" t="s">
        <v>250</v>
      </c>
      <c r="H44" s="202" t="s">
        <v>251</v>
      </c>
      <c r="I44" s="202" t="s">
        <v>252</v>
      </c>
      <c r="J44" s="370" t="s">
        <v>507</v>
      </c>
      <c r="K44" s="422" t="s">
        <v>508</v>
      </c>
      <c r="L44" s="423">
        <v>50000.0</v>
      </c>
      <c r="M44" s="424">
        <v>50000.188</v>
      </c>
      <c r="N44" s="149" t="s">
        <v>464</v>
      </c>
      <c r="O44" s="193"/>
      <c r="P44" s="193"/>
      <c r="Q44" s="193"/>
      <c r="R44" s="193"/>
      <c r="S44" s="149" t="s">
        <v>93</v>
      </c>
      <c r="T44" s="194"/>
      <c r="U44" s="409">
        <v>45736.0</v>
      </c>
      <c r="V44" s="202"/>
      <c r="W44" s="186"/>
      <c r="X44" s="79" t="s">
        <v>334</v>
      </c>
      <c r="Y44" s="409">
        <v>45736.0</v>
      </c>
      <c r="Z44" s="411">
        <v>45736.416666666664</v>
      </c>
      <c r="AA44" s="953" t="s">
        <v>96</v>
      </c>
      <c r="AB44" s="953" t="s">
        <v>96</v>
      </c>
      <c r="AC44" s="202"/>
      <c r="AD44" s="203"/>
      <c r="AE44" s="203"/>
      <c r="AF44" s="204"/>
      <c r="AG44" s="202" t="s">
        <v>95</v>
      </c>
      <c r="AH44" s="954" t="s">
        <v>1073</v>
      </c>
      <c r="AI44" s="759" t="s">
        <v>883</v>
      </c>
      <c r="AJ44" s="759" t="s">
        <v>883</v>
      </c>
      <c r="AK44" s="759" t="s">
        <v>884</v>
      </c>
      <c r="AL44" s="953" t="s">
        <v>142</v>
      </c>
      <c r="AM44" s="207"/>
      <c r="AN44" s="208"/>
      <c r="AO44" s="964" t="s">
        <v>1074</v>
      </c>
      <c r="AP44" s="956">
        <v>5000.0</v>
      </c>
      <c r="AQ44" s="966">
        <v>69.78</v>
      </c>
      <c r="AR44" s="966"/>
      <c r="AS44" s="966"/>
      <c r="AT44" s="957">
        <v>69.46</v>
      </c>
      <c r="AU44" s="957">
        <v>69.82</v>
      </c>
      <c r="AV44" s="955"/>
      <c r="AW44" s="816">
        <f>(AT44+AV44)-AQ44</f>
        <v>-0.32</v>
      </c>
      <c r="AX44" s="955" t="s">
        <v>1075</v>
      </c>
      <c r="AY44" s="210"/>
      <c r="AZ44" s="983" t="s">
        <v>96</v>
      </c>
      <c r="BA44" s="767">
        <v>45743.0</v>
      </c>
      <c r="BB44" s="967" t="s">
        <v>1121</v>
      </c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  <c r="BN44" s="210"/>
      <c r="BO44" s="210"/>
      <c r="BP44" s="210"/>
      <c r="BQ44" s="210"/>
      <c r="BR44" s="210"/>
      <c r="BS44" s="210"/>
      <c r="BT44" s="210"/>
      <c r="BU44" s="210"/>
      <c r="BV44" s="210"/>
      <c r="BW44" s="210"/>
      <c r="BX44" s="210"/>
      <c r="BY44" s="210"/>
      <c r="BZ44" s="210"/>
      <c r="CA44" s="210"/>
      <c r="CB44" s="210"/>
      <c r="CC44" s="210"/>
      <c r="CD44" s="210"/>
      <c r="CE44" s="210"/>
      <c r="CF44" s="210"/>
      <c r="CG44" s="210"/>
      <c r="CH44" s="210"/>
      <c r="CI44" s="210"/>
      <c r="CJ44" s="210"/>
      <c r="CK44" s="210"/>
      <c r="CL44" s="210"/>
      <c r="CM44" s="210"/>
      <c r="CN44" s="210"/>
      <c r="CO44" s="210"/>
      <c r="CP44" s="210"/>
      <c r="CQ44" s="210"/>
      <c r="CR44" s="210"/>
      <c r="CS44" s="210"/>
      <c r="CT44" s="210"/>
      <c r="CU44" s="210"/>
      <c r="CV44" s="210"/>
      <c r="CW44" s="210"/>
      <c r="CX44" s="210"/>
      <c r="CY44" s="210"/>
      <c r="CZ44" s="210"/>
      <c r="DA44" s="210"/>
      <c r="DB44" s="210"/>
      <c r="DC44" s="210"/>
      <c r="DD44" s="210"/>
      <c r="DE44" s="210"/>
      <c r="DF44" s="210"/>
      <c r="DG44" s="210"/>
      <c r="DH44" s="210"/>
      <c r="DI44" s="210"/>
      <c r="DJ44" s="210"/>
      <c r="DK44" s="210"/>
      <c r="DL44" s="210"/>
      <c r="DM44" s="210"/>
      <c r="DN44" s="212"/>
      <c r="DO44" s="206"/>
      <c r="DP44" s="206"/>
      <c r="DQ44" s="206"/>
      <c r="DR44" s="206"/>
      <c r="DS44" s="206"/>
      <c r="DT44" s="206"/>
      <c r="DU44" s="206"/>
      <c r="DV44" s="206"/>
      <c r="DW44" s="206"/>
      <c r="DX44" s="206"/>
      <c r="DY44" s="206"/>
      <c r="DZ44" s="206"/>
      <c r="EA44" s="206"/>
      <c r="EB44" s="206"/>
      <c r="EC44" s="206"/>
      <c r="ED44" s="206"/>
      <c r="EE44" s="206"/>
      <c r="EF44" s="206"/>
      <c r="EG44" s="206"/>
      <c r="EH44" s="206"/>
      <c r="EI44" s="206"/>
      <c r="EJ44" s="206"/>
      <c r="EK44" s="206"/>
      <c r="EL44" s="206"/>
      <c r="EM44" s="206"/>
      <c r="EN44" s="206"/>
      <c r="EO44" s="206"/>
      <c r="EP44" s="196"/>
      <c r="EQ44" s="209"/>
      <c r="ER44" s="213"/>
      <c r="ES44" s="214"/>
      <c r="ET44" s="209"/>
      <c r="EU44" s="959">
        <v>45692.0</v>
      </c>
      <c r="EV44" s="405">
        <v>45731.78333333333</v>
      </c>
      <c r="EW44" s="405">
        <v>45735.18402777778</v>
      </c>
      <c r="EX44" s="406">
        <v>45735.18402777778</v>
      </c>
      <c r="EY44" s="406">
        <v>45736.375</v>
      </c>
      <c r="EZ44" s="71">
        <f>EY44-EV44</f>
        <v>4.591666667</v>
      </c>
      <c r="FA44" s="72" t="str">
        <f>INT(EY44-EV44)&amp;" hari "&amp;HOUR(MOD(EY44-EV44,1))&amp;" jam "&amp;MINUTE(MOD(EY44-EV44,1))&amp;" menit "&amp;SECOND(MOD(EY44-EV44,1))</f>
        <v>4 hari 14 jam 12 menit 0</v>
      </c>
      <c r="FB44" s="215"/>
      <c r="FC44" s="217"/>
      <c r="FD44" s="201"/>
      <c r="FE44" s="403">
        <v>45743.2</v>
      </c>
      <c r="FF44" s="403">
        <v>45745.694444444445</v>
      </c>
      <c r="FG44" s="403">
        <v>45745.694444444445</v>
      </c>
      <c r="FH44" s="403">
        <v>45751.0</v>
      </c>
      <c r="FI44" s="71">
        <f>FH44-FE44</f>
        <v>7.8</v>
      </c>
      <c r="FJ44" s="72" t="str">
        <f>INT(FH44-FE44)&amp;" hari "&amp;HOUR(MOD(FH44-FE44,1))&amp;" jam "&amp;MINUTE(MOD(FH44-FE44,1))&amp;" menit "&amp;SECOND(MOD(FH44-FE44,1))</f>
        <v>7 hari 19 jam 12 menit 0</v>
      </c>
      <c r="FK44" s="218"/>
      <c r="FL44" s="218"/>
      <c r="FM44" s="218"/>
      <c r="FN44" s="219"/>
      <c r="FO44" s="220"/>
      <c r="FP44" s="220"/>
      <c r="FQ44" s="168"/>
      <c r="FR44" s="220"/>
      <c r="FS44" s="220"/>
      <c r="FT44" s="220"/>
      <c r="FU44" s="968">
        <v>45740.0</v>
      </c>
      <c r="FV44" s="984">
        <v>5.026</v>
      </c>
      <c r="FW44" s="984">
        <v>4.66</v>
      </c>
      <c r="FX44" s="984" t="s">
        <v>1122</v>
      </c>
      <c r="FY44" s="985"/>
      <c r="FZ44" s="984" t="s">
        <v>1123</v>
      </c>
      <c r="GA44" s="984" t="s">
        <v>1124</v>
      </c>
    </row>
    <row r="45" ht="12.75" customHeight="1">
      <c r="A45" s="86"/>
      <c r="B45" s="86"/>
      <c r="C45" s="364"/>
      <c r="D45" s="365"/>
      <c r="E45" s="88"/>
      <c r="F45" s="87"/>
      <c r="G45" s="87"/>
      <c r="H45" s="87"/>
      <c r="I45" s="87"/>
      <c r="J45" s="87"/>
      <c r="K45" s="89" t="s">
        <v>111</v>
      </c>
      <c r="L45" s="90">
        <f t="shared" ref="L45:M45" si="93">SUM(L44)</f>
        <v>50000</v>
      </c>
      <c r="M45" s="91">
        <f t="shared" si="93"/>
        <v>50000.188</v>
      </c>
      <c r="N45" s="92"/>
      <c r="O45" s="87"/>
      <c r="P45" s="87"/>
      <c r="Q45" s="87"/>
      <c r="R45" s="87"/>
      <c r="S45" s="87"/>
      <c r="T45" s="86"/>
      <c r="U45" s="87"/>
      <c r="V45" s="179"/>
      <c r="W45" s="180"/>
      <c r="X45" s="181"/>
      <c r="Y45" s="86"/>
      <c r="Z45" s="86"/>
      <c r="AA45" s="93"/>
      <c r="AB45" s="93"/>
      <c r="AC45" s="93"/>
      <c r="AD45" s="90"/>
      <c r="AE45" s="90"/>
      <c r="AF45" s="90"/>
      <c r="AG45" s="94"/>
      <c r="AH45" s="94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94"/>
      <c r="BB45" s="986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  <c r="CB45" s="94"/>
      <c r="CC45" s="94"/>
      <c r="CD45" s="94"/>
      <c r="CE45" s="94"/>
      <c r="CF45" s="94"/>
      <c r="CG45" s="94"/>
      <c r="CH45" s="94"/>
      <c r="CI45" s="94"/>
      <c r="CJ45" s="94"/>
      <c r="CK45" s="94"/>
      <c r="CL45" s="94"/>
      <c r="CM45" s="94"/>
      <c r="CN45" s="94"/>
      <c r="CO45" s="94"/>
      <c r="CP45" s="94"/>
      <c r="CQ45" s="94"/>
      <c r="CR45" s="94"/>
      <c r="CS45" s="94"/>
      <c r="CT45" s="94"/>
      <c r="CU45" s="94"/>
      <c r="CV45" s="94"/>
      <c r="CW45" s="94"/>
      <c r="CX45" s="94"/>
      <c r="CY45" s="94"/>
      <c r="CZ45" s="94"/>
      <c r="DA45" s="94"/>
      <c r="DB45" s="94"/>
      <c r="DC45" s="94"/>
      <c r="DD45" s="94"/>
      <c r="DE45" s="94"/>
      <c r="DF45" s="94"/>
      <c r="DG45" s="94"/>
      <c r="DH45" s="94"/>
      <c r="DI45" s="94"/>
      <c r="DJ45" s="94"/>
      <c r="DK45" s="94"/>
      <c r="DL45" s="94"/>
      <c r="DM45" s="94"/>
      <c r="DN45" s="94"/>
      <c r="DO45" s="94"/>
      <c r="DP45" s="94"/>
      <c r="DQ45" s="94"/>
      <c r="DR45" s="94"/>
      <c r="DS45" s="86"/>
      <c r="DT45" s="94"/>
      <c r="DU45" s="94"/>
      <c r="DV45" s="94"/>
      <c r="DW45" s="94"/>
      <c r="DX45" s="94"/>
      <c r="DY45" s="86"/>
      <c r="DZ45" s="86"/>
      <c r="EA45" s="94"/>
      <c r="EB45" s="94"/>
      <c r="EC45" s="94"/>
      <c r="ED45" s="94"/>
      <c r="EE45" s="94"/>
      <c r="EF45" s="86"/>
      <c r="EG45" s="94"/>
      <c r="EH45" s="94"/>
      <c r="EI45" s="94"/>
      <c r="EJ45" s="94"/>
      <c r="EK45" s="94"/>
      <c r="EL45" s="86"/>
      <c r="EM45" s="94"/>
      <c r="EN45" s="94"/>
      <c r="EO45" s="94"/>
      <c r="EP45" s="94"/>
      <c r="EQ45" s="96"/>
      <c r="ER45" s="182"/>
      <c r="ES45" s="95"/>
      <c r="ET45" s="96"/>
      <c r="EU45" s="796"/>
      <c r="EV45" s="95"/>
      <c r="EW45" s="96"/>
      <c r="EX45" s="96"/>
      <c r="EY45" s="96"/>
      <c r="EZ45" s="96"/>
      <c r="FA45" s="96"/>
      <c r="FB45" s="96"/>
      <c r="FC45" s="96"/>
      <c r="FD45" s="96"/>
      <c r="FE45" s="96"/>
      <c r="FF45" s="96"/>
      <c r="FG45" s="96"/>
      <c r="FH45" s="96"/>
      <c r="FI45" s="96"/>
      <c r="FJ45" s="96"/>
      <c r="FK45" s="96"/>
      <c r="FL45" s="96"/>
      <c r="FM45" s="96"/>
      <c r="FN45" s="96"/>
      <c r="FO45" s="183"/>
      <c r="FP45" s="183"/>
      <c r="FQ45" s="183"/>
      <c r="FR45" s="183"/>
      <c r="FS45" s="183"/>
      <c r="FT45" s="183"/>
      <c r="FU45" s="797"/>
      <c r="FV45" s="797"/>
      <c r="FW45" s="797"/>
      <c r="FX45" s="797"/>
      <c r="FY45" s="843"/>
      <c r="FZ45" s="797"/>
      <c r="GA45" s="797"/>
    </row>
    <row r="46" ht="81.0" customHeight="1">
      <c r="A46" s="366">
        <v>1.0</v>
      </c>
      <c r="B46" s="185" t="s">
        <v>43</v>
      </c>
      <c r="C46" s="969" t="s">
        <v>397</v>
      </c>
      <c r="D46" s="186" t="s">
        <v>8</v>
      </c>
      <c r="E46" s="373" t="s">
        <v>1125</v>
      </c>
      <c r="F46" s="202" t="s">
        <v>249</v>
      </c>
      <c r="G46" s="202" t="s">
        <v>250</v>
      </c>
      <c r="H46" s="202" t="s">
        <v>251</v>
      </c>
      <c r="I46" s="202" t="s">
        <v>252</v>
      </c>
      <c r="J46" s="370" t="s">
        <v>507</v>
      </c>
      <c r="K46" s="422" t="s">
        <v>508</v>
      </c>
      <c r="L46" s="425">
        <v>5000.0</v>
      </c>
      <c r="M46" s="426">
        <v>5000.234</v>
      </c>
      <c r="N46" s="148" t="s">
        <v>464</v>
      </c>
      <c r="O46" s="193"/>
      <c r="P46" s="193"/>
      <c r="Q46" s="193"/>
      <c r="R46" s="193"/>
      <c r="S46" s="149" t="s">
        <v>93</v>
      </c>
      <c r="T46" s="194"/>
      <c r="U46" s="409">
        <v>45736.0</v>
      </c>
      <c r="V46" s="202"/>
      <c r="W46" s="186"/>
      <c r="X46" s="79" t="s">
        <v>334</v>
      </c>
      <c r="Y46" s="409">
        <v>45736.0</v>
      </c>
      <c r="Z46" s="411">
        <v>45736.416666666664</v>
      </c>
      <c r="AA46" s="953" t="s">
        <v>96</v>
      </c>
      <c r="AB46" s="953" t="s">
        <v>96</v>
      </c>
      <c r="AC46" s="202"/>
      <c r="AD46" s="203"/>
      <c r="AE46" s="203"/>
      <c r="AF46" s="204"/>
      <c r="AG46" s="202" t="s">
        <v>95</v>
      </c>
      <c r="AH46" s="954" t="s">
        <v>1073</v>
      </c>
      <c r="AI46" s="759" t="s">
        <v>883</v>
      </c>
      <c r="AJ46" s="759" t="s">
        <v>883</v>
      </c>
      <c r="AK46" s="759" t="s">
        <v>884</v>
      </c>
      <c r="AL46" s="953" t="s">
        <v>142</v>
      </c>
      <c r="AM46" s="207"/>
      <c r="AN46" s="208"/>
      <c r="AO46" s="964" t="s">
        <v>1074</v>
      </c>
      <c r="AP46" s="956">
        <v>5000.0</v>
      </c>
      <c r="AQ46" s="966">
        <v>69.78</v>
      </c>
      <c r="AR46" s="966"/>
      <c r="AS46" s="966"/>
      <c r="AT46" s="957">
        <v>69.46</v>
      </c>
      <c r="AU46" s="957">
        <v>69.82</v>
      </c>
      <c r="AV46" s="955"/>
      <c r="AW46" s="816">
        <f>(AT46+AV46)-AQ46</f>
        <v>-0.32</v>
      </c>
      <c r="AX46" s="955" t="s">
        <v>1075</v>
      </c>
      <c r="AY46" s="210"/>
      <c r="AZ46" s="983" t="s">
        <v>96</v>
      </c>
      <c r="BA46" s="767">
        <v>45743.0</v>
      </c>
      <c r="BB46" s="967" t="s">
        <v>1121</v>
      </c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0"/>
      <c r="BP46" s="210"/>
      <c r="BQ46" s="210"/>
      <c r="BR46" s="210"/>
      <c r="BS46" s="210"/>
      <c r="BT46" s="210"/>
      <c r="BU46" s="210"/>
      <c r="BV46" s="210"/>
      <c r="BW46" s="210"/>
      <c r="BX46" s="210"/>
      <c r="BY46" s="210"/>
      <c r="BZ46" s="210"/>
      <c r="CA46" s="210"/>
      <c r="CB46" s="210"/>
      <c r="CC46" s="210"/>
      <c r="CD46" s="210"/>
      <c r="CE46" s="210"/>
      <c r="CF46" s="210"/>
      <c r="CG46" s="210"/>
      <c r="CH46" s="210"/>
      <c r="CI46" s="210"/>
      <c r="CJ46" s="210"/>
      <c r="CK46" s="210"/>
      <c r="CL46" s="210"/>
      <c r="CM46" s="210"/>
      <c r="CN46" s="210"/>
      <c r="CO46" s="210"/>
      <c r="CP46" s="210"/>
      <c r="CQ46" s="210"/>
      <c r="CR46" s="210"/>
      <c r="CS46" s="210"/>
      <c r="CT46" s="210"/>
      <c r="CU46" s="210"/>
      <c r="CV46" s="210"/>
      <c r="CW46" s="210"/>
      <c r="CX46" s="210"/>
      <c r="CY46" s="210"/>
      <c r="CZ46" s="210"/>
      <c r="DA46" s="210"/>
      <c r="DB46" s="210"/>
      <c r="DC46" s="210"/>
      <c r="DD46" s="210"/>
      <c r="DE46" s="210"/>
      <c r="DF46" s="210"/>
      <c r="DG46" s="210"/>
      <c r="DH46" s="210"/>
      <c r="DI46" s="210"/>
      <c r="DJ46" s="210"/>
      <c r="DK46" s="210"/>
      <c r="DL46" s="210"/>
      <c r="DM46" s="210"/>
      <c r="DN46" s="212"/>
      <c r="DO46" s="206"/>
      <c r="DP46" s="206"/>
      <c r="DQ46" s="206"/>
      <c r="DR46" s="206"/>
      <c r="DS46" s="206"/>
      <c r="DT46" s="206"/>
      <c r="DU46" s="206"/>
      <c r="DV46" s="206"/>
      <c r="DW46" s="206"/>
      <c r="DX46" s="206"/>
      <c r="DY46" s="206"/>
      <c r="DZ46" s="206"/>
      <c r="EA46" s="206"/>
      <c r="EB46" s="206"/>
      <c r="EC46" s="206"/>
      <c r="ED46" s="206"/>
      <c r="EE46" s="206"/>
      <c r="EF46" s="206"/>
      <c r="EG46" s="206"/>
      <c r="EH46" s="206"/>
      <c r="EI46" s="206"/>
      <c r="EJ46" s="206"/>
      <c r="EK46" s="206"/>
      <c r="EL46" s="206"/>
      <c r="EM46" s="206"/>
      <c r="EN46" s="206"/>
      <c r="EO46" s="206"/>
      <c r="EP46" s="196"/>
      <c r="EQ46" s="209"/>
      <c r="ER46" s="213"/>
      <c r="ES46" s="214"/>
      <c r="ET46" s="209"/>
      <c r="EU46" s="959">
        <v>45692.0</v>
      </c>
      <c r="EV46" s="405">
        <v>45731.78333333333</v>
      </c>
      <c r="EW46" s="405">
        <v>45735.18402777778</v>
      </c>
      <c r="EX46" s="406">
        <v>45735.18402777778</v>
      </c>
      <c r="EY46" s="406">
        <v>45736.375</v>
      </c>
      <c r="EZ46" s="71">
        <f>EY46-EV46</f>
        <v>4.591666667</v>
      </c>
      <c r="FA46" s="72" t="str">
        <f>INT(EY46-EV46)&amp;" hari "&amp;HOUR(MOD(EY46-EV46,1))&amp;" jam "&amp;MINUTE(MOD(EY46-EV46,1))&amp;" menit "&amp;SECOND(MOD(EY46-EV46,1))</f>
        <v>4 hari 14 jam 12 menit 0</v>
      </c>
      <c r="FB46" s="215"/>
      <c r="FC46" s="217"/>
      <c r="FD46" s="201"/>
      <c r="FE46" s="403">
        <v>45743.2</v>
      </c>
      <c r="FF46" s="403">
        <v>45750.0</v>
      </c>
      <c r="FG46" s="403">
        <v>45750.0</v>
      </c>
      <c r="FH46" s="403">
        <v>45752.0</v>
      </c>
      <c r="FI46" s="71">
        <f>FH46-FE46</f>
        <v>8.8</v>
      </c>
      <c r="FJ46" s="72" t="str">
        <f>INT(FH46-FE46)&amp;" hari "&amp;HOUR(MOD(FH46-FE46,1))&amp;" jam "&amp;MINUTE(MOD(FH46-FE46,1))&amp;" menit "&amp;SECOND(MOD(FH46-FE46,1))</f>
        <v>8 hari 19 jam 12 menit 0</v>
      </c>
      <c r="FK46" s="218"/>
      <c r="FL46" s="218"/>
      <c r="FM46" s="218"/>
      <c r="FN46" s="219"/>
      <c r="FO46" s="220"/>
      <c r="FP46" s="220"/>
      <c r="FQ46" s="168"/>
      <c r="FR46" s="220"/>
      <c r="FS46" s="220"/>
      <c r="FT46" s="220"/>
      <c r="FU46" s="968">
        <v>45740.0</v>
      </c>
      <c r="FV46" s="984">
        <v>5.026</v>
      </c>
      <c r="FW46" s="984">
        <v>4.66</v>
      </c>
      <c r="FX46" s="984" t="s">
        <v>1122</v>
      </c>
      <c r="FY46" s="985"/>
      <c r="FZ46" s="984" t="s">
        <v>1123</v>
      </c>
      <c r="GA46" s="984" t="s">
        <v>1124</v>
      </c>
    </row>
    <row r="47" ht="14.25" customHeight="1">
      <c r="A47" s="86"/>
      <c r="B47" s="86"/>
      <c r="C47" s="364"/>
      <c r="D47" s="365"/>
      <c r="E47" s="88"/>
      <c r="F47" s="87"/>
      <c r="G47" s="87"/>
      <c r="H47" s="87"/>
      <c r="I47" s="87"/>
      <c r="J47" s="87"/>
      <c r="K47" s="89" t="s">
        <v>111</v>
      </c>
      <c r="L47" s="90">
        <f t="shared" ref="L47:M47" si="94">SUM(L46)</f>
        <v>5000</v>
      </c>
      <c r="M47" s="91">
        <f t="shared" si="94"/>
        <v>5000.234</v>
      </c>
      <c r="N47" s="92"/>
      <c r="O47" s="87"/>
      <c r="P47" s="87"/>
      <c r="Q47" s="87"/>
      <c r="R47" s="87"/>
      <c r="S47" s="87"/>
      <c r="T47" s="86"/>
      <c r="U47" s="87"/>
      <c r="V47" s="179"/>
      <c r="W47" s="180"/>
      <c r="X47" s="181"/>
      <c r="Y47" s="86"/>
      <c r="Z47" s="86"/>
      <c r="AA47" s="93"/>
      <c r="AB47" s="93"/>
      <c r="AC47" s="93"/>
      <c r="AD47" s="90"/>
      <c r="AE47" s="90"/>
      <c r="AF47" s="90"/>
      <c r="AG47" s="94"/>
      <c r="AH47" s="94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94"/>
      <c r="CL47" s="94"/>
      <c r="CM47" s="94"/>
      <c r="CN47" s="94"/>
      <c r="CO47" s="94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86"/>
      <c r="DT47" s="94"/>
      <c r="DU47" s="94"/>
      <c r="DV47" s="94"/>
      <c r="DW47" s="94"/>
      <c r="DX47" s="94"/>
      <c r="DY47" s="86"/>
      <c r="DZ47" s="86"/>
      <c r="EA47" s="94"/>
      <c r="EB47" s="94"/>
      <c r="EC47" s="94"/>
      <c r="ED47" s="94"/>
      <c r="EE47" s="94"/>
      <c r="EF47" s="86"/>
      <c r="EG47" s="94"/>
      <c r="EH47" s="94"/>
      <c r="EI47" s="94"/>
      <c r="EJ47" s="94"/>
      <c r="EK47" s="94"/>
      <c r="EL47" s="86"/>
      <c r="EM47" s="94"/>
      <c r="EN47" s="94"/>
      <c r="EO47" s="94"/>
      <c r="EP47" s="94"/>
      <c r="EQ47" s="96"/>
      <c r="ER47" s="182"/>
      <c r="ES47" s="95"/>
      <c r="ET47" s="96"/>
      <c r="EU47" s="796"/>
      <c r="EV47" s="95"/>
      <c r="EW47" s="96"/>
      <c r="EX47" s="96"/>
      <c r="EY47" s="96"/>
      <c r="EZ47" s="96"/>
      <c r="FA47" s="96"/>
      <c r="FB47" s="96"/>
      <c r="FC47" s="96"/>
      <c r="FD47" s="96"/>
      <c r="FE47" s="96"/>
      <c r="FF47" s="96"/>
      <c r="FG47" s="96"/>
      <c r="FH47" s="96"/>
      <c r="FI47" s="96"/>
      <c r="FJ47" s="96"/>
      <c r="FK47" s="96"/>
      <c r="FL47" s="96"/>
      <c r="FM47" s="96"/>
      <c r="FN47" s="96"/>
      <c r="FO47" s="183"/>
      <c r="FP47" s="183"/>
      <c r="FQ47" s="183"/>
      <c r="FR47" s="183"/>
      <c r="FS47" s="183"/>
      <c r="FT47" s="183"/>
      <c r="FU47" s="797"/>
      <c r="FV47" s="797"/>
      <c r="FW47" s="797"/>
      <c r="FX47" s="797"/>
      <c r="FY47" s="797"/>
      <c r="FZ47" s="797"/>
      <c r="GA47" s="797"/>
    </row>
    <row r="48" ht="84.75" customHeight="1">
      <c r="A48" s="366">
        <v>1.0</v>
      </c>
      <c r="B48" s="185" t="s">
        <v>43</v>
      </c>
      <c r="C48" s="987" t="s">
        <v>510</v>
      </c>
      <c r="D48" s="186" t="s">
        <v>8</v>
      </c>
      <c r="E48" s="373" t="s">
        <v>1126</v>
      </c>
      <c r="F48" s="202" t="s">
        <v>249</v>
      </c>
      <c r="G48" s="202" t="s">
        <v>250</v>
      </c>
      <c r="H48" s="202" t="s">
        <v>251</v>
      </c>
      <c r="I48" s="202" t="s">
        <v>252</v>
      </c>
      <c r="J48" s="370" t="s">
        <v>512</v>
      </c>
      <c r="K48" s="422" t="s">
        <v>513</v>
      </c>
      <c r="L48" s="425">
        <v>50000.047</v>
      </c>
      <c r="M48" s="426">
        <v>50000.047</v>
      </c>
      <c r="N48" s="148" t="s">
        <v>464</v>
      </c>
      <c r="O48" s="193"/>
      <c r="P48" s="193"/>
      <c r="Q48" s="193"/>
      <c r="R48" s="193"/>
      <c r="S48" s="149" t="s">
        <v>93</v>
      </c>
      <c r="T48" s="194"/>
      <c r="U48" s="409">
        <v>45752.0</v>
      </c>
      <c r="V48" s="202"/>
      <c r="W48" s="186"/>
      <c r="X48" s="79" t="s">
        <v>334</v>
      </c>
      <c r="Y48" s="409">
        <v>45752.0</v>
      </c>
      <c r="Z48" s="963">
        <v>45752.73611111111</v>
      </c>
      <c r="AA48" s="953" t="s">
        <v>96</v>
      </c>
      <c r="AB48" s="953" t="s">
        <v>96</v>
      </c>
      <c r="AC48" s="202"/>
      <c r="AD48" s="203"/>
      <c r="AE48" s="203"/>
      <c r="AF48" s="204"/>
      <c r="AG48" s="202" t="s">
        <v>95</v>
      </c>
      <c r="AH48" s="954" t="s">
        <v>1073</v>
      </c>
      <c r="AI48" s="759" t="s">
        <v>883</v>
      </c>
      <c r="AJ48" s="759" t="s">
        <v>883</v>
      </c>
      <c r="AK48" s="759" t="s">
        <v>884</v>
      </c>
      <c r="AL48" s="953" t="s">
        <v>142</v>
      </c>
      <c r="AM48" s="207"/>
      <c r="AN48" s="208"/>
      <c r="AO48" s="964" t="s">
        <v>1074</v>
      </c>
      <c r="AP48" s="956">
        <v>5000.0</v>
      </c>
      <c r="AQ48" s="966">
        <v>67.56</v>
      </c>
      <c r="AR48" s="966"/>
      <c r="AS48" s="966"/>
      <c r="AT48" s="957">
        <v>69.97</v>
      </c>
      <c r="AU48" s="957">
        <v>70.26</v>
      </c>
      <c r="AV48" s="955"/>
      <c r="AW48" s="816">
        <f>(AT48+AV48)-AQ48</f>
        <v>2.41</v>
      </c>
      <c r="AX48" s="955" t="s">
        <v>1075</v>
      </c>
      <c r="AY48" s="210"/>
      <c r="AZ48" s="983" t="s">
        <v>96</v>
      </c>
      <c r="BA48" s="767">
        <v>45758.0</v>
      </c>
      <c r="BB48" s="988" t="s">
        <v>1127</v>
      </c>
      <c r="BC48" s="210"/>
      <c r="BD48" s="210"/>
      <c r="BE48" s="210"/>
      <c r="BF48" s="210"/>
      <c r="BG48" s="210"/>
      <c r="BH48" s="210"/>
      <c r="BI48" s="210"/>
      <c r="BJ48" s="210"/>
      <c r="BK48" s="210"/>
      <c r="BL48" s="210"/>
      <c r="BM48" s="210"/>
      <c r="BN48" s="210"/>
      <c r="BO48" s="210"/>
      <c r="BP48" s="210"/>
      <c r="BQ48" s="210"/>
      <c r="BR48" s="210"/>
      <c r="BS48" s="210"/>
      <c r="BT48" s="210"/>
      <c r="BU48" s="210"/>
      <c r="BV48" s="210"/>
      <c r="BW48" s="210"/>
      <c r="BX48" s="210"/>
      <c r="BY48" s="210"/>
      <c r="BZ48" s="210"/>
      <c r="CA48" s="210"/>
      <c r="CB48" s="210"/>
      <c r="CC48" s="210"/>
      <c r="CD48" s="210"/>
      <c r="CE48" s="210"/>
      <c r="CF48" s="210"/>
      <c r="CG48" s="210"/>
      <c r="CH48" s="210"/>
      <c r="CI48" s="210"/>
      <c r="CJ48" s="210"/>
      <c r="CK48" s="210"/>
      <c r="CL48" s="210"/>
      <c r="CM48" s="210"/>
      <c r="CN48" s="210"/>
      <c r="CO48" s="210"/>
      <c r="CP48" s="210"/>
      <c r="CQ48" s="210"/>
      <c r="CR48" s="210"/>
      <c r="CS48" s="210"/>
      <c r="CT48" s="210"/>
      <c r="CU48" s="210"/>
      <c r="CV48" s="210"/>
      <c r="CW48" s="210"/>
      <c r="CX48" s="210"/>
      <c r="CY48" s="210"/>
      <c r="CZ48" s="210"/>
      <c r="DA48" s="210"/>
      <c r="DB48" s="210"/>
      <c r="DC48" s="210"/>
      <c r="DD48" s="210"/>
      <c r="DE48" s="210"/>
      <c r="DF48" s="210"/>
      <c r="DG48" s="210"/>
      <c r="DH48" s="210"/>
      <c r="DI48" s="210"/>
      <c r="DJ48" s="210"/>
      <c r="DK48" s="210"/>
      <c r="DL48" s="210"/>
      <c r="DM48" s="210"/>
      <c r="DN48" s="212"/>
      <c r="DO48" s="206"/>
      <c r="DP48" s="206"/>
      <c r="DQ48" s="206"/>
      <c r="DR48" s="206"/>
      <c r="DS48" s="206"/>
      <c r="DT48" s="206"/>
      <c r="DU48" s="206"/>
      <c r="DV48" s="206"/>
      <c r="DW48" s="206"/>
      <c r="DX48" s="206"/>
      <c r="DY48" s="206"/>
      <c r="DZ48" s="206"/>
      <c r="EA48" s="206"/>
      <c r="EB48" s="206"/>
      <c r="EC48" s="206"/>
      <c r="ED48" s="206"/>
      <c r="EE48" s="206"/>
      <c r="EF48" s="206"/>
      <c r="EG48" s="206"/>
      <c r="EH48" s="206"/>
      <c r="EI48" s="206"/>
      <c r="EJ48" s="206"/>
      <c r="EK48" s="206"/>
      <c r="EL48" s="206"/>
      <c r="EM48" s="206"/>
      <c r="EN48" s="206"/>
      <c r="EO48" s="206"/>
      <c r="EP48" s="196"/>
      <c r="EQ48" s="209"/>
      <c r="ER48" s="213"/>
      <c r="ES48" s="214"/>
      <c r="ET48" s="209"/>
      <c r="EU48" s="215"/>
      <c r="EV48" s="405">
        <v>45750.541666666664</v>
      </c>
      <c r="EW48" s="405">
        <v>45751.525</v>
      </c>
      <c r="EX48" s="406">
        <v>45751.64236111111</v>
      </c>
      <c r="EY48" s="406">
        <v>45752.73611111111</v>
      </c>
      <c r="EZ48" s="71">
        <f>EY48-EV48</f>
        <v>2.194444444</v>
      </c>
      <c r="FA48" s="72" t="str">
        <f>INT(EY48-EV48)&amp;" hari "&amp;HOUR(MOD(EY48-EV48,1))&amp;" jam "&amp;MINUTE(MOD(EY48-EV48,1))&amp;" menit "&amp;SECOND(MOD(EY48-EV48,1))</f>
        <v>2 hari 4 jam 40 menit 0</v>
      </c>
      <c r="FB48" s="215"/>
      <c r="FC48" s="71"/>
      <c r="FD48" s="201"/>
      <c r="FE48" s="403">
        <v>45757.26666666667</v>
      </c>
      <c r="FF48" s="403">
        <v>45763.25</v>
      </c>
      <c r="FG48" s="403">
        <v>45766.0</v>
      </c>
      <c r="FH48" s="403">
        <v>45765.0</v>
      </c>
      <c r="FI48" s="71">
        <f>FH48-FE48</f>
        <v>7.733333333</v>
      </c>
      <c r="FJ48" s="72" t="str">
        <f>INT(FH48-FE48)&amp;" hari "&amp;HOUR(MOD(FH48-FE48,1))&amp;" jam "&amp;MINUTE(MOD(FH48-FE48,1))&amp;" menit "&amp;SECOND(MOD(FH48-FE48,1))</f>
        <v>7 hari 17 jam 36 menit 0</v>
      </c>
      <c r="FK48" s="218"/>
      <c r="FL48" s="218"/>
      <c r="FM48" s="218"/>
      <c r="FN48" s="219"/>
      <c r="FO48" s="220"/>
      <c r="FP48" s="220"/>
      <c r="FQ48" s="168"/>
      <c r="FR48" s="220"/>
      <c r="FS48" s="220"/>
      <c r="FT48" s="220"/>
      <c r="FU48" s="968">
        <v>45755.0</v>
      </c>
      <c r="FV48" s="984">
        <v>5.021</v>
      </c>
      <c r="FW48" s="984">
        <v>4.673</v>
      </c>
      <c r="FX48" s="984" t="s">
        <v>1128</v>
      </c>
      <c r="FY48" s="985"/>
      <c r="FZ48" s="984" t="s">
        <v>1129</v>
      </c>
      <c r="GA48" s="984" t="s">
        <v>1130</v>
      </c>
    </row>
    <row r="49" ht="14.25" customHeight="1">
      <c r="A49" s="86"/>
      <c r="B49" s="86"/>
      <c r="C49" s="364"/>
      <c r="D49" s="365"/>
      <c r="E49" s="88"/>
      <c r="F49" s="87"/>
      <c r="G49" s="87"/>
      <c r="H49" s="87"/>
      <c r="I49" s="87"/>
      <c r="J49" s="87"/>
      <c r="K49" s="89" t="s">
        <v>111</v>
      </c>
      <c r="L49" s="90">
        <f t="shared" ref="L49:M49" si="95">SUM(L48)</f>
        <v>50000.047</v>
      </c>
      <c r="M49" s="91">
        <f t="shared" si="95"/>
        <v>50000.047</v>
      </c>
      <c r="N49" s="92"/>
      <c r="O49" s="87"/>
      <c r="P49" s="87"/>
      <c r="Q49" s="87"/>
      <c r="R49" s="87"/>
      <c r="S49" s="87"/>
      <c r="T49" s="86"/>
      <c r="U49" s="87"/>
      <c r="V49" s="179"/>
      <c r="W49" s="180"/>
      <c r="X49" s="181"/>
      <c r="Y49" s="86"/>
      <c r="Z49" s="86"/>
      <c r="AA49" s="93"/>
      <c r="AB49" s="93"/>
      <c r="AC49" s="93"/>
      <c r="AD49" s="90"/>
      <c r="AE49" s="90"/>
      <c r="AF49" s="90"/>
      <c r="AG49" s="94"/>
      <c r="AH49" s="94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94"/>
      <c r="BB49" s="986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86"/>
      <c r="DT49" s="94"/>
      <c r="DU49" s="94"/>
      <c r="DV49" s="94"/>
      <c r="DW49" s="94"/>
      <c r="DX49" s="94"/>
      <c r="DY49" s="86"/>
      <c r="DZ49" s="86"/>
      <c r="EA49" s="94"/>
      <c r="EB49" s="94"/>
      <c r="EC49" s="94"/>
      <c r="ED49" s="94"/>
      <c r="EE49" s="94"/>
      <c r="EF49" s="86"/>
      <c r="EG49" s="94"/>
      <c r="EH49" s="94"/>
      <c r="EI49" s="94"/>
      <c r="EJ49" s="94"/>
      <c r="EK49" s="94"/>
      <c r="EL49" s="86"/>
      <c r="EM49" s="94"/>
      <c r="EN49" s="94"/>
      <c r="EO49" s="94"/>
      <c r="EP49" s="94"/>
      <c r="EQ49" s="96"/>
      <c r="ER49" s="182"/>
      <c r="ES49" s="95"/>
      <c r="ET49" s="96"/>
      <c r="EU49" s="796"/>
      <c r="EV49" s="95"/>
      <c r="EW49" s="96"/>
      <c r="EX49" s="96"/>
      <c r="EY49" s="96"/>
      <c r="EZ49" s="96"/>
      <c r="FA49" s="96"/>
      <c r="FB49" s="96"/>
      <c r="FC49" s="96"/>
      <c r="FD49" s="96"/>
      <c r="FE49" s="96"/>
      <c r="FF49" s="96"/>
      <c r="FG49" s="96"/>
      <c r="FH49" s="96"/>
      <c r="FI49" s="96"/>
      <c r="FJ49" s="96"/>
      <c r="FK49" s="96"/>
      <c r="FL49" s="96"/>
      <c r="FM49" s="96"/>
      <c r="FN49" s="96"/>
      <c r="FO49" s="183"/>
      <c r="FP49" s="183"/>
      <c r="FQ49" s="183"/>
      <c r="FR49" s="183"/>
      <c r="FS49" s="183"/>
      <c r="FT49" s="183"/>
      <c r="FU49" s="960"/>
      <c r="FV49" s="960"/>
      <c r="FW49" s="960"/>
      <c r="FX49" s="960"/>
      <c r="FY49" s="989"/>
      <c r="FZ49" s="960"/>
      <c r="GA49" s="960"/>
    </row>
    <row r="50" ht="86.25" customHeight="1">
      <c r="A50" s="366">
        <v>1.0</v>
      </c>
      <c r="B50" s="185" t="s">
        <v>43</v>
      </c>
      <c r="C50" s="987" t="s">
        <v>510</v>
      </c>
      <c r="D50" s="186" t="s">
        <v>8</v>
      </c>
      <c r="E50" s="373" t="s">
        <v>1131</v>
      </c>
      <c r="F50" s="202" t="s">
        <v>249</v>
      </c>
      <c r="G50" s="202" t="s">
        <v>250</v>
      </c>
      <c r="H50" s="202" t="s">
        <v>251</v>
      </c>
      <c r="I50" s="202" t="s">
        <v>252</v>
      </c>
      <c r="J50" s="370" t="s">
        <v>512</v>
      </c>
      <c r="K50" s="422" t="s">
        <v>513</v>
      </c>
      <c r="L50" s="425">
        <v>15000.171</v>
      </c>
      <c r="M50" s="426">
        <v>15000.171</v>
      </c>
      <c r="N50" s="374" t="s">
        <v>265</v>
      </c>
      <c r="O50" s="193"/>
      <c r="P50" s="193"/>
      <c r="Q50" s="193"/>
      <c r="R50" s="193"/>
      <c r="S50" s="149" t="s">
        <v>93</v>
      </c>
      <c r="T50" s="194"/>
      <c r="U50" s="409">
        <v>45752.0</v>
      </c>
      <c r="V50" s="202"/>
      <c r="W50" s="186"/>
      <c r="X50" s="79" t="s">
        <v>334</v>
      </c>
      <c r="Y50" s="409">
        <v>45752.0</v>
      </c>
      <c r="Z50" s="963">
        <v>45752.73611111111</v>
      </c>
      <c r="AA50" s="953" t="s">
        <v>96</v>
      </c>
      <c r="AB50" s="953" t="s">
        <v>96</v>
      </c>
      <c r="AC50" s="202"/>
      <c r="AD50" s="203"/>
      <c r="AE50" s="203"/>
      <c r="AF50" s="204"/>
      <c r="AG50" s="202" t="s">
        <v>95</v>
      </c>
      <c r="AH50" s="954" t="s">
        <v>1073</v>
      </c>
      <c r="AI50" s="759" t="s">
        <v>883</v>
      </c>
      <c r="AJ50" s="759" t="s">
        <v>883</v>
      </c>
      <c r="AK50" s="759" t="s">
        <v>884</v>
      </c>
      <c r="AL50" s="953" t="s">
        <v>142</v>
      </c>
      <c r="AM50" s="207"/>
      <c r="AN50" s="208"/>
      <c r="AO50" s="964" t="s">
        <v>1074</v>
      </c>
      <c r="AP50" s="956">
        <v>5000.0</v>
      </c>
      <c r="AQ50" s="966">
        <v>67.56</v>
      </c>
      <c r="AR50" s="966"/>
      <c r="AS50" s="966"/>
      <c r="AT50" s="957">
        <v>69.97</v>
      </c>
      <c r="AU50" s="957">
        <v>70.26</v>
      </c>
      <c r="AV50" s="955"/>
      <c r="AW50" s="816">
        <f>(AT50+AV50)-AQ50</f>
        <v>2.41</v>
      </c>
      <c r="AX50" s="955" t="s">
        <v>1075</v>
      </c>
      <c r="AY50" s="210"/>
      <c r="AZ50" s="983" t="s">
        <v>96</v>
      </c>
      <c r="BA50" s="767">
        <v>45758.0</v>
      </c>
      <c r="BB50" s="988" t="s">
        <v>1127</v>
      </c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0"/>
      <c r="BN50" s="210"/>
      <c r="BO50" s="210"/>
      <c r="BP50" s="210"/>
      <c r="BQ50" s="210"/>
      <c r="BR50" s="210"/>
      <c r="BS50" s="210"/>
      <c r="BT50" s="210"/>
      <c r="BU50" s="210"/>
      <c r="BV50" s="210"/>
      <c r="BW50" s="210"/>
      <c r="BX50" s="210"/>
      <c r="BY50" s="210"/>
      <c r="BZ50" s="210"/>
      <c r="CA50" s="210"/>
      <c r="CB50" s="210"/>
      <c r="CC50" s="210"/>
      <c r="CD50" s="210"/>
      <c r="CE50" s="210"/>
      <c r="CF50" s="210"/>
      <c r="CG50" s="210"/>
      <c r="CH50" s="210"/>
      <c r="CI50" s="210"/>
      <c r="CJ50" s="210"/>
      <c r="CK50" s="210"/>
      <c r="CL50" s="210"/>
      <c r="CM50" s="210"/>
      <c r="CN50" s="210"/>
      <c r="CO50" s="210"/>
      <c r="CP50" s="210"/>
      <c r="CQ50" s="210"/>
      <c r="CR50" s="210"/>
      <c r="CS50" s="210"/>
      <c r="CT50" s="210"/>
      <c r="CU50" s="210"/>
      <c r="CV50" s="210"/>
      <c r="CW50" s="210"/>
      <c r="CX50" s="210"/>
      <c r="CY50" s="210"/>
      <c r="CZ50" s="210"/>
      <c r="DA50" s="210"/>
      <c r="DB50" s="210"/>
      <c r="DC50" s="210"/>
      <c r="DD50" s="210"/>
      <c r="DE50" s="210"/>
      <c r="DF50" s="210"/>
      <c r="DG50" s="210"/>
      <c r="DH50" s="210"/>
      <c r="DI50" s="210"/>
      <c r="DJ50" s="210"/>
      <c r="DK50" s="210"/>
      <c r="DL50" s="210"/>
      <c r="DM50" s="210"/>
      <c r="DN50" s="212"/>
      <c r="DO50" s="206"/>
      <c r="DP50" s="206"/>
      <c r="DQ50" s="206"/>
      <c r="DR50" s="206"/>
      <c r="DS50" s="206"/>
      <c r="DT50" s="206"/>
      <c r="DU50" s="206"/>
      <c r="DV50" s="206"/>
      <c r="DW50" s="206"/>
      <c r="DX50" s="206"/>
      <c r="DY50" s="206"/>
      <c r="DZ50" s="206"/>
      <c r="EA50" s="206"/>
      <c r="EB50" s="206"/>
      <c r="EC50" s="206"/>
      <c r="ED50" s="206"/>
      <c r="EE50" s="206"/>
      <c r="EF50" s="206"/>
      <c r="EG50" s="206"/>
      <c r="EH50" s="206"/>
      <c r="EI50" s="206"/>
      <c r="EJ50" s="206"/>
      <c r="EK50" s="206"/>
      <c r="EL50" s="206"/>
      <c r="EM50" s="206"/>
      <c r="EN50" s="206"/>
      <c r="EO50" s="206"/>
      <c r="EP50" s="196"/>
      <c r="EQ50" s="209"/>
      <c r="ER50" s="213"/>
      <c r="ES50" s="214"/>
      <c r="ET50" s="209"/>
      <c r="EU50" s="215"/>
      <c r="EV50" s="405">
        <v>45750.541666666664</v>
      </c>
      <c r="EW50" s="405">
        <v>45751.525</v>
      </c>
      <c r="EX50" s="406">
        <v>45751.64236111111</v>
      </c>
      <c r="EY50" s="406">
        <v>45752.73611111111</v>
      </c>
      <c r="EZ50" s="71">
        <f>EY50-EV50</f>
        <v>2.194444444</v>
      </c>
      <c r="FA50" s="72" t="str">
        <f>INT(EY50-EV50)&amp;" hari "&amp;HOUR(MOD(EY50-EV50,1))&amp;" jam "&amp;MINUTE(MOD(EY50-EV50,1))&amp;" menit "&amp;SECOND(MOD(EY50-EV50,1))</f>
        <v>2 hari 4 jam 40 menit 0</v>
      </c>
      <c r="FB50" s="215"/>
      <c r="FC50" s="71"/>
      <c r="FD50" s="201"/>
      <c r="FE50" s="403">
        <v>45757.26666666667</v>
      </c>
      <c r="FF50" s="403">
        <v>45763.25</v>
      </c>
      <c r="FG50" s="403">
        <v>45766.0</v>
      </c>
      <c r="FH50" s="403">
        <v>45835.0</v>
      </c>
      <c r="FI50" s="71">
        <f>FH50-FE50</f>
        <v>77.73333333</v>
      </c>
      <c r="FJ50" s="72" t="str">
        <f>INT(FH50-FE50)&amp;" hari "&amp;HOUR(MOD(FH50-FE50,1))&amp;" jam "&amp;MINUTE(MOD(FH50-FE50,1))&amp;" menit "&amp;SECOND(MOD(FH50-FE50,1))</f>
        <v>77 hari 17 jam 36 menit 0</v>
      </c>
      <c r="FK50" s="218"/>
      <c r="FL50" s="218"/>
      <c r="FM50" s="218"/>
      <c r="FN50" s="219"/>
      <c r="FO50" s="220"/>
      <c r="FP50" s="220"/>
      <c r="FQ50" s="168"/>
      <c r="FR50" s="220"/>
      <c r="FS50" s="220"/>
      <c r="FT50" s="220"/>
      <c r="FU50" s="968">
        <v>45755.0</v>
      </c>
      <c r="FV50" s="984">
        <v>5.021</v>
      </c>
      <c r="FW50" s="984">
        <v>4.673</v>
      </c>
      <c r="FX50" s="984" t="s">
        <v>1128</v>
      </c>
      <c r="FY50" s="985"/>
      <c r="FZ50" s="984" t="s">
        <v>1129</v>
      </c>
      <c r="GA50" s="984" t="s">
        <v>1130</v>
      </c>
    </row>
    <row r="51" ht="14.25" customHeight="1">
      <c r="A51" s="86"/>
      <c r="B51" s="86"/>
      <c r="C51" s="364"/>
      <c r="D51" s="365"/>
      <c r="E51" s="88"/>
      <c r="F51" s="87"/>
      <c r="G51" s="87"/>
      <c r="H51" s="87"/>
      <c r="I51" s="87"/>
      <c r="J51" s="87"/>
      <c r="K51" s="89" t="s">
        <v>111</v>
      </c>
      <c r="L51" s="90">
        <f t="shared" ref="L51:M51" si="96">SUM(L50)</f>
        <v>15000.171</v>
      </c>
      <c r="M51" s="91">
        <f t="shared" si="96"/>
        <v>15000.171</v>
      </c>
      <c r="N51" s="92"/>
      <c r="O51" s="87"/>
      <c r="P51" s="87"/>
      <c r="Q51" s="87"/>
      <c r="R51" s="87"/>
      <c r="S51" s="87"/>
      <c r="T51" s="86"/>
      <c r="U51" s="87"/>
      <c r="V51" s="312"/>
      <c r="W51" s="990"/>
      <c r="X51" s="181"/>
      <c r="Y51" s="86"/>
      <c r="Z51" s="86"/>
      <c r="AA51" s="93"/>
      <c r="AB51" s="93"/>
      <c r="AC51" s="93"/>
      <c r="AD51" s="90"/>
      <c r="AE51" s="90"/>
      <c r="AF51" s="90"/>
      <c r="AG51" s="94"/>
      <c r="AH51" s="94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  <c r="BW51" s="94"/>
      <c r="BX51" s="94"/>
      <c r="BY51" s="94"/>
      <c r="BZ51" s="94"/>
      <c r="CA51" s="94"/>
      <c r="CB51" s="94"/>
      <c r="CC51" s="94"/>
      <c r="CD51" s="94"/>
      <c r="CE51" s="94"/>
      <c r="CF51" s="94"/>
      <c r="CG51" s="94"/>
      <c r="CH51" s="94"/>
      <c r="CI51" s="94"/>
      <c r="CJ51" s="94"/>
      <c r="CK51" s="94"/>
      <c r="CL51" s="94"/>
      <c r="CM51" s="94"/>
      <c r="CN51" s="94"/>
      <c r="CO51" s="94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4"/>
      <c r="DF51" s="94"/>
      <c r="DG51" s="94"/>
      <c r="DH51" s="94"/>
      <c r="DI51" s="94"/>
      <c r="DJ51" s="94"/>
      <c r="DK51" s="94"/>
      <c r="DL51" s="94"/>
      <c r="DM51" s="94"/>
      <c r="DN51" s="94"/>
      <c r="DO51" s="94"/>
      <c r="DP51" s="94"/>
      <c r="DQ51" s="94"/>
      <c r="DR51" s="94"/>
      <c r="DS51" s="86"/>
      <c r="DT51" s="94"/>
      <c r="DU51" s="94"/>
      <c r="DV51" s="94"/>
      <c r="DW51" s="94"/>
      <c r="DX51" s="94"/>
      <c r="DY51" s="86"/>
      <c r="DZ51" s="86"/>
      <c r="EA51" s="94"/>
      <c r="EB51" s="94"/>
      <c r="EC51" s="94"/>
      <c r="ED51" s="94"/>
      <c r="EE51" s="94"/>
      <c r="EF51" s="86"/>
      <c r="EG51" s="94"/>
      <c r="EH51" s="94"/>
      <c r="EI51" s="94"/>
      <c r="EJ51" s="94"/>
      <c r="EK51" s="94"/>
      <c r="EL51" s="86"/>
      <c r="EM51" s="94"/>
      <c r="EN51" s="94"/>
      <c r="EO51" s="94"/>
      <c r="EP51" s="94"/>
      <c r="EQ51" s="96"/>
      <c r="ER51" s="182"/>
      <c r="ES51" s="95"/>
      <c r="ET51" s="96"/>
      <c r="EU51" s="796"/>
      <c r="EV51" s="95"/>
      <c r="EW51" s="96"/>
      <c r="EX51" s="96"/>
      <c r="EY51" s="96"/>
      <c r="EZ51" s="96"/>
      <c r="FA51" s="96"/>
      <c r="FB51" s="96"/>
      <c r="FC51" s="96"/>
      <c r="FD51" s="96"/>
      <c r="FE51" s="991"/>
      <c r="FF51" s="96"/>
      <c r="FG51" s="96"/>
      <c r="FH51" s="96"/>
      <c r="FI51" s="96"/>
      <c r="FJ51" s="96"/>
      <c r="FK51" s="96"/>
      <c r="FL51" s="96"/>
      <c r="FM51" s="96"/>
      <c r="FN51" s="96"/>
      <c r="FO51" s="183"/>
      <c r="FP51" s="183"/>
      <c r="FQ51" s="183"/>
      <c r="FR51" s="183"/>
      <c r="FS51" s="183"/>
      <c r="FT51" s="183"/>
      <c r="FU51" s="797"/>
      <c r="FV51" s="797"/>
      <c r="FW51" s="797"/>
      <c r="FX51" s="797"/>
      <c r="FY51" s="797"/>
      <c r="FZ51" s="797"/>
      <c r="GA51" s="797"/>
    </row>
    <row r="52" ht="28.5" customHeight="1">
      <c r="A52" s="356">
        <v>1.0</v>
      </c>
      <c r="B52" s="54" t="s">
        <v>43</v>
      </c>
      <c r="C52" s="992" t="s">
        <v>510</v>
      </c>
      <c r="D52" s="155" t="s">
        <v>6</v>
      </c>
      <c r="E52" s="414" t="s">
        <v>1132</v>
      </c>
      <c r="F52" s="155" t="s">
        <v>322</v>
      </c>
      <c r="G52" s="169" t="s">
        <v>7</v>
      </c>
      <c r="H52" s="169" t="s">
        <v>330</v>
      </c>
      <c r="I52" s="169" t="s">
        <v>324</v>
      </c>
      <c r="J52" s="427" t="s">
        <v>516</v>
      </c>
      <c r="K52" s="428" t="s">
        <v>463</v>
      </c>
      <c r="L52" s="429">
        <v>7500.0</v>
      </c>
      <c r="M52" s="417">
        <v>7454.775</v>
      </c>
      <c r="N52" s="414" t="s">
        <v>265</v>
      </c>
      <c r="O52" s="148"/>
      <c r="P52" s="148"/>
      <c r="Q52" s="148"/>
      <c r="R52" s="148"/>
      <c r="S52" s="149" t="s">
        <v>93</v>
      </c>
      <c r="T52" s="149"/>
      <c r="U52" s="409">
        <v>45757.0</v>
      </c>
      <c r="V52" s="155"/>
      <c r="W52" s="169"/>
      <c r="X52" s="399" t="s">
        <v>334</v>
      </c>
      <c r="Y52" s="410">
        <v>45757.0</v>
      </c>
      <c r="Z52" s="411">
        <v>45757.555555555555</v>
      </c>
      <c r="AA52" s="397">
        <v>45757.0</v>
      </c>
      <c r="AB52" s="398">
        <v>45757.722916666666</v>
      </c>
      <c r="AC52" s="153"/>
      <c r="AD52" s="66"/>
      <c r="AE52" s="154"/>
      <c r="AF52" s="154" t="s">
        <v>335</v>
      </c>
      <c r="AG52" s="249" t="s">
        <v>191</v>
      </c>
      <c r="AH52" s="413" t="s">
        <v>1081</v>
      </c>
      <c r="AI52" s="759" t="s">
        <v>883</v>
      </c>
      <c r="AJ52" s="759" t="s">
        <v>883</v>
      </c>
      <c r="AK52" s="759" t="s">
        <v>884</v>
      </c>
      <c r="AL52" s="970" t="s">
        <v>142</v>
      </c>
      <c r="AM52" s="156"/>
      <c r="AN52" s="157"/>
      <c r="AO52" s="964" t="s">
        <v>1074</v>
      </c>
      <c r="AP52" s="956">
        <v>3800.0</v>
      </c>
      <c r="AQ52" s="993">
        <f>(41.45+41.25)/2</f>
        <v>41.35</v>
      </c>
      <c r="AR52" s="972">
        <v>16943.0</v>
      </c>
      <c r="AS52" s="972">
        <f t="shared" ref="AS52:AS59" si="97">AR52*AQ52</f>
        <v>700593.05</v>
      </c>
      <c r="AT52" s="971">
        <v>609906.0</v>
      </c>
      <c r="AU52" s="971">
        <v>572878.0</v>
      </c>
      <c r="AV52" s="973">
        <v>60000.0</v>
      </c>
      <c r="AW52" s="894">
        <f t="shared" ref="AW52:AW59" si="98">(AT52+AV52)-AS52</f>
        <v>-30687.05</v>
      </c>
      <c r="AX52" s="360" t="s">
        <v>192</v>
      </c>
      <c r="AY52" s="399">
        <v>8.20250409474303E14</v>
      </c>
      <c r="AZ52" s="401">
        <v>3.43639616E8</v>
      </c>
      <c r="BA52" s="767">
        <v>45761.0</v>
      </c>
      <c r="BB52" s="767">
        <v>45758.0</v>
      </c>
      <c r="BC52" s="767">
        <v>45758.0</v>
      </c>
      <c r="BD52" s="767">
        <v>45759.0</v>
      </c>
      <c r="BE52" s="767">
        <v>45761.0</v>
      </c>
      <c r="BF52" s="767">
        <v>45759.0</v>
      </c>
      <c r="BG52" s="769">
        <f t="shared" ref="BG52:BG59" si="99">BF52-BA52</f>
        <v>-2</v>
      </c>
      <c r="BH52" s="770">
        <f t="shared" ref="BH52:BH59" si="100">BF52-BB52</f>
        <v>1</v>
      </c>
      <c r="BI52" s="769">
        <f t="shared" ref="BI52:BI59" si="101">BF52-BE52</f>
        <v>-2</v>
      </c>
      <c r="BJ52" s="767">
        <v>45764.0</v>
      </c>
      <c r="BK52" s="767">
        <v>45762.0</v>
      </c>
      <c r="BL52" s="767">
        <v>45762.0</v>
      </c>
      <c r="BM52" s="767">
        <v>45763.0</v>
      </c>
      <c r="BN52" s="767">
        <v>45764.0</v>
      </c>
      <c r="BO52" s="767">
        <v>45769.0</v>
      </c>
      <c r="BP52" s="876">
        <f t="shared" ref="BP52:BP59" si="102">BO52-BJ52</f>
        <v>5</v>
      </c>
      <c r="BQ52" s="877">
        <f t="shared" ref="BQ52:BQ59" si="103">BO52-BK52</f>
        <v>7</v>
      </c>
      <c r="BR52" s="878">
        <f t="shared" ref="BR52:BR59" si="104">BO52-BN52</f>
        <v>5</v>
      </c>
      <c r="BS52" s="767">
        <v>45790.0</v>
      </c>
      <c r="BT52" s="767">
        <v>45783.0</v>
      </c>
      <c r="BU52" s="767">
        <v>45786.0</v>
      </c>
      <c r="BV52" s="767">
        <v>45786.0</v>
      </c>
      <c r="BW52" s="767">
        <v>45790.0</v>
      </c>
      <c r="BX52" s="767">
        <v>45791.0</v>
      </c>
      <c r="BY52" s="769">
        <f t="shared" ref="BY52:BY59" si="105">BX52-BS52</f>
        <v>1</v>
      </c>
      <c r="BZ52" s="770">
        <f t="shared" ref="BZ52:BZ59" si="106">BX52-BT52</f>
        <v>8</v>
      </c>
      <c r="CA52" s="769">
        <f t="shared" ref="CA52:CA59" si="107">BX52-BW52</f>
        <v>1</v>
      </c>
      <c r="CB52" s="399"/>
      <c r="CC52" s="399"/>
      <c r="CD52" s="399"/>
      <c r="CE52" s="399"/>
      <c r="CF52" s="399"/>
      <c r="CG52" s="769"/>
      <c r="CH52" s="769">
        <f t="shared" ref="CH52:CH59" si="108">CG52-CB52</f>
        <v>0</v>
      </c>
      <c r="CI52" s="770">
        <f t="shared" ref="CI52:CI59" si="109">CG52-CC52</f>
        <v>0</v>
      </c>
      <c r="CJ52" s="769">
        <f t="shared" ref="CJ52:CJ59" si="110">CG52-CF52</f>
        <v>0</v>
      </c>
      <c r="CK52" s="399"/>
      <c r="CL52" s="399"/>
      <c r="CM52" s="399"/>
      <c r="CN52" s="399"/>
      <c r="CO52" s="399"/>
      <c r="CP52" s="399"/>
      <c r="CQ52" s="399"/>
      <c r="CR52" s="399"/>
      <c r="CS52" s="399"/>
      <c r="CT52" s="399"/>
      <c r="CU52" s="974">
        <v>45763.0</v>
      </c>
      <c r="CV52" s="974">
        <v>45764.0</v>
      </c>
      <c r="CW52" s="974">
        <v>45765.0</v>
      </c>
      <c r="CX52" s="974">
        <v>45765.0</v>
      </c>
      <c r="CY52" s="974">
        <v>45768.0</v>
      </c>
      <c r="CZ52" s="974">
        <v>45772.0</v>
      </c>
      <c r="DA52" s="974">
        <v>45777.0</v>
      </c>
      <c r="DB52" s="974">
        <v>45777.0</v>
      </c>
      <c r="DC52" s="974">
        <v>45777.0</v>
      </c>
      <c r="DD52" s="974">
        <v>45777.0</v>
      </c>
      <c r="DE52" s="974">
        <v>45777.0</v>
      </c>
      <c r="DF52" s="974"/>
      <c r="DG52" s="974">
        <v>45770.0</v>
      </c>
      <c r="DH52" s="974">
        <v>45770.0</v>
      </c>
      <c r="DI52" s="974">
        <v>45773.0</v>
      </c>
      <c r="DJ52" s="974">
        <v>45775.0</v>
      </c>
      <c r="DK52" s="974">
        <v>45775.0</v>
      </c>
      <c r="DL52" s="974">
        <v>45779.0</v>
      </c>
      <c r="DM52" s="400">
        <v>7300.0</v>
      </c>
      <c r="DN52" s="377"/>
      <c r="DO52" s="377"/>
      <c r="DP52" s="54"/>
      <c r="DQ52" s="54"/>
      <c r="DR52" s="54"/>
      <c r="DS52" s="54"/>
      <c r="DT52" s="54"/>
      <c r="DU52" s="54"/>
      <c r="DV52" s="377"/>
      <c r="DW52" s="377"/>
      <c r="DX52" s="105"/>
      <c r="DY52" s="377"/>
      <c r="DZ52" s="377"/>
      <c r="EA52" s="377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63">
        <v>44000.0</v>
      </c>
      <c r="ER52" s="164" t="s">
        <v>194</v>
      </c>
      <c r="ES52" s="165">
        <v>3.0E7</v>
      </c>
      <c r="ET52" s="781">
        <v>11000.0</v>
      </c>
      <c r="EU52" s="819">
        <v>45753.0</v>
      </c>
      <c r="EV52" s="405">
        <v>45756.416666666664</v>
      </c>
      <c r="EW52" s="405">
        <v>45756.416666666664</v>
      </c>
      <c r="EX52" s="406">
        <v>45756.881944444445</v>
      </c>
      <c r="EY52" s="406">
        <v>45757.555555555555</v>
      </c>
      <c r="EZ52" s="71">
        <f t="shared" ref="EZ52:EZ59" si="111">EY52-EV52</f>
        <v>1.138888889</v>
      </c>
      <c r="FA52" s="72" t="str">
        <f t="shared" ref="FA52:FA59" si="112">INT(EY52-EV52)&amp;" hari "&amp;HOUR(MOD(EY52-EV52,1))&amp;" jam "&amp;MINUTE(MOD(EY52-EV52,1))&amp;" menit "&amp;SECOND(MOD(EY52-EV52,1))</f>
        <v>1 hari 3 jam 20 menit 0</v>
      </c>
      <c r="FB52" s="402">
        <v>45757.722916666666</v>
      </c>
      <c r="FC52" s="71">
        <f t="shared" ref="FC52:FC59" si="113">FB52-EV52</f>
        <v>1.30625</v>
      </c>
      <c r="FD52" s="72" t="str">
        <f t="shared" ref="FD52:FD59" si="114">INT(FB52-EV52)&amp;" hari "&amp;HOUR(MOD(FB52-EV52,1))&amp;" jam "&amp;MINUTE(MOD(FB52-EV52,1))&amp;" menit "&amp;SECOND(MOD(FB52-EV52,1))</f>
        <v>1 hari 7 jam 21 menit 0</v>
      </c>
      <c r="FE52" s="994"/>
      <c r="FF52" s="994"/>
      <c r="FG52" s="994"/>
      <c r="FH52" s="995"/>
      <c r="FI52" s="71">
        <f t="shared" ref="FI52:FI59" si="115">FH52-FE52</f>
        <v>0</v>
      </c>
      <c r="FJ52" s="72" t="str">
        <f t="shared" ref="FJ52:FJ59" si="116">INT(FH52-FE52)&amp;" hari "&amp;HOUR(MOD(FH52-FE52,1))&amp;" jam "&amp;MINUTE(MOD(FH52-FE52,1))&amp;" menit "&amp;SECOND(MOD(FH52-FE52,1))</f>
        <v>0 hari 0 jam 0 menit 0</v>
      </c>
      <c r="FK52" s="71">
        <f t="shared" ref="FK52:FK59" si="117">FC52+FI52</f>
        <v>1.30625</v>
      </c>
      <c r="FL52" s="72" t="str">
        <f t="shared" ref="FL52:FL59" si="118">INT(FK52)&amp;" hari "&amp;HOUR(MOD(FK52,1))&amp;" jam "&amp;MINUTE(MOD(FK52,1))&amp;" menit "&amp;SECOND(MOD(FK52,1))</f>
        <v>1 hari 7 jam 21 menit 0</v>
      </c>
      <c r="FM52" s="996"/>
      <c r="FN52" s="166" t="s">
        <v>195</v>
      </c>
      <c r="FO52" s="380" t="s">
        <v>1133</v>
      </c>
      <c r="FP52" s="380" t="s">
        <v>517</v>
      </c>
      <c r="FQ52" s="421">
        <v>45754.0</v>
      </c>
      <c r="FR52" s="168"/>
      <c r="FS52" s="380" t="s">
        <v>1134</v>
      </c>
      <c r="FT52" s="167"/>
      <c r="FU52" s="274"/>
      <c r="FV52" s="274"/>
      <c r="FW52" s="274"/>
      <c r="FX52" s="274"/>
      <c r="FY52" s="274"/>
      <c r="FZ52" s="274"/>
      <c r="GA52" s="274"/>
    </row>
    <row r="53" ht="28.5" customHeight="1">
      <c r="A53" s="412">
        <v>2.0</v>
      </c>
      <c r="B53" s="54" t="s">
        <v>43</v>
      </c>
      <c r="C53" s="374"/>
      <c r="D53" s="155"/>
      <c r="E53" s="395" t="s">
        <v>1135</v>
      </c>
      <c r="F53" s="155" t="s">
        <v>322</v>
      </c>
      <c r="G53" s="169" t="s">
        <v>7</v>
      </c>
      <c r="H53" s="169" t="s">
        <v>330</v>
      </c>
      <c r="I53" s="169" t="s">
        <v>324</v>
      </c>
      <c r="J53" s="427" t="s">
        <v>519</v>
      </c>
      <c r="K53" s="428" t="s">
        <v>520</v>
      </c>
      <c r="L53" s="429">
        <v>7300.0</v>
      </c>
      <c r="M53" s="417">
        <v>7137.216</v>
      </c>
      <c r="N53" s="414" t="s">
        <v>265</v>
      </c>
      <c r="O53" s="148"/>
      <c r="P53" s="148"/>
      <c r="Q53" s="148"/>
      <c r="R53" s="148"/>
      <c r="S53" s="149" t="s">
        <v>93</v>
      </c>
      <c r="T53" s="149"/>
      <c r="U53" s="409">
        <v>45759.0</v>
      </c>
      <c r="V53" s="155"/>
      <c r="W53" s="169"/>
      <c r="X53" s="399" t="s">
        <v>334</v>
      </c>
      <c r="Y53" s="410">
        <v>45759.0</v>
      </c>
      <c r="Z53" s="411">
        <v>45759.256944444445</v>
      </c>
      <c r="AA53" s="397">
        <v>45759.0</v>
      </c>
      <c r="AB53" s="398">
        <v>45759.54791666667</v>
      </c>
      <c r="AC53" s="153"/>
      <c r="AD53" s="66"/>
      <c r="AE53" s="154"/>
      <c r="AF53" s="154" t="s">
        <v>335</v>
      </c>
      <c r="AG53" s="249" t="s">
        <v>191</v>
      </c>
      <c r="AH53" s="413" t="s">
        <v>1081</v>
      </c>
      <c r="AI53" s="759" t="s">
        <v>883</v>
      </c>
      <c r="AJ53" s="759" t="s">
        <v>883</v>
      </c>
      <c r="AK53" s="759" t="s">
        <v>884</v>
      </c>
      <c r="AL53" s="970" t="s">
        <v>142</v>
      </c>
      <c r="AM53" s="156"/>
      <c r="AN53" s="157"/>
      <c r="AO53" s="964" t="s">
        <v>1074</v>
      </c>
      <c r="AP53" s="956">
        <v>3800.0</v>
      </c>
      <c r="AQ53" s="993">
        <f>(41.49+41.45)/2</f>
        <v>41.47</v>
      </c>
      <c r="AR53" s="972">
        <v>16943.0</v>
      </c>
      <c r="AS53" s="972">
        <f t="shared" si="97"/>
        <v>702626.21</v>
      </c>
      <c r="AT53" s="971">
        <v>604002.0</v>
      </c>
      <c r="AU53" s="971">
        <v>563876.0</v>
      </c>
      <c r="AV53" s="973">
        <v>60000.0</v>
      </c>
      <c r="AW53" s="894">
        <f t="shared" si="98"/>
        <v>-38624.21</v>
      </c>
      <c r="AX53" s="360" t="s">
        <v>192</v>
      </c>
      <c r="AY53" s="399">
        <v>8.20250411971475E14</v>
      </c>
      <c r="AZ53" s="401">
        <v>3.502998E8</v>
      </c>
      <c r="BA53" s="767">
        <v>45761.0</v>
      </c>
      <c r="BB53" s="767">
        <v>45758.0</v>
      </c>
      <c r="BC53" s="767">
        <v>45758.0</v>
      </c>
      <c r="BD53" s="767">
        <v>45759.0</v>
      </c>
      <c r="BE53" s="767">
        <v>45761.0</v>
      </c>
      <c r="BF53" s="767">
        <v>45761.0</v>
      </c>
      <c r="BG53" s="769">
        <f t="shared" si="99"/>
        <v>0</v>
      </c>
      <c r="BH53" s="770">
        <f t="shared" si="100"/>
        <v>3</v>
      </c>
      <c r="BI53" s="769">
        <f t="shared" si="101"/>
        <v>0</v>
      </c>
      <c r="BJ53" s="767">
        <v>45764.0</v>
      </c>
      <c r="BK53" s="767">
        <v>45762.0</v>
      </c>
      <c r="BL53" s="767">
        <v>45762.0</v>
      </c>
      <c r="BM53" s="767">
        <v>45763.0</v>
      </c>
      <c r="BN53" s="767">
        <v>45764.0</v>
      </c>
      <c r="BO53" s="767">
        <v>45769.0</v>
      </c>
      <c r="BP53" s="876">
        <f t="shared" si="102"/>
        <v>5</v>
      </c>
      <c r="BQ53" s="877">
        <f t="shared" si="103"/>
        <v>7</v>
      </c>
      <c r="BR53" s="878">
        <f t="shared" si="104"/>
        <v>5</v>
      </c>
      <c r="BS53" s="767">
        <v>45790.0</v>
      </c>
      <c r="BT53" s="767">
        <v>45783.0</v>
      </c>
      <c r="BU53" s="767">
        <v>45786.0</v>
      </c>
      <c r="BV53" s="767">
        <v>45786.0</v>
      </c>
      <c r="BW53" s="767">
        <v>45790.0</v>
      </c>
      <c r="BX53" s="767">
        <v>45792.0</v>
      </c>
      <c r="BY53" s="769">
        <f t="shared" si="105"/>
        <v>2</v>
      </c>
      <c r="BZ53" s="770">
        <f t="shared" si="106"/>
        <v>9</v>
      </c>
      <c r="CA53" s="769">
        <f t="shared" si="107"/>
        <v>2</v>
      </c>
      <c r="CB53" s="399"/>
      <c r="CC53" s="399"/>
      <c r="CD53" s="399"/>
      <c r="CE53" s="399"/>
      <c r="CF53" s="399"/>
      <c r="CG53" s="769"/>
      <c r="CH53" s="769">
        <f t="shared" si="108"/>
        <v>0</v>
      </c>
      <c r="CI53" s="770">
        <f t="shared" si="109"/>
        <v>0</v>
      </c>
      <c r="CJ53" s="769">
        <f t="shared" si="110"/>
        <v>0</v>
      </c>
      <c r="CK53" s="399"/>
      <c r="CL53" s="399"/>
      <c r="CM53" s="399"/>
      <c r="CN53" s="399"/>
      <c r="CO53" s="399"/>
      <c r="CP53" s="399"/>
      <c r="CQ53" s="399"/>
      <c r="CR53" s="399"/>
      <c r="CS53" s="399"/>
      <c r="CT53" s="399"/>
      <c r="CU53" s="974">
        <v>45763.0</v>
      </c>
      <c r="CV53" s="974">
        <v>45764.0</v>
      </c>
      <c r="CW53" s="974">
        <v>45765.0</v>
      </c>
      <c r="CX53" s="974">
        <v>45765.0</v>
      </c>
      <c r="CY53" s="974">
        <v>45768.0</v>
      </c>
      <c r="CZ53" s="974">
        <v>45772.0</v>
      </c>
      <c r="DA53" s="399"/>
      <c r="DB53" s="399"/>
      <c r="DC53" s="399"/>
      <c r="DD53" s="399"/>
      <c r="DE53" s="399"/>
      <c r="DF53" s="399"/>
      <c r="DG53" s="399"/>
      <c r="DH53" s="399"/>
      <c r="DI53" s="399"/>
      <c r="DJ53" s="399"/>
      <c r="DK53" s="399"/>
      <c r="DL53" s="399"/>
      <c r="DM53" s="400">
        <v>7100.0</v>
      </c>
      <c r="DN53" s="377"/>
      <c r="DO53" s="377"/>
      <c r="DP53" s="54"/>
      <c r="DQ53" s="54"/>
      <c r="DR53" s="54"/>
      <c r="DS53" s="54"/>
      <c r="DT53" s="54"/>
      <c r="DU53" s="54"/>
      <c r="DV53" s="377"/>
      <c r="DW53" s="377"/>
      <c r="DX53" s="105"/>
      <c r="DY53" s="377"/>
      <c r="DZ53" s="377"/>
      <c r="EA53" s="377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63">
        <v>44000.0</v>
      </c>
      <c r="ER53" s="164" t="s">
        <v>194</v>
      </c>
      <c r="ES53" s="165">
        <v>3.0E7</v>
      </c>
      <c r="ET53" s="781">
        <v>11000.0</v>
      </c>
      <c r="EU53" s="405"/>
      <c r="EV53" s="405">
        <v>45758.70486111111</v>
      </c>
      <c r="EW53" s="405">
        <v>45758.70486111111</v>
      </c>
      <c r="EX53" s="406">
        <v>45758.711805555555</v>
      </c>
      <c r="EY53" s="406">
        <v>45759.256944444445</v>
      </c>
      <c r="EZ53" s="71">
        <f t="shared" si="111"/>
        <v>0.5520833333</v>
      </c>
      <c r="FA53" s="72" t="str">
        <f t="shared" si="112"/>
        <v>0 hari 13 jam 15 menit 0</v>
      </c>
      <c r="FB53" s="402">
        <v>45759.54791666667</v>
      </c>
      <c r="FC53" s="71">
        <f t="shared" si="113"/>
        <v>0.8430555556</v>
      </c>
      <c r="FD53" s="72" t="str">
        <f t="shared" si="114"/>
        <v>0 hari 20 jam 14 menit 0</v>
      </c>
      <c r="FE53" s="994"/>
      <c r="FF53" s="994"/>
      <c r="FG53" s="994"/>
      <c r="FH53" s="995"/>
      <c r="FI53" s="71">
        <f t="shared" si="115"/>
        <v>0</v>
      </c>
      <c r="FJ53" s="72" t="str">
        <f t="shared" si="116"/>
        <v>0 hari 0 jam 0 menit 0</v>
      </c>
      <c r="FK53" s="71">
        <f t="shared" si="117"/>
        <v>0.8430555556</v>
      </c>
      <c r="FL53" s="72" t="str">
        <f t="shared" si="118"/>
        <v>0 hari 20 jam 14 menit 0</v>
      </c>
      <c r="FM53" s="996"/>
      <c r="FN53" s="166" t="s">
        <v>195</v>
      </c>
      <c r="FO53" s="380" t="s">
        <v>1136</v>
      </c>
      <c r="FP53" s="380" t="s">
        <v>521</v>
      </c>
      <c r="FQ53" s="421">
        <v>45754.0</v>
      </c>
      <c r="FR53" s="168"/>
      <c r="FS53" s="380" t="s">
        <v>1137</v>
      </c>
      <c r="FT53" s="167"/>
      <c r="FU53" s="274"/>
      <c r="FV53" s="274"/>
      <c r="FW53" s="274"/>
      <c r="FX53" s="274"/>
      <c r="FY53" s="274"/>
      <c r="FZ53" s="274"/>
      <c r="GA53" s="274"/>
    </row>
    <row r="54" ht="28.5" customHeight="1">
      <c r="A54" s="412">
        <v>3.0</v>
      </c>
      <c r="B54" s="54" t="s">
        <v>43</v>
      </c>
      <c r="C54" s="374"/>
      <c r="D54" s="155"/>
      <c r="E54" s="414" t="s">
        <v>1138</v>
      </c>
      <c r="F54" s="155" t="s">
        <v>322</v>
      </c>
      <c r="G54" s="169" t="s">
        <v>7</v>
      </c>
      <c r="H54" s="169" t="s">
        <v>330</v>
      </c>
      <c r="I54" s="169" t="s">
        <v>324</v>
      </c>
      <c r="J54" s="427" t="s">
        <v>522</v>
      </c>
      <c r="K54" s="428" t="s">
        <v>352</v>
      </c>
      <c r="L54" s="429">
        <v>7500.0</v>
      </c>
      <c r="M54" s="417">
        <v>7545.544</v>
      </c>
      <c r="N54" s="414" t="s">
        <v>265</v>
      </c>
      <c r="O54" s="148"/>
      <c r="P54" s="148"/>
      <c r="Q54" s="148"/>
      <c r="R54" s="148"/>
      <c r="S54" s="149" t="s">
        <v>93</v>
      </c>
      <c r="T54" s="149"/>
      <c r="U54" s="409">
        <v>45758.0</v>
      </c>
      <c r="V54" s="155"/>
      <c r="W54" s="169"/>
      <c r="X54" s="399" t="s">
        <v>334</v>
      </c>
      <c r="Y54" s="410">
        <v>45758.0</v>
      </c>
      <c r="Z54" s="411">
        <v>45758.67013888889</v>
      </c>
      <c r="AA54" s="397">
        <v>45758.0</v>
      </c>
      <c r="AB54" s="398">
        <v>45758.876388888886</v>
      </c>
      <c r="AC54" s="153"/>
      <c r="AD54" s="66"/>
      <c r="AE54" s="154"/>
      <c r="AF54" s="154" t="s">
        <v>335</v>
      </c>
      <c r="AG54" s="249" t="s">
        <v>191</v>
      </c>
      <c r="AH54" s="413" t="s">
        <v>1081</v>
      </c>
      <c r="AI54" s="759" t="s">
        <v>883</v>
      </c>
      <c r="AJ54" s="759" t="s">
        <v>883</v>
      </c>
      <c r="AK54" s="759" t="s">
        <v>884</v>
      </c>
      <c r="AL54" s="970" t="s">
        <v>142</v>
      </c>
      <c r="AM54" s="156"/>
      <c r="AN54" s="157"/>
      <c r="AO54" s="964" t="s">
        <v>1074</v>
      </c>
      <c r="AP54" s="956">
        <v>3800.0</v>
      </c>
      <c r="AQ54" s="993">
        <f>(41.45+41.25)/2</f>
        <v>41.35</v>
      </c>
      <c r="AR54" s="972">
        <v>16943.0</v>
      </c>
      <c r="AS54" s="972">
        <f t="shared" si="97"/>
        <v>700593.05</v>
      </c>
      <c r="AT54" s="971">
        <v>604002.0</v>
      </c>
      <c r="AU54" s="971">
        <v>568927.0</v>
      </c>
      <c r="AV54" s="973">
        <v>60000.0</v>
      </c>
      <c r="AW54" s="894">
        <f t="shared" si="98"/>
        <v>-36591.05</v>
      </c>
      <c r="AX54" s="360" t="s">
        <v>192</v>
      </c>
      <c r="AY54" s="399">
        <v>8.20250411849389E14</v>
      </c>
      <c r="AZ54" s="401">
        <v>3.601674E8</v>
      </c>
      <c r="BA54" s="767">
        <v>45761.0</v>
      </c>
      <c r="BB54" s="767">
        <v>45758.0</v>
      </c>
      <c r="BC54" s="767">
        <v>45758.0</v>
      </c>
      <c r="BD54" s="767">
        <v>45759.0</v>
      </c>
      <c r="BE54" s="767">
        <v>45761.0</v>
      </c>
      <c r="BF54" s="767">
        <v>45762.0</v>
      </c>
      <c r="BG54" s="769">
        <f t="shared" si="99"/>
        <v>1</v>
      </c>
      <c r="BH54" s="770">
        <f t="shared" si="100"/>
        <v>4</v>
      </c>
      <c r="BI54" s="769">
        <f t="shared" si="101"/>
        <v>1</v>
      </c>
      <c r="BJ54" s="767">
        <v>45764.0</v>
      </c>
      <c r="BK54" s="767">
        <v>45762.0</v>
      </c>
      <c r="BL54" s="767">
        <v>45762.0</v>
      </c>
      <c r="BM54" s="767">
        <v>45763.0</v>
      </c>
      <c r="BN54" s="767">
        <v>45764.0</v>
      </c>
      <c r="BO54" s="767">
        <v>45770.0</v>
      </c>
      <c r="BP54" s="876">
        <f t="shared" si="102"/>
        <v>6</v>
      </c>
      <c r="BQ54" s="877">
        <f t="shared" si="103"/>
        <v>8</v>
      </c>
      <c r="BR54" s="878">
        <f t="shared" si="104"/>
        <v>6</v>
      </c>
      <c r="BS54" s="767">
        <v>45790.0</v>
      </c>
      <c r="BT54" s="767">
        <v>45783.0</v>
      </c>
      <c r="BU54" s="767">
        <v>45786.0</v>
      </c>
      <c r="BV54" s="767">
        <v>45786.0</v>
      </c>
      <c r="BW54" s="767">
        <v>45790.0</v>
      </c>
      <c r="BX54" s="767">
        <v>45791.0</v>
      </c>
      <c r="BY54" s="769">
        <f t="shared" si="105"/>
        <v>1</v>
      </c>
      <c r="BZ54" s="770">
        <f t="shared" si="106"/>
        <v>8</v>
      </c>
      <c r="CA54" s="769">
        <f t="shared" si="107"/>
        <v>1</v>
      </c>
      <c r="CB54" s="399"/>
      <c r="CC54" s="399"/>
      <c r="CD54" s="399"/>
      <c r="CE54" s="399"/>
      <c r="CF54" s="399"/>
      <c r="CG54" s="769"/>
      <c r="CH54" s="769">
        <f t="shared" si="108"/>
        <v>0</v>
      </c>
      <c r="CI54" s="770">
        <f t="shared" si="109"/>
        <v>0</v>
      </c>
      <c r="CJ54" s="769">
        <f t="shared" si="110"/>
        <v>0</v>
      </c>
      <c r="CK54" s="399"/>
      <c r="CL54" s="399"/>
      <c r="CM54" s="399"/>
      <c r="CN54" s="399"/>
      <c r="CO54" s="399"/>
      <c r="CP54" s="399"/>
      <c r="CQ54" s="399"/>
      <c r="CR54" s="399"/>
      <c r="CS54" s="399"/>
      <c r="CT54" s="399"/>
      <c r="CU54" s="974">
        <v>45763.0</v>
      </c>
      <c r="CV54" s="974">
        <v>45764.0</v>
      </c>
      <c r="CW54" s="974">
        <v>45765.0</v>
      </c>
      <c r="CX54" s="974">
        <v>45765.0</v>
      </c>
      <c r="CY54" s="974">
        <v>45768.0</v>
      </c>
      <c r="CZ54" s="974">
        <v>45772.0</v>
      </c>
      <c r="DA54" s="399"/>
      <c r="DB54" s="399"/>
      <c r="DC54" s="399"/>
      <c r="DD54" s="399"/>
      <c r="DE54" s="399"/>
      <c r="DF54" s="399"/>
      <c r="DG54" s="399"/>
      <c r="DH54" s="399"/>
      <c r="DI54" s="399"/>
      <c r="DJ54" s="399"/>
      <c r="DK54" s="399"/>
      <c r="DL54" s="399"/>
      <c r="DM54" s="400">
        <v>7300.0</v>
      </c>
      <c r="DN54" s="377"/>
      <c r="DO54" s="377"/>
      <c r="DP54" s="54"/>
      <c r="DQ54" s="54"/>
      <c r="DR54" s="54"/>
      <c r="DS54" s="54"/>
      <c r="DT54" s="54"/>
      <c r="DU54" s="54"/>
      <c r="DV54" s="377"/>
      <c r="DW54" s="377"/>
      <c r="DX54" s="105"/>
      <c r="DY54" s="377"/>
      <c r="DZ54" s="377"/>
      <c r="EA54" s="377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63">
        <v>44000.0</v>
      </c>
      <c r="ER54" s="164" t="s">
        <v>194</v>
      </c>
      <c r="ES54" s="165">
        <v>3.0E7</v>
      </c>
      <c r="ET54" s="781">
        <v>11000.0</v>
      </c>
      <c r="EU54" s="405"/>
      <c r="EV54" s="405">
        <v>45757.90625</v>
      </c>
      <c r="EW54" s="405">
        <v>45757.90625</v>
      </c>
      <c r="EX54" s="406">
        <v>45757.92013888889</v>
      </c>
      <c r="EY54" s="406">
        <v>45758.67013888889</v>
      </c>
      <c r="EZ54" s="71">
        <f t="shared" si="111"/>
        <v>0.7638888889</v>
      </c>
      <c r="FA54" s="72" t="str">
        <f t="shared" si="112"/>
        <v>0 hari 18 jam 20 menit 0</v>
      </c>
      <c r="FB54" s="402">
        <v>45758.876388888886</v>
      </c>
      <c r="FC54" s="71">
        <f t="shared" si="113"/>
        <v>0.9701388889</v>
      </c>
      <c r="FD54" s="72" t="str">
        <f t="shared" si="114"/>
        <v>0 hari 23 jam 17 menit 0</v>
      </c>
      <c r="FE54" s="997" t="s">
        <v>114</v>
      </c>
      <c r="FF54" s="998"/>
      <c r="FG54" s="998"/>
      <c r="FH54" s="85"/>
      <c r="FI54" s="71" t="str">
        <f t="shared" si="115"/>
        <v>#VALUE!</v>
      </c>
      <c r="FJ54" s="72" t="str">
        <f t="shared" si="116"/>
        <v>#VALUE!</v>
      </c>
      <c r="FK54" s="71" t="str">
        <f t="shared" si="117"/>
        <v>#VALUE!</v>
      </c>
      <c r="FL54" s="72" t="str">
        <f t="shared" si="118"/>
        <v>#VALUE!</v>
      </c>
      <c r="FM54" s="76"/>
      <c r="FN54" s="166" t="s">
        <v>195</v>
      </c>
      <c r="FO54" s="380" t="s">
        <v>1139</v>
      </c>
      <c r="FP54" s="380" t="s">
        <v>523</v>
      </c>
      <c r="FQ54" s="421">
        <v>45755.0</v>
      </c>
      <c r="FR54" s="168"/>
      <c r="FS54" s="380" t="s">
        <v>1140</v>
      </c>
      <c r="FT54" s="167"/>
      <c r="FU54" s="274"/>
      <c r="FV54" s="274"/>
      <c r="FW54" s="274"/>
      <c r="FX54" s="274"/>
      <c r="FY54" s="274"/>
      <c r="FZ54" s="274"/>
      <c r="GA54" s="274"/>
    </row>
    <row r="55" ht="28.5" customHeight="1">
      <c r="A55" s="412">
        <v>4.0</v>
      </c>
      <c r="B55" s="54" t="s">
        <v>43</v>
      </c>
      <c r="C55" s="374"/>
      <c r="D55" s="155"/>
      <c r="E55" s="149"/>
      <c r="F55" s="155" t="s">
        <v>322</v>
      </c>
      <c r="G55" s="169" t="s">
        <v>7</v>
      </c>
      <c r="H55" s="169" t="s">
        <v>330</v>
      </c>
      <c r="I55" s="169" t="s">
        <v>324</v>
      </c>
      <c r="J55" s="427" t="s">
        <v>524</v>
      </c>
      <c r="K55" s="428" t="s">
        <v>525</v>
      </c>
      <c r="L55" s="429">
        <v>7500.0</v>
      </c>
      <c r="M55" s="417">
        <v>7540.695</v>
      </c>
      <c r="N55" s="414" t="s">
        <v>265</v>
      </c>
      <c r="O55" s="148"/>
      <c r="P55" s="148"/>
      <c r="Q55" s="148"/>
      <c r="R55" s="148"/>
      <c r="S55" s="149" t="s">
        <v>93</v>
      </c>
      <c r="T55" s="149"/>
      <c r="U55" s="409">
        <v>45759.0</v>
      </c>
      <c r="V55" s="155"/>
      <c r="W55" s="169"/>
      <c r="X55" s="399" t="s">
        <v>334</v>
      </c>
      <c r="Y55" s="410">
        <v>45759.0</v>
      </c>
      <c r="Z55" s="411">
        <v>45759.75</v>
      </c>
      <c r="AA55" s="397">
        <v>45760.0</v>
      </c>
      <c r="AB55" s="398">
        <v>45760.404861111114</v>
      </c>
      <c r="AC55" s="153"/>
      <c r="AD55" s="66"/>
      <c r="AE55" s="154"/>
      <c r="AF55" s="154" t="s">
        <v>335</v>
      </c>
      <c r="AG55" s="249" t="s">
        <v>191</v>
      </c>
      <c r="AH55" s="413" t="s">
        <v>1081</v>
      </c>
      <c r="AI55" s="759" t="s">
        <v>883</v>
      </c>
      <c r="AJ55" s="759" t="s">
        <v>883</v>
      </c>
      <c r="AK55" s="759" t="s">
        <v>884</v>
      </c>
      <c r="AL55" s="970" t="s">
        <v>142</v>
      </c>
      <c r="AM55" s="156"/>
      <c r="AN55" s="157"/>
      <c r="AO55" s="964" t="s">
        <v>1074</v>
      </c>
      <c r="AP55" s="956">
        <v>3800.0</v>
      </c>
      <c r="AQ55" s="993">
        <f t="shared" ref="AQ55:AQ59" si="119">(41.49+41.45)/2</f>
        <v>41.47</v>
      </c>
      <c r="AR55" s="972">
        <v>16943.0</v>
      </c>
      <c r="AS55" s="972">
        <f t="shared" si="97"/>
        <v>702626.21</v>
      </c>
      <c r="AT55" s="971">
        <v>604002.0</v>
      </c>
      <c r="AU55" s="971">
        <v>571528.0</v>
      </c>
      <c r="AV55" s="973">
        <v>60000.0</v>
      </c>
      <c r="AW55" s="894">
        <f t="shared" si="98"/>
        <v>-38624.21</v>
      </c>
      <c r="AX55" s="360" t="s">
        <v>192</v>
      </c>
      <c r="AY55" s="399">
        <v>8.20250412023465E14</v>
      </c>
      <c r="AZ55" s="401">
        <v>3.56681504E8</v>
      </c>
      <c r="BA55" s="767">
        <v>45761.0</v>
      </c>
      <c r="BB55" s="767">
        <v>45758.0</v>
      </c>
      <c r="BC55" s="767">
        <v>45758.0</v>
      </c>
      <c r="BD55" s="767">
        <v>45759.0</v>
      </c>
      <c r="BE55" s="767">
        <v>45761.0</v>
      </c>
      <c r="BF55" s="767">
        <v>45762.0</v>
      </c>
      <c r="BG55" s="769">
        <f t="shared" si="99"/>
        <v>1</v>
      </c>
      <c r="BH55" s="770">
        <f t="shared" si="100"/>
        <v>4</v>
      </c>
      <c r="BI55" s="769">
        <f t="shared" si="101"/>
        <v>1</v>
      </c>
      <c r="BJ55" s="767">
        <v>45764.0</v>
      </c>
      <c r="BK55" s="767">
        <v>45762.0</v>
      </c>
      <c r="BL55" s="767">
        <v>45762.0</v>
      </c>
      <c r="BM55" s="767">
        <v>45763.0</v>
      </c>
      <c r="BN55" s="767">
        <v>45764.0</v>
      </c>
      <c r="BO55" s="767">
        <v>45770.0</v>
      </c>
      <c r="BP55" s="876">
        <f t="shared" si="102"/>
        <v>6</v>
      </c>
      <c r="BQ55" s="877">
        <f t="shared" si="103"/>
        <v>8</v>
      </c>
      <c r="BR55" s="878">
        <f t="shared" si="104"/>
        <v>6</v>
      </c>
      <c r="BS55" s="767">
        <v>45790.0</v>
      </c>
      <c r="BT55" s="767">
        <v>45783.0</v>
      </c>
      <c r="BU55" s="767">
        <v>45786.0</v>
      </c>
      <c r="BV55" s="767">
        <v>45786.0</v>
      </c>
      <c r="BW55" s="767">
        <v>45790.0</v>
      </c>
      <c r="BX55" s="767">
        <v>45791.0</v>
      </c>
      <c r="BY55" s="769">
        <f t="shared" si="105"/>
        <v>1</v>
      </c>
      <c r="BZ55" s="770">
        <f t="shared" si="106"/>
        <v>8</v>
      </c>
      <c r="CA55" s="769">
        <f t="shared" si="107"/>
        <v>1</v>
      </c>
      <c r="CB55" s="399"/>
      <c r="CC55" s="399"/>
      <c r="CD55" s="399"/>
      <c r="CE55" s="399"/>
      <c r="CF55" s="399"/>
      <c r="CG55" s="769"/>
      <c r="CH55" s="769">
        <f t="shared" si="108"/>
        <v>0</v>
      </c>
      <c r="CI55" s="770">
        <f t="shared" si="109"/>
        <v>0</v>
      </c>
      <c r="CJ55" s="769">
        <f t="shared" si="110"/>
        <v>0</v>
      </c>
      <c r="CK55" s="399"/>
      <c r="CL55" s="399"/>
      <c r="CM55" s="399"/>
      <c r="CN55" s="399"/>
      <c r="CO55" s="399"/>
      <c r="CP55" s="399"/>
      <c r="CQ55" s="399"/>
      <c r="CR55" s="399"/>
      <c r="CS55" s="399"/>
      <c r="CT55" s="399"/>
      <c r="CU55" s="974">
        <v>45763.0</v>
      </c>
      <c r="CV55" s="974">
        <v>45764.0</v>
      </c>
      <c r="CW55" s="974">
        <v>45765.0</v>
      </c>
      <c r="CX55" s="974">
        <v>45765.0</v>
      </c>
      <c r="CY55" s="974">
        <v>45768.0</v>
      </c>
      <c r="CZ55" s="974">
        <v>45772.0</v>
      </c>
      <c r="DA55" s="399"/>
      <c r="DB55" s="399"/>
      <c r="DC55" s="399"/>
      <c r="DD55" s="399"/>
      <c r="DE55" s="399"/>
      <c r="DF55" s="399"/>
      <c r="DG55" s="399"/>
      <c r="DH55" s="399"/>
      <c r="DI55" s="399"/>
      <c r="DJ55" s="399"/>
      <c r="DK55" s="399"/>
      <c r="DL55" s="399"/>
      <c r="DM55" s="400">
        <v>7300.0</v>
      </c>
      <c r="DN55" s="377"/>
      <c r="DO55" s="377"/>
      <c r="DP55" s="54"/>
      <c r="DQ55" s="54"/>
      <c r="DR55" s="54"/>
      <c r="DS55" s="54"/>
      <c r="DT55" s="54"/>
      <c r="DU55" s="54"/>
      <c r="DV55" s="377"/>
      <c r="DW55" s="377"/>
      <c r="DX55" s="105"/>
      <c r="DY55" s="377"/>
      <c r="DZ55" s="377"/>
      <c r="EA55" s="377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63">
        <v>44000.0</v>
      </c>
      <c r="ER55" s="164" t="s">
        <v>194</v>
      </c>
      <c r="ES55" s="165">
        <v>3.0E7</v>
      </c>
      <c r="ET55" s="781">
        <v>11000.0</v>
      </c>
      <c r="EU55" s="405"/>
      <c r="EV55" s="405">
        <v>45759.29861111111</v>
      </c>
      <c r="EW55" s="405">
        <v>45759.29861111111</v>
      </c>
      <c r="EX55" s="406">
        <v>45759.333333333336</v>
      </c>
      <c r="EY55" s="406">
        <v>45759.75</v>
      </c>
      <c r="EZ55" s="71">
        <f t="shared" si="111"/>
        <v>0.4513888889</v>
      </c>
      <c r="FA55" s="72" t="str">
        <f t="shared" si="112"/>
        <v>0 hari 10 jam 50 menit 0</v>
      </c>
      <c r="FB55" s="402">
        <v>45760.404861111114</v>
      </c>
      <c r="FC55" s="71">
        <f t="shared" si="113"/>
        <v>1.10625</v>
      </c>
      <c r="FD55" s="72" t="str">
        <f t="shared" si="114"/>
        <v>1 hari 2 jam 33 menit 0</v>
      </c>
      <c r="FE55" s="998"/>
      <c r="FF55" s="998"/>
      <c r="FG55" s="998"/>
      <c r="FH55" s="85"/>
      <c r="FI55" s="71">
        <f t="shared" si="115"/>
        <v>0</v>
      </c>
      <c r="FJ55" s="72" t="str">
        <f t="shared" si="116"/>
        <v>0 hari 0 jam 0 menit 0</v>
      </c>
      <c r="FK55" s="71">
        <f t="shared" si="117"/>
        <v>1.10625</v>
      </c>
      <c r="FL55" s="72" t="str">
        <f t="shared" si="118"/>
        <v>1 hari 2 jam 33 menit 0</v>
      </c>
      <c r="FM55" s="76"/>
      <c r="FN55" s="166" t="s">
        <v>195</v>
      </c>
      <c r="FO55" s="380" t="s">
        <v>1141</v>
      </c>
      <c r="FP55" s="380" t="s">
        <v>526</v>
      </c>
      <c r="FQ55" s="421">
        <v>45755.0</v>
      </c>
      <c r="FR55" s="168"/>
      <c r="FS55" s="380" t="s">
        <v>1142</v>
      </c>
      <c r="FT55" s="167"/>
      <c r="FU55" s="274"/>
      <c r="FV55" s="274"/>
      <c r="FW55" s="274"/>
      <c r="FX55" s="274"/>
      <c r="FY55" s="274"/>
      <c r="FZ55" s="274"/>
      <c r="GA55" s="274"/>
    </row>
    <row r="56" ht="28.5" customHeight="1">
      <c r="A56" s="412">
        <v>5.0</v>
      </c>
      <c r="B56" s="54" t="s">
        <v>43</v>
      </c>
      <c r="C56" s="374"/>
      <c r="D56" s="155"/>
      <c r="E56" s="149"/>
      <c r="F56" s="155" t="s">
        <v>322</v>
      </c>
      <c r="G56" s="169" t="s">
        <v>7</v>
      </c>
      <c r="H56" s="169" t="s">
        <v>330</v>
      </c>
      <c r="I56" s="169" t="s">
        <v>324</v>
      </c>
      <c r="J56" s="427" t="s">
        <v>527</v>
      </c>
      <c r="K56" s="428" t="s">
        <v>426</v>
      </c>
      <c r="L56" s="429">
        <v>7500.0</v>
      </c>
      <c r="M56" s="417">
        <v>7204.987</v>
      </c>
      <c r="N56" s="414" t="s">
        <v>265</v>
      </c>
      <c r="O56" s="148"/>
      <c r="P56" s="148"/>
      <c r="Q56" s="148"/>
      <c r="R56" s="148"/>
      <c r="S56" s="149" t="s">
        <v>93</v>
      </c>
      <c r="T56" s="149"/>
      <c r="U56" s="409">
        <v>45760.0</v>
      </c>
      <c r="V56" s="155"/>
      <c r="W56" s="169"/>
      <c r="X56" s="399" t="s">
        <v>334</v>
      </c>
      <c r="Y56" s="410">
        <v>45760.0</v>
      </c>
      <c r="Z56" s="411">
        <v>45760.75</v>
      </c>
      <c r="AA56" s="397">
        <v>45761.0</v>
      </c>
      <c r="AB56" s="398">
        <v>45761.43125</v>
      </c>
      <c r="AC56" s="153"/>
      <c r="AD56" s="66"/>
      <c r="AE56" s="154"/>
      <c r="AF56" s="154" t="s">
        <v>335</v>
      </c>
      <c r="AG56" s="249" t="s">
        <v>191</v>
      </c>
      <c r="AH56" s="413" t="s">
        <v>1081</v>
      </c>
      <c r="AI56" s="759" t="s">
        <v>883</v>
      </c>
      <c r="AJ56" s="759" t="s">
        <v>883</v>
      </c>
      <c r="AK56" s="759" t="s">
        <v>884</v>
      </c>
      <c r="AL56" s="970" t="s">
        <v>142</v>
      </c>
      <c r="AM56" s="156"/>
      <c r="AN56" s="157"/>
      <c r="AO56" s="964" t="s">
        <v>1074</v>
      </c>
      <c r="AP56" s="956">
        <v>3800.0</v>
      </c>
      <c r="AQ56" s="993">
        <f t="shared" si="119"/>
        <v>41.47</v>
      </c>
      <c r="AR56" s="972">
        <v>16943.0</v>
      </c>
      <c r="AS56" s="972">
        <f t="shared" si="97"/>
        <v>702626.21</v>
      </c>
      <c r="AT56" s="971">
        <v>606057.0</v>
      </c>
      <c r="AU56" s="971">
        <v>580380.0</v>
      </c>
      <c r="AV56" s="973">
        <v>60000.0</v>
      </c>
      <c r="AW56" s="894">
        <f t="shared" si="98"/>
        <v>-36569.21</v>
      </c>
      <c r="AX56" s="360" t="s">
        <v>192</v>
      </c>
      <c r="AY56" s="399">
        <v>8.20250413092481E14</v>
      </c>
      <c r="AZ56" s="401">
        <v>3.56681504E8</v>
      </c>
      <c r="BA56" s="767">
        <v>45763.0</v>
      </c>
      <c r="BB56" s="767">
        <v>45761.0</v>
      </c>
      <c r="BC56" s="767">
        <v>45762.0</v>
      </c>
      <c r="BD56" s="767">
        <v>45763.0</v>
      </c>
      <c r="BE56" s="767">
        <v>45763.0</v>
      </c>
      <c r="BF56" s="767">
        <v>45763.0</v>
      </c>
      <c r="BG56" s="769">
        <f t="shared" si="99"/>
        <v>0</v>
      </c>
      <c r="BH56" s="770">
        <f t="shared" si="100"/>
        <v>2</v>
      </c>
      <c r="BI56" s="769">
        <f t="shared" si="101"/>
        <v>0</v>
      </c>
      <c r="BJ56" s="767">
        <v>45768.0</v>
      </c>
      <c r="BK56" s="767">
        <v>45762.0</v>
      </c>
      <c r="BL56" s="767">
        <v>45762.0</v>
      </c>
      <c r="BM56" s="767">
        <v>45763.0</v>
      </c>
      <c r="BN56" s="767">
        <v>45768.0</v>
      </c>
      <c r="BO56" s="767">
        <v>45777.0</v>
      </c>
      <c r="BP56" s="876">
        <f t="shared" si="102"/>
        <v>9</v>
      </c>
      <c r="BQ56" s="877">
        <f t="shared" si="103"/>
        <v>15</v>
      </c>
      <c r="BR56" s="878">
        <f t="shared" si="104"/>
        <v>9</v>
      </c>
      <c r="BS56" s="767">
        <v>45785.0</v>
      </c>
      <c r="BT56" s="767">
        <v>45783.0</v>
      </c>
      <c r="BU56" s="767">
        <v>45785.0</v>
      </c>
      <c r="BV56" s="767">
        <v>45785.0</v>
      </c>
      <c r="BW56" s="767">
        <v>45785.0</v>
      </c>
      <c r="BX56" s="767">
        <v>45792.0</v>
      </c>
      <c r="BY56" s="769">
        <f t="shared" si="105"/>
        <v>7</v>
      </c>
      <c r="BZ56" s="770">
        <f t="shared" si="106"/>
        <v>9</v>
      </c>
      <c r="CA56" s="769">
        <f t="shared" si="107"/>
        <v>7</v>
      </c>
      <c r="CB56" s="399"/>
      <c r="CC56" s="399"/>
      <c r="CD56" s="399"/>
      <c r="CE56" s="399"/>
      <c r="CF56" s="399"/>
      <c r="CG56" s="769"/>
      <c r="CH56" s="769">
        <f t="shared" si="108"/>
        <v>0</v>
      </c>
      <c r="CI56" s="770">
        <f t="shared" si="109"/>
        <v>0</v>
      </c>
      <c r="CJ56" s="769">
        <f t="shared" si="110"/>
        <v>0</v>
      </c>
      <c r="CK56" s="399"/>
      <c r="CL56" s="399"/>
      <c r="CM56" s="399"/>
      <c r="CN56" s="399"/>
      <c r="CO56" s="399"/>
      <c r="CP56" s="399"/>
      <c r="CQ56" s="399"/>
      <c r="CR56" s="399"/>
      <c r="CS56" s="399"/>
      <c r="CT56" s="399"/>
      <c r="CU56" s="974">
        <v>45763.0</v>
      </c>
      <c r="CV56" s="974">
        <v>45764.0</v>
      </c>
      <c r="CW56" s="974">
        <v>45765.0</v>
      </c>
      <c r="CX56" s="974">
        <v>45765.0</v>
      </c>
      <c r="CY56" s="974">
        <v>45768.0</v>
      </c>
      <c r="CZ56" s="974">
        <v>45772.0</v>
      </c>
      <c r="DA56" s="399"/>
      <c r="DB56" s="399"/>
      <c r="DC56" s="399"/>
      <c r="DD56" s="399"/>
      <c r="DE56" s="399"/>
      <c r="DF56" s="399"/>
      <c r="DG56" s="399"/>
      <c r="DH56" s="399"/>
      <c r="DI56" s="399"/>
      <c r="DJ56" s="399"/>
      <c r="DK56" s="399"/>
      <c r="DL56" s="399"/>
      <c r="DM56" s="400">
        <v>7300.0</v>
      </c>
      <c r="DN56" s="377"/>
      <c r="DO56" s="377"/>
      <c r="DP56" s="54"/>
      <c r="DQ56" s="54"/>
      <c r="DR56" s="54"/>
      <c r="DS56" s="54"/>
      <c r="DT56" s="54"/>
      <c r="DU56" s="54"/>
      <c r="DV56" s="377"/>
      <c r="DW56" s="377"/>
      <c r="DX56" s="105"/>
      <c r="DY56" s="377"/>
      <c r="DZ56" s="377"/>
      <c r="EA56" s="377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63">
        <v>44000.0</v>
      </c>
      <c r="ER56" s="164" t="s">
        <v>194</v>
      </c>
      <c r="ES56" s="165">
        <v>3.0E7</v>
      </c>
      <c r="ET56" s="781">
        <v>11000.0</v>
      </c>
      <c r="EU56" s="405"/>
      <c r="EV56" s="405">
        <v>45760.475694444445</v>
      </c>
      <c r="EW56" s="405">
        <v>45760.475694444445</v>
      </c>
      <c r="EX56" s="406">
        <v>45760.489583333336</v>
      </c>
      <c r="EY56" s="406">
        <v>45760.75</v>
      </c>
      <c r="EZ56" s="71">
        <f t="shared" si="111"/>
        <v>0.2743055556</v>
      </c>
      <c r="FA56" s="72" t="str">
        <f t="shared" si="112"/>
        <v>0 hari 6 jam 35 menit 0</v>
      </c>
      <c r="FB56" s="402">
        <v>45761.43125</v>
      </c>
      <c r="FC56" s="71">
        <f t="shared" si="113"/>
        <v>0.9555555556</v>
      </c>
      <c r="FD56" s="72" t="str">
        <f t="shared" si="114"/>
        <v>0 hari 22 jam 56 menit 0</v>
      </c>
      <c r="FE56" s="998"/>
      <c r="FF56" s="998"/>
      <c r="FG56" s="998"/>
      <c r="FH56" s="85"/>
      <c r="FI56" s="71">
        <f t="shared" si="115"/>
        <v>0</v>
      </c>
      <c r="FJ56" s="72" t="str">
        <f t="shared" si="116"/>
        <v>0 hari 0 jam 0 menit 0</v>
      </c>
      <c r="FK56" s="71">
        <f t="shared" si="117"/>
        <v>0.9555555556</v>
      </c>
      <c r="FL56" s="72" t="str">
        <f t="shared" si="118"/>
        <v>0 hari 22 jam 56 menit 0</v>
      </c>
      <c r="FM56" s="76"/>
      <c r="FN56" s="166" t="s">
        <v>195</v>
      </c>
      <c r="FO56" s="380" t="s">
        <v>1143</v>
      </c>
      <c r="FP56" s="380" t="s">
        <v>528</v>
      </c>
      <c r="FQ56" s="168"/>
      <c r="FR56" s="168"/>
      <c r="FS56" s="380" t="s">
        <v>1144</v>
      </c>
      <c r="FT56" s="167"/>
      <c r="FU56" s="274"/>
      <c r="FV56" s="274"/>
      <c r="FW56" s="274"/>
      <c r="FX56" s="274"/>
      <c r="FY56" s="274"/>
      <c r="FZ56" s="274"/>
      <c r="GA56" s="274"/>
    </row>
    <row r="57" ht="28.5" customHeight="1">
      <c r="A57" s="412">
        <v>6.0</v>
      </c>
      <c r="B57" s="54" t="s">
        <v>43</v>
      </c>
      <c r="C57" s="374"/>
      <c r="D57" s="155"/>
      <c r="E57" s="149"/>
      <c r="F57" s="155" t="s">
        <v>322</v>
      </c>
      <c r="G57" s="169" t="s">
        <v>7</v>
      </c>
      <c r="H57" s="169" t="s">
        <v>330</v>
      </c>
      <c r="I57" s="169" t="s">
        <v>324</v>
      </c>
      <c r="J57" s="427" t="s">
        <v>529</v>
      </c>
      <c r="K57" s="428" t="s">
        <v>1145</v>
      </c>
      <c r="L57" s="429">
        <v>8000.0</v>
      </c>
      <c r="M57" s="417">
        <v>8028.204</v>
      </c>
      <c r="N57" s="414" t="s">
        <v>265</v>
      </c>
      <c r="O57" s="148"/>
      <c r="P57" s="148"/>
      <c r="Q57" s="148"/>
      <c r="R57" s="148"/>
      <c r="S57" s="149" t="s">
        <v>93</v>
      </c>
      <c r="T57" s="149"/>
      <c r="U57" s="409">
        <v>45762.0</v>
      </c>
      <c r="V57" s="155"/>
      <c r="W57" s="169"/>
      <c r="X57" s="399" t="s">
        <v>334</v>
      </c>
      <c r="Y57" s="410">
        <v>45762.0</v>
      </c>
      <c r="Z57" s="411">
        <v>45762.677083333336</v>
      </c>
      <c r="AA57" s="397">
        <v>45762.0</v>
      </c>
      <c r="AB57" s="398">
        <v>45762.93125</v>
      </c>
      <c r="AC57" s="153"/>
      <c r="AD57" s="66"/>
      <c r="AE57" s="154"/>
      <c r="AF57" s="154" t="s">
        <v>335</v>
      </c>
      <c r="AG57" s="249" t="s">
        <v>191</v>
      </c>
      <c r="AH57" s="413" t="s">
        <v>1081</v>
      </c>
      <c r="AI57" s="759" t="s">
        <v>883</v>
      </c>
      <c r="AJ57" s="759" t="s">
        <v>883</v>
      </c>
      <c r="AK57" s="759" t="s">
        <v>884</v>
      </c>
      <c r="AL57" s="970" t="s">
        <v>142</v>
      </c>
      <c r="AM57" s="156"/>
      <c r="AN57" s="157"/>
      <c r="AO57" s="964" t="s">
        <v>1074</v>
      </c>
      <c r="AP57" s="956">
        <v>3800.0</v>
      </c>
      <c r="AQ57" s="993">
        <f t="shared" si="119"/>
        <v>41.47</v>
      </c>
      <c r="AR57" s="972">
        <v>16943.0</v>
      </c>
      <c r="AS57" s="972">
        <f t="shared" si="97"/>
        <v>702626.21</v>
      </c>
      <c r="AT57" s="971">
        <v>605841.0</v>
      </c>
      <c r="AU57" s="971">
        <v>583372.0</v>
      </c>
      <c r="AV57" s="973">
        <v>60000.0</v>
      </c>
      <c r="AW57" s="894">
        <f t="shared" si="98"/>
        <v>-36785.21</v>
      </c>
      <c r="AX57" s="360" t="s">
        <v>192</v>
      </c>
      <c r="AY57" s="399">
        <v>8.20250415480237E14</v>
      </c>
      <c r="AZ57" s="401">
        <v>3.80949184E8</v>
      </c>
      <c r="BA57" s="767">
        <v>45763.0</v>
      </c>
      <c r="BB57" s="767">
        <v>45761.0</v>
      </c>
      <c r="BC57" s="767">
        <v>45762.0</v>
      </c>
      <c r="BD57" s="767">
        <v>45762.0</v>
      </c>
      <c r="BE57" s="767">
        <v>45763.0</v>
      </c>
      <c r="BF57" s="767">
        <v>45763.0</v>
      </c>
      <c r="BG57" s="769">
        <f t="shared" si="99"/>
        <v>0</v>
      </c>
      <c r="BH57" s="770">
        <f t="shared" si="100"/>
        <v>2</v>
      </c>
      <c r="BI57" s="769">
        <f t="shared" si="101"/>
        <v>0</v>
      </c>
      <c r="BJ57" s="767">
        <v>45768.0</v>
      </c>
      <c r="BK57" s="767">
        <v>45762.0</v>
      </c>
      <c r="BL57" s="767">
        <v>45762.0</v>
      </c>
      <c r="BM57" s="767">
        <v>45764.0</v>
      </c>
      <c r="BN57" s="767">
        <v>45768.0</v>
      </c>
      <c r="BO57" s="767">
        <v>45776.0</v>
      </c>
      <c r="BP57" s="876">
        <f t="shared" si="102"/>
        <v>8</v>
      </c>
      <c r="BQ57" s="877">
        <f t="shared" si="103"/>
        <v>14</v>
      </c>
      <c r="BR57" s="878">
        <f t="shared" si="104"/>
        <v>8</v>
      </c>
      <c r="BS57" s="767">
        <v>45785.0</v>
      </c>
      <c r="BT57" s="767">
        <v>45783.0</v>
      </c>
      <c r="BU57" s="767">
        <v>45785.0</v>
      </c>
      <c r="BV57" s="767">
        <v>45785.0</v>
      </c>
      <c r="BW57" s="767">
        <v>45785.0</v>
      </c>
      <c r="BX57" s="767">
        <v>45791.0</v>
      </c>
      <c r="BY57" s="769">
        <f t="shared" si="105"/>
        <v>6</v>
      </c>
      <c r="BZ57" s="770">
        <f t="shared" si="106"/>
        <v>8</v>
      </c>
      <c r="CA57" s="769">
        <f t="shared" si="107"/>
        <v>6</v>
      </c>
      <c r="CB57" s="399"/>
      <c r="CC57" s="399"/>
      <c r="CD57" s="399"/>
      <c r="CE57" s="399"/>
      <c r="CF57" s="399"/>
      <c r="CG57" s="769"/>
      <c r="CH57" s="769">
        <f t="shared" si="108"/>
        <v>0</v>
      </c>
      <c r="CI57" s="770">
        <f t="shared" si="109"/>
        <v>0</v>
      </c>
      <c r="CJ57" s="769">
        <f t="shared" si="110"/>
        <v>0</v>
      </c>
      <c r="CK57" s="399"/>
      <c r="CL57" s="399"/>
      <c r="CM57" s="399"/>
      <c r="CN57" s="399"/>
      <c r="CO57" s="399"/>
      <c r="CP57" s="399"/>
      <c r="CQ57" s="399"/>
      <c r="CR57" s="399"/>
      <c r="CS57" s="399"/>
      <c r="CT57" s="399"/>
      <c r="CU57" s="974">
        <v>45770.0</v>
      </c>
      <c r="CV57" s="974">
        <v>45770.0</v>
      </c>
      <c r="CW57" s="974">
        <v>45773.0</v>
      </c>
      <c r="CX57" s="974">
        <v>45775.0</v>
      </c>
      <c r="CY57" s="974">
        <v>45775.0</v>
      </c>
      <c r="CZ57" s="974">
        <v>45779.0</v>
      </c>
      <c r="DA57" s="399"/>
      <c r="DB57" s="399"/>
      <c r="DC57" s="399"/>
      <c r="DD57" s="399"/>
      <c r="DE57" s="399"/>
      <c r="DF57" s="399"/>
      <c r="DG57" s="399"/>
      <c r="DH57" s="399"/>
      <c r="DI57" s="399"/>
      <c r="DJ57" s="399"/>
      <c r="DK57" s="399"/>
      <c r="DL57" s="399"/>
      <c r="DM57" s="400">
        <v>7700.0</v>
      </c>
      <c r="DN57" s="377"/>
      <c r="DO57" s="377"/>
      <c r="DP57" s="54"/>
      <c r="DQ57" s="54"/>
      <c r="DR57" s="54"/>
      <c r="DS57" s="54"/>
      <c r="DT57" s="54"/>
      <c r="DU57" s="54"/>
      <c r="DV57" s="377"/>
      <c r="DW57" s="377"/>
      <c r="DX57" s="105"/>
      <c r="DY57" s="377"/>
      <c r="DZ57" s="377"/>
      <c r="EA57" s="377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63">
        <v>44000.0</v>
      </c>
      <c r="ER57" s="164" t="s">
        <v>194</v>
      </c>
      <c r="ES57" s="165">
        <v>3.0E7</v>
      </c>
      <c r="ET57" s="781">
        <v>11000.0</v>
      </c>
      <c r="EU57" s="405"/>
      <c r="EV57" s="405">
        <v>45762.26736111111</v>
      </c>
      <c r="EW57" s="405">
        <v>45762.26736111111</v>
      </c>
      <c r="EX57" s="406">
        <v>45762.319444444445</v>
      </c>
      <c r="EY57" s="406">
        <v>45762.677083333336</v>
      </c>
      <c r="EZ57" s="71">
        <f t="shared" si="111"/>
        <v>0.4097222222</v>
      </c>
      <c r="FA57" s="72" t="str">
        <f t="shared" si="112"/>
        <v>0 hari 9 jam 50 menit 0</v>
      </c>
      <c r="FB57" s="402">
        <v>45762.93125</v>
      </c>
      <c r="FC57" s="71">
        <f t="shared" si="113"/>
        <v>0.6638888889</v>
      </c>
      <c r="FD57" s="72" t="str">
        <f t="shared" si="114"/>
        <v>0 hari 15 jam 56 menit 0</v>
      </c>
      <c r="FE57" s="998"/>
      <c r="FF57" s="998"/>
      <c r="FG57" s="998"/>
      <c r="FH57" s="85"/>
      <c r="FI57" s="71">
        <f t="shared" si="115"/>
        <v>0</v>
      </c>
      <c r="FJ57" s="72" t="str">
        <f t="shared" si="116"/>
        <v>0 hari 0 jam 0 menit 0</v>
      </c>
      <c r="FK57" s="71">
        <f t="shared" si="117"/>
        <v>0.6638888889</v>
      </c>
      <c r="FL57" s="72" t="str">
        <f t="shared" si="118"/>
        <v>0 hari 15 jam 56 menit 0</v>
      </c>
      <c r="FM57" s="76"/>
      <c r="FN57" s="166" t="s">
        <v>195</v>
      </c>
      <c r="FO57" s="380" t="s">
        <v>1146</v>
      </c>
      <c r="FP57" s="380" t="s">
        <v>531</v>
      </c>
      <c r="FQ57" s="168"/>
      <c r="FR57" s="168"/>
      <c r="FS57" s="380" t="s">
        <v>1147</v>
      </c>
      <c r="FT57" s="167"/>
      <c r="FU57" s="274"/>
      <c r="FV57" s="274"/>
      <c r="FW57" s="274"/>
      <c r="FX57" s="274"/>
      <c r="FY57" s="274"/>
      <c r="FZ57" s="274"/>
      <c r="GA57" s="274"/>
    </row>
    <row r="58" ht="28.5" customHeight="1">
      <c r="A58" s="412">
        <v>7.0</v>
      </c>
      <c r="B58" s="54" t="s">
        <v>43</v>
      </c>
      <c r="C58" s="374"/>
      <c r="D58" s="155"/>
      <c r="E58" s="149"/>
      <c r="F58" s="155" t="s">
        <v>322</v>
      </c>
      <c r="G58" s="169" t="s">
        <v>7</v>
      </c>
      <c r="H58" s="169" t="s">
        <v>330</v>
      </c>
      <c r="I58" s="169" t="s">
        <v>324</v>
      </c>
      <c r="J58" s="427" t="s">
        <v>532</v>
      </c>
      <c r="K58" s="428" t="s">
        <v>1148</v>
      </c>
      <c r="L58" s="429">
        <v>4300.0</v>
      </c>
      <c r="M58" s="417">
        <v>4501.604</v>
      </c>
      <c r="N58" s="414" t="s">
        <v>265</v>
      </c>
      <c r="O58" s="148"/>
      <c r="P58" s="148"/>
      <c r="Q58" s="148"/>
      <c r="R58" s="148"/>
      <c r="S58" s="149" t="s">
        <v>93</v>
      </c>
      <c r="T58" s="149"/>
      <c r="U58" s="409">
        <v>45763.0</v>
      </c>
      <c r="V58" s="155"/>
      <c r="W58" s="169"/>
      <c r="X58" s="399" t="s">
        <v>334</v>
      </c>
      <c r="Y58" s="410">
        <v>45763.0</v>
      </c>
      <c r="Z58" s="411">
        <v>45763.145833333336</v>
      </c>
      <c r="AA58" s="397">
        <v>45763.0</v>
      </c>
      <c r="AB58" s="398">
        <v>45763.6125</v>
      </c>
      <c r="AC58" s="153"/>
      <c r="AD58" s="66"/>
      <c r="AE58" s="154"/>
      <c r="AF58" s="154" t="s">
        <v>335</v>
      </c>
      <c r="AG58" s="249" t="s">
        <v>191</v>
      </c>
      <c r="AH58" s="413" t="s">
        <v>1081</v>
      </c>
      <c r="AI58" s="759" t="s">
        <v>883</v>
      </c>
      <c r="AJ58" s="759" t="s">
        <v>883</v>
      </c>
      <c r="AK58" s="759" t="s">
        <v>884</v>
      </c>
      <c r="AL58" s="970" t="s">
        <v>142</v>
      </c>
      <c r="AM58" s="156"/>
      <c r="AN58" s="157"/>
      <c r="AO58" s="964" t="s">
        <v>1074</v>
      </c>
      <c r="AP58" s="956">
        <v>3800.0</v>
      </c>
      <c r="AQ58" s="993">
        <f t="shared" si="119"/>
        <v>41.47</v>
      </c>
      <c r="AR58" s="972">
        <v>16943.0</v>
      </c>
      <c r="AS58" s="972">
        <f t="shared" si="97"/>
        <v>702626.21</v>
      </c>
      <c r="AT58" s="971">
        <v>607358.0</v>
      </c>
      <c r="AU58" s="971">
        <v>566901.0</v>
      </c>
      <c r="AV58" s="973">
        <v>60000.0</v>
      </c>
      <c r="AW58" s="894">
        <f t="shared" si="98"/>
        <v>-35268.21</v>
      </c>
      <c r="AX58" s="360" t="s">
        <v>192</v>
      </c>
      <c r="AY58" s="399">
        <v>8.20250415528481E14</v>
      </c>
      <c r="AZ58" s="401">
        <v>2.12737856E8</v>
      </c>
      <c r="BA58" s="767">
        <v>45763.0</v>
      </c>
      <c r="BB58" s="767">
        <v>45761.0</v>
      </c>
      <c r="BC58" s="767">
        <v>45762.0</v>
      </c>
      <c r="BD58" s="767">
        <v>45762.0</v>
      </c>
      <c r="BE58" s="767">
        <v>45763.0</v>
      </c>
      <c r="BF58" s="767">
        <v>45763.0</v>
      </c>
      <c r="BG58" s="769">
        <f t="shared" si="99"/>
        <v>0</v>
      </c>
      <c r="BH58" s="770">
        <f t="shared" si="100"/>
        <v>2</v>
      </c>
      <c r="BI58" s="769">
        <f t="shared" si="101"/>
        <v>0</v>
      </c>
      <c r="BJ58" s="767">
        <v>45776.0</v>
      </c>
      <c r="BK58" s="767">
        <v>45762.0</v>
      </c>
      <c r="BL58" s="767">
        <v>45762.0</v>
      </c>
      <c r="BM58" s="767">
        <v>45764.0</v>
      </c>
      <c r="BN58" s="767">
        <v>45776.0</v>
      </c>
      <c r="BO58" s="767">
        <v>45777.0</v>
      </c>
      <c r="BP58" s="876">
        <f t="shared" si="102"/>
        <v>1</v>
      </c>
      <c r="BQ58" s="877">
        <f t="shared" si="103"/>
        <v>15</v>
      </c>
      <c r="BR58" s="878">
        <f t="shared" si="104"/>
        <v>1</v>
      </c>
      <c r="BS58" s="767">
        <v>45785.0</v>
      </c>
      <c r="BT58" s="767">
        <v>45783.0</v>
      </c>
      <c r="BU58" s="767">
        <v>45785.0</v>
      </c>
      <c r="BV58" s="767">
        <v>45785.0</v>
      </c>
      <c r="BW58" s="767">
        <v>45785.0</v>
      </c>
      <c r="BX58" s="767">
        <v>45791.0</v>
      </c>
      <c r="BY58" s="769">
        <f t="shared" si="105"/>
        <v>6</v>
      </c>
      <c r="BZ58" s="770">
        <f t="shared" si="106"/>
        <v>8</v>
      </c>
      <c r="CA58" s="769">
        <f t="shared" si="107"/>
        <v>6</v>
      </c>
      <c r="CB58" s="399"/>
      <c r="CC58" s="399"/>
      <c r="CD58" s="399"/>
      <c r="CE58" s="399"/>
      <c r="CF58" s="399"/>
      <c r="CG58" s="769"/>
      <c r="CH58" s="769">
        <f t="shared" si="108"/>
        <v>0</v>
      </c>
      <c r="CI58" s="770">
        <f t="shared" si="109"/>
        <v>0</v>
      </c>
      <c r="CJ58" s="769">
        <f t="shared" si="110"/>
        <v>0</v>
      </c>
      <c r="CK58" s="399"/>
      <c r="CL58" s="399"/>
      <c r="CM58" s="399"/>
      <c r="CN58" s="399"/>
      <c r="CO58" s="399"/>
      <c r="CP58" s="399"/>
      <c r="CQ58" s="399"/>
      <c r="CR58" s="399"/>
      <c r="CS58" s="399"/>
      <c r="CT58" s="399"/>
      <c r="CU58" s="974">
        <v>45770.0</v>
      </c>
      <c r="CV58" s="974">
        <v>45770.0</v>
      </c>
      <c r="CW58" s="974">
        <v>45773.0</v>
      </c>
      <c r="CX58" s="974">
        <v>45775.0</v>
      </c>
      <c r="CY58" s="974">
        <v>45775.0</v>
      </c>
      <c r="CZ58" s="974">
        <v>45779.0</v>
      </c>
      <c r="DA58" s="399"/>
      <c r="DB58" s="399"/>
      <c r="DC58" s="399"/>
      <c r="DD58" s="399"/>
      <c r="DE58" s="399"/>
      <c r="DF58" s="399"/>
      <c r="DG58" s="399"/>
      <c r="DH58" s="399"/>
      <c r="DI58" s="399"/>
      <c r="DJ58" s="399"/>
      <c r="DK58" s="399"/>
      <c r="DL58" s="399"/>
      <c r="DM58" s="400">
        <v>4300.0</v>
      </c>
      <c r="DN58" s="377"/>
      <c r="DO58" s="377"/>
      <c r="DP58" s="54"/>
      <c r="DQ58" s="54"/>
      <c r="DR58" s="54"/>
      <c r="DS58" s="54"/>
      <c r="DT58" s="54"/>
      <c r="DU58" s="54"/>
      <c r="DV58" s="377"/>
      <c r="DW58" s="377"/>
      <c r="DX58" s="105"/>
      <c r="DY58" s="377"/>
      <c r="DZ58" s="377"/>
      <c r="EA58" s="377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63">
        <v>44000.0</v>
      </c>
      <c r="ER58" s="164" t="s">
        <v>194</v>
      </c>
      <c r="ES58" s="165">
        <v>3.0E7</v>
      </c>
      <c r="ET58" s="781">
        <v>11000.0</v>
      </c>
      <c r="EU58" s="406"/>
      <c r="EV58" s="406">
        <v>45762.711805555555</v>
      </c>
      <c r="EW58" s="406">
        <v>45762.711805555555</v>
      </c>
      <c r="EX58" s="406">
        <v>45762.819444444445</v>
      </c>
      <c r="EY58" s="406">
        <v>45763.145833333336</v>
      </c>
      <c r="EZ58" s="71">
        <f t="shared" si="111"/>
        <v>0.4340277778</v>
      </c>
      <c r="FA58" s="72" t="str">
        <f t="shared" si="112"/>
        <v>0 hari 10 jam 25 menit 0</v>
      </c>
      <c r="FB58" s="402">
        <v>45763.6125</v>
      </c>
      <c r="FC58" s="71">
        <f t="shared" si="113"/>
        <v>0.9006944444</v>
      </c>
      <c r="FD58" s="72" t="str">
        <f t="shared" si="114"/>
        <v>0 hari 21 jam 37 menit 0</v>
      </c>
      <c r="FE58" s="998"/>
      <c r="FF58" s="998"/>
      <c r="FG58" s="998"/>
      <c r="FH58" s="85"/>
      <c r="FI58" s="71">
        <f t="shared" si="115"/>
        <v>0</v>
      </c>
      <c r="FJ58" s="72" t="str">
        <f t="shared" si="116"/>
        <v>0 hari 0 jam 0 menit 0</v>
      </c>
      <c r="FK58" s="71">
        <f t="shared" si="117"/>
        <v>0.9006944444</v>
      </c>
      <c r="FL58" s="72" t="str">
        <f t="shared" si="118"/>
        <v>0 hari 21 jam 37 menit 0</v>
      </c>
      <c r="FM58" s="76"/>
      <c r="FN58" s="166" t="s">
        <v>195</v>
      </c>
      <c r="FO58" s="380" t="s">
        <v>1149</v>
      </c>
      <c r="FP58" s="380" t="s">
        <v>534</v>
      </c>
      <c r="FQ58" s="168"/>
      <c r="FR58" s="168"/>
      <c r="FS58" s="380" t="s">
        <v>1150</v>
      </c>
      <c r="FT58" s="167"/>
      <c r="FU58" s="274"/>
      <c r="FV58" s="274"/>
      <c r="FW58" s="274"/>
      <c r="FX58" s="274"/>
      <c r="FY58" s="274"/>
      <c r="FZ58" s="274"/>
      <c r="GA58" s="274"/>
    </row>
    <row r="59" ht="28.5" customHeight="1">
      <c r="A59" s="412">
        <v>8.0</v>
      </c>
      <c r="B59" s="54" t="s">
        <v>43</v>
      </c>
      <c r="C59" s="374"/>
      <c r="D59" s="155"/>
      <c r="E59" s="149"/>
      <c r="F59" s="155" t="s">
        <v>322</v>
      </c>
      <c r="G59" s="169" t="s">
        <v>7</v>
      </c>
      <c r="H59" s="169" t="s">
        <v>330</v>
      </c>
      <c r="I59" s="169" t="s">
        <v>324</v>
      </c>
      <c r="J59" s="427" t="s">
        <v>535</v>
      </c>
      <c r="K59" s="428" t="s">
        <v>1151</v>
      </c>
      <c r="L59" s="429">
        <v>7000.0</v>
      </c>
      <c r="M59" s="417">
        <v>7002.837</v>
      </c>
      <c r="N59" s="414" t="s">
        <v>265</v>
      </c>
      <c r="O59" s="148"/>
      <c r="P59" s="148"/>
      <c r="Q59" s="148"/>
      <c r="R59" s="148"/>
      <c r="S59" s="149" t="s">
        <v>93</v>
      </c>
      <c r="T59" s="149"/>
      <c r="U59" s="409">
        <v>45763.0</v>
      </c>
      <c r="V59" s="155"/>
      <c r="W59" s="169"/>
      <c r="X59" s="399" t="s">
        <v>334</v>
      </c>
      <c r="Y59" s="410">
        <v>45763.0</v>
      </c>
      <c r="Z59" s="411">
        <v>45763.75347222222</v>
      </c>
      <c r="AA59" s="397">
        <v>45764.0</v>
      </c>
      <c r="AB59" s="398">
        <v>45764.28333333333</v>
      </c>
      <c r="AC59" s="153"/>
      <c r="AD59" s="66"/>
      <c r="AE59" s="154"/>
      <c r="AF59" s="154" t="s">
        <v>335</v>
      </c>
      <c r="AG59" s="249" t="s">
        <v>191</v>
      </c>
      <c r="AH59" s="413" t="s">
        <v>1081</v>
      </c>
      <c r="AI59" s="759" t="s">
        <v>883</v>
      </c>
      <c r="AJ59" s="759" t="s">
        <v>883</v>
      </c>
      <c r="AK59" s="759" t="s">
        <v>884</v>
      </c>
      <c r="AL59" s="970" t="s">
        <v>142</v>
      </c>
      <c r="AM59" s="156"/>
      <c r="AN59" s="157"/>
      <c r="AO59" s="964" t="s">
        <v>1074</v>
      </c>
      <c r="AP59" s="956">
        <v>3800.0</v>
      </c>
      <c r="AQ59" s="993">
        <f t="shared" si="119"/>
        <v>41.47</v>
      </c>
      <c r="AR59" s="972">
        <v>16943.0</v>
      </c>
      <c r="AS59" s="972">
        <f t="shared" si="97"/>
        <v>702626.21</v>
      </c>
      <c r="AT59" s="971">
        <v>607358.0</v>
      </c>
      <c r="AU59" s="971">
        <v>581056.0</v>
      </c>
      <c r="AV59" s="973">
        <v>60000.0</v>
      </c>
      <c r="AW59" s="894">
        <f t="shared" si="98"/>
        <v>-35268.21</v>
      </c>
      <c r="AX59" s="360" t="s">
        <v>192</v>
      </c>
      <c r="AY59" s="399">
        <v>8.20250416566386E14</v>
      </c>
      <c r="AZ59" s="401">
        <v>3.36422656E8</v>
      </c>
      <c r="BA59" s="767">
        <v>45763.0</v>
      </c>
      <c r="BB59" s="767">
        <v>45761.0</v>
      </c>
      <c r="BC59" s="767">
        <v>45762.0</v>
      </c>
      <c r="BD59" s="767">
        <v>45762.0</v>
      </c>
      <c r="BE59" s="767">
        <v>45763.0</v>
      </c>
      <c r="BF59" s="767">
        <v>45763.0</v>
      </c>
      <c r="BG59" s="769">
        <f t="shared" si="99"/>
        <v>0</v>
      </c>
      <c r="BH59" s="770">
        <f t="shared" si="100"/>
        <v>2</v>
      </c>
      <c r="BI59" s="769">
        <f t="shared" si="101"/>
        <v>0</v>
      </c>
      <c r="BJ59" s="767">
        <v>45768.0</v>
      </c>
      <c r="BK59" s="767">
        <v>45762.0</v>
      </c>
      <c r="BL59" s="767">
        <v>45762.0</v>
      </c>
      <c r="BM59" s="767">
        <v>45764.0</v>
      </c>
      <c r="BN59" s="767">
        <v>45768.0</v>
      </c>
      <c r="BO59" s="767">
        <v>45772.0</v>
      </c>
      <c r="BP59" s="876">
        <f t="shared" si="102"/>
        <v>4</v>
      </c>
      <c r="BQ59" s="877">
        <f t="shared" si="103"/>
        <v>10</v>
      </c>
      <c r="BR59" s="878">
        <f t="shared" si="104"/>
        <v>4</v>
      </c>
      <c r="BS59" s="767">
        <v>45786.0</v>
      </c>
      <c r="BT59" s="767">
        <v>45783.0</v>
      </c>
      <c r="BU59" s="767">
        <v>45785.0</v>
      </c>
      <c r="BV59" s="767">
        <v>45785.0</v>
      </c>
      <c r="BW59" s="767">
        <v>45786.0</v>
      </c>
      <c r="BX59" s="767">
        <v>45792.0</v>
      </c>
      <c r="BY59" s="769">
        <f t="shared" si="105"/>
        <v>6</v>
      </c>
      <c r="BZ59" s="770">
        <f t="shared" si="106"/>
        <v>9</v>
      </c>
      <c r="CA59" s="769">
        <f t="shared" si="107"/>
        <v>6</v>
      </c>
      <c r="CB59" s="399"/>
      <c r="CC59" s="399"/>
      <c r="CD59" s="399"/>
      <c r="CE59" s="399"/>
      <c r="CF59" s="399"/>
      <c r="CG59" s="769"/>
      <c r="CH59" s="769">
        <f t="shared" si="108"/>
        <v>0</v>
      </c>
      <c r="CI59" s="770">
        <f t="shared" si="109"/>
        <v>0</v>
      </c>
      <c r="CJ59" s="769">
        <f t="shared" si="110"/>
        <v>0</v>
      </c>
      <c r="CK59" s="399"/>
      <c r="CL59" s="399"/>
      <c r="CM59" s="399"/>
      <c r="CN59" s="399"/>
      <c r="CO59" s="399"/>
      <c r="CP59" s="399"/>
      <c r="CQ59" s="399"/>
      <c r="CR59" s="399"/>
      <c r="CS59" s="399"/>
      <c r="CT59" s="399"/>
      <c r="CU59" s="974">
        <v>45770.0</v>
      </c>
      <c r="CV59" s="974">
        <v>45770.0</v>
      </c>
      <c r="CW59" s="974">
        <v>45773.0</v>
      </c>
      <c r="CX59" s="974">
        <v>45775.0</v>
      </c>
      <c r="CY59" s="974">
        <v>45775.0</v>
      </c>
      <c r="CZ59" s="974">
        <v>45779.0</v>
      </c>
      <c r="DA59" s="399"/>
      <c r="DB59" s="399"/>
      <c r="DC59" s="399"/>
      <c r="DD59" s="399"/>
      <c r="DE59" s="399"/>
      <c r="DF59" s="399"/>
      <c r="DG59" s="399"/>
      <c r="DH59" s="399"/>
      <c r="DI59" s="399"/>
      <c r="DJ59" s="399"/>
      <c r="DK59" s="399"/>
      <c r="DL59" s="399"/>
      <c r="DM59" s="400">
        <v>6800.0</v>
      </c>
      <c r="DN59" s="377"/>
      <c r="DO59" s="377"/>
      <c r="DP59" s="54"/>
      <c r="DQ59" s="54"/>
      <c r="DR59" s="54"/>
      <c r="DS59" s="54"/>
      <c r="DT59" s="54"/>
      <c r="DU59" s="54"/>
      <c r="DV59" s="377"/>
      <c r="DW59" s="377"/>
      <c r="DX59" s="105"/>
      <c r="DY59" s="377"/>
      <c r="DZ59" s="377"/>
      <c r="EA59" s="377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63">
        <v>44000.0</v>
      </c>
      <c r="ER59" s="164" t="s">
        <v>194</v>
      </c>
      <c r="ES59" s="165">
        <v>3.0E7</v>
      </c>
      <c r="ET59" s="781">
        <v>11000.0</v>
      </c>
      <c r="EU59" s="406"/>
      <c r="EV59" s="406">
        <v>45763.30902777778</v>
      </c>
      <c r="EW59" s="406">
        <v>45763.30902777778</v>
      </c>
      <c r="EX59" s="406">
        <v>45763.37847222222</v>
      </c>
      <c r="EY59" s="406">
        <v>45763.75347222222</v>
      </c>
      <c r="EZ59" s="71">
        <f t="shared" si="111"/>
        <v>0.4444444444</v>
      </c>
      <c r="FA59" s="72" t="str">
        <f t="shared" si="112"/>
        <v>0 hari 10 jam 40 menit 0</v>
      </c>
      <c r="FB59" s="402">
        <v>45764.28333333333</v>
      </c>
      <c r="FC59" s="71">
        <f t="shared" si="113"/>
        <v>0.9743055556</v>
      </c>
      <c r="FD59" s="72" t="str">
        <f t="shared" si="114"/>
        <v>0 hari 23 jam 23 menit 0</v>
      </c>
      <c r="FE59" s="998"/>
      <c r="FF59" s="998"/>
      <c r="FG59" s="998"/>
      <c r="FH59" s="85"/>
      <c r="FI59" s="71">
        <f t="shared" si="115"/>
        <v>0</v>
      </c>
      <c r="FJ59" s="72" t="str">
        <f t="shared" si="116"/>
        <v>0 hari 0 jam 0 menit 0</v>
      </c>
      <c r="FK59" s="71">
        <f t="shared" si="117"/>
        <v>0.9743055556</v>
      </c>
      <c r="FL59" s="72" t="str">
        <f t="shared" si="118"/>
        <v>0 hari 23 jam 23 menit 0</v>
      </c>
      <c r="FM59" s="76"/>
      <c r="FN59" s="166" t="s">
        <v>195</v>
      </c>
      <c r="FO59" s="380" t="s">
        <v>1152</v>
      </c>
      <c r="FP59" s="380" t="s">
        <v>534</v>
      </c>
      <c r="FQ59" s="168"/>
      <c r="FR59" s="168"/>
      <c r="FS59" s="380" t="s">
        <v>1153</v>
      </c>
      <c r="FT59" s="167"/>
      <c r="FU59" s="274"/>
      <c r="FV59" s="274"/>
      <c r="FW59" s="274"/>
      <c r="FX59" s="274"/>
      <c r="FY59" s="274"/>
      <c r="FZ59" s="274"/>
      <c r="GA59" s="274"/>
    </row>
    <row r="60" ht="18.0" customHeight="1">
      <c r="A60" s="388"/>
      <c r="B60" s="388"/>
      <c r="C60" s="389"/>
      <c r="D60" s="390"/>
      <c r="E60" s="391"/>
      <c r="F60" s="392"/>
      <c r="G60" s="392"/>
      <c r="H60" s="392"/>
      <c r="I60" s="392"/>
      <c r="J60" s="392"/>
      <c r="K60" s="430" t="s">
        <v>111</v>
      </c>
      <c r="L60" s="90">
        <f t="shared" ref="L60:M60" si="120">SUM(L52:L59)</f>
        <v>56600</v>
      </c>
      <c r="M60" s="91">
        <f t="shared" si="120"/>
        <v>56415.862</v>
      </c>
      <c r="N60" s="393"/>
      <c r="O60" s="392"/>
      <c r="P60" s="392"/>
      <c r="Q60" s="392"/>
      <c r="R60" s="392"/>
      <c r="S60" s="392"/>
      <c r="T60" s="86"/>
      <c r="U60" s="87"/>
      <c r="V60" s="179"/>
      <c r="W60" s="180"/>
      <c r="X60" s="181"/>
      <c r="Y60" s="86"/>
      <c r="Z60" s="86"/>
      <c r="AA60" s="93"/>
      <c r="AB60" s="93"/>
      <c r="AC60" s="93"/>
      <c r="AD60" s="90"/>
      <c r="AE60" s="90"/>
      <c r="AF60" s="90"/>
      <c r="AG60" s="94"/>
      <c r="AH60" s="94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94"/>
      <c r="BB60" s="94"/>
      <c r="BC60" s="94"/>
      <c r="BD60" s="94"/>
      <c r="BE60" s="94"/>
      <c r="BF60" s="94"/>
      <c r="BG60" s="94"/>
      <c r="BH60" s="94"/>
      <c r="BI60" s="94"/>
      <c r="BJ60" s="94"/>
      <c r="BK60" s="94"/>
      <c r="BL60" s="94"/>
      <c r="BM60" s="94"/>
      <c r="BN60" s="94"/>
      <c r="BO60" s="94"/>
      <c r="BP60" s="94"/>
      <c r="BQ60" s="94"/>
      <c r="BR60" s="94"/>
      <c r="BS60" s="94"/>
      <c r="BT60" s="94"/>
      <c r="BU60" s="94"/>
      <c r="BV60" s="94"/>
      <c r="BW60" s="94"/>
      <c r="BX60" s="94"/>
      <c r="BY60" s="94"/>
      <c r="BZ60" s="94"/>
      <c r="CA60" s="94"/>
      <c r="CB60" s="94"/>
      <c r="CC60" s="94"/>
      <c r="CD60" s="94"/>
      <c r="CE60" s="94"/>
      <c r="CF60" s="94"/>
      <c r="CG60" s="94"/>
      <c r="CH60" s="94"/>
      <c r="CI60" s="94"/>
      <c r="CJ60" s="94"/>
      <c r="CK60" s="94"/>
      <c r="CL60" s="94"/>
      <c r="CM60" s="94"/>
      <c r="CN60" s="94"/>
      <c r="CO60" s="94"/>
      <c r="CP60" s="94"/>
      <c r="CQ60" s="94"/>
      <c r="CR60" s="94"/>
      <c r="CS60" s="94"/>
      <c r="CT60" s="94"/>
      <c r="CU60" s="94"/>
      <c r="CV60" s="94"/>
      <c r="CW60" s="94"/>
      <c r="CX60" s="94"/>
      <c r="CY60" s="94"/>
      <c r="CZ60" s="94"/>
      <c r="DA60" s="94"/>
      <c r="DB60" s="94"/>
      <c r="DC60" s="94"/>
      <c r="DD60" s="94"/>
      <c r="DE60" s="94"/>
      <c r="DF60" s="94"/>
      <c r="DG60" s="94"/>
      <c r="DH60" s="94"/>
      <c r="DI60" s="94"/>
      <c r="DJ60" s="94"/>
      <c r="DK60" s="94"/>
      <c r="DL60" s="94"/>
      <c r="DM60" s="94"/>
      <c r="DN60" s="94"/>
      <c r="DO60" s="94"/>
      <c r="DP60" s="94"/>
      <c r="DQ60" s="94"/>
      <c r="DR60" s="94"/>
      <c r="DS60" s="86"/>
      <c r="DT60" s="94"/>
      <c r="DU60" s="94"/>
      <c r="DV60" s="94"/>
      <c r="DW60" s="94"/>
      <c r="DX60" s="94"/>
      <c r="DY60" s="86"/>
      <c r="DZ60" s="86"/>
      <c r="EA60" s="94"/>
      <c r="EB60" s="94"/>
      <c r="EC60" s="94"/>
      <c r="ED60" s="94"/>
      <c r="EE60" s="94"/>
      <c r="EF60" s="86"/>
      <c r="EG60" s="94"/>
      <c r="EH60" s="94"/>
      <c r="EI60" s="94"/>
      <c r="EJ60" s="94"/>
      <c r="EK60" s="94"/>
      <c r="EL60" s="86"/>
      <c r="EM60" s="94"/>
      <c r="EN60" s="94"/>
      <c r="EO60" s="94"/>
      <c r="EP60" s="94"/>
      <c r="EQ60" s="96"/>
      <c r="ER60" s="182"/>
      <c r="ES60" s="95"/>
      <c r="ET60" s="96"/>
      <c r="EU60" s="796"/>
      <c r="EV60" s="95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183"/>
      <c r="FP60" s="183"/>
      <c r="FQ60" s="183"/>
      <c r="FR60" s="183"/>
      <c r="FS60" s="183"/>
      <c r="FT60" s="183"/>
      <c r="FU60" s="797"/>
      <c r="FV60" s="797"/>
      <c r="FW60" s="797"/>
      <c r="FX60" s="797"/>
      <c r="FY60" s="797"/>
      <c r="FZ60" s="797"/>
      <c r="GA60" s="797"/>
    </row>
    <row r="61" ht="28.5" customHeight="1">
      <c r="A61" s="356">
        <v>1.0</v>
      </c>
      <c r="B61" s="54" t="s">
        <v>43</v>
      </c>
      <c r="C61" s="559" t="s">
        <v>397</v>
      </c>
      <c r="D61" s="413" t="s">
        <v>8</v>
      </c>
      <c r="E61" s="414" t="s">
        <v>1154</v>
      </c>
      <c r="F61" s="413" t="s">
        <v>539</v>
      </c>
      <c r="G61" s="395" t="s">
        <v>9</v>
      </c>
      <c r="H61" s="395" t="s">
        <v>184</v>
      </c>
      <c r="I61" s="395" t="s">
        <v>540</v>
      </c>
      <c r="J61" s="427" t="s">
        <v>541</v>
      </c>
      <c r="K61" s="428" t="s">
        <v>542</v>
      </c>
      <c r="L61" s="429">
        <v>8250.0</v>
      </c>
      <c r="M61" s="417">
        <v>8251.94</v>
      </c>
      <c r="N61" s="414" t="s">
        <v>92</v>
      </c>
      <c r="O61" s="148"/>
      <c r="P61" s="148"/>
      <c r="Q61" s="148"/>
      <c r="R61" s="148"/>
      <c r="S61" s="149" t="s">
        <v>93</v>
      </c>
      <c r="T61" s="149"/>
      <c r="U61" s="409">
        <v>45775.0</v>
      </c>
      <c r="V61" s="151"/>
      <c r="W61" s="152"/>
      <c r="X61" s="399" t="s">
        <v>189</v>
      </c>
      <c r="Y61" s="410">
        <v>45775.0</v>
      </c>
      <c r="Z61" s="411">
        <v>45775.71527777778</v>
      </c>
      <c r="AA61" s="397">
        <v>45776.0</v>
      </c>
      <c r="AB61" s="398">
        <v>45776.47430555556</v>
      </c>
      <c r="AC61" s="153"/>
      <c r="AD61" s="66"/>
      <c r="AE61" s="154"/>
      <c r="AF61" s="417" t="s">
        <v>1155</v>
      </c>
      <c r="AG61" s="568" t="s">
        <v>191</v>
      </c>
      <c r="AH61" s="413" t="s">
        <v>1156</v>
      </c>
      <c r="AI61" s="759" t="s">
        <v>883</v>
      </c>
      <c r="AJ61" s="759" t="s">
        <v>883</v>
      </c>
      <c r="AK61" s="759" t="s">
        <v>884</v>
      </c>
      <c r="AL61" s="79"/>
      <c r="AM61" s="156"/>
      <c r="AN61" s="157"/>
      <c r="AO61" s="964" t="s">
        <v>1074</v>
      </c>
      <c r="AP61" s="956">
        <v>5400.0</v>
      </c>
      <c r="AQ61" s="993">
        <v>73.55</v>
      </c>
      <c r="AR61" s="971">
        <v>16829.0</v>
      </c>
      <c r="AS61" s="972">
        <f t="shared" ref="AS61:AS62" si="121">AR61*AQ61</f>
        <v>1237772.95</v>
      </c>
      <c r="AT61" s="971">
        <v>1187085.0</v>
      </c>
      <c r="AU61" s="971">
        <v>1166418.0</v>
      </c>
      <c r="AV61" s="973">
        <v>100000.0</v>
      </c>
      <c r="AW61" s="894">
        <f>(AT61+AV61)-AS61</f>
        <v>49312.05</v>
      </c>
      <c r="AX61" s="360" t="s">
        <v>192</v>
      </c>
      <c r="AY61" s="399">
        <v>8.20250424736841E14</v>
      </c>
      <c r="AZ61" s="401">
        <v>1.028312381E9</v>
      </c>
      <c r="BA61" s="767">
        <v>45799.0</v>
      </c>
      <c r="BB61" s="767">
        <v>45771.0</v>
      </c>
      <c r="BC61" s="767">
        <v>45772.0</v>
      </c>
      <c r="BD61" s="767">
        <v>45773.0</v>
      </c>
      <c r="BE61" s="767">
        <v>45770.0</v>
      </c>
      <c r="BF61" s="767"/>
      <c r="BG61" s="999"/>
      <c r="BH61" s="999"/>
      <c r="BI61" s="999"/>
      <c r="BJ61" s="767">
        <v>45799.0</v>
      </c>
      <c r="BK61" s="767">
        <v>45800.0</v>
      </c>
      <c r="BL61" s="767">
        <v>45801.0</v>
      </c>
      <c r="BM61" s="767">
        <v>45803.0</v>
      </c>
      <c r="BN61" s="767">
        <v>45803.0</v>
      </c>
      <c r="BO61" s="767">
        <v>45803.0</v>
      </c>
      <c r="BP61" s="876">
        <f t="shared" ref="BP61:BP62" si="122">BO61-BJ61</f>
        <v>4</v>
      </c>
      <c r="BQ61" s="877">
        <f t="shared" ref="BQ61:BQ62" si="123">BO61-BK61</f>
        <v>3</v>
      </c>
      <c r="BR61" s="878">
        <f t="shared" ref="BR61:BR62" si="124">BO61-BN61</f>
        <v>0</v>
      </c>
      <c r="BS61" s="399"/>
      <c r="BT61" s="399"/>
      <c r="BU61" s="399"/>
      <c r="BV61" s="399"/>
      <c r="BW61" s="399"/>
      <c r="BX61" s="399"/>
      <c r="BY61" s="769">
        <f t="shared" ref="BY61:BY62" si="125">BX61-BS61</f>
        <v>0</v>
      </c>
      <c r="BZ61" s="770">
        <f t="shared" ref="BZ61:BZ62" si="126">BX61-BT61</f>
        <v>0</v>
      </c>
      <c r="CA61" s="769">
        <f t="shared" ref="CA61:CA62" si="127">BX61-BW61</f>
        <v>0</v>
      </c>
      <c r="CB61" s="399"/>
      <c r="CC61" s="399"/>
      <c r="CD61" s="399"/>
      <c r="CE61" s="399"/>
      <c r="CF61" s="399"/>
      <c r="CG61" s="769"/>
      <c r="CH61" s="769">
        <f t="shared" ref="CH61:CH62" si="128">CG61-CB61</f>
        <v>0</v>
      </c>
      <c r="CI61" s="770">
        <f t="shared" ref="CI61:CI62" si="129">CG61-CC61</f>
        <v>0</v>
      </c>
      <c r="CJ61" s="769">
        <f t="shared" ref="CJ61:CJ62" si="130">CG61-CF61</f>
        <v>0</v>
      </c>
      <c r="CK61" s="399"/>
      <c r="CL61" s="399"/>
      <c r="CM61" s="399"/>
      <c r="CN61" s="399"/>
      <c r="CO61" s="399"/>
      <c r="CP61" s="399"/>
      <c r="CQ61" s="399"/>
      <c r="CR61" s="399"/>
      <c r="CS61" s="399"/>
      <c r="CT61" s="399"/>
      <c r="CU61" s="1000">
        <v>45779.0</v>
      </c>
      <c r="CV61" s="1000">
        <v>45784.0</v>
      </c>
      <c r="CW61" s="1000">
        <v>45786.0</v>
      </c>
      <c r="CX61" s="1000">
        <v>45786.0</v>
      </c>
      <c r="CY61" s="1000">
        <v>45790.0</v>
      </c>
      <c r="CZ61" s="1000">
        <v>45796.0</v>
      </c>
      <c r="DA61" s="974">
        <v>45810.0</v>
      </c>
      <c r="DB61" s="974">
        <v>45817.0</v>
      </c>
      <c r="DC61" s="974">
        <v>45817.0</v>
      </c>
      <c r="DD61" s="974">
        <v>45818.0</v>
      </c>
      <c r="DE61" s="974">
        <v>45818.0</v>
      </c>
      <c r="DF61" s="974">
        <v>45821.0</v>
      </c>
      <c r="DG61" s="974">
        <v>45810.0</v>
      </c>
      <c r="DH61" s="974">
        <v>45817.0</v>
      </c>
      <c r="DI61" s="974">
        <v>45817.0</v>
      </c>
      <c r="DJ61" s="974">
        <v>45818.0</v>
      </c>
      <c r="DK61" s="974">
        <v>45818.0</v>
      </c>
      <c r="DL61" s="974">
        <v>45821.0</v>
      </c>
      <c r="DM61" s="400">
        <v>8250.0</v>
      </c>
      <c r="DN61" s="377"/>
      <c r="DO61" s="377"/>
      <c r="DP61" s="54"/>
      <c r="DQ61" s="54"/>
      <c r="DR61" s="54"/>
      <c r="DS61" s="54"/>
      <c r="DT61" s="54"/>
      <c r="DU61" s="54"/>
      <c r="DV61" s="377"/>
      <c r="DW61" s="377"/>
      <c r="DX61" s="105"/>
      <c r="DY61" s="377"/>
      <c r="DZ61" s="377"/>
      <c r="EA61" s="377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419">
        <v>77500.0</v>
      </c>
      <c r="ER61" s="164" t="s">
        <v>194</v>
      </c>
      <c r="ES61" s="165">
        <v>3.0E7</v>
      </c>
      <c r="ET61" s="1001">
        <v>12500.0</v>
      </c>
      <c r="EU61" s="908">
        <v>45712.0</v>
      </c>
      <c r="EV61" s="405">
        <v>45774.739583333336</v>
      </c>
      <c r="EW61" s="405">
        <v>45775.15972222222</v>
      </c>
      <c r="EX61" s="406">
        <v>45775.32638888889</v>
      </c>
      <c r="EY61" s="406">
        <v>45775.71527777778</v>
      </c>
      <c r="EZ61" s="71">
        <f t="shared" ref="EZ61:EZ62" si="131">EY61-EV61</f>
        <v>0.9756944444</v>
      </c>
      <c r="FA61" s="72" t="str">
        <f t="shared" ref="FA61:FA62" si="132">INT(EY61-EV61)&amp;" hari "&amp;HOUR(MOD(EY61-EV61,1))&amp;" jam "&amp;MINUTE(MOD(EY61-EV61,1))&amp;" menit "&amp;SECOND(MOD(EY61-EV61,1))</f>
        <v>0 hari 23 jam 25 menit 0</v>
      </c>
      <c r="FB61" s="402">
        <v>45776.47430555556</v>
      </c>
      <c r="FC61" s="71">
        <f t="shared" ref="FC61:FC62" si="133">FB61-EV61</f>
        <v>1.734722222</v>
      </c>
      <c r="FD61" s="72" t="str">
        <f t="shared" ref="FD61:FD62" si="134">INT(FB61-EV61)&amp;" hari "&amp;HOUR(MOD(FB61-EV61,1))&amp;" jam "&amp;MINUTE(MOD(FB61-EV61,1))&amp;" menit "&amp;SECOND(MOD(FB61-EV61,1))</f>
        <v>1 hari 17 jam 38 menit 0</v>
      </c>
      <c r="FE61" s="994">
        <v>45780.70138888889</v>
      </c>
      <c r="FF61" s="994">
        <v>45780.70138888889</v>
      </c>
      <c r="FG61" s="994">
        <v>45780.708333333336</v>
      </c>
      <c r="FH61" s="995">
        <v>45781.180555555555</v>
      </c>
      <c r="FI61" s="71">
        <f t="shared" ref="FI61:FI62" si="135">FH61-FE61</f>
        <v>0.4791666667</v>
      </c>
      <c r="FJ61" s="72" t="str">
        <f t="shared" ref="FJ61:FJ62" si="136">INT(FH61-FE61)&amp;" hari "&amp;HOUR(MOD(FH61-FE61,1))&amp;" jam "&amp;MINUTE(MOD(FH61-FE61,1))&amp;" menit "&amp;SECOND(MOD(FH61-FE61,1))</f>
        <v>0 hari 11 jam 30 menit 0</v>
      </c>
      <c r="FK61" s="71">
        <f t="shared" ref="FK61:FK62" si="137">FC61+FI61</f>
        <v>2.213888889</v>
      </c>
      <c r="FL61" s="72" t="str">
        <f t="shared" ref="FL61:FL62" si="138">INT(FK61)&amp;" hari "&amp;HOUR(MOD(FK61,1))&amp;" jam "&amp;MINUTE(MOD(FK61,1))&amp;" menit "&amp;SECOND(MOD(FK61,1))</f>
        <v>2 hari 5 jam 8 menit 0</v>
      </c>
      <c r="FM61" s="996"/>
      <c r="FN61" s="166" t="s">
        <v>195</v>
      </c>
      <c r="FO61" s="167"/>
      <c r="FP61" s="380" t="s">
        <v>517</v>
      </c>
      <c r="FQ61" s="168"/>
      <c r="FR61" s="168"/>
      <c r="FS61" s="167"/>
      <c r="FT61" s="167"/>
      <c r="FU61" s="274"/>
      <c r="FV61" s="274"/>
      <c r="FW61" s="274"/>
      <c r="FX61" s="274"/>
      <c r="FY61" s="274"/>
      <c r="FZ61" s="274"/>
      <c r="GA61" s="274"/>
    </row>
    <row r="62" ht="43.5" customHeight="1">
      <c r="A62" s="412">
        <v>2.0</v>
      </c>
      <c r="B62" s="54" t="s">
        <v>43</v>
      </c>
      <c r="C62" s="374"/>
      <c r="D62" s="155"/>
      <c r="E62" s="395" t="s">
        <v>1157</v>
      </c>
      <c r="F62" s="413" t="s">
        <v>539</v>
      </c>
      <c r="G62" s="395" t="s">
        <v>9</v>
      </c>
      <c r="H62" s="395" t="s">
        <v>184</v>
      </c>
      <c r="I62" s="395" t="s">
        <v>540</v>
      </c>
      <c r="J62" s="427" t="s">
        <v>546</v>
      </c>
      <c r="K62" s="428" t="s">
        <v>1158</v>
      </c>
      <c r="L62" s="429">
        <v>8250.0</v>
      </c>
      <c r="M62" s="417">
        <v>8235.6</v>
      </c>
      <c r="N62" s="414" t="s">
        <v>92</v>
      </c>
      <c r="O62" s="148"/>
      <c r="P62" s="148"/>
      <c r="Q62" s="148"/>
      <c r="R62" s="148"/>
      <c r="S62" s="149" t="s">
        <v>93</v>
      </c>
      <c r="T62" s="149"/>
      <c r="U62" s="409">
        <v>45787.0</v>
      </c>
      <c r="V62" s="151"/>
      <c r="W62" s="152"/>
      <c r="X62" s="399" t="s">
        <v>189</v>
      </c>
      <c r="Y62" s="410">
        <v>45787.0</v>
      </c>
      <c r="Z62" s="411">
        <v>45787.71875</v>
      </c>
      <c r="AA62" s="397">
        <v>45787.0</v>
      </c>
      <c r="AB62" s="398">
        <v>45787.85486111111</v>
      </c>
      <c r="AC62" s="153"/>
      <c r="AD62" s="66"/>
      <c r="AE62" s="154"/>
      <c r="AF62" s="417" t="s">
        <v>1155</v>
      </c>
      <c r="AG62" s="568" t="s">
        <v>191</v>
      </c>
      <c r="AH62" s="413" t="s">
        <v>1156</v>
      </c>
      <c r="AI62" s="759" t="s">
        <v>883</v>
      </c>
      <c r="AJ62" s="759" t="s">
        <v>883</v>
      </c>
      <c r="AK62" s="759" t="s">
        <v>884</v>
      </c>
      <c r="AL62" s="79"/>
      <c r="AM62" s="156"/>
      <c r="AN62" s="157"/>
      <c r="AO62" s="964" t="s">
        <v>1074</v>
      </c>
      <c r="AP62" s="956">
        <v>5400.0</v>
      </c>
      <c r="AQ62" s="993">
        <v>7130.0</v>
      </c>
      <c r="AR62" s="971">
        <v>16497.0</v>
      </c>
      <c r="AS62" s="972">
        <f t="shared" si="121"/>
        <v>117623610</v>
      </c>
      <c r="AT62" s="971">
        <v>1187085.0</v>
      </c>
      <c r="AU62" s="971">
        <v>1174256.5</v>
      </c>
      <c r="AV62" s="973">
        <v>100000.0</v>
      </c>
      <c r="AW62" s="894" t="s">
        <v>1159</v>
      </c>
      <c r="AX62" s="360" t="s">
        <v>192</v>
      </c>
      <c r="AY62" s="399">
        <v>8.20250502836363E14</v>
      </c>
      <c r="AZ62" s="401">
        <v>1.126246894E9</v>
      </c>
      <c r="BA62" s="767">
        <v>45770.0</v>
      </c>
      <c r="BB62" s="767">
        <v>45768.0</v>
      </c>
      <c r="BC62" s="767">
        <v>45769.0</v>
      </c>
      <c r="BD62" s="767">
        <v>45769.0</v>
      </c>
      <c r="BE62" s="767">
        <v>45771.0</v>
      </c>
      <c r="BF62" s="767">
        <v>45771.0</v>
      </c>
      <c r="BG62" s="769">
        <f>BF62-BA62</f>
        <v>1</v>
      </c>
      <c r="BH62" s="770">
        <f>BF62-BB62</f>
        <v>3</v>
      </c>
      <c r="BI62" s="769">
        <f>BF62-BE62</f>
        <v>0</v>
      </c>
      <c r="BJ62" s="767">
        <v>45799.0</v>
      </c>
      <c r="BK62" s="767">
        <v>45800.0</v>
      </c>
      <c r="BL62" s="767">
        <v>45801.0</v>
      </c>
      <c r="BM62" s="767">
        <v>45803.0</v>
      </c>
      <c r="BN62" s="767">
        <v>45803.0</v>
      </c>
      <c r="BO62" s="767">
        <v>45804.0</v>
      </c>
      <c r="BP62" s="876">
        <f t="shared" si="122"/>
        <v>5</v>
      </c>
      <c r="BQ62" s="877">
        <f t="shared" si="123"/>
        <v>4</v>
      </c>
      <c r="BR62" s="878">
        <f t="shared" si="124"/>
        <v>1</v>
      </c>
      <c r="BS62" s="399"/>
      <c r="BT62" s="399"/>
      <c r="BU62" s="399"/>
      <c r="BV62" s="399"/>
      <c r="BW62" s="399"/>
      <c r="BX62" s="399"/>
      <c r="BY62" s="769">
        <f t="shared" si="125"/>
        <v>0</v>
      </c>
      <c r="BZ62" s="770">
        <f t="shared" si="126"/>
        <v>0</v>
      </c>
      <c r="CA62" s="769">
        <f t="shared" si="127"/>
        <v>0</v>
      </c>
      <c r="CB62" s="399"/>
      <c r="CC62" s="399"/>
      <c r="CD62" s="399"/>
      <c r="CE62" s="399"/>
      <c r="CF62" s="399"/>
      <c r="CG62" s="769"/>
      <c r="CH62" s="769">
        <f t="shared" si="128"/>
        <v>0</v>
      </c>
      <c r="CI62" s="770">
        <f t="shared" si="129"/>
        <v>0</v>
      </c>
      <c r="CJ62" s="769">
        <f t="shared" si="130"/>
        <v>0</v>
      </c>
      <c r="CK62" s="399"/>
      <c r="CL62" s="399"/>
      <c r="CM62" s="399"/>
      <c r="CN62" s="399"/>
      <c r="CO62" s="399"/>
      <c r="CP62" s="399"/>
      <c r="CQ62" s="399"/>
      <c r="CR62" s="399"/>
      <c r="CS62" s="399"/>
      <c r="CT62" s="399"/>
      <c r="CU62" s="1000">
        <v>45796.0</v>
      </c>
      <c r="CV62" s="1000">
        <v>45796.0</v>
      </c>
      <c r="CW62" s="1000">
        <v>45798.0</v>
      </c>
      <c r="CX62" s="1000">
        <v>45799.0</v>
      </c>
      <c r="CY62" s="1000">
        <v>45800.0</v>
      </c>
      <c r="CZ62" s="1000">
        <v>45804.0</v>
      </c>
      <c r="DA62" s="399"/>
      <c r="DB62" s="399"/>
      <c r="DC62" s="399"/>
      <c r="DD62" s="399"/>
      <c r="DE62" s="399"/>
      <c r="DF62" s="399"/>
      <c r="DG62" s="399"/>
      <c r="DH62" s="399"/>
      <c r="DI62" s="399"/>
      <c r="DJ62" s="399"/>
      <c r="DK62" s="399"/>
      <c r="DL62" s="399"/>
      <c r="DM62" s="400">
        <v>8250.0</v>
      </c>
      <c r="DN62" s="377"/>
      <c r="DO62" s="377"/>
      <c r="DP62" s="54"/>
      <c r="DQ62" s="54"/>
      <c r="DR62" s="54"/>
      <c r="DS62" s="54"/>
      <c r="DT62" s="54"/>
      <c r="DU62" s="54"/>
      <c r="DV62" s="377"/>
      <c r="DW62" s="377"/>
      <c r="DX62" s="105"/>
      <c r="DY62" s="377"/>
      <c r="DZ62" s="377"/>
      <c r="EA62" s="377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419">
        <v>77500.0</v>
      </c>
      <c r="ER62" s="164" t="s">
        <v>194</v>
      </c>
      <c r="ES62" s="165">
        <v>3.0E7</v>
      </c>
      <c r="ET62" s="1001">
        <v>12500.0</v>
      </c>
      <c r="EU62" s="405"/>
      <c r="EV62" s="405">
        <v>45781.5</v>
      </c>
      <c r="EW62" s="405">
        <v>45787.00347222222</v>
      </c>
      <c r="EX62" s="406">
        <v>45787.04861111111</v>
      </c>
      <c r="EY62" s="406">
        <v>45787.71875</v>
      </c>
      <c r="EZ62" s="71">
        <f t="shared" si="131"/>
        <v>6.21875</v>
      </c>
      <c r="FA62" s="72" t="str">
        <f t="shared" si="132"/>
        <v>6 hari 5 jam 15 menit 0</v>
      </c>
      <c r="FB62" s="402">
        <v>45787.85486111111</v>
      </c>
      <c r="FC62" s="71">
        <f t="shared" si="133"/>
        <v>6.354861111</v>
      </c>
      <c r="FD62" s="72" t="str">
        <f t="shared" si="134"/>
        <v>6 hari 8 jam 31 menit 0</v>
      </c>
      <c r="FE62" s="994">
        <v>45789.40277777778</v>
      </c>
      <c r="FF62" s="994">
        <v>45789.40277777778</v>
      </c>
      <c r="FG62" s="994">
        <v>45789.40277777778</v>
      </c>
      <c r="FH62" s="995">
        <v>45789.75</v>
      </c>
      <c r="FI62" s="71">
        <f t="shared" si="135"/>
        <v>0.3472222222</v>
      </c>
      <c r="FJ62" s="72" t="str">
        <f t="shared" si="136"/>
        <v>0 hari 8 jam 20 menit 0</v>
      </c>
      <c r="FK62" s="71">
        <f t="shared" si="137"/>
        <v>6.702083333</v>
      </c>
      <c r="FL62" s="72" t="str">
        <f t="shared" si="138"/>
        <v>6 hari 16 jam 51 menit 0</v>
      </c>
      <c r="FM62" s="996"/>
      <c r="FN62" s="166" t="s">
        <v>195</v>
      </c>
      <c r="FO62" s="167"/>
      <c r="FP62" s="380" t="s">
        <v>521</v>
      </c>
      <c r="FQ62" s="168"/>
      <c r="FR62" s="168"/>
      <c r="FS62" s="167"/>
      <c r="FT62" s="167"/>
      <c r="FU62" s="274"/>
      <c r="FV62" s="274"/>
      <c r="FW62" s="274"/>
      <c r="FX62" s="274"/>
      <c r="FY62" s="274"/>
      <c r="FZ62" s="274"/>
      <c r="GA62" s="274"/>
    </row>
    <row r="63" ht="18.0" customHeight="1">
      <c r="A63" s="388"/>
      <c r="B63" s="388"/>
      <c r="C63" s="389"/>
      <c r="D63" s="390"/>
      <c r="E63" s="391"/>
      <c r="F63" s="392"/>
      <c r="G63" s="392"/>
      <c r="H63" s="392"/>
      <c r="I63" s="392"/>
      <c r="J63" s="392"/>
      <c r="K63" s="430" t="s">
        <v>111</v>
      </c>
      <c r="L63" s="90">
        <f t="shared" ref="L63:M63" si="139">SUM(L61:L62)</f>
        <v>16500</v>
      </c>
      <c r="M63" s="91">
        <f t="shared" si="139"/>
        <v>16487.54</v>
      </c>
      <c r="N63" s="393"/>
      <c r="O63" s="392"/>
      <c r="P63" s="392"/>
      <c r="Q63" s="392"/>
      <c r="R63" s="392"/>
      <c r="S63" s="392"/>
      <c r="T63" s="86"/>
      <c r="U63" s="87"/>
      <c r="V63" s="179"/>
      <c r="W63" s="180"/>
      <c r="X63" s="181"/>
      <c r="Y63" s="86"/>
      <c r="Z63" s="86"/>
      <c r="AA63" s="93"/>
      <c r="AB63" s="93"/>
      <c r="AC63" s="93"/>
      <c r="AD63" s="90"/>
      <c r="AE63" s="90"/>
      <c r="AF63" s="90"/>
      <c r="AG63" s="94"/>
      <c r="AH63" s="94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  <c r="BM63" s="94"/>
      <c r="BN63" s="94"/>
      <c r="BO63" s="94"/>
      <c r="BP63" s="94"/>
      <c r="BQ63" s="94"/>
      <c r="BR63" s="94"/>
      <c r="BS63" s="94"/>
      <c r="BT63" s="94"/>
      <c r="BU63" s="94"/>
      <c r="BV63" s="94"/>
      <c r="BW63" s="94"/>
      <c r="BX63" s="94"/>
      <c r="BY63" s="94"/>
      <c r="BZ63" s="94"/>
      <c r="CA63" s="94"/>
      <c r="CB63" s="94"/>
      <c r="CC63" s="94"/>
      <c r="CD63" s="94"/>
      <c r="CE63" s="94"/>
      <c r="CF63" s="94"/>
      <c r="CG63" s="94"/>
      <c r="CH63" s="94"/>
      <c r="CI63" s="94"/>
      <c r="CJ63" s="94"/>
      <c r="CK63" s="94"/>
      <c r="CL63" s="94"/>
      <c r="CM63" s="94"/>
      <c r="CN63" s="94"/>
      <c r="CO63" s="94"/>
      <c r="CP63" s="94"/>
      <c r="CQ63" s="94"/>
      <c r="CR63" s="94"/>
      <c r="CS63" s="94"/>
      <c r="CT63" s="94"/>
      <c r="CU63" s="94"/>
      <c r="CV63" s="94"/>
      <c r="CW63" s="94"/>
      <c r="CX63" s="94"/>
      <c r="CY63" s="94"/>
      <c r="CZ63" s="94"/>
      <c r="DA63" s="94"/>
      <c r="DB63" s="94"/>
      <c r="DC63" s="94"/>
      <c r="DD63" s="94"/>
      <c r="DE63" s="94"/>
      <c r="DF63" s="94"/>
      <c r="DG63" s="94"/>
      <c r="DH63" s="94"/>
      <c r="DI63" s="94"/>
      <c r="DJ63" s="94"/>
      <c r="DK63" s="94"/>
      <c r="DL63" s="94"/>
      <c r="DM63" s="94"/>
      <c r="DN63" s="94"/>
      <c r="DO63" s="94"/>
      <c r="DP63" s="94"/>
      <c r="DQ63" s="94"/>
      <c r="DR63" s="94"/>
      <c r="DS63" s="86"/>
      <c r="DT63" s="94"/>
      <c r="DU63" s="94"/>
      <c r="DV63" s="94"/>
      <c r="DW63" s="94"/>
      <c r="DX63" s="94"/>
      <c r="DY63" s="86"/>
      <c r="DZ63" s="86"/>
      <c r="EA63" s="94"/>
      <c r="EB63" s="94"/>
      <c r="EC63" s="94"/>
      <c r="ED63" s="94"/>
      <c r="EE63" s="94"/>
      <c r="EF63" s="86"/>
      <c r="EG63" s="94"/>
      <c r="EH63" s="94"/>
      <c r="EI63" s="94"/>
      <c r="EJ63" s="94"/>
      <c r="EK63" s="94"/>
      <c r="EL63" s="86"/>
      <c r="EM63" s="94"/>
      <c r="EN63" s="94"/>
      <c r="EO63" s="94"/>
      <c r="EP63" s="94"/>
      <c r="EQ63" s="96"/>
      <c r="ER63" s="182"/>
      <c r="ES63" s="95"/>
      <c r="ET63" s="96"/>
      <c r="EU63" s="796"/>
      <c r="EV63" s="95"/>
      <c r="EW63" s="96"/>
      <c r="EX63" s="96"/>
      <c r="EY63" s="96"/>
      <c r="EZ63" s="96"/>
      <c r="FA63" s="96"/>
      <c r="FB63" s="96"/>
      <c r="FC63" s="96"/>
      <c r="FD63" s="96"/>
      <c r="FE63" s="96"/>
      <c r="FF63" s="96"/>
      <c r="FG63" s="96"/>
      <c r="FH63" s="96"/>
      <c r="FI63" s="96"/>
      <c r="FJ63" s="96"/>
      <c r="FK63" s="96"/>
      <c r="FL63" s="96"/>
      <c r="FM63" s="96"/>
      <c r="FN63" s="96"/>
      <c r="FO63" s="183"/>
      <c r="FP63" s="183"/>
      <c r="FQ63" s="183"/>
      <c r="FR63" s="183"/>
      <c r="FS63" s="183"/>
      <c r="FT63" s="183"/>
      <c r="FU63" s="797"/>
      <c r="FV63" s="797"/>
      <c r="FW63" s="797"/>
      <c r="FX63" s="797"/>
      <c r="FY63" s="797"/>
      <c r="FZ63" s="797"/>
      <c r="GA63" s="797"/>
    </row>
    <row r="64" ht="57.75" customHeight="1">
      <c r="A64" s="366">
        <v>1.0</v>
      </c>
      <c r="B64" s="185" t="s">
        <v>43</v>
      </c>
      <c r="C64" s="987" t="s">
        <v>510</v>
      </c>
      <c r="D64" s="186" t="s">
        <v>8</v>
      </c>
      <c r="E64" s="373" t="s">
        <v>1160</v>
      </c>
      <c r="F64" s="202" t="s">
        <v>249</v>
      </c>
      <c r="G64" s="202" t="s">
        <v>250</v>
      </c>
      <c r="H64" s="954" t="s">
        <v>1161</v>
      </c>
      <c r="I64" s="202" t="s">
        <v>252</v>
      </c>
      <c r="J64" s="370" t="s">
        <v>1162</v>
      </c>
      <c r="K64" s="422" t="s">
        <v>1163</v>
      </c>
      <c r="L64" s="425">
        <v>72670.0</v>
      </c>
      <c r="M64" s="426">
        <v>72670.048</v>
      </c>
      <c r="N64" s="414" t="s">
        <v>92</v>
      </c>
      <c r="O64" s="193"/>
      <c r="P64" s="193"/>
      <c r="Q64" s="193"/>
      <c r="R64" s="193"/>
      <c r="S64" s="149" t="s">
        <v>93</v>
      </c>
      <c r="T64" s="194"/>
      <c r="U64" s="409">
        <v>45792.0</v>
      </c>
      <c r="V64" s="202"/>
      <c r="W64" s="186"/>
      <c r="X64" s="79" t="s">
        <v>334</v>
      </c>
      <c r="Y64" s="150"/>
      <c r="Z64" s="199"/>
      <c r="AA64" s="200"/>
      <c r="AB64" s="201"/>
      <c r="AC64" s="202"/>
      <c r="AD64" s="203"/>
      <c r="AE64" s="203"/>
      <c r="AF64" s="204"/>
      <c r="AG64" s="202" t="s">
        <v>95</v>
      </c>
      <c r="AH64" s="954" t="s">
        <v>1073</v>
      </c>
      <c r="AI64" s="759" t="s">
        <v>883</v>
      </c>
      <c r="AJ64" s="759" t="s">
        <v>883</v>
      </c>
      <c r="AK64" s="759" t="s">
        <v>884</v>
      </c>
      <c r="AL64" s="953" t="s">
        <v>142</v>
      </c>
      <c r="AM64" s="207"/>
      <c r="AN64" s="208"/>
      <c r="AO64" s="964" t="s">
        <v>1074</v>
      </c>
      <c r="AP64" s="956">
        <v>5000.0</v>
      </c>
      <c r="AQ64" s="966">
        <v>62.49</v>
      </c>
      <c r="AR64" s="966"/>
      <c r="AS64" s="966"/>
      <c r="AT64" s="957">
        <v>64.64</v>
      </c>
      <c r="AU64" s="816">
        <v>63.41</v>
      </c>
      <c r="AV64" s="955"/>
      <c r="AW64" s="816">
        <f>(AT64+AV64)-AQ64</f>
        <v>2.15</v>
      </c>
      <c r="AX64" s="955" t="s">
        <v>1075</v>
      </c>
      <c r="AY64" s="210"/>
      <c r="AZ64" s="983" t="s">
        <v>96</v>
      </c>
      <c r="BA64" s="767">
        <v>45803.0</v>
      </c>
      <c r="BB64" s="988" t="s">
        <v>1164</v>
      </c>
      <c r="BC64" s="210"/>
      <c r="BD64" s="210"/>
      <c r="BE64" s="210"/>
      <c r="BF64" s="210"/>
      <c r="BG64" s="210"/>
      <c r="BH64" s="210"/>
      <c r="BI64" s="210"/>
      <c r="BJ64" s="210"/>
      <c r="BK64" s="210"/>
      <c r="BL64" s="210"/>
      <c r="BM64" s="210"/>
      <c r="BN64" s="210"/>
      <c r="BO64" s="210"/>
      <c r="BP64" s="210"/>
      <c r="BQ64" s="210"/>
      <c r="BR64" s="210"/>
      <c r="BS64" s="210"/>
      <c r="BT64" s="210"/>
      <c r="BU64" s="210"/>
      <c r="BV64" s="210"/>
      <c r="BW64" s="210"/>
      <c r="BX64" s="210"/>
      <c r="BY64" s="769">
        <f>BX64-BS64</f>
        <v>0</v>
      </c>
      <c r="BZ64" s="770">
        <f>BX64-BT64</f>
        <v>0</v>
      </c>
      <c r="CA64" s="769">
        <f>BX64-BW64</f>
        <v>0</v>
      </c>
      <c r="CB64" s="210"/>
      <c r="CC64" s="210"/>
      <c r="CD64" s="210"/>
      <c r="CE64" s="210"/>
      <c r="CF64" s="210"/>
      <c r="CG64" s="210"/>
      <c r="CH64" s="769">
        <f>CG64-CB64</f>
        <v>0</v>
      </c>
      <c r="CI64" s="770">
        <f>CG64-CC64</f>
        <v>0</v>
      </c>
      <c r="CJ64" s="769">
        <f>CG64-CF64</f>
        <v>0</v>
      </c>
      <c r="CK64" s="210"/>
      <c r="CL64" s="210"/>
      <c r="CM64" s="210"/>
      <c r="CN64" s="210"/>
      <c r="CO64" s="210"/>
      <c r="CP64" s="210"/>
      <c r="CQ64" s="210"/>
      <c r="CR64" s="210"/>
      <c r="CS64" s="210"/>
      <c r="CT64" s="210"/>
      <c r="CU64" s="210"/>
      <c r="CV64" s="210"/>
      <c r="CW64" s="210"/>
      <c r="CX64" s="210"/>
      <c r="CY64" s="210"/>
      <c r="CZ64" s="210"/>
      <c r="DA64" s="210"/>
      <c r="DB64" s="210"/>
      <c r="DC64" s="210"/>
      <c r="DD64" s="210"/>
      <c r="DE64" s="210"/>
      <c r="DF64" s="210"/>
      <c r="DG64" s="210"/>
      <c r="DH64" s="210"/>
      <c r="DI64" s="210"/>
      <c r="DJ64" s="210"/>
      <c r="DK64" s="210"/>
      <c r="DL64" s="210"/>
      <c r="DM64" s="210"/>
      <c r="DN64" s="212"/>
      <c r="DO64" s="206"/>
      <c r="DP64" s="206"/>
      <c r="DQ64" s="206"/>
      <c r="DR64" s="206"/>
      <c r="DS64" s="206"/>
      <c r="DT64" s="206"/>
      <c r="DU64" s="206"/>
      <c r="DV64" s="206"/>
      <c r="DW64" s="206"/>
      <c r="DX64" s="206"/>
      <c r="DY64" s="206"/>
      <c r="DZ64" s="206"/>
      <c r="EA64" s="206"/>
      <c r="EB64" s="206"/>
      <c r="EC64" s="206"/>
      <c r="ED64" s="206"/>
      <c r="EE64" s="206"/>
      <c r="EF64" s="206"/>
      <c r="EG64" s="206"/>
      <c r="EH64" s="206"/>
      <c r="EI64" s="206"/>
      <c r="EJ64" s="206"/>
      <c r="EK64" s="206"/>
      <c r="EL64" s="206"/>
      <c r="EM64" s="206"/>
      <c r="EN64" s="206"/>
      <c r="EO64" s="206"/>
      <c r="EP64" s="196"/>
      <c r="EQ64" s="209"/>
      <c r="ER64" s="213"/>
      <c r="ES64" s="214"/>
      <c r="ET64" s="209"/>
      <c r="EU64" s="215"/>
      <c r="EV64" s="405">
        <v>45789.370833333334</v>
      </c>
      <c r="EW64" s="405">
        <v>45790.479166666664</v>
      </c>
      <c r="EX64" s="406">
        <v>45790.479166666664</v>
      </c>
      <c r="EY64" s="406">
        <v>45792.11111111111</v>
      </c>
      <c r="EZ64" s="71">
        <f>EY64-EV64</f>
        <v>2.740277778</v>
      </c>
      <c r="FA64" s="72" t="str">
        <f>INT(EY64-EV64)&amp;" hari "&amp;HOUR(MOD(EY64-EV64,1))&amp;" jam "&amp;MINUTE(MOD(EY64-EV64,1))&amp;" menit "&amp;SECOND(MOD(EY64-EV64,1))</f>
        <v>2 hari 17 jam 46 menit 0</v>
      </c>
      <c r="FB64" s="215"/>
      <c r="FC64" s="217"/>
      <c r="FD64" s="201"/>
      <c r="FE64" s="1002"/>
      <c r="FF64" s="218"/>
      <c r="FG64" s="218"/>
      <c r="FH64" s="218"/>
      <c r="FI64" s="218"/>
      <c r="FJ64" s="218"/>
      <c r="FK64" s="218"/>
      <c r="FL64" s="218"/>
      <c r="FM64" s="218"/>
      <c r="FN64" s="219"/>
      <c r="FO64" s="220"/>
      <c r="FP64" s="220"/>
      <c r="FQ64" s="168"/>
      <c r="FR64" s="220"/>
      <c r="FS64" s="220"/>
      <c r="FT64" s="220"/>
      <c r="FU64" s="1003"/>
      <c r="FV64" s="1003"/>
      <c r="FW64" s="1003"/>
      <c r="FX64" s="1003"/>
      <c r="FY64" s="1003"/>
      <c r="FZ64" s="1003"/>
      <c r="GA64" s="1003"/>
    </row>
    <row r="65" ht="14.25" customHeight="1">
      <c r="A65" s="86"/>
      <c r="B65" s="86"/>
      <c r="C65" s="364"/>
      <c r="D65" s="365"/>
      <c r="E65" s="88"/>
      <c r="F65" s="87"/>
      <c r="G65" s="87"/>
      <c r="H65" s="87"/>
      <c r="I65" s="87"/>
      <c r="J65" s="87"/>
      <c r="K65" s="89" t="s">
        <v>111</v>
      </c>
      <c r="L65" s="90">
        <f t="shared" ref="L65:M65" si="140">SUM(L64)</f>
        <v>72670</v>
      </c>
      <c r="M65" s="91">
        <f t="shared" si="140"/>
        <v>72670.048</v>
      </c>
      <c r="N65" s="92"/>
      <c r="O65" s="87"/>
      <c r="P65" s="87"/>
      <c r="Q65" s="87"/>
      <c r="R65" s="87"/>
      <c r="S65" s="87"/>
      <c r="T65" s="86"/>
      <c r="U65" s="87"/>
      <c r="V65" s="179"/>
      <c r="W65" s="180"/>
      <c r="X65" s="181"/>
      <c r="Y65" s="86"/>
      <c r="Z65" s="86"/>
      <c r="AA65" s="93"/>
      <c r="AB65" s="93"/>
      <c r="AC65" s="93"/>
      <c r="AD65" s="90"/>
      <c r="AE65" s="90"/>
      <c r="AF65" s="90"/>
      <c r="AG65" s="94"/>
      <c r="AH65" s="94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  <c r="BW65" s="94"/>
      <c r="BX65" s="94"/>
      <c r="BY65" s="94"/>
      <c r="BZ65" s="94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  <c r="CN65" s="94"/>
      <c r="CO65" s="94"/>
      <c r="CP65" s="94"/>
      <c r="CQ65" s="94"/>
      <c r="CR65" s="94"/>
      <c r="CS65" s="94"/>
      <c r="CT65" s="94"/>
      <c r="CU65" s="94"/>
      <c r="CV65" s="94"/>
      <c r="CW65" s="94"/>
      <c r="CX65" s="94"/>
      <c r="CY65" s="94"/>
      <c r="CZ65" s="94"/>
      <c r="DA65" s="94"/>
      <c r="DB65" s="94"/>
      <c r="DC65" s="94"/>
      <c r="DD65" s="94"/>
      <c r="DE65" s="94"/>
      <c r="DF65" s="94"/>
      <c r="DG65" s="94"/>
      <c r="DH65" s="94"/>
      <c r="DI65" s="94"/>
      <c r="DJ65" s="94"/>
      <c r="DK65" s="94"/>
      <c r="DL65" s="94"/>
      <c r="DM65" s="94"/>
      <c r="DN65" s="94"/>
      <c r="DO65" s="94"/>
      <c r="DP65" s="94"/>
      <c r="DQ65" s="94"/>
      <c r="DR65" s="94"/>
      <c r="DS65" s="86"/>
      <c r="DT65" s="94"/>
      <c r="DU65" s="94"/>
      <c r="DV65" s="94"/>
      <c r="DW65" s="94"/>
      <c r="DX65" s="94"/>
      <c r="DY65" s="86"/>
      <c r="DZ65" s="86"/>
      <c r="EA65" s="94"/>
      <c r="EB65" s="94"/>
      <c r="EC65" s="94"/>
      <c r="ED65" s="94"/>
      <c r="EE65" s="94"/>
      <c r="EF65" s="86"/>
      <c r="EG65" s="94"/>
      <c r="EH65" s="94"/>
      <c r="EI65" s="94"/>
      <c r="EJ65" s="94"/>
      <c r="EK65" s="94"/>
      <c r="EL65" s="86"/>
      <c r="EM65" s="94"/>
      <c r="EN65" s="94"/>
      <c r="EO65" s="94"/>
      <c r="EP65" s="94"/>
      <c r="EQ65" s="96"/>
      <c r="ER65" s="182"/>
      <c r="ES65" s="95"/>
      <c r="ET65" s="96"/>
      <c r="EU65" s="796"/>
      <c r="EV65" s="95"/>
      <c r="EW65" s="96"/>
      <c r="EX65" s="96"/>
      <c r="EY65" s="96"/>
      <c r="EZ65" s="96"/>
      <c r="FA65" s="96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96"/>
      <c r="FO65" s="183"/>
      <c r="FP65" s="183"/>
      <c r="FQ65" s="183"/>
      <c r="FR65" s="183"/>
      <c r="FS65" s="183"/>
      <c r="FT65" s="183"/>
      <c r="FU65" s="797"/>
      <c r="FV65" s="797"/>
      <c r="FW65" s="797"/>
      <c r="FX65" s="797"/>
      <c r="FY65" s="797"/>
      <c r="FZ65" s="797"/>
      <c r="GA65" s="797"/>
    </row>
    <row r="66" ht="30.75" hidden="1" customHeight="1">
      <c r="A66" s="433"/>
      <c r="B66" s="434" t="s">
        <v>43</v>
      </c>
      <c r="C66" s="435" t="s">
        <v>537</v>
      </c>
      <c r="D66" s="436" t="s">
        <v>13</v>
      </c>
      <c r="E66" s="437" t="s">
        <v>549</v>
      </c>
      <c r="F66" s="438" t="s">
        <v>550</v>
      </c>
      <c r="G66" s="438" t="s">
        <v>551</v>
      </c>
      <c r="H66" s="58" t="s">
        <v>552</v>
      </c>
      <c r="I66" s="439" t="s">
        <v>553</v>
      </c>
      <c r="J66" s="440" t="s">
        <v>554</v>
      </c>
      <c r="K66" s="58" t="s">
        <v>555</v>
      </c>
      <c r="L66" s="441">
        <v>20000.0</v>
      </c>
      <c r="M66" s="298">
        <v>0.0</v>
      </c>
      <c r="N66" s="442" t="s">
        <v>1165</v>
      </c>
      <c r="O66" s="443"/>
      <c r="P66" s="443"/>
      <c r="Q66" s="443"/>
      <c r="R66" s="443"/>
      <c r="S66" s="443" t="s">
        <v>557</v>
      </c>
      <c r="T66" s="444"/>
      <c r="U66" s="445"/>
      <c r="V66" s="446"/>
      <c r="W66" s="447"/>
      <c r="X66" s="434"/>
      <c r="Y66" s="1004"/>
      <c r="Z66" s="1005"/>
      <c r="AA66" s="1005"/>
      <c r="AB66" s="1006"/>
      <c r="AC66" s="451"/>
      <c r="AD66" s="452"/>
      <c r="AE66" s="1007"/>
      <c r="AF66" s="1008"/>
      <c r="AG66" s="451"/>
      <c r="AH66" s="451"/>
      <c r="AI66" s="451"/>
      <c r="AJ66" s="451"/>
      <c r="AK66" s="448"/>
      <c r="AL66" s="451"/>
      <c r="AM66" s="453"/>
      <c r="AN66" s="453"/>
      <c r="AO66" s="453"/>
      <c r="AP66" s="454"/>
      <c r="AQ66" s="454"/>
      <c r="AR66" s="454"/>
      <c r="AS66" s="454"/>
      <c r="AT66" s="454"/>
      <c r="AU66" s="454"/>
      <c r="AV66" s="454"/>
      <c r="AW66" s="454"/>
      <c r="AX66" s="454"/>
      <c r="AY66" s="451"/>
      <c r="AZ66" s="453"/>
      <c r="BA66" s="451"/>
      <c r="BB66" s="451"/>
      <c r="BC66" s="451"/>
      <c r="BD66" s="451"/>
      <c r="BE66" s="451"/>
      <c r="BF66" s="451"/>
      <c r="BG66" s="451"/>
      <c r="BH66" s="451"/>
      <c r="BI66" s="451"/>
      <c r="BJ66" s="451"/>
      <c r="BK66" s="451"/>
      <c r="BL66" s="451"/>
      <c r="BM66" s="451"/>
      <c r="BN66" s="451"/>
      <c r="BO66" s="451"/>
      <c r="BP66" s="451"/>
      <c r="BQ66" s="451"/>
      <c r="BR66" s="451"/>
      <c r="BS66" s="451"/>
      <c r="BT66" s="451"/>
      <c r="BU66" s="451"/>
      <c r="BV66" s="451"/>
      <c r="BW66" s="451"/>
      <c r="BX66" s="451"/>
      <c r="BY66" s="451"/>
      <c r="BZ66" s="451"/>
      <c r="CA66" s="451"/>
      <c r="CB66" s="451"/>
      <c r="CC66" s="451"/>
      <c r="CD66" s="451"/>
      <c r="CE66" s="451"/>
      <c r="CF66" s="451"/>
      <c r="CG66" s="451"/>
      <c r="CH66" s="451"/>
      <c r="CI66" s="451"/>
      <c r="CJ66" s="451"/>
      <c r="CK66" s="451"/>
      <c r="CL66" s="451"/>
      <c r="CM66" s="451"/>
      <c r="CN66" s="451"/>
      <c r="CO66" s="451"/>
      <c r="CP66" s="451"/>
      <c r="CQ66" s="451"/>
      <c r="CR66" s="451"/>
      <c r="CS66" s="451"/>
      <c r="CT66" s="451"/>
      <c r="CU66" s="451"/>
      <c r="CV66" s="451"/>
      <c r="CW66" s="451"/>
      <c r="CX66" s="451"/>
      <c r="CY66" s="451"/>
      <c r="CZ66" s="451"/>
      <c r="DA66" s="451"/>
      <c r="DB66" s="451"/>
      <c r="DC66" s="451"/>
      <c r="DD66" s="451"/>
      <c r="DE66" s="451"/>
      <c r="DF66" s="451"/>
      <c r="DG66" s="451"/>
      <c r="DH66" s="451"/>
      <c r="DI66" s="451"/>
      <c r="DJ66" s="451"/>
      <c r="DK66" s="451"/>
      <c r="DL66" s="451"/>
      <c r="DM66" s="451"/>
      <c r="DN66" s="451"/>
      <c r="DO66" s="451"/>
      <c r="DP66" s="451"/>
      <c r="DQ66" s="451"/>
      <c r="DR66" s="451"/>
      <c r="DS66" s="451"/>
      <c r="DT66" s="451"/>
      <c r="DU66" s="451"/>
      <c r="DV66" s="451"/>
      <c r="DW66" s="451"/>
      <c r="DX66" s="451"/>
      <c r="DY66" s="451"/>
      <c r="DZ66" s="451"/>
      <c r="EA66" s="451"/>
      <c r="EB66" s="451"/>
      <c r="EC66" s="451"/>
      <c r="ED66" s="451"/>
      <c r="EE66" s="451"/>
      <c r="EF66" s="451"/>
      <c r="EG66" s="451"/>
      <c r="EH66" s="451"/>
      <c r="EI66" s="451"/>
      <c r="EJ66" s="451"/>
      <c r="EK66" s="451"/>
      <c r="EL66" s="451"/>
      <c r="EM66" s="451"/>
      <c r="EN66" s="451"/>
      <c r="EO66" s="451"/>
      <c r="EP66" s="451"/>
      <c r="EQ66" s="453"/>
      <c r="ER66" s="455"/>
      <c r="ES66" s="456"/>
      <c r="ET66" s="453"/>
      <c r="EU66" s="456"/>
      <c r="EV66" s="456"/>
      <c r="EW66" s="457"/>
      <c r="EX66" s="457"/>
      <c r="EY66" s="457"/>
      <c r="EZ66" s="458"/>
      <c r="FA66" s="449"/>
      <c r="FB66" s="456"/>
      <c r="FC66" s="458"/>
      <c r="FD66" s="449"/>
      <c r="FE66" s="459"/>
      <c r="FF66" s="459"/>
      <c r="FG66" s="459"/>
      <c r="FH66" s="459"/>
      <c r="FI66" s="459"/>
      <c r="FJ66" s="459"/>
      <c r="FK66" s="459"/>
      <c r="FL66" s="460"/>
      <c r="FM66" s="461"/>
      <c r="FN66" s="462"/>
      <c r="FO66" s="463"/>
      <c r="FP66" s="462"/>
      <c r="FQ66" s="462"/>
      <c r="FR66" s="462"/>
      <c r="FS66" s="462"/>
      <c r="FT66" s="464"/>
      <c r="FU66" s="463"/>
      <c r="FV66" s="463"/>
      <c r="FW66" s="463"/>
      <c r="FX66" s="463"/>
      <c r="FY66" s="463"/>
      <c r="FZ66" s="463"/>
      <c r="GA66" s="463"/>
    </row>
    <row r="67" ht="30.75" hidden="1" customHeight="1">
      <c r="A67" s="433"/>
      <c r="B67" s="434" t="s">
        <v>43</v>
      </c>
      <c r="C67" s="465" t="s">
        <v>537</v>
      </c>
      <c r="D67" s="466" t="s">
        <v>8</v>
      </c>
      <c r="E67" s="467" t="s">
        <v>1166</v>
      </c>
      <c r="F67" s="438" t="s">
        <v>559</v>
      </c>
      <c r="G67" s="438" t="s">
        <v>560</v>
      </c>
      <c r="H67" s="58" t="s">
        <v>561</v>
      </c>
      <c r="I67" s="439" t="s">
        <v>562</v>
      </c>
      <c r="J67" s="468" t="s">
        <v>563</v>
      </c>
      <c r="K67" s="58" t="s">
        <v>555</v>
      </c>
      <c r="L67" s="469">
        <v>70000.0</v>
      </c>
      <c r="M67" s="298">
        <v>0.0</v>
      </c>
      <c r="N67" s="470" t="s">
        <v>564</v>
      </c>
      <c r="O67" s="443"/>
      <c r="P67" s="443"/>
      <c r="Q67" s="443"/>
      <c r="R67" s="443"/>
      <c r="S67" s="471" t="s">
        <v>565</v>
      </c>
      <c r="T67" s="444"/>
      <c r="U67" s="445"/>
      <c r="V67" s="446"/>
      <c r="W67" s="447"/>
      <c r="X67" s="434"/>
      <c r="Y67" s="1004"/>
      <c r="Z67" s="1005"/>
      <c r="AA67" s="1005"/>
      <c r="AB67" s="1006"/>
      <c r="AC67" s="451"/>
      <c r="AD67" s="452"/>
      <c r="AE67" s="1007"/>
      <c r="AF67" s="1008"/>
      <c r="AG67" s="451"/>
      <c r="AH67" s="451"/>
      <c r="AI67" s="451"/>
      <c r="AJ67" s="451"/>
      <c r="AK67" s="448"/>
      <c r="AL67" s="451"/>
      <c r="AM67" s="453"/>
      <c r="AN67" s="453"/>
      <c r="AO67" s="453"/>
      <c r="AP67" s="454"/>
      <c r="AQ67" s="454"/>
      <c r="AR67" s="454"/>
      <c r="AS67" s="454"/>
      <c r="AT67" s="454"/>
      <c r="AU67" s="454"/>
      <c r="AV67" s="454"/>
      <c r="AW67" s="454"/>
      <c r="AX67" s="454"/>
      <c r="AY67" s="451"/>
      <c r="AZ67" s="453"/>
      <c r="BA67" s="451"/>
      <c r="BB67" s="451"/>
      <c r="BC67" s="451"/>
      <c r="BD67" s="451"/>
      <c r="BE67" s="451"/>
      <c r="BF67" s="451"/>
      <c r="BG67" s="451"/>
      <c r="BH67" s="451"/>
      <c r="BI67" s="451"/>
      <c r="BJ67" s="451"/>
      <c r="BK67" s="451"/>
      <c r="BL67" s="451"/>
      <c r="BM67" s="451"/>
      <c r="BN67" s="451"/>
      <c r="BO67" s="451"/>
      <c r="BP67" s="451"/>
      <c r="BQ67" s="451"/>
      <c r="BR67" s="451"/>
      <c r="BS67" s="451"/>
      <c r="BT67" s="451"/>
      <c r="BU67" s="451"/>
      <c r="BV67" s="451"/>
      <c r="BW67" s="451"/>
      <c r="BX67" s="451"/>
      <c r="BY67" s="451"/>
      <c r="BZ67" s="451"/>
      <c r="CA67" s="451"/>
      <c r="CB67" s="451"/>
      <c r="CC67" s="451"/>
      <c r="CD67" s="451"/>
      <c r="CE67" s="451"/>
      <c r="CF67" s="451"/>
      <c r="CG67" s="451"/>
      <c r="CH67" s="451"/>
      <c r="CI67" s="451"/>
      <c r="CJ67" s="451"/>
      <c r="CK67" s="451"/>
      <c r="CL67" s="451"/>
      <c r="CM67" s="451"/>
      <c r="CN67" s="451"/>
      <c r="CO67" s="451"/>
      <c r="CP67" s="451"/>
      <c r="CQ67" s="451"/>
      <c r="CR67" s="451"/>
      <c r="CS67" s="451"/>
      <c r="CT67" s="451"/>
      <c r="CU67" s="451"/>
      <c r="CV67" s="451"/>
      <c r="CW67" s="451"/>
      <c r="CX67" s="451"/>
      <c r="CY67" s="451"/>
      <c r="CZ67" s="451"/>
      <c r="DA67" s="451"/>
      <c r="DB67" s="451"/>
      <c r="DC67" s="451"/>
      <c r="DD67" s="451"/>
      <c r="DE67" s="451"/>
      <c r="DF67" s="451"/>
      <c r="DG67" s="451"/>
      <c r="DH67" s="451"/>
      <c r="DI67" s="451"/>
      <c r="DJ67" s="451"/>
      <c r="DK67" s="451"/>
      <c r="DL67" s="451"/>
      <c r="DM67" s="451"/>
      <c r="DN67" s="451"/>
      <c r="DO67" s="451"/>
      <c r="DP67" s="451"/>
      <c r="DQ67" s="451"/>
      <c r="DR67" s="451"/>
      <c r="DS67" s="451"/>
      <c r="DT67" s="451"/>
      <c r="DU67" s="451"/>
      <c r="DV67" s="451"/>
      <c r="DW67" s="451"/>
      <c r="DX67" s="451"/>
      <c r="DY67" s="451"/>
      <c r="DZ67" s="451"/>
      <c r="EA67" s="451"/>
      <c r="EB67" s="451"/>
      <c r="EC67" s="451"/>
      <c r="ED67" s="451"/>
      <c r="EE67" s="451"/>
      <c r="EF67" s="451"/>
      <c r="EG67" s="451"/>
      <c r="EH67" s="451"/>
      <c r="EI67" s="451"/>
      <c r="EJ67" s="451"/>
      <c r="EK67" s="451"/>
      <c r="EL67" s="451"/>
      <c r="EM67" s="451"/>
      <c r="EN67" s="451"/>
      <c r="EO67" s="451"/>
      <c r="EP67" s="451"/>
      <c r="EQ67" s="453"/>
      <c r="ER67" s="455"/>
      <c r="ES67" s="456"/>
      <c r="ET67" s="453"/>
      <c r="EU67" s="456"/>
      <c r="EV67" s="456"/>
      <c r="EW67" s="457"/>
      <c r="EX67" s="457"/>
      <c r="EY67" s="457"/>
      <c r="EZ67" s="458"/>
      <c r="FA67" s="449"/>
      <c r="FB67" s="456"/>
      <c r="FC67" s="458"/>
      <c r="FD67" s="449"/>
      <c r="FE67" s="459"/>
      <c r="FF67" s="459"/>
      <c r="FG67" s="459"/>
      <c r="FH67" s="459"/>
      <c r="FI67" s="459"/>
      <c r="FJ67" s="459"/>
      <c r="FK67" s="459"/>
      <c r="FL67" s="460"/>
      <c r="FM67" s="461"/>
      <c r="FN67" s="462"/>
      <c r="FO67" s="463"/>
      <c r="FP67" s="462"/>
      <c r="FQ67" s="462"/>
      <c r="FR67" s="462"/>
      <c r="FS67" s="462"/>
      <c r="FT67" s="464"/>
      <c r="FU67" s="463"/>
      <c r="FV67" s="463"/>
      <c r="FW67" s="463"/>
      <c r="FX67" s="463"/>
      <c r="FY67" s="463"/>
      <c r="FZ67" s="463"/>
      <c r="GA67" s="463"/>
    </row>
    <row r="68" ht="30.75" hidden="1" customHeight="1">
      <c r="A68" s="472"/>
      <c r="B68" s="434" t="s">
        <v>43</v>
      </c>
      <c r="C68" s="435" t="s">
        <v>537</v>
      </c>
      <c r="D68" s="497" t="s">
        <v>8</v>
      </c>
      <c r="E68" s="498" t="s">
        <v>576</v>
      </c>
      <c r="F68" s="499" t="s">
        <v>539</v>
      </c>
      <c r="G68" s="465" t="s">
        <v>577</v>
      </c>
      <c r="H68" s="155" t="s">
        <v>578</v>
      </c>
      <c r="I68" s="169" t="s">
        <v>562</v>
      </c>
      <c r="J68" s="500" t="s">
        <v>579</v>
      </c>
      <c r="K68" s="58" t="s">
        <v>555</v>
      </c>
      <c r="L68" s="501">
        <v>15000.0</v>
      </c>
      <c r="M68" s="298">
        <v>0.0</v>
      </c>
      <c r="N68" s="502" t="s">
        <v>1167</v>
      </c>
      <c r="O68" s="503"/>
      <c r="P68" s="503"/>
      <c r="Q68" s="503"/>
      <c r="R68" s="503"/>
      <c r="S68" s="504" t="s">
        <v>574</v>
      </c>
      <c r="T68" s="444"/>
      <c r="U68" s="445"/>
      <c r="V68" s="446"/>
      <c r="W68" s="447"/>
      <c r="X68" s="434"/>
      <c r="Y68" s="1004"/>
      <c r="Z68" s="1005"/>
      <c r="AA68" s="1005"/>
      <c r="AB68" s="1006"/>
      <c r="AC68" s="451"/>
      <c r="AD68" s="452"/>
      <c r="AE68" s="1007"/>
      <c r="AF68" s="1008"/>
      <c r="AG68" s="451"/>
      <c r="AH68" s="451"/>
      <c r="AI68" s="451"/>
      <c r="AJ68" s="451"/>
      <c r="AK68" s="448"/>
      <c r="AL68" s="451"/>
      <c r="AM68" s="453"/>
      <c r="AN68" s="453"/>
      <c r="AO68" s="453"/>
      <c r="AP68" s="454"/>
      <c r="AQ68" s="454"/>
      <c r="AR68" s="454"/>
      <c r="AS68" s="454"/>
      <c r="AT68" s="454"/>
      <c r="AU68" s="454"/>
      <c r="AV68" s="454"/>
      <c r="AW68" s="454"/>
      <c r="AX68" s="454"/>
      <c r="AY68" s="451"/>
      <c r="AZ68" s="453"/>
      <c r="BA68" s="451"/>
      <c r="BB68" s="451"/>
      <c r="BC68" s="451"/>
      <c r="BD68" s="451"/>
      <c r="BE68" s="451"/>
      <c r="BF68" s="451"/>
      <c r="BG68" s="451"/>
      <c r="BH68" s="451"/>
      <c r="BI68" s="451"/>
      <c r="BJ68" s="451"/>
      <c r="BK68" s="451"/>
      <c r="BL68" s="451"/>
      <c r="BM68" s="451"/>
      <c r="BN68" s="451"/>
      <c r="BO68" s="451"/>
      <c r="BP68" s="451"/>
      <c r="BQ68" s="451"/>
      <c r="BR68" s="451"/>
      <c r="BS68" s="451"/>
      <c r="BT68" s="451"/>
      <c r="BU68" s="451"/>
      <c r="BV68" s="451"/>
      <c r="BW68" s="451"/>
      <c r="BX68" s="451"/>
      <c r="BY68" s="451"/>
      <c r="BZ68" s="451"/>
      <c r="CA68" s="451"/>
      <c r="CB68" s="451"/>
      <c r="CC68" s="451"/>
      <c r="CD68" s="451"/>
      <c r="CE68" s="451"/>
      <c r="CF68" s="451"/>
      <c r="CG68" s="451"/>
      <c r="CH68" s="451"/>
      <c r="CI68" s="451"/>
      <c r="CJ68" s="451"/>
      <c r="CK68" s="451"/>
      <c r="CL68" s="451"/>
      <c r="CM68" s="451"/>
      <c r="CN68" s="451"/>
      <c r="CO68" s="451"/>
      <c r="CP68" s="451"/>
      <c r="CQ68" s="451"/>
      <c r="CR68" s="451"/>
      <c r="CS68" s="451"/>
      <c r="CT68" s="451"/>
      <c r="CU68" s="451"/>
      <c r="CV68" s="451"/>
      <c r="CW68" s="451"/>
      <c r="CX68" s="451"/>
      <c r="CY68" s="451"/>
      <c r="CZ68" s="451"/>
      <c r="DA68" s="451"/>
      <c r="DB68" s="451"/>
      <c r="DC68" s="451"/>
      <c r="DD68" s="451"/>
      <c r="DE68" s="451"/>
      <c r="DF68" s="451"/>
      <c r="DG68" s="451"/>
      <c r="DH68" s="451"/>
      <c r="DI68" s="451"/>
      <c r="DJ68" s="451"/>
      <c r="DK68" s="451"/>
      <c r="DL68" s="451"/>
      <c r="DM68" s="451"/>
      <c r="DN68" s="451"/>
      <c r="DO68" s="451"/>
      <c r="DP68" s="451"/>
      <c r="DQ68" s="451"/>
      <c r="DR68" s="451"/>
      <c r="DS68" s="451"/>
      <c r="DT68" s="451"/>
      <c r="DU68" s="451"/>
      <c r="DV68" s="451"/>
      <c r="DW68" s="451"/>
      <c r="DX68" s="451"/>
      <c r="DY68" s="451"/>
      <c r="DZ68" s="451"/>
      <c r="EA68" s="451"/>
      <c r="EB68" s="451"/>
      <c r="EC68" s="451"/>
      <c r="ED68" s="451"/>
      <c r="EE68" s="451"/>
      <c r="EF68" s="451"/>
      <c r="EG68" s="451"/>
      <c r="EH68" s="451"/>
      <c r="EI68" s="451"/>
      <c r="EJ68" s="451"/>
      <c r="EK68" s="451"/>
      <c r="EL68" s="451"/>
      <c r="EM68" s="451"/>
      <c r="EN68" s="451"/>
      <c r="EO68" s="451"/>
      <c r="EP68" s="451"/>
      <c r="EQ68" s="453"/>
      <c r="ER68" s="455"/>
      <c r="ES68" s="456"/>
      <c r="ET68" s="453"/>
      <c r="EU68" s="456"/>
      <c r="EV68" s="456"/>
      <c r="EW68" s="457"/>
      <c r="EX68" s="457"/>
      <c r="EY68" s="457"/>
      <c r="EZ68" s="458"/>
      <c r="FA68" s="449"/>
      <c r="FB68" s="456"/>
      <c r="FC68" s="458"/>
      <c r="FD68" s="449"/>
      <c r="FE68" s="459"/>
      <c r="FF68" s="459"/>
      <c r="FG68" s="459"/>
      <c r="FH68" s="459"/>
      <c r="FI68" s="459"/>
      <c r="FJ68" s="459"/>
      <c r="FK68" s="459"/>
      <c r="FL68" s="460"/>
      <c r="FM68" s="461"/>
      <c r="FN68" s="462"/>
      <c r="FO68" s="463"/>
      <c r="FP68" s="462"/>
      <c r="FQ68" s="462"/>
      <c r="FR68" s="462"/>
      <c r="FS68" s="462"/>
      <c r="FT68" s="464"/>
      <c r="FU68" s="463"/>
      <c r="FV68" s="463"/>
      <c r="FW68" s="463"/>
      <c r="FX68" s="463"/>
      <c r="FY68" s="463"/>
      <c r="FZ68" s="463"/>
      <c r="GA68" s="463"/>
    </row>
    <row r="69" ht="30.75" hidden="1" customHeight="1">
      <c r="A69" s="472"/>
      <c r="B69" s="434" t="s">
        <v>43</v>
      </c>
      <c r="C69" s="465" t="s">
        <v>537</v>
      </c>
      <c r="D69" s="169" t="s">
        <v>8</v>
      </c>
      <c r="E69" s="505" t="s">
        <v>581</v>
      </c>
      <c r="F69" s="499" t="s">
        <v>249</v>
      </c>
      <c r="G69" s="499" t="s">
        <v>582</v>
      </c>
      <c r="H69" s="395" t="s">
        <v>567</v>
      </c>
      <c r="I69" s="169" t="s">
        <v>252</v>
      </c>
      <c r="J69" s="506" t="s">
        <v>583</v>
      </c>
      <c r="K69" s="57" t="s">
        <v>555</v>
      </c>
      <c r="L69" s="501">
        <v>10000.0</v>
      </c>
      <c r="M69" s="60">
        <v>0.0</v>
      </c>
      <c r="N69" s="470" t="s">
        <v>1168</v>
      </c>
      <c r="O69" s="56"/>
      <c r="P69" s="56"/>
      <c r="Q69" s="56"/>
      <c r="R69" s="56"/>
      <c r="S69" s="359" t="s">
        <v>585</v>
      </c>
      <c r="T69" s="444"/>
      <c r="U69" s="445"/>
      <c r="V69" s="446"/>
      <c r="W69" s="447"/>
      <c r="X69" s="434"/>
      <c r="Y69" s="1004"/>
      <c r="Z69" s="1005"/>
      <c r="AA69" s="1005"/>
      <c r="AB69" s="1006"/>
      <c r="AC69" s="451"/>
      <c r="AD69" s="452"/>
      <c r="AE69" s="1007"/>
      <c r="AF69" s="1008"/>
      <c r="AG69" s="451"/>
      <c r="AH69" s="451"/>
      <c r="AI69" s="451"/>
      <c r="AJ69" s="451"/>
      <c r="AK69" s="448"/>
      <c r="AL69" s="451"/>
      <c r="AM69" s="453"/>
      <c r="AN69" s="453"/>
      <c r="AO69" s="453"/>
      <c r="AP69" s="454"/>
      <c r="AQ69" s="454"/>
      <c r="AR69" s="454"/>
      <c r="AS69" s="454"/>
      <c r="AT69" s="454"/>
      <c r="AU69" s="454"/>
      <c r="AV69" s="454"/>
      <c r="AW69" s="454"/>
      <c r="AX69" s="454"/>
      <c r="AY69" s="451"/>
      <c r="AZ69" s="453"/>
      <c r="BA69" s="451"/>
      <c r="BB69" s="451"/>
      <c r="BC69" s="451"/>
      <c r="BD69" s="451"/>
      <c r="BE69" s="451"/>
      <c r="BF69" s="451"/>
      <c r="BG69" s="451"/>
      <c r="BH69" s="451"/>
      <c r="BI69" s="451"/>
      <c r="BJ69" s="451"/>
      <c r="BK69" s="451"/>
      <c r="BL69" s="451"/>
      <c r="BM69" s="451"/>
      <c r="BN69" s="451"/>
      <c r="BO69" s="451"/>
      <c r="BP69" s="451"/>
      <c r="BQ69" s="451"/>
      <c r="BR69" s="451"/>
      <c r="BS69" s="451"/>
      <c r="BT69" s="451"/>
      <c r="BU69" s="451"/>
      <c r="BV69" s="451"/>
      <c r="BW69" s="451"/>
      <c r="BX69" s="451"/>
      <c r="BY69" s="451"/>
      <c r="BZ69" s="451"/>
      <c r="CA69" s="451"/>
      <c r="CB69" s="451"/>
      <c r="CC69" s="451"/>
      <c r="CD69" s="451"/>
      <c r="CE69" s="451"/>
      <c r="CF69" s="451"/>
      <c r="CG69" s="451"/>
      <c r="CH69" s="451"/>
      <c r="CI69" s="451"/>
      <c r="CJ69" s="451"/>
      <c r="CK69" s="451"/>
      <c r="CL69" s="451"/>
      <c r="CM69" s="451"/>
      <c r="CN69" s="451"/>
      <c r="CO69" s="451"/>
      <c r="CP69" s="451"/>
      <c r="CQ69" s="451"/>
      <c r="CR69" s="451"/>
      <c r="CS69" s="451"/>
      <c r="CT69" s="451"/>
      <c r="CU69" s="451"/>
      <c r="CV69" s="451"/>
      <c r="CW69" s="451"/>
      <c r="CX69" s="451"/>
      <c r="CY69" s="451"/>
      <c r="CZ69" s="451"/>
      <c r="DA69" s="451"/>
      <c r="DB69" s="451"/>
      <c r="DC69" s="451"/>
      <c r="DD69" s="451"/>
      <c r="DE69" s="451"/>
      <c r="DF69" s="451"/>
      <c r="DG69" s="451"/>
      <c r="DH69" s="451"/>
      <c r="DI69" s="451"/>
      <c r="DJ69" s="451"/>
      <c r="DK69" s="451"/>
      <c r="DL69" s="451"/>
      <c r="DM69" s="451"/>
      <c r="DN69" s="451"/>
      <c r="DO69" s="451"/>
      <c r="DP69" s="451"/>
      <c r="DQ69" s="451"/>
      <c r="DR69" s="451"/>
      <c r="DS69" s="451"/>
      <c r="DT69" s="451"/>
      <c r="DU69" s="451"/>
      <c r="DV69" s="451"/>
      <c r="DW69" s="451"/>
      <c r="DX69" s="451"/>
      <c r="DY69" s="451"/>
      <c r="DZ69" s="451"/>
      <c r="EA69" s="451"/>
      <c r="EB69" s="451"/>
      <c r="EC69" s="451"/>
      <c r="ED69" s="451"/>
      <c r="EE69" s="451"/>
      <c r="EF69" s="451"/>
      <c r="EG69" s="451"/>
      <c r="EH69" s="451"/>
      <c r="EI69" s="451"/>
      <c r="EJ69" s="451"/>
      <c r="EK69" s="451"/>
      <c r="EL69" s="451"/>
      <c r="EM69" s="451"/>
      <c r="EN69" s="451"/>
      <c r="EO69" s="451"/>
      <c r="EP69" s="451"/>
      <c r="EQ69" s="453"/>
      <c r="ER69" s="455"/>
      <c r="ES69" s="456"/>
      <c r="ET69" s="453"/>
      <c r="EU69" s="456"/>
      <c r="EV69" s="456"/>
      <c r="EW69" s="457"/>
      <c r="EX69" s="457"/>
      <c r="EY69" s="457"/>
      <c r="EZ69" s="458"/>
      <c r="FA69" s="449"/>
      <c r="FB69" s="456"/>
      <c r="FC69" s="458"/>
      <c r="FD69" s="449"/>
      <c r="FE69" s="459"/>
      <c r="FF69" s="459"/>
      <c r="FG69" s="459"/>
      <c r="FH69" s="459"/>
      <c r="FI69" s="459"/>
      <c r="FJ69" s="459"/>
      <c r="FK69" s="459"/>
      <c r="FL69" s="460"/>
      <c r="FM69" s="461"/>
      <c r="FN69" s="462"/>
      <c r="FO69" s="463"/>
      <c r="FP69" s="462"/>
      <c r="FQ69" s="462"/>
      <c r="FR69" s="462"/>
      <c r="FS69" s="462"/>
      <c r="FT69" s="464"/>
      <c r="FU69" s="463"/>
      <c r="FV69" s="463"/>
      <c r="FW69" s="463"/>
      <c r="FX69" s="463"/>
      <c r="FY69" s="463"/>
      <c r="FZ69" s="463"/>
      <c r="GA69" s="463"/>
    </row>
    <row r="70" ht="45.75" customHeight="1">
      <c r="A70" s="1009">
        <v>1.0</v>
      </c>
      <c r="B70" s="434" t="s">
        <v>43</v>
      </c>
      <c r="C70" s="559" t="s">
        <v>397</v>
      </c>
      <c r="D70" s="169" t="s">
        <v>8</v>
      </c>
      <c r="E70" s="479" t="s">
        <v>1169</v>
      </c>
      <c r="F70" s="499" t="s">
        <v>249</v>
      </c>
      <c r="G70" s="499" t="s">
        <v>582</v>
      </c>
      <c r="H70" s="395" t="s">
        <v>567</v>
      </c>
      <c r="I70" s="169" t="s">
        <v>252</v>
      </c>
      <c r="J70" s="479" t="s">
        <v>587</v>
      </c>
      <c r="K70" s="395" t="s">
        <v>1170</v>
      </c>
      <c r="L70" s="799">
        <v>53030.0</v>
      </c>
      <c r="M70" s="417">
        <v>53100.215</v>
      </c>
      <c r="N70" s="414" t="s">
        <v>92</v>
      </c>
      <c r="O70" s="56"/>
      <c r="P70" s="56"/>
      <c r="Q70" s="56"/>
      <c r="R70" s="1010"/>
      <c r="S70" s="149" t="s">
        <v>93</v>
      </c>
      <c r="T70" s="1011"/>
      <c r="U70" s="409">
        <v>45802.0</v>
      </c>
      <c r="V70" s="1012"/>
      <c r="W70" s="1013"/>
      <c r="X70" s="79" t="s">
        <v>334</v>
      </c>
      <c r="Y70" s="1004"/>
      <c r="Z70" s="1005"/>
      <c r="AA70" s="1005"/>
      <c r="AB70" s="1006"/>
      <c r="AC70" s="451"/>
      <c r="AD70" s="452"/>
      <c r="AE70" s="1007"/>
      <c r="AF70" s="1008"/>
      <c r="AG70" s="202" t="s">
        <v>95</v>
      </c>
      <c r="AH70" s="954" t="s">
        <v>1073</v>
      </c>
      <c r="AI70" s="759" t="s">
        <v>883</v>
      </c>
      <c r="AJ70" s="759" t="s">
        <v>883</v>
      </c>
      <c r="AK70" s="759" t="s">
        <v>884</v>
      </c>
      <c r="AL70" s="953" t="s">
        <v>142</v>
      </c>
      <c r="AM70" s="1014"/>
      <c r="AN70" s="453"/>
      <c r="AO70" s="964" t="s">
        <v>1074</v>
      </c>
      <c r="AP70" s="956">
        <v>5000.0</v>
      </c>
      <c r="AQ70" s="966">
        <v>61.49</v>
      </c>
      <c r="AR70" s="966"/>
      <c r="AS70" s="966"/>
      <c r="AT70" s="816">
        <v>65.25</v>
      </c>
      <c r="AU70" s="816">
        <v>65.25</v>
      </c>
      <c r="AV70" s="955"/>
      <c r="AW70" s="816">
        <f>(AT70+AV70)-AQ70</f>
        <v>3.76</v>
      </c>
      <c r="AX70" s="955" t="s">
        <v>1075</v>
      </c>
      <c r="AY70" s="1015"/>
      <c r="AZ70" s="983" t="s">
        <v>96</v>
      </c>
      <c r="BA70" s="767">
        <v>45813.0</v>
      </c>
      <c r="BB70" s="1016" t="s">
        <v>1171</v>
      </c>
      <c r="BC70" s="451"/>
      <c r="BD70" s="451"/>
      <c r="BE70" s="451"/>
      <c r="BF70" s="451"/>
      <c r="BG70" s="451"/>
      <c r="BH70" s="451"/>
      <c r="BI70" s="451"/>
      <c r="BJ70" s="451"/>
      <c r="BK70" s="451"/>
      <c r="BL70" s="451"/>
      <c r="BM70" s="451"/>
      <c r="BN70" s="451"/>
      <c r="BO70" s="451"/>
      <c r="BP70" s="451"/>
      <c r="BQ70" s="451"/>
      <c r="BR70" s="451"/>
      <c r="BS70" s="451"/>
      <c r="BT70" s="451"/>
      <c r="BU70" s="451"/>
      <c r="BV70" s="451"/>
      <c r="BW70" s="451"/>
      <c r="BX70" s="451"/>
      <c r="BY70" s="451"/>
      <c r="BZ70" s="451"/>
      <c r="CA70" s="451"/>
      <c r="CB70" s="451"/>
      <c r="CC70" s="451"/>
      <c r="CD70" s="451"/>
      <c r="CE70" s="451"/>
      <c r="CF70" s="451"/>
      <c r="CG70" s="451"/>
      <c r="CH70" s="451"/>
      <c r="CI70" s="451"/>
      <c r="CJ70" s="451"/>
      <c r="CK70" s="451"/>
      <c r="CL70" s="451"/>
      <c r="CM70" s="451"/>
      <c r="CN70" s="451"/>
      <c r="CO70" s="451"/>
      <c r="CP70" s="451"/>
      <c r="CQ70" s="451"/>
      <c r="CR70" s="451"/>
      <c r="CS70" s="451"/>
      <c r="CT70" s="451"/>
      <c r="CU70" s="451"/>
      <c r="CV70" s="451"/>
      <c r="CW70" s="451"/>
      <c r="CX70" s="451"/>
      <c r="CY70" s="451"/>
      <c r="CZ70" s="451"/>
      <c r="DA70" s="451"/>
      <c r="DB70" s="451"/>
      <c r="DC70" s="451"/>
      <c r="DD70" s="451"/>
      <c r="DE70" s="451"/>
      <c r="DF70" s="451"/>
      <c r="DG70" s="451"/>
      <c r="DH70" s="451"/>
      <c r="DI70" s="451"/>
      <c r="DJ70" s="451"/>
      <c r="DK70" s="451"/>
      <c r="DL70" s="451"/>
      <c r="DM70" s="451"/>
      <c r="DN70" s="451"/>
      <c r="DO70" s="451"/>
      <c r="DP70" s="451"/>
      <c r="DQ70" s="451"/>
      <c r="DR70" s="451"/>
      <c r="DS70" s="451"/>
      <c r="DT70" s="451"/>
      <c r="DU70" s="451"/>
      <c r="DV70" s="451"/>
      <c r="DW70" s="451"/>
      <c r="DX70" s="451"/>
      <c r="DY70" s="451"/>
      <c r="DZ70" s="451"/>
      <c r="EA70" s="451"/>
      <c r="EB70" s="451"/>
      <c r="EC70" s="451"/>
      <c r="ED70" s="451"/>
      <c r="EE70" s="451"/>
      <c r="EF70" s="451"/>
      <c r="EG70" s="451"/>
      <c r="EH70" s="451"/>
      <c r="EI70" s="451"/>
      <c r="EJ70" s="451"/>
      <c r="EK70" s="451"/>
      <c r="EL70" s="451"/>
      <c r="EM70" s="451"/>
      <c r="EN70" s="451"/>
      <c r="EO70" s="451"/>
      <c r="EP70" s="451"/>
      <c r="EQ70" s="453"/>
      <c r="ER70" s="455"/>
      <c r="ES70" s="456"/>
      <c r="ET70" s="1017"/>
      <c r="EU70" s="1018">
        <v>45779.0</v>
      </c>
      <c r="EV70" s="405">
        <v>45801.07083333333</v>
      </c>
      <c r="EW70" s="405">
        <v>45801.42013888889</v>
      </c>
      <c r="EX70" s="406">
        <v>45801.42013888889</v>
      </c>
      <c r="EY70" s="406">
        <v>45802.73263888889</v>
      </c>
      <c r="EZ70" s="71">
        <f>EY70-EV70</f>
        <v>1.661805556</v>
      </c>
      <c r="FA70" s="910" t="str">
        <f>INT(EY70-EV70)&amp;" hari "&amp;HOUR(MOD(EY70-EV70,1))&amp;" jam "&amp;MINUTE(MOD(EY70-EV70,1))&amp;" menit "&amp;SECOND(MOD(EY70-EV70,1))</f>
        <v>1 hari 15 jam 53 menit 0</v>
      </c>
      <c r="FB70" s="1019"/>
      <c r="FC70" s="458"/>
      <c r="FD70" s="449"/>
      <c r="FE70" s="994">
        <v>45807.666666666664</v>
      </c>
      <c r="FF70" s="994">
        <v>45807.833333333336</v>
      </c>
      <c r="FG70" s="994">
        <v>45807.833333333336</v>
      </c>
      <c r="FH70" s="995">
        <v>45820.0</v>
      </c>
      <c r="FI70" s="71">
        <f>FH70-FE70</f>
        <v>12.33333333</v>
      </c>
      <c r="FJ70" s="72" t="str">
        <f>INT(FH70-FE70)&amp;" hari "&amp;HOUR(MOD(FH70-FE70,1))&amp;" jam "&amp;MINUTE(MOD(FH70-FE70,1))&amp;" menit "&amp;SECOND(MOD(FH70-FE70,1))</f>
        <v>12 hari 8 jam 0 menit 0</v>
      </c>
      <c r="FK70" s="459"/>
      <c r="FL70" s="460"/>
      <c r="FM70" s="461"/>
      <c r="FN70" s="462"/>
      <c r="FO70" s="463"/>
      <c r="FP70" s="462"/>
      <c r="FQ70" s="462"/>
      <c r="FR70" s="462"/>
      <c r="FS70" s="462"/>
      <c r="FT70" s="464"/>
      <c r="FU70" s="462"/>
      <c r="FV70" s="463"/>
      <c r="FW70" s="463"/>
      <c r="FX70" s="463"/>
      <c r="FY70" s="463"/>
      <c r="FZ70" s="463"/>
      <c r="GA70" s="463"/>
    </row>
    <row r="71" ht="14.25" customHeight="1">
      <c r="A71" s="86"/>
      <c r="B71" s="86"/>
      <c r="C71" s="364"/>
      <c r="D71" s="365"/>
      <c r="E71" s="88"/>
      <c r="F71" s="87"/>
      <c r="G71" s="87"/>
      <c r="H71" s="87"/>
      <c r="I71" s="87"/>
      <c r="J71" s="87"/>
      <c r="K71" s="89" t="s">
        <v>111</v>
      </c>
      <c r="L71" s="90">
        <f t="shared" ref="L71:M71" si="141">SUM(L70)</f>
        <v>53030</v>
      </c>
      <c r="M71" s="91">
        <f t="shared" si="141"/>
        <v>53100.215</v>
      </c>
      <c r="N71" s="92"/>
      <c r="O71" s="87"/>
      <c r="P71" s="87"/>
      <c r="Q71" s="87"/>
      <c r="R71" s="87"/>
      <c r="S71" s="87"/>
      <c r="T71" s="86"/>
      <c r="U71" s="87"/>
      <c r="V71" s="179"/>
      <c r="W71" s="180"/>
      <c r="X71" s="181"/>
      <c r="Y71" s="86"/>
      <c r="Z71" s="86"/>
      <c r="AA71" s="93"/>
      <c r="AB71" s="93"/>
      <c r="AC71" s="93"/>
      <c r="AD71" s="90"/>
      <c r="AE71" s="90"/>
      <c r="AF71" s="90"/>
      <c r="AG71" s="94"/>
      <c r="AH71" s="94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  <c r="BO71" s="94"/>
      <c r="BP71" s="94"/>
      <c r="BQ71" s="94"/>
      <c r="BR71" s="94"/>
      <c r="BS71" s="94"/>
      <c r="BT71" s="94"/>
      <c r="BU71" s="94"/>
      <c r="BV71" s="94"/>
      <c r="BW71" s="94"/>
      <c r="BX71" s="94"/>
      <c r="BY71" s="94"/>
      <c r="BZ71" s="94"/>
      <c r="CA71" s="94"/>
      <c r="CB71" s="94"/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  <c r="CN71" s="94"/>
      <c r="CO71" s="94"/>
      <c r="CP71" s="94"/>
      <c r="CQ71" s="94"/>
      <c r="CR71" s="94"/>
      <c r="CS71" s="94"/>
      <c r="CT71" s="94"/>
      <c r="CU71" s="94"/>
      <c r="CV71" s="94"/>
      <c r="CW71" s="94"/>
      <c r="CX71" s="94"/>
      <c r="CY71" s="94"/>
      <c r="CZ71" s="94"/>
      <c r="DA71" s="94"/>
      <c r="DB71" s="94"/>
      <c r="DC71" s="94"/>
      <c r="DD71" s="94"/>
      <c r="DE71" s="94"/>
      <c r="DF71" s="94"/>
      <c r="DG71" s="94"/>
      <c r="DH71" s="94"/>
      <c r="DI71" s="94"/>
      <c r="DJ71" s="94"/>
      <c r="DK71" s="94"/>
      <c r="DL71" s="94"/>
      <c r="DM71" s="94"/>
      <c r="DN71" s="94"/>
      <c r="DO71" s="94"/>
      <c r="DP71" s="94"/>
      <c r="DQ71" s="94"/>
      <c r="DR71" s="94"/>
      <c r="DS71" s="86"/>
      <c r="DT71" s="94"/>
      <c r="DU71" s="94"/>
      <c r="DV71" s="94"/>
      <c r="DW71" s="94"/>
      <c r="DX71" s="94"/>
      <c r="DY71" s="86"/>
      <c r="DZ71" s="86"/>
      <c r="EA71" s="94"/>
      <c r="EB71" s="94"/>
      <c r="EC71" s="94"/>
      <c r="ED71" s="94"/>
      <c r="EE71" s="94"/>
      <c r="EF71" s="86"/>
      <c r="EG71" s="94"/>
      <c r="EH71" s="94"/>
      <c r="EI71" s="94"/>
      <c r="EJ71" s="94"/>
      <c r="EK71" s="94"/>
      <c r="EL71" s="86"/>
      <c r="EM71" s="94"/>
      <c r="EN71" s="94"/>
      <c r="EO71" s="94"/>
      <c r="EP71" s="94"/>
      <c r="EQ71" s="96"/>
      <c r="ER71" s="182"/>
      <c r="ES71" s="95"/>
      <c r="ET71" s="96"/>
      <c r="EU71" s="796"/>
      <c r="EV71" s="95"/>
      <c r="EW71" s="96"/>
      <c r="EX71" s="96"/>
      <c r="EY71" s="96"/>
      <c r="EZ71" s="96"/>
      <c r="FA71" s="96"/>
      <c r="FB71" s="96"/>
      <c r="FC71" s="96"/>
      <c r="FD71" s="96"/>
      <c r="FE71" s="96"/>
      <c r="FF71" s="96"/>
      <c r="FG71" s="96"/>
      <c r="FH71" s="96"/>
      <c r="FI71" s="96"/>
      <c r="FJ71" s="96"/>
      <c r="FK71" s="96"/>
      <c r="FL71" s="96"/>
      <c r="FM71" s="96"/>
      <c r="FN71" s="96"/>
      <c r="FO71" s="183"/>
      <c r="FP71" s="183"/>
      <c r="FQ71" s="183"/>
      <c r="FR71" s="183"/>
      <c r="FS71" s="183"/>
      <c r="FT71" s="183"/>
      <c r="FU71" s="797"/>
      <c r="FV71" s="797"/>
      <c r="FW71" s="797"/>
      <c r="FX71" s="797"/>
      <c r="FY71" s="797"/>
      <c r="FZ71" s="797"/>
      <c r="GA71" s="797"/>
    </row>
    <row r="72" ht="30.75" customHeight="1">
      <c r="A72" s="1009">
        <v>1.0</v>
      </c>
      <c r="B72" s="434" t="s">
        <v>43</v>
      </c>
      <c r="C72" s="559" t="s">
        <v>397</v>
      </c>
      <c r="D72" s="169" t="s">
        <v>8</v>
      </c>
      <c r="E72" s="479" t="s">
        <v>1172</v>
      </c>
      <c r="F72" s="499" t="s">
        <v>539</v>
      </c>
      <c r="G72" s="465" t="s">
        <v>577</v>
      </c>
      <c r="H72" s="395" t="s">
        <v>1173</v>
      </c>
      <c r="I72" s="395" t="s">
        <v>540</v>
      </c>
      <c r="J72" s="479" t="s">
        <v>1174</v>
      </c>
      <c r="K72" s="395" t="s">
        <v>1175</v>
      </c>
      <c r="L72" s="799">
        <v>7500.0</v>
      </c>
      <c r="M72" s="527">
        <v>7507.25</v>
      </c>
      <c r="N72" s="830" t="s">
        <v>265</v>
      </c>
      <c r="O72" s="503"/>
      <c r="P72" s="503"/>
      <c r="Q72" s="503"/>
      <c r="R72" s="1020"/>
      <c r="S72" s="149" t="s">
        <v>93</v>
      </c>
      <c r="T72" s="1011"/>
      <c r="U72" s="409">
        <v>45797.0</v>
      </c>
      <c r="V72" s="1012"/>
      <c r="W72" s="1013"/>
      <c r="X72" s="1021" t="s">
        <v>189</v>
      </c>
      <c r="Y72" s="397">
        <v>45797.0</v>
      </c>
      <c r="Z72" s="411">
        <v>45797.072916666664</v>
      </c>
      <c r="AA72" s="397">
        <v>45797.0</v>
      </c>
      <c r="AB72" s="398">
        <v>45797.62152777778</v>
      </c>
      <c r="AC72" s="1022"/>
      <c r="AD72" s="1008"/>
      <c r="AE72" s="1007"/>
      <c r="AF72" s="417" t="s">
        <v>1155</v>
      </c>
      <c r="AG72" s="249" t="s">
        <v>191</v>
      </c>
      <c r="AH72" s="413" t="s">
        <v>1176</v>
      </c>
      <c r="AI72" s="759" t="s">
        <v>883</v>
      </c>
      <c r="AJ72" s="759" t="s">
        <v>883</v>
      </c>
      <c r="AK72" s="759" t="s">
        <v>884</v>
      </c>
      <c r="AL72" s="451"/>
      <c r="AM72" s="1014"/>
      <c r="AN72" s="453"/>
      <c r="AO72" s="964" t="s">
        <v>1074</v>
      </c>
      <c r="AP72" s="956">
        <v>5400.0</v>
      </c>
      <c r="AQ72" s="966">
        <f t="shared" ref="AQ72:AQ73" si="142">(69.96+71.22)/2</f>
        <v>70.59</v>
      </c>
      <c r="AR72" s="971">
        <v>16455.01</v>
      </c>
      <c r="AS72" s="972">
        <f t="shared" ref="AS72:AS75" si="143">AR72*AQ72</f>
        <v>1161559.156</v>
      </c>
      <c r="AT72" s="971">
        <v>1136730.48</v>
      </c>
      <c r="AU72" s="971">
        <v>1125522.0</v>
      </c>
      <c r="AV72" s="764" t="s">
        <v>1042</v>
      </c>
      <c r="AW72" s="765" t="s">
        <v>1043</v>
      </c>
      <c r="AX72" s="360" t="s">
        <v>192</v>
      </c>
      <c r="AY72" s="1021">
        <v>8.20250516780901E14</v>
      </c>
      <c r="AZ72" s="562">
        <v>9.80429425E8</v>
      </c>
      <c r="BA72" s="767">
        <v>45792.0</v>
      </c>
      <c r="BB72" s="767">
        <v>45792.0</v>
      </c>
      <c r="BC72" s="767">
        <v>45793.0</v>
      </c>
      <c r="BD72" s="767">
        <v>45794.0</v>
      </c>
      <c r="BE72" s="767">
        <v>45794.0</v>
      </c>
      <c r="BF72" s="767">
        <v>45794.0</v>
      </c>
      <c r="BG72" s="769">
        <f t="shared" ref="BG72:BG75" si="144">BF72-BA72</f>
        <v>2</v>
      </c>
      <c r="BH72" s="770">
        <f t="shared" ref="BH72:BH75" si="145">BF72-BB72</f>
        <v>2</v>
      </c>
      <c r="BI72" s="769">
        <f t="shared" ref="BI72:BI75" si="146">BF72-BE72</f>
        <v>0</v>
      </c>
      <c r="BJ72" s="767">
        <v>45818.0</v>
      </c>
      <c r="BK72" s="767">
        <v>45821.0</v>
      </c>
      <c r="BL72" s="767">
        <v>45824.0</v>
      </c>
      <c r="BM72" s="767">
        <v>45824.0</v>
      </c>
      <c r="BN72" s="767">
        <v>45824.0</v>
      </c>
      <c r="BO72" s="767">
        <v>45824.0</v>
      </c>
      <c r="BP72" s="769">
        <f t="shared" ref="BP72:BP75" si="147">BO72-BJ72</f>
        <v>6</v>
      </c>
      <c r="BQ72" s="770">
        <f t="shared" ref="BQ72:BQ75" si="148">BO72-BK72</f>
        <v>3</v>
      </c>
      <c r="BR72" s="769">
        <f t="shared" ref="BR72:BR75" si="149">BO72-BN72</f>
        <v>0</v>
      </c>
      <c r="BS72" s="399"/>
      <c r="BT72" s="399"/>
      <c r="BU72" s="399"/>
      <c r="BV72" s="399"/>
      <c r="BW72" s="399"/>
      <c r="BX72" s="399"/>
      <c r="BY72" s="769">
        <f t="shared" ref="BY72:BY75" si="150">BX72-BS72</f>
        <v>0</v>
      </c>
      <c r="BZ72" s="770">
        <f t="shared" ref="BZ72:BZ75" si="151">BX72-BT72</f>
        <v>0</v>
      </c>
      <c r="CA72" s="769">
        <f t="shared" ref="CA72:CA75" si="152">BX72-BW72</f>
        <v>0</v>
      </c>
      <c r="CB72" s="399"/>
      <c r="CC72" s="399"/>
      <c r="CD72" s="399"/>
      <c r="CE72" s="399"/>
      <c r="CF72" s="399"/>
      <c r="CG72" s="769"/>
      <c r="CH72" s="769">
        <f t="shared" ref="CH72:CH75" si="153">CG72-CB72</f>
        <v>0</v>
      </c>
      <c r="CI72" s="770">
        <f t="shared" ref="CI72:CI75" si="154">CG72-CC72</f>
        <v>0</v>
      </c>
      <c r="CJ72" s="769">
        <f t="shared" ref="CJ72:CJ75" si="155">CG72-CF72</f>
        <v>0</v>
      </c>
      <c r="CK72" s="399"/>
      <c r="CL72" s="399"/>
      <c r="CM72" s="399"/>
      <c r="CN72" s="399"/>
      <c r="CO72" s="399"/>
      <c r="CP72" s="399"/>
      <c r="CQ72" s="399"/>
      <c r="CR72" s="399"/>
      <c r="CS72" s="399"/>
      <c r="CT72" s="399"/>
      <c r="CU72" s="974">
        <v>45810.0</v>
      </c>
      <c r="CV72" s="974">
        <v>45817.0</v>
      </c>
      <c r="CW72" s="974">
        <v>45817.0</v>
      </c>
      <c r="CX72" s="974">
        <v>45818.0</v>
      </c>
      <c r="CY72" s="974">
        <v>45818.0</v>
      </c>
      <c r="CZ72" s="974">
        <v>45821.0</v>
      </c>
      <c r="DA72" s="974">
        <v>45827.0</v>
      </c>
      <c r="DB72" s="974">
        <v>45832.0</v>
      </c>
      <c r="DC72" s="974">
        <v>45833.0</v>
      </c>
      <c r="DD72" s="974">
        <v>45834.0</v>
      </c>
      <c r="DE72" s="974">
        <v>45834.0</v>
      </c>
      <c r="DF72" s="974">
        <v>45830.0</v>
      </c>
      <c r="DG72" s="974">
        <v>45819.0</v>
      </c>
      <c r="DH72" s="974">
        <v>45821.0</v>
      </c>
      <c r="DI72" s="974">
        <v>45824.0</v>
      </c>
      <c r="DJ72" s="974">
        <v>45824.0</v>
      </c>
      <c r="DK72" s="974">
        <v>45824.0</v>
      </c>
      <c r="DL72" s="974">
        <v>45832.0</v>
      </c>
      <c r="DM72" s="399">
        <v>7500.0</v>
      </c>
      <c r="DN72" s="451"/>
      <c r="DO72" s="451"/>
      <c r="DP72" s="451"/>
      <c r="DQ72" s="451"/>
      <c r="DR72" s="451"/>
      <c r="DS72" s="451"/>
      <c r="DT72" s="451"/>
      <c r="DU72" s="451"/>
      <c r="DV72" s="451"/>
      <c r="DW72" s="451"/>
      <c r="DX72" s="451"/>
      <c r="DY72" s="451"/>
      <c r="DZ72" s="451"/>
      <c r="EA72" s="451"/>
      <c r="EB72" s="451"/>
      <c r="EC72" s="451"/>
      <c r="ED72" s="451"/>
      <c r="EE72" s="451"/>
      <c r="EF72" s="451"/>
      <c r="EG72" s="451"/>
      <c r="EH72" s="451"/>
      <c r="EI72" s="451"/>
      <c r="EJ72" s="451"/>
      <c r="EK72" s="451"/>
      <c r="EL72" s="451"/>
      <c r="EM72" s="451"/>
      <c r="EN72" s="451"/>
      <c r="EO72" s="451"/>
      <c r="EP72" s="1023"/>
      <c r="EQ72" s="419">
        <v>77500.0</v>
      </c>
      <c r="ER72" s="164" t="s">
        <v>194</v>
      </c>
      <c r="ES72" s="165">
        <v>3.0E7</v>
      </c>
      <c r="ET72" s="1024">
        <v>12500.0</v>
      </c>
      <c r="EU72" s="1025">
        <v>45785.0</v>
      </c>
      <c r="EV72" s="1026">
        <v>45795.368055555555</v>
      </c>
      <c r="EW72" s="1027">
        <v>45795.368055555555</v>
      </c>
      <c r="EX72" s="1027">
        <v>45795.54513888889</v>
      </c>
      <c r="EY72" s="1027">
        <v>45797.072916666664</v>
      </c>
      <c r="EZ72" s="71">
        <f t="shared" ref="EZ72:EZ75" si="156">EY72-EV72</f>
        <v>1.704861111</v>
      </c>
      <c r="FA72" s="72" t="str">
        <f t="shared" ref="FA72:FA75" si="157">INT(EY72-EV72)&amp;" hari "&amp;HOUR(MOD(EY72-EV72,1))&amp;" jam "&amp;MINUTE(MOD(EY72-EV72,1))&amp;" menit "&amp;SECOND(MOD(EY72-EV72,1))</f>
        <v>1 hari 16 jam 55 menit 0</v>
      </c>
      <c r="FB72" s="402">
        <v>45797.62152777778</v>
      </c>
      <c r="FC72" s="71">
        <f t="shared" ref="FC72:FC75" si="158">FB72-EV72</f>
        <v>2.253472222</v>
      </c>
      <c r="FD72" s="72" t="str">
        <f t="shared" ref="FD72:FD75" si="159">INT(FB72-EV72)&amp;" hari "&amp;HOUR(MOD(FB72-EV72,1))&amp;" jam "&amp;MINUTE(MOD(FB72-EV72,1))&amp;" menit "&amp;SECOND(MOD(FB72-EV72,1))</f>
        <v>2 hari 6 jam 5 menit 0</v>
      </c>
      <c r="FE72" s="461"/>
      <c r="FF72" s="461"/>
      <c r="FG72" s="461"/>
      <c r="FH72" s="461"/>
      <c r="FI72" s="461"/>
      <c r="FJ72" s="461"/>
      <c r="FK72" s="461"/>
      <c r="FL72" s="461"/>
      <c r="FM72" s="461"/>
      <c r="FN72" s="166" t="s">
        <v>195</v>
      </c>
      <c r="FO72" s="463"/>
      <c r="FP72" s="462"/>
      <c r="FQ72" s="462"/>
      <c r="FR72" s="462"/>
      <c r="FS72" s="462"/>
      <c r="FT72" s="464"/>
      <c r="FU72" s="462"/>
      <c r="FV72" s="463"/>
      <c r="FW72" s="463"/>
      <c r="FX72" s="463"/>
      <c r="FY72" s="463"/>
      <c r="FZ72" s="463"/>
      <c r="GA72" s="463"/>
    </row>
    <row r="73" ht="30.75" customHeight="1">
      <c r="A73" s="1009">
        <v>2.0</v>
      </c>
      <c r="B73" s="434"/>
      <c r="C73" s="465"/>
      <c r="D73" s="169"/>
      <c r="E73" s="479" t="s">
        <v>1177</v>
      </c>
      <c r="F73" s="499" t="s">
        <v>539</v>
      </c>
      <c r="G73" s="465" t="s">
        <v>577</v>
      </c>
      <c r="H73" s="395" t="s">
        <v>1173</v>
      </c>
      <c r="I73" s="395" t="s">
        <v>540</v>
      </c>
      <c r="J73" s="479" t="s">
        <v>1178</v>
      </c>
      <c r="K73" s="395" t="s">
        <v>1179</v>
      </c>
      <c r="L73" s="799">
        <v>8250.0</v>
      </c>
      <c r="M73" s="527">
        <v>8220.95</v>
      </c>
      <c r="N73" s="830" t="s">
        <v>265</v>
      </c>
      <c r="O73" s="56"/>
      <c r="P73" s="56"/>
      <c r="Q73" s="56"/>
      <c r="R73" s="1010"/>
      <c r="S73" s="149" t="s">
        <v>93</v>
      </c>
      <c r="T73" s="1011"/>
      <c r="U73" s="409">
        <v>45799.0</v>
      </c>
      <c r="V73" s="1012"/>
      <c r="W73" s="1013"/>
      <c r="X73" s="1021" t="s">
        <v>189</v>
      </c>
      <c r="Y73" s="397">
        <v>45799.0</v>
      </c>
      <c r="Z73" s="411">
        <v>45799.65625</v>
      </c>
      <c r="AA73" s="397">
        <v>45799.0</v>
      </c>
      <c r="AB73" s="398">
        <v>45799.71875</v>
      </c>
      <c r="AC73" s="1022"/>
      <c r="AD73" s="1008"/>
      <c r="AE73" s="1007"/>
      <c r="AF73" s="417" t="s">
        <v>1155</v>
      </c>
      <c r="AG73" s="249" t="s">
        <v>191</v>
      </c>
      <c r="AH73" s="413" t="s">
        <v>1176</v>
      </c>
      <c r="AI73" s="759" t="s">
        <v>883</v>
      </c>
      <c r="AJ73" s="759" t="s">
        <v>883</v>
      </c>
      <c r="AK73" s="759" t="s">
        <v>884</v>
      </c>
      <c r="AL73" s="451"/>
      <c r="AM73" s="1014"/>
      <c r="AN73" s="453"/>
      <c r="AO73" s="964" t="s">
        <v>1074</v>
      </c>
      <c r="AP73" s="956">
        <v>5400.0</v>
      </c>
      <c r="AQ73" s="966">
        <f t="shared" si="142"/>
        <v>70.59</v>
      </c>
      <c r="AR73" s="971">
        <v>16413.0</v>
      </c>
      <c r="AS73" s="972">
        <f t="shared" si="143"/>
        <v>1158593.67</v>
      </c>
      <c r="AT73" s="971">
        <v>1136730.0</v>
      </c>
      <c r="AU73" s="971">
        <v>1111160.0</v>
      </c>
      <c r="AV73" s="764" t="s">
        <v>1042</v>
      </c>
      <c r="AW73" s="765" t="s">
        <v>1043</v>
      </c>
      <c r="AX73" s="360" t="s">
        <v>192</v>
      </c>
      <c r="AY73" s="1021">
        <v>8.20250520309418E14</v>
      </c>
      <c r="AZ73" s="562">
        <v>1.078131038E9</v>
      </c>
      <c r="BA73" s="767">
        <v>45792.0</v>
      </c>
      <c r="BB73" s="767">
        <v>45792.0</v>
      </c>
      <c r="BC73" s="767">
        <v>45793.0</v>
      </c>
      <c r="BD73" s="767">
        <v>45794.0</v>
      </c>
      <c r="BE73" s="767">
        <v>45794.0</v>
      </c>
      <c r="BF73" s="767">
        <v>45794.0</v>
      </c>
      <c r="BG73" s="769">
        <f t="shared" si="144"/>
        <v>2</v>
      </c>
      <c r="BH73" s="770">
        <f t="shared" si="145"/>
        <v>2</v>
      </c>
      <c r="BI73" s="769">
        <f t="shared" si="146"/>
        <v>0</v>
      </c>
      <c r="BJ73" s="767">
        <v>45818.0</v>
      </c>
      <c r="BK73" s="767">
        <v>45821.0</v>
      </c>
      <c r="BL73" s="767">
        <v>45824.0</v>
      </c>
      <c r="BM73" s="767">
        <v>45824.0</v>
      </c>
      <c r="BN73" s="767">
        <v>45824.0</v>
      </c>
      <c r="BO73" s="767">
        <v>45826.0</v>
      </c>
      <c r="BP73" s="769">
        <f t="shared" si="147"/>
        <v>8</v>
      </c>
      <c r="BQ73" s="770">
        <f t="shared" si="148"/>
        <v>5</v>
      </c>
      <c r="BR73" s="769">
        <f t="shared" si="149"/>
        <v>2</v>
      </c>
      <c r="BS73" s="399"/>
      <c r="BT73" s="399"/>
      <c r="BU73" s="399"/>
      <c r="BV73" s="399"/>
      <c r="BW73" s="399"/>
      <c r="BX73" s="399"/>
      <c r="BY73" s="769">
        <f t="shared" si="150"/>
        <v>0</v>
      </c>
      <c r="BZ73" s="770">
        <f t="shared" si="151"/>
        <v>0</v>
      </c>
      <c r="CA73" s="769">
        <f t="shared" si="152"/>
        <v>0</v>
      </c>
      <c r="CB73" s="399"/>
      <c r="CC73" s="399"/>
      <c r="CD73" s="399"/>
      <c r="CE73" s="399"/>
      <c r="CF73" s="399"/>
      <c r="CG73" s="769"/>
      <c r="CH73" s="769">
        <f t="shared" si="153"/>
        <v>0</v>
      </c>
      <c r="CI73" s="770">
        <f t="shared" si="154"/>
        <v>0</v>
      </c>
      <c r="CJ73" s="769">
        <f t="shared" si="155"/>
        <v>0</v>
      </c>
      <c r="CK73" s="399"/>
      <c r="CL73" s="399"/>
      <c r="CM73" s="399"/>
      <c r="CN73" s="399"/>
      <c r="CO73" s="399"/>
      <c r="CP73" s="399"/>
      <c r="CQ73" s="399"/>
      <c r="CR73" s="399"/>
      <c r="CS73" s="399"/>
      <c r="CT73" s="399"/>
      <c r="CU73" s="974">
        <v>45810.0</v>
      </c>
      <c r="CV73" s="974">
        <v>45817.0</v>
      </c>
      <c r="CW73" s="974">
        <v>45817.0</v>
      </c>
      <c r="CX73" s="974">
        <v>45818.0</v>
      </c>
      <c r="CY73" s="974">
        <v>45818.0</v>
      </c>
      <c r="CZ73" s="974"/>
      <c r="DA73" s="399"/>
      <c r="DB73" s="399"/>
      <c r="DC73" s="399"/>
      <c r="DD73" s="399"/>
      <c r="DE73" s="399"/>
      <c r="DF73" s="399"/>
      <c r="DG73" s="399"/>
      <c r="DH73" s="399"/>
      <c r="DI73" s="399"/>
      <c r="DJ73" s="399"/>
      <c r="DK73" s="399"/>
      <c r="DL73" s="399"/>
      <c r="DM73" s="399">
        <v>8250.0</v>
      </c>
      <c r="DN73" s="451"/>
      <c r="DO73" s="451"/>
      <c r="DP73" s="451"/>
      <c r="DQ73" s="451"/>
      <c r="DR73" s="451"/>
      <c r="DS73" s="451"/>
      <c r="DT73" s="451"/>
      <c r="DU73" s="451"/>
      <c r="DV73" s="451"/>
      <c r="DW73" s="451"/>
      <c r="DX73" s="451"/>
      <c r="DY73" s="451"/>
      <c r="DZ73" s="451"/>
      <c r="EA73" s="451"/>
      <c r="EB73" s="451"/>
      <c r="EC73" s="451"/>
      <c r="ED73" s="451"/>
      <c r="EE73" s="451"/>
      <c r="EF73" s="451"/>
      <c r="EG73" s="451"/>
      <c r="EH73" s="451"/>
      <c r="EI73" s="451"/>
      <c r="EJ73" s="451"/>
      <c r="EK73" s="451"/>
      <c r="EL73" s="451"/>
      <c r="EM73" s="451"/>
      <c r="EN73" s="451"/>
      <c r="EO73" s="451"/>
      <c r="EP73" s="1023"/>
      <c r="EQ73" s="419">
        <v>77500.0</v>
      </c>
      <c r="ER73" s="164" t="s">
        <v>194</v>
      </c>
      <c r="ES73" s="165">
        <v>3.0E7</v>
      </c>
      <c r="ET73" s="1028"/>
      <c r="EU73" s="1029"/>
      <c r="EV73" s="1026">
        <v>45797.822916666664</v>
      </c>
      <c r="EW73" s="1027">
        <v>45797.822916666664</v>
      </c>
      <c r="EX73" s="1027">
        <v>45797.90972222222</v>
      </c>
      <c r="EY73" s="1027">
        <v>45799.65625</v>
      </c>
      <c r="EZ73" s="71">
        <f t="shared" si="156"/>
        <v>1.833333333</v>
      </c>
      <c r="FA73" s="72" t="str">
        <f t="shared" si="157"/>
        <v>1 hari 20 jam 0 menit 0</v>
      </c>
      <c r="FB73" s="402">
        <v>45799.71875</v>
      </c>
      <c r="FC73" s="71">
        <f t="shared" si="158"/>
        <v>1.895833333</v>
      </c>
      <c r="FD73" s="72" t="str">
        <f t="shared" si="159"/>
        <v>1 hari 21 jam 30 menit 0</v>
      </c>
      <c r="FE73" s="461"/>
      <c r="FF73" s="461"/>
      <c r="FG73" s="461"/>
      <c r="FH73" s="461"/>
      <c r="FI73" s="461"/>
      <c r="FJ73" s="461"/>
      <c r="FK73" s="461"/>
      <c r="FL73" s="461"/>
      <c r="FM73" s="461"/>
      <c r="FN73" s="166" t="s">
        <v>195</v>
      </c>
      <c r="FO73" s="463"/>
      <c r="FP73" s="462"/>
      <c r="FQ73" s="462"/>
      <c r="FR73" s="462"/>
      <c r="FS73" s="462"/>
      <c r="FT73" s="464"/>
      <c r="FU73" s="462"/>
      <c r="FV73" s="463"/>
      <c r="FW73" s="463"/>
      <c r="FX73" s="463"/>
      <c r="FY73" s="463"/>
      <c r="FZ73" s="463"/>
      <c r="GA73" s="463"/>
    </row>
    <row r="74" ht="30.75" customHeight="1">
      <c r="A74" s="1009">
        <v>3.0</v>
      </c>
      <c r="B74" s="434"/>
      <c r="C74" s="465"/>
      <c r="D74" s="169"/>
      <c r="E74" s="479" t="s">
        <v>1180</v>
      </c>
      <c r="F74" s="499" t="s">
        <v>1181</v>
      </c>
      <c r="G74" s="499" t="s">
        <v>1182</v>
      </c>
      <c r="H74" s="395" t="s">
        <v>1183</v>
      </c>
      <c r="I74" s="395" t="s">
        <v>1184</v>
      </c>
      <c r="J74" s="479" t="s">
        <v>1174</v>
      </c>
      <c r="K74" s="395" t="s">
        <v>1185</v>
      </c>
      <c r="L74" s="799">
        <v>7500.0</v>
      </c>
      <c r="M74" s="527">
        <v>7513.464</v>
      </c>
      <c r="N74" s="830" t="s">
        <v>265</v>
      </c>
      <c r="O74" s="56"/>
      <c r="P74" s="56"/>
      <c r="Q74" s="56"/>
      <c r="R74" s="1010"/>
      <c r="S74" s="149" t="s">
        <v>93</v>
      </c>
      <c r="T74" s="1011"/>
      <c r="U74" s="409">
        <v>45796.0</v>
      </c>
      <c r="V74" s="1012"/>
      <c r="W74" s="1013"/>
      <c r="X74" s="1021" t="s">
        <v>1069</v>
      </c>
      <c r="Y74" s="397">
        <v>45796.0</v>
      </c>
      <c r="Z74" s="411">
        <v>45796.73611111111</v>
      </c>
      <c r="AA74" s="397">
        <v>45797.0</v>
      </c>
      <c r="AB74" s="398">
        <v>45797.47708333333</v>
      </c>
      <c r="AC74" s="1022"/>
      <c r="AD74" s="1008"/>
      <c r="AE74" s="1007"/>
      <c r="AF74" s="417" t="s">
        <v>1155</v>
      </c>
      <c r="AG74" s="249" t="s">
        <v>191</v>
      </c>
      <c r="AH74" s="413" t="s">
        <v>1186</v>
      </c>
      <c r="AI74" s="759" t="s">
        <v>883</v>
      </c>
      <c r="AJ74" s="759" t="s">
        <v>883</v>
      </c>
      <c r="AK74" s="759" t="s">
        <v>884</v>
      </c>
      <c r="AL74" s="451"/>
      <c r="AM74" s="1014"/>
      <c r="AN74" s="453"/>
      <c r="AO74" s="964" t="s">
        <v>1074</v>
      </c>
      <c r="AP74" s="956">
        <v>5400.0</v>
      </c>
      <c r="AQ74" s="966">
        <v>62.25</v>
      </c>
      <c r="AR74" s="971">
        <v>16424.0</v>
      </c>
      <c r="AS74" s="972">
        <f t="shared" si="143"/>
        <v>1022394</v>
      </c>
      <c r="AT74" s="971">
        <v>1107799.0</v>
      </c>
      <c r="AU74" s="971">
        <v>1078096.0</v>
      </c>
      <c r="AV74" s="764" t="s">
        <v>1042</v>
      </c>
      <c r="AW74" s="765" t="s">
        <v>1043</v>
      </c>
      <c r="AX74" s="360" t="s">
        <v>192</v>
      </c>
      <c r="AY74" s="1021">
        <v>8.2025051910253E14</v>
      </c>
      <c r="AZ74" s="562">
        <v>9.55476638E8</v>
      </c>
      <c r="BA74" s="767">
        <v>45798.0</v>
      </c>
      <c r="BB74" s="767">
        <v>45796.0</v>
      </c>
      <c r="BC74" s="767">
        <v>45798.0</v>
      </c>
      <c r="BD74" s="767">
        <v>45799.0</v>
      </c>
      <c r="BE74" s="767">
        <v>45798.0</v>
      </c>
      <c r="BF74" s="767">
        <v>45799.0</v>
      </c>
      <c r="BG74" s="769">
        <f t="shared" si="144"/>
        <v>1</v>
      </c>
      <c r="BH74" s="770">
        <f t="shared" si="145"/>
        <v>3</v>
      </c>
      <c r="BI74" s="769">
        <f t="shared" si="146"/>
        <v>1</v>
      </c>
      <c r="BJ74" s="767"/>
      <c r="BK74" s="767">
        <v>45805.0</v>
      </c>
      <c r="BL74" s="767">
        <v>45805.0</v>
      </c>
      <c r="BM74" s="767">
        <v>45806.0</v>
      </c>
      <c r="BN74" s="767">
        <v>45806.0</v>
      </c>
      <c r="BO74" s="767">
        <v>45813.0</v>
      </c>
      <c r="BP74" s="769">
        <f t="shared" si="147"/>
        <v>45813</v>
      </c>
      <c r="BQ74" s="770">
        <f t="shared" si="148"/>
        <v>8</v>
      </c>
      <c r="BR74" s="769">
        <f t="shared" si="149"/>
        <v>7</v>
      </c>
      <c r="BS74" s="399"/>
      <c r="BT74" s="399"/>
      <c r="BU74" s="399"/>
      <c r="BV74" s="399"/>
      <c r="BW74" s="399"/>
      <c r="BX74" s="399"/>
      <c r="BY74" s="769">
        <f t="shared" si="150"/>
        <v>0</v>
      </c>
      <c r="BZ74" s="770">
        <f t="shared" si="151"/>
        <v>0</v>
      </c>
      <c r="CA74" s="769">
        <f t="shared" si="152"/>
        <v>0</v>
      </c>
      <c r="CB74" s="399"/>
      <c r="CC74" s="399"/>
      <c r="CD74" s="399"/>
      <c r="CE74" s="399"/>
      <c r="CF74" s="399"/>
      <c r="CG74" s="769"/>
      <c r="CH74" s="769">
        <f t="shared" si="153"/>
        <v>0</v>
      </c>
      <c r="CI74" s="770">
        <f t="shared" si="154"/>
        <v>0</v>
      </c>
      <c r="CJ74" s="769">
        <f t="shared" si="155"/>
        <v>0</v>
      </c>
      <c r="CK74" s="399"/>
      <c r="CL74" s="399"/>
      <c r="CM74" s="399"/>
      <c r="CN74" s="399"/>
      <c r="CO74" s="399"/>
      <c r="CP74" s="399"/>
      <c r="CQ74" s="399"/>
      <c r="CR74" s="399"/>
      <c r="CS74" s="399"/>
      <c r="CT74" s="399"/>
      <c r="CU74" s="974">
        <v>45810.0</v>
      </c>
      <c r="CV74" s="974">
        <v>45817.0</v>
      </c>
      <c r="CW74" s="974">
        <v>45817.0</v>
      </c>
      <c r="CX74" s="974">
        <v>45818.0</v>
      </c>
      <c r="CY74" s="974">
        <v>45818.0</v>
      </c>
      <c r="CZ74" s="974">
        <v>45825.0</v>
      </c>
      <c r="DA74" s="399"/>
      <c r="DB74" s="399"/>
      <c r="DC74" s="399"/>
      <c r="DD74" s="399"/>
      <c r="DE74" s="399"/>
      <c r="DF74" s="399"/>
      <c r="DG74" s="399"/>
      <c r="DH74" s="399"/>
      <c r="DI74" s="399"/>
      <c r="DJ74" s="399"/>
      <c r="DK74" s="399"/>
      <c r="DL74" s="399"/>
      <c r="DM74" s="399">
        <v>7500.0</v>
      </c>
      <c r="DN74" s="451"/>
      <c r="DO74" s="451"/>
      <c r="DP74" s="451"/>
      <c r="DQ74" s="451"/>
      <c r="DR74" s="451"/>
      <c r="DS74" s="451"/>
      <c r="DT74" s="451"/>
      <c r="DU74" s="451"/>
      <c r="DV74" s="451"/>
      <c r="DW74" s="451"/>
      <c r="DX74" s="451"/>
      <c r="DY74" s="451"/>
      <c r="DZ74" s="451"/>
      <c r="EA74" s="451"/>
      <c r="EB74" s="451"/>
      <c r="EC74" s="451"/>
      <c r="ED74" s="451"/>
      <c r="EE74" s="451"/>
      <c r="EF74" s="451"/>
      <c r="EG74" s="451"/>
      <c r="EH74" s="451"/>
      <c r="EI74" s="451"/>
      <c r="EJ74" s="451"/>
      <c r="EK74" s="451"/>
      <c r="EL74" s="451"/>
      <c r="EM74" s="451"/>
      <c r="EN74" s="451"/>
      <c r="EO74" s="451"/>
      <c r="EP74" s="1023"/>
      <c r="EQ74" s="419">
        <v>77500.0</v>
      </c>
      <c r="ER74" s="164" t="s">
        <v>194</v>
      </c>
      <c r="ES74" s="165">
        <v>3.0E7</v>
      </c>
      <c r="ET74" s="1028"/>
      <c r="EU74" s="1029"/>
      <c r="EV74" s="1026">
        <v>45796.305555555555</v>
      </c>
      <c r="EW74" s="1027">
        <v>45796.305555555555</v>
      </c>
      <c r="EX74" s="1027">
        <v>45796.333333333336</v>
      </c>
      <c r="EY74" s="1027">
        <v>45796.73611111111</v>
      </c>
      <c r="EZ74" s="71">
        <f t="shared" si="156"/>
        <v>0.4305555556</v>
      </c>
      <c r="FA74" s="72" t="str">
        <f t="shared" si="157"/>
        <v>0 hari 10 jam 20 menit 0</v>
      </c>
      <c r="FB74" s="402">
        <v>45797.47708333333</v>
      </c>
      <c r="FC74" s="71">
        <f t="shared" si="158"/>
        <v>1.171527778</v>
      </c>
      <c r="FD74" s="72" t="str">
        <f t="shared" si="159"/>
        <v>1 hari 4 jam 7 menit 0</v>
      </c>
      <c r="FE74" s="461"/>
      <c r="FF74" s="461"/>
      <c r="FG74" s="461"/>
      <c r="FH74" s="461"/>
      <c r="FI74" s="461"/>
      <c r="FJ74" s="461"/>
      <c r="FK74" s="461"/>
      <c r="FL74" s="461"/>
      <c r="FM74" s="461"/>
      <c r="FN74" s="166" t="s">
        <v>195</v>
      </c>
      <c r="FO74" s="463"/>
      <c r="FP74" s="462"/>
      <c r="FQ74" s="462"/>
      <c r="FR74" s="462"/>
      <c r="FS74" s="462"/>
      <c r="FT74" s="464"/>
      <c r="FU74" s="462"/>
      <c r="FV74" s="463"/>
      <c r="FW74" s="463"/>
      <c r="FX74" s="463"/>
      <c r="FY74" s="463"/>
      <c r="FZ74" s="463"/>
      <c r="GA74" s="463"/>
    </row>
    <row r="75" ht="30.75" customHeight="1">
      <c r="A75" s="1009">
        <v>4.0</v>
      </c>
      <c r="B75" s="434"/>
      <c r="C75" s="465"/>
      <c r="D75" s="169"/>
      <c r="E75" s="479"/>
      <c r="F75" s="499" t="s">
        <v>1181</v>
      </c>
      <c r="G75" s="499" t="s">
        <v>1182</v>
      </c>
      <c r="H75" s="395" t="s">
        <v>1183</v>
      </c>
      <c r="I75" s="395" t="s">
        <v>1184</v>
      </c>
      <c r="J75" s="479" t="s">
        <v>1178</v>
      </c>
      <c r="K75" s="395" t="s">
        <v>1187</v>
      </c>
      <c r="L75" s="799">
        <v>6750.0</v>
      </c>
      <c r="M75" s="417">
        <v>6750.953</v>
      </c>
      <c r="N75" s="830" t="s">
        <v>265</v>
      </c>
      <c r="O75" s="56"/>
      <c r="P75" s="56"/>
      <c r="Q75" s="56"/>
      <c r="R75" s="1010"/>
      <c r="S75" s="149" t="s">
        <v>93</v>
      </c>
      <c r="T75" s="1011"/>
      <c r="U75" s="409">
        <v>45799.0</v>
      </c>
      <c r="V75" s="1012"/>
      <c r="W75" s="1013"/>
      <c r="X75" s="1021" t="s">
        <v>1069</v>
      </c>
      <c r="Y75" s="397">
        <v>45799.0</v>
      </c>
      <c r="Z75" s="411">
        <v>45799.38888888889</v>
      </c>
      <c r="AA75" s="397">
        <v>45799.0</v>
      </c>
      <c r="AB75" s="398">
        <v>45799.677777777775</v>
      </c>
      <c r="AC75" s="1022"/>
      <c r="AD75" s="1008"/>
      <c r="AE75" s="1007"/>
      <c r="AF75" s="417" t="s">
        <v>1155</v>
      </c>
      <c r="AG75" s="249" t="s">
        <v>191</v>
      </c>
      <c r="AH75" s="413" t="s">
        <v>1186</v>
      </c>
      <c r="AI75" s="759" t="s">
        <v>883</v>
      </c>
      <c r="AJ75" s="759" t="s">
        <v>883</v>
      </c>
      <c r="AK75" s="759" t="s">
        <v>884</v>
      </c>
      <c r="AL75" s="451"/>
      <c r="AM75" s="1014"/>
      <c r="AN75" s="453"/>
      <c r="AO75" s="964" t="s">
        <v>1074</v>
      </c>
      <c r="AP75" s="956">
        <v>5400.0</v>
      </c>
      <c r="AQ75" s="966">
        <v>62.25</v>
      </c>
      <c r="AR75" s="971">
        <v>16413.0</v>
      </c>
      <c r="AS75" s="972">
        <f t="shared" si="143"/>
        <v>1021709.25</v>
      </c>
      <c r="AT75" s="971">
        <v>1107799.0</v>
      </c>
      <c r="AU75" s="971">
        <v>1046384.0</v>
      </c>
      <c r="AV75" s="764" t="s">
        <v>1042</v>
      </c>
      <c r="AW75" s="765" t="s">
        <v>1043</v>
      </c>
      <c r="AX75" s="360" t="s">
        <v>192</v>
      </c>
      <c r="AY75" s="1021">
        <v>8.20250519134446E14</v>
      </c>
      <c r="AZ75" s="562">
        <v>9.55476638E8</v>
      </c>
      <c r="BA75" s="767">
        <v>45800.0</v>
      </c>
      <c r="BB75" s="767">
        <v>45796.0</v>
      </c>
      <c r="BC75" s="767">
        <v>45798.0</v>
      </c>
      <c r="BD75" s="767">
        <v>45799.0</v>
      </c>
      <c r="BE75" s="767">
        <v>45800.0</v>
      </c>
      <c r="BF75" s="767">
        <v>45800.0</v>
      </c>
      <c r="BG75" s="769">
        <f t="shared" si="144"/>
        <v>0</v>
      </c>
      <c r="BH75" s="770">
        <f t="shared" si="145"/>
        <v>4</v>
      </c>
      <c r="BI75" s="769">
        <f t="shared" si="146"/>
        <v>0</v>
      </c>
      <c r="BJ75" s="399"/>
      <c r="BK75" s="767">
        <v>45805.0</v>
      </c>
      <c r="BL75" s="767">
        <v>45805.0</v>
      </c>
      <c r="BM75" s="767">
        <v>45806.0</v>
      </c>
      <c r="BN75" s="767">
        <v>45806.0</v>
      </c>
      <c r="BO75" s="767">
        <v>45813.0</v>
      </c>
      <c r="BP75" s="1030">
        <f t="shared" si="147"/>
        <v>45813</v>
      </c>
      <c r="BQ75" s="770">
        <f t="shared" si="148"/>
        <v>8</v>
      </c>
      <c r="BR75" s="769">
        <f t="shared" si="149"/>
        <v>7</v>
      </c>
      <c r="BS75" s="399"/>
      <c r="BT75" s="399"/>
      <c r="BU75" s="399"/>
      <c r="BV75" s="399"/>
      <c r="BW75" s="399"/>
      <c r="BX75" s="399"/>
      <c r="BY75" s="769">
        <f t="shared" si="150"/>
        <v>0</v>
      </c>
      <c r="BZ75" s="770">
        <f t="shared" si="151"/>
        <v>0</v>
      </c>
      <c r="CA75" s="769">
        <f t="shared" si="152"/>
        <v>0</v>
      </c>
      <c r="CB75" s="399"/>
      <c r="CC75" s="399"/>
      <c r="CD75" s="399"/>
      <c r="CE75" s="399"/>
      <c r="CF75" s="399"/>
      <c r="CG75" s="769"/>
      <c r="CH75" s="769">
        <f t="shared" si="153"/>
        <v>0</v>
      </c>
      <c r="CI75" s="770">
        <f t="shared" si="154"/>
        <v>0</v>
      </c>
      <c r="CJ75" s="769">
        <f t="shared" si="155"/>
        <v>0</v>
      </c>
      <c r="CK75" s="399"/>
      <c r="CL75" s="399"/>
      <c r="CM75" s="399"/>
      <c r="CN75" s="399"/>
      <c r="CO75" s="399"/>
      <c r="CP75" s="399"/>
      <c r="CQ75" s="399"/>
      <c r="CR75" s="399"/>
      <c r="CS75" s="399"/>
      <c r="CT75" s="399"/>
      <c r="CU75" s="974">
        <v>45810.0</v>
      </c>
      <c r="CV75" s="974">
        <v>45817.0</v>
      </c>
      <c r="CW75" s="974">
        <v>45817.0</v>
      </c>
      <c r="CX75" s="974">
        <v>45818.0</v>
      </c>
      <c r="CY75" s="974">
        <v>45818.0</v>
      </c>
      <c r="CZ75" s="974">
        <v>45825.0</v>
      </c>
      <c r="DA75" s="399"/>
      <c r="DB75" s="399"/>
      <c r="DC75" s="399"/>
      <c r="DD75" s="399"/>
      <c r="DE75" s="399"/>
      <c r="DF75" s="399"/>
      <c r="DG75" s="399"/>
      <c r="DH75" s="399"/>
      <c r="DI75" s="399"/>
      <c r="DJ75" s="399"/>
      <c r="DK75" s="399"/>
      <c r="DL75" s="399"/>
      <c r="DM75" s="399">
        <v>7500.0</v>
      </c>
      <c r="DN75" s="451"/>
      <c r="DO75" s="451"/>
      <c r="DP75" s="451"/>
      <c r="DQ75" s="451"/>
      <c r="DR75" s="451"/>
      <c r="DS75" s="451"/>
      <c r="DT75" s="451"/>
      <c r="DU75" s="451"/>
      <c r="DV75" s="451"/>
      <c r="DW75" s="451"/>
      <c r="DX75" s="451"/>
      <c r="DY75" s="451"/>
      <c r="DZ75" s="451"/>
      <c r="EA75" s="451"/>
      <c r="EB75" s="451"/>
      <c r="EC75" s="451"/>
      <c r="ED75" s="451"/>
      <c r="EE75" s="451"/>
      <c r="EF75" s="451"/>
      <c r="EG75" s="451"/>
      <c r="EH75" s="451"/>
      <c r="EI75" s="451"/>
      <c r="EJ75" s="451"/>
      <c r="EK75" s="451"/>
      <c r="EL75" s="451"/>
      <c r="EM75" s="451"/>
      <c r="EN75" s="451"/>
      <c r="EO75" s="451"/>
      <c r="EP75" s="1023"/>
      <c r="EQ75" s="419">
        <v>77500.0</v>
      </c>
      <c r="ER75" s="164" t="s">
        <v>194</v>
      </c>
      <c r="ES75" s="165">
        <v>3.0E7</v>
      </c>
      <c r="ET75" s="1028"/>
      <c r="EU75" s="1029"/>
      <c r="EV75" s="1026">
        <v>45798.93402777778</v>
      </c>
      <c r="EW75" s="1027">
        <v>45798.93402777778</v>
      </c>
      <c r="EX75" s="1027">
        <v>45798.94097222222</v>
      </c>
      <c r="EY75" s="1027">
        <v>45799.38888888889</v>
      </c>
      <c r="EZ75" s="71">
        <f t="shared" si="156"/>
        <v>0.4548611111</v>
      </c>
      <c r="FA75" s="72" t="str">
        <f t="shared" si="157"/>
        <v>0 hari 10 jam 55 menit 0</v>
      </c>
      <c r="FB75" s="402">
        <v>45799.677777777775</v>
      </c>
      <c r="FC75" s="71">
        <f t="shared" si="158"/>
        <v>0.74375</v>
      </c>
      <c r="FD75" s="72" t="str">
        <f t="shared" si="159"/>
        <v>0 hari 17 jam 51 menit 0</v>
      </c>
      <c r="FE75" s="461"/>
      <c r="FF75" s="461"/>
      <c r="FG75" s="461"/>
      <c r="FH75" s="461"/>
      <c r="FI75" s="461"/>
      <c r="FJ75" s="461"/>
      <c r="FK75" s="461"/>
      <c r="FL75" s="461"/>
      <c r="FM75" s="461"/>
      <c r="FN75" s="166" t="s">
        <v>195</v>
      </c>
      <c r="FO75" s="463"/>
      <c r="FP75" s="462"/>
      <c r="FQ75" s="462"/>
      <c r="FR75" s="462"/>
      <c r="FS75" s="462"/>
      <c r="FT75" s="464"/>
      <c r="FU75" s="462"/>
      <c r="FV75" s="463"/>
      <c r="FW75" s="463"/>
      <c r="FX75" s="463"/>
      <c r="FY75" s="463"/>
      <c r="FZ75" s="463"/>
      <c r="GA75" s="463"/>
    </row>
    <row r="76" ht="14.25" customHeight="1">
      <c r="A76" s="86"/>
      <c r="B76" s="86"/>
      <c r="C76" s="364"/>
      <c r="D76" s="365"/>
      <c r="E76" s="88"/>
      <c r="F76" s="87"/>
      <c r="G76" s="87"/>
      <c r="H76" s="87"/>
      <c r="I76" s="87"/>
      <c r="J76" s="87"/>
      <c r="K76" s="89" t="s">
        <v>111</v>
      </c>
      <c r="L76" s="1031">
        <f t="shared" ref="L76:M76" si="160">SUM(L72:L75)</f>
        <v>30000</v>
      </c>
      <c r="M76" s="91">
        <f t="shared" si="160"/>
        <v>29992.617</v>
      </c>
      <c r="N76" s="92"/>
      <c r="O76" s="87"/>
      <c r="P76" s="87"/>
      <c r="Q76" s="87"/>
      <c r="R76" s="87"/>
      <c r="S76" s="87"/>
      <c r="T76" s="86"/>
      <c r="U76" s="87"/>
      <c r="V76" s="179"/>
      <c r="W76" s="180"/>
      <c r="X76" s="181"/>
      <c r="Y76" s="86"/>
      <c r="Z76" s="86"/>
      <c r="AA76" s="93"/>
      <c r="AB76" s="93"/>
      <c r="AC76" s="93"/>
      <c r="AD76" s="90"/>
      <c r="AE76" s="90"/>
      <c r="AF76" s="90"/>
      <c r="AG76" s="94"/>
      <c r="AH76" s="94"/>
      <c r="AI76" s="86"/>
      <c r="AJ76" s="86"/>
      <c r="AK76" s="86"/>
      <c r="AL76" s="301"/>
      <c r="AM76" s="86"/>
      <c r="AN76" s="86"/>
      <c r="AO76" s="86"/>
      <c r="AP76" s="794"/>
      <c r="AQ76" s="794"/>
      <c r="AR76" s="794"/>
      <c r="AS76" s="794"/>
      <c r="AT76" s="794"/>
      <c r="AU76" s="794"/>
      <c r="AV76" s="794"/>
      <c r="AW76" s="794"/>
      <c r="AX76" s="86"/>
      <c r="AY76" s="86"/>
      <c r="AZ76" s="86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  <c r="BN76" s="94"/>
      <c r="BO76" s="94"/>
      <c r="BP76" s="94"/>
      <c r="BQ76" s="94"/>
      <c r="BR76" s="94"/>
      <c r="BS76" s="94"/>
      <c r="BT76" s="94"/>
      <c r="BU76" s="94"/>
      <c r="BV76" s="94"/>
      <c r="BW76" s="94"/>
      <c r="BX76" s="94"/>
      <c r="BY76" s="94"/>
      <c r="BZ76" s="94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4"/>
      <c r="CL76" s="94"/>
      <c r="CM76" s="94"/>
      <c r="CN76" s="94"/>
      <c r="CO76" s="94"/>
      <c r="CP76" s="94"/>
      <c r="CQ76" s="94"/>
      <c r="CR76" s="94"/>
      <c r="CS76" s="94"/>
      <c r="CT76" s="94"/>
      <c r="CU76" s="94"/>
      <c r="CV76" s="94"/>
      <c r="CW76" s="94"/>
      <c r="CX76" s="94"/>
      <c r="CY76" s="94"/>
      <c r="CZ76" s="94"/>
      <c r="DA76" s="94"/>
      <c r="DB76" s="94"/>
      <c r="DC76" s="94"/>
      <c r="DD76" s="94"/>
      <c r="DE76" s="94"/>
      <c r="DF76" s="94"/>
      <c r="DG76" s="94"/>
      <c r="DH76" s="94"/>
      <c r="DI76" s="94"/>
      <c r="DJ76" s="94"/>
      <c r="DK76" s="94"/>
      <c r="DL76" s="94"/>
      <c r="DM76" s="94"/>
      <c r="DN76" s="94"/>
      <c r="DO76" s="94"/>
      <c r="DP76" s="94"/>
      <c r="DQ76" s="94"/>
      <c r="DR76" s="94"/>
      <c r="DS76" s="86"/>
      <c r="DT76" s="94"/>
      <c r="DU76" s="94"/>
      <c r="DV76" s="94"/>
      <c r="DW76" s="94"/>
      <c r="DX76" s="94"/>
      <c r="DY76" s="86"/>
      <c r="DZ76" s="86"/>
      <c r="EA76" s="94"/>
      <c r="EB76" s="94"/>
      <c r="EC76" s="94"/>
      <c r="ED76" s="94"/>
      <c r="EE76" s="94"/>
      <c r="EF76" s="86"/>
      <c r="EG76" s="94"/>
      <c r="EH76" s="94"/>
      <c r="EI76" s="94"/>
      <c r="EJ76" s="94"/>
      <c r="EK76" s="94"/>
      <c r="EL76" s="86"/>
      <c r="EM76" s="94"/>
      <c r="EN76" s="94"/>
      <c r="EO76" s="94"/>
      <c r="EP76" s="94"/>
      <c r="EQ76" s="96"/>
      <c r="ER76" s="182"/>
      <c r="ES76" s="95"/>
      <c r="ET76" s="96"/>
      <c r="EU76" s="796"/>
      <c r="EV76" s="95"/>
      <c r="EW76" s="96"/>
      <c r="EX76" s="96"/>
      <c r="EY76" s="96"/>
      <c r="EZ76" s="96"/>
      <c r="FA76" s="96"/>
      <c r="FB76" s="96"/>
      <c r="FC76" s="96"/>
      <c r="FD76" s="96"/>
      <c r="FE76" s="96"/>
      <c r="FF76" s="96"/>
      <c r="FG76" s="96"/>
      <c r="FH76" s="96"/>
      <c r="FI76" s="96"/>
      <c r="FJ76" s="96"/>
      <c r="FK76" s="96"/>
      <c r="FL76" s="96"/>
      <c r="FM76" s="96"/>
      <c r="FN76" s="96"/>
      <c r="FO76" s="183"/>
      <c r="FP76" s="183"/>
      <c r="FQ76" s="183"/>
      <c r="FR76" s="183"/>
      <c r="FS76" s="183"/>
      <c r="FT76" s="183"/>
      <c r="FU76" s="797"/>
      <c r="FV76" s="797"/>
      <c r="FW76" s="797"/>
      <c r="FX76" s="797"/>
      <c r="FY76" s="797"/>
      <c r="FZ76" s="797"/>
      <c r="GA76" s="797"/>
    </row>
    <row r="77" ht="28.5" customHeight="1">
      <c r="A77" s="1032">
        <v>1.0</v>
      </c>
      <c r="B77" s="54" t="s">
        <v>43</v>
      </c>
      <c r="C77" s="969" t="s">
        <v>510</v>
      </c>
      <c r="D77" s="155" t="s">
        <v>6</v>
      </c>
      <c r="E77" s="414" t="s">
        <v>1188</v>
      </c>
      <c r="F77" s="169" t="s">
        <v>322</v>
      </c>
      <c r="G77" s="169" t="s">
        <v>7</v>
      </c>
      <c r="H77" s="169" t="s">
        <v>330</v>
      </c>
      <c r="I77" s="395" t="s">
        <v>1080</v>
      </c>
      <c r="J77" s="395" t="s">
        <v>1189</v>
      </c>
      <c r="K77" s="395" t="s">
        <v>975</v>
      </c>
      <c r="L77" s="563">
        <v>8500.0</v>
      </c>
      <c r="M77" s="417">
        <v>8284.186</v>
      </c>
      <c r="N77" s="414" t="s">
        <v>92</v>
      </c>
      <c r="O77" s="148"/>
      <c r="P77" s="148"/>
      <c r="Q77" s="148"/>
      <c r="R77" s="148"/>
      <c r="S77" s="149" t="s">
        <v>93</v>
      </c>
      <c r="T77" s="149"/>
      <c r="U77" s="409">
        <v>45810.0</v>
      </c>
      <c r="V77" s="151"/>
      <c r="W77" s="152"/>
      <c r="X77" s="79" t="s">
        <v>334</v>
      </c>
      <c r="Y77" s="397">
        <v>45810.0</v>
      </c>
      <c r="Z77" s="411">
        <v>45810.375</v>
      </c>
      <c r="AA77" s="397">
        <v>45810.0</v>
      </c>
      <c r="AB77" s="398">
        <v>45810.78888888889</v>
      </c>
      <c r="AC77" s="153"/>
      <c r="AD77" s="66"/>
      <c r="AE77" s="154"/>
      <c r="AF77" s="154" t="s">
        <v>335</v>
      </c>
      <c r="AG77" s="249" t="s">
        <v>191</v>
      </c>
      <c r="AH77" s="413" t="s">
        <v>1081</v>
      </c>
      <c r="AI77" s="759" t="s">
        <v>883</v>
      </c>
      <c r="AJ77" s="759" t="s">
        <v>883</v>
      </c>
      <c r="AK77" s="399" t="s">
        <v>884</v>
      </c>
      <c r="AL77" s="1033" t="s">
        <v>142</v>
      </c>
      <c r="AM77" s="1014"/>
      <c r="AN77" s="157"/>
      <c r="AO77" s="964" t="s">
        <v>1074</v>
      </c>
      <c r="AP77" s="956">
        <v>3800.0</v>
      </c>
      <c r="AQ77" s="993">
        <f t="shared" ref="AQ77:AQ82" si="161">(39.43+40.44)/2</f>
        <v>39.935</v>
      </c>
      <c r="AR77" s="972">
        <v>16300.0</v>
      </c>
      <c r="AS77" s="972">
        <f t="shared" ref="AS77:AS85" si="162">AR77*AQ77</f>
        <v>650940.5</v>
      </c>
      <c r="AT77" s="971">
        <v>563695.0</v>
      </c>
      <c r="AU77" s="971">
        <v>533959.0</v>
      </c>
      <c r="AV77" s="973">
        <v>60000.0</v>
      </c>
      <c r="AW77" s="894">
        <f t="shared" ref="AW77:AW85" si="163">(AT77+AV77)-AS77</f>
        <v>-27245.5</v>
      </c>
      <c r="AX77" s="360" t="s">
        <v>192</v>
      </c>
      <c r="AY77" s="399">
        <v>8.20250601974694E14</v>
      </c>
      <c r="AZ77" s="562">
        <v>4.3669224E8</v>
      </c>
      <c r="BA77" s="767">
        <v>45810.0</v>
      </c>
      <c r="BB77" s="767">
        <v>45810.0</v>
      </c>
      <c r="BC77" s="767">
        <v>45811.0</v>
      </c>
      <c r="BD77" s="767">
        <v>45811.0</v>
      </c>
      <c r="BE77" s="767">
        <v>45811.0</v>
      </c>
      <c r="BF77" s="767">
        <v>45812.0</v>
      </c>
      <c r="BG77" s="769">
        <f t="shared" ref="BG77:BG85" si="164">BF77-BA77</f>
        <v>2</v>
      </c>
      <c r="BH77" s="770">
        <f t="shared" ref="BH77:BH85" si="165">BF77-BB77</f>
        <v>2</v>
      </c>
      <c r="BI77" s="769">
        <f t="shared" ref="BI77:BI85" si="166">BF77-BE77</f>
        <v>1</v>
      </c>
      <c r="BJ77" s="767">
        <v>45824.0</v>
      </c>
      <c r="BK77" s="767">
        <v>45812.0</v>
      </c>
      <c r="BL77" s="767">
        <v>45812.0</v>
      </c>
      <c r="BM77" s="767">
        <v>45813.0</v>
      </c>
      <c r="BN77" s="767">
        <v>45824.0</v>
      </c>
      <c r="BO77" s="767">
        <v>45825.0</v>
      </c>
      <c r="BP77" s="769">
        <f t="shared" ref="BP77:BP85" si="167">BO77-BJ77</f>
        <v>1</v>
      </c>
      <c r="BQ77" s="770">
        <f t="shared" ref="BQ77:BQ85" si="168">BO77-BK77</f>
        <v>13</v>
      </c>
      <c r="BR77" s="769">
        <f t="shared" ref="BR77:BR85" si="169">BO77-BN77</f>
        <v>1</v>
      </c>
      <c r="BS77" s="1034">
        <v>45839.0</v>
      </c>
      <c r="BT77" s="1034">
        <v>45838.0</v>
      </c>
      <c r="BU77" s="1034">
        <v>45838.0</v>
      </c>
      <c r="BV77" s="1034">
        <v>45839.0</v>
      </c>
      <c r="BW77" s="1034">
        <v>45839.0</v>
      </c>
      <c r="BX77" s="1034">
        <v>45840.0</v>
      </c>
      <c r="BY77" s="769">
        <f t="shared" ref="BY77:BY85" si="170">BX77-BS77</f>
        <v>1</v>
      </c>
      <c r="BZ77" s="770">
        <f t="shared" ref="BZ77:BZ85" si="171">BX77-BT77</f>
        <v>2</v>
      </c>
      <c r="CA77" s="769">
        <f t="shared" ref="CA77:CA85" si="172">BX77-BW77</f>
        <v>1</v>
      </c>
      <c r="CB77" s="399"/>
      <c r="CC77" s="399"/>
      <c r="CD77" s="399"/>
      <c r="CE77" s="399"/>
      <c r="CF77" s="399"/>
      <c r="CG77" s="769"/>
      <c r="CH77" s="769">
        <f t="shared" ref="CH77:CH85" si="173">CG77-CB77</f>
        <v>0</v>
      </c>
      <c r="CI77" s="770">
        <f t="shared" ref="CI77:CI85" si="174">CG77-CC77</f>
        <v>0</v>
      </c>
      <c r="CJ77" s="769">
        <f t="shared" ref="CJ77:CJ85" si="175">CG77-CF77</f>
        <v>0</v>
      </c>
      <c r="CK77" s="399"/>
      <c r="CL77" s="399"/>
      <c r="CM77" s="399"/>
      <c r="CN77" s="399"/>
      <c r="CO77" s="399"/>
      <c r="CP77" s="399"/>
      <c r="CQ77" s="399"/>
      <c r="CR77" s="399"/>
      <c r="CS77" s="399"/>
      <c r="CT77" s="399"/>
      <c r="CU77" s="974">
        <v>45821.0</v>
      </c>
      <c r="CV77" s="974">
        <v>45825.0</v>
      </c>
      <c r="CW77" s="974">
        <v>45825.0</v>
      </c>
      <c r="CX77" s="974">
        <v>45826.0</v>
      </c>
      <c r="CY77" s="974">
        <v>45826.0</v>
      </c>
      <c r="CZ77" s="974">
        <v>45828.0</v>
      </c>
      <c r="DA77" s="974">
        <v>45827.0</v>
      </c>
      <c r="DB77" s="974">
        <v>45827.0</v>
      </c>
      <c r="DC77" s="974">
        <v>45833.0</v>
      </c>
      <c r="DD77" s="974">
        <v>45834.0</v>
      </c>
      <c r="DE77" s="974">
        <v>45834.0</v>
      </c>
      <c r="DF77" s="974">
        <v>45842.0</v>
      </c>
      <c r="DG77" s="974">
        <v>45840.0</v>
      </c>
      <c r="DH77" s="974">
        <v>45840.0</v>
      </c>
      <c r="DI77" s="974">
        <v>45840.0</v>
      </c>
      <c r="DJ77" s="974">
        <v>45841.0</v>
      </c>
      <c r="DK77" s="974">
        <v>45841.0</v>
      </c>
      <c r="DL77" s="974">
        <v>45846.0</v>
      </c>
      <c r="DM77" s="399">
        <v>8000.0</v>
      </c>
      <c r="DN77" s="377"/>
      <c r="DO77" s="377"/>
      <c r="DP77" s="54"/>
      <c r="DQ77" s="54"/>
      <c r="DR77" s="54"/>
      <c r="DS77" s="54"/>
      <c r="DT77" s="54"/>
      <c r="DU77" s="54"/>
      <c r="DV77" s="377"/>
      <c r="DW77" s="377"/>
      <c r="DX77" s="105"/>
      <c r="DY77" s="377"/>
      <c r="DZ77" s="377"/>
      <c r="EA77" s="377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63">
        <v>44000.0</v>
      </c>
      <c r="ER77" s="164" t="s">
        <v>194</v>
      </c>
      <c r="ES77" s="165">
        <v>3.0E7</v>
      </c>
      <c r="ET77" s="781">
        <v>11000.0</v>
      </c>
      <c r="EU77" s="819">
        <v>45803.0</v>
      </c>
      <c r="EV77" s="405">
        <v>45809.65277777778</v>
      </c>
      <c r="EW77" s="406">
        <v>45809.65277777778</v>
      </c>
      <c r="EX77" s="406">
        <v>45809.666666666664</v>
      </c>
      <c r="EY77" s="406">
        <v>45810.375</v>
      </c>
      <c r="EZ77" s="71">
        <f t="shared" ref="EZ77:EZ85" si="176">EY77-EV77</f>
        <v>0.7222222222</v>
      </c>
      <c r="FA77" s="72" t="str">
        <f t="shared" ref="FA77:FA85" si="177">INT(EY77-EV77)&amp;" hari "&amp;HOUR(MOD(EY77-EV77,1))&amp;" jam "&amp;MINUTE(MOD(EY77-EV77,1))&amp;" menit "&amp;SECOND(MOD(EY77-EV77,1))</f>
        <v>0 hari 17 jam 20 menit 0</v>
      </c>
      <c r="FB77" s="402">
        <v>45810.78888888889</v>
      </c>
      <c r="FC77" s="71">
        <f t="shared" ref="FC77:FC85" si="178">FB77-EV77</f>
        <v>1.136111111</v>
      </c>
      <c r="FD77" s="72" t="str">
        <f t="shared" ref="FD77:FD85" si="179">INT(FB77-EV77)&amp;" hari "&amp;HOUR(MOD(FB77-EV77,1))&amp;" jam "&amp;MINUTE(MOD(FB77-EV77,1))&amp;" menit "&amp;SECOND(MOD(FB77-EV77,1))</f>
        <v>1 hari 3 jam 16 menit 0</v>
      </c>
      <c r="FE77" s="74"/>
      <c r="FF77" s="74"/>
      <c r="FG77" s="74"/>
      <c r="FH77" s="75"/>
      <c r="FI77" s="71">
        <f t="shared" ref="FI77:FI85" si="180">FH77-FE77</f>
        <v>0</v>
      </c>
      <c r="FJ77" s="72" t="str">
        <f t="shared" ref="FJ77:FJ85" si="181">INT(FH77-FE77)&amp;" hari "&amp;HOUR(MOD(FH77-FE77,1))&amp;" jam "&amp;MINUTE(MOD(FH77-FE77,1))&amp;" menit "&amp;SECOND(MOD(FH77-FE77,1))</f>
        <v>0 hari 0 jam 0 menit 0</v>
      </c>
      <c r="FK77" s="71">
        <f t="shared" ref="FK77:FK85" si="182">FC77+FI77</f>
        <v>1.136111111</v>
      </c>
      <c r="FL77" s="72" t="str">
        <f t="shared" ref="FL77:FL85" si="183">INT(FK77)&amp;" hari "&amp;HOUR(MOD(FK77,1))&amp;" jam "&amp;MINUTE(MOD(FK77,1))&amp;" menit "&amp;SECOND(MOD(FK77,1))</f>
        <v>1 hari 3 jam 16 menit 0</v>
      </c>
      <c r="FM77" s="76" t="s">
        <v>96</v>
      </c>
      <c r="FN77" s="166" t="s">
        <v>195</v>
      </c>
      <c r="FO77" s="167"/>
      <c r="FP77" s="167"/>
      <c r="FQ77" s="168"/>
      <c r="FR77" s="168"/>
      <c r="FS77" s="167" t="s">
        <v>418</v>
      </c>
      <c r="FT77" s="167"/>
      <c r="FU77" s="274"/>
      <c r="FV77" s="274"/>
      <c r="FW77" s="274"/>
      <c r="FX77" s="274"/>
      <c r="FY77" s="274"/>
      <c r="FZ77" s="274"/>
      <c r="GA77" s="274"/>
    </row>
    <row r="78" ht="28.5" customHeight="1">
      <c r="A78" s="1032">
        <v>2.0</v>
      </c>
      <c r="B78" s="78" t="s">
        <v>43</v>
      </c>
      <c r="C78" s="155"/>
      <c r="D78" s="155"/>
      <c r="E78" s="395" t="s">
        <v>1190</v>
      </c>
      <c r="F78" s="169" t="s">
        <v>322</v>
      </c>
      <c r="G78" s="169" t="s">
        <v>7</v>
      </c>
      <c r="H78" s="169" t="s">
        <v>330</v>
      </c>
      <c r="I78" s="395" t="s">
        <v>1080</v>
      </c>
      <c r="J78" s="395" t="s">
        <v>1191</v>
      </c>
      <c r="K78" s="395" t="s">
        <v>1192</v>
      </c>
      <c r="L78" s="563">
        <v>8500.0</v>
      </c>
      <c r="M78" s="417">
        <v>8142.304</v>
      </c>
      <c r="N78" s="414" t="s">
        <v>92</v>
      </c>
      <c r="O78" s="148"/>
      <c r="P78" s="148"/>
      <c r="Q78" s="148"/>
      <c r="R78" s="148"/>
      <c r="S78" s="149" t="s">
        <v>93</v>
      </c>
      <c r="T78" s="149"/>
      <c r="U78" s="409">
        <v>45811.0</v>
      </c>
      <c r="V78" s="155"/>
      <c r="W78" s="169"/>
      <c r="X78" s="79" t="s">
        <v>334</v>
      </c>
      <c r="Y78" s="397">
        <v>45811.0</v>
      </c>
      <c r="Z78" s="411">
        <v>45811.34375</v>
      </c>
      <c r="AA78" s="397">
        <v>45811.0</v>
      </c>
      <c r="AB78" s="398">
        <v>45811.478472222225</v>
      </c>
      <c r="AC78" s="153"/>
      <c r="AD78" s="66"/>
      <c r="AE78" s="154"/>
      <c r="AF78" s="154" t="s">
        <v>335</v>
      </c>
      <c r="AG78" s="249" t="s">
        <v>191</v>
      </c>
      <c r="AH78" s="413" t="s">
        <v>1081</v>
      </c>
      <c r="AI78" s="759" t="s">
        <v>883</v>
      </c>
      <c r="AJ78" s="759" t="s">
        <v>883</v>
      </c>
      <c r="AK78" s="399" t="s">
        <v>884</v>
      </c>
      <c r="AL78" s="970" t="s">
        <v>142</v>
      </c>
      <c r="AM78" s="1014"/>
      <c r="AN78" s="157"/>
      <c r="AO78" s="964" t="s">
        <v>1074</v>
      </c>
      <c r="AP78" s="956">
        <v>3800.0</v>
      </c>
      <c r="AQ78" s="993">
        <f t="shared" si="161"/>
        <v>39.935</v>
      </c>
      <c r="AR78" s="972">
        <v>16300.0</v>
      </c>
      <c r="AS78" s="972">
        <f t="shared" si="162"/>
        <v>650940.5</v>
      </c>
      <c r="AT78" s="971">
        <v>563591.0</v>
      </c>
      <c r="AU78" s="971">
        <v>538344.0</v>
      </c>
      <c r="AV78" s="973">
        <v>60000.0</v>
      </c>
      <c r="AW78" s="894">
        <f t="shared" si="163"/>
        <v>-27349.5</v>
      </c>
      <c r="AX78" s="360" t="s">
        <v>192</v>
      </c>
      <c r="AY78" s="399">
        <v>8.20250602217626E14</v>
      </c>
      <c r="AZ78" s="562">
        <v>4.3200216E8</v>
      </c>
      <c r="BA78" s="767">
        <v>45810.0</v>
      </c>
      <c r="BB78" s="767">
        <v>45810.0</v>
      </c>
      <c r="BC78" s="767">
        <v>45811.0</v>
      </c>
      <c r="BD78" s="767">
        <v>45811.0</v>
      </c>
      <c r="BE78" s="767">
        <v>45811.0</v>
      </c>
      <c r="BF78" s="767">
        <v>45812.0</v>
      </c>
      <c r="BG78" s="769">
        <f t="shared" si="164"/>
        <v>2</v>
      </c>
      <c r="BH78" s="770">
        <f t="shared" si="165"/>
        <v>2</v>
      </c>
      <c r="BI78" s="769">
        <f t="shared" si="166"/>
        <v>1</v>
      </c>
      <c r="BJ78" s="767">
        <v>45824.0</v>
      </c>
      <c r="BK78" s="767">
        <v>45812.0</v>
      </c>
      <c r="BL78" s="767">
        <v>45812.0</v>
      </c>
      <c r="BM78" s="767">
        <v>45813.0</v>
      </c>
      <c r="BN78" s="767">
        <v>45824.0</v>
      </c>
      <c r="BO78" s="767">
        <v>45825.0</v>
      </c>
      <c r="BP78" s="769">
        <f t="shared" si="167"/>
        <v>1</v>
      </c>
      <c r="BQ78" s="770">
        <f t="shared" si="168"/>
        <v>13</v>
      </c>
      <c r="BR78" s="769">
        <f t="shared" si="169"/>
        <v>1</v>
      </c>
      <c r="BS78" s="1034">
        <v>45839.0</v>
      </c>
      <c r="BT78" s="1034">
        <v>45838.0</v>
      </c>
      <c r="BU78" s="1034">
        <v>45838.0</v>
      </c>
      <c r="BV78" s="1034">
        <v>45839.0</v>
      </c>
      <c r="BW78" s="1034">
        <v>45839.0</v>
      </c>
      <c r="BX78" s="1034">
        <v>45840.0</v>
      </c>
      <c r="BY78" s="769">
        <f t="shared" si="170"/>
        <v>1</v>
      </c>
      <c r="BZ78" s="770">
        <f t="shared" si="171"/>
        <v>2</v>
      </c>
      <c r="CA78" s="769">
        <f t="shared" si="172"/>
        <v>1</v>
      </c>
      <c r="CB78" s="79"/>
      <c r="CC78" s="79"/>
      <c r="CD78" s="79"/>
      <c r="CE78" s="79"/>
      <c r="CF78" s="79"/>
      <c r="CG78" s="769"/>
      <c r="CH78" s="769">
        <f t="shared" si="173"/>
        <v>0</v>
      </c>
      <c r="CI78" s="770">
        <f t="shared" si="174"/>
        <v>0</v>
      </c>
      <c r="CJ78" s="769">
        <f t="shared" si="175"/>
        <v>0</v>
      </c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974">
        <v>45821.0</v>
      </c>
      <c r="CV78" s="974">
        <v>45825.0</v>
      </c>
      <c r="CW78" s="974">
        <v>45825.0</v>
      </c>
      <c r="CX78" s="974">
        <v>45826.0</v>
      </c>
      <c r="CY78" s="974">
        <v>45826.0</v>
      </c>
      <c r="CZ78" s="974">
        <v>45828.0</v>
      </c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79"/>
      <c r="DL78" s="79"/>
      <c r="DM78" s="79"/>
      <c r="DN78" s="377"/>
      <c r="DO78" s="377"/>
      <c r="DP78" s="54"/>
      <c r="DQ78" s="54"/>
      <c r="DR78" s="54"/>
      <c r="DS78" s="54"/>
      <c r="DT78" s="54"/>
      <c r="DU78" s="54"/>
      <c r="DV78" s="377"/>
      <c r="DW78" s="377"/>
      <c r="DX78" s="105"/>
      <c r="DY78" s="377"/>
      <c r="DZ78" s="377"/>
      <c r="EA78" s="377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63">
        <v>44000.0</v>
      </c>
      <c r="ER78" s="164" t="s">
        <v>194</v>
      </c>
      <c r="ES78" s="165">
        <v>3.0E7</v>
      </c>
      <c r="ET78" s="163"/>
      <c r="EU78" s="69"/>
      <c r="EV78" s="405">
        <v>45810.819444444445</v>
      </c>
      <c r="EW78" s="406">
        <v>45810.819444444445</v>
      </c>
      <c r="EX78" s="406">
        <v>45810.833333333336</v>
      </c>
      <c r="EY78" s="406">
        <v>45811.34375</v>
      </c>
      <c r="EZ78" s="71">
        <f t="shared" si="176"/>
        <v>0.5243055556</v>
      </c>
      <c r="FA78" s="72" t="str">
        <f t="shared" si="177"/>
        <v>0 hari 12 jam 35 menit 0</v>
      </c>
      <c r="FB78" s="402">
        <v>45811.478472222225</v>
      </c>
      <c r="FC78" s="71">
        <f t="shared" si="178"/>
        <v>0.6590277778</v>
      </c>
      <c r="FD78" s="72" t="str">
        <f t="shared" si="179"/>
        <v>0 hari 15 jam 49 menit 0</v>
      </c>
      <c r="FE78" s="74"/>
      <c r="FF78" s="74"/>
      <c r="FG78" s="74"/>
      <c r="FH78" s="74"/>
      <c r="FI78" s="71">
        <f t="shared" si="180"/>
        <v>0</v>
      </c>
      <c r="FJ78" s="72" t="str">
        <f t="shared" si="181"/>
        <v>0 hari 0 jam 0 menit 0</v>
      </c>
      <c r="FK78" s="71">
        <f t="shared" si="182"/>
        <v>0.6590277778</v>
      </c>
      <c r="FL78" s="72" t="str">
        <f t="shared" si="183"/>
        <v>0 hari 15 jam 49 menit 0</v>
      </c>
      <c r="FM78" s="76" t="s">
        <v>96</v>
      </c>
      <c r="FN78" s="166" t="s">
        <v>195</v>
      </c>
      <c r="FO78" s="167"/>
      <c r="FP78" s="167"/>
      <c r="FQ78" s="168"/>
      <c r="FR78" s="168"/>
      <c r="FS78" s="167"/>
      <c r="FT78" s="167"/>
      <c r="FU78" s="274"/>
      <c r="FV78" s="274"/>
      <c r="FW78" s="274"/>
      <c r="FX78" s="274"/>
      <c r="FY78" s="274"/>
      <c r="FZ78" s="274"/>
      <c r="GA78" s="274"/>
    </row>
    <row r="79" ht="28.5" customHeight="1">
      <c r="A79" s="1035">
        <v>3.0</v>
      </c>
      <c r="B79" s="80" t="s">
        <v>43</v>
      </c>
      <c r="C79" s="155"/>
      <c r="D79" s="155"/>
      <c r="E79" s="395"/>
      <c r="F79" s="169" t="s">
        <v>322</v>
      </c>
      <c r="G79" s="169" t="s">
        <v>7</v>
      </c>
      <c r="H79" s="169" t="s">
        <v>330</v>
      </c>
      <c r="I79" s="395" t="s">
        <v>1080</v>
      </c>
      <c r="J79" s="395" t="s">
        <v>1193</v>
      </c>
      <c r="K79" s="395" t="s">
        <v>463</v>
      </c>
      <c r="L79" s="563">
        <v>7500.0</v>
      </c>
      <c r="M79" s="417">
        <v>7678.501</v>
      </c>
      <c r="N79" s="414" t="s">
        <v>92</v>
      </c>
      <c r="O79" s="148"/>
      <c r="P79" s="148"/>
      <c r="Q79" s="148"/>
      <c r="R79" s="148"/>
      <c r="S79" s="149" t="s">
        <v>93</v>
      </c>
      <c r="T79" s="149"/>
      <c r="U79" s="409">
        <v>45811.0</v>
      </c>
      <c r="V79" s="155"/>
      <c r="W79" s="169"/>
      <c r="X79" s="79" t="s">
        <v>334</v>
      </c>
      <c r="Y79" s="397">
        <v>45811.0</v>
      </c>
      <c r="Z79" s="411">
        <v>45811.819444444445</v>
      </c>
      <c r="AA79" s="397">
        <v>45812.0</v>
      </c>
      <c r="AB79" s="398">
        <v>45812.566666666666</v>
      </c>
      <c r="AC79" s="153"/>
      <c r="AD79" s="66"/>
      <c r="AE79" s="154"/>
      <c r="AF79" s="154" t="s">
        <v>335</v>
      </c>
      <c r="AG79" s="249" t="s">
        <v>191</v>
      </c>
      <c r="AH79" s="413" t="s">
        <v>1081</v>
      </c>
      <c r="AI79" s="759" t="s">
        <v>883</v>
      </c>
      <c r="AJ79" s="759" t="s">
        <v>883</v>
      </c>
      <c r="AK79" s="399" t="s">
        <v>884</v>
      </c>
      <c r="AL79" s="970" t="s">
        <v>142</v>
      </c>
      <c r="AM79" s="1014"/>
      <c r="AN79" s="157"/>
      <c r="AO79" s="964" t="s">
        <v>1074</v>
      </c>
      <c r="AP79" s="956">
        <v>3800.0</v>
      </c>
      <c r="AQ79" s="993">
        <f t="shared" si="161"/>
        <v>39.935</v>
      </c>
      <c r="AR79" s="972">
        <v>16300.0</v>
      </c>
      <c r="AS79" s="972">
        <f t="shared" si="162"/>
        <v>650940.5</v>
      </c>
      <c r="AT79" s="971">
        <v>563591.0</v>
      </c>
      <c r="AU79" s="971">
        <v>536746.0</v>
      </c>
      <c r="AV79" s="973">
        <v>60000.0</v>
      </c>
      <c r="AW79" s="894">
        <f t="shared" si="163"/>
        <v>-27349.5</v>
      </c>
      <c r="AX79" s="360" t="s">
        <v>192</v>
      </c>
      <c r="AY79" s="399">
        <v>8.20250603288642E14</v>
      </c>
      <c r="AZ79" s="562">
        <v>3.7800189E8</v>
      </c>
      <c r="BA79" s="767">
        <v>45810.0</v>
      </c>
      <c r="BB79" s="767">
        <v>45810.0</v>
      </c>
      <c r="BC79" s="767">
        <v>45811.0</v>
      </c>
      <c r="BD79" s="767">
        <v>45811.0</v>
      </c>
      <c r="BE79" s="767">
        <v>45811.0</v>
      </c>
      <c r="BF79" s="767">
        <v>45812.0</v>
      </c>
      <c r="BG79" s="769">
        <f t="shared" si="164"/>
        <v>2</v>
      </c>
      <c r="BH79" s="770">
        <f t="shared" si="165"/>
        <v>2</v>
      </c>
      <c r="BI79" s="769">
        <f t="shared" si="166"/>
        <v>1</v>
      </c>
      <c r="BJ79" s="767">
        <v>45825.0</v>
      </c>
      <c r="BK79" s="767">
        <v>45812.0</v>
      </c>
      <c r="BL79" s="767">
        <v>45812.0</v>
      </c>
      <c r="BM79" s="767">
        <v>45813.0</v>
      </c>
      <c r="BN79" s="767">
        <v>45825.0</v>
      </c>
      <c r="BO79" s="767">
        <v>45826.0</v>
      </c>
      <c r="BP79" s="769">
        <f t="shared" si="167"/>
        <v>1</v>
      </c>
      <c r="BQ79" s="770">
        <f t="shared" si="168"/>
        <v>14</v>
      </c>
      <c r="BR79" s="769">
        <f t="shared" si="169"/>
        <v>1</v>
      </c>
      <c r="BS79" s="1034">
        <v>45839.0</v>
      </c>
      <c r="BT79" s="1034">
        <v>45838.0</v>
      </c>
      <c r="BU79" s="1034">
        <v>45838.0</v>
      </c>
      <c r="BV79" s="1034">
        <v>45839.0</v>
      </c>
      <c r="BW79" s="1034">
        <v>45839.0</v>
      </c>
      <c r="BX79" s="1034">
        <v>45840.0</v>
      </c>
      <c r="BY79" s="769">
        <f t="shared" si="170"/>
        <v>1</v>
      </c>
      <c r="BZ79" s="770">
        <f t="shared" si="171"/>
        <v>2</v>
      </c>
      <c r="CA79" s="769">
        <f t="shared" si="172"/>
        <v>1</v>
      </c>
      <c r="CB79" s="79"/>
      <c r="CC79" s="79"/>
      <c r="CD79" s="79"/>
      <c r="CE79" s="79"/>
      <c r="CF79" s="79"/>
      <c r="CG79" s="769"/>
      <c r="CH79" s="769">
        <f t="shared" si="173"/>
        <v>0</v>
      </c>
      <c r="CI79" s="770">
        <f t="shared" si="174"/>
        <v>0</v>
      </c>
      <c r="CJ79" s="769">
        <f t="shared" si="175"/>
        <v>0</v>
      </c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974">
        <v>45821.0</v>
      </c>
      <c r="CV79" s="974">
        <v>45832.0</v>
      </c>
      <c r="CW79" s="974">
        <v>45833.0</v>
      </c>
      <c r="CX79" s="974">
        <v>45834.0</v>
      </c>
      <c r="CY79" s="974">
        <v>45834.0</v>
      </c>
      <c r="CZ79" s="974">
        <v>45846.0</v>
      </c>
      <c r="DA79" s="79"/>
      <c r="DB79" s="79"/>
      <c r="DC79" s="79"/>
      <c r="DD79" s="79"/>
      <c r="DE79" s="79"/>
      <c r="DF79" s="79"/>
      <c r="DG79" s="79"/>
      <c r="DH79" s="79"/>
      <c r="DI79" s="79"/>
      <c r="DJ79" s="79"/>
      <c r="DK79" s="79"/>
      <c r="DL79" s="79"/>
      <c r="DM79" s="79"/>
      <c r="DN79" s="377"/>
      <c r="DO79" s="377"/>
      <c r="DP79" s="54"/>
      <c r="DQ79" s="54"/>
      <c r="DR79" s="54"/>
      <c r="DS79" s="54"/>
      <c r="DT79" s="54"/>
      <c r="DU79" s="54"/>
      <c r="DV79" s="377"/>
      <c r="DW79" s="377"/>
      <c r="DX79" s="105"/>
      <c r="DY79" s="377"/>
      <c r="DZ79" s="377"/>
      <c r="EA79" s="377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63">
        <v>44000.0</v>
      </c>
      <c r="ER79" s="164" t="s">
        <v>194</v>
      </c>
      <c r="ES79" s="165">
        <v>3.0E7</v>
      </c>
      <c r="ET79" s="163"/>
      <c r="EU79" s="69"/>
      <c r="EV79" s="405">
        <v>45811.395833333336</v>
      </c>
      <c r="EW79" s="406">
        <v>45811.395833333336</v>
      </c>
      <c r="EX79" s="406">
        <v>45811.427083333336</v>
      </c>
      <c r="EY79" s="818">
        <v>45811.819444444445</v>
      </c>
      <c r="EZ79" s="71">
        <f t="shared" si="176"/>
        <v>0.4236111111</v>
      </c>
      <c r="FA79" s="72" t="str">
        <f t="shared" si="177"/>
        <v>0 hari 10 jam 10 menit 0</v>
      </c>
      <c r="FB79" s="402">
        <v>45812.566666666666</v>
      </c>
      <c r="FC79" s="71">
        <f t="shared" si="178"/>
        <v>1.170833333</v>
      </c>
      <c r="FD79" s="72" t="str">
        <f t="shared" si="179"/>
        <v>1 hari 4 jam 6 menit 0</v>
      </c>
      <c r="FE79" s="75"/>
      <c r="FF79" s="75"/>
      <c r="FG79" s="75"/>
      <c r="FH79" s="75"/>
      <c r="FI79" s="71">
        <f t="shared" si="180"/>
        <v>0</v>
      </c>
      <c r="FJ79" s="72" t="str">
        <f t="shared" si="181"/>
        <v>0 hari 0 jam 0 menit 0</v>
      </c>
      <c r="FK79" s="71">
        <f t="shared" si="182"/>
        <v>1.170833333</v>
      </c>
      <c r="FL79" s="72" t="str">
        <f t="shared" si="183"/>
        <v>1 hari 4 jam 6 menit 0</v>
      </c>
      <c r="FM79" s="76" t="s">
        <v>96</v>
      </c>
      <c r="FN79" s="166" t="s">
        <v>195</v>
      </c>
      <c r="FO79" s="167"/>
      <c r="FP79" s="167"/>
      <c r="FQ79" s="168"/>
      <c r="FR79" s="168"/>
      <c r="FS79" s="167"/>
      <c r="FT79" s="167"/>
      <c r="FU79" s="274"/>
      <c r="FV79" s="274"/>
      <c r="FW79" s="274"/>
      <c r="FX79" s="274"/>
      <c r="FY79" s="274"/>
      <c r="FZ79" s="274"/>
      <c r="GA79" s="274"/>
    </row>
    <row r="80" ht="28.5" customHeight="1">
      <c r="A80" s="1032">
        <v>4.0</v>
      </c>
      <c r="B80" s="54" t="s">
        <v>43</v>
      </c>
      <c r="C80" s="155"/>
      <c r="D80" s="155"/>
      <c r="E80" s="149"/>
      <c r="F80" s="169" t="s">
        <v>322</v>
      </c>
      <c r="G80" s="169" t="s">
        <v>7</v>
      </c>
      <c r="H80" s="169" t="s">
        <v>330</v>
      </c>
      <c r="I80" s="395" t="s">
        <v>1080</v>
      </c>
      <c r="J80" s="395" t="s">
        <v>1194</v>
      </c>
      <c r="K80" s="395" t="s">
        <v>1195</v>
      </c>
      <c r="L80" s="563">
        <v>7500.0</v>
      </c>
      <c r="M80" s="417">
        <v>7502.302</v>
      </c>
      <c r="N80" s="414" t="s">
        <v>92</v>
      </c>
      <c r="O80" s="148"/>
      <c r="P80" s="148"/>
      <c r="Q80" s="148"/>
      <c r="R80" s="148"/>
      <c r="S80" s="149" t="s">
        <v>93</v>
      </c>
      <c r="T80" s="149"/>
      <c r="U80" s="409">
        <v>45812.0</v>
      </c>
      <c r="V80" s="155"/>
      <c r="W80" s="169"/>
      <c r="X80" s="79" t="s">
        <v>334</v>
      </c>
      <c r="Y80" s="397">
        <v>45812.0</v>
      </c>
      <c r="Z80" s="411">
        <v>45812.75</v>
      </c>
      <c r="AA80" s="397">
        <v>45813.0</v>
      </c>
      <c r="AB80" s="398">
        <v>45813.43402777778</v>
      </c>
      <c r="AC80" s="153"/>
      <c r="AD80" s="66"/>
      <c r="AE80" s="154"/>
      <c r="AF80" s="154" t="s">
        <v>335</v>
      </c>
      <c r="AG80" s="249" t="s">
        <v>191</v>
      </c>
      <c r="AH80" s="413" t="s">
        <v>1081</v>
      </c>
      <c r="AI80" s="759" t="s">
        <v>883</v>
      </c>
      <c r="AJ80" s="759" t="s">
        <v>883</v>
      </c>
      <c r="AK80" s="399" t="s">
        <v>884</v>
      </c>
      <c r="AL80" s="970" t="s">
        <v>142</v>
      </c>
      <c r="AM80" s="1014"/>
      <c r="AN80" s="157"/>
      <c r="AO80" s="964" t="s">
        <v>1074</v>
      </c>
      <c r="AP80" s="956">
        <v>3800.0</v>
      </c>
      <c r="AQ80" s="993">
        <f t="shared" si="161"/>
        <v>39.935</v>
      </c>
      <c r="AR80" s="972">
        <v>16300.0</v>
      </c>
      <c r="AS80" s="972">
        <f t="shared" si="162"/>
        <v>650940.5</v>
      </c>
      <c r="AT80" s="971">
        <v>563280.0</v>
      </c>
      <c r="AU80" s="971">
        <v>536895.0</v>
      </c>
      <c r="AV80" s="973">
        <v>60000.0</v>
      </c>
      <c r="AW80" s="894">
        <f t="shared" si="163"/>
        <v>-27660.5</v>
      </c>
      <c r="AX80" s="360" t="s">
        <v>192</v>
      </c>
      <c r="AY80" s="399">
        <v>8.20250604484346E14</v>
      </c>
      <c r="AZ80" s="562">
        <v>3.7800189E8</v>
      </c>
      <c r="BA80" s="767">
        <v>45810.0</v>
      </c>
      <c r="BB80" s="767">
        <v>45810.0</v>
      </c>
      <c r="BC80" s="767">
        <v>45811.0</v>
      </c>
      <c r="BD80" s="767">
        <v>45811.0</v>
      </c>
      <c r="BE80" s="767">
        <v>45811.0</v>
      </c>
      <c r="BF80" s="767">
        <v>45812.0</v>
      </c>
      <c r="BG80" s="769">
        <f t="shared" si="164"/>
        <v>2</v>
      </c>
      <c r="BH80" s="770">
        <f t="shared" si="165"/>
        <v>2</v>
      </c>
      <c r="BI80" s="769">
        <f t="shared" si="166"/>
        <v>1</v>
      </c>
      <c r="BJ80" s="767">
        <v>45825.0</v>
      </c>
      <c r="BK80" s="767">
        <v>45812.0</v>
      </c>
      <c r="BL80" s="767">
        <v>45812.0</v>
      </c>
      <c r="BM80" s="767">
        <v>45813.0</v>
      </c>
      <c r="BN80" s="767">
        <v>45825.0</v>
      </c>
      <c r="BO80" s="767">
        <v>45826.0</v>
      </c>
      <c r="BP80" s="769">
        <f t="shared" si="167"/>
        <v>1</v>
      </c>
      <c r="BQ80" s="770">
        <f t="shared" si="168"/>
        <v>14</v>
      </c>
      <c r="BR80" s="769">
        <f t="shared" si="169"/>
        <v>1</v>
      </c>
      <c r="BS80" s="1034">
        <v>45839.0</v>
      </c>
      <c r="BT80" s="1034">
        <v>45838.0</v>
      </c>
      <c r="BU80" s="1034">
        <v>45838.0</v>
      </c>
      <c r="BV80" s="1034">
        <v>45839.0</v>
      </c>
      <c r="BW80" s="1034">
        <v>45839.0</v>
      </c>
      <c r="BX80" s="1034">
        <v>45840.0</v>
      </c>
      <c r="BY80" s="769">
        <f t="shared" si="170"/>
        <v>1</v>
      </c>
      <c r="BZ80" s="770">
        <f t="shared" si="171"/>
        <v>2</v>
      </c>
      <c r="CA80" s="769">
        <f t="shared" si="172"/>
        <v>1</v>
      </c>
      <c r="CB80" s="79"/>
      <c r="CC80" s="79"/>
      <c r="CD80" s="79"/>
      <c r="CE80" s="79"/>
      <c r="CF80" s="79"/>
      <c r="CG80" s="769"/>
      <c r="CH80" s="769">
        <f t="shared" si="173"/>
        <v>0</v>
      </c>
      <c r="CI80" s="770">
        <f t="shared" si="174"/>
        <v>0</v>
      </c>
      <c r="CJ80" s="769">
        <f t="shared" si="175"/>
        <v>0</v>
      </c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974">
        <v>45821.0</v>
      </c>
      <c r="CV80" s="974">
        <v>45825.0</v>
      </c>
      <c r="CW80" s="974">
        <v>45825.0</v>
      </c>
      <c r="CX80" s="974">
        <v>45826.0</v>
      </c>
      <c r="CY80" s="974">
        <v>45826.0</v>
      </c>
      <c r="CZ80" s="974">
        <v>45832.0</v>
      </c>
      <c r="DA80" s="79"/>
      <c r="DB80" s="79"/>
      <c r="DC80" s="79"/>
      <c r="DD80" s="79"/>
      <c r="DE80" s="79"/>
      <c r="DF80" s="79"/>
      <c r="DG80" s="79"/>
      <c r="DH80" s="79"/>
      <c r="DI80" s="79"/>
      <c r="DJ80" s="79"/>
      <c r="DK80" s="79"/>
      <c r="DL80" s="79"/>
      <c r="DM80" s="79"/>
      <c r="DN80" s="377"/>
      <c r="DO80" s="377"/>
      <c r="DP80" s="54"/>
      <c r="DQ80" s="54"/>
      <c r="DR80" s="54"/>
      <c r="DS80" s="54"/>
      <c r="DT80" s="54"/>
      <c r="DU80" s="54"/>
      <c r="DV80" s="377"/>
      <c r="DW80" s="377"/>
      <c r="DX80" s="105"/>
      <c r="DY80" s="377"/>
      <c r="DZ80" s="377"/>
      <c r="EA80" s="377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/>
      <c r="EO80" s="105"/>
      <c r="EP80" s="105"/>
      <c r="EQ80" s="163">
        <v>44000.0</v>
      </c>
      <c r="ER80" s="164" t="s">
        <v>194</v>
      </c>
      <c r="ES80" s="165">
        <v>3.0E7</v>
      </c>
      <c r="ET80" s="163"/>
      <c r="EU80" s="82"/>
      <c r="EV80" s="818">
        <v>45812.364583333336</v>
      </c>
      <c r="EW80" s="406">
        <v>45812.364583333336</v>
      </c>
      <c r="EX80" s="406">
        <v>45812.37152777778</v>
      </c>
      <c r="EY80" s="406">
        <v>45812.75</v>
      </c>
      <c r="EZ80" s="71">
        <f t="shared" si="176"/>
        <v>0.3854166667</v>
      </c>
      <c r="FA80" s="72" t="str">
        <f t="shared" si="177"/>
        <v>0 hari 9 jam 15 menit 0</v>
      </c>
      <c r="FB80" s="402">
        <v>45813.43402777778</v>
      </c>
      <c r="FC80" s="71">
        <f t="shared" si="178"/>
        <v>1.069444444</v>
      </c>
      <c r="FD80" s="72" t="str">
        <f t="shared" si="179"/>
        <v>1 hari 1 jam 40 menit 0</v>
      </c>
      <c r="FE80" s="75"/>
      <c r="FF80" s="75"/>
      <c r="FG80" s="75"/>
      <c r="FH80" s="75"/>
      <c r="FI80" s="71">
        <f t="shared" si="180"/>
        <v>0</v>
      </c>
      <c r="FJ80" s="72" t="str">
        <f t="shared" si="181"/>
        <v>0 hari 0 jam 0 menit 0</v>
      </c>
      <c r="FK80" s="71">
        <f t="shared" si="182"/>
        <v>1.069444444</v>
      </c>
      <c r="FL80" s="72" t="str">
        <f t="shared" si="183"/>
        <v>1 hari 1 jam 40 menit 0</v>
      </c>
      <c r="FM80" s="76" t="s">
        <v>96</v>
      </c>
      <c r="FN80" s="166" t="s">
        <v>195</v>
      </c>
      <c r="FO80" s="167"/>
      <c r="FP80" s="167"/>
      <c r="FQ80" s="168"/>
      <c r="FR80" s="171"/>
      <c r="FS80" s="167"/>
      <c r="FT80" s="167"/>
      <c r="FU80" s="274"/>
      <c r="FV80" s="274"/>
      <c r="FW80" s="274"/>
      <c r="FX80" s="274"/>
      <c r="FY80" s="274"/>
      <c r="FZ80" s="274"/>
      <c r="GA80" s="274"/>
    </row>
    <row r="81" ht="28.5" customHeight="1">
      <c r="A81" s="1032">
        <v>5.0</v>
      </c>
      <c r="B81" s="78" t="s">
        <v>43</v>
      </c>
      <c r="C81" s="155"/>
      <c r="D81" s="155"/>
      <c r="E81" s="169"/>
      <c r="F81" s="169" t="s">
        <v>322</v>
      </c>
      <c r="G81" s="169" t="s">
        <v>7</v>
      </c>
      <c r="H81" s="169" t="s">
        <v>330</v>
      </c>
      <c r="I81" s="395" t="s">
        <v>1080</v>
      </c>
      <c r="J81" s="395" t="s">
        <v>1196</v>
      </c>
      <c r="K81" s="395" t="s">
        <v>1197</v>
      </c>
      <c r="L81" s="563">
        <v>7500.0</v>
      </c>
      <c r="M81" s="417">
        <v>7529.003</v>
      </c>
      <c r="N81" s="414" t="s">
        <v>92</v>
      </c>
      <c r="O81" s="148"/>
      <c r="P81" s="148"/>
      <c r="Q81" s="148"/>
      <c r="R81" s="148"/>
      <c r="S81" s="149" t="s">
        <v>93</v>
      </c>
      <c r="T81" s="149"/>
      <c r="U81" s="409">
        <v>45812.0</v>
      </c>
      <c r="V81" s="155"/>
      <c r="W81" s="169"/>
      <c r="X81" s="79" t="s">
        <v>334</v>
      </c>
      <c r="Y81" s="397">
        <v>45812.0</v>
      </c>
      <c r="Z81" s="411">
        <v>45812.291666666664</v>
      </c>
      <c r="AA81" s="397">
        <v>45812.0</v>
      </c>
      <c r="AB81" s="398">
        <v>45812.53680555556</v>
      </c>
      <c r="AC81" s="153"/>
      <c r="AD81" s="66"/>
      <c r="AE81" s="173"/>
      <c r="AF81" s="154" t="s">
        <v>335</v>
      </c>
      <c r="AG81" s="249" t="s">
        <v>191</v>
      </c>
      <c r="AH81" s="413" t="s">
        <v>1081</v>
      </c>
      <c r="AI81" s="759" t="s">
        <v>883</v>
      </c>
      <c r="AJ81" s="759" t="s">
        <v>883</v>
      </c>
      <c r="AK81" s="399" t="s">
        <v>884</v>
      </c>
      <c r="AL81" s="970" t="s">
        <v>142</v>
      </c>
      <c r="AM81" s="1014"/>
      <c r="AN81" s="157"/>
      <c r="AO81" s="964" t="s">
        <v>1074</v>
      </c>
      <c r="AP81" s="956">
        <v>3800.0</v>
      </c>
      <c r="AQ81" s="993">
        <f t="shared" si="161"/>
        <v>39.935</v>
      </c>
      <c r="AR81" s="972">
        <v>16300.0</v>
      </c>
      <c r="AS81" s="972">
        <f t="shared" si="162"/>
        <v>650940.5</v>
      </c>
      <c r="AT81" s="971">
        <v>563280.0</v>
      </c>
      <c r="AU81" s="971">
        <v>537196.0</v>
      </c>
      <c r="AV81" s="973">
        <v>60000.0</v>
      </c>
      <c r="AW81" s="894">
        <f t="shared" si="163"/>
        <v>-27660.5</v>
      </c>
      <c r="AX81" s="360" t="s">
        <v>192</v>
      </c>
      <c r="AY81" s="399">
        <v>8.20250603407259E14</v>
      </c>
      <c r="AZ81" s="562">
        <v>3.7800189E8</v>
      </c>
      <c r="BA81" s="767">
        <v>45810.0</v>
      </c>
      <c r="BB81" s="767">
        <v>45810.0</v>
      </c>
      <c r="BC81" s="767">
        <v>45811.0</v>
      </c>
      <c r="BD81" s="767">
        <v>45811.0</v>
      </c>
      <c r="BE81" s="767">
        <v>45811.0</v>
      </c>
      <c r="BF81" s="767">
        <v>45812.0</v>
      </c>
      <c r="BG81" s="769">
        <f t="shared" si="164"/>
        <v>2</v>
      </c>
      <c r="BH81" s="770">
        <f t="shared" si="165"/>
        <v>2</v>
      </c>
      <c r="BI81" s="769">
        <f t="shared" si="166"/>
        <v>1</v>
      </c>
      <c r="BJ81" s="767">
        <v>45825.0</v>
      </c>
      <c r="BK81" s="767">
        <v>45812.0</v>
      </c>
      <c r="BL81" s="767">
        <v>45812.0</v>
      </c>
      <c r="BM81" s="767">
        <v>45813.0</v>
      </c>
      <c r="BN81" s="767">
        <v>45825.0</v>
      </c>
      <c r="BO81" s="767">
        <v>45827.0</v>
      </c>
      <c r="BP81" s="769">
        <f t="shared" si="167"/>
        <v>2</v>
      </c>
      <c r="BQ81" s="770">
        <f t="shared" si="168"/>
        <v>15</v>
      </c>
      <c r="BR81" s="769">
        <f t="shared" si="169"/>
        <v>2</v>
      </c>
      <c r="BS81" s="1034">
        <v>45839.0</v>
      </c>
      <c r="BT81" s="1034">
        <v>45838.0</v>
      </c>
      <c r="BU81" s="1034">
        <v>45838.0</v>
      </c>
      <c r="BV81" s="1034">
        <v>45839.0</v>
      </c>
      <c r="BW81" s="1034">
        <v>45839.0</v>
      </c>
      <c r="BX81" s="1034">
        <v>45840.0</v>
      </c>
      <c r="BY81" s="769">
        <f t="shared" si="170"/>
        <v>1</v>
      </c>
      <c r="BZ81" s="770">
        <f t="shared" si="171"/>
        <v>2</v>
      </c>
      <c r="CA81" s="769">
        <f t="shared" si="172"/>
        <v>1</v>
      </c>
      <c r="CB81" s="79"/>
      <c r="CC81" s="79"/>
      <c r="CD81" s="79"/>
      <c r="CE81" s="79"/>
      <c r="CF81" s="79"/>
      <c r="CG81" s="769"/>
      <c r="CH81" s="769">
        <f t="shared" si="173"/>
        <v>0</v>
      </c>
      <c r="CI81" s="770">
        <f t="shared" si="174"/>
        <v>0</v>
      </c>
      <c r="CJ81" s="769">
        <f t="shared" si="175"/>
        <v>0</v>
      </c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974">
        <v>45821.0</v>
      </c>
      <c r="CV81" s="974">
        <v>45825.0</v>
      </c>
      <c r="CW81" s="974">
        <v>45825.0</v>
      </c>
      <c r="CX81" s="974">
        <v>45826.0</v>
      </c>
      <c r="CY81" s="974">
        <v>45826.0</v>
      </c>
      <c r="CZ81" s="974">
        <v>45832.0</v>
      </c>
      <c r="DA81" s="79"/>
      <c r="DB81" s="79"/>
      <c r="DC81" s="79"/>
      <c r="DD81" s="79"/>
      <c r="DE81" s="79"/>
      <c r="DF81" s="79"/>
      <c r="DG81" s="79"/>
      <c r="DH81" s="79"/>
      <c r="DI81" s="79"/>
      <c r="DJ81" s="79"/>
      <c r="DK81" s="79"/>
      <c r="DL81" s="79"/>
      <c r="DM81" s="79"/>
      <c r="DN81" s="377"/>
      <c r="DO81" s="377"/>
      <c r="DP81" s="54"/>
      <c r="DQ81" s="54"/>
      <c r="DR81" s="54"/>
      <c r="DS81" s="54"/>
      <c r="DT81" s="54"/>
      <c r="DU81" s="54"/>
      <c r="DV81" s="377"/>
      <c r="DW81" s="377"/>
      <c r="DX81" s="105"/>
      <c r="DY81" s="377"/>
      <c r="DZ81" s="377"/>
      <c r="EA81" s="377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63">
        <v>44000.0</v>
      </c>
      <c r="ER81" s="164" t="s">
        <v>194</v>
      </c>
      <c r="ES81" s="165">
        <v>3.0E7</v>
      </c>
      <c r="ET81" s="163"/>
      <c r="EU81" s="69"/>
      <c r="EV81" s="405">
        <v>45811.868055555555</v>
      </c>
      <c r="EW81" s="406">
        <v>45811.868055555555</v>
      </c>
      <c r="EX81" s="406">
        <v>45811.87847222222</v>
      </c>
      <c r="EY81" s="406">
        <v>45812.291666666664</v>
      </c>
      <c r="EZ81" s="71">
        <f t="shared" si="176"/>
        <v>0.4236111111</v>
      </c>
      <c r="FA81" s="72" t="str">
        <f t="shared" si="177"/>
        <v>0 hari 10 jam 10 menit 0</v>
      </c>
      <c r="FB81" s="402">
        <v>45812.53680555556</v>
      </c>
      <c r="FC81" s="71">
        <f t="shared" si="178"/>
        <v>0.66875</v>
      </c>
      <c r="FD81" s="72" t="str">
        <f t="shared" si="179"/>
        <v>0 hari 16 jam 3 menit 0</v>
      </c>
      <c r="FE81" s="75"/>
      <c r="FF81" s="75"/>
      <c r="FG81" s="75"/>
      <c r="FH81" s="75"/>
      <c r="FI81" s="71">
        <f t="shared" si="180"/>
        <v>0</v>
      </c>
      <c r="FJ81" s="72" t="str">
        <f t="shared" si="181"/>
        <v>0 hari 0 jam 0 menit 0</v>
      </c>
      <c r="FK81" s="71">
        <f t="shared" si="182"/>
        <v>0.66875</v>
      </c>
      <c r="FL81" s="72" t="str">
        <f t="shared" si="183"/>
        <v>0 hari 16 jam 3 menit 0</v>
      </c>
      <c r="FM81" s="76" t="s">
        <v>96</v>
      </c>
      <c r="FN81" s="166" t="s">
        <v>195</v>
      </c>
      <c r="FO81" s="167"/>
      <c r="FP81" s="167"/>
      <c r="FQ81" s="168"/>
      <c r="FR81" s="171"/>
      <c r="FS81" s="167"/>
      <c r="FT81" s="167"/>
      <c r="FU81" s="274"/>
      <c r="FV81" s="274"/>
      <c r="FW81" s="274"/>
      <c r="FX81" s="274"/>
      <c r="FY81" s="274"/>
      <c r="FZ81" s="274"/>
      <c r="GA81" s="274"/>
    </row>
    <row r="82" ht="28.5" customHeight="1">
      <c r="A82" s="1032">
        <v>6.0</v>
      </c>
      <c r="B82" s="78" t="s">
        <v>43</v>
      </c>
      <c r="C82" s="155"/>
      <c r="D82" s="155"/>
      <c r="E82" s="169"/>
      <c r="F82" s="169" t="s">
        <v>322</v>
      </c>
      <c r="G82" s="169" t="s">
        <v>7</v>
      </c>
      <c r="H82" s="169" t="s">
        <v>330</v>
      </c>
      <c r="I82" s="395" t="s">
        <v>1080</v>
      </c>
      <c r="J82" s="395" t="s">
        <v>1198</v>
      </c>
      <c r="K82" s="395" t="s">
        <v>1199</v>
      </c>
      <c r="L82" s="563">
        <v>7800.0</v>
      </c>
      <c r="M82" s="417">
        <v>7563.714</v>
      </c>
      <c r="N82" s="414" t="s">
        <v>92</v>
      </c>
      <c r="O82" s="148"/>
      <c r="P82" s="148"/>
      <c r="Q82" s="148"/>
      <c r="R82" s="148"/>
      <c r="S82" s="149" t="s">
        <v>93</v>
      </c>
      <c r="T82" s="149"/>
      <c r="U82" s="409">
        <v>45810.0</v>
      </c>
      <c r="V82" s="155"/>
      <c r="W82" s="169"/>
      <c r="X82" s="79" t="s">
        <v>334</v>
      </c>
      <c r="Y82" s="397">
        <v>45810.0</v>
      </c>
      <c r="Z82" s="411">
        <v>45810.791666666664</v>
      </c>
      <c r="AA82" s="397">
        <v>45811.0</v>
      </c>
      <c r="AB82" s="398">
        <v>45811.4125</v>
      </c>
      <c r="AC82" s="153"/>
      <c r="AD82" s="66"/>
      <c r="AE82" s="154"/>
      <c r="AF82" s="154" t="s">
        <v>335</v>
      </c>
      <c r="AG82" s="249" t="s">
        <v>191</v>
      </c>
      <c r="AH82" s="413" t="s">
        <v>1081</v>
      </c>
      <c r="AI82" s="759" t="s">
        <v>883</v>
      </c>
      <c r="AJ82" s="759" t="s">
        <v>883</v>
      </c>
      <c r="AK82" s="399" t="s">
        <v>884</v>
      </c>
      <c r="AL82" s="970" t="s">
        <v>142</v>
      </c>
      <c r="AM82" s="1014"/>
      <c r="AN82" s="157"/>
      <c r="AO82" s="964" t="s">
        <v>1074</v>
      </c>
      <c r="AP82" s="956">
        <v>3800.0</v>
      </c>
      <c r="AQ82" s="993">
        <f t="shared" si="161"/>
        <v>39.935</v>
      </c>
      <c r="AR82" s="972">
        <v>16300.0</v>
      </c>
      <c r="AS82" s="972">
        <f t="shared" si="162"/>
        <v>650940.5</v>
      </c>
      <c r="AT82" s="971">
        <v>545520.0</v>
      </c>
      <c r="AU82" s="971">
        <v>521977.0</v>
      </c>
      <c r="AV82" s="973">
        <v>60000.0</v>
      </c>
      <c r="AW82" s="894">
        <f t="shared" si="163"/>
        <v>-45420.5</v>
      </c>
      <c r="AX82" s="360" t="s">
        <v>192</v>
      </c>
      <c r="AY82" s="1036">
        <v>8.20250602137928E14</v>
      </c>
      <c r="AZ82" s="894">
        <v>3.94201971E8</v>
      </c>
      <c r="BA82" s="767">
        <v>45819.0</v>
      </c>
      <c r="BB82" s="767">
        <v>45817.0</v>
      </c>
      <c r="BC82" s="767">
        <v>45817.0</v>
      </c>
      <c r="BD82" s="767">
        <v>45818.0</v>
      </c>
      <c r="BE82" s="767">
        <v>45819.0</v>
      </c>
      <c r="BF82" s="767">
        <v>45821.0</v>
      </c>
      <c r="BG82" s="769">
        <f t="shared" si="164"/>
        <v>2</v>
      </c>
      <c r="BH82" s="770">
        <f t="shared" si="165"/>
        <v>4</v>
      </c>
      <c r="BI82" s="769">
        <f t="shared" si="166"/>
        <v>2</v>
      </c>
      <c r="BJ82" s="767">
        <v>45824.0</v>
      </c>
      <c r="BK82" s="767">
        <v>45817.0</v>
      </c>
      <c r="BL82" s="767">
        <v>45817.0</v>
      </c>
      <c r="BM82" s="767">
        <v>45818.0</v>
      </c>
      <c r="BN82" s="767">
        <v>45824.0</v>
      </c>
      <c r="BO82" s="767">
        <v>45825.0</v>
      </c>
      <c r="BP82" s="769">
        <f t="shared" si="167"/>
        <v>1</v>
      </c>
      <c r="BQ82" s="770">
        <f t="shared" si="168"/>
        <v>8</v>
      </c>
      <c r="BR82" s="769">
        <f t="shared" si="169"/>
        <v>1</v>
      </c>
      <c r="BS82" s="1034">
        <v>45839.0</v>
      </c>
      <c r="BT82" s="1034">
        <v>45838.0</v>
      </c>
      <c r="BU82" s="1034">
        <v>45838.0</v>
      </c>
      <c r="BV82" s="1034">
        <v>45839.0</v>
      </c>
      <c r="BW82" s="1034">
        <v>45839.0</v>
      </c>
      <c r="BX82" s="1034">
        <v>45840.0</v>
      </c>
      <c r="BY82" s="769">
        <f t="shared" si="170"/>
        <v>1</v>
      </c>
      <c r="BZ82" s="770">
        <f t="shared" si="171"/>
        <v>2</v>
      </c>
      <c r="CA82" s="769">
        <f t="shared" si="172"/>
        <v>1</v>
      </c>
      <c r="CB82" s="79"/>
      <c r="CC82" s="79"/>
      <c r="CD82" s="79"/>
      <c r="CE82" s="79"/>
      <c r="CF82" s="79"/>
      <c r="CG82" s="769"/>
      <c r="CH82" s="769">
        <f t="shared" si="173"/>
        <v>0</v>
      </c>
      <c r="CI82" s="770">
        <f t="shared" si="174"/>
        <v>0</v>
      </c>
      <c r="CJ82" s="769">
        <f t="shared" si="175"/>
        <v>0</v>
      </c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974">
        <v>45821.0</v>
      </c>
      <c r="CV82" s="974">
        <v>45825.0</v>
      </c>
      <c r="CW82" s="974">
        <v>45825.0</v>
      </c>
      <c r="CX82" s="974">
        <v>45826.0</v>
      </c>
      <c r="CY82" s="974">
        <v>45826.0</v>
      </c>
      <c r="CZ82" s="974">
        <v>45828.0</v>
      </c>
      <c r="DA82" s="79"/>
      <c r="DB82" s="79"/>
      <c r="DC82" s="79"/>
      <c r="DD82" s="79"/>
      <c r="DE82" s="79"/>
      <c r="DF82" s="79"/>
      <c r="DG82" s="79"/>
      <c r="DH82" s="79"/>
      <c r="DI82" s="79"/>
      <c r="DJ82" s="79"/>
      <c r="DK82" s="79"/>
      <c r="DL82" s="79"/>
      <c r="DM82" s="79"/>
      <c r="DN82" s="377"/>
      <c r="DO82" s="377"/>
      <c r="DP82" s="54"/>
      <c r="DQ82" s="54"/>
      <c r="DR82" s="54"/>
      <c r="DS82" s="54"/>
      <c r="DT82" s="54"/>
      <c r="DU82" s="54"/>
      <c r="DV82" s="377"/>
      <c r="DW82" s="377"/>
      <c r="DX82" s="54"/>
      <c r="DY82" s="54"/>
      <c r="DZ82" s="377"/>
      <c r="EA82" s="377"/>
      <c r="EB82" s="105"/>
      <c r="EC82" s="105"/>
      <c r="ED82" s="105"/>
      <c r="EE82" s="105"/>
      <c r="EF82" s="105"/>
      <c r="EG82" s="105"/>
      <c r="EH82" s="377"/>
      <c r="EI82" s="377"/>
      <c r="EJ82" s="105"/>
      <c r="EK82" s="105"/>
      <c r="EL82" s="105"/>
      <c r="EM82" s="105"/>
      <c r="EN82" s="105"/>
      <c r="EO82" s="105"/>
      <c r="EP82" s="105"/>
      <c r="EQ82" s="163">
        <v>44000.0</v>
      </c>
      <c r="ER82" s="164" t="s">
        <v>194</v>
      </c>
      <c r="ES82" s="165">
        <v>3.0E7</v>
      </c>
      <c r="ET82" s="163"/>
      <c r="EU82" s="69"/>
      <c r="EV82" s="405">
        <v>45810.395833333336</v>
      </c>
      <c r="EW82" s="405">
        <v>45810.395833333336</v>
      </c>
      <c r="EX82" s="406">
        <v>45810.40277777778</v>
      </c>
      <c r="EY82" s="406">
        <v>45810.791666666664</v>
      </c>
      <c r="EZ82" s="71">
        <f t="shared" si="176"/>
        <v>0.3958333333</v>
      </c>
      <c r="FA82" s="72" t="str">
        <f t="shared" si="177"/>
        <v>0 hari 9 jam 30 menit 0</v>
      </c>
      <c r="FB82" s="402">
        <v>45811.4125</v>
      </c>
      <c r="FC82" s="71">
        <f t="shared" si="178"/>
        <v>1.016666667</v>
      </c>
      <c r="FD82" s="72" t="str">
        <f t="shared" si="179"/>
        <v>1 hari 0 jam 24 menit 0</v>
      </c>
      <c r="FE82" s="75"/>
      <c r="FF82" s="75"/>
      <c r="FG82" s="75"/>
      <c r="FH82" s="75"/>
      <c r="FI82" s="71">
        <f t="shared" si="180"/>
        <v>0</v>
      </c>
      <c r="FJ82" s="72" t="str">
        <f t="shared" si="181"/>
        <v>0 hari 0 jam 0 menit 0</v>
      </c>
      <c r="FK82" s="71">
        <f t="shared" si="182"/>
        <v>1.016666667</v>
      </c>
      <c r="FL82" s="72" t="str">
        <f t="shared" si="183"/>
        <v>1 hari 0 jam 24 menit 0</v>
      </c>
      <c r="FM82" s="76" t="s">
        <v>96</v>
      </c>
      <c r="FN82" s="166" t="s">
        <v>195</v>
      </c>
      <c r="FO82" s="167"/>
      <c r="FP82" s="167"/>
      <c r="FQ82" s="168"/>
      <c r="FR82" s="168"/>
      <c r="FS82" s="380"/>
      <c r="FT82" s="167"/>
      <c r="FU82" s="274"/>
      <c r="FV82" s="274"/>
      <c r="FW82" s="274"/>
      <c r="FX82" s="274"/>
      <c r="FY82" s="274"/>
      <c r="FZ82" s="274"/>
      <c r="GA82" s="274"/>
    </row>
    <row r="83" ht="28.5" customHeight="1">
      <c r="A83" s="1032">
        <v>7.0</v>
      </c>
      <c r="B83" s="78" t="s">
        <v>43</v>
      </c>
      <c r="C83" s="155"/>
      <c r="D83" s="155"/>
      <c r="E83" s="169"/>
      <c r="F83" s="169" t="s">
        <v>322</v>
      </c>
      <c r="G83" s="169" t="s">
        <v>7</v>
      </c>
      <c r="H83" s="169" t="s">
        <v>330</v>
      </c>
      <c r="I83" s="395" t="s">
        <v>1080</v>
      </c>
      <c r="J83" s="395" t="s">
        <v>1200</v>
      </c>
      <c r="K83" s="395" t="s">
        <v>1201</v>
      </c>
      <c r="L83" s="563">
        <v>7500.0</v>
      </c>
      <c r="M83" s="417">
        <v>7184.828</v>
      </c>
      <c r="N83" s="414" t="s">
        <v>92</v>
      </c>
      <c r="O83" s="148"/>
      <c r="P83" s="148"/>
      <c r="Q83" s="148"/>
      <c r="R83" s="148"/>
      <c r="S83" s="149" t="s">
        <v>93</v>
      </c>
      <c r="T83" s="149"/>
      <c r="U83" s="409">
        <v>45817.0</v>
      </c>
      <c r="V83" s="155"/>
      <c r="W83" s="169"/>
      <c r="X83" s="79" t="s">
        <v>334</v>
      </c>
      <c r="Y83" s="397">
        <v>45817.0</v>
      </c>
      <c r="Z83" s="411">
        <v>45817.07638888889</v>
      </c>
      <c r="AA83" s="397">
        <v>45817.0</v>
      </c>
      <c r="AB83" s="398">
        <v>45817.44027777778</v>
      </c>
      <c r="AC83" s="153"/>
      <c r="AD83" s="66"/>
      <c r="AE83" s="154"/>
      <c r="AF83" s="154" t="s">
        <v>335</v>
      </c>
      <c r="AG83" s="249" t="s">
        <v>191</v>
      </c>
      <c r="AH83" s="413" t="s">
        <v>1081</v>
      </c>
      <c r="AI83" s="759" t="s">
        <v>883</v>
      </c>
      <c r="AJ83" s="759" t="s">
        <v>883</v>
      </c>
      <c r="AK83" s="399" t="s">
        <v>884</v>
      </c>
      <c r="AL83" s="970" t="s">
        <v>142</v>
      </c>
      <c r="AM83" s="1014"/>
      <c r="AN83" s="157"/>
      <c r="AO83" s="964" t="s">
        <v>1074</v>
      </c>
      <c r="AP83" s="956">
        <v>3800.0</v>
      </c>
      <c r="AQ83" s="993">
        <f t="shared" ref="AQ83:AQ85" si="184">(39.43+38.21)/2</f>
        <v>38.82</v>
      </c>
      <c r="AR83" s="972">
        <v>16300.0</v>
      </c>
      <c r="AS83" s="972">
        <f t="shared" si="162"/>
        <v>632766</v>
      </c>
      <c r="AT83" s="971">
        <v>545688.0</v>
      </c>
      <c r="AU83" s="971">
        <v>531397.0</v>
      </c>
      <c r="AV83" s="973">
        <v>60000.0</v>
      </c>
      <c r="AW83" s="894">
        <f t="shared" si="163"/>
        <v>-27078</v>
      </c>
      <c r="AX83" s="360" t="s">
        <v>192</v>
      </c>
      <c r="AY83" s="399">
        <v>8.20250608875547E14</v>
      </c>
      <c r="AZ83" s="562">
        <v>3.67201836E8</v>
      </c>
      <c r="BA83" s="767">
        <v>45819.0</v>
      </c>
      <c r="BB83" s="767">
        <v>45817.0</v>
      </c>
      <c r="BC83" s="767">
        <v>45817.0</v>
      </c>
      <c r="BD83" s="767">
        <v>45818.0</v>
      </c>
      <c r="BE83" s="767">
        <v>45819.0</v>
      </c>
      <c r="BF83" s="767">
        <v>45821.0</v>
      </c>
      <c r="BG83" s="769">
        <f t="shared" si="164"/>
        <v>2</v>
      </c>
      <c r="BH83" s="770">
        <f t="shared" si="165"/>
        <v>4</v>
      </c>
      <c r="BI83" s="769">
        <f t="shared" si="166"/>
        <v>2</v>
      </c>
      <c r="BJ83" s="767">
        <v>45825.0</v>
      </c>
      <c r="BK83" s="767">
        <v>45817.0</v>
      </c>
      <c r="BL83" s="767">
        <v>45817.0</v>
      </c>
      <c r="BM83" s="767">
        <v>45818.0</v>
      </c>
      <c r="BN83" s="767">
        <v>45825.0</v>
      </c>
      <c r="BO83" s="767">
        <v>45827.0</v>
      </c>
      <c r="BP83" s="769">
        <f t="shared" si="167"/>
        <v>2</v>
      </c>
      <c r="BQ83" s="770">
        <f t="shared" si="168"/>
        <v>10</v>
      </c>
      <c r="BR83" s="769">
        <f t="shared" si="169"/>
        <v>2</v>
      </c>
      <c r="BS83" s="1034">
        <v>45839.0</v>
      </c>
      <c r="BT83" s="1034">
        <v>45838.0</v>
      </c>
      <c r="BU83" s="1034">
        <v>45838.0</v>
      </c>
      <c r="BV83" s="1034">
        <v>45839.0</v>
      </c>
      <c r="BW83" s="1034">
        <v>45839.0</v>
      </c>
      <c r="BX83" s="1034">
        <v>45840.0</v>
      </c>
      <c r="BY83" s="769">
        <f t="shared" si="170"/>
        <v>1</v>
      </c>
      <c r="BZ83" s="770">
        <f t="shared" si="171"/>
        <v>2</v>
      </c>
      <c r="CA83" s="769">
        <f t="shared" si="172"/>
        <v>1</v>
      </c>
      <c r="CB83" s="79"/>
      <c r="CC83" s="79"/>
      <c r="CD83" s="79"/>
      <c r="CE83" s="79"/>
      <c r="CF83" s="79"/>
      <c r="CG83" s="769"/>
      <c r="CH83" s="769">
        <f t="shared" si="173"/>
        <v>0</v>
      </c>
      <c r="CI83" s="770">
        <f t="shared" si="174"/>
        <v>0</v>
      </c>
      <c r="CJ83" s="769">
        <f t="shared" si="175"/>
        <v>0</v>
      </c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974">
        <v>45821.0</v>
      </c>
      <c r="CV83" s="974">
        <v>45825.0</v>
      </c>
      <c r="CW83" s="974">
        <v>45825.0</v>
      </c>
      <c r="CX83" s="974">
        <v>45826.0</v>
      </c>
      <c r="CY83" s="974">
        <v>45826.0</v>
      </c>
      <c r="CZ83" s="974">
        <v>45832.0</v>
      </c>
      <c r="DA83" s="79"/>
      <c r="DB83" s="79"/>
      <c r="DC83" s="79"/>
      <c r="DD83" s="79"/>
      <c r="DE83" s="79"/>
      <c r="DF83" s="79"/>
      <c r="DG83" s="79"/>
      <c r="DH83" s="79"/>
      <c r="DI83" s="79"/>
      <c r="DJ83" s="79"/>
      <c r="DK83" s="79"/>
      <c r="DL83" s="79"/>
      <c r="DM83" s="79"/>
      <c r="DN83" s="377"/>
      <c r="DO83" s="377"/>
      <c r="DP83" s="54"/>
      <c r="DQ83" s="54"/>
      <c r="DR83" s="54"/>
      <c r="DS83" s="54"/>
      <c r="DT83" s="54"/>
      <c r="DU83" s="54"/>
      <c r="DV83" s="377"/>
      <c r="DW83" s="377"/>
      <c r="DX83" s="54"/>
      <c r="DY83" s="54"/>
      <c r="DZ83" s="377"/>
      <c r="EA83" s="377"/>
      <c r="EB83" s="105"/>
      <c r="EC83" s="105"/>
      <c r="ED83" s="105"/>
      <c r="EE83" s="105"/>
      <c r="EF83" s="105"/>
      <c r="EG83" s="105"/>
      <c r="EH83" s="377"/>
      <c r="EI83" s="377"/>
      <c r="EJ83" s="105"/>
      <c r="EK83" s="105"/>
      <c r="EL83" s="105"/>
      <c r="EM83" s="105"/>
      <c r="EN83" s="105"/>
      <c r="EO83" s="105"/>
      <c r="EP83" s="105"/>
      <c r="EQ83" s="163">
        <v>44000.0</v>
      </c>
      <c r="ER83" s="164" t="s">
        <v>194</v>
      </c>
      <c r="ES83" s="165">
        <v>3.0E7</v>
      </c>
      <c r="ET83" s="163"/>
      <c r="EU83" s="69"/>
      <c r="EV83" s="405">
        <v>45816.538194444445</v>
      </c>
      <c r="EW83" s="405">
        <v>45816.538194444445</v>
      </c>
      <c r="EX83" s="406">
        <v>45816.569444444445</v>
      </c>
      <c r="EY83" s="406">
        <v>45817.07638888889</v>
      </c>
      <c r="EZ83" s="71">
        <f t="shared" si="176"/>
        <v>0.5381944444</v>
      </c>
      <c r="FA83" s="72" t="str">
        <f t="shared" si="177"/>
        <v>0 hari 12 jam 55 menit 0</v>
      </c>
      <c r="FB83" s="402">
        <v>45817.44027777778</v>
      </c>
      <c r="FC83" s="71">
        <f t="shared" si="178"/>
        <v>0.9020833333</v>
      </c>
      <c r="FD83" s="72" t="str">
        <f t="shared" si="179"/>
        <v>0 hari 21 jam 39 menit 0</v>
      </c>
      <c r="FE83" s="75"/>
      <c r="FF83" s="75"/>
      <c r="FG83" s="75"/>
      <c r="FH83" s="75"/>
      <c r="FI83" s="71">
        <f t="shared" si="180"/>
        <v>0</v>
      </c>
      <c r="FJ83" s="72" t="str">
        <f t="shared" si="181"/>
        <v>0 hari 0 jam 0 menit 0</v>
      </c>
      <c r="FK83" s="71">
        <f t="shared" si="182"/>
        <v>0.9020833333</v>
      </c>
      <c r="FL83" s="72" t="str">
        <f t="shared" si="183"/>
        <v>0 hari 21 jam 39 menit 0</v>
      </c>
      <c r="FM83" s="76" t="s">
        <v>96</v>
      </c>
      <c r="FN83" s="166" t="s">
        <v>195</v>
      </c>
      <c r="FO83" s="167"/>
      <c r="FP83" s="167"/>
      <c r="FQ83" s="168"/>
      <c r="FR83" s="168"/>
      <c r="FS83" s="380"/>
      <c r="FT83" s="167"/>
      <c r="FU83" s="274"/>
      <c r="FV83" s="274"/>
      <c r="FW83" s="274"/>
      <c r="FX83" s="274"/>
      <c r="FY83" s="274"/>
      <c r="FZ83" s="274"/>
      <c r="GA83" s="274"/>
    </row>
    <row r="84" ht="28.5" customHeight="1">
      <c r="A84" s="1037">
        <v>8.0</v>
      </c>
      <c r="B84" s="78" t="s">
        <v>43</v>
      </c>
      <c r="C84" s="383"/>
      <c r="D84" s="383"/>
      <c r="E84" s="383"/>
      <c r="F84" s="169" t="s">
        <v>322</v>
      </c>
      <c r="G84" s="169" t="s">
        <v>7</v>
      </c>
      <c r="H84" s="169" t="s">
        <v>330</v>
      </c>
      <c r="I84" s="395" t="s">
        <v>1080</v>
      </c>
      <c r="J84" s="395" t="s">
        <v>1202</v>
      </c>
      <c r="K84" s="395" t="s">
        <v>1203</v>
      </c>
      <c r="L84" s="563">
        <v>7350.0</v>
      </c>
      <c r="M84" s="417">
        <v>7752.012</v>
      </c>
      <c r="N84" s="414" t="s">
        <v>1204</v>
      </c>
      <c r="O84" s="148"/>
      <c r="P84" s="148"/>
      <c r="Q84" s="148"/>
      <c r="R84" s="148"/>
      <c r="S84" s="149" t="s">
        <v>93</v>
      </c>
      <c r="T84" s="149"/>
      <c r="U84" s="409">
        <v>45819.0</v>
      </c>
      <c r="V84" s="155"/>
      <c r="W84" s="169"/>
      <c r="X84" s="79" t="s">
        <v>334</v>
      </c>
      <c r="Y84" s="397">
        <v>45819.0</v>
      </c>
      <c r="Z84" s="411">
        <v>45819.131944444445</v>
      </c>
      <c r="AA84" s="397">
        <v>45819.0</v>
      </c>
      <c r="AB84" s="398">
        <v>45819.41527777778</v>
      </c>
      <c r="AC84" s="153"/>
      <c r="AD84" s="66"/>
      <c r="AE84" s="154"/>
      <c r="AF84" s="154" t="s">
        <v>335</v>
      </c>
      <c r="AG84" s="249" t="s">
        <v>191</v>
      </c>
      <c r="AH84" s="413" t="s">
        <v>1081</v>
      </c>
      <c r="AI84" s="759" t="s">
        <v>883</v>
      </c>
      <c r="AJ84" s="759" t="s">
        <v>883</v>
      </c>
      <c r="AK84" s="399" t="s">
        <v>884</v>
      </c>
      <c r="AL84" s="970" t="s">
        <v>142</v>
      </c>
      <c r="AM84" s="1014"/>
      <c r="AN84" s="157"/>
      <c r="AO84" s="964" t="s">
        <v>1074</v>
      </c>
      <c r="AP84" s="956">
        <v>3800.0</v>
      </c>
      <c r="AQ84" s="993">
        <f t="shared" si="184"/>
        <v>38.82</v>
      </c>
      <c r="AR84" s="972">
        <v>16300.0</v>
      </c>
      <c r="AS84" s="972">
        <f t="shared" si="162"/>
        <v>632766</v>
      </c>
      <c r="AT84" s="971">
        <v>544717.0</v>
      </c>
      <c r="AU84" s="971">
        <v>524362.0</v>
      </c>
      <c r="AV84" s="973">
        <v>60000.0</v>
      </c>
      <c r="AW84" s="894">
        <f t="shared" si="163"/>
        <v>-28049</v>
      </c>
      <c r="AX84" s="360" t="s">
        <v>192</v>
      </c>
      <c r="AY84" s="399">
        <v>8.20250610058874E14</v>
      </c>
      <c r="AZ84" s="562">
        <v>3.51001755E8</v>
      </c>
      <c r="BA84" s="767">
        <v>45819.0</v>
      </c>
      <c r="BB84" s="767">
        <v>45817.0</v>
      </c>
      <c r="BC84" s="767">
        <v>45817.0</v>
      </c>
      <c r="BD84" s="767">
        <v>45818.0</v>
      </c>
      <c r="BE84" s="767">
        <v>45819.0</v>
      </c>
      <c r="BF84" s="767">
        <v>45821.0</v>
      </c>
      <c r="BG84" s="769">
        <f t="shared" si="164"/>
        <v>2</v>
      </c>
      <c r="BH84" s="770">
        <f t="shared" si="165"/>
        <v>4</v>
      </c>
      <c r="BI84" s="769">
        <f t="shared" si="166"/>
        <v>2</v>
      </c>
      <c r="BJ84" s="767">
        <v>45824.0</v>
      </c>
      <c r="BK84" s="767">
        <v>45817.0</v>
      </c>
      <c r="BL84" s="767">
        <v>45817.0</v>
      </c>
      <c r="BM84" s="767">
        <v>45818.0</v>
      </c>
      <c r="BN84" s="767">
        <v>45824.0</v>
      </c>
      <c r="BO84" s="767">
        <v>45827.0</v>
      </c>
      <c r="BP84" s="769">
        <f t="shared" si="167"/>
        <v>3</v>
      </c>
      <c r="BQ84" s="770">
        <f t="shared" si="168"/>
        <v>10</v>
      </c>
      <c r="BR84" s="769">
        <f t="shared" si="169"/>
        <v>3</v>
      </c>
      <c r="BS84" s="1034">
        <v>45839.0</v>
      </c>
      <c r="BT84" s="1034">
        <v>45838.0</v>
      </c>
      <c r="BU84" s="1034">
        <v>45838.0</v>
      </c>
      <c r="BV84" s="1034">
        <v>45839.0</v>
      </c>
      <c r="BW84" s="1034">
        <v>45839.0</v>
      </c>
      <c r="BX84" s="1034">
        <v>45840.0</v>
      </c>
      <c r="BY84" s="769">
        <f t="shared" si="170"/>
        <v>1</v>
      </c>
      <c r="BZ84" s="770">
        <f t="shared" si="171"/>
        <v>2</v>
      </c>
      <c r="CA84" s="769">
        <f t="shared" si="172"/>
        <v>1</v>
      </c>
      <c r="CB84" s="79"/>
      <c r="CC84" s="79"/>
      <c r="CD84" s="79"/>
      <c r="CE84" s="79"/>
      <c r="CF84" s="79"/>
      <c r="CG84" s="769"/>
      <c r="CH84" s="769">
        <f t="shared" si="173"/>
        <v>0</v>
      </c>
      <c r="CI84" s="770">
        <f t="shared" si="174"/>
        <v>0</v>
      </c>
      <c r="CJ84" s="769">
        <f t="shared" si="175"/>
        <v>0</v>
      </c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974">
        <v>45824.0</v>
      </c>
      <c r="CV84" s="974">
        <v>45827.0</v>
      </c>
      <c r="CW84" s="974">
        <v>45831.0</v>
      </c>
      <c r="CX84" s="974">
        <v>45831.0</v>
      </c>
      <c r="CY84" s="974">
        <v>45831.0</v>
      </c>
      <c r="CZ84" s="974">
        <v>45839.0</v>
      </c>
      <c r="DA84" s="79"/>
      <c r="DB84" s="79"/>
      <c r="DC84" s="79"/>
      <c r="DD84" s="79"/>
      <c r="DE84" s="79"/>
      <c r="DF84" s="79"/>
      <c r="DG84" s="79"/>
      <c r="DH84" s="79"/>
      <c r="DI84" s="79"/>
      <c r="DJ84" s="79"/>
      <c r="DK84" s="79"/>
      <c r="DL84" s="79"/>
      <c r="DM84" s="79"/>
      <c r="DN84" s="377"/>
      <c r="DO84" s="377"/>
      <c r="DP84" s="54"/>
      <c r="DQ84" s="54"/>
      <c r="DR84" s="54"/>
      <c r="DS84" s="54"/>
      <c r="DT84" s="54"/>
      <c r="DU84" s="54"/>
      <c r="DV84" s="377"/>
      <c r="DW84" s="377"/>
      <c r="DX84" s="54"/>
      <c r="DY84" s="54"/>
      <c r="DZ84" s="377"/>
      <c r="EA84" s="377"/>
      <c r="EB84" s="105"/>
      <c r="EC84" s="105"/>
      <c r="ED84" s="105"/>
      <c r="EE84" s="105"/>
      <c r="EF84" s="105"/>
      <c r="EG84" s="105"/>
      <c r="EH84" s="377"/>
      <c r="EI84" s="377"/>
      <c r="EJ84" s="105"/>
      <c r="EK84" s="105"/>
      <c r="EL84" s="105"/>
      <c r="EM84" s="105"/>
      <c r="EN84" s="105"/>
      <c r="EO84" s="105"/>
      <c r="EP84" s="105"/>
      <c r="EQ84" s="163">
        <v>44000.0</v>
      </c>
      <c r="ER84" s="164" t="s">
        <v>194</v>
      </c>
      <c r="ES84" s="165">
        <v>3.0E7</v>
      </c>
      <c r="ET84" s="163"/>
      <c r="EU84" s="69"/>
      <c r="EV84" s="405">
        <v>45818.364583333336</v>
      </c>
      <c r="EW84" s="405">
        <v>45818.364583333336</v>
      </c>
      <c r="EX84" s="406">
        <v>45818.375</v>
      </c>
      <c r="EY84" s="406">
        <v>45819.131944444445</v>
      </c>
      <c r="EZ84" s="71">
        <f t="shared" si="176"/>
        <v>0.7673611111</v>
      </c>
      <c r="FA84" s="72" t="str">
        <f t="shared" si="177"/>
        <v>0 hari 18 jam 25 menit 0</v>
      </c>
      <c r="FB84" s="402">
        <v>45819.41527777778</v>
      </c>
      <c r="FC84" s="71">
        <f t="shared" si="178"/>
        <v>1.050694444</v>
      </c>
      <c r="FD84" s="72" t="str">
        <f t="shared" si="179"/>
        <v>1 hari 1 jam 13 menit 0</v>
      </c>
      <c r="FE84" s="75"/>
      <c r="FF84" s="75"/>
      <c r="FG84" s="75"/>
      <c r="FH84" s="75"/>
      <c r="FI84" s="71">
        <f t="shared" si="180"/>
        <v>0</v>
      </c>
      <c r="FJ84" s="72" t="str">
        <f t="shared" si="181"/>
        <v>0 hari 0 jam 0 menit 0</v>
      </c>
      <c r="FK84" s="71">
        <f t="shared" si="182"/>
        <v>1.050694444</v>
      </c>
      <c r="FL84" s="72" t="str">
        <f t="shared" si="183"/>
        <v>1 hari 1 jam 13 menit 0</v>
      </c>
      <c r="FM84" s="76"/>
      <c r="FN84" s="166" t="s">
        <v>195</v>
      </c>
      <c r="FO84" s="167"/>
      <c r="FP84" s="167"/>
      <c r="FQ84" s="168"/>
      <c r="FR84" s="168"/>
      <c r="FS84" s="380"/>
      <c r="FT84" s="167"/>
      <c r="FU84" s="274"/>
      <c r="FV84" s="274"/>
      <c r="FW84" s="274"/>
      <c r="FX84" s="274"/>
      <c r="FY84" s="274"/>
      <c r="FZ84" s="274"/>
      <c r="GA84" s="274"/>
    </row>
    <row r="85" ht="28.5" customHeight="1">
      <c r="A85" s="1037">
        <v>9.0</v>
      </c>
      <c r="B85" s="382" t="s">
        <v>43</v>
      </c>
      <c r="C85" s="383"/>
      <c r="D85" s="383"/>
      <c r="E85" s="383"/>
      <c r="F85" s="169" t="s">
        <v>322</v>
      </c>
      <c r="G85" s="169" t="s">
        <v>7</v>
      </c>
      <c r="H85" s="169" t="s">
        <v>330</v>
      </c>
      <c r="I85" s="395" t="s">
        <v>1080</v>
      </c>
      <c r="J85" s="395" t="s">
        <v>1205</v>
      </c>
      <c r="K85" s="395" t="s">
        <v>1206</v>
      </c>
      <c r="L85" s="563">
        <v>7500.0</v>
      </c>
      <c r="M85" s="417">
        <v>8162.342</v>
      </c>
      <c r="N85" s="414" t="s">
        <v>92</v>
      </c>
      <c r="O85" s="148"/>
      <c r="P85" s="148"/>
      <c r="Q85" s="148"/>
      <c r="R85" s="148"/>
      <c r="S85" s="149" t="s">
        <v>93</v>
      </c>
      <c r="T85" s="149"/>
      <c r="U85" s="409">
        <v>45820.0</v>
      </c>
      <c r="V85" s="155"/>
      <c r="W85" s="169"/>
      <c r="X85" s="79" t="s">
        <v>334</v>
      </c>
      <c r="Y85" s="397">
        <v>45820.0</v>
      </c>
      <c r="Z85" s="411">
        <v>45820.375</v>
      </c>
      <c r="AA85" s="397">
        <v>45820.0</v>
      </c>
      <c r="AB85" s="398">
        <v>45820.447222222225</v>
      </c>
      <c r="AC85" s="153"/>
      <c r="AD85" s="66"/>
      <c r="AE85" s="154"/>
      <c r="AF85" s="154" t="s">
        <v>335</v>
      </c>
      <c r="AG85" s="249" t="s">
        <v>191</v>
      </c>
      <c r="AH85" s="413" t="s">
        <v>1081</v>
      </c>
      <c r="AI85" s="759" t="s">
        <v>883</v>
      </c>
      <c r="AJ85" s="759" t="s">
        <v>883</v>
      </c>
      <c r="AK85" s="399" t="s">
        <v>884</v>
      </c>
      <c r="AL85" s="970" t="s">
        <v>142</v>
      </c>
      <c r="AM85" s="1014"/>
      <c r="AN85" s="157"/>
      <c r="AO85" s="964" t="s">
        <v>1074</v>
      </c>
      <c r="AP85" s="956">
        <v>3800.0</v>
      </c>
      <c r="AQ85" s="993">
        <f t="shared" si="184"/>
        <v>38.82</v>
      </c>
      <c r="AR85" s="972">
        <v>16300.0</v>
      </c>
      <c r="AS85" s="972">
        <f t="shared" si="162"/>
        <v>632766</v>
      </c>
      <c r="AT85" s="971">
        <v>544349.0</v>
      </c>
      <c r="AU85" s="971">
        <v>524724.0</v>
      </c>
      <c r="AV85" s="973">
        <v>60000.0</v>
      </c>
      <c r="AW85" s="894">
        <f t="shared" si="163"/>
        <v>-28417</v>
      </c>
      <c r="AX85" s="360" t="s">
        <v>192</v>
      </c>
      <c r="AY85" s="399">
        <v>8.20250611383044E14</v>
      </c>
      <c r="AZ85" s="562">
        <v>4.05002025E8</v>
      </c>
      <c r="BA85" s="767">
        <v>45819.0</v>
      </c>
      <c r="BB85" s="767">
        <v>45817.0</v>
      </c>
      <c r="BC85" s="767">
        <v>45817.0</v>
      </c>
      <c r="BD85" s="767">
        <v>45818.0</v>
      </c>
      <c r="BE85" s="767">
        <v>45819.0</v>
      </c>
      <c r="BF85" s="767">
        <v>45821.0</v>
      </c>
      <c r="BG85" s="769">
        <f t="shared" si="164"/>
        <v>2</v>
      </c>
      <c r="BH85" s="770">
        <f t="shared" si="165"/>
        <v>4</v>
      </c>
      <c r="BI85" s="769">
        <f t="shared" si="166"/>
        <v>2</v>
      </c>
      <c r="BJ85" s="767">
        <v>45824.0</v>
      </c>
      <c r="BK85" s="767">
        <v>45817.0</v>
      </c>
      <c r="BL85" s="767">
        <v>45817.0</v>
      </c>
      <c r="BM85" s="767">
        <v>45818.0</v>
      </c>
      <c r="BN85" s="767">
        <v>45824.0</v>
      </c>
      <c r="BO85" s="767">
        <v>45827.0</v>
      </c>
      <c r="BP85" s="769">
        <f t="shared" si="167"/>
        <v>3</v>
      </c>
      <c r="BQ85" s="770">
        <f t="shared" si="168"/>
        <v>10</v>
      </c>
      <c r="BR85" s="769">
        <f t="shared" si="169"/>
        <v>3</v>
      </c>
      <c r="BS85" s="1034">
        <v>45839.0</v>
      </c>
      <c r="BT85" s="1034">
        <v>45838.0</v>
      </c>
      <c r="BU85" s="1034">
        <v>45838.0</v>
      </c>
      <c r="BV85" s="1034">
        <v>45839.0</v>
      </c>
      <c r="BW85" s="1034">
        <v>45839.0</v>
      </c>
      <c r="BX85" s="1034">
        <v>45840.0</v>
      </c>
      <c r="BY85" s="769">
        <f t="shared" si="170"/>
        <v>1</v>
      </c>
      <c r="BZ85" s="770">
        <f t="shared" si="171"/>
        <v>2</v>
      </c>
      <c r="CA85" s="769">
        <f t="shared" si="172"/>
        <v>1</v>
      </c>
      <c r="CB85" s="79"/>
      <c r="CC85" s="79"/>
      <c r="CD85" s="79"/>
      <c r="CE85" s="79"/>
      <c r="CF85" s="79"/>
      <c r="CG85" s="769"/>
      <c r="CH85" s="769">
        <f t="shared" si="173"/>
        <v>0</v>
      </c>
      <c r="CI85" s="770">
        <f t="shared" si="174"/>
        <v>0</v>
      </c>
      <c r="CJ85" s="769">
        <f t="shared" si="175"/>
        <v>0</v>
      </c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974">
        <v>45824.0</v>
      </c>
      <c r="CV85" s="974">
        <v>45827.0</v>
      </c>
      <c r="CW85" s="974">
        <v>45831.0</v>
      </c>
      <c r="CX85" s="974">
        <v>45831.0</v>
      </c>
      <c r="CY85" s="974">
        <v>45831.0</v>
      </c>
      <c r="CZ85" s="974">
        <v>45839.0</v>
      </c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377"/>
      <c r="DO85" s="377"/>
      <c r="DP85" s="54"/>
      <c r="DQ85" s="54"/>
      <c r="DR85" s="54"/>
      <c r="DS85" s="54"/>
      <c r="DT85" s="54"/>
      <c r="DU85" s="54"/>
      <c r="DV85" s="377"/>
      <c r="DW85" s="377"/>
      <c r="DX85" s="54"/>
      <c r="DY85" s="54"/>
      <c r="DZ85" s="377"/>
      <c r="EA85" s="377"/>
      <c r="EB85" s="105"/>
      <c r="EC85" s="105"/>
      <c r="ED85" s="105"/>
      <c r="EE85" s="105"/>
      <c r="EF85" s="105"/>
      <c r="EG85" s="105"/>
      <c r="EH85" s="377"/>
      <c r="EI85" s="377"/>
      <c r="EJ85" s="105"/>
      <c r="EK85" s="105"/>
      <c r="EL85" s="105"/>
      <c r="EM85" s="105"/>
      <c r="EN85" s="105"/>
      <c r="EO85" s="105"/>
      <c r="EP85" s="105"/>
      <c r="EQ85" s="163">
        <v>44000.0</v>
      </c>
      <c r="ER85" s="164" t="s">
        <v>194</v>
      </c>
      <c r="ES85" s="165">
        <v>3.0E7</v>
      </c>
      <c r="ET85" s="163"/>
      <c r="EU85" s="69"/>
      <c r="EV85" s="405">
        <v>45819.53472222222</v>
      </c>
      <c r="EW85" s="405">
        <v>45819.53472222222</v>
      </c>
      <c r="EX85" s="406">
        <v>45819.54513888889</v>
      </c>
      <c r="EY85" s="406">
        <v>45820.375</v>
      </c>
      <c r="EZ85" s="71">
        <f t="shared" si="176"/>
        <v>0.8402777778</v>
      </c>
      <c r="FA85" s="72" t="str">
        <f t="shared" si="177"/>
        <v>0 hari 20 jam 10 menit 0</v>
      </c>
      <c r="FB85" s="402">
        <v>45820.447222222225</v>
      </c>
      <c r="FC85" s="71">
        <f t="shared" si="178"/>
        <v>0.9125</v>
      </c>
      <c r="FD85" s="72" t="str">
        <f t="shared" si="179"/>
        <v>0 hari 21 jam 54 menit 0</v>
      </c>
      <c r="FE85" s="75"/>
      <c r="FF85" s="75"/>
      <c r="FG85" s="75"/>
      <c r="FH85" s="75"/>
      <c r="FI85" s="71">
        <f t="shared" si="180"/>
        <v>0</v>
      </c>
      <c r="FJ85" s="72" t="str">
        <f t="shared" si="181"/>
        <v>0 hari 0 jam 0 menit 0</v>
      </c>
      <c r="FK85" s="71">
        <f t="shared" si="182"/>
        <v>0.9125</v>
      </c>
      <c r="FL85" s="72" t="str">
        <f t="shared" si="183"/>
        <v>0 hari 21 jam 54 menit 0</v>
      </c>
      <c r="FM85" s="76" t="s">
        <v>96</v>
      </c>
      <c r="FN85" s="166" t="s">
        <v>195</v>
      </c>
      <c r="FO85" s="167"/>
      <c r="FP85" s="167"/>
      <c r="FQ85" s="168"/>
      <c r="FR85" s="168"/>
      <c r="FS85" s="380"/>
      <c r="FT85" s="167"/>
      <c r="FU85" s="274"/>
      <c r="FV85" s="274"/>
      <c r="FW85" s="274"/>
      <c r="FX85" s="274"/>
      <c r="FY85" s="274"/>
      <c r="FZ85" s="274"/>
      <c r="GA85" s="274"/>
    </row>
    <row r="86" ht="18.0" customHeight="1">
      <c r="A86" s="388"/>
      <c r="B86" s="388"/>
      <c r="C86" s="389"/>
      <c r="D86" s="390"/>
      <c r="E86" s="391"/>
      <c r="F86" s="392"/>
      <c r="G86" s="392"/>
      <c r="H86" s="392"/>
      <c r="I86" s="392"/>
      <c r="J86" s="392"/>
      <c r="K86" s="89" t="s">
        <v>111</v>
      </c>
      <c r="L86" s="90">
        <f t="shared" ref="L86:M86" si="185">SUM(L77:L85)</f>
        <v>69650</v>
      </c>
      <c r="M86" s="91">
        <f t="shared" si="185"/>
        <v>69799.192</v>
      </c>
      <c r="N86" s="393"/>
      <c r="O86" s="392"/>
      <c r="P86" s="392"/>
      <c r="Q86" s="392"/>
      <c r="R86" s="392"/>
      <c r="S86" s="392"/>
      <c r="T86" s="86"/>
      <c r="U86" s="87"/>
      <c r="V86" s="179"/>
      <c r="W86" s="180"/>
      <c r="X86" s="181"/>
      <c r="Y86" s="86"/>
      <c r="Z86" s="86"/>
      <c r="AA86" s="93"/>
      <c r="AB86" s="93"/>
      <c r="AC86" s="93"/>
      <c r="AD86" s="90"/>
      <c r="AE86" s="90"/>
      <c r="AF86" s="90"/>
      <c r="AG86" s="94"/>
      <c r="AH86" s="94"/>
      <c r="AI86" s="86"/>
      <c r="AJ86" s="86"/>
      <c r="AK86" s="86"/>
      <c r="AL86" s="794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  <c r="CN86" s="94"/>
      <c r="CO86" s="94"/>
      <c r="CP86" s="94"/>
      <c r="CQ86" s="94"/>
      <c r="CR86" s="94"/>
      <c r="CS86" s="94"/>
      <c r="CT86" s="94"/>
      <c r="CU86" s="94"/>
      <c r="CV86" s="94"/>
      <c r="CW86" s="94"/>
      <c r="CX86" s="94"/>
      <c r="CY86" s="94"/>
      <c r="CZ86" s="94"/>
      <c r="DA86" s="94"/>
      <c r="DB86" s="94"/>
      <c r="DC86" s="94"/>
      <c r="DD86" s="94"/>
      <c r="DE86" s="94"/>
      <c r="DF86" s="94"/>
      <c r="DG86" s="94"/>
      <c r="DH86" s="94"/>
      <c r="DI86" s="94"/>
      <c r="DJ86" s="94"/>
      <c r="DK86" s="94"/>
      <c r="DL86" s="94"/>
      <c r="DM86" s="94"/>
      <c r="DN86" s="94"/>
      <c r="DO86" s="94"/>
      <c r="DP86" s="94"/>
      <c r="DQ86" s="94"/>
      <c r="DR86" s="94"/>
      <c r="DS86" s="86"/>
      <c r="DT86" s="94"/>
      <c r="DU86" s="94"/>
      <c r="DV86" s="94"/>
      <c r="DW86" s="94"/>
      <c r="DX86" s="94"/>
      <c r="DY86" s="86"/>
      <c r="DZ86" s="86"/>
      <c r="EA86" s="94"/>
      <c r="EB86" s="94"/>
      <c r="EC86" s="94"/>
      <c r="ED86" s="94"/>
      <c r="EE86" s="94"/>
      <c r="EF86" s="86"/>
      <c r="EG86" s="94"/>
      <c r="EH86" s="94"/>
      <c r="EI86" s="94"/>
      <c r="EJ86" s="94"/>
      <c r="EK86" s="94"/>
      <c r="EL86" s="86"/>
      <c r="EM86" s="94"/>
      <c r="EN86" s="94"/>
      <c r="EO86" s="94"/>
      <c r="EP86" s="94"/>
      <c r="EQ86" s="96"/>
      <c r="ER86" s="182"/>
      <c r="ES86" s="95"/>
      <c r="ET86" s="96"/>
      <c r="EU86" s="796"/>
      <c r="EV86" s="95"/>
      <c r="EW86" s="96"/>
      <c r="EX86" s="96"/>
      <c r="EY86" s="96"/>
      <c r="EZ86" s="96"/>
      <c r="FA86" s="96"/>
      <c r="FB86" s="96"/>
      <c r="FC86" s="96"/>
      <c r="FD86" s="96"/>
      <c r="FE86" s="96"/>
      <c r="FF86" s="96"/>
      <c r="FG86" s="96"/>
      <c r="FH86" s="96"/>
      <c r="FI86" s="96"/>
      <c r="FJ86" s="96"/>
      <c r="FK86" s="96"/>
      <c r="FL86" s="96"/>
      <c r="FM86" s="96"/>
      <c r="FN86" s="96"/>
      <c r="FO86" s="183"/>
      <c r="FP86" s="183"/>
      <c r="FQ86" s="183"/>
      <c r="FR86" s="183"/>
      <c r="FS86" s="183"/>
      <c r="FT86" s="183"/>
      <c r="FU86" s="797"/>
      <c r="FV86" s="797"/>
      <c r="FW86" s="797"/>
      <c r="FX86" s="797"/>
      <c r="FY86" s="797"/>
      <c r="FZ86" s="797"/>
      <c r="GA86" s="797"/>
    </row>
    <row r="87" ht="44.25" customHeight="1">
      <c r="A87" s="1009">
        <v>1.0</v>
      </c>
      <c r="B87" s="434" t="s">
        <v>43</v>
      </c>
      <c r="C87" s="1038" t="s">
        <v>397</v>
      </c>
      <c r="D87" s="169" t="s">
        <v>8</v>
      </c>
      <c r="E87" s="479" t="s">
        <v>1207</v>
      </c>
      <c r="F87" s="499" t="s">
        <v>249</v>
      </c>
      <c r="G87" s="499" t="s">
        <v>582</v>
      </c>
      <c r="H87" s="395" t="s">
        <v>567</v>
      </c>
      <c r="I87" s="169" t="s">
        <v>252</v>
      </c>
      <c r="J87" s="479" t="s">
        <v>600</v>
      </c>
      <c r="K87" s="395" t="s">
        <v>1208</v>
      </c>
      <c r="L87" s="799">
        <v>55000.0</v>
      </c>
      <c r="M87" s="417">
        <v>55000.15</v>
      </c>
      <c r="N87" s="830" t="s">
        <v>265</v>
      </c>
      <c r="O87" s="56"/>
      <c r="P87" s="56"/>
      <c r="Q87" s="56"/>
      <c r="R87" s="1010"/>
      <c r="S87" s="149" t="s">
        <v>93</v>
      </c>
      <c r="T87" s="1011"/>
      <c r="U87" s="409">
        <v>45826.0</v>
      </c>
      <c r="V87" s="1012"/>
      <c r="W87" s="1013"/>
      <c r="X87" s="977" t="s">
        <v>334</v>
      </c>
      <c r="Y87" s="1039"/>
      <c r="Z87" s="411"/>
      <c r="AA87" s="450"/>
      <c r="AB87" s="411"/>
      <c r="AC87" s="451"/>
      <c r="AD87" s="452"/>
      <c r="AE87" s="452"/>
      <c r="AF87" s="452"/>
      <c r="AG87" s="202" t="s">
        <v>95</v>
      </c>
      <c r="AH87" s="954" t="s">
        <v>1073</v>
      </c>
      <c r="AI87" s="759" t="s">
        <v>883</v>
      </c>
      <c r="AJ87" s="759" t="s">
        <v>883</v>
      </c>
      <c r="AK87" s="759" t="s">
        <v>884</v>
      </c>
      <c r="AL87" s="953" t="s">
        <v>142</v>
      </c>
      <c r="AM87" s="1014"/>
      <c r="AN87" s="453"/>
      <c r="AO87" s="964" t="s">
        <v>1074</v>
      </c>
      <c r="AP87" s="956">
        <v>5000.0</v>
      </c>
      <c r="AQ87" s="966">
        <v>57.2</v>
      </c>
      <c r="AR87" s="972">
        <v>16281.0</v>
      </c>
      <c r="AS87" s="972">
        <f>AR87*AQ87</f>
        <v>931273.2</v>
      </c>
      <c r="AT87" s="957">
        <v>66.29</v>
      </c>
      <c r="AU87" s="816">
        <v>63.84</v>
      </c>
      <c r="AV87" s="1040"/>
      <c r="AW87" s="816">
        <f>(AT87+AV87)-AQ87</f>
        <v>9.09</v>
      </c>
      <c r="AX87" s="1041" t="s">
        <v>1075</v>
      </c>
      <c r="AY87" s="1042"/>
      <c r="AZ87" s="983" t="s">
        <v>96</v>
      </c>
      <c r="BA87" s="767">
        <v>45840.0</v>
      </c>
      <c r="BB87" s="1043" t="s">
        <v>1209</v>
      </c>
      <c r="BC87" s="451"/>
      <c r="BD87" s="451"/>
      <c r="BE87" s="451"/>
      <c r="BF87" s="451"/>
      <c r="BG87" s="451"/>
      <c r="BH87" s="451"/>
      <c r="BI87" s="451"/>
      <c r="BJ87" s="451"/>
      <c r="BK87" s="451"/>
      <c r="BL87" s="451"/>
      <c r="BM87" s="451"/>
      <c r="BN87" s="451"/>
      <c r="BO87" s="451"/>
      <c r="BP87" s="451"/>
      <c r="BQ87" s="451"/>
      <c r="BR87" s="451"/>
      <c r="BS87" s="451"/>
      <c r="BT87" s="451"/>
      <c r="BU87" s="451"/>
      <c r="BV87" s="451"/>
      <c r="BW87" s="451"/>
      <c r="BX87" s="451"/>
      <c r="BY87" s="451"/>
      <c r="BZ87" s="451"/>
      <c r="CA87" s="451"/>
      <c r="CB87" s="451"/>
      <c r="CC87" s="451"/>
      <c r="CD87" s="451"/>
      <c r="CE87" s="451"/>
      <c r="CF87" s="451"/>
      <c r="CG87" s="451"/>
      <c r="CH87" s="451"/>
      <c r="CI87" s="451"/>
      <c r="CJ87" s="451"/>
      <c r="CK87" s="451"/>
      <c r="CL87" s="451"/>
      <c r="CM87" s="451"/>
      <c r="CN87" s="451"/>
      <c r="CO87" s="451"/>
      <c r="CP87" s="451"/>
      <c r="CQ87" s="451"/>
      <c r="CR87" s="451"/>
      <c r="CS87" s="451"/>
      <c r="CT87" s="451"/>
      <c r="CU87" s="451"/>
      <c r="CV87" s="451"/>
      <c r="CW87" s="451"/>
      <c r="CX87" s="451"/>
      <c r="CY87" s="451"/>
      <c r="CZ87" s="451"/>
      <c r="DA87" s="451"/>
      <c r="DB87" s="451"/>
      <c r="DC87" s="451"/>
      <c r="DD87" s="451"/>
      <c r="DE87" s="451"/>
      <c r="DF87" s="451"/>
      <c r="DG87" s="451"/>
      <c r="DH87" s="451"/>
      <c r="DI87" s="451"/>
      <c r="DJ87" s="451"/>
      <c r="DK87" s="451"/>
      <c r="DL87" s="451"/>
      <c r="DM87" s="451"/>
      <c r="DN87" s="451"/>
      <c r="DO87" s="451"/>
      <c r="DP87" s="451"/>
      <c r="DQ87" s="451"/>
      <c r="DR87" s="451"/>
      <c r="DS87" s="451"/>
      <c r="DT87" s="451"/>
      <c r="DU87" s="451"/>
      <c r="DV87" s="451"/>
      <c r="DW87" s="451"/>
      <c r="DX87" s="451"/>
      <c r="DY87" s="451"/>
      <c r="DZ87" s="451"/>
      <c r="EA87" s="451"/>
      <c r="EB87" s="451"/>
      <c r="EC87" s="451"/>
      <c r="ED87" s="451"/>
      <c r="EE87" s="451"/>
      <c r="EF87" s="451"/>
      <c r="EG87" s="451"/>
      <c r="EH87" s="451"/>
      <c r="EI87" s="451"/>
      <c r="EJ87" s="451"/>
      <c r="EK87" s="451"/>
      <c r="EL87" s="451"/>
      <c r="EM87" s="451"/>
      <c r="EN87" s="451"/>
      <c r="EO87" s="451"/>
      <c r="EP87" s="451"/>
      <c r="EQ87" s="453"/>
      <c r="ER87" s="455"/>
      <c r="ES87" s="456"/>
      <c r="ET87" s="1017"/>
      <c r="EU87" s="1044"/>
      <c r="EV87" s="405">
        <v>45822.197916666664</v>
      </c>
      <c r="EW87" s="405">
        <v>45825.71875</v>
      </c>
      <c r="EX87" s="406">
        <v>45825.71875</v>
      </c>
      <c r="EY87" s="406">
        <v>45826.85763888889</v>
      </c>
      <c r="EZ87" s="71">
        <f>EY87-EV87</f>
        <v>4.659722222</v>
      </c>
      <c r="FA87" s="910" t="str">
        <f>INT(EY87-EV87)&amp;" hari "&amp;HOUR(MOD(EY87-EV87,1))&amp;" jam "&amp;MINUTE(MOD(EY87-EV87,1))&amp;" menit "&amp;SECOND(MOD(EY87-EV87,1))</f>
        <v>4 hari 15 jam 50 menit 0</v>
      </c>
      <c r="FB87" s="1019"/>
      <c r="FC87" s="458"/>
      <c r="FD87" s="449"/>
      <c r="FE87" s="994">
        <v>45832.21666666667</v>
      </c>
      <c r="FF87" s="994">
        <v>45834.055555555555</v>
      </c>
      <c r="FG87" s="994">
        <v>45834.055555555555</v>
      </c>
      <c r="FH87" s="995">
        <v>45840.0</v>
      </c>
      <c r="FI87" s="71">
        <f>FH87-FE87</f>
        <v>7.783333333</v>
      </c>
      <c r="FJ87" s="72" t="str">
        <f>INT(FH87-FE87)&amp;" hari "&amp;HOUR(MOD(FH87-FE87,1))&amp;" jam "&amp;MINUTE(MOD(FH87-FE87,1))&amp;" menit "&amp;SECOND(MOD(FH87-FE87,1))</f>
        <v>7 hari 18 jam 48 menit 0</v>
      </c>
      <c r="FK87" s="459"/>
      <c r="FL87" s="460"/>
      <c r="FM87" s="461"/>
      <c r="FN87" s="462"/>
      <c r="FO87" s="463"/>
      <c r="FP87" s="462"/>
      <c r="FQ87" s="462"/>
      <c r="FR87" s="462"/>
      <c r="FS87" s="462"/>
      <c r="FT87" s="464"/>
      <c r="FU87" s="463"/>
      <c r="FV87" s="463"/>
      <c r="FW87" s="463"/>
      <c r="FX87" s="463"/>
      <c r="FY87" s="463"/>
      <c r="FZ87" s="463"/>
      <c r="GA87" s="463"/>
    </row>
    <row r="88" ht="14.25" customHeight="1">
      <c r="A88" s="86"/>
      <c r="B88" s="86"/>
      <c r="C88" s="364"/>
      <c r="D88" s="365"/>
      <c r="E88" s="88"/>
      <c r="F88" s="87"/>
      <c r="G88" s="87"/>
      <c r="H88" s="87"/>
      <c r="I88" s="87"/>
      <c r="J88" s="87"/>
      <c r="K88" s="89" t="s">
        <v>111</v>
      </c>
      <c r="L88" s="90">
        <f t="shared" ref="L88:M88" si="186">SUM(L87)</f>
        <v>55000</v>
      </c>
      <c r="M88" s="91">
        <f t="shared" si="186"/>
        <v>55000.15</v>
      </c>
      <c r="N88" s="92"/>
      <c r="O88" s="87"/>
      <c r="P88" s="87"/>
      <c r="Q88" s="87"/>
      <c r="R88" s="87"/>
      <c r="S88" s="87"/>
      <c r="T88" s="86"/>
      <c r="U88" s="87"/>
      <c r="V88" s="179"/>
      <c r="W88" s="180"/>
      <c r="X88" s="181"/>
      <c r="Y88" s="86"/>
      <c r="Z88" s="86"/>
      <c r="AA88" s="93"/>
      <c r="AB88" s="93"/>
      <c r="AC88" s="93"/>
      <c r="AD88" s="90"/>
      <c r="AE88" s="90"/>
      <c r="AF88" s="90"/>
      <c r="AG88" s="94"/>
      <c r="AH88" s="94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301"/>
      <c r="AU88" s="301"/>
      <c r="AV88" s="794"/>
      <c r="AW88" s="794"/>
      <c r="AX88" s="794"/>
      <c r="AY88" s="86"/>
      <c r="AZ88" s="86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4"/>
      <c r="BY88" s="94"/>
      <c r="BZ88" s="94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  <c r="CN88" s="94"/>
      <c r="CO88" s="94"/>
      <c r="CP88" s="94"/>
      <c r="CQ88" s="94"/>
      <c r="CR88" s="94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94"/>
      <c r="DS88" s="86"/>
      <c r="DT88" s="94"/>
      <c r="DU88" s="94"/>
      <c r="DV88" s="94"/>
      <c r="DW88" s="94"/>
      <c r="DX88" s="94"/>
      <c r="DY88" s="86"/>
      <c r="DZ88" s="86"/>
      <c r="EA88" s="94"/>
      <c r="EB88" s="94"/>
      <c r="EC88" s="94"/>
      <c r="ED88" s="94"/>
      <c r="EE88" s="94"/>
      <c r="EF88" s="86"/>
      <c r="EG88" s="94"/>
      <c r="EH88" s="94"/>
      <c r="EI88" s="94"/>
      <c r="EJ88" s="94"/>
      <c r="EK88" s="94"/>
      <c r="EL88" s="86"/>
      <c r="EM88" s="94"/>
      <c r="EN88" s="94"/>
      <c r="EO88" s="94"/>
      <c r="EP88" s="94"/>
      <c r="EQ88" s="96"/>
      <c r="ER88" s="182"/>
      <c r="ES88" s="95"/>
      <c r="ET88" s="96"/>
      <c r="EU88" s="796"/>
      <c r="EV88" s="1045"/>
      <c r="EW88" s="316"/>
      <c r="EX88" s="316"/>
      <c r="EY88" s="316"/>
      <c r="EZ88" s="96"/>
      <c r="FA88" s="96"/>
      <c r="FB88" s="96"/>
      <c r="FC88" s="96"/>
      <c r="FD88" s="96"/>
      <c r="FE88" s="96"/>
      <c r="FF88" s="96"/>
      <c r="FG88" s="96"/>
      <c r="FH88" s="96"/>
      <c r="FI88" s="96"/>
      <c r="FJ88" s="96"/>
      <c r="FK88" s="96"/>
      <c r="FL88" s="96"/>
      <c r="FM88" s="96"/>
      <c r="FN88" s="96"/>
      <c r="FO88" s="183"/>
      <c r="FP88" s="183"/>
      <c r="FQ88" s="183"/>
      <c r="FR88" s="183"/>
      <c r="FS88" s="183"/>
      <c r="FT88" s="183"/>
      <c r="FU88" s="797"/>
      <c r="FV88" s="797"/>
      <c r="FW88" s="797"/>
      <c r="FX88" s="797"/>
      <c r="FY88" s="797"/>
      <c r="FZ88" s="797"/>
      <c r="GA88" s="797"/>
    </row>
    <row r="89" ht="30.75" customHeight="1">
      <c r="A89" s="1046">
        <v>1.0</v>
      </c>
      <c r="B89" s="478" t="s">
        <v>43</v>
      </c>
      <c r="C89" s="1038" t="s">
        <v>397</v>
      </c>
      <c r="D89" s="395" t="s">
        <v>6</v>
      </c>
      <c r="E89" s="1038" t="s">
        <v>1210</v>
      </c>
      <c r="F89" s="499" t="s">
        <v>1211</v>
      </c>
      <c r="G89" s="499" t="s">
        <v>1212</v>
      </c>
      <c r="H89" s="395" t="s">
        <v>1213</v>
      </c>
      <c r="I89" s="395" t="s">
        <v>1214</v>
      </c>
      <c r="J89" s="479" t="s">
        <v>1215</v>
      </c>
      <c r="K89" s="992" t="s">
        <v>95</v>
      </c>
      <c r="L89" s="799">
        <v>53000.0</v>
      </c>
      <c r="M89" s="417">
        <v>52904.0</v>
      </c>
      <c r="N89" s="414" t="s">
        <v>92</v>
      </c>
      <c r="O89" s="1047"/>
      <c r="P89" s="1047"/>
      <c r="Q89" s="1047"/>
      <c r="R89" s="1048"/>
      <c r="S89" s="149" t="s">
        <v>93</v>
      </c>
      <c r="T89" s="1049"/>
      <c r="U89" s="870">
        <v>45879.0</v>
      </c>
      <c r="V89" s="445"/>
      <c r="W89" s="447"/>
      <c r="X89" s="1050" t="s">
        <v>1216</v>
      </c>
      <c r="Y89" s="833"/>
      <c r="Z89" s="806"/>
      <c r="AA89" s="806"/>
      <c r="AB89" s="64"/>
      <c r="AC89" s="153"/>
      <c r="AD89" s="66"/>
      <c r="AE89" s="154"/>
      <c r="AF89" s="154"/>
      <c r="AG89" s="568" t="s">
        <v>95</v>
      </c>
      <c r="AH89" s="413" t="s">
        <v>1217</v>
      </c>
      <c r="AI89" s="759" t="s">
        <v>883</v>
      </c>
      <c r="AJ89" s="759" t="s">
        <v>883</v>
      </c>
      <c r="AK89" s="759" t="s">
        <v>884</v>
      </c>
      <c r="AL89" s="79"/>
      <c r="AM89" s="156"/>
      <c r="AN89" s="157"/>
      <c r="AO89" s="760" t="s">
        <v>234</v>
      </c>
      <c r="AP89" s="956">
        <v>4700.0</v>
      </c>
      <c r="AQ89" s="993">
        <f>(57.12+56.18)/2</f>
        <v>56.65</v>
      </c>
      <c r="AR89" s="972"/>
      <c r="AS89" s="1051"/>
      <c r="AT89" s="966">
        <v>58.5</v>
      </c>
      <c r="AU89" s="890">
        <v>58.35</v>
      </c>
      <c r="AV89" s="360"/>
      <c r="AW89" s="816">
        <f>(AT89+AV89)-AQ89</f>
        <v>1.85</v>
      </c>
      <c r="AX89" s="966"/>
      <c r="AY89" s="399" t="s">
        <v>96</v>
      </c>
      <c r="AZ89" s="1052" t="s">
        <v>96</v>
      </c>
      <c r="BA89" s="767">
        <v>45869.0</v>
      </c>
      <c r="BB89" s="767">
        <v>45869.0</v>
      </c>
      <c r="BC89" s="767">
        <v>45870.0</v>
      </c>
      <c r="BD89" s="767">
        <v>45870.0</v>
      </c>
      <c r="BE89" s="767">
        <v>45870.0</v>
      </c>
      <c r="BF89" s="767">
        <v>45870.0</v>
      </c>
      <c r="BG89" s="769">
        <f t="shared" ref="BG89:BG90" si="187">BF89-BA89</f>
        <v>1</v>
      </c>
      <c r="BH89" s="770">
        <f t="shared" ref="BH89:BH90" si="188">BF89-BB89</f>
        <v>1</v>
      </c>
      <c r="BI89" s="769">
        <f t="shared" ref="BI89:BI90" si="189">BF89-BE89</f>
        <v>0</v>
      </c>
      <c r="BJ89" s="767">
        <v>45874.0</v>
      </c>
      <c r="BK89" s="767">
        <v>45873.0</v>
      </c>
      <c r="BL89" s="767">
        <v>45874.0</v>
      </c>
      <c r="BM89" s="767">
        <v>45874.0</v>
      </c>
      <c r="BN89" s="767">
        <v>45874.0</v>
      </c>
      <c r="BO89" s="767">
        <v>45879.0</v>
      </c>
      <c r="BP89" s="769">
        <f t="shared" ref="BP89:BP90" si="190">BO89-BJ89</f>
        <v>5</v>
      </c>
      <c r="BQ89" s="770">
        <f t="shared" ref="BQ89:BQ90" si="191">BO89-BK89</f>
        <v>6</v>
      </c>
      <c r="BR89" s="769">
        <f t="shared" ref="BR89:BR90" si="192">BO89-BN89</f>
        <v>5</v>
      </c>
      <c r="BS89" s="767">
        <v>45888.0</v>
      </c>
      <c r="BT89" s="767">
        <v>45887.0</v>
      </c>
      <c r="BU89" s="767">
        <v>45889.0</v>
      </c>
      <c r="BV89" s="767">
        <v>45889.0</v>
      </c>
      <c r="BW89" s="767">
        <v>45889.0</v>
      </c>
      <c r="BX89" s="767">
        <v>45891.0</v>
      </c>
      <c r="BY89" s="769">
        <f t="shared" ref="BY89:BY90" si="193">BX89-BS89</f>
        <v>3</v>
      </c>
      <c r="BZ89" s="770">
        <f t="shared" ref="BZ89:BZ90" si="194">BX89-BT89</f>
        <v>4</v>
      </c>
      <c r="CA89" s="769">
        <f t="shared" ref="CA89:CA90" si="195">BX89-BW89</f>
        <v>2</v>
      </c>
      <c r="CB89" s="767"/>
      <c r="CC89" s="767"/>
      <c r="CD89" s="767"/>
      <c r="CE89" s="767"/>
      <c r="CF89" s="767"/>
      <c r="CG89" s="767"/>
      <c r="CH89" s="769">
        <f t="shared" ref="CH89:CH90" si="196">CG89-CB89</f>
        <v>0</v>
      </c>
      <c r="CI89" s="770">
        <f t="shared" ref="CI89:CI90" si="197">CG89-CC89</f>
        <v>0</v>
      </c>
      <c r="CJ89" s="769">
        <f t="shared" ref="CJ89:CJ90" si="198">CG89-CF89</f>
        <v>0</v>
      </c>
      <c r="CK89" s="999"/>
      <c r="CL89" s="999"/>
      <c r="CM89" s="999"/>
      <c r="CN89" s="999"/>
      <c r="CO89" s="999"/>
      <c r="CP89" s="999"/>
      <c r="CQ89" s="999"/>
      <c r="CR89" s="999"/>
      <c r="CS89" s="999"/>
      <c r="CT89" s="79"/>
      <c r="CU89" s="79"/>
      <c r="CV89" s="79"/>
      <c r="CW89" s="79"/>
      <c r="CX89" s="79"/>
      <c r="CY89" s="79"/>
      <c r="CZ89" s="79"/>
      <c r="DA89" s="974">
        <v>45887.0</v>
      </c>
      <c r="DB89" s="974">
        <v>45887.0</v>
      </c>
      <c r="DC89" s="974">
        <v>45889.0</v>
      </c>
      <c r="DD89" s="974">
        <v>45889.0</v>
      </c>
      <c r="DE89" s="974">
        <v>45889.0</v>
      </c>
      <c r="DF89" s="974">
        <v>45895.0</v>
      </c>
      <c r="DG89" s="974">
        <v>45891.0</v>
      </c>
      <c r="DH89" s="974">
        <v>45897.0</v>
      </c>
      <c r="DI89" s="974">
        <v>45898.0</v>
      </c>
      <c r="DJ89" s="974">
        <v>45898.0</v>
      </c>
      <c r="DK89" s="974">
        <v>45898.0</v>
      </c>
      <c r="DL89" s="974">
        <v>45902.0</v>
      </c>
      <c r="DM89" s="53"/>
      <c r="DN89" s="377"/>
      <c r="DO89" s="377"/>
      <c r="DP89" s="54"/>
      <c r="DQ89" s="54"/>
      <c r="DR89" s="54"/>
      <c r="DS89" s="54"/>
      <c r="DT89" s="54"/>
      <c r="DU89" s="54"/>
      <c r="DV89" s="377"/>
      <c r="DW89" s="377"/>
      <c r="DX89" s="54"/>
      <c r="DY89" s="54"/>
      <c r="DZ89" s="377"/>
      <c r="EA89" s="377"/>
      <c r="EB89" s="105"/>
      <c r="EC89" s="105"/>
      <c r="ED89" s="105"/>
      <c r="EE89" s="105"/>
      <c r="EF89" s="105"/>
      <c r="EG89" s="105"/>
      <c r="EH89" s="377"/>
      <c r="EI89" s="377"/>
      <c r="EJ89" s="105"/>
      <c r="EK89" s="105"/>
      <c r="EL89" s="105"/>
      <c r="EM89" s="105"/>
      <c r="EN89" s="105"/>
      <c r="EO89" s="105"/>
      <c r="EP89" s="105"/>
      <c r="EQ89" s="163"/>
      <c r="ER89" s="164" t="s">
        <v>194</v>
      </c>
      <c r="ES89" s="165">
        <v>3.0E7</v>
      </c>
      <c r="ET89" s="163"/>
      <c r="EU89" s="69"/>
      <c r="EV89" s="1053">
        <v>45866.92083333333</v>
      </c>
      <c r="EW89" s="1053">
        <v>45870.86111111111</v>
      </c>
      <c r="EX89" s="1053">
        <v>45870.86111111111</v>
      </c>
      <c r="EY89" s="1053">
        <v>45880.708333333336</v>
      </c>
      <c r="EZ89" s="71">
        <f t="shared" ref="EZ89:EZ90" si="199">EY89-EV89</f>
        <v>13.7875</v>
      </c>
      <c r="FA89" s="72" t="str">
        <f t="shared" ref="FA89:FA90" si="200">INT(EY89-EV89)&amp;" hari "&amp;HOUR(MOD(EY89-EV89,1))&amp;" jam "&amp;MINUTE(MOD(EY89-EV89,1))&amp;" menit "&amp;SECOND(MOD(EY89-EV89,1))</f>
        <v>13 hari 18 jam 54 menit 0</v>
      </c>
      <c r="FB89" s="73"/>
      <c r="FC89" s="71">
        <f t="shared" ref="FC89:FC90" si="201">FB89-EV89</f>
        <v>-45866.92083</v>
      </c>
      <c r="FD89" s="72" t="str">
        <f t="shared" ref="FD89:FD90" si="202">INT(FB89-EV89)&amp;" hari "&amp;HOUR(MOD(FB89-EV89,1))&amp;" jam "&amp;MINUTE(MOD(FB89-EV89,1))&amp;" menit "&amp;SECOND(MOD(FB89-EV89,1))</f>
        <v>-45867 hari 1 jam 54 menit 0</v>
      </c>
      <c r="FE89" s="994">
        <v>45886.44583333333</v>
      </c>
      <c r="FF89" s="994">
        <v>45888.60555555556</v>
      </c>
      <c r="FG89" s="994">
        <v>45888.60555555556</v>
      </c>
      <c r="FH89" s="995">
        <v>45897.09722222222</v>
      </c>
      <c r="FI89" s="71">
        <f t="shared" ref="FI89:FI90" si="203">FH89-FE89</f>
        <v>10.65138889</v>
      </c>
      <c r="FJ89" s="72" t="str">
        <f t="shared" ref="FJ89:FJ90" si="204">INT(FH89-FE89)&amp;" hari "&amp;HOUR(MOD(FH89-FE89,1))&amp;" jam "&amp;MINUTE(MOD(FH89-FE89,1))&amp;" menit "&amp;SECOND(MOD(FH89-FE89,1))</f>
        <v>10 hari 15 jam 38 menit 0</v>
      </c>
      <c r="FK89" s="71">
        <f t="shared" ref="FK89:FK90" si="205">FC89+FI89</f>
        <v>-45856.26944</v>
      </c>
      <c r="FL89" s="72" t="str">
        <f t="shared" ref="FL89:FL90" si="206">INT(FK89)&amp;" hari "&amp;HOUR(MOD(FK89,1))&amp;" jam "&amp;MINUTE(MOD(FK89,1))&amp;" menit "&amp;SECOND(MOD(FK89,1))</f>
        <v>-45857 hari 17 jam 32 menit 0</v>
      </c>
      <c r="FM89" s="76" t="s">
        <v>96</v>
      </c>
      <c r="FN89" s="166"/>
      <c r="FO89" s="167"/>
      <c r="FP89" s="167"/>
      <c r="FQ89" s="168"/>
      <c r="FR89" s="168"/>
      <c r="FS89" s="380"/>
      <c r="FT89" s="496"/>
      <c r="FU89" s="495"/>
      <c r="FV89" s="495"/>
      <c r="FW89" s="495"/>
      <c r="FX89" s="495"/>
      <c r="FY89" s="495"/>
      <c r="FZ89" s="495"/>
      <c r="GA89" s="495"/>
    </row>
    <row r="90" ht="31.5" customHeight="1">
      <c r="A90" s="1046"/>
      <c r="B90" s="478"/>
      <c r="C90" s="499"/>
      <c r="D90" s="395"/>
      <c r="E90" s="1038" t="s">
        <v>1218</v>
      </c>
      <c r="F90" s="499" t="s">
        <v>1219</v>
      </c>
      <c r="G90" s="499" t="s">
        <v>1220</v>
      </c>
      <c r="H90" s="395" t="s">
        <v>1221</v>
      </c>
      <c r="I90" s="395" t="s">
        <v>1222</v>
      </c>
      <c r="J90" s="479" t="s">
        <v>1223</v>
      </c>
      <c r="K90" s="395" t="s">
        <v>1192</v>
      </c>
      <c r="L90" s="799">
        <v>9000.0</v>
      </c>
      <c r="M90" s="417">
        <v>9063.578</v>
      </c>
      <c r="N90" s="414" t="s">
        <v>92</v>
      </c>
      <c r="O90" s="1047"/>
      <c r="P90" s="1047"/>
      <c r="Q90" s="1047"/>
      <c r="R90" s="1048"/>
      <c r="S90" s="149" t="s">
        <v>93</v>
      </c>
      <c r="T90" s="1049"/>
      <c r="U90" s="870">
        <v>45869.0</v>
      </c>
      <c r="V90" s="445"/>
      <c r="W90" s="447"/>
      <c r="X90" s="1050" t="s">
        <v>1224</v>
      </c>
      <c r="Y90" s="1054">
        <v>45869.0</v>
      </c>
      <c r="Z90" s="805">
        <v>45869.38888888889</v>
      </c>
      <c r="AA90" s="1054">
        <v>45869.0</v>
      </c>
      <c r="AB90" s="398">
        <v>45869.60277777778</v>
      </c>
      <c r="AC90" s="153"/>
      <c r="AD90" s="66"/>
      <c r="AE90" s="154"/>
      <c r="AF90" s="154"/>
      <c r="AG90" s="249" t="s">
        <v>191</v>
      </c>
      <c r="AH90" s="413" t="s">
        <v>1225</v>
      </c>
      <c r="AI90" s="759" t="s">
        <v>883</v>
      </c>
      <c r="AJ90" s="759" t="s">
        <v>883</v>
      </c>
      <c r="AK90" s="759" t="s">
        <v>884</v>
      </c>
      <c r="AL90" s="953" t="s">
        <v>142</v>
      </c>
      <c r="AM90" s="156"/>
      <c r="AN90" s="157"/>
      <c r="AO90" s="157"/>
      <c r="AP90" s="956">
        <v>5000.0</v>
      </c>
      <c r="AQ90" s="966"/>
      <c r="AR90" s="966"/>
      <c r="AS90" s="966"/>
      <c r="AT90" s="971">
        <v>860000.0</v>
      </c>
      <c r="AU90" s="971">
        <v>860000.0</v>
      </c>
      <c r="AV90" s="360"/>
      <c r="AW90" s="966"/>
      <c r="AX90" s="966"/>
      <c r="AY90" s="399">
        <v>8.20250729910437E14</v>
      </c>
      <c r="AZ90" s="562">
        <v>3.915E8</v>
      </c>
      <c r="BA90" s="1055">
        <v>45721.0</v>
      </c>
      <c r="BB90" s="767">
        <v>45722.0</v>
      </c>
      <c r="BC90" s="767">
        <v>45722.0</v>
      </c>
      <c r="BD90" s="767">
        <v>45722.0</v>
      </c>
      <c r="BE90" s="767">
        <v>45722.0</v>
      </c>
      <c r="BF90" s="767">
        <v>45723.0</v>
      </c>
      <c r="BG90" s="769">
        <f t="shared" si="187"/>
        <v>2</v>
      </c>
      <c r="BH90" s="770">
        <f t="shared" si="188"/>
        <v>1</v>
      </c>
      <c r="BI90" s="769">
        <f t="shared" si="189"/>
        <v>1</v>
      </c>
      <c r="BJ90" s="767">
        <v>45721.0</v>
      </c>
      <c r="BK90" s="767">
        <v>45722.0</v>
      </c>
      <c r="BL90" s="767">
        <v>45722.0</v>
      </c>
      <c r="BM90" s="767">
        <v>45722.0</v>
      </c>
      <c r="BN90" s="767">
        <v>45722.0</v>
      </c>
      <c r="BO90" s="767">
        <v>45723.0</v>
      </c>
      <c r="BP90" s="769">
        <f t="shared" si="190"/>
        <v>2</v>
      </c>
      <c r="BQ90" s="770">
        <f t="shared" si="191"/>
        <v>1</v>
      </c>
      <c r="BR90" s="769">
        <f t="shared" si="192"/>
        <v>1</v>
      </c>
      <c r="BS90" s="767">
        <v>45868.0</v>
      </c>
      <c r="BT90" s="767">
        <v>45868.0</v>
      </c>
      <c r="BU90" s="767">
        <v>45869.0</v>
      </c>
      <c r="BV90" s="767">
        <v>45869.0</v>
      </c>
      <c r="BW90" s="767">
        <v>45869.0</v>
      </c>
      <c r="BX90" s="767">
        <v>45869.0</v>
      </c>
      <c r="BY90" s="769">
        <f t="shared" si="193"/>
        <v>1</v>
      </c>
      <c r="BZ90" s="770">
        <f t="shared" si="194"/>
        <v>1</v>
      </c>
      <c r="CA90" s="769">
        <f t="shared" si="195"/>
        <v>0</v>
      </c>
      <c r="CB90" s="767">
        <v>45868.0</v>
      </c>
      <c r="CC90" s="767">
        <v>45868.0</v>
      </c>
      <c r="CD90" s="767">
        <v>45869.0</v>
      </c>
      <c r="CE90" s="767">
        <v>45869.0</v>
      </c>
      <c r="CF90" s="767">
        <v>45869.0</v>
      </c>
      <c r="CG90" s="767">
        <v>45869.0</v>
      </c>
      <c r="CH90" s="769">
        <f t="shared" si="196"/>
        <v>1</v>
      </c>
      <c r="CI90" s="770">
        <f t="shared" si="197"/>
        <v>1</v>
      </c>
      <c r="CJ90" s="769">
        <f t="shared" si="198"/>
        <v>0</v>
      </c>
      <c r="CK90" s="767">
        <v>45868.0</v>
      </c>
      <c r="CL90" s="767">
        <v>45868.0</v>
      </c>
      <c r="CM90" s="767">
        <v>45869.0</v>
      </c>
      <c r="CN90" s="767">
        <v>45869.0</v>
      </c>
      <c r="CO90" s="767">
        <v>45869.0</v>
      </c>
      <c r="CP90" s="767">
        <v>45876.0</v>
      </c>
      <c r="CQ90" s="999"/>
      <c r="CR90" s="999"/>
      <c r="CS90" s="999"/>
      <c r="CT90" s="79"/>
      <c r="CU90" s="974">
        <v>45873.0</v>
      </c>
      <c r="CV90" s="974">
        <v>45873.0</v>
      </c>
      <c r="CW90" s="974">
        <v>45876.0</v>
      </c>
      <c r="CX90" s="974">
        <v>45877.0</v>
      </c>
      <c r="CY90" s="974">
        <v>45877.0</v>
      </c>
      <c r="CZ90" s="974">
        <v>45881.0</v>
      </c>
      <c r="DA90" s="79"/>
      <c r="DB90" s="79"/>
      <c r="DC90" s="79"/>
      <c r="DD90" s="79"/>
      <c r="DE90" s="79"/>
      <c r="DF90" s="79"/>
      <c r="DG90" s="79"/>
      <c r="DH90" s="79"/>
      <c r="DI90" s="79"/>
      <c r="DJ90" s="79"/>
      <c r="DK90" s="79"/>
      <c r="DL90" s="79"/>
      <c r="DM90" s="53"/>
      <c r="DN90" s="377"/>
      <c r="DO90" s="377"/>
      <c r="DP90" s="54"/>
      <c r="DQ90" s="54"/>
      <c r="DR90" s="54"/>
      <c r="DS90" s="54"/>
      <c r="DT90" s="54"/>
      <c r="DU90" s="54"/>
      <c r="DV90" s="377"/>
      <c r="DW90" s="377"/>
      <c r="DX90" s="54"/>
      <c r="DY90" s="54"/>
      <c r="DZ90" s="377"/>
      <c r="EA90" s="377"/>
      <c r="EB90" s="105"/>
      <c r="EC90" s="105"/>
      <c r="ED90" s="105"/>
      <c r="EE90" s="105"/>
      <c r="EF90" s="105"/>
      <c r="EG90" s="105"/>
      <c r="EH90" s="377"/>
      <c r="EI90" s="377"/>
      <c r="EJ90" s="105"/>
      <c r="EK90" s="105"/>
      <c r="EL90" s="105"/>
      <c r="EM90" s="105"/>
      <c r="EN90" s="105"/>
      <c r="EO90" s="105"/>
      <c r="EP90" s="105"/>
      <c r="EQ90" s="419"/>
      <c r="ER90" s="164" t="s">
        <v>194</v>
      </c>
      <c r="ES90" s="165">
        <v>3.0E7</v>
      </c>
      <c r="ET90" s="163"/>
      <c r="EU90" s="69"/>
      <c r="EV90" s="1053">
        <v>45866.4375</v>
      </c>
      <c r="EW90" s="1053">
        <v>45866.4375</v>
      </c>
      <c r="EX90" s="402">
        <v>45867.885416666664</v>
      </c>
      <c r="EY90" s="402">
        <v>45869.38888888889</v>
      </c>
      <c r="EZ90" s="71">
        <f t="shared" si="199"/>
        <v>2.951388889</v>
      </c>
      <c r="FA90" s="72" t="str">
        <f t="shared" si="200"/>
        <v>2 hari 22 jam 50 menit 0</v>
      </c>
      <c r="FB90" s="402">
        <v>45869.60277777778</v>
      </c>
      <c r="FC90" s="71">
        <f t="shared" si="201"/>
        <v>3.165277778</v>
      </c>
      <c r="FD90" s="72" t="str">
        <f t="shared" si="202"/>
        <v>3 hari 3 jam 58 menit 0</v>
      </c>
      <c r="FE90" s="994">
        <v>45886.44583333333</v>
      </c>
      <c r="FF90" s="994">
        <v>45888.60555555556</v>
      </c>
      <c r="FG90" s="994">
        <v>45888.60555555556</v>
      </c>
      <c r="FH90" s="995">
        <v>45897.09722222222</v>
      </c>
      <c r="FI90" s="71">
        <f t="shared" si="203"/>
        <v>10.65138889</v>
      </c>
      <c r="FJ90" s="72" t="str">
        <f t="shared" si="204"/>
        <v>10 hari 15 jam 38 menit 0</v>
      </c>
      <c r="FK90" s="71">
        <f t="shared" si="205"/>
        <v>13.81666667</v>
      </c>
      <c r="FL90" s="72" t="str">
        <f t="shared" si="206"/>
        <v>13 hari 19 jam 36 menit 0</v>
      </c>
      <c r="FM90" s="76" t="s">
        <v>96</v>
      </c>
      <c r="FN90" s="166"/>
      <c r="FO90" s="167"/>
      <c r="FP90" s="167"/>
      <c r="FQ90" s="168"/>
      <c r="FR90" s="168"/>
      <c r="FS90" s="380"/>
      <c r="FT90" s="496"/>
      <c r="FU90" s="495"/>
      <c r="FV90" s="495"/>
      <c r="FW90" s="495"/>
      <c r="FX90" s="495"/>
      <c r="FY90" s="495"/>
      <c r="FZ90" s="495"/>
      <c r="GA90" s="495"/>
    </row>
    <row r="91" ht="12.0" customHeight="1">
      <c r="A91" s="86"/>
      <c r="B91" s="86"/>
      <c r="C91" s="364"/>
      <c r="D91" s="365"/>
      <c r="E91" s="88"/>
      <c r="F91" s="87"/>
      <c r="G91" s="87"/>
      <c r="H91" s="87"/>
      <c r="I91" s="87"/>
      <c r="J91" s="87"/>
      <c r="K91" s="430" t="s">
        <v>111</v>
      </c>
      <c r="L91" s="90">
        <f t="shared" ref="L91:M91" si="207">SUM(L89+L90)</f>
        <v>62000</v>
      </c>
      <c r="M91" s="91">
        <f t="shared" si="207"/>
        <v>61967.578</v>
      </c>
      <c r="N91" s="92"/>
      <c r="O91" s="87"/>
      <c r="P91" s="87"/>
      <c r="Q91" s="87"/>
      <c r="R91" s="87"/>
      <c r="S91" s="87"/>
      <c r="T91" s="86"/>
      <c r="U91" s="87"/>
      <c r="V91" s="179"/>
      <c r="W91" s="180"/>
      <c r="X91" s="181"/>
      <c r="Y91" s="86"/>
      <c r="Z91" s="86"/>
      <c r="AA91" s="93"/>
      <c r="AB91" s="93"/>
      <c r="AC91" s="93"/>
      <c r="AD91" s="90"/>
      <c r="AE91" s="90"/>
      <c r="AF91" s="90"/>
      <c r="AG91" s="94"/>
      <c r="AH91" s="94"/>
      <c r="AI91" s="86"/>
      <c r="AJ91" s="86"/>
      <c r="AK91" s="86"/>
      <c r="AL91" s="86"/>
      <c r="AM91" s="301"/>
      <c r="AN91" s="86"/>
      <c r="AO91" s="86"/>
      <c r="AP91" s="86"/>
      <c r="AQ91" s="86"/>
      <c r="AR91" s="86"/>
      <c r="AS91" s="86"/>
      <c r="AT91" s="794"/>
      <c r="AU91" s="794"/>
      <c r="AV91" s="86"/>
      <c r="AW91" s="86"/>
      <c r="AX91" s="86"/>
      <c r="AY91" s="86"/>
      <c r="AZ91" s="7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  <c r="CN91" s="94"/>
      <c r="CO91" s="94"/>
      <c r="CP91" s="94"/>
      <c r="CQ91" s="94"/>
      <c r="CR91" s="94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94"/>
      <c r="DS91" s="86"/>
      <c r="DT91" s="94"/>
      <c r="DU91" s="94"/>
      <c r="DV91" s="94"/>
      <c r="DW91" s="94"/>
      <c r="DX91" s="94"/>
      <c r="DY91" s="86"/>
      <c r="DZ91" s="86"/>
      <c r="EA91" s="94"/>
      <c r="EB91" s="94"/>
      <c r="EC91" s="94"/>
      <c r="ED91" s="94"/>
      <c r="EE91" s="94"/>
      <c r="EF91" s="86"/>
      <c r="EG91" s="94"/>
      <c r="EH91" s="94"/>
      <c r="EI91" s="94"/>
      <c r="EJ91" s="94"/>
      <c r="EK91" s="94"/>
      <c r="EL91" s="86"/>
      <c r="EM91" s="94"/>
      <c r="EN91" s="94"/>
      <c r="EO91" s="94"/>
      <c r="EP91" s="94"/>
      <c r="EQ91" s="96"/>
      <c r="ER91" s="182"/>
      <c r="ES91" s="95"/>
      <c r="ET91" s="96"/>
      <c r="EU91" s="796"/>
      <c r="EV91" s="1056"/>
      <c r="EW91" s="1057"/>
      <c r="EX91" s="1057"/>
      <c r="EY91" s="1057"/>
      <c r="EZ91" s="96"/>
      <c r="FA91" s="96"/>
      <c r="FB91" s="96"/>
      <c r="FC91" s="96"/>
      <c r="FD91" s="96"/>
      <c r="FE91" s="96"/>
      <c r="FF91" s="96"/>
      <c r="FG91" s="96"/>
      <c r="FH91" s="96"/>
      <c r="FI91" s="96"/>
      <c r="FJ91" s="96"/>
      <c r="FK91" s="96"/>
      <c r="FL91" s="96"/>
      <c r="FM91" s="96"/>
      <c r="FN91" s="96"/>
      <c r="FO91" s="295"/>
      <c r="FP91" s="295"/>
      <c r="FQ91" s="295"/>
      <c r="FR91" s="295"/>
      <c r="FS91" s="295"/>
      <c r="FT91" s="295"/>
      <c r="FU91" s="797"/>
      <c r="FV91" s="797"/>
      <c r="FW91" s="797"/>
      <c r="FX91" s="797"/>
      <c r="FY91" s="797"/>
      <c r="FZ91" s="797"/>
      <c r="GA91" s="797"/>
    </row>
    <row r="92" ht="30.75" customHeight="1">
      <c r="A92" s="1009">
        <v>1.0</v>
      </c>
      <c r="B92" s="434" t="s">
        <v>43</v>
      </c>
      <c r="C92" s="1038" t="s">
        <v>397</v>
      </c>
      <c r="D92" s="169" t="s">
        <v>8</v>
      </c>
      <c r="E92" s="1038" t="s">
        <v>1226</v>
      </c>
      <c r="F92" s="413" t="s">
        <v>539</v>
      </c>
      <c r="G92" s="395" t="s">
        <v>9</v>
      </c>
      <c r="H92" s="395" t="s">
        <v>184</v>
      </c>
      <c r="I92" s="395" t="s">
        <v>540</v>
      </c>
      <c r="J92" s="479" t="s">
        <v>1227</v>
      </c>
      <c r="K92" s="395" t="s">
        <v>1228</v>
      </c>
      <c r="L92" s="799">
        <v>8500.0</v>
      </c>
      <c r="M92" s="527">
        <v>8504.58</v>
      </c>
      <c r="N92" s="830" t="s">
        <v>92</v>
      </c>
      <c r="O92" s="503"/>
      <c r="P92" s="503"/>
      <c r="Q92" s="503"/>
      <c r="R92" s="1020"/>
      <c r="S92" s="149" t="s">
        <v>93</v>
      </c>
      <c r="T92" s="1011"/>
      <c r="U92" s="870">
        <v>45876.0</v>
      </c>
      <c r="V92" s="446"/>
      <c r="W92" s="447"/>
      <c r="X92" s="1021" t="s">
        <v>189</v>
      </c>
      <c r="Y92" s="1058">
        <v>45876.0</v>
      </c>
      <c r="Z92" s="1059">
        <v>45876.833333333336</v>
      </c>
      <c r="AA92" s="1060">
        <v>45877.0</v>
      </c>
      <c r="AB92" s="1059">
        <v>45877.475694444445</v>
      </c>
      <c r="AC92" s="1015"/>
      <c r="AD92" s="64"/>
      <c r="AE92" s="153"/>
      <c r="AF92" s="66"/>
      <c r="AG92" s="249" t="s">
        <v>191</v>
      </c>
      <c r="AH92" s="1061" t="s">
        <v>1229</v>
      </c>
      <c r="AI92" s="759" t="s">
        <v>883</v>
      </c>
      <c r="AJ92" s="759" t="s">
        <v>883</v>
      </c>
      <c r="AK92" s="759" t="s">
        <v>884</v>
      </c>
      <c r="AL92" s="399"/>
      <c r="AM92" s="399"/>
      <c r="AN92" s="54"/>
      <c r="AO92" s="964" t="s">
        <v>1074</v>
      </c>
      <c r="AP92" s="956">
        <v>5400.0</v>
      </c>
      <c r="AQ92" s="966">
        <f>(65.2+64.73)/2</f>
        <v>64.965</v>
      </c>
      <c r="AR92" s="966"/>
      <c r="AS92" s="966"/>
      <c r="AT92" s="971">
        <v>1109556.0</v>
      </c>
      <c r="AU92" s="971">
        <v>977499.0</v>
      </c>
      <c r="AV92" s="360"/>
      <c r="AW92" s="890"/>
      <c r="AX92" s="360" t="s">
        <v>192</v>
      </c>
      <c r="AY92" s="399">
        <v>8.2025080585969E14</v>
      </c>
      <c r="AZ92" s="562">
        <v>9.1885E8</v>
      </c>
      <c r="BA92" s="767">
        <v>45831.0</v>
      </c>
      <c r="BB92" s="767">
        <v>45831.0</v>
      </c>
      <c r="BC92" s="767">
        <v>45832.0</v>
      </c>
      <c r="BD92" s="767">
        <v>45832.0</v>
      </c>
      <c r="BE92" s="767">
        <v>45833.0</v>
      </c>
      <c r="BF92" s="767">
        <v>45834.0</v>
      </c>
      <c r="BG92" s="769">
        <f t="shared" ref="BG92:BG93" si="208">BF92-BA92</f>
        <v>3</v>
      </c>
      <c r="BH92" s="770">
        <f t="shared" ref="BH92:BH93" si="209">BF92-BB92</f>
        <v>3</v>
      </c>
      <c r="BI92" s="769">
        <f t="shared" ref="BI92:BI93" si="210">BF92-BE92</f>
        <v>1</v>
      </c>
      <c r="BJ92" s="767">
        <v>45894.0</v>
      </c>
      <c r="BK92" s="767">
        <v>45894.0</v>
      </c>
      <c r="BL92" s="767">
        <v>45896.0</v>
      </c>
      <c r="BM92" s="767">
        <v>45896.0</v>
      </c>
      <c r="BN92" s="767">
        <v>45896.0</v>
      </c>
      <c r="BO92" s="767">
        <v>45897.0</v>
      </c>
      <c r="BP92" s="769">
        <f t="shared" ref="BP92:BP93" si="211">BO92-BJ92</f>
        <v>3</v>
      </c>
      <c r="BQ92" s="770">
        <f t="shared" ref="BQ92:BQ93" si="212">BO92-BK92</f>
        <v>3</v>
      </c>
      <c r="BR92" s="769">
        <f t="shared" ref="BR92:BR93" si="213">BO92-BN92</f>
        <v>1</v>
      </c>
      <c r="BS92" s="360"/>
      <c r="BT92" s="360"/>
      <c r="BU92" s="360"/>
      <c r="BV92" s="360"/>
      <c r="BW92" s="360"/>
      <c r="BX92" s="360"/>
      <c r="BY92" s="1062">
        <f t="shared" ref="BY92:BY93" si="214">BX92-BS92</f>
        <v>0</v>
      </c>
      <c r="BZ92" s="1063">
        <f t="shared" ref="BZ92:BZ93" si="215">BX92-BT92</f>
        <v>0</v>
      </c>
      <c r="CA92" s="1062">
        <f t="shared" ref="CA92:CA93" si="216">BX92-BW92</f>
        <v>0</v>
      </c>
      <c r="CB92" s="360"/>
      <c r="CC92" s="360"/>
      <c r="CD92" s="360"/>
      <c r="CE92" s="360"/>
      <c r="CF92" s="360"/>
      <c r="CG92" s="360"/>
      <c r="CH92" s="360"/>
      <c r="CI92" s="360"/>
      <c r="CJ92" s="360"/>
      <c r="CK92" s="360"/>
      <c r="CL92" s="360"/>
      <c r="CM92" s="360"/>
      <c r="CN92" s="360"/>
      <c r="CO92" s="360"/>
      <c r="CP92" s="360"/>
      <c r="CQ92" s="360"/>
      <c r="CR92" s="360"/>
      <c r="CS92" s="360"/>
      <c r="CT92" s="360"/>
      <c r="CU92" s="1064">
        <v>45882.0</v>
      </c>
      <c r="CV92" s="1065">
        <v>45888.0</v>
      </c>
      <c r="CW92" s="1065">
        <v>45889.0</v>
      </c>
      <c r="CX92" s="1065">
        <v>45889.0</v>
      </c>
      <c r="CY92" s="1065">
        <v>45890.0</v>
      </c>
      <c r="CZ92" s="1065">
        <v>45898.0</v>
      </c>
      <c r="DA92" s="1065">
        <v>45891.0</v>
      </c>
      <c r="DB92" s="1065">
        <v>45895.0</v>
      </c>
      <c r="DC92" s="1065">
        <v>45898.0</v>
      </c>
      <c r="DD92" s="1065">
        <v>45898.0</v>
      </c>
      <c r="DE92" s="1065">
        <v>45898.0</v>
      </c>
      <c r="DF92" s="1065">
        <v>45902.0</v>
      </c>
      <c r="DG92" s="1065">
        <v>45891.0</v>
      </c>
      <c r="DH92" s="1065">
        <v>45897.0</v>
      </c>
      <c r="DI92" s="1065">
        <v>45898.0</v>
      </c>
      <c r="DJ92" s="1065">
        <v>45898.0</v>
      </c>
      <c r="DK92" s="1065">
        <v>45898.0</v>
      </c>
      <c r="DL92" s="1065">
        <v>45902.0</v>
      </c>
      <c r="DM92" s="360"/>
      <c r="DN92" s="53"/>
      <c r="DO92" s="376"/>
      <c r="DP92" s="377"/>
      <c r="DQ92" s="377"/>
      <c r="DR92" s="54"/>
      <c r="DS92" s="54"/>
      <c r="DT92" s="54"/>
      <c r="DU92" s="54"/>
      <c r="DV92" s="54"/>
      <c r="DW92" s="54"/>
      <c r="DX92" s="377"/>
      <c r="DY92" s="377"/>
      <c r="DZ92" s="54"/>
      <c r="EA92" s="54"/>
      <c r="EB92" s="377"/>
      <c r="EC92" s="377"/>
      <c r="ED92" s="105"/>
      <c r="EE92" s="105"/>
      <c r="EF92" s="105"/>
      <c r="EG92" s="105"/>
      <c r="EH92" s="105"/>
      <c r="EI92" s="105"/>
      <c r="EJ92" s="377"/>
      <c r="EK92" s="377"/>
      <c r="EL92" s="105"/>
      <c r="EM92" s="105"/>
      <c r="EN92" s="105"/>
      <c r="EO92" s="105"/>
      <c r="EP92" s="105"/>
      <c r="EQ92" s="1066">
        <v>77500.0</v>
      </c>
      <c r="ER92" s="164" t="s">
        <v>194</v>
      </c>
      <c r="ES92" s="165">
        <v>3.0E7</v>
      </c>
      <c r="ET92" s="1024">
        <v>12500.0</v>
      </c>
      <c r="EU92" s="165"/>
      <c r="EV92" s="566">
        <v>45876.48263888889</v>
      </c>
      <c r="EW92" s="566">
        <v>45876.48263888889</v>
      </c>
      <c r="EX92" s="1053">
        <v>45876.541666666664</v>
      </c>
      <c r="EY92" s="1053">
        <v>45876.833333333336</v>
      </c>
      <c r="EZ92" s="71">
        <f t="shared" ref="EZ92:EZ93" si="217">EY92-EV92</f>
        <v>0.3506944444</v>
      </c>
      <c r="FA92" s="72" t="str">
        <f t="shared" ref="FA92:FA93" si="218">INT(EY92-EV92)&amp;" hari "&amp;HOUR(MOD(EY92-EV92,1))&amp;" jam "&amp;MINUTE(MOD(EY92-EV92,1))&amp;" menit "&amp;SECOND(MOD(EY92-EV92,1))</f>
        <v>0 hari 8 jam 25 menit 0</v>
      </c>
      <c r="FB92" s="818">
        <v>45877.475694444445</v>
      </c>
      <c r="FC92" s="71">
        <f t="shared" ref="FC92:FC93" si="219">FB92-EV92</f>
        <v>0.9930555556</v>
      </c>
      <c r="FD92" s="72" t="str">
        <f t="shared" ref="FD92:FD93" si="220">INT(FB92-EV92)&amp;" hari "&amp;HOUR(MOD(FB92-EV92,1))&amp;" jam "&amp;MINUTE(MOD(FB92-EV92,1))&amp;" menit "&amp;SECOND(MOD(FB92-EV92,1))</f>
        <v>0 hari 23 jam 50 menit 0</v>
      </c>
      <c r="FE92" s="75"/>
      <c r="FF92" s="75"/>
      <c r="FG92" s="75"/>
      <c r="FH92" s="75"/>
      <c r="FI92" s="75"/>
      <c r="FJ92" s="75"/>
      <c r="FK92" s="71">
        <f t="shared" ref="FK92:FK93" si="221">FJ92-FG92</f>
        <v>0</v>
      </c>
      <c r="FL92" s="72" t="str">
        <f>INT(FJ92-FG92)&amp;" hari "&amp;HOUR(MOD(FJ92-FG92,1))&amp;" jam "&amp;MINUTE(MOD(FJ92-FG92,1))&amp;" menit "&amp;SECOND(MOD(FJ92-FG92,1))</f>
        <v>0 hari 0 jam 0 menit 0</v>
      </c>
      <c r="FM92" s="71">
        <f t="shared" ref="FM92:FM93" si="222">FE92+FK92</f>
        <v>0</v>
      </c>
      <c r="FN92" s="72" t="str">
        <f>INT(FM92)&amp;" hari "&amp;HOUR(MOD(FM92,1))&amp;" jam "&amp;MINUTE(MOD(FM92,1))&amp;" menit "&amp;SECOND(MOD(FM92,1))</f>
        <v>0 hari 0 jam 0 menit 0</v>
      </c>
      <c r="FO92" s="76" t="s">
        <v>96</v>
      </c>
      <c r="FP92" s="166"/>
      <c r="FQ92" s="167"/>
      <c r="FR92" s="167"/>
      <c r="FS92" s="168"/>
      <c r="FT92" s="168"/>
      <c r="FU92" s="168"/>
      <c r="FV92" s="380"/>
      <c r="FW92" s="1067"/>
      <c r="FX92" s="1067"/>
      <c r="FY92" s="1067"/>
      <c r="FZ92" s="1067"/>
      <c r="GA92" s="1067"/>
    </row>
    <row r="93" ht="30.75" customHeight="1">
      <c r="A93" s="1046"/>
      <c r="B93" s="478"/>
      <c r="C93" s="465"/>
      <c r="D93" s="169"/>
      <c r="E93" s="1038" t="s">
        <v>1230</v>
      </c>
      <c r="F93" s="413" t="s">
        <v>539</v>
      </c>
      <c r="G93" s="395" t="s">
        <v>9</v>
      </c>
      <c r="H93" s="395" t="s">
        <v>184</v>
      </c>
      <c r="I93" s="395" t="s">
        <v>540</v>
      </c>
      <c r="J93" s="479" t="s">
        <v>1231</v>
      </c>
      <c r="K93" s="395" t="s">
        <v>1232</v>
      </c>
      <c r="L93" s="799">
        <v>8000.0</v>
      </c>
      <c r="M93" s="527">
        <v>8002.95</v>
      </c>
      <c r="N93" s="830" t="s">
        <v>92</v>
      </c>
      <c r="O93" s="1047"/>
      <c r="P93" s="1047"/>
      <c r="Q93" s="1047"/>
      <c r="R93" s="1048"/>
      <c r="S93" s="149" t="s">
        <v>93</v>
      </c>
      <c r="T93" s="475"/>
      <c r="U93" s="870">
        <v>45879.0</v>
      </c>
      <c r="V93" s="445"/>
      <c r="W93" s="447"/>
      <c r="X93" s="1021" t="s">
        <v>189</v>
      </c>
      <c r="Y93" s="804">
        <v>45879.0</v>
      </c>
      <c r="Z93" s="805">
        <v>45879.20138888889</v>
      </c>
      <c r="AA93" s="1054">
        <v>45879.0</v>
      </c>
      <c r="AB93" s="805">
        <v>45879.54583333333</v>
      </c>
      <c r="AC93" s="1068"/>
      <c r="AD93" s="573"/>
      <c r="AE93" s="153"/>
      <c r="AF93" s="535"/>
      <c r="AG93" s="249" t="s">
        <v>191</v>
      </c>
      <c r="AH93" s="1061" t="s">
        <v>1229</v>
      </c>
      <c r="AI93" s="759" t="s">
        <v>883</v>
      </c>
      <c r="AJ93" s="759" t="s">
        <v>883</v>
      </c>
      <c r="AK93" s="759" t="s">
        <v>884</v>
      </c>
      <c r="AL93" s="79"/>
      <c r="AM93" s="156"/>
      <c r="AN93" s="303"/>
      <c r="AO93" s="964" t="s">
        <v>1074</v>
      </c>
      <c r="AP93" s="956">
        <v>5400.0</v>
      </c>
      <c r="AQ93" s="966">
        <f>(65.92+65.2)/2</f>
        <v>65.56</v>
      </c>
      <c r="AR93" s="966"/>
      <c r="AS93" s="966"/>
      <c r="AT93" s="971">
        <v>1109556.0</v>
      </c>
      <c r="AU93" s="971">
        <v>971380.0</v>
      </c>
      <c r="AV93" s="360"/>
      <c r="AW93" s="890"/>
      <c r="AX93" s="360" t="s">
        <v>192</v>
      </c>
      <c r="AY93" s="399">
        <v>8.20250805860656E14</v>
      </c>
      <c r="AZ93" s="812">
        <v>8.648E8</v>
      </c>
      <c r="BA93" s="767">
        <v>45831.0</v>
      </c>
      <c r="BB93" s="767">
        <v>45831.0</v>
      </c>
      <c r="BC93" s="767">
        <v>45832.0</v>
      </c>
      <c r="BD93" s="767">
        <v>45832.0</v>
      </c>
      <c r="BE93" s="767">
        <v>45833.0</v>
      </c>
      <c r="BF93" s="767">
        <v>45834.0</v>
      </c>
      <c r="BG93" s="769">
        <f t="shared" si="208"/>
        <v>3</v>
      </c>
      <c r="BH93" s="770">
        <f t="shared" si="209"/>
        <v>3</v>
      </c>
      <c r="BI93" s="769">
        <f t="shared" si="210"/>
        <v>1</v>
      </c>
      <c r="BJ93" s="767">
        <v>45894.0</v>
      </c>
      <c r="BK93" s="767">
        <v>45894.0</v>
      </c>
      <c r="BL93" s="767">
        <v>45896.0</v>
      </c>
      <c r="BM93" s="767">
        <v>45896.0</v>
      </c>
      <c r="BN93" s="767">
        <v>45896.0</v>
      </c>
      <c r="BO93" s="767">
        <v>45897.0</v>
      </c>
      <c r="BP93" s="769">
        <f t="shared" si="211"/>
        <v>3</v>
      </c>
      <c r="BQ93" s="770">
        <f t="shared" si="212"/>
        <v>3</v>
      </c>
      <c r="BR93" s="769">
        <f t="shared" si="213"/>
        <v>1</v>
      </c>
      <c r="BS93" s="1069"/>
      <c r="BT93" s="1069"/>
      <c r="BU93" s="1069"/>
      <c r="BV93" s="1069"/>
      <c r="BW93" s="1069"/>
      <c r="BX93" s="1069"/>
      <c r="BY93" s="1062">
        <f t="shared" si="214"/>
        <v>0</v>
      </c>
      <c r="BZ93" s="1063">
        <f t="shared" si="215"/>
        <v>0</v>
      </c>
      <c r="CA93" s="1062">
        <f t="shared" si="216"/>
        <v>0</v>
      </c>
      <c r="CB93" s="1069"/>
      <c r="CC93" s="1069"/>
      <c r="CD93" s="1069"/>
      <c r="CE93" s="1069"/>
      <c r="CF93" s="1069"/>
      <c r="CG93" s="1069"/>
      <c r="CH93" s="1069"/>
      <c r="CI93" s="1069"/>
      <c r="CJ93" s="1069"/>
      <c r="CK93" s="1069"/>
      <c r="CL93" s="1069"/>
      <c r="CM93" s="1069"/>
      <c r="CN93" s="1069"/>
      <c r="CO93" s="1069"/>
      <c r="CP93" s="1069"/>
      <c r="CQ93" s="1069"/>
      <c r="CR93" s="1069"/>
      <c r="CS93" s="1069"/>
      <c r="CT93" s="1069"/>
      <c r="CU93" s="1064">
        <v>45882.0</v>
      </c>
      <c r="CV93" s="1065">
        <v>45888.0</v>
      </c>
      <c r="CW93" s="1065">
        <v>45889.0</v>
      </c>
      <c r="CX93" s="1065">
        <v>45889.0</v>
      </c>
      <c r="CY93" s="1065">
        <v>45890.0</v>
      </c>
      <c r="CZ93" s="1065">
        <v>45898.0</v>
      </c>
      <c r="DA93" s="1069"/>
      <c r="DB93" s="1069"/>
      <c r="DC93" s="1069"/>
      <c r="DD93" s="1069"/>
      <c r="DE93" s="1069"/>
      <c r="DF93" s="1069"/>
      <c r="DG93" s="1069"/>
      <c r="DH93" s="1069"/>
      <c r="DI93" s="1069"/>
      <c r="DJ93" s="1069"/>
      <c r="DK93" s="1069"/>
      <c r="DL93" s="1069"/>
      <c r="DM93" s="1069"/>
      <c r="DN93" s="581"/>
      <c r="DO93" s="874"/>
      <c r="DP93" s="104"/>
      <c r="DQ93" s="104"/>
      <c r="DR93" s="104"/>
      <c r="DS93" s="104"/>
      <c r="DT93" s="104"/>
      <c r="DU93" s="104"/>
      <c r="DV93" s="104"/>
      <c r="DW93" s="104"/>
      <c r="DX93" s="104"/>
      <c r="DY93" s="104"/>
      <c r="DZ93" s="104"/>
      <c r="EA93" s="104"/>
      <c r="EB93" s="104"/>
      <c r="EC93" s="104"/>
      <c r="ED93" s="104"/>
      <c r="EE93" s="104"/>
      <c r="EF93" s="104"/>
      <c r="EG93" s="104"/>
      <c r="EH93" s="104"/>
      <c r="EI93" s="104"/>
      <c r="EJ93" s="104"/>
      <c r="EK93" s="104"/>
      <c r="EL93" s="104"/>
      <c r="EM93" s="104"/>
      <c r="EN93" s="104"/>
      <c r="EO93" s="104"/>
      <c r="EP93" s="104"/>
      <c r="EQ93" s="1066">
        <v>77500.0</v>
      </c>
      <c r="ER93" s="164" t="s">
        <v>194</v>
      </c>
      <c r="ES93" s="165">
        <v>3.0E7</v>
      </c>
      <c r="ET93" s="156"/>
      <c r="EU93" s="537"/>
      <c r="EV93" s="566">
        <v>45878.93402777778</v>
      </c>
      <c r="EW93" s="566">
        <v>45878.93402777778</v>
      </c>
      <c r="EX93" s="1053">
        <v>45878.947916666664</v>
      </c>
      <c r="EY93" s="1053">
        <v>45879.20138888889</v>
      </c>
      <c r="EZ93" s="71">
        <f t="shared" si="217"/>
        <v>0.2673611111</v>
      </c>
      <c r="FA93" s="72" t="str">
        <f t="shared" si="218"/>
        <v>0 hari 6 jam 25 menit 0</v>
      </c>
      <c r="FB93" s="566">
        <v>45879.54583333333</v>
      </c>
      <c r="FC93" s="71">
        <f t="shared" si="219"/>
        <v>0.6118055555</v>
      </c>
      <c r="FD93" s="72" t="str">
        <f t="shared" si="220"/>
        <v>0 hari 14 jam 41 menit 0</v>
      </c>
      <c r="FE93" s="75"/>
      <c r="FF93" s="75"/>
      <c r="FG93" s="1070"/>
      <c r="FH93" s="1070"/>
      <c r="FI93" s="1070"/>
      <c r="FJ93" s="1070"/>
      <c r="FK93" s="1071">
        <f t="shared" si="221"/>
        <v>0</v>
      </c>
      <c r="FL93" s="72" t="str">
        <f>INT(FJ93-FG93)&amp;" hari "&amp;HOUR(MOD(FJ93-FG93,1))&amp;" jam "&amp;MINUTE(MOD(FJ93-FG93,1))&amp;" menit "&amp;SECOND(MOD(FJ93-FG93,1))</f>
        <v>0 hari 0 jam 0 menit 0</v>
      </c>
      <c r="FM93" s="1071">
        <f t="shared" si="222"/>
        <v>0</v>
      </c>
      <c r="FN93" s="72" t="str">
        <f>INT(FM93)&amp;" hari "&amp;HOUR(MOD(FM93,1))&amp;" jam "&amp;MINUTE(MOD(FM93,1))&amp;" menit "&amp;SECOND(MOD(FM93,1))</f>
        <v>0 hari 0 jam 0 menit 0</v>
      </c>
      <c r="FO93" s="576" t="s">
        <v>96</v>
      </c>
      <c r="FP93" s="576"/>
      <c r="FQ93" s="1072"/>
      <c r="FR93" s="1072"/>
      <c r="FS93" s="1073"/>
      <c r="FT93" s="1073"/>
      <c r="FU93" s="1073"/>
      <c r="FV93" s="1072"/>
      <c r="FW93" s="225"/>
      <c r="FX93" s="225"/>
      <c r="FY93" s="225"/>
      <c r="FZ93" s="225"/>
      <c r="GA93" s="225"/>
    </row>
    <row r="94" ht="12.0" customHeight="1">
      <c r="A94" s="86"/>
      <c r="B94" s="86"/>
      <c r="C94" s="364"/>
      <c r="D94" s="365"/>
      <c r="E94" s="88"/>
      <c r="F94" s="87"/>
      <c r="G94" s="87"/>
      <c r="H94" s="87"/>
      <c r="I94" s="87"/>
      <c r="J94" s="87"/>
      <c r="K94" s="430" t="s">
        <v>111</v>
      </c>
      <c r="L94" s="90">
        <f t="shared" ref="L94:M94" si="223">SUM(L92:L93)</f>
        <v>16500</v>
      </c>
      <c r="M94" s="91">
        <f t="shared" si="223"/>
        <v>16507.53</v>
      </c>
      <c r="N94" s="92"/>
      <c r="O94" s="87"/>
      <c r="P94" s="87"/>
      <c r="Q94" s="87"/>
      <c r="R94" s="87"/>
      <c r="S94" s="87"/>
      <c r="T94" s="86"/>
      <c r="U94" s="87"/>
      <c r="V94" s="179"/>
      <c r="W94" s="180"/>
      <c r="X94" s="181"/>
      <c r="Y94" s="86"/>
      <c r="Z94" s="86"/>
      <c r="AA94" s="93"/>
      <c r="AB94" s="93"/>
      <c r="AC94" s="93"/>
      <c r="AD94" s="90"/>
      <c r="AE94" s="90"/>
      <c r="AF94" s="90"/>
      <c r="AG94" s="94"/>
      <c r="AH94" s="94"/>
      <c r="AI94" s="86"/>
      <c r="AJ94" s="86"/>
      <c r="AK94" s="86"/>
      <c r="AL94" s="86"/>
      <c r="AM94" s="794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94"/>
      <c r="BW94" s="94"/>
      <c r="BX94" s="94"/>
      <c r="BY94" s="94"/>
      <c r="BZ94" s="94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  <c r="CN94" s="94"/>
      <c r="CO94" s="94"/>
      <c r="CP94" s="94"/>
      <c r="CQ94" s="94"/>
      <c r="CR94" s="94"/>
      <c r="CS94" s="94"/>
      <c r="CT94" s="94"/>
      <c r="CU94" s="94"/>
      <c r="CV94" s="94"/>
      <c r="CW94" s="94"/>
      <c r="CX94" s="94"/>
      <c r="CY94" s="94"/>
      <c r="CZ94" s="94"/>
      <c r="DA94" s="94"/>
      <c r="DB94" s="94"/>
      <c r="DC94" s="94"/>
      <c r="DD94" s="94"/>
      <c r="DE94" s="94"/>
      <c r="DF94" s="94"/>
      <c r="DG94" s="94"/>
      <c r="DH94" s="94"/>
      <c r="DI94" s="94"/>
      <c r="DJ94" s="94"/>
      <c r="DK94" s="94"/>
      <c r="DL94" s="94"/>
      <c r="DM94" s="94"/>
      <c r="DN94" s="94"/>
      <c r="DO94" s="94"/>
      <c r="DP94" s="94"/>
      <c r="DQ94" s="94"/>
      <c r="DR94" s="94"/>
      <c r="DS94" s="86"/>
      <c r="DT94" s="94"/>
      <c r="DU94" s="94"/>
      <c r="DV94" s="94"/>
      <c r="DW94" s="94"/>
      <c r="DX94" s="94"/>
      <c r="DY94" s="86"/>
      <c r="DZ94" s="86"/>
      <c r="EA94" s="94"/>
      <c r="EB94" s="94"/>
      <c r="EC94" s="94"/>
      <c r="ED94" s="94"/>
      <c r="EE94" s="94"/>
      <c r="EF94" s="86"/>
      <c r="EG94" s="94"/>
      <c r="EH94" s="94"/>
      <c r="EI94" s="94"/>
      <c r="EJ94" s="94"/>
      <c r="EK94" s="94"/>
      <c r="EL94" s="86"/>
      <c r="EM94" s="94"/>
      <c r="EN94" s="94"/>
      <c r="EO94" s="94"/>
      <c r="EP94" s="94"/>
      <c r="EQ94" s="96"/>
      <c r="ER94" s="182"/>
      <c r="ES94" s="95"/>
      <c r="ET94" s="96"/>
      <c r="EU94" s="796"/>
      <c r="EV94" s="95"/>
      <c r="EW94" s="96"/>
      <c r="EX94" s="96"/>
      <c r="EY94" s="96"/>
      <c r="EZ94" s="96"/>
      <c r="FA94" s="96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295"/>
      <c r="FP94" s="295"/>
      <c r="FQ94" s="295"/>
      <c r="FR94" s="295"/>
      <c r="FS94" s="295"/>
      <c r="FT94" s="295"/>
      <c r="FU94" s="797"/>
      <c r="FV94" s="797"/>
      <c r="FW94" s="797"/>
      <c r="FX94" s="797"/>
      <c r="FY94" s="797"/>
      <c r="FZ94" s="797"/>
      <c r="GA94" s="797"/>
    </row>
    <row r="95" ht="44.25" customHeight="1">
      <c r="A95" s="1009">
        <v>1.0</v>
      </c>
      <c r="B95" s="434" t="s">
        <v>43</v>
      </c>
      <c r="C95" s="1038" t="s">
        <v>397</v>
      </c>
      <c r="D95" s="169" t="s">
        <v>8</v>
      </c>
      <c r="E95" s="479" t="s">
        <v>1233</v>
      </c>
      <c r="F95" s="499" t="s">
        <v>249</v>
      </c>
      <c r="G95" s="499" t="s">
        <v>582</v>
      </c>
      <c r="H95" s="395" t="s">
        <v>1234</v>
      </c>
      <c r="I95" s="169" t="s">
        <v>252</v>
      </c>
      <c r="J95" s="479" t="s">
        <v>1235</v>
      </c>
      <c r="K95" s="552" t="s">
        <v>1236</v>
      </c>
      <c r="L95" s="799">
        <v>47150.0</v>
      </c>
      <c r="M95" s="417">
        <v>47150.112</v>
      </c>
      <c r="N95" s="830" t="s">
        <v>93</v>
      </c>
      <c r="O95" s="56"/>
      <c r="P95" s="56"/>
      <c r="Q95" s="56"/>
      <c r="R95" s="1010"/>
      <c r="S95" s="149" t="s">
        <v>93</v>
      </c>
      <c r="T95" s="1074"/>
      <c r="U95" s="409">
        <v>45896.0</v>
      </c>
      <c r="V95" s="1012"/>
      <c r="W95" s="1013"/>
      <c r="X95" s="1075" t="s">
        <v>334</v>
      </c>
      <c r="Y95" s="1039"/>
      <c r="Z95" s="411"/>
      <c r="AA95" s="450"/>
      <c r="AB95" s="411"/>
      <c r="AC95" s="451"/>
      <c r="AD95" s="452"/>
      <c r="AE95" s="452"/>
      <c r="AF95" s="452"/>
      <c r="AG95" s="202" t="s">
        <v>95</v>
      </c>
      <c r="AH95" s="954" t="s">
        <v>1073</v>
      </c>
      <c r="AI95" s="759" t="s">
        <v>883</v>
      </c>
      <c r="AJ95" s="759" t="s">
        <v>883</v>
      </c>
      <c r="AK95" s="759" t="s">
        <v>884</v>
      </c>
      <c r="AL95" s="953" t="s">
        <v>142</v>
      </c>
      <c r="AM95" s="1014"/>
      <c r="AN95" s="453"/>
      <c r="AO95" s="964" t="s">
        <v>1074</v>
      </c>
      <c r="AP95" s="956">
        <v>5000.0</v>
      </c>
      <c r="AQ95" s="966">
        <v>58.44</v>
      </c>
      <c r="AR95" s="971"/>
      <c r="AS95" s="972"/>
      <c r="AT95" s="816">
        <v>59.22</v>
      </c>
      <c r="AU95" s="816">
        <v>59.22</v>
      </c>
      <c r="AV95" s="1076"/>
      <c r="AW95" s="816">
        <f>(AT95+AV95)-AQ95</f>
        <v>0.78</v>
      </c>
      <c r="AX95" s="1077" t="s">
        <v>1075</v>
      </c>
      <c r="AY95" s="1078" t="s">
        <v>96</v>
      </c>
      <c r="AZ95" s="1079" t="s">
        <v>96</v>
      </c>
      <c r="BA95" s="767">
        <v>45903.0</v>
      </c>
      <c r="BB95" s="451"/>
      <c r="BC95" s="451"/>
      <c r="BD95" s="451"/>
      <c r="BE95" s="451"/>
      <c r="BF95" s="451"/>
      <c r="BG95" s="451"/>
      <c r="BH95" s="451"/>
      <c r="BI95" s="451"/>
      <c r="BJ95" s="451"/>
      <c r="BK95" s="451"/>
      <c r="BL95" s="451"/>
      <c r="BM95" s="451"/>
      <c r="BN95" s="451"/>
      <c r="BO95" s="451"/>
      <c r="BP95" s="451"/>
      <c r="BQ95" s="451"/>
      <c r="BR95" s="451"/>
      <c r="BS95" s="451"/>
      <c r="BT95" s="451"/>
      <c r="BU95" s="451"/>
      <c r="BV95" s="451"/>
      <c r="BW95" s="451"/>
      <c r="BX95" s="451"/>
      <c r="BY95" s="451"/>
      <c r="BZ95" s="451"/>
      <c r="CA95" s="451"/>
      <c r="CB95" s="451"/>
      <c r="CC95" s="451"/>
      <c r="CD95" s="451"/>
      <c r="CE95" s="451"/>
      <c r="CF95" s="451"/>
      <c r="CG95" s="451"/>
      <c r="CH95" s="451"/>
      <c r="CI95" s="451"/>
      <c r="CJ95" s="451"/>
      <c r="CK95" s="451"/>
      <c r="CL95" s="451"/>
      <c r="CM95" s="451"/>
      <c r="CN95" s="451"/>
      <c r="CO95" s="451"/>
      <c r="CP95" s="451"/>
      <c r="CQ95" s="451"/>
      <c r="CR95" s="451"/>
      <c r="CS95" s="451"/>
      <c r="CT95" s="451"/>
      <c r="CU95" s="451"/>
      <c r="CV95" s="451"/>
      <c r="CW95" s="451"/>
      <c r="CX95" s="451"/>
      <c r="CY95" s="451"/>
      <c r="CZ95" s="451"/>
      <c r="DA95" s="451"/>
      <c r="DB95" s="451"/>
      <c r="DC95" s="451"/>
      <c r="DD95" s="451"/>
      <c r="DE95" s="451"/>
      <c r="DF95" s="451"/>
      <c r="DG95" s="451"/>
      <c r="DH95" s="451"/>
      <c r="DI95" s="451"/>
      <c r="DJ95" s="451"/>
      <c r="DK95" s="451"/>
      <c r="DL95" s="451"/>
      <c r="DM95" s="451"/>
      <c r="DN95" s="451"/>
      <c r="DO95" s="451"/>
      <c r="DP95" s="451"/>
      <c r="DQ95" s="451"/>
      <c r="DR95" s="451"/>
      <c r="DS95" s="451"/>
      <c r="DT95" s="451"/>
      <c r="DU95" s="451"/>
      <c r="DV95" s="451"/>
      <c r="DW95" s="451"/>
      <c r="DX95" s="451"/>
      <c r="DY95" s="451"/>
      <c r="DZ95" s="451"/>
      <c r="EA95" s="451"/>
      <c r="EB95" s="451"/>
      <c r="EC95" s="451"/>
      <c r="ED95" s="451"/>
      <c r="EE95" s="451"/>
      <c r="EF95" s="451"/>
      <c r="EG95" s="451"/>
      <c r="EH95" s="451"/>
      <c r="EI95" s="451"/>
      <c r="EJ95" s="451"/>
      <c r="EK95" s="451"/>
      <c r="EL95" s="451"/>
      <c r="EM95" s="451"/>
      <c r="EN95" s="451"/>
      <c r="EO95" s="451"/>
      <c r="EP95" s="451"/>
      <c r="EQ95" s="453"/>
      <c r="ER95" s="1080"/>
      <c r="ES95" s="1029"/>
      <c r="ET95" s="1028"/>
      <c r="EU95" s="1044"/>
      <c r="EV95" s="566">
        <v>45893.754166666666</v>
      </c>
      <c r="EW95" s="566">
        <v>45895.711805555555</v>
      </c>
      <c r="EX95" s="1053">
        <v>45895.711805555555</v>
      </c>
      <c r="EY95" s="1053">
        <v>45896.46527777778</v>
      </c>
      <c r="EZ95" s="71">
        <f>EY95-EV95</f>
        <v>2.711111111</v>
      </c>
      <c r="FA95" s="910" t="str">
        <f>INT(EY95-EV95)&amp;" hari "&amp;HOUR(MOD(EY95-EV95,1))&amp;" jam "&amp;MINUTE(MOD(EY95-EV95,1))&amp;" menit "&amp;SECOND(MOD(EY95-EV95,1))</f>
        <v>2 hari 17 jam 4 menit 0</v>
      </c>
      <c r="FB95" s="1019"/>
      <c r="FC95" s="458"/>
      <c r="FD95" s="449"/>
      <c r="FE95" s="994">
        <v>45901.1625</v>
      </c>
      <c r="FF95" s="994">
        <v>45904.520833333336</v>
      </c>
      <c r="FG95" s="994">
        <v>45904.520833333336</v>
      </c>
      <c r="FH95" s="995">
        <v>45909.666666666664</v>
      </c>
      <c r="FI95" s="71">
        <f>FH95-FE95</f>
        <v>8.504166667</v>
      </c>
      <c r="FJ95" s="910" t="str">
        <f>INT(FH95-FE95)&amp;" hari "&amp;HOUR(MOD(FH95-FE95,1))&amp;" jam "&amp;MINUTE(MOD(FH95-FE95,1))&amp;" menit "&amp;SECOND(MOD(FH95-FE95,1))</f>
        <v>8 hari 12 jam 6 menit 0</v>
      </c>
      <c r="FK95" s="1081"/>
      <c r="FL95" s="460"/>
      <c r="FM95" s="461"/>
      <c r="FN95" s="462"/>
      <c r="FO95" s="463"/>
      <c r="FP95" s="462"/>
      <c r="FQ95" s="462"/>
      <c r="FR95" s="462"/>
      <c r="FS95" s="462"/>
      <c r="FT95" s="464"/>
      <c r="FU95" s="462"/>
      <c r="FV95" s="463"/>
      <c r="FW95" s="463"/>
      <c r="FX95" s="463"/>
      <c r="FY95" s="463"/>
      <c r="FZ95" s="463"/>
      <c r="GA95" s="463"/>
    </row>
    <row r="96" ht="14.25" customHeight="1">
      <c r="A96" s="86"/>
      <c r="B96" s="86"/>
      <c r="C96" s="364"/>
      <c r="D96" s="365"/>
      <c r="E96" s="88"/>
      <c r="F96" s="87"/>
      <c r="G96" s="87"/>
      <c r="H96" s="87"/>
      <c r="I96" s="87"/>
      <c r="J96" s="87"/>
      <c r="K96" s="89" t="s">
        <v>111</v>
      </c>
      <c r="L96" s="90">
        <f t="shared" ref="L96:M96" si="224">SUM(L95)</f>
        <v>47150</v>
      </c>
      <c r="M96" s="91">
        <f t="shared" si="224"/>
        <v>47150.112</v>
      </c>
      <c r="N96" s="92"/>
      <c r="O96" s="87"/>
      <c r="P96" s="87"/>
      <c r="Q96" s="87"/>
      <c r="R96" s="87"/>
      <c r="S96" s="87"/>
      <c r="T96" s="86"/>
      <c r="U96" s="87"/>
      <c r="V96" s="179"/>
      <c r="W96" s="180"/>
      <c r="X96" s="181"/>
      <c r="Y96" s="86"/>
      <c r="Z96" s="86"/>
      <c r="AA96" s="93"/>
      <c r="AB96" s="93"/>
      <c r="AC96" s="93"/>
      <c r="AD96" s="90"/>
      <c r="AE96" s="90"/>
      <c r="AF96" s="90"/>
      <c r="AG96" s="94"/>
      <c r="AH96" s="94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301"/>
      <c r="AU96" s="301"/>
      <c r="AV96" s="794"/>
      <c r="AW96" s="794"/>
      <c r="AX96" s="794"/>
      <c r="AY96" s="86"/>
      <c r="AZ96" s="86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94"/>
      <c r="BW96" s="94"/>
      <c r="BX96" s="94"/>
      <c r="BY96" s="94"/>
      <c r="BZ96" s="94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  <c r="CN96" s="94"/>
      <c r="CO96" s="94"/>
      <c r="CP96" s="94"/>
      <c r="CQ96" s="94"/>
      <c r="CR96" s="94"/>
      <c r="CS96" s="94"/>
      <c r="CT96" s="94"/>
      <c r="CU96" s="94"/>
      <c r="CV96" s="94"/>
      <c r="CW96" s="94"/>
      <c r="CX96" s="94"/>
      <c r="CY96" s="94"/>
      <c r="CZ96" s="94"/>
      <c r="DA96" s="94"/>
      <c r="DB96" s="94"/>
      <c r="DC96" s="94"/>
      <c r="DD96" s="94"/>
      <c r="DE96" s="94"/>
      <c r="DF96" s="94"/>
      <c r="DG96" s="94"/>
      <c r="DH96" s="94"/>
      <c r="DI96" s="94"/>
      <c r="DJ96" s="94"/>
      <c r="DK96" s="94"/>
      <c r="DL96" s="94"/>
      <c r="DM96" s="94"/>
      <c r="DN96" s="94"/>
      <c r="DO96" s="94"/>
      <c r="DP96" s="94"/>
      <c r="DQ96" s="94"/>
      <c r="DR96" s="94"/>
      <c r="DS96" s="86"/>
      <c r="DT96" s="94"/>
      <c r="DU96" s="94"/>
      <c r="DV96" s="94"/>
      <c r="DW96" s="94"/>
      <c r="DX96" s="94"/>
      <c r="DY96" s="86"/>
      <c r="DZ96" s="86"/>
      <c r="EA96" s="94"/>
      <c r="EB96" s="94"/>
      <c r="EC96" s="94"/>
      <c r="ED96" s="94"/>
      <c r="EE96" s="94"/>
      <c r="EF96" s="86"/>
      <c r="EG96" s="94"/>
      <c r="EH96" s="94"/>
      <c r="EI96" s="94"/>
      <c r="EJ96" s="94"/>
      <c r="EK96" s="94"/>
      <c r="EL96" s="86"/>
      <c r="EM96" s="94"/>
      <c r="EN96" s="94"/>
      <c r="EO96" s="94"/>
      <c r="EP96" s="94"/>
      <c r="EQ96" s="96"/>
      <c r="ER96" s="182"/>
      <c r="ES96" s="95"/>
      <c r="ET96" s="96"/>
      <c r="EU96" s="796"/>
      <c r="EV96" s="95"/>
      <c r="EW96" s="96"/>
      <c r="EX96" s="96"/>
      <c r="EY96" s="96"/>
      <c r="EZ96" s="96"/>
      <c r="FA96" s="96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183"/>
      <c r="FP96" s="183"/>
      <c r="FQ96" s="183"/>
      <c r="FR96" s="183"/>
      <c r="FS96" s="183"/>
      <c r="FT96" s="183"/>
      <c r="FU96" s="797"/>
      <c r="FV96" s="797"/>
      <c r="FW96" s="797"/>
      <c r="FX96" s="797"/>
      <c r="FY96" s="797"/>
      <c r="FZ96" s="797"/>
      <c r="GA96" s="797"/>
    </row>
    <row r="97" ht="30.75" customHeight="1">
      <c r="A97" s="1009">
        <v>1.0</v>
      </c>
      <c r="B97" s="434" t="s">
        <v>43</v>
      </c>
      <c r="C97" s="1038" t="s">
        <v>397</v>
      </c>
      <c r="D97" s="169" t="s">
        <v>8</v>
      </c>
      <c r="E97" s="479" t="s">
        <v>1237</v>
      </c>
      <c r="F97" s="499" t="s">
        <v>1238</v>
      </c>
      <c r="G97" s="499" t="s">
        <v>582</v>
      </c>
      <c r="H97" s="395" t="s">
        <v>1239</v>
      </c>
      <c r="I97" s="395" t="s">
        <v>1240</v>
      </c>
      <c r="J97" s="479" t="s">
        <v>1241</v>
      </c>
      <c r="K97" s="395" t="s">
        <v>1242</v>
      </c>
      <c r="L97" s="799">
        <v>38500.0</v>
      </c>
      <c r="M97" s="527">
        <v>38487.345</v>
      </c>
      <c r="N97" s="830" t="s">
        <v>265</v>
      </c>
      <c r="O97" s="503"/>
      <c r="P97" s="503"/>
      <c r="Q97" s="503"/>
      <c r="R97" s="1020"/>
      <c r="S97" s="149" t="s">
        <v>93</v>
      </c>
      <c r="T97" s="1011"/>
      <c r="U97" s="409">
        <v>45916.0</v>
      </c>
      <c r="V97" s="1012"/>
      <c r="W97" s="1013"/>
      <c r="X97" s="1021" t="s">
        <v>334</v>
      </c>
      <c r="Y97" s="1004"/>
      <c r="Z97" s="1005"/>
      <c r="AA97" s="1005"/>
      <c r="AB97" s="1006"/>
      <c r="AC97" s="451"/>
      <c r="AD97" s="452"/>
      <c r="AE97" s="1007"/>
      <c r="AF97" s="1082"/>
      <c r="AG97" s="249" t="s">
        <v>191</v>
      </c>
      <c r="AH97" s="413" t="s">
        <v>1073</v>
      </c>
      <c r="AI97" s="759" t="s">
        <v>883</v>
      </c>
      <c r="AJ97" s="759" t="s">
        <v>883</v>
      </c>
      <c r="AK97" s="759" t="s">
        <v>884</v>
      </c>
      <c r="AL97" s="451"/>
      <c r="AM97" s="1014"/>
      <c r="AN97" s="453"/>
      <c r="AO97" s="964" t="s">
        <v>1074</v>
      </c>
      <c r="AP97" s="956">
        <v>5000.0</v>
      </c>
      <c r="AQ97" s="993">
        <v>58.03</v>
      </c>
      <c r="AR97" s="971"/>
      <c r="AS97" s="1051"/>
      <c r="AT97" s="966">
        <v>42.58</v>
      </c>
      <c r="AU97" s="890">
        <v>55.5</v>
      </c>
      <c r="AV97" s="360"/>
      <c r="AW97" s="816">
        <f>(AT97+AV97)-AQ97</f>
        <v>-15.45</v>
      </c>
      <c r="AX97" s="973" t="s">
        <v>1075</v>
      </c>
      <c r="AY97" s="399" t="s">
        <v>96</v>
      </c>
      <c r="AZ97" s="1083" t="s">
        <v>96</v>
      </c>
      <c r="BA97" s="767">
        <v>45925.0</v>
      </c>
      <c r="BB97" s="1022"/>
      <c r="BC97" s="1022"/>
      <c r="BD97" s="1022"/>
      <c r="BE97" s="1022"/>
      <c r="BF97" s="1022"/>
      <c r="BG97" s="1022"/>
      <c r="BH97" s="1022"/>
      <c r="BI97" s="1022"/>
      <c r="BJ97" s="1022"/>
      <c r="BK97" s="1022"/>
      <c r="BL97" s="1022"/>
      <c r="BM97" s="1022"/>
      <c r="BN97" s="1022"/>
      <c r="BO97" s="1022"/>
      <c r="BP97" s="769">
        <f t="shared" ref="BP97:BP99" si="225">BO97-BJ97</f>
        <v>0</v>
      </c>
      <c r="BQ97" s="770">
        <f t="shared" ref="BQ97:BQ99" si="226">BO97-BK97</f>
        <v>0</v>
      </c>
      <c r="BR97" s="769">
        <f t="shared" ref="BR97:BR99" si="227">BO97-BN97</f>
        <v>0</v>
      </c>
      <c r="BS97" s="1022"/>
      <c r="BT97" s="1022"/>
      <c r="BU97" s="1022"/>
      <c r="BV97" s="1022"/>
      <c r="BW97" s="1022"/>
      <c r="BX97" s="1022"/>
      <c r="BY97" s="769">
        <f t="shared" ref="BY97:BY99" si="228">BX97-BS97</f>
        <v>0</v>
      </c>
      <c r="BZ97" s="770">
        <f t="shared" ref="BZ97:BZ99" si="229">BX97-BT97</f>
        <v>0</v>
      </c>
      <c r="CA97" s="769">
        <f t="shared" ref="CA97:CA99" si="230">BX97-BW97</f>
        <v>0</v>
      </c>
      <c r="CB97" s="1022"/>
      <c r="CC97" s="1022"/>
      <c r="CD97" s="1022"/>
      <c r="CE97" s="1022"/>
      <c r="CF97" s="1022"/>
      <c r="CG97" s="1022"/>
      <c r="CH97" s="769">
        <f t="shared" ref="CH97:CH99" si="231">CG97-CB97</f>
        <v>0</v>
      </c>
      <c r="CI97" s="770">
        <f t="shared" ref="CI97:CI99" si="232">CG97-CC97</f>
        <v>0</v>
      </c>
      <c r="CJ97" s="769">
        <f t="shared" ref="CJ97:CJ99" si="233">CG97-CF97</f>
        <v>0</v>
      </c>
      <c r="CK97" s="1022"/>
      <c r="CL97" s="1022"/>
      <c r="CM97" s="1022"/>
      <c r="CN97" s="1022"/>
      <c r="CO97" s="1022"/>
      <c r="CP97" s="1022"/>
      <c r="CQ97" s="1022"/>
      <c r="CR97" s="1022"/>
      <c r="CS97" s="1022"/>
      <c r="CT97" s="1022"/>
      <c r="CU97" s="1022"/>
      <c r="CV97" s="1022"/>
      <c r="CW97" s="1022"/>
      <c r="CX97" s="1022"/>
      <c r="CY97" s="1022"/>
      <c r="CZ97" s="1022"/>
      <c r="DA97" s="1084">
        <v>45919.0</v>
      </c>
      <c r="DB97" s="1084">
        <v>45931.0</v>
      </c>
      <c r="DC97" s="1084">
        <v>45931.0</v>
      </c>
      <c r="DD97" s="1084">
        <v>45932.0</v>
      </c>
      <c r="DE97" s="1084">
        <v>45932.0</v>
      </c>
      <c r="DF97" s="1084">
        <v>45940.0</v>
      </c>
      <c r="DG97" s="1084">
        <v>45916.0</v>
      </c>
      <c r="DH97" s="1084">
        <v>45925.0</v>
      </c>
      <c r="DI97" s="1084">
        <v>45925.0</v>
      </c>
      <c r="DJ97" s="1084">
        <v>45926.0</v>
      </c>
      <c r="DK97" s="1084">
        <v>45926.0</v>
      </c>
      <c r="DL97" s="1084">
        <v>45930.0</v>
      </c>
      <c r="DM97" s="1022"/>
      <c r="DN97" s="451"/>
      <c r="DO97" s="451"/>
      <c r="DP97" s="451"/>
      <c r="DQ97" s="451"/>
      <c r="DR97" s="451"/>
      <c r="DS97" s="451"/>
      <c r="DT97" s="451"/>
      <c r="DU97" s="451"/>
      <c r="DV97" s="451"/>
      <c r="DW97" s="451"/>
      <c r="DX97" s="451"/>
      <c r="DY97" s="451"/>
      <c r="DZ97" s="451"/>
      <c r="EA97" s="451"/>
      <c r="EB97" s="451"/>
      <c r="EC97" s="451"/>
      <c r="ED97" s="451"/>
      <c r="EE97" s="451"/>
      <c r="EF97" s="451"/>
      <c r="EG97" s="451"/>
      <c r="EH97" s="451"/>
      <c r="EI97" s="451"/>
      <c r="EJ97" s="451"/>
      <c r="EK97" s="451"/>
      <c r="EL97" s="451"/>
      <c r="EM97" s="451"/>
      <c r="EN97" s="451"/>
      <c r="EO97" s="451"/>
      <c r="EP97" s="1023"/>
      <c r="EQ97" s="1028"/>
      <c r="ER97" s="1085"/>
      <c r="ES97" s="1029"/>
      <c r="ET97" s="1028"/>
      <c r="EU97" s="1086">
        <v>45888.0</v>
      </c>
      <c r="EV97" s="566">
        <v>45908.99166666667</v>
      </c>
      <c r="EW97" s="566">
        <v>45909.881944444445</v>
      </c>
      <c r="EX97" s="1053">
        <v>45909.881944444445</v>
      </c>
      <c r="EY97" s="1053">
        <v>45916.84027777778</v>
      </c>
      <c r="EZ97" s="71">
        <f t="shared" ref="EZ97:EZ99" si="234">EY97-EV97</f>
        <v>7.848611111</v>
      </c>
      <c r="FA97" s="72" t="str">
        <f t="shared" ref="FA97:FA99" si="235">INT(EY97-EV97)&amp;" hari "&amp;HOUR(MOD(EY97-EV97,1))&amp;" jam "&amp;MINUTE(MOD(EY97-EV97,1))&amp;" menit "&amp;SECOND(MOD(EY97-EV97,1))</f>
        <v>7 hari 20 jam 22 menit 0</v>
      </c>
      <c r="FB97" s="1029"/>
      <c r="FC97" s="1087"/>
      <c r="FD97" s="1004"/>
      <c r="FE97" s="994">
        <v>45920.1875</v>
      </c>
      <c r="FF97" s="994">
        <v>45939.819444444445</v>
      </c>
      <c r="FG97" s="994">
        <v>45939.819444444445</v>
      </c>
      <c r="FH97" s="995">
        <v>45945.34027777778</v>
      </c>
      <c r="FI97" s="71">
        <f t="shared" ref="FI97:FI99" si="236">FH97-FE97</f>
        <v>25.15277778</v>
      </c>
      <c r="FJ97" s="72" t="str">
        <f t="shared" ref="FJ97:FJ99" si="237">INT(FH97-FE97)&amp;" hari "&amp;HOUR(MOD(FH97-FE97,1))&amp;" jam "&amp;MINUTE(MOD(FH97-FE97,1))&amp;" menit "&amp;SECOND(MOD(FH97-FE97,1))</f>
        <v>25 hari 3 jam 40 menit 0</v>
      </c>
      <c r="FK97" s="461"/>
      <c r="FL97" s="461"/>
      <c r="FM97" s="461"/>
      <c r="FN97" s="462"/>
      <c r="FO97" s="463"/>
      <c r="FP97" s="462"/>
      <c r="FQ97" s="462"/>
      <c r="FR97" s="462"/>
      <c r="FS97" s="462"/>
      <c r="FT97" s="464"/>
      <c r="FU97" s="462"/>
      <c r="FV97" s="463"/>
      <c r="FW97" s="463"/>
      <c r="FX97" s="463"/>
      <c r="FY97" s="463"/>
      <c r="FZ97" s="463"/>
      <c r="GA97" s="463"/>
    </row>
    <row r="98" ht="30.75" customHeight="1">
      <c r="A98" s="1009">
        <v>2.0</v>
      </c>
      <c r="B98" s="434"/>
      <c r="C98" s="465"/>
      <c r="D98" s="169"/>
      <c r="E98" s="479" t="s">
        <v>1243</v>
      </c>
      <c r="F98" s="499" t="s">
        <v>1181</v>
      </c>
      <c r="G98" s="499" t="s">
        <v>1182</v>
      </c>
      <c r="H98" s="395" t="s">
        <v>1183</v>
      </c>
      <c r="I98" s="395" t="s">
        <v>1244</v>
      </c>
      <c r="J98" s="479" t="s">
        <v>1245</v>
      </c>
      <c r="K98" s="395" t="s">
        <v>547</v>
      </c>
      <c r="L98" s="799">
        <v>7500.0</v>
      </c>
      <c r="M98" s="527">
        <v>7512.376</v>
      </c>
      <c r="N98" s="830" t="s">
        <v>265</v>
      </c>
      <c r="O98" s="56"/>
      <c r="P98" s="56"/>
      <c r="Q98" s="56"/>
      <c r="R98" s="1010"/>
      <c r="S98" s="149" t="s">
        <v>93</v>
      </c>
      <c r="T98" s="1011"/>
      <c r="U98" s="409">
        <v>45898.0</v>
      </c>
      <c r="V98" s="1012"/>
      <c r="W98" s="1013"/>
      <c r="X98" s="1021" t="s">
        <v>1069</v>
      </c>
      <c r="Y98" s="1058">
        <v>45898.0</v>
      </c>
      <c r="Z98" s="1059">
        <v>45898.93402777778</v>
      </c>
      <c r="AA98" s="1060">
        <v>45903.0</v>
      </c>
      <c r="AB98" s="805">
        <v>45903.73125</v>
      </c>
      <c r="AC98" s="451"/>
      <c r="AD98" s="452"/>
      <c r="AE98" s="1007"/>
      <c r="AF98" s="1082"/>
      <c r="AG98" s="249" t="s">
        <v>191</v>
      </c>
      <c r="AH98" s="413" t="s">
        <v>1186</v>
      </c>
      <c r="AI98" s="759" t="s">
        <v>883</v>
      </c>
      <c r="AJ98" s="759" t="s">
        <v>883</v>
      </c>
      <c r="AK98" s="759" t="s">
        <v>884</v>
      </c>
      <c r="AL98" s="803" t="s">
        <v>142</v>
      </c>
      <c r="AM98" s="1014"/>
      <c r="AN98" s="1017"/>
      <c r="AO98" s="759" t="s">
        <v>234</v>
      </c>
      <c r="AP98" s="956">
        <v>5149.0</v>
      </c>
      <c r="AQ98" s="993">
        <f t="shared" ref="AQ98:AQ99" si="238">58.7*(5149/5000)</f>
        <v>60.44926</v>
      </c>
      <c r="AR98" s="971">
        <v>16356.0</v>
      </c>
      <c r="AS98" s="1051">
        <f t="shared" ref="AS98:AS99" si="239">AR98*AQ98</f>
        <v>988708.0966</v>
      </c>
      <c r="AT98" s="1088">
        <v>1009104.0</v>
      </c>
      <c r="AU98" s="971">
        <v>1011262.49</v>
      </c>
      <c r="AV98" s="360"/>
      <c r="AW98" s="979"/>
      <c r="AX98" s="360" t="s">
        <v>192</v>
      </c>
      <c r="AY98" s="399">
        <v>8.20250829677455E14</v>
      </c>
      <c r="AZ98" s="1083">
        <v>8.70404813E8</v>
      </c>
      <c r="BA98" s="767">
        <v>45897.0</v>
      </c>
      <c r="BB98" s="767">
        <v>45889.0</v>
      </c>
      <c r="BC98" s="767">
        <v>45890.0</v>
      </c>
      <c r="BD98" s="767">
        <v>45890.0</v>
      </c>
      <c r="BE98" s="767">
        <v>45897.0</v>
      </c>
      <c r="BF98" s="767">
        <v>45898.0</v>
      </c>
      <c r="BG98" s="769">
        <f t="shared" ref="BG98:BG99" si="240">BF98-BA98</f>
        <v>1</v>
      </c>
      <c r="BH98" s="770">
        <f t="shared" ref="BH98:BH99" si="241">BF98-BB98</f>
        <v>9</v>
      </c>
      <c r="BI98" s="769">
        <f t="shared" ref="BI98:BI99" si="242">BF98-BE98</f>
        <v>1</v>
      </c>
      <c r="BJ98" s="767">
        <v>45904.0</v>
      </c>
      <c r="BK98" s="767">
        <v>45903.0</v>
      </c>
      <c r="BL98" s="767">
        <v>45904.0</v>
      </c>
      <c r="BM98" s="767">
        <v>45904.0</v>
      </c>
      <c r="BN98" s="767">
        <v>45908.0</v>
      </c>
      <c r="BO98" s="767">
        <v>45918.0</v>
      </c>
      <c r="BP98" s="769">
        <f t="shared" si="225"/>
        <v>14</v>
      </c>
      <c r="BQ98" s="770">
        <f t="shared" si="226"/>
        <v>15</v>
      </c>
      <c r="BR98" s="769">
        <f t="shared" si="227"/>
        <v>10</v>
      </c>
      <c r="BS98" s="1022"/>
      <c r="BT98" s="1022"/>
      <c r="BU98" s="1022"/>
      <c r="BV98" s="1022"/>
      <c r="BW98" s="1022"/>
      <c r="BX98" s="1022"/>
      <c r="BY98" s="769">
        <f t="shared" si="228"/>
        <v>0</v>
      </c>
      <c r="BZ98" s="770">
        <f t="shared" si="229"/>
        <v>0</v>
      </c>
      <c r="CA98" s="769">
        <f t="shared" si="230"/>
        <v>0</v>
      </c>
      <c r="CB98" s="1022"/>
      <c r="CC98" s="1022"/>
      <c r="CD98" s="1022"/>
      <c r="CE98" s="1022"/>
      <c r="CF98" s="1022"/>
      <c r="CG98" s="1022"/>
      <c r="CH98" s="769">
        <f t="shared" si="231"/>
        <v>0</v>
      </c>
      <c r="CI98" s="770">
        <f t="shared" si="232"/>
        <v>0</v>
      </c>
      <c r="CJ98" s="769">
        <f t="shared" si="233"/>
        <v>0</v>
      </c>
      <c r="CK98" s="1022"/>
      <c r="CL98" s="1022"/>
      <c r="CM98" s="1022"/>
      <c r="CN98" s="1022"/>
      <c r="CO98" s="1022"/>
      <c r="CP98" s="1022"/>
      <c r="CQ98" s="1022"/>
      <c r="CR98" s="1022"/>
      <c r="CS98" s="1022"/>
      <c r="CT98" s="1022"/>
      <c r="CU98" s="1084">
        <v>45910.0</v>
      </c>
      <c r="CV98" s="1084">
        <v>45910.0</v>
      </c>
      <c r="CW98" s="1084">
        <v>45917.0</v>
      </c>
      <c r="CX98" s="1084">
        <v>45917.0</v>
      </c>
      <c r="CY98" s="1084">
        <v>45918.0</v>
      </c>
      <c r="CZ98" s="1084">
        <v>45923.0</v>
      </c>
      <c r="DA98" s="1022"/>
      <c r="DB98" s="1022"/>
      <c r="DC98" s="1022"/>
      <c r="DD98" s="1022"/>
      <c r="DE98" s="1022"/>
      <c r="DF98" s="1022"/>
      <c r="DG98" s="1022"/>
      <c r="DH98" s="1022"/>
      <c r="DI98" s="1022"/>
      <c r="DJ98" s="1022"/>
      <c r="DK98" s="1022"/>
      <c r="DL98" s="1022"/>
      <c r="DM98" s="1022"/>
      <c r="DN98" s="451"/>
      <c r="DO98" s="451"/>
      <c r="DP98" s="451"/>
      <c r="DQ98" s="451"/>
      <c r="DR98" s="451"/>
      <c r="DS98" s="451"/>
      <c r="DT98" s="451"/>
      <c r="DU98" s="451"/>
      <c r="DV98" s="451"/>
      <c r="DW98" s="451"/>
      <c r="DX98" s="451"/>
      <c r="DY98" s="451"/>
      <c r="DZ98" s="451"/>
      <c r="EA98" s="451"/>
      <c r="EB98" s="451"/>
      <c r="EC98" s="451"/>
      <c r="ED98" s="451"/>
      <c r="EE98" s="451"/>
      <c r="EF98" s="451"/>
      <c r="EG98" s="451"/>
      <c r="EH98" s="451"/>
      <c r="EI98" s="451"/>
      <c r="EJ98" s="451"/>
      <c r="EK98" s="451"/>
      <c r="EL98" s="451"/>
      <c r="EM98" s="451"/>
      <c r="EN98" s="451"/>
      <c r="EO98" s="451"/>
      <c r="EP98" s="1023"/>
      <c r="EQ98" s="1066">
        <v>64500.0</v>
      </c>
      <c r="ER98" s="164" t="s">
        <v>194</v>
      </c>
      <c r="ES98" s="165">
        <v>3.0E7</v>
      </c>
      <c r="ET98" s="1024">
        <v>13440.0</v>
      </c>
      <c r="EU98" s="1029"/>
      <c r="EV98" s="566">
        <v>45898.40277777778</v>
      </c>
      <c r="EW98" s="566">
        <v>45898.40277777778</v>
      </c>
      <c r="EX98" s="1053">
        <v>45898.416666666664</v>
      </c>
      <c r="EY98" s="1053">
        <v>45898.93402777778</v>
      </c>
      <c r="EZ98" s="71">
        <f t="shared" si="234"/>
        <v>0.53125</v>
      </c>
      <c r="FA98" s="72" t="str">
        <f t="shared" si="235"/>
        <v>0 hari 12 jam 45 menit 0</v>
      </c>
      <c r="FB98" s="1026">
        <v>45903.73125</v>
      </c>
      <c r="FC98" s="71">
        <f t="shared" ref="FC98:FC99" si="243">FB98-EV98</f>
        <v>5.328472222</v>
      </c>
      <c r="FD98" s="72" t="str">
        <f t="shared" ref="FD98:FD99" si="244">INT(FB98-EV98)&amp;" hari "&amp;HOUR(MOD(FB98-EV98,1))&amp;" jam "&amp;MINUTE(MOD(FB98-EV98,1))&amp;" menit "&amp;SECOND(MOD(FB98-EV98,1))</f>
        <v>5 hari 7 jam 53 menit 0</v>
      </c>
      <c r="FE98" s="994">
        <v>45920.1875</v>
      </c>
      <c r="FF98" s="994">
        <v>45939.819444444445</v>
      </c>
      <c r="FG98" s="994">
        <v>45939.819444444445</v>
      </c>
      <c r="FH98" s="995">
        <v>45945.34027777778</v>
      </c>
      <c r="FI98" s="71">
        <f t="shared" si="236"/>
        <v>25.15277778</v>
      </c>
      <c r="FJ98" s="72" t="str">
        <f t="shared" si="237"/>
        <v>25 hari 3 jam 40 menit 0</v>
      </c>
      <c r="FK98" s="461"/>
      <c r="FL98" s="461"/>
      <c r="FM98" s="461"/>
      <c r="FN98" s="462"/>
      <c r="FO98" s="463"/>
      <c r="FP98" s="462"/>
      <c r="FQ98" s="462"/>
      <c r="FR98" s="462"/>
      <c r="FS98" s="462"/>
      <c r="FT98" s="464"/>
      <c r="FU98" s="462"/>
      <c r="FV98" s="463"/>
      <c r="FW98" s="463"/>
      <c r="FX98" s="463"/>
      <c r="FY98" s="463"/>
      <c r="FZ98" s="463"/>
      <c r="GA98" s="463"/>
    </row>
    <row r="99" ht="29.25" customHeight="1">
      <c r="A99" s="1009">
        <v>3.0</v>
      </c>
      <c r="B99" s="434"/>
      <c r="C99" s="465"/>
      <c r="D99" s="169"/>
      <c r="E99" s="479"/>
      <c r="F99" s="499" t="s">
        <v>1181</v>
      </c>
      <c r="G99" s="499" t="s">
        <v>1182</v>
      </c>
      <c r="H99" s="395" t="s">
        <v>1183</v>
      </c>
      <c r="I99" s="395" t="s">
        <v>1246</v>
      </c>
      <c r="J99" s="479" t="s">
        <v>1247</v>
      </c>
      <c r="K99" s="395" t="s">
        <v>1248</v>
      </c>
      <c r="L99" s="799">
        <v>9000.0</v>
      </c>
      <c r="M99" s="527">
        <v>8999.897</v>
      </c>
      <c r="N99" s="830" t="s">
        <v>265</v>
      </c>
      <c r="O99" s="56"/>
      <c r="P99" s="56"/>
      <c r="Q99" s="56"/>
      <c r="R99" s="1010"/>
      <c r="S99" s="149" t="s">
        <v>93</v>
      </c>
      <c r="T99" s="1011"/>
      <c r="U99" s="409">
        <v>45904.0</v>
      </c>
      <c r="V99" s="1012"/>
      <c r="W99" s="1013"/>
      <c r="X99" s="1021" t="s">
        <v>189</v>
      </c>
      <c r="Y99" s="1058">
        <v>45904.0</v>
      </c>
      <c r="Z99" s="1059">
        <v>45904.9375</v>
      </c>
      <c r="AA99" s="1060">
        <v>45905.0</v>
      </c>
      <c r="AB99" s="805">
        <v>45905.48055555556</v>
      </c>
      <c r="AC99" s="451"/>
      <c r="AD99" s="452"/>
      <c r="AE99" s="1007"/>
      <c r="AF99" s="1082"/>
      <c r="AG99" s="249" t="s">
        <v>191</v>
      </c>
      <c r="AH99" s="413" t="s">
        <v>1186</v>
      </c>
      <c r="AI99" s="759" t="s">
        <v>883</v>
      </c>
      <c r="AJ99" s="759" t="s">
        <v>883</v>
      </c>
      <c r="AK99" s="759" t="s">
        <v>884</v>
      </c>
      <c r="AL99" s="803" t="s">
        <v>142</v>
      </c>
      <c r="AM99" s="1014"/>
      <c r="AN99" s="1017"/>
      <c r="AO99" s="759" t="s">
        <v>234</v>
      </c>
      <c r="AP99" s="956">
        <v>5149.0</v>
      </c>
      <c r="AQ99" s="993">
        <f t="shared" si="238"/>
        <v>60.44926</v>
      </c>
      <c r="AR99" s="971">
        <v>16693.0</v>
      </c>
      <c r="AS99" s="1051">
        <f t="shared" si="239"/>
        <v>1009079.497</v>
      </c>
      <c r="AT99" s="1088">
        <v>1009104.0</v>
      </c>
      <c r="AU99" s="971">
        <v>1010581.65</v>
      </c>
      <c r="AV99" s="360"/>
      <c r="AW99" s="979"/>
      <c r="AX99" s="360" t="s">
        <v>192</v>
      </c>
      <c r="AY99" s="399">
        <v>8.20250903468809E14</v>
      </c>
      <c r="AZ99" s="1083">
        <v>1.044485775E9</v>
      </c>
      <c r="BA99" s="767">
        <v>45898.0</v>
      </c>
      <c r="BB99" s="767">
        <v>45889.0</v>
      </c>
      <c r="BC99" s="767">
        <v>45890.0</v>
      </c>
      <c r="BD99" s="767">
        <v>45890.0</v>
      </c>
      <c r="BE99" s="767">
        <v>45898.0</v>
      </c>
      <c r="BF99" s="767">
        <v>45898.0</v>
      </c>
      <c r="BG99" s="769">
        <f t="shared" si="240"/>
        <v>0</v>
      </c>
      <c r="BH99" s="770">
        <f t="shared" si="241"/>
        <v>9</v>
      </c>
      <c r="BI99" s="769">
        <f t="shared" si="242"/>
        <v>0</v>
      </c>
      <c r="BJ99" s="767">
        <v>45909.0</v>
      </c>
      <c r="BK99" s="767">
        <v>45909.0</v>
      </c>
      <c r="BL99" s="767">
        <v>45910.0</v>
      </c>
      <c r="BM99" s="767">
        <v>45912.0</v>
      </c>
      <c r="BN99" s="767">
        <v>45915.0</v>
      </c>
      <c r="BO99" s="767">
        <v>45924.0</v>
      </c>
      <c r="BP99" s="769">
        <f t="shared" si="225"/>
        <v>15</v>
      </c>
      <c r="BQ99" s="770">
        <f t="shared" si="226"/>
        <v>15</v>
      </c>
      <c r="BR99" s="769">
        <f t="shared" si="227"/>
        <v>9</v>
      </c>
      <c r="BS99" s="1022"/>
      <c r="BT99" s="1022"/>
      <c r="BU99" s="1022"/>
      <c r="BV99" s="1022"/>
      <c r="BW99" s="1022"/>
      <c r="BX99" s="1022"/>
      <c r="BY99" s="769">
        <f t="shared" si="228"/>
        <v>0</v>
      </c>
      <c r="BZ99" s="770">
        <f t="shared" si="229"/>
        <v>0</v>
      </c>
      <c r="CA99" s="769">
        <f t="shared" si="230"/>
        <v>0</v>
      </c>
      <c r="CB99" s="1022"/>
      <c r="CC99" s="1022"/>
      <c r="CD99" s="1022"/>
      <c r="CE99" s="1022"/>
      <c r="CF99" s="1022"/>
      <c r="CG99" s="1022"/>
      <c r="CH99" s="769">
        <f t="shared" si="231"/>
        <v>0</v>
      </c>
      <c r="CI99" s="770">
        <f t="shared" si="232"/>
        <v>0</v>
      </c>
      <c r="CJ99" s="769">
        <f t="shared" si="233"/>
        <v>0</v>
      </c>
      <c r="CK99" s="1022"/>
      <c r="CL99" s="1022"/>
      <c r="CM99" s="1022"/>
      <c r="CN99" s="1022"/>
      <c r="CO99" s="1022"/>
      <c r="CP99" s="1022"/>
      <c r="CQ99" s="1022"/>
      <c r="CR99" s="1022"/>
      <c r="CS99" s="1022"/>
      <c r="CT99" s="1022"/>
      <c r="CU99" s="1084">
        <v>45910.0</v>
      </c>
      <c r="CV99" s="1084">
        <v>45910.0</v>
      </c>
      <c r="CW99" s="1084">
        <v>45917.0</v>
      </c>
      <c r="CX99" s="1084">
        <v>45917.0</v>
      </c>
      <c r="CY99" s="1084">
        <v>45918.0</v>
      </c>
      <c r="CZ99" s="1084">
        <v>45923.0</v>
      </c>
      <c r="DA99" s="1022"/>
      <c r="DB99" s="1022"/>
      <c r="DC99" s="1022"/>
      <c r="DD99" s="1022"/>
      <c r="DE99" s="1022"/>
      <c r="DF99" s="1022"/>
      <c r="DG99" s="1022"/>
      <c r="DH99" s="1022"/>
      <c r="DI99" s="1022"/>
      <c r="DJ99" s="1022"/>
      <c r="DK99" s="1022"/>
      <c r="DL99" s="1022"/>
      <c r="DM99" s="1022"/>
      <c r="DN99" s="451"/>
      <c r="DO99" s="451"/>
      <c r="DP99" s="451"/>
      <c r="DQ99" s="451"/>
      <c r="DR99" s="451"/>
      <c r="DS99" s="451"/>
      <c r="DT99" s="451"/>
      <c r="DU99" s="451"/>
      <c r="DV99" s="451"/>
      <c r="DW99" s="451"/>
      <c r="DX99" s="451"/>
      <c r="DY99" s="451"/>
      <c r="DZ99" s="451"/>
      <c r="EA99" s="451"/>
      <c r="EB99" s="451"/>
      <c r="EC99" s="451"/>
      <c r="ED99" s="451"/>
      <c r="EE99" s="451"/>
      <c r="EF99" s="451"/>
      <c r="EG99" s="451"/>
      <c r="EH99" s="451"/>
      <c r="EI99" s="451"/>
      <c r="EJ99" s="451"/>
      <c r="EK99" s="451"/>
      <c r="EL99" s="451"/>
      <c r="EM99" s="451"/>
      <c r="EN99" s="451"/>
      <c r="EO99" s="451"/>
      <c r="EP99" s="1023"/>
      <c r="EQ99" s="1066">
        <v>64500.0</v>
      </c>
      <c r="ER99" s="164" t="s">
        <v>194</v>
      </c>
      <c r="ES99" s="165">
        <v>3.0E7</v>
      </c>
      <c r="ET99" s="1024">
        <v>13440.0</v>
      </c>
      <c r="EU99" s="1029"/>
      <c r="EV99" s="566">
        <v>45904.48263888889</v>
      </c>
      <c r="EW99" s="566">
        <v>45904.48263888889</v>
      </c>
      <c r="EX99" s="1053">
        <v>45904.57638888889</v>
      </c>
      <c r="EY99" s="1053">
        <v>45904.9375</v>
      </c>
      <c r="EZ99" s="71">
        <f t="shared" si="234"/>
        <v>0.4548611111</v>
      </c>
      <c r="FA99" s="72" t="str">
        <f t="shared" si="235"/>
        <v>0 hari 10 jam 55 menit 0</v>
      </c>
      <c r="FB99" s="1026">
        <v>45905.48055555556</v>
      </c>
      <c r="FC99" s="71">
        <f t="shared" si="243"/>
        <v>0.9979166667</v>
      </c>
      <c r="FD99" s="72" t="str">
        <f t="shared" si="244"/>
        <v>0 hari 23 jam 57 menit 0</v>
      </c>
      <c r="FE99" s="994">
        <v>45920.1875</v>
      </c>
      <c r="FF99" s="994">
        <v>45939.819444444445</v>
      </c>
      <c r="FG99" s="994">
        <v>45939.819444444445</v>
      </c>
      <c r="FH99" s="995">
        <v>45945.34027777778</v>
      </c>
      <c r="FI99" s="71">
        <f t="shared" si="236"/>
        <v>25.15277778</v>
      </c>
      <c r="FJ99" s="72" t="str">
        <f t="shared" si="237"/>
        <v>25 hari 3 jam 40 menit 0</v>
      </c>
      <c r="FK99" s="461"/>
      <c r="FL99" s="461"/>
      <c r="FM99" s="461"/>
      <c r="FN99" s="462"/>
      <c r="FO99" s="463"/>
      <c r="FP99" s="462"/>
      <c r="FQ99" s="462"/>
      <c r="FR99" s="462"/>
      <c r="FS99" s="462"/>
      <c r="FT99" s="464"/>
      <c r="FU99" s="462"/>
      <c r="FV99" s="463"/>
      <c r="FW99" s="463"/>
      <c r="FX99" s="463"/>
      <c r="FY99" s="463"/>
      <c r="FZ99" s="463"/>
      <c r="GA99" s="463"/>
    </row>
    <row r="100" ht="12.0" customHeight="1">
      <c r="A100" s="86"/>
      <c r="B100" s="86"/>
      <c r="C100" s="364"/>
      <c r="D100" s="365"/>
      <c r="E100" s="88"/>
      <c r="F100" s="87"/>
      <c r="G100" s="87"/>
      <c r="H100" s="87"/>
      <c r="I100" s="87"/>
      <c r="J100" s="87"/>
      <c r="K100" s="430" t="s">
        <v>111</v>
      </c>
      <c r="L100" s="90">
        <f t="shared" ref="L100:M100" si="245">SUM(L97:L99)</f>
        <v>55000</v>
      </c>
      <c r="M100" s="91">
        <f t="shared" si="245"/>
        <v>54999.618</v>
      </c>
      <c r="N100" s="92"/>
      <c r="O100" s="87"/>
      <c r="P100" s="87"/>
      <c r="Q100" s="87"/>
      <c r="R100" s="87"/>
      <c r="S100" s="87"/>
      <c r="T100" s="86"/>
      <c r="U100" s="87"/>
      <c r="V100" s="179"/>
      <c r="W100" s="180"/>
      <c r="X100" s="181"/>
      <c r="Y100" s="86"/>
      <c r="Z100" s="86"/>
      <c r="AA100" s="93"/>
      <c r="AB100" s="93"/>
      <c r="AC100" s="93"/>
      <c r="AD100" s="90"/>
      <c r="AE100" s="90"/>
      <c r="AF100" s="90"/>
      <c r="AG100" s="94"/>
      <c r="AH100" s="94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794"/>
      <c r="AU100" s="794"/>
      <c r="AV100" s="86"/>
      <c r="AW100" s="86"/>
      <c r="AX100" s="86"/>
      <c r="AY100" s="86"/>
      <c r="AZ100" s="86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86"/>
      <c r="DT100" s="94"/>
      <c r="DU100" s="94"/>
      <c r="DV100" s="94"/>
      <c r="DW100" s="94"/>
      <c r="DX100" s="94"/>
      <c r="DY100" s="86"/>
      <c r="DZ100" s="86"/>
      <c r="EA100" s="94"/>
      <c r="EB100" s="94"/>
      <c r="EC100" s="94"/>
      <c r="ED100" s="94"/>
      <c r="EE100" s="94"/>
      <c r="EF100" s="86"/>
      <c r="EG100" s="94"/>
      <c r="EH100" s="94"/>
      <c r="EI100" s="94"/>
      <c r="EJ100" s="94"/>
      <c r="EK100" s="94"/>
      <c r="EL100" s="86"/>
      <c r="EM100" s="94"/>
      <c r="EN100" s="94"/>
      <c r="EO100" s="94"/>
      <c r="EP100" s="94"/>
      <c r="EQ100" s="96"/>
      <c r="ER100" s="182"/>
      <c r="ES100" s="95"/>
      <c r="ET100" s="96"/>
      <c r="EU100" s="796"/>
      <c r="EV100" s="95"/>
      <c r="EW100" s="96"/>
      <c r="EX100" s="96"/>
      <c r="EY100" s="96"/>
      <c r="EZ100" s="96"/>
      <c r="FA100" s="96"/>
      <c r="FB100" s="96"/>
      <c r="FC100" s="96"/>
      <c r="FD100" s="96"/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295"/>
      <c r="FP100" s="295"/>
      <c r="FQ100" s="295"/>
      <c r="FR100" s="295"/>
      <c r="FS100" s="295"/>
      <c r="FT100" s="295"/>
      <c r="FU100" s="797"/>
      <c r="FV100" s="797"/>
      <c r="FW100" s="797"/>
      <c r="FX100" s="797"/>
      <c r="FY100" s="797"/>
      <c r="FZ100" s="797"/>
      <c r="GA100" s="797"/>
    </row>
    <row r="101" ht="28.5" customHeight="1">
      <c r="A101" s="356">
        <v>1.0</v>
      </c>
      <c r="B101" s="1089" t="s">
        <v>43</v>
      </c>
      <c r="C101" s="1038" t="s">
        <v>397</v>
      </c>
      <c r="D101" s="1090" t="s">
        <v>6</v>
      </c>
      <c r="E101" s="1091" t="s">
        <v>1249</v>
      </c>
      <c r="F101" s="1090" t="s">
        <v>322</v>
      </c>
      <c r="G101" s="1092" t="s">
        <v>7</v>
      </c>
      <c r="H101" s="1092" t="s">
        <v>330</v>
      </c>
      <c r="I101" s="887" t="s">
        <v>1080</v>
      </c>
      <c r="J101" s="997" t="s">
        <v>1250</v>
      </c>
      <c r="K101" s="887" t="s">
        <v>1251</v>
      </c>
      <c r="L101" s="831">
        <v>7500.0</v>
      </c>
      <c r="M101" s="831">
        <v>7309.943</v>
      </c>
      <c r="N101" s="1093" t="s">
        <v>1252</v>
      </c>
      <c r="O101" s="1094"/>
      <c r="P101" s="1095"/>
      <c r="Q101" s="1095"/>
      <c r="R101" s="1095"/>
      <c r="S101" s="149" t="s">
        <v>93</v>
      </c>
      <c r="T101" s="1096"/>
      <c r="U101" s="1097" t="s">
        <v>1253</v>
      </c>
      <c r="V101" s="1090"/>
      <c r="W101" s="1092"/>
      <c r="X101" s="1096" t="s">
        <v>334</v>
      </c>
      <c r="Y101" s="1098">
        <v>45920.0</v>
      </c>
      <c r="Z101" s="1099">
        <v>45920.069444444445</v>
      </c>
      <c r="AA101" s="1100">
        <v>45922.0</v>
      </c>
      <c r="AB101" s="1099">
        <v>45922.853472222225</v>
      </c>
      <c r="AC101" s="1101"/>
      <c r="AD101" s="1102"/>
      <c r="AE101" s="1102"/>
      <c r="AF101" s="1102" t="s">
        <v>335</v>
      </c>
      <c r="AG101" s="1096" t="s">
        <v>191</v>
      </c>
      <c r="AH101" s="413" t="s">
        <v>1081</v>
      </c>
      <c r="AI101" s="811" t="s">
        <v>883</v>
      </c>
      <c r="AJ101" s="811" t="s">
        <v>883</v>
      </c>
      <c r="AK101" s="811" t="s">
        <v>884</v>
      </c>
      <c r="AL101" s="803" t="s">
        <v>142</v>
      </c>
      <c r="AM101" s="1103"/>
      <c r="AN101" s="1104"/>
      <c r="AO101" s="964" t="s">
        <v>1074</v>
      </c>
      <c r="AP101" s="956">
        <v>3800.0</v>
      </c>
      <c r="AQ101" s="993">
        <f>(36.66+36.58)/2</f>
        <v>36.62</v>
      </c>
      <c r="AR101" s="892">
        <v>16498.0</v>
      </c>
      <c r="AS101" s="972">
        <f t="shared" ref="AS101:AS110" si="246">AR101*AQ101</f>
        <v>604156.76</v>
      </c>
      <c r="AT101" s="892">
        <v>550874.0</v>
      </c>
      <c r="AU101" s="1105" t="s">
        <v>1254</v>
      </c>
      <c r="AV101" s="971">
        <v>60000.0</v>
      </c>
      <c r="AW101" s="973">
        <f t="shared" ref="AW101:AW110" si="247">(AT101+AV101)-AS101</f>
        <v>6717.24</v>
      </c>
      <c r="AX101" s="1106" t="s">
        <v>192</v>
      </c>
      <c r="AY101" s="811">
        <v>8.20250920877575E14</v>
      </c>
      <c r="AZ101" s="1107">
        <v>2.835E8</v>
      </c>
      <c r="BA101" s="1108"/>
      <c r="BB101" s="1109">
        <v>45918.0</v>
      </c>
      <c r="BC101" s="1109">
        <v>45921.0</v>
      </c>
      <c r="BD101" s="1109">
        <v>45921.0</v>
      </c>
      <c r="BE101" s="1109">
        <v>45921.0</v>
      </c>
      <c r="BF101" s="1109">
        <v>45921.0</v>
      </c>
      <c r="BG101" s="1110">
        <f t="shared" ref="BG101:BG110" si="248">BF101-BA101</f>
        <v>45921</v>
      </c>
      <c r="BH101" s="770">
        <f t="shared" ref="BH101:BH110" si="249">BF101-BB101</f>
        <v>3</v>
      </c>
      <c r="BI101" s="769">
        <f t="shared" ref="BI101:BI110" si="250">BF101-BE101</f>
        <v>0</v>
      </c>
      <c r="BJ101" s="1108"/>
      <c r="BK101" s="1109">
        <v>45923.0</v>
      </c>
      <c r="BL101" s="1109">
        <v>45925.0</v>
      </c>
      <c r="BM101" s="1109">
        <v>45925.0</v>
      </c>
      <c r="BN101" s="1108"/>
      <c r="BO101" s="1109">
        <v>45929.0</v>
      </c>
      <c r="BP101" s="1110">
        <f t="shared" ref="BP101:BP110" si="251">BO101-BJ101</f>
        <v>45929</v>
      </c>
      <c r="BQ101" s="770">
        <f t="shared" ref="BQ101:BQ110" si="252">BO101-BK101</f>
        <v>6</v>
      </c>
      <c r="BR101" s="1110">
        <f t="shared" ref="BR101:BR110" si="253">BO101-BN101</f>
        <v>45929</v>
      </c>
      <c r="BS101" s="1109">
        <v>45951.0</v>
      </c>
      <c r="BT101" s="1109">
        <v>45937.0</v>
      </c>
      <c r="BU101" s="1109">
        <v>45939.0</v>
      </c>
      <c r="BV101" s="1109">
        <v>45939.0</v>
      </c>
      <c r="BW101" s="1109">
        <v>45951.0</v>
      </c>
      <c r="BX101" s="1109">
        <v>45952.0</v>
      </c>
      <c r="BY101" s="769">
        <f t="shared" ref="BY101:BY110" si="254">BX101-BS101</f>
        <v>1</v>
      </c>
      <c r="BZ101" s="770">
        <f t="shared" ref="BZ101:BZ110" si="255">BX101-BT101</f>
        <v>15</v>
      </c>
      <c r="CA101" s="769">
        <f t="shared" ref="CA101:CA110" si="256">BX101-BW101</f>
        <v>1</v>
      </c>
      <c r="CB101" s="1108"/>
      <c r="CC101" s="1108"/>
      <c r="CD101" s="1108"/>
      <c r="CE101" s="1108"/>
      <c r="CF101" s="1108"/>
      <c r="CG101" s="1108"/>
      <c r="CH101" s="769">
        <f t="shared" ref="CH101:CH110" si="257">CG101-CB101</f>
        <v>0</v>
      </c>
      <c r="CI101" s="770">
        <f t="shared" ref="CI101:CI110" si="258">CG101-CC101</f>
        <v>0</v>
      </c>
      <c r="CJ101" s="769">
        <f t="shared" ref="CJ101:CJ110" si="259">CG101-CF101</f>
        <v>0</v>
      </c>
      <c r="CK101" s="1108"/>
      <c r="CL101" s="1108"/>
      <c r="CM101" s="1108"/>
      <c r="CN101" s="1108"/>
      <c r="CO101" s="1108"/>
      <c r="CP101" s="1108"/>
      <c r="CQ101" s="1108"/>
      <c r="CR101" s="1108"/>
      <c r="CS101" s="1108"/>
      <c r="CT101" s="1108"/>
      <c r="CU101" s="1111">
        <v>45930.0</v>
      </c>
      <c r="CV101" s="1112">
        <v>45939.0</v>
      </c>
      <c r="CW101" s="1112">
        <v>45939.0</v>
      </c>
      <c r="CX101" s="1112">
        <v>45939.0</v>
      </c>
      <c r="CY101" s="1112">
        <v>45939.0</v>
      </c>
      <c r="CZ101" s="1112">
        <v>45944.0</v>
      </c>
      <c r="DA101" s="1113">
        <v>45951.0</v>
      </c>
      <c r="DB101" s="1113">
        <v>45951.0</v>
      </c>
      <c r="DC101" s="1113">
        <v>45954.0</v>
      </c>
      <c r="DD101" s="1113">
        <v>45954.0</v>
      </c>
      <c r="DE101" s="1113">
        <v>45954.0</v>
      </c>
      <c r="DF101" s="1113">
        <v>45958.0</v>
      </c>
      <c r="DG101" s="1113">
        <v>45953.0</v>
      </c>
      <c r="DH101" s="1113">
        <v>45958.0</v>
      </c>
      <c r="DI101" s="1113">
        <v>45957.0</v>
      </c>
      <c r="DJ101" s="1113">
        <v>45958.0</v>
      </c>
      <c r="DK101" s="1113">
        <v>45958.0</v>
      </c>
      <c r="DL101" s="1113">
        <v>45961.0</v>
      </c>
      <c r="DM101" s="1108"/>
      <c r="DN101" s="1114"/>
      <c r="DO101" s="1114"/>
      <c r="DP101" s="1114"/>
      <c r="DQ101" s="1114"/>
      <c r="DR101" s="1114"/>
      <c r="DS101" s="1114"/>
      <c r="DT101" s="1114"/>
      <c r="DU101" s="1114"/>
      <c r="DV101" s="1114"/>
      <c r="DW101" s="1114"/>
      <c r="DX101" s="1114"/>
      <c r="DY101" s="1114"/>
      <c r="DZ101" s="1114"/>
      <c r="EA101" s="1114"/>
      <c r="EB101" s="1114"/>
      <c r="EC101" s="1114"/>
      <c r="ED101" s="1114"/>
      <c r="EE101" s="1114"/>
      <c r="EF101" s="1114"/>
      <c r="EG101" s="1114"/>
      <c r="EH101" s="1114"/>
      <c r="EI101" s="1114"/>
      <c r="EJ101" s="1114"/>
      <c r="EK101" s="1114"/>
      <c r="EL101" s="1114"/>
      <c r="EM101" s="1114"/>
      <c r="EN101" s="1114"/>
      <c r="EO101" s="1114"/>
      <c r="EP101" s="1114"/>
      <c r="EQ101" s="1115">
        <v>41000.0</v>
      </c>
      <c r="ER101" s="832" t="s">
        <v>194</v>
      </c>
      <c r="ES101" s="1116">
        <v>3.0E7</v>
      </c>
      <c r="ET101" s="781">
        <v>11000.0</v>
      </c>
      <c r="EU101" s="1117">
        <v>45919.0</v>
      </c>
      <c r="EV101" s="1118">
        <v>45919.506944444445</v>
      </c>
      <c r="EW101" s="1118">
        <v>45919.506944444445</v>
      </c>
      <c r="EX101" s="1118">
        <v>45919.56597222222</v>
      </c>
      <c r="EY101" s="1118">
        <v>45920.069444444445</v>
      </c>
      <c r="EZ101" s="1119">
        <f t="shared" ref="EZ101:EZ110" si="260">EY101-EV101</f>
        <v>0.5625</v>
      </c>
      <c r="FA101" s="1120" t="str">
        <f t="shared" ref="FA101:FA110" si="261">INT(EY101-EV101)&amp;" hari "&amp;HOUR(MOD(EY101-EV101,1))&amp;" jam "&amp;MINUTE(MOD(EY101-EV101,1))&amp;" menit "&amp;SECOND(MOD(EY101-EV101,1))</f>
        <v>0 hari 13 jam 30 menit 0</v>
      </c>
      <c r="FB101" s="1121">
        <v>45922.853472222225</v>
      </c>
      <c r="FC101" s="1119">
        <f t="shared" ref="FC101:FC110" si="262">FB101-EV101</f>
        <v>3.346527778</v>
      </c>
      <c r="FD101" s="1120" t="str">
        <f t="shared" ref="FD101:FD110" si="263">INT(FB101-EV101)&amp;" hari "&amp;HOUR(MOD(FB101-EV101,1))&amp;" jam "&amp;MINUTE(MOD(FB101-EV101,1))&amp;" menit "&amp;SECOND(MOD(FB101-EV101,1))</f>
        <v>3 hari 8 jam 19 menit 0</v>
      </c>
      <c r="FE101" s="1122"/>
      <c r="FF101" s="1122"/>
      <c r="FG101" s="1122"/>
      <c r="FH101" s="1122"/>
      <c r="FI101" s="1119">
        <f t="shared" ref="FI101:FI108" si="264">FH101-FE101</f>
        <v>0</v>
      </c>
      <c r="FJ101" s="1120" t="str">
        <f t="shared" ref="FJ101:FJ108" si="265">INT(FH101-FE101)&amp;" hari "&amp;HOUR(MOD(FH101-FE101,1))&amp;" jam "&amp;MINUTE(MOD(FH101-FE101,1))&amp;" menit "&amp;SECOND(MOD(FH101-FE101,1))</f>
        <v>0 hari 0 jam 0 menit 0</v>
      </c>
      <c r="FK101" s="1119">
        <f t="shared" ref="FK101:FK108" si="266">FC101+FI101</f>
        <v>3.346527778</v>
      </c>
      <c r="FL101" s="1120" t="str">
        <f t="shared" ref="FL101:FL108" si="267">INT(FK101)&amp;" hari "&amp;HOUR(MOD(FK101,1))&amp;" jam "&amp;MINUTE(MOD(FK101,1))&amp;" menit "&amp;SECOND(MOD(FK101,1))</f>
        <v>3 hari 8 jam 19 menit 0</v>
      </c>
      <c r="FM101" s="1123"/>
      <c r="FN101" s="166" t="s">
        <v>195</v>
      </c>
      <c r="FO101" s="1124"/>
      <c r="FP101" s="1124"/>
      <c r="FQ101" s="1125"/>
      <c r="FR101" s="1125"/>
      <c r="FS101" s="1124"/>
      <c r="FT101" s="1124"/>
      <c r="FU101" s="1126"/>
      <c r="FV101" s="1126"/>
      <c r="FW101" s="1126"/>
      <c r="FX101" s="1126"/>
      <c r="FY101" s="1126"/>
      <c r="FZ101" s="1126"/>
      <c r="GA101" s="1126"/>
    </row>
    <row r="102" ht="28.5" customHeight="1">
      <c r="A102" s="412">
        <v>2.0</v>
      </c>
      <c r="B102" s="1089" t="s">
        <v>43</v>
      </c>
      <c r="C102" s="997"/>
      <c r="D102" s="1090"/>
      <c r="E102" s="1091" t="s">
        <v>1255</v>
      </c>
      <c r="F102" s="1127" t="s">
        <v>322</v>
      </c>
      <c r="G102" s="1128" t="s">
        <v>7</v>
      </c>
      <c r="H102" s="1128" t="s">
        <v>330</v>
      </c>
      <c r="I102" s="887" t="s">
        <v>1080</v>
      </c>
      <c r="J102" s="997" t="s">
        <v>1256</v>
      </c>
      <c r="K102" s="887" t="s">
        <v>1257</v>
      </c>
      <c r="L102" s="831">
        <v>7500.0</v>
      </c>
      <c r="M102" s="831">
        <v>7527.534</v>
      </c>
      <c r="N102" s="1093" t="s">
        <v>1252</v>
      </c>
      <c r="O102" s="1094"/>
      <c r="P102" s="1095"/>
      <c r="Q102" s="1095"/>
      <c r="R102" s="1095"/>
      <c r="S102" s="149" t="s">
        <v>93</v>
      </c>
      <c r="T102" s="1096"/>
      <c r="U102" s="1097" t="s">
        <v>1258</v>
      </c>
      <c r="V102" s="1090"/>
      <c r="W102" s="1092"/>
      <c r="X102" s="1096" t="s">
        <v>334</v>
      </c>
      <c r="Y102" s="1098">
        <v>45921.0</v>
      </c>
      <c r="Z102" s="1099">
        <v>45921.01388888889</v>
      </c>
      <c r="AA102" s="1100">
        <v>45922.0</v>
      </c>
      <c r="AB102" s="1099">
        <v>45922.65416666667</v>
      </c>
      <c r="AC102" s="1101"/>
      <c r="AD102" s="1102"/>
      <c r="AE102" s="1102"/>
      <c r="AF102" s="1102" t="s">
        <v>335</v>
      </c>
      <c r="AG102" s="1096" t="s">
        <v>191</v>
      </c>
      <c r="AH102" s="413" t="s">
        <v>1081</v>
      </c>
      <c r="AI102" s="811" t="s">
        <v>883</v>
      </c>
      <c r="AJ102" s="811" t="s">
        <v>883</v>
      </c>
      <c r="AK102" s="811" t="s">
        <v>884</v>
      </c>
      <c r="AL102" s="803" t="s">
        <v>142</v>
      </c>
      <c r="AM102" s="1103"/>
      <c r="AN102" s="1104"/>
      <c r="AO102" s="964" t="s">
        <v>1074</v>
      </c>
      <c r="AP102" s="956">
        <v>3800.0</v>
      </c>
      <c r="AQ102" s="993">
        <f t="shared" ref="AQ102:AQ106" si="268">(36.58+36.91)/2</f>
        <v>36.745</v>
      </c>
      <c r="AR102" s="892">
        <v>16578.0</v>
      </c>
      <c r="AS102" s="972">
        <f t="shared" si="246"/>
        <v>609158.61</v>
      </c>
      <c r="AT102" s="892">
        <v>552978.0</v>
      </c>
      <c r="AU102" s="1105" t="s">
        <v>1259</v>
      </c>
      <c r="AV102" s="971">
        <v>60000.0</v>
      </c>
      <c r="AW102" s="973">
        <f t="shared" si="247"/>
        <v>3819.39</v>
      </c>
      <c r="AX102" s="979" t="s">
        <v>192</v>
      </c>
      <c r="AY102" s="811">
        <v>8.20250920877779E14</v>
      </c>
      <c r="AZ102" s="1107">
        <v>2.835E8</v>
      </c>
      <c r="BA102" s="1108"/>
      <c r="BB102" s="1109">
        <v>45918.0</v>
      </c>
      <c r="BC102" s="1109">
        <v>45921.0</v>
      </c>
      <c r="BD102" s="1109">
        <v>45921.0</v>
      </c>
      <c r="BE102" s="1109">
        <v>45921.0</v>
      </c>
      <c r="BF102" s="1109">
        <v>45925.0</v>
      </c>
      <c r="BG102" s="1110">
        <f t="shared" si="248"/>
        <v>45925</v>
      </c>
      <c r="BH102" s="770">
        <f t="shared" si="249"/>
        <v>7</v>
      </c>
      <c r="BI102" s="769">
        <f t="shared" si="250"/>
        <v>4</v>
      </c>
      <c r="BJ102" s="1108"/>
      <c r="BK102" s="1109">
        <v>45925.0</v>
      </c>
      <c r="BL102" s="1109">
        <v>45925.0</v>
      </c>
      <c r="BM102" s="1109">
        <v>45925.0</v>
      </c>
      <c r="BN102" s="1108"/>
      <c r="BO102" s="1109">
        <v>45929.0</v>
      </c>
      <c r="BP102" s="1110">
        <f t="shared" si="251"/>
        <v>45929</v>
      </c>
      <c r="BQ102" s="770">
        <f t="shared" si="252"/>
        <v>4</v>
      </c>
      <c r="BR102" s="1110">
        <f t="shared" si="253"/>
        <v>45929</v>
      </c>
      <c r="BS102" s="1109">
        <v>45951.0</v>
      </c>
      <c r="BT102" s="1109">
        <v>45937.0</v>
      </c>
      <c r="BU102" s="1109">
        <v>45939.0</v>
      </c>
      <c r="BV102" s="1109">
        <v>45939.0</v>
      </c>
      <c r="BW102" s="1109">
        <v>45951.0</v>
      </c>
      <c r="BX102" s="1109">
        <v>45952.0</v>
      </c>
      <c r="BY102" s="769">
        <f t="shared" si="254"/>
        <v>1</v>
      </c>
      <c r="BZ102" s="770">
        <f t="shared" si="255"/>
        <v>15</v>
      </c>
      <c r="CA102" s="769">
        <f t="shared" si="256"/>
        <v>1</v>
      </c>
      <c r="CB102" s="1108"/>
      <c r="CC102" s="1108"/>
      <c r="CD102" s="1108"/>
      <c r="CE102" s="1108"/>
      <c r="CF102" s="1108"/>
      <c r="CG102" s="1108"/>
      <c r="CH102" s="769">
        <f t="shared" si="257"/>
        <v>0</v>
      </c>
      <c r="CI102" s="770">
        <f t="shared" si="258"/>
        <v>0</v>
      </c>
      <c r="CJ102" s="769">
        <f t="shared" si="259"/>
        <v>0</v>
      </c>
      <c r="CK102" s="1108"/>
      <c r="CL102" s="1108"/>
      <c r="CM102" s="1108"/>
      <c r="CN102" s="1108"/>
      <c r="CO102" s="1108"/>
      <c r="CP102" s="1108"/>
      <c r="CQ102" s="1108"/>
      <c r="CR102" s="1108"/>
      <c r="CS102" s="1108"/>
      <c r="CT102" s="1108"/>
      <c r="CU102" s="1111">
        <v>45930.0</v>
      </c>
      <c r="CV102" s="1129">
        <v>45936.0</v>
      </c>
      <c r="CW102" s="1112">
        <v>45939.0</v>
      </c>
      <c r="CX102" s="1112">
        <v>45939.0</v>
      </c>
      <c r="CY102" s="1112">
        <v>45939.0</v>
      </c>
      <c r="CZ102" s="1112">
        <v>45944.0</v>
      </c>
      <c r="DA102" s="1108"/>
      <c r="DB102" s="1108"/>
      <c r="DC102" s="1108"/>
      <c r="DD102" s="1108"/>
      <c r="DE102" s="1108"/>
      <c r="DF102" s="1108"/>
      <c r="DG102" s="1108"/>
      <c r="DH102" s="1108"/>
      <c r="DI102" s="1108"/>
      <c r="DJ102" s="1108"/>
      <c r="DK102" s="1108"/>
      <c r="DL102" s="1108"/>
      <c r="DM102" s="1108"/>
      <c r="DN102" s="1114"/>
      <c r="DO102" s="1114"/>
      <c r="DP102" s="1114"/>
      <c r="DQ102" s="1114"/>
      <c r="DR102" s="1114"/>
      <c r="DS102" s="1114"/>
      <c r="DT102" s="1114"/>
      <c r="DU102" s="1114"/>
      <c r="DV102" s="1114"/>
      <c r="DW102" s="1114"/>
      <c r="DX102" s="1114"/>
      <c r="DY102" s="1114"/>
      <c r="DZ102" s="1114"/>
      <c r="EA102" s="1114"/>
      <c r="EB102" s="1114"/>
      <c r="EC102" s="1114"/>
      <c r="ED102" s="1114"/>
      <c r="EE102" s="1114"/>
      <c r="EF102" s="1114"/>
      <c r="EG102" s="1114"/>
      <c r="EH102" s="1114"/>
      <c r="EI102" s="1114"/>
      <c r="EJ102" s="1114"/>
      <c r="EK102" s="1114"/>
      <c r="EL102" s="1114"/>
      <c r="EM102" s="1114"/>
      <c r="EN102" s="1114"/>
      <c r="EO102" s="1114"/>
      <c r="EP102" s="1114"/>
      <c r="EQ102" s="1115">
        <v>41000.0</v>
      </c>
      <c r="ER102" s="832" t="s">
        <v>194</v>
      </c>
      <c r="ES102" s="1116">
        <v>3.0E7</v>
      </c>
      <c r="ET102" s="1130"/>
      <c r="EU102" s="1131"/>
      <c r="EV102" s="1118">
        <v>45920.510416666664</v>
      </c>
      <c r="EW102" s="1118">
        <v>45920.510416666664</v>
      </c>
      <c r="EX102" s="1118">
        <v>45920.51736111111</v>
      </c>
      <c r="EY102" s="1118">
        <v>45921.01388888889</v>
      </c>
      <c r="EZ102" s="1119">
        <f t="shared" si="260"/>
        <v>0.5034722222</v>
      </c>
      <c r="FA102" s="1120" t="str">
        <f t="shared" si="261"/>
        <v>0 hari 12 jam 5 menit 0</v>
      </c>
      <c r="FB102" s="1121">
        <v>45922.65416666667</v>
      </c>
      <c r="FC102" s="1119">
        <f t="shared" si="262"/>
        <v>2.14375</v>
      </c>
      <c r="FD102" s="1120" t="str">
        <f t="shared" si="263"/>
        <v>2 hari 3 jam 27 menit 0</v>
      </c>
      <c r="FE102" s="1122"/>
      <c r="FF102" s="1122"/>
      <c r="FG102" s="1122"/>
      <c r="FH102" s="1122"/>
      <c r="FI102" s="1119">
        <f t="shared" si="264"/>
        <v>0</v>
      </c>
      <c r="FJ102" s="1120" t="str">
        <f t="shared" si="265"/>
        <v>0 hari 0 jam 0 menit 0</v>
      </c>
      <c r="FK102" s="1119">
        <f t="shared" si="266"/>
        <v>2.14375</v>
      </c>
      <c r="FL102" s="1120" t="str">
        <f t="shared" si="267"/>
        <v>2 hari 3 jam 27 menit 0</v>
      </c>
      <c r="FM102" s="1123"/>
      <c r="FN102" s="166" t="s">
        <v>195</v>
      </c>
      <c r="FO102" s="1124"/>
      <c r="FP102" s="1124"/>
      <c r="FQ102" s="1125"/>
      <c r="FR102" s="1125"/>
      <c r="FS102" s="1124"/>
      <c r="FT102" s="1124"/>
      <c r="FU102" s="1126"/>
      <c r="FV102" s="1126"/>
      <c r="FW102" s="1126"/>
      <c r="FX102" s="1126"/>
      <c r="FY102" s="1126"/>
      <c r="FZ102" s="1126"/>
      <c r="GA102" s="1126"/>
    </row>
    <row r="103" ht="28.5" customHeight="1">
      <c r="A103" s="412">
        <v>3.0</v>
      </c>
      <c r="B103" s="1089" t="s">
        <v>43</v>
      </c>
      <c r="C103" s="997"/>
      <c r="D103" s="1090"/>
      <c r="E103" s="1091" t="s">
        <v>1260</v>
      </c>
      <c r="F103" s="1127" t="s">
        <v>322</v>
      </c>
      <c r="G103" s="1128" t="s">
        <v>7</v>
      </c>
      <c r="H103" s="1132" t="s">
        <v>1261</v>
      </c>
      <c r="I103" s="887" t="s">
        <v>1080</v>
      </c>
      <c r="J103" s="997" t="s">
        <v>1262</v>
      </c>
      <c r="K103" s="887" t="s">
        <v>707</v>
      </c>
      <c r="L103" s="831">
        <v>7500.0</v>
      </c>
      <c r="M103" s="831">
        <v>7525.708</v>
      </c>
      <c r="N103" s="1093" t="s">
        <v>1252</v>
      </c>
      <c r="O103" s="1094"/>
      <c r="P103" s="1095"/>
      <c r="Q103" s="1095"/>
      <c r="R103" s="1095"/>
      <c r="S103" s="149" t="s">
        <v>93</v>
      </c>
      <c r="T103" s="1096"/>
      <c r="U103" s="1097" t="s">
        <v>1263</v>
      </c>
      <c r="V103" s="1090"/>
      <c r="W103" s="1092"/>
      <c r="X103" s="1096" t="s">
        <v>334</v>
      </c>
      <c r="Y103" s="1098">
        <v>45922.0</v>
      </c>
      <c r="Z103" s="1099">
        <v>45922.118055555555</v>
      </c>
      <c r="AA103" s="1100">
        <v>45922.0</v>
      </c>
      <c r="AB103" s="1099">
        <v>45922.825</v>
      </c>
      <c r="AC103" s="1101"/>
      <c r="AD103" s="1102"/>
      <c r="AE103" s="1102"/>
      <c r="AF103" s="1102" t="s">
        <v>335</v>
      </c>
      <c r="AG103" s="1096" t="s">
        <v>191</v>
      </c>
      <c r="AH103" s="413" t="s">
        <v>1264</v>
      </c>
      <c r="AI103" s="811" t="s">
        <v>883</v>
      </c>
      <c r="AJ103" s="811" t="s">
        <v>883</v>
      </c>
      <c r="AK103" s="811" t="s">
        <v>884</v>
      </c>
      <c r="AL103" s="803" t="s">
        <v>142</v>
      </c>
      <c r="AM103" s="1103"/>
      <c r="AN103" s="1104"/>
      <c r="AO103" s="759" t="s">
        <v>234</v>
      </c>
      <c r="AP103" s="956">
        <v>3800.0</v>
      </c>
      <c r="AQ103" s="993">
        <f t="shared" si="268"/>
        <v>36.745</v>
      </c>
      <c r="AR103" s="892">
        <v>16578.0</v>
      </c>
      <c r="AS103" s="972">
        <f t="shared" si="246"/>
        <v>609158.61</v>
      </c>
      <c r="AT103" s="892">
        <v>500000.0</v>
      </c>
      <c r="AU103" s="1105" t="s">
        <v>1265</v>
      </c>
      <c r="AV103" s="971">
        <v>60000.0</v>
      </c>
      <c r="AW103" s="973">
        <f t="shared" si="247"/>
        <v>-49158.61</v>
      </c>
      <c r="AX103" s="979" t="s">
        <v>192</v>
      </c>
      <c r="AY103" s="811">
        <v>8.20250921943554E14</v>
      </c>
      <c r="AZ103" s="1107">
        <v>2.646E8</v>
      </c>
      <c r="BA103" s="1108"/>
      <c r="BB103" s="1109">
        <v>45922.0</v>
      </c>
      <c r="BC103" s="1109">
        <v>45923.0</v>
      </c>
      <c r="BD103" s="1109">
        <v>45923.0</v>
      </c>
      <c r="BE103" s="1109">
        <v>45923.0</v>
      </c>
      <c r="BF103" s="1109">
        <v>45925.0</v>
      </c>
      <c r="BG103" s="1110">
        <f t="shared" si="248"/>
        <v>45925</v>
      </c>
      <c r="BH103" s="770">
        <f t="shared" si="249"/>
        <v>3</v>
      </c>
      <c r="BI103" s="769">
        <f t="shared" si="250"/>
        <v>2</v>
      </c>
      <c r="BJ103" s="1108"/>
      <c r="BK103" s="1109">
        <v>45925.0</v>
      </c>
      <c r="BL103" s="1109">
        <v>45925.0</v>
      </c>
      <c r="BM103" s="1109">
        <v>45925.0</v>
      </c>
      <c r="BN103" s="1108"/>
      <c r="BO103" s="1109">
        <v>45929.0</v>
      </c>
      <c r="BP103" s="1110">
        <f t="shared" si="251"/>
        <v>45929</v>
      </c>
      <c r="BQ103" s="770">
        <f t="shared" si="252"/>
        <v>4</v>
      </c>
      <c r="BR103" s="1110">
        <f t="shared" si="253"/>
        <v>45929</v>
      </c>
      <c r="BS103" s="1133" t="s">
        <v>96</v>
      </c>
      <c r="BT103" s="1133" t="s">
        <v>96</v>
      </c>
      <c r="BU103" s="1133" t="s">
        <v>96</v>
      </c>
      <c r="BV103" s="1133" t="s">
        <v>96</v>
      </c>
      <c r="BW103" s="1133" t="s">
        <v>96</v>
      </c>
      <c r="BX103" s="1133" t="s">
        <v>96</v>
      </c>
      <c r="BY103" s="769" t="str">
        <f t="shared" si="254"/>
        <v>#VALUE!</v>
      </c>
      <c r="BZ103" s="770" t="str">
        <f t="shared" si="255"/>
        <v>#VALUE!</v>
      </c>
      <c r="CA103" s="769" t="str">
        <f t="shared" si="256"/>
        <v>#VALUE!</v>
      </c>
      <c r="CB103" s="1108"/>
      <c r="CC103" s="1108"/>
      <c r="CD103" s="1108"/>
      <c r="CE103" s="1108"/>
      <c r="CF103" s="1108"/>
      <c r="CG103" s="1108"/>
      <c r="CH103" s="769">
        <f t="shared" si="257"/>
        <v>0</v>
      </c>
      <c r="CI103" s="770">
        <f t="shared" si="258"/>
        <v>0</v>
      </c>
      <c r="CJ103" s="769">
        <f t="shared" si="259"/>
        <v>0</v>
      </c>
      <c r="CK103" s="1108"/>
      <c r="CL103" s="1108"/>
      <c r="CM103" s="1108"/>
      <c r="CN103" s="1108"/>
      <c r="CO103" s="1108"/>
      <c r="CP103" s="1108"/>
      <c r="CQ103" s="1108"/>
      <c r="CR103" s="1108"/>
      <c r="CS103" s="1108"/>
      <c r="CT103" s="1108"/>
      <c r="CU103" s="1111">
        <v>45930.0</v>
      </c>
      <c r="CV103" s="1129">
        <v>45936.0</v>
      </c>
      <c r="CW103" s="1112">
        <v>45939.0</v>
      </c>
      <c r="CX103" s="1112">
        <v>45939.0</v>
      </c>
      <c r="CY103" s="1112">
        <v>45939.0</v>
      </c>
      <c r="CZ103" s="1112">
        <v>45944.0</v>
      </c>
      <c r="DA103" s="1108"/>
      <c r="DB103" s="1108"/>
      <c r="DC103" s="1108"/>
      <c r="DD103" s="1108"/>
      <c r="DE103" s="1108"/>
      <c r="DF103" s="1108"/>
      <c r="DG103" s="1108"/>
      <c r="DH103" s="1108"/>
      <c r="DI103" s="1108"/>
      <c r="DJ103" s="1108"/>
      <c r="DK103" s="1108"/>
      <c r="DL103" s="1108"/>
      <c r="DM103" s="1108"/>
      <c r="DN103" s="1114"/>
      <c r="DO103" s="1114"/>
      <c r="DP103" s="1114"/>
      <c r="DQ103" s="1114"/>
      <c r="DR103" s="1114"/>
      <c r="DS103" s="1114"/>
      <c r="DT103" s="1114"/>
      <c r="DU103" s="1114"/>
      <c r="DV103" s="1114"/>
      <c r="DW103" s="1114"/>
      <c r="DX103" s="1114"/>
      <c r="DY103" s="1114"/>
      <c r="DZ103" s="1114"/>
      <c r="EA103" s="1114"/>
      <c r="EB103" s="1114"/>
      <c r="EC103" s="1114"/>
      <c r="ED103" s="1114"/>
      <c r="EE103" s="1114"/>
      <c r="EF103" s="1114"/>
      <c r="EG103" s="1114"/>
      <c r="EH103" s="1114"/>
      <c r="EI103" s="1114"/>
      <c r="EJ103" s="1114"/>
      <c r="EK103" s="1114"/>
      <c r="EL103" s="1114"/>
      <c r="EM103" s="1114"/>
      <c r="EN103" s="1114"/>
      <c r="EO103" s="1114"/>
      <c r="EP103" s="1114"/>
      <c r="EQ103" s="1115">
        <v>41000.0</v>
      </c>
      <c r="ER103" s="832" t="s">
        <v>194</v>
      </c>
      <c r="ES103" s="1116">
        <v>3.0E7</v>
      </c>
      <c r="ET103" s="1130"/>
      <c r="EU103" s="1131"/>
      <c r="EV103" s="1118">
        <v>45921.46875</v>
      </c>
      <c r="EW103" s="1118">
        <v>45921.46875</v>
      </c>
      <c r="EX103" s="1118">
        <v>45921.5625</v>
      </c>
      <c r="EY103" s="1118">
        <v>45922.118055555555</v>
      </c>
      <c r="EZ103" s="1119">
        <f t="shared" si="260"/>
        <v>0.6493055556</v>
      </c>
      <c r="FA103" s="1120" t="str">
        <f t="shared" si="261"/>
        <v>0 hari 15 jam 35 menit 0</v>
      </c>
      <c r="FB103" s="1121">
        <v>45922.825</v>
      </c>
      <c r="FC103" s="1119">
        <f t="shared" si="262"/>
        <v>1.35625</v>
      </c>
      <c r="FD103" s="1120" t="str">
        <f t="shared" si="263"/>
        <v>1 hari 8 jam 33 menit 0</v>
      </c>
      <c r="FE103" s="1122"/>
      <c r="FF103" s="1122"/>
      <c r="FG103" s="1122"/>
      <c r="FH103" s="1122"/>
      <c r="FI103" s="1119">
        <f t="shared" si="264"/>
        <v>0</v>
      </c>
      <c r="FJ103" s="1120" t="str">
        <f t="shared" si="265"/>
        <v>0 hari 0 jam 0 menit 0</v>
      </c>
      <c r="FK103" s="1119">
        <f t="shared" si="266"/>
        <v>1.35625</v>
      </c>
      <c r="FL103" s="1120" t="str">
        <f t="shared" si="267"/>
        <v>1 hari 8 jam 33 menit 0</v>
      </c>
      <c r="FM103" s="1123"/>
      <c r="FN103" s="166" t="s">
        <v>195</v>
      </c>
      <c r="FO103" s="1124"/>
      <c r="FP103" s="1124"/>
      <c r="FQ103" s="1125"/>
      <c r="FR103" s="1125"/>
      <c r="FS103" s="1124"/>
      <c r="FT103" s="1124"/>
      <c r="FU103" s="1126"/>
      <c r="FV103" s="1126"/>
      <c r="FW103" s="1126"/>
      <c r="FX103" s="1126"/>
      <c r="FY103" s="1126"/>
      <c r="FZ103" s="1126"/>
      <c r="GA103" s="1126"/>
    </row>
    <row r="104" ht="28.5" customHeight="1">
      <c r="A104" s="412">
        <v>4.0</v>
      </c>
      <c r="B104" s="1089" t="s">
        <v>43</v>
      </c>
      <c r="C104" s="997"/>
      <c r="D104" s="1090"/>
      <c r="E104" s="1091"/>
      <c r="F104" s="1127" t="s">
        <v>322</v>
      </c>
      <c r="G104" s="1128" t="s">
        <v>7</v>
      </c>
      <c r="H104" s="1128" t="s">
        <v>330</v>
      </c>
      <c r="I104" s="887" t="s">
        <v>1080</v>
      </c>
      <c r="J104" s="997" t="s">
        <v>1266</v>
      </c>
      <c r="K104" s="887" t="s">
        <v>1267</v>
      </c>
      <c r="L104" s="831">
        <v>7500.0</v>
      </c>
      <c r="M104" s="831">
        <v>7393.607</v>
      </c>
      <c r="N104" s="1093" t="s">
        <v>1252</v>
      </c>
      <c r="O104" s="1094"/>
      <c r="P104" s="1095"/>
      <c r="Q104" s="1095"/>
      <c r="R104" s="1095"/>
      <c r="S104" s="149" t="s">
        <v>93</v>
      </c>
      <c r="T104" s="1096"/>
      <c r="U104" s="1097" t="s">
        <v>1263</v>
      </c>
      <c r="V104" s="1090"/>
      <c r="W104" s="1092"/>
      <c r="X104" s="1096" t="s">
        <v>334</v>
      </c>
      <c r="Y104" s="1098">
        <v>45922.0</v>
      </c>
      <c r="Z104" s="1099">
        <v>45922.725694444445</v>
      </c>
      <c r="AA104" s="1100">
        <v>45923.0</v>
      </c>
      <c r="AB104" s="1099">
        <v>45923.71319444444</v>
      </c>
      <c r="AC104" s="1101"/>
      <c r="AD104" s="1102"/>
      <c r="AE104" s="1102"/>
      <c r="AF104" s="1102" t="s">
        <v>335</v>
      </c>
      <c r="AG104" s="1096" t="s">
        <v>191</v>
      </c>
      <c r="AH104" s="413" t="s">
        <v>1081</v>
      </c>
      <c r="AI104" s="811" t="s">
        <v>883</v>
      </c>
      <c r="AJ104" s="811" t="s">
        <v>883</v>
      </c>
      <c r="AK104" s="811" t="s">
        <v>884</v>
      </c>
      <c r="AL104" s="803" t="s">
        <v>142</v>
      </c>
      <c r="AM104" s="1103"/>
      <c r="AN104" s="1104"/>
      <c r="AO104" s="964" t="s">
        <v>1074</v>
      </c>
      <c r="AP104" s="956">
        <v>3800.0</v>
      </c>
      <c r="AQ104" s="993">
        <f t="shared" si="268"/>
        <v>36.745</v>
      </c>
      <c r="AR104" s="892">
        <v>16578.0</v>
      </c>
      <c r="AS104" s="972">
        <f t="shared" si="246"/>
        <v>609158.61</v>
      </c>
      <c r="AT104" s="892">
        <v>555917.0</v>
      </c>
      <c r="AU104" s="1105" t="s">
        <v>1268</v>
      </c>
      <c r="AV104" s="971">
        <v>60000.0</v>
      </c>
      <c r="AW104" s="973">
        <f t="shared" si="247"/>
        <v>6758.39</v>
      </c>
      <c r="AX104" s="979" t="s">
        <v>192</v>
      </c>
      <c r="AY104" s="811">
        <v>8.20250922016436E14</v>
      </c>
      <c r="AZ104" s="1107">
        <v>2.835E8</v>
      </c>
      <c r="BA104" s="1108"/>
      <c r="BB104" s="1109">
        <v>45918.0</v>
      </c>
      <c r="BC104" s="1109">
        <v>45921.0</v>
      </c>
      <c r="BD104" s="1109">
        <v>45921.0</v>
      </c>
      <c r="BE104" s="1109">
        <v>45921.0</v>
      </c>
      <c r="BF104" s="1109">
        <v>45924.0</v>
      </c>
      <c r="BG104" s="1110">
        <f t="shared" si="248"/>
        <v>45924</v>
      </c>
      <c r="BH104" s="770">
        <f t="shared" si="249"/>
        <v>6</v>
      </c>
      <c r="BI104" s="769">
        <f t="shared" si="250"/>
        <v>3</v>
      </c>
      <c r="BJ104" s="1108"/>
      <c r="BK104" s="1109">
        <v>45925.0</v>
      </c>
      <c r="BL104" s="1109">
        <v>45925.0</v>
      </c>
      <c r="BM104" s="1109">
        <v>45925.0</v>
      </c>
      <c r="BN104" s="1108"/>
      <c r="BO104" s="1109">
        <v>45931.0</v>
      </c>
      <c r="BP104" s="1110">
        <f t="shared" si="251"/>
        <v>45931</v>
      </c>
      <c r="BQ104" s="770">
        <f t="shared" si="252"/>
        <v>6</v>
      </c>
      <c r="BR104" s="1110">
        <f t="shared" si="253"/>
        <v>45931</v>
      </c>
      <c r="BS104" s="1109">
        <v>45951.0</v>
      </c>
      <c r="BT104" s="1109">
        <v>45937.0</v>
      </c>
      <c r="BU104" s="1109">
        <v>45939.0</v>
      </c>
      <c r="BV104" s="1109">
        <v>45939.0</v>
      </c>
      <c r="BW104" s="1109">
        <v>45951.0</v>
      </c>
      <c r="BX104" s="1109">
        <v>45952.0</v>
      </c>
      <c r="BY104" s="769">
        <f t="shared" si="254"/>
        <v>1</v>
      </c>
      <c r="BZ104" s="770">
        <f t="shared" si="255"/>
        <v>15</v>
      </c>
      <c r="CA104" s="769">
        <f t="shared" si="256"/>
        <v>1</v>
      </c>
      <c r="CB104" s="1108"/>
      <c r="CC104" s="1108"/>
      <c r="CD104" s="1108"/>
      <c r="CE104" s="1108"/>
      <c r="CF104" s="1108"/>
      <c r="CG104" s="1108"/>
      <c r="CH104" s="769">
        <f t="shared" si="257"/>
        <v>0</v>
      </c>
      <c r="CI104" s="770">
        <f t="shared" si="258"/>
        <v>0</v>
      </c>
      <c r="CJ104" s="769">
        <f t="shared" si="259"/>
        <v>0</v>
      </c>
      <c r="CK104" s="1108"/>
      <c r="CL104" s="1108"/>
      <c r="CM104" s="1108"/>
      <c r="CN104" s="1108"/>
      <c r="CO104" s="1108"/>
      <c r="CP104" s="1108"/>
      <c r="CQ104" s="1108"/>
      <c r="CR104" s="1108"/>
      <c r="CS104" s="1108"/>
      <c r="CT104" s="1108"/>
      <c r="CU104" s="1111">
        <v>45930.0</v>
      </c>
      <c r="CV104" s="1129">
        <v>45936.0</v>
      </c>
      <c r="CW104" s="1112">
        <v>45939.0</v>
      </c>
      <c r="CX104" s="1112">
        <v>45939.0</v>
      </c>
      <c r="CY104" s="1112">
        <v>45939.0</v>
      </c>
      <c r="CZ104" s="1112">
        <v>45944.0</v>
      </c>
      <c r="DA104" s="1108"/>
      <c r="DB104" s="1108"/>
      <c r="DC104" s="1108"/>
      <c r="DD104" s="1108"/>
      <c r="DE104" s="1108"/>
      <c r="DF104" s="1108"/>
      <c r="DG104" s="1108"/>
      <c r="DH104" s="1108"/>
      <c r="DI104" s="1108"/>
      <c r="DJ104" s="1108"/>
      <c r="DK104" s="1108"/>
      <c r="DL104" s="1108"/>
      <c r="DM104" s="1108"/>
      <c r="DN104" s="1114"/>
      <c r="DO104" s="1114"/>
      <c r="DP104" s="1114"/>
      <c r="DQ104" s="1114"/>
      <c r="DR104" s="1114"/>
      <c r="DS104" s="1114"/>
      <c r="DT104" s="1114"/>
      <c r="DU104" s="1114"/>
      <c r="DV104" s="1114"/>
      <c r="DW104" s="1114"/>
      <c r="DX104" s="1114"/>
      <c r="DY104" s="1114"/>
      <c r="DZ104" s="1114"/>
      <c r="EA104" s="1114"/>
      <c r="EB104" s="1114"/>
      <c r="EC104" s="1114"/>
      <c r="ED104" s="1114"/>
      <c r="EE104" s="1114"/>
      <c r="EF104" s="1114"/>
      <c r="EG104" s="1114"/>
      <c r="EH104" s="1114"/>
      <c r="EI104" s="1114"/>
      <c r="EJ104" s="1114"/>
      <c r="EK104" s="1114"/>
      <c r="EL104" s="1114"/>
      <c r="EM104" s="1114"/>
      <c r="EN104" s="1114"/>
      <c r="EO104" s="1114"/>
      <c r="EP104" s="1114"/>
      <c r="EQ104" s="1115">
        <v>41000.0</v>
      </c>
      <c r="ER104" s="832" t="s">
        <v>194</v>
      </c>
      <c r="ES104" s="1116">
        <v>3.0E7</v>
      </c>
      <c r="ET104" s="1130"/>
      <c r="EU104" s="1131"/>
      <c r="EV104" s="1118">
        <v>45922.163194444445</v>
      </c>
      <c r="EW104" s="1118">
        <v>45922.163194444445</v>
      </c>
      <c r="EX104" s="1118">
        <v>45922.17013888889</v>
      </c>
      <c r="EY104" s="1118">
        <v>45922.725694444445</v>
      </c>
      <c r="EZ104" s="1119">
        <f t="shared" si="260"/>
        <v>0.5625</v>
      </c>
      <c r="FA104" s="1120" t="str">
        <f t="shared" si="261"/>
        <v>0 hari 13 jam 30 menit 0</v>
      </c>
      <c r="FB104" s="1134">
        <v>45923.71319444444</v>
      </c>
      <c r="FC104" s="1119">
        <f t="shared" si="262"/>
        <v>1.55</v>
      </c>
      <c r="FD104" s="1120" t="str">
        <f t="shared" si="263"/>
        <v>1 hari 13 jam 12 menit 0</v>
      </c>
      <c r="FE104" s="1122"/>
      <c r="FF104" s="1122"/>
      <c r="FG104" s="1122"/>
      <c r="FH104" s="1122"/>
      <c r="FI104" s="1119">
        <f t="shared" si="264"/>
        <v>0</v>
      </c>
      <c r="FJ104" s="1120" t="str">
        <f t="shared" si="265"/>
        <v>0 hari 0 jam 0 menit 0</v>
      </c>
      <c r="FK104" s="1119">
        <f t="shared" si="266"/>
        <v>1.55</v>
      </c>
      <c r="FL104" s="1120" t="str">
        <f t="shared" si="267"/>
        <v>1 hari 13 jam 12 menit 0</v>
      </c>
      <c r="FM104" s="1123"/>
      <c r="FN104" s="166" t="s">
        <v>195</v>
      </c>
      <c r="FO104" s="1124"/>
      <c r="FP104" s="1124"/>
      <c r="FQ104" s="1125"/>
      <c r="FR104" s="1125"/>
      <c r="FS104" s="1124"/>
      <c r="FT104" s="1124"/>
      <c r="FU104" s="1126"/>
      <c r="FV104" s="1126"/>
      <c r="FW104" s="1126"/>
      <c r="FX104" s="1126"/>
      <c r="FY104" s="1126"/>
      <c r="FZ104" s="1126"/>
      <c r="GA104" s="1126"/>
    </row>
    <row r="105" ht="28.5" customHeight="1">
      <c r="A105" s="412">
        <v>5.0</v>
      </c>
      <c r="B105" s="1089" t="s">
        <v>43</v>
      </c>
      <c r="C105" s="997"/>
      <c r="D105" s="1090"/>
      <c r="E105" s="1091"/>
      <c r="F105" s="1127" t="s">
        <v>322</v>
      </c>
      <c r="G105" s="1128" t="s">
        <v>7</v>
      </c>
      <c r="H105" s="1132" t="s">
        <v>1261</v>
      </c>
      <c r="I105" s="887" t="s">
        <v>1080</v>
      </c>
      <c r="J105" s="997" t="s">
        <v>1269</v>
      </c>
      <c r="K105" s="887" t="s">
        <v>1270</v>
      </c>
      <c r="L105" s="831">
        <v>7500.0</v>
      </c>
      <c r="M105" s="831">
        <v>7413.45</v>
      </c>
      <c r="N105" s="1093" t="s">
        <v>1252</v>
      </c>
      <c r="O105" s="1094"/>
      <c r="P105" s="1095"/>
      <c r="Q105" s="1095"/>
      <c r="R105" s="1095"/>
      <c r="S105" s="149" t="s">
        <v>93</v>
      </c>
      <c r="T105" s="1096"/>
      <c r="U105" s="1097" t="s">
        <v>1271</v>
      </c>
      <c r="V105" s="1090"/>
      <c r="W105" s="1092"/>
      <c r="X105" s="1096" t="s">
        <v>334</v>
      </c>
      <c r="Y105" s="1098">
        <v>45923.0</v>
      </c>
      <c r="Z105" s="1099">
        <v>45923.26736111111</v>
      </c>
      <c r="AA105" s="1100">
        <v>45923.0</v>
      </c>
      <c r="AB105" s="1099">
        <v>45923.67222222222</v>
      </c>
      <c r="AC105" s="1101"/>
      <c r="AD105" s="1102"/>
      <c r="AE105" s="1102"/>
      <c r="AF105" s="1102" t="s">
        <v>335</v>
      </c>
      <c r="AG105" s="1096" t="s">
        <v>191</v>
      </c>
      <c r="AH105" s="413" t="s">
        <v>1264</v>
      </c>
      <c r="AI105" s="811" t="s">
        <v>883</v>
      </c>
      <c r="AJ105" s="811" t="s">
        <v>883</v>
      </c>
      <c r="AK105" s="811" t="s">
        <v>884</v>
      </c>
      <c r="AL105" s="803" t="s">
        <v>142</v>
      </c>
      <c r="AM105" s="1103"/>
      <c r="AN105" s="1104"/>
      <c r="AO105" s="759" t="s">
        <v>234</v>
      </c>
      <c r="AP105" s="956">
        <v>4000.0</v>
      </c>
      <c r="AQ105" s="993">
        <f t="shared" si="268"/>
        <v>36.745</v>
      </c>
      <c r="AR105" s="892">
        <v>16607.0</v>
      </c>
      <c r="AS105" s="972">
        <f t="shared" si="246"/>
        <v>610224.215</v>
      </c>
      <c r="AT105" s="892">
        <v>500000.0</v>
      </c>
      <c r="AU105" s="1105" t="s">
        <v>1265</v>
      </c>
      <c r="AV105" s="971">
        <v>60000.0</v>
      </c>
      <c r="AW105" s="973">
        <f t="shared" si="247"/>
        <v>-50224.215</v>
      </c>
      <c r="AX105" s="979" t="s">
        <v>192</v>
      </c>
      <c r="AY105" s="811">
        <v>8.20250922153342E14</v>
      </c>
      <c r="AZ105" s="1107">
        <v>2.646E8</v>
      </c>
      <c r="BA105" s="1108"/>
      <c r="BB105" s="1109">
        <v>45922.0</v>
      </c>
      <c r="BC105" s="1109">
        <v>45923.0</v>
      </c>
      <c r="BD105" s="1109">
        <v>45923.0</v>
      </c>
      <c r="BE105" s="1109">
        <v>45923.0</v>
      </c>
      <c r="BF105" s="1109">
        <v>45925.0</v>
      </c>
      <c r="BG105" s="1110">
        <f t="shared" si="248"/>
        <v>45925</v>
      </c>
      <c r="BH105" s="770">
        <f t="shared" si="249"/>
        <v>3</v>
      </c>
      <c r="BI105" s="769">
        <f t="shared" si="250"/>
        <v>2</v>
      </c>
      <c r="BJ105" s="1108"/>
      <c r="BK105" s="1109">
        <v>45925.0</v>
      </c>
      <c r="BL105" s="1109">
        <v>45925.0</v>
      </c>
      <c r="BM105" s="1109">
        <v>45925.0</v>
      </c>
      <c r="BN105" s="1108"/>
      <c r="BO105" s="1109">
        <v>45926.0</v>
      </c>
      <c r="BP105" s="1110">
        <f t="shared" si="251"/>
        <v>45926</v>
      </c>
      <c r="BQ105" s="770">
        <f t="shared" si="252"/>
        <v>1</v>
      </c>
      <c r="BR105" s="1110">
        <f t="shared" si="253"/>
        <v>45926</v>
      </c>
      <c r="BS105" s="1133" t="s">
        <v>96</v>
      </c>
      <c r="BT105" s="1133" t="s">
        <v>96</v>
      </c>
      <c r="BU105" s="1133" t="s">
        <v>96</v>
      </c>
      <c r="BV105" s="1133" t="s">
        <v>96</v>
      </c>
      <c r="BW105" s="1133" t="s">
        <v>96</v>
      </c>
      <c r="BX105" s="1133" t="s">
        <v>96</v>
      </c>
      <c r="BY105" s="769" t="str">
        <f t="shared" si="254"/>
        <v>#VALUE!</v>
      </c>
      <c r="BZ105" s="770" t="str">
        <f t="shared" si="255"/>
        <v>#VALUE!</v>
      </c>
      <c r="CA105" s="769" t="str">
        <f t="shared" si="256"/>
        <v>#VALUE!</v>
      </c>
      <c r="CB105" s="1108"/>
      <c r="CC105" s="1108"/>
      <c r="CD105" s="1108"/>
      <c r="CE105" s="1108"/>
      <c r="CF105" s="1108"/>
      <c r="CG105" s="1108"/>
      <c r="CH105" s="769">
        <f t="shared" si="257"/>
        <v>0</v>
      </c>
      <c r="CI105" s="770">
        <f t="shared" si="258"/>
        <v>0</v>
      </c>
      <c r="CJ105" s="769">
        <f t="shared" si="259"/>
        <v>0</v>
      </c>
      <c r="CK105" s="1108"/>
      <c r="CL105" s="1108"/>
      <c r="CM105" s="1108"/>
      <c r="CN105" s="1108"/>
      <c r="CO105" s="1108"/>
      <c r="CP105" s="1108"/>
      <c r="CQ105" s="1108"/>
      <c r="CR105" s="1108"/>
      <c r="CS105" s="1108"/>
      <c r="CT105" s="1108"/>
      <c r="CU105" s="1111">
        <v>45930.0</v>
      </c>
      <c r="CV105" s="1129">
        <v>45936.0</v>
      </c>
      <c r="CW105" s="1112">
        <v>45939.0</v>
      </c>
      <c r="CX105" s="1112">
        <v>45939.0</v>
      </c>
      <c r="CY105" s="1112">
        <v>45939.0</v>
      </c>
      <c r="CZ105" s="1112">
        <v>45944.0</v>
      </c>
      <c r="DA105" s="1108"/>
      <c r="DB105" s="1108"/>
      <c r="DC105" s="1108"/>
      <c r="DD105" s="1108"/>
      <c r="DE105" s="1108"/>
      <c r="DF105" s="1108"/>
      <c r="DG105" s="1108"/>
      <c r="DH105" s="1108"/>
      <c r="DI105" s="1108"/>
      <c r="DJ105" s="1108"/>
      <c r="DK105" s="1108"/>
      <c r="DL105" s="1108"/>
      <c r="DM105" s="1108"/>
      <c r="DN105" s="1114"/>
      <c r="DO105" s="1114"/>
      <c r="DP105" s="1114"/>
      <c r="DQ105" s="1114"/>
      <c r="DR105" s="1114"/>
      <c r="DS105" s="1114"/>
      <c r="DT105" s="1114"/>
      <c r="DU105" s="1114"/>
      <c r="DV105" s="1114"/>
      <c r="DW105" s="1114"/>
      <c r="DX105" s="1114"/>
      <c r="DY105" s="1114"/>
      <c r="DZ105" s="1114"/>
      <c r="EA105" s="1114"/>
      <c r="EB105" s="1114"/>
      <c r="EC105" s="1114"/>
      <c r="ED105" s="1114"/>
      <c r="EE105" s="1114"/>
      <c r="EF105" s="1114"/>
      <c r="EG105" s="1114"/>
      <c r="EH105" s="1114"/>
      <c r="EI105" s="1114"/>
      <c r="EJ105" s="1114"/>
      <c r="EK105" s="1114"/>
      <c r="EL105" s="1114"/>
      <c r="EM105" s="1114"/>
      <c r="EN105" s="1114"/>
      <c r="EO105" s="1114"/>
      <c r="EP105" s="1114"/>
      <c r="EQ105" s="1115">
        <v>41000.0</v>
      </c>
      <c r="ER105" s="832" t="s">
        <v>194</v>
      </c>
      <c r="ES105" s="1116">
        <v>3.0E7</v>
      </c>
      <c r="ET105" s="1130"/>
      <c r="EU105" s="1131"/>
      <c r="EV105" s="1118">
        <v>45922.8125</v>
      </c>
      <c r="EW105" s="1118">
        <v>45922.8125</v>
      </c>
      <c r="EX105" s="1118">
        <v>45922.82986111111</v>
      </c>
      <c r="EY105" s="1118">
        <v>45923.26736111111</v>
      </c>
      <c r="EZ105" s="1119">
        <f t="shared" si="260"/>
        <v>0.4548611111</v>
      </c>
      <c r="FA105" s="1120" t="str">
        <f t="shared" si="261"/>
        <v>0 hari 10 jam 55 menit 0</v>
      </c>
      <c r="FB105" s="1121">
        <v>45923.67222222222</v>
      </c>
      <c r="FC105" s="1119">
        <f t="shared" si="262"/>
        <v>0.8597222222</v>
      </c>
      <c r="FD105" s="1120" t="str">
        <f t="shared" si="263"/>
        <v>0 hari 20 jam 38 menit 0</v>
      </c>
      <c r="FE105" s="1122"/>
      <c r="FF105" s="1122"/>
      <c r="FG105" s="1122"/>
      <c r="FH105" s="1122"/>
      <c r="FI105" s="1119">
        <f t="shared" si="264"/>
        <v>0</v>
      </c>
      <c r="FJ105" s="1120" t="str">
        <f t="shared" si="265"/>
        <v>0 hari 0 jam 0 menit 0</v>
      </c>
      <c r="FK105" s="1119">
        <f t="shared" si="266"/>
        <v>0.8597222222</v>
      </c>
      <c r="FL105" s="1120" t="str">
        <f t="shared" si="267"/>
        <v>0 hari 20 jam 38 menit 0</v>
      </c>
      <c r="FM105" s="1123"/>
      <c r="FN105" s="166" t="s">
        <v>195</v>
      </c>
      <c r="FO105" s="1124"/>
      <c r="FP105" s="1124"/>
      <c r="FQ105" s="1125"/>
      <c r="FR105" s="1125"/>
      <c r="FS105" s="1124"/>
      <c r="FT105" s="1124"/>
      <c r="FU105" s="1126"/>
      <c r="FV105" s="1126"/>
      <c r="FW105" s="1126"/>
      <c r="FX105" s="1126"/>
      <c r="FY105" s="1126"/>
      <c r="FZ105" s="1126"/>
      <c r="GA105" s="1126"/>
    </row>
    <row r="106" ht="28.5" customHeight="1">
      <c r="A106" s="412">
        <v>6.0</v>
      </c>
      <c r="B106" s="1089" t="s">
        <v>43</v>
      </c>
      <c r="C106" s="997"/>
      <c r="D106" s="1090"/>
      <c r="E106" s="1091"/>
      <c r="F106" s="1127" t="s">
        <v>322</v>
      </c>
      <c r="G106" s="1128" t="s">
        <v>7</v>
      </c>
      <c r="H106" s="1128" t="s">
        <v>330</v>
      </c>
      <c r="I106" s="887" t="s">
        <v>1080</v>
      </c>
      <c r="J106" s="997" t="s">
        <v>1272</v>
      </c>
      <c r="K106" s="887" t="s">
        <v>1273</v>
      </c>
      <c r="L106" s="831">
        <v>7500.0</v>
      </c>
      <c r="M106" s="831">
        <v>7508.473</v>
      </c>
      <c r="N106" s="1093" t="s">
        <v>1252</v>
      </c>
      <c r="O106" s="1094"/>
      <c r="P106" s="1095"/>
      <c r="Q106" s="1095"/>
      <c r="R106" s="1095"/>
      <c r="S106" s="149" t="s">
        <v>93</v>
      </c>
      <c r="T106" s="1096"/>
      <c r="U106" s="1097" t="s">
        <v>1274</v>
      </c>
      <c r="V106" s="1090"/>
      <c r="W106" s="1092"/>
      <c r="X106" s="1096" t="s">
        <v>334</v>
      </c>
      <c r="Y106" s="1098">
        <v>45924.0</v>
      </c>
      <c r="Z106" s="1099">
        <v>45924.631944444445</v>
      </c>
      <c r="AA106" s="1100">
        <v>45925.0</v>
      </c>
      <c r="AB106" s="1099">
        <v>45925.58888888889</v>
      </c>
      <c r="AC106" s="1101"/>
      <c r="AD106" s="1102"/>
      <c r="AE106" s="1102"/>
      <c r="AF106" s="1102" t="s">
        <v>335</v>
      </c>
      <c r="AG106" s="1096" t="s">
        <v>191</v>
      </c>
      <c r="AH106" s="413" t="s">
        <v>1081</v>
      </c>
      <c r="AI106" s="811" t="s">
        <v>883</v>
      </c>
      <c r="AJ106" s="811" t="s">
        <v>883</v>
      </c>
      <c r="AK106" s="811" t="s">
        <v>884</v>
      </c>
      <c r="AL106" s="803" t="s">
        <v>142</v>
      </c>
      <c r="AM106" s="1103"/>
      <c r="AN106" s="1104"/>
      <c r="AO106" s="964" t="s">
        <v>1074</v>
      </c>
      <c r="AP106" s="956">
        <v>3800.0</v>
      </c>
      <c r="AQ106" s="993">
        <f t="shared" si="268"/>
        <v>36.745</v>
      </c>
      <c r="AR106" s="892">
        <v>16636.0</v>
      </c>
      <c r="AS106" s="972">
        <f t="shared" si="246"/>
        <v>611289.82</v>
      </c>
      <c r="AT106" s="892">
        <v>558048.0</v>
      </c>
      <c r="AU106" s="1105" t="s">
        <v>1275</v>
      </c>
      <c r="AV106" s="971">
        <v>60000.0</v>
      </c>
      <c r="AW106" s="973">
        <f t="shared" si="247"/>
        <v>6758.18</v>
      </c>
      <c r="AX106" s="979" t="s">
        <v>192</v>
      </c>
      <c r="AY106" s="811">
        <v>8.2025092446545E14</v>
      </c>
      <c r="AZ106" s="1107">
        <v>2.835E8</v>
      </c>
      <c r="BA106" s="1108"/>
      <c r="BB106" s="1109">
        <v>45922.0</v>
      </c>
      <c r="BC106" s="1109">
        <v>45923.0</v>
      </c>
      <c r="BD106" s="1109">
        <v>45923.0</v>
      </c>
      <c r="BE106" s="1109">
        <v>45923.0</v>
      </c>
      <c r="BF106" s="1109">
        <v>45926.0</v>
      </c>
      <c r="BG106" s="1110">
        <f t="shared" si="248"/>
        <v>45926</v>
      </c>
      <c r="BH106" s="770">
        <f t="shared" si="249"/>
        <v>4</v>
      </c>
      <c r="BI106" s="769">
        <f t="shared" si="250"/>
        <v>3</v>
      </c>
      <c r="BJ106" s="1108"/>
      <c r="BK106" s="1109">
        <v>45925.0</v>
      </c>
      <c r="BL106" s="1109">
        <v>45925.0</v>
      </c>
      <c r="BM106" s="1109">
        <v>45925.0</v>
      </c>
      <c r="BN106" s="1108"/>
      <c r="BO106" s="1109">
        <v>45929.0</v>
      </c>
      <c r="BP106" s="1110">
        <f t="shared" si="251"/>
        <v>45929</v>
      </c>
      <c r="BQ106" s="770">
        <f t="shared" si="252"/>
        <v>4</v>
      </c>
      <c r="BR106" s="1110">
        <f t="shared" si="253"/>
        <v>45929</v>
      </c>
      <c r="BS106" s="1109">
        <v>45951.0</v>
      </c>
      <c r="BT106" s="1109">
        <v>45937.0</v>
      </c>
      <c r="BU106" s="1109">
        <v>45939.0</v>
      </c>
      <c r="BV106" s="1109">
        <v>45939.0</v>
      </c>
      <c r="BW106" s="1109">
        <v>45951.0</v>
      </c>
      <c r="BX106" s="1109">
        <v>45952.0</v>
      </c>
      <c r="BY106" s="769">
        <f t="shared" si="254"/>
        <v>1</v>
      </c>
      <c r="BZ106" s="770">
        <f t="shared" si="255"/>
        <v>15</v>
      </c>
      <c r="CA106" s="769">
        <f t="shared" si="256"/>
        <v>1</v>
      </c>
      <c r="CB106" s="1108"/>
      <c r="CC106" s="1108"/>
      <c r="CD106" s="1108"/>
      <c r="CE106" s="1108"/>
      <c r="CF106" s="1108"/>
      <c r="CG106" s="1108"/>
      <c r="CH106" s="769">
        <f t="shared" si="257"/>
        <v>0</v>
      </c>
      <c r="CI106" s="770">
        <f t="shared" si="258"/>
        <v>0</v>
      </c>
      <c r="CJ106" s="769">
        <f t="shared" si="259"/>
        <v>0</v>
      </c>
      <c r="CK106" s="1108"/>
      <c r="CL106" s="1108"/>
      <c r="CM106" s="1108"/>
      <c r="CN106" s="1108"/>
      <c r="CO106" s="1108"/>
      <c r="CP106" s="1108"/>
      <c r="CQ106" s="1108"/>
      <c r="CR106" s="1108"/>
      <c r="CS106" s="1108"/>
      <c r="CT106" s="1108"/>
      <c r="CU106" s="1111">
        <v>45930.0</v>
      </c>
      <c r="CV106" s="1129">
        <v>45936.0</v>
      </c>
      <c r="CW106" s="1112">
        <v>45939.0</v>
      </c>
      <c r="CX106" s="1112">
        <v>45939.0</v>
      </c>
      <c r="CY106" s="1112">
        <v>45939.0</v>
      </c>
      <c r="CZ106" s="1112">
        <v>45944.0</v>
      </c>
      <c r="DA106" s="1108"/>
      <c r="DB106" s="1108"/>
      <c r="DC106" s="1108"/>
      <c r="DD106" s="1108"/>
      <c r="DE106" s="1108"/>
      <c r="DF106" s="1108"/>
      <c r="DG106" s="1108"/>
      <c r="DH106" s="1108"/>
      <c r="DI106" s="1108"/>
      <c r="DJ106" s="1108"/>
      <c r="DK106" s="1108"/>
      <c r="DL106" s="1108"/>
      <c r="DM106" s="1108"/>
      <c r="DN106" s="1114"/>
      <c r="DO106" s="1114"/>
      <c r="DP106" s="1114"/>
      <c r="DQ106" s="1114"/>
      <c r="DR106" s="1114"/>
      <c r="DS106" s="1114"/>
      <c r="DT106" s="1114"/>
      <c r="DU106" s="1114"/>
      <c r="DV106" s="1114"/>
      <c r="DW106" s="1114"/>
      <c r="DX106" s="1114"/>
      <c r="DY106" s="1114"/>
      <c r="DZ106" s="1114"/>
      <c r="EA106" s="1114"/>
      <c r="EB106" s="1114"/>
      <c r="EC106" s="1114"/>
      <c r="ED106" s="1114"/>
      <c r="EE106" s="1114"/>
      <c r="EF106" s="1114"/>
      <c r="EG106" s="1114"/>
      <c r="EH106" s="1114"/>
      <c r="EI106" s="1114"/>
      <c r="EJ106" s="1114"/>
      <c r="EK106" s="1114"/>
      <c r="EL106" s="1114"/>
      <c r="EM106" s="1114"/>
      <c r="EN106" s="1114"/>
      <c r="EO106" s="1114"/>
      <c r="EP106" s="1114"/>
      <c r="EQ106" s="1115">
        <v>41000.0</v>
      </c>
      <c r="ER106" s="832" t="s">
        <v>194</v>
      </c>
      <c r="ES106" s="1116">
        <v>3.0E7</v>
      </c>
      <c r="ET106" s="1130"/>
      <c r="EU106" s="1131"/>
      <c r="EV106" s="1118">
        <v>45922.76388888889</v>
      </c>
      <c r="EW106" s="1118">
        <v>45922.76388888889</v>
      </c>
      <c r="EX106" s="1118">
        <v>45922.836805555555</v>
      </c>
      <c r="EY106" s="1118">
        <v>45924.631944444445</v>
      </c>
      <c r="EZ106" s="1119">
        <f t="shared" si="260"/>
        <v>1.868055556</v>
      </c>
      <c r="FA106" s="1120" t="str">
        <f t="shared" si="261"/>
        <v>1 hari 20 jam 50 menit 0</v>
      </c>
      <c r="FB106" s="1121">
        <v>45925.58888888889</v>
      </c>
      <c r="FC106" s="1119">
        <f t="shared" si="262"/>
        <v>2.825</v>
      </c>
      <c r="FD106" s="1120" t="str">
        <f t="shared" si="263"/>
        <v>2 hari 19 jam 48 menit 0</v>
      </c>
      <c r="FE106" s="1122"/>
      <c r="FF106" s="1122"/>
      <c r="FG106" s="1122"/>
      <c r="FH106" s="1122"/>
      <c r="FI106" s="1119">
        <f t="shared" si="264"/>
        <v>0</v>
      </c>
      <c r="FJ106" s="1120" t="str">
        <f t="shared" si="265"/>
        <v>0 hari 0 jam 0 menit 0</v>
      </c>
      <c r="FK106" s="1119">
        <f t="shared" si="266"/>
        <v>2.825</v>
      </c>
      <c r="FL106" s="1120" t="str">
        <f t="shared" si="267"/>
        <v>2 hari 19 jam 48 menit 0</v>
      </c>
      <c r="FM106" s="1123"/>
      <c r="FN106" s="166" t="s">
        <v>195</v>
      </c>
      <c r="FO106" s="1124"/>
      <c r="FP106" s="1124"/>
      <c r="FQ106" s="1125"/>
      <c r="FR106" s="1125"/>
      <c r="FS106" s="1124"/>
      <c r="FT106" s="1124"/>
      <c r="FU106" s="1126"/>
      <c r="FV106" s="1126"/>
      <c r="FW106" s="1126"/>
      <c r="FX106" s="1126"/>
      <c r="FY106" s="1126"/>
      <c r="FZ106" s="1126"/>
      <c r="GA106" s="1126"/>
    </row>
    <row r="107" ht="28.5" customHeight="1">
      <c r="A107" s="412">
        <v>7.0</v>
      </c>
      <c r="B107" s="1089" t="s">
        <v>43</v>
      </c>
      <c r="C107" s="997"/>
      <c r="D107" s="1090"/>
      <c r="E107" s="1091"/>
      <c r="F107" s="1127" t="s">
        <v>322</v>
      </c>
      <c r="G107" s="1128" t="s">
        <v>7</v>
      </c>
      <c r="H107" s="1132" t="s">
        <v>1261</v>
      </c>
      <c r="I107" s="887" t="s">
        <v>1080</v>
      </c>
      <c r="J107" s="997" t="s">
        <v>1276</v>
      </c>
      <c r="K107" s="428" t="s">
        <v>740</v>
      </c>
      <c r="L107" s="831">
        <v>7500.0</v>
      </c>
      <c r="M107" s="831">
        <v>7522.525</v>
      </c>
      <c r="N107" s="1093" t="s">
        <v>1252</v>
      </c>
      <c r="O107" s="1094"/>
      <c r="P107" s="1095"/>
      <c r="Q107" s="1095"/>
      <c r="R107" s="1095"/>
      <c r="S107" s="149" t="s">
        <v>93</v>
      </c>
      <c r="T107" s="1096"/>
      <c r="U107" s="1097" t="s">
        <v>1277</v>
      </c>
      <c r="V107" s="1090"/>
      <c r="W107" s="1092"/>
      <c r="X107" s="1096" t="s">
        <v>334</v>
      </c>
      <c r="Y107" s="1098">
        <v>45928.0</v>
      </c>
      <c r="Z107" s="1099">
        <v>45928.302083333336</v>
      </c>
      <c r="AA107" s="1100">
        <v>45928.0</v>
      </c>
      <c r="AB107" s="1099">
        <v>45928.71388888889</v>
      </c>
      <c r="AC107" s="1101"/>
      <c r="AD107" s="1102"/>
      <c r="AE107" s="1102"/>
      <c r="AF107" s="1102" t="s">
        <v>335</v>
      </c>
      <c r="AG107" s="1096" t="s">
        <v>191</v>
      </c>
      <c r="AH107" s="413" t="s">
        <v>1264</v>
      </c>
      <c r="AI107" s="811" t="s">
        <v>883</v>
      </c>
      <c r="AJ107" s="811" t="s">
        <v>883</v>
      </c>
      <c r="AK107" s="811" t="s">
        <v>884</v>
      </c>
      <c r="AL107" s="803" t="s">
        <v>142</v>
      </c>
      <c r="AM107" s="1103"/>
      <c r="AN107" s="1104"/>
      <c r="AO107" s="759" t="s">
        <v>234</v>
      </c>
      <c r="AP107" s="956">
        <v>4000.0</v>
      </c>
      <c r="AQ107" s="993">
        <f t="shared" ref="AQ107:AQ110" si="269">(36.91+37.31)/2</f>
        <v>37.11</v>
      </c>
      <c r="AR107" s="892">
        <v>16752.0</v>
      </c>
      <c r="AS107" s="972">
        <f t="shared" si="246"/>
        <v>621666.72</v>
      </c>
      <c r="AT107" s="892">
        <v>500000.0</v>
      </c>
      <c r="AU107" s="1105" t="s">
        <v>1265</v>
      </c>
      <c r="AV107" s="971">
        <v>60000.0</v>
      </c>
      <c r="AW107" s="973">
        <f t="shared" si="247"/>
        <v>-61666.72</v>
      </c>
      <c r="AX107" s="979" t="s">
        <v>192</v>
      </c>
      <c r="AY107" s="811">
        <v>8.2025092895181E14</v>
      </c>
      <c r="AZ107" s="1107">
        <v>2.6775E8</v>
      </c>
      <c r="BA107" s="1108"/>
      <c r="BB107" s="1109">
        <v>45923.0</v>
      </c>
      <c r="BC107" s="1109">
        <v>45925.0</v>
      </c>
      <c r="BD107" s="1109">
        <v>45925.0</v>
      </c>
      <c r="BE107" s="1109">
        <v>45925.0</v>
      </c>
      <c r="BF107" s="1109">
        <v>45926.0</v>
      </c>
      <c r="BG107" s="1110">
        <f t="shared" si="248"/>
        <v>45926</v>
      </c>
      <c r="BH107" s="770">
        <f t="shared" si="249"/>
        <v>3</v>
      </c>
      <c r="BI107" s="769">
        <f t="shared" si="250"/>
        <v>1</v>
      </c>
      <c r="BJ107" s="1108"/>
      <c r="BK107" s="1109">
        <v>45925.0</v>
      </c>
      <c r="BL107" s="1109">
        <v>45925.0</v>
      </c>
      <c r="BM107" s="1109">
        <v>45925.0</v>
      </c>
      <c r="BN107" s="1108"/>
      <c r="BO107" s="1109">
        <v>45930.0</v>
      </c>
      <c r="BP107" s="1110">
        <f t="shared" si="251"/>
        <v>45930</v>
      </c>
      <c r="BQ107" s="770">
        <f t="shared" si="252"/>
        <v>5</v>
      </c>
      <c r="BR107" s="1110">
        <f t="shared" si="253"/>
        <v>45930</v>
      </c>
      <c r="BS107" s="1133" t="s">
        <v>96</v>
      </c>
      <c r="BT107" s="1133" t="s">
        <v>96</v>
      </c>
      <c r="BU107" s="1133" t="s">
        <v>96</v>
      </c>
      <c r="BV107" s="1133" t="s">
        <v>96</v>
      </c>
      <c r="BW107" s="1133" t="s">
        <v>96</v>
      </c>
      <c r="BX107" s="1133" t="s">
        <v>96</v>
      </c>
      <c r="BY107" s="769" t="str">
        <f t="shared" si="254"/>
        <v>#VALUE!</v>
      </c>
      <c r="BZ107" s="770" t="str">
        <f t="shared" si="255"/>
        <v>#VALUE!</v>
      </c>
      <c r="CA107" s="769" t="str">
        <f t="shared" si="256"/>
        <v>#VALUE!</v>
      </c>
      <c r="CB107" s="1108"/>
      <c r="CC107" s="1108"/>
      <c r="CD107" s="1108"/>
      <c r="CE107" s="1108"/>
      <c r="CF107" s="1108"/>
      <c r="CG107" s="1108"/>
      <c r="CH107" s="769">
        <f t="shared" si="257"/>
        <v>0</v>
      </c>
      <c r="CI107" s="770">
        <f t="shared" si="258"/>
        <v>0</v>
      </c>
      <c r="CJ107" s="769">
        <f t="shared" si="259"/>
        <v>0</v>
      </c>
      <c r="CK107" s="1108"/>
      <c r="CL107" s="1108"/>
      <c r="CM107" s="1108"/>
      <c r="CN107" s="1108"/>
      <c r="CO107" s="1108"/>
      <c r="CP107" s="1108"/>
      <c r="CQ107" s="1108"/>
      <c r="CR107" s="1108"/>
      <c r="CS107" s="1108"/>
      <c r="CT107" s="1108"/>
      <c r="CU107" s="1111">
        <v>45930.0</v>
      </c>
      <c r="CV107" s="1129">
        <v>45936.0</v>
      </c>
      <c r="CW107" s="1112">
        <v>45939.0</v>
      </c>
      <c r="CX107" s="1112">
        <v>45939.0</v>
      </c>
      <c r="CY107" s="1112">
        <v>45939.0</v>
      </c>
      <c r="CZ107" s="1112">
        <v>45944.0</v>
      </c>
      <c r="DA107" s="1108"/>
      <c r="DB107" s="1108"/>
      <c r="DC107" s="1108"/>
      <c r="DD107" s="1108"/>
      <c r="DE107" s="1108"/>
      <c r="DF107" s="1108"/>
      <c r="DG107" s="1108"/>
      <c r="DH107" s="1108"/>
      <c r="DI107" s="1108"/>
      <c r="DJ107" s="1108"/>
      <c r="DK107" s="1108"/>
      <c r="DL107" s="1108"/>
      <c r="DM107" s="1108"/>
      <c r="DN107" s="1114"/>
      <c r="DO107" s="1114"/>
      <c r="DP107" s="1114"/>
      <c r="DQ107" s="1114"/>
      <c r="DR107" s="1114"/>
      <c r="DS107" s="1114"/>
      <c r="DT107" s="1114"/>
      <c r="DU107" s="1114"/>
      <c r="DV107" s="1114"/>
      <c r="DW107" s="1114"/>
      <c r="DX107" s="1114"/>
      <c r="DY107" s="1114"/>
      <c r="DZ107" s="1114"/>
      <c r="EA107" s="1114"/>
      <c r="EB107" s="1114"/>
      <c r="EC107" s="1114"/>
      <c r="ED107" s="1114"/>
      <c r="EE107" s="1114"/>
      <c r="EF107" s="1114"/>
      <c r="EG107" s="1114"/>
      <c r="EH107" s="1114"/>
      <c r="EI107" s="1114"/>
      <c r="EJ107" s="1114"/>
      <c r="EK107" s="1114"/>
      <c r="EL107" s="1114"/>
      <c r="EM107" s="1114"/>
      <c r="EN107" s="1114"/>
      <c r="EO107" s="1114"/>
      <c r="EP107" s="1114"/>
      <c r="EQ107" s="1115">
        <v>41000.0</v>
      </c>
      <c r="ER107" s="832" t="s">
        <v>194</v>
      </c>
      <c r="ES107" s="1116">
        <v>3.0E7</v>
      </c>
      <c r="ET107" s="1130"/>
      <c r="EU107" s="1131"/>
      <c r="EV107" s="1118">
        <v>45927.82986111111</v>
      </c>
      <c r="EW107" s="1118">
        <v>45927.82986111111</v>
      </c>
      <c r="EX107" s="1118">
        <v>45927.89236111111</v>
      </c>
      <c r="EY107" s="1118">
        <v>45928.302083333336</v>
      </c>
      <c r="EZ107" s="1119">
        <f t="shared" si="260"/>
        <v>0.4722222222</v>
      </c>
      <c r="FA107" s="1120" t="str">
        <f t="shared" si="261"/>
        <v>0 hari 11 jam 20 menit 0</v>
      </c>
      <c r="FB107" s="1121">
        <v>45928.71388888889</v>
      </c>
      <c r="FC107" s="1119">
        <f t="shared" si="262"/>
        <v>0.8840277778</v>
      </c>
      <c r="FD107" s="1120" t="str">
        <f t="shared" si="263"/>
        <v>0 hari 21 jam 13 menit 0</v>
      </c>
      <c r="FE107" s="1122"/>
      <c r="FF107" s="1122"/>
      <c r="FG107" s="1122"/>
      <c r="FH107" s="1122"/>
      <c r="FI107" s="1119">
        <f t="shared" si="264"/>
        <v>0</v>
      </c>
      <c r="FJ107" s="1120" t="str">
        <f t="shared" si="265"/>
        <v>0 hari 0 jam 0 menit 0</v>
      </c>
      <c r="FK107" s="1119">
        <f t="shared" si="266"/>
        <v>0.8840277778</v>
      </c>
      <c r="FL107" s="1120" t="str">
        <f t="shared" si="267"/>
        <v>0 hari 21 jam 13 menit 0</v>
      </c>
      <c r="FM107" s="1123"/>
      <c r="FN107" s="166" t="s">
        <v>195</v>
      </c>
      <c r="FO107" s="1124"/>
      <c r="FP107" s="1124"/>
      <c r="FQ107" s="1125"/>
      <c r="FR107" s="1125"/>
      <c r="FS107" s="1124"/>
      <c r="FT107" s="1124"/>
      <c r="FU107" s="1126"/>
      <c r="FV107" s="1126"/>
      <c r="FW107" s="1126"/>
      <c r="FX107" s="1126"/>
      <c r="FY107" s="1126"/>
      <c r="FZ107" s="1126"/>
      <c r="GA107" s="1126"/>
    </row>
    <row r="108" ht="28.5" customHeight="1">
      <c r="A108" s="412">
        <v>8.0</v>
      </c>
      <c r="B108" s="1089" t="s">
        <v>43</v>
      </c>
      <c r="C108" s="997"/>
      <c r="D108" s="1090"/>
      <c r="E108" s="1091"/>
      <c r="F108" s="1127" t="s">
        <v>322</v>
      </c>
      <c r="G108" s="1128" t="s">
        <v>7</v>
      </c>
      <c r="H108" s="1128" t="s">
        <v>330</v>
      </c>
      <c r="I108" s="887" t="s">
        <v>1080</v>
      </c>
      <c r="J108" s="997" t="s">
        <v>1278</v>
      </c>
      <c r="K108" s="997" t="s">
        <v>993</v>
      </c>
      <c r="L108" s="831">
        <v>7400.0</v>
      </c>
      <c r="M108" s="831">
        <v>7001.298</v>
      </c>
      <c r="N108" s="1093" t="s">
        <v>1252</v>
      </c>
      <c r="O108" s="1094"/>
      <c r="P108" s="1095"/>
      <c r="Q108" s="1095"/>
      <c r="R108" s="1095"/>
      <c r="S108" s="149" t="s">
        <v>93</v>
      </c>
      <c r="T108" s="1096"/>
      <c r="U108" s="1097" t="s">
        <v>1279</v>
      </c>
      <c r="V108" s="1090"/>
      <c r="W108" s="1092"/>
      <c r="X108" s="1096" t="s">
        <v>334</v>
      </c>
      <c r="Y108" s="1098">
        <v>45929.0</v>
      </c>
      <c r="Z108" s="1099">
        <v>45929.75347222222</v>
      </c>
      <c r="AA108" s="1100">
        <v>45929.0</v>
      </c>
      <c r="AB108" s="1135">
        <v>45929.96527777778</v>
      </c>
      <c r="AC108" s="1101"/>
      <c r="AD108" s="1102"/>
      <c r="AE108" s="1102"/>
      <c r="AF108" s="1102" t="s">
        <v>335</v>
      </c>
      <c r="AG108" s="1096" t="s">
        <v>191</v>
      </c>
      <c r="AH108" s="413" t="s">
        <v>1081</v>
      </c>
      <c r="AI108" s="811" t="s">
        <v>883</v>
      </c>
      <c r="AJ108" s="811" t="s">
        <v>883</v>
      </c>
      <c r="AK108" s="811" t="s">
        <v>884</v>
      </c>
      <c r="AL108" s="803" t="s">
        <v>142</v>
      </c>
      <c r="AM108" s="1103"/>
      <c r="AN108" s="1104"/>
      <c r="AO108" s="964" t="s">
        <v>1074</v>
      </c>
      <c r="AP108" s="956">
        <v>3800.0</v>
      </c>
      <c r="AQ108" s="993">
        <f t="shared" si="269"/>
        <v>37.11</v>
      </c>
      <c r="AR108" s="892">
        <v>16775.0</v>
      </c>
      <c r="AS108" s="972">
        <f t="shared" si="246"/>
        <v>622520.25</v>
      </c>
      <c r="AT108" s="892">
        <v>563156.0</v>
      </c>
      <c r="AU108" s="1105" t="s">
        <v>1280</v>
      </c>
      <c r="AV108" s="971">
        <v>60000.0</v>
      </c>
      <c r="AW108" s="973">
        <f t="shared" si="247"/>
        <v>635.75</v>
      </c>
      <c r="AX108" s="979" t="s">
        <v>192</v>
      </c>
      <c r="AY108" s="811">
        <v>8.20250929046208E14</v>
      </c>
      <c r="AZ108" s="1107">
        <v>2.835E8</v>
      </c>
      <c r="BA108" s="1108"/>
      <c r="BB108" s="1109">
        <v>45923.0</v>
      </c>
      <c r="BC108" s="1109">
        <v>45925.0</v>
      </c>
      <c r="BD108" s="1109">
        <v>45925.0</v>
      </c>
      <c r="BE108" s="1109">
        <v>45925.0</v>
      </c>
      <c r="BF108" s="1109">
        <v>45926.0</v>
      </c>
      <c r="BG108" s="1110">
        <f t="shared" si="248"/>
        <v>45926</v>
      </c>
      <c r="BH108" s="770">
        <f t="shared" si="249"/>
        <v>3</v>
      </c>
      <c r="BI108" s="769">
        <f t="shared" si="250"/>
        <v>1</v>
      </c>
      <c r="BJ108" s="1108"/>
      <c r="BK108" s="1109">
        <v>45929.0</v>
      </c>
      <c r="BL108" s="1109">
        <v>45930.0</v>
      </c>
      <c r="BM108" s="1109">
        <v>45930.0</v>
      </c>
      <c r="BN108" s="1108"/>
      <c r="BO108" s="1109">
        <v>45931.0</v>
      </c>
      <c r="BP108" s="1110">
        <f t="shared" si="251"/>
        <v>45931</v>
      </c>
      <c r="BQ108" s="770">
        <f t="shared" si="252"/>
        <v>2</v>
      </c>
      <c r="BR108" s="1110">
        <f t="shared" si="253"/>
        <v>45931</v>
      </c>
      <c r="BS108" s="1109">
        <v>45951.0</v>
      </c>
      <c r="BT108" s="1109">
        <v>45937.0</v>
      </c>
      <c r="BU108" s="1109">
        <v>45939.0</v>
      </c>
      <c r="BV108" s="1109">
        <v>45939.0</v>
      </c>
      <c r="BW108" s="1109">
        <v>45951.0</v>
      </c>
      <c r="BX108" s="1109">
        <v>45952.0</v>
      </c>
      <c r="BY108" s="769">
        <f t="shared" si="254"/>
        <v>1</v>
      </c>
      <c r="BZ108" s="770">
        <f t="shared" si="255"/>
        <v>15</v>
      </c>
      <c r="CA108" s="769">
        <f t="shared" si="256"/>
        <v>1</v>
      </c>
      <c r="CB108" s="1108"/>
      <c r="CC108" s="1108"/>
      <c r="CD108" s="1108"/>
      <c r="CE108" s="1108"/>
      <c r="CF108" s="1108"/>
      <c r="CG108" s="1108"/>
      <c r="CH108" s="769">
        <f t="shared" si="257"/>
        <v>0</v>
      </c>
      <c r="CI108" s="770">
        <f t="shared" si="258"/>
        <v>0</v>
      </c>
      <c r="CJ108" s="769">
        <f t="shared" si="259"/>
        <v>0</v>
      </c>
      <c r="CK108" s="1108"/>
      <c r="CL108" s="1108"/>
      <c r="CM108" s="1108"/>
      <c r="CN108" s="1108"/>
      <c r="CO108" s="1108"/>
      <c r="CP108" s="1108"/>
      <c r="CQ108" s="1108"/>
      <c r="CR108" s="1108"/>
      <c r="CS108" s="1108"/>
      <c r="CT108" s="1108"/>
      <c r="CU108" s="1111">
        <v>45930.0</v>
      </c>
      <c r="CV108" s="1112">
        <v>45939.0</v>
      </c>
      <c r="CW108" s="1112">
        <v>45939.0</v>
      </c>
      <c r="CX108" s="1112">
        <v>45939.0</v>
      </c>
      <c r="CY108" s="1112">
        <v>45939.0</v>
      </c>
      <c r="CZ108" s="1112">
        <v>45944.0</v>
      </c>
      <c r="DA108" s="1108"/>
      <c r="DB108" s="1108"/>
      <c r="DC108" s="1108"/>
      <c r="DD108" s="1108"/>
      <c r="DE108" s="1108"/>
      <c r="DF108" s="1108"/>
      <c r="DG108" s="1108"/>
      <c r="DH108" s="1108"/>
      <c r="DI108" s="1108"/>
      <c r="DJ108" s="1108"/>
      <c r="DK108" s="1108"/>
      <c r="DL108" s="1108"/>
      <c r="DM108" s="1108"/>
      <c r="DN108" s="1114"/>
      <c r="DO108" s="1114"/>
      <c r="DP108" s="1114"/>
      <c r="DQ108" s="1114"/>
      <c r="DR108" s="1114"/>
      <c r="DS108" s="1114"/>
      <c r="DT108" s="1114"/>
      <c r="DU108" s="1114"/>
      <c r="DV108" s="1114"/>
      <c r="DW108" s="1114"/>
      <c r="DX108" s="1114"/>
      <c r="DY108" s="1114"/>
      <c r="DZ108" s="1114"/>
      <c r="EA108" s="1114"/>
      <c r="EB108" s="1114"/>
      <c r="EC108" s="1114"/>
      <c r="ED108" s="1114"/>
      <c r="EE108" s="1114"/>
      <c r="EF108" s="1114"/>
      <c r="EG108" s="1114"/>
      <c r="EH108" s="1114"/>
      <c r="EI108" s="1114"/>
      <c r="EJ108" s="1114"/>
      <c r="EK108" s="1114"/>
      <c r="EL108" s="1114"/>
      <c r="EM108" s="1114"/>
      <c r="EN108" s="1114"/>
      <c r="EO108" s="1114"/>
      <c r="EP108" s="1114"/>
      <c r="EQ108" s="1115">
        <v>41000.0</v>
      </c>
      <c r="ER108" s="832" t="s">
        <v>194</v>
      </c>
      <c r="ES108" s="1116">
        <v>3.0E7</v>
      </c>
      <c r="ET108" s="1130"/>
      <c r="EU108" s="1131"/>
      <c r="EV108" s="1118">
        <v>45929.052083333336</v>
      </c>
      <c r="EW108" s="1118">
        <v>45929.052083333336</v>
      </c>
      <c r="EX108" s="1118">
        <v>45929.0625</v>
      </c>
      <c r="EY108" s="1118">
        <v>45929.75347222222</v>
      </c>
      <c r="EZ108" s="1119">
        <f t="shared" si="260"/>
        <v>0.7013888889</v>
      </c>
      <c r="FA108" s="1120" t="str">
        <f t="shared" si="261"/>
        <v>0 hari 16 jam 50 menit 0</v>
      </c>
      <c r="FB108" s="1121">
        <v>45929.96527777778</v>
      </c>
      <c r="FC108" s="1119">
        <f t="shared" si="262"/>
        <v>0.9131944444</v>
      </c>
      <c r="FD108" s="1120" t="str">
        <f t="shared" si="263"/>
        <v>0 hari 21 jam 55 menit 0</v>
      </c>
      <c r="FE108" s="1122"/>
      <c r="FF108" s="1122"/>
      <c r="FG108" s="1122"/>
      <c r="FH108" s="1122"/>
      <c r="FI108" s="1119">
        <f t="shared" si="264"/>
        <v>0</v>
      </c>
      <c r="FJ108" s="1120" t="str">
        <f t="shared" si="265"/>
        <v>0 hari 0 jam 0 menit 0</v>
      </c>
      <c r="FK108" s="1119">
        <f t="shared" si="266"/>
        <v>0.9131944444</v>
      </c>
      <c r="FL108" s="1120" t="str">
        <f t="shared" si="267"/>
        <v>0 hari 21 jam 55 menit 0</v>
      </c>
      <c r="FM108" s="1123"/>
      <c r="FN108" s="166" t="s">
        <v>195</v>
      </c>
      <c r="FO108" s="1124"/>
      <c r="FP108" s="1124"/>
      <c r="FQ108" s="1125"/>
      <c r="FR108" s="1125"/>
      <c r="FS108" s="1124"/>
      <c r="FT108" s="1124"/>
      <c r="FU108" s="1126"/>
      <c r="FV108" s="1126"/>
      <c r="FW108" s="1126"/>
      <c r="FX108" s="1126"/>
      <c r="FY108" s="1126"/>
      <c r="FZ108" s="1126"/>
      <c r="GA108" s="1126"/>
    </row>
    <row r="109" ht="23.25" customHeight="1">
      <c r="A109" s="412">
        <v>9.0</v>
      </c>
      <c r="B109" s="1089" t="s">
        <v>43</v>
      </c>
      <c r="C109" s="1136"/>
      <c r="D109" s="1127"/>
      <c r="E109" s="1137"/>
      <c r="F109" s="1127" t="s">
        <v>322</v>
      </c>
      <c r="G109" s="1128" t="s">
        <v>7</v>
      </c>
      <c r="H109" s="1128" t="s">
        <v>330</v>
      </c>
      <c r="I109" s="428" t="s">
        <v>1080</v>
      </c>
      <c r="J109" s="1136" t="s">
        <v>1281</v>
      </c>
      <c r="K109" s="997" t="s">
        <v>352</v>
      </c>
      <c r="L109" s="1138">
        <v>7000.0</v>
      </c>
      <c r="M109" s="831">
        <v>7506.306</v>
      </c>
      <c r="N109" s="1093" t="s">
        <v>1252</v>
      </c>
      <c r="O109" s="1139"/>
      <c r="P109" s="1140"/>
      <c r="Q109" s="1140"/>
      <c r="R109" s="1140"/>
      <c r="S109" s="149" t="s">
        <v>93</v>
      </c>
      <c r="T109" s="1141"/>
      <c r="U109" s="1097" t="s">
        <v>1277</v>
      </c>
      <c r="V109" s="1127"/>
      <c r="W109" s="1128"/>
      <c r="X109" s="1096" t="s">
        <v>334</v>
      </c>
      <c r="Y109" s="1142">
        <v>45928.0</v>
      </c>
      <c r="Z109" s="1135">
        <v>45928.993055555555</v>
      </c>
      <c r="AA109" s="1143">
        <v>45929.0</v>
      </c>
      <c r="AB109" s="1135">
        <v>45929.623611111114</v>
      </c>
      <c r="AC109" s="1144"/>
      <c r="AD109" s="1145"/>
      <c r="AE109" s="1145"/>
      <c r="AF109" s="1102" t="s">
        <v>335</v>
      </c>
      <c r="AG109" s="1096" t="s">
        <v>191</v>
      </c>
      <c r="AH109" s="413" t="s">
        <v>1081</v>
      </c>
      <c r="AI109" s="811" t="s">
        <v>883</v>
      </c>
      <c r="AJ109" s="811" t="s">
        <v>883</v>
      </c>
      <c r="AK109" s="811" t="s">
        <v>884</v>
      </c>
      <c r="AL109" s="803" t="s">
        <v>142</v>
      </c>
      <c r="AM109" s="1146"/>
      <c r="AN109" s="1147"/>
      <c r="AO109" s="964" t="s">
        <v>1074</v>
      </c>
      <c r="AP109" s="956">
        <v>3800.0</v>
      </c>
      <c r="AQ109" s="993">
        <f t="shared" si="269"/>
        <v>37.11</v>
      </c>
      <c r="AR109" s="971">
        <v>16752.0</v>
      </c>
      <c r="AS109" s="972">
        <f t="shared" si="246"/>
        <v>621666.72</v>
      </c>
      <c r="AT109" s="971">
        <v>568425.0</v>
      </c>
      <c r="AU109" s="1148" t="s">
        <v>1282</v>
      </c>
      <c r="AV109" s="971">
        <v>60000.0</v>
      </c>
      <c r="AW109" s="973">
        <f t="shared" si="247"/>
        <v>6758.28</v>
      </c>
      <c r="AX109" s="979" t="s">
        <v>192</v>
      </c>
      <c r="AY109" s="1149">
        <v>8.20250928699406E14</v>
      </c>
      <c r="AZ109" s="1150">
        <v>2.6325E8</v>
      </c>
      <c r="BA109" s="1151"/>
      <c r="BB109" s="1109">
        <v>45923.0</v>
      </c>
      <c r="BC109" s="1109">
        <v>45925.0</v>
      </c>
      <c r="BD109" s="1109">
        <v>45925.0</v>
      </c>
      <c r="BE109" s="1109">
        <v>45925.0</v>
      </c>
      <c r="BF109" s="1109">
        <v>45926.0</v>
      </c>
      <c r="BG109" s="1110">
        <f t="shared" si="248"/>
        <v>45926</v>
      </c>
      <c r="BH109" s="770">
        <f t="shared" si="249"/>
        <v>3</v>
      </c>
      <c r="BI109" s="769">
        <f t="shared" si="250"/>
        <v>1</v>
      </c>
      <c r="BJ109" s="1151"/>
      <c r="BK109" s="1109">
        <v>45929.0</v>
      </c>
      <c r="BL109" s="1109">
        <v>45930.0</v>
      </c>
      <c r="BM109" s="1109">
        <v>45930.0</v>
      </c>
      <c r="BN109" s="1151"/>
      <c r="BO109" s="1109">
        <v>45931.0</v>
      </c>
      <c r="BP109" s="1110">
        <f t="shared" si="251"/>
        <v>45931</v>
      </c>
      <c r="BQ109" s="770">
        <f t="shared" si="252"/>
        <v>2</v>
      </c>
      <c r="BR109" s="1110">
        <f t="shared" si="253"/>
        <v>45931</v>
      </c>
      <c r="BS109" s="1109">
        <v>45951.0</v>
      </c>
      <c r="BT109" s="1109">
        <v>45937.0</v>
      </c>
      <c r="BU109" s="1109">
        <v>45939.0</v>
      </c>
      <c r="BV109" s="1109">
        <v>45939.0</v>
      </c>
      <c r="BW109" s="1109">
        <v>45951.0</v>
      </c>
      <c r="BX109" s="1109">
        <v>45952.0</v>
      </c>
      <c r="BY109" s="769">
        <f t="shared" si="254"/>
        <v>1</v>
      </c>
      <c r="BZ109" s="770">
        <f t="shared" si="255"/>
        <v>15</v>
      </c>
      <c r="CA109" s="769">
        <f t="shared" si="256"/>
        <v>1</v>
      </c>
      <c r="CB109" s="1151"/>
      <c r="CC109" s="1151"/>
      <c r="CD109" s="1151"/>
      <c r="CE109" s="1151"/>
      <c r="CF109" s="1151"/>
      <c r="CG109" s="1151"/>
      <c r="CH109" s="769">
        <f t="shared" si="257"/>
        <v>0</v>
      </c>
      <c r="CI109" s="770">
        <f t="shared" si="258"/>
        <v>0</v>
      </c>
      <c r="CJ109" s="769">
        <f t="shared" si="259"/>
        <v>0</v>
      </c>
      <c r="CK109" s="1151"/>
      <c r="CL109" s="1151"/>
      <c r="CM109" s="1151"/>
      <c r="CN109" s="1151"/>
      <c r="CO109" s="1151"/>
      <c r="CP109" s="1151"/>
      <c r="CQ109" s="1151"/>
      <c r="CR109" s="1151"/>
      <c r="CS109" s="1151"/>
      <c r="CT109" s="1151"/>
      <c r="CU109" s="1152">
        <v>45930.0</v>
      </c>
      <c r="CV109" s="1129">
        <v>45936.0</v>
      </c>
      <c r="CW109" s="1112">
        <v>45939.0</v>
      </c>
      <c r="CX109" s="1112">
        <v>45939.0</v>
      </c>
      <c r="CY109" s="1112">
        <v>45939.0</v>
      </c>
      <c r="CZ109" s="1112">
        <v>45944.0</v>
      </c>
      <c r="DA109" s="1151"/>
      <c r="DB109" s="1151"/>
      <c r="DC109" s="1151"/>
      <c r="DD109" s="1151"/>
      <c r="DE109" s="1151"/>
      <c r="DF109" s="1151"/>
      <c r="DG109" s="1151"/>
      <c r="DH109" s="1151"/>
      <c r="DI109" s="1151"/>
      <c r="DJ109" s="1151"/>
      <c r="DK109" s="1151"/>
      <c r="DL109" s="1151"/>
      <c r="DM109" s="1151"/>
      <c r="DN109" s="1153"/>
      <c r="DO109" s="1153"/>
      <c r="DP109" s="1153"/>
      <c r="DQ109" s="1153"/>
      <c r="DR109" s="1153"/>
      <c r="DS109" s="1153"/>
      <c r="DT109" s="1153"/>
      <c r="DU109" s="1153"/>
      <c r="DV109" s="1153"/>
      <c r="DW109" s="1153"/>
      <c r="DX109" s="1153"/>
      <c r="DY109" s="1153"/>
      <c r="DZ109" s="1153"/>
      <c r="EA109" s="1153"/>
      <c r="EB109" s="1153"/>
      <c r="EC109" s="1153"/>
      <c r="ED109" s="1153"/>
      <c r="EE109" s="1153"/>
      <c r="EF109" s="1153"/>
      <c r="EG109" s="1153"/>
      <c r="EH109" s="1153"/>
      <c r="EI109" s="1153"/>
      <c r="EJ109" s="1153"/>
      <c r="EK109" s="1153"/>
      <c r="EL109" s="1153"/>
      <c r="EM109" s="1153"/>
      <c r="EN109" s="1153"/>
      <c r="EO109" s="1153"/>
      <c r="EP109" s="1153"/>
      <c r="EQ109" s="1115">
        <v>41000.0</v>
      </c>
      <c r="ER109" s="832" t="s">
        <v>194</v>
      </c>
      <c r="ES109" s="1116">
        <v>3.0E7</v>
      </c>
      <c r="ET109" s="1154"/>
      <c r="EU109" s="1155"/>
      <c r="EV109" s="1156">
        <v>45928.45138888889</v>
      </c>
      <c r="EW109" s="1156">
        <v>45928.45138888889</v>
      </c>
      <c r="EX109" s="1156">
        <v>45928.46875</v>
      </c>
      <c r="EY109" s="1156">
        <v>45928.993055555555</v>
      </c>
      <c r="EZ109" s="1119">
        <f t="shared" si="260"/>
        <v>0.5416666667</v>
      </c>
      <c r="FA109" s="1120" t="str">
        <f t="shared" si="261"/>
        <v>0 hari 13 jam 0 menit 0</v>
      </c>
      <c r="FB109" s="1157">
        <v>45929.623611111114</v>
      </c>
      <c r="FC109" s="1119">
        <f t="shared" si="262"/>
        <v>1.172222222</v>
      </c>
      <c r="FD109" s="1120" t="str">
        <f t="shared" si="263"/>
        <v>1 hari 4 jam 8 menit 0</v>
      </c>
      <c r="FE109" s="1158"/>
      <c r="FF109" s="1158"/>
      <c r="FG109" s="1158"/>
      <c r="FH109" s="1158"/>
      <c r="FI109" s="1159"/>
      <c r="FJ109" s="1160"/>
      <c r="FK109" s="1159"/>
      <c r="FL109" s="1160"/>
      <c r="FM109" s="462"/>
      <c r="FN109" s="166" t="s">
        <v>195</v>
      </c>
      <c r="FO109" s="1161"/>
      <c r="FP109" s="1161"/>
      <c r="FQ109" s="1162"/>
      <c r="FR109" s="1162"/>
      <c r="FS109" s="1161"/>
      <c r="FT109" s="1161"/>
      <c r="FU109" s="463"/>
      <c r="FV109" s="463"/>
      <c r="FW109" s="463"/>
      <c r="FX109" s="463"/>
      <c r="FY109" s="463"/>
      <c r="FZ109" s="463"/>
      <c r="GA109" s="463"/>
    </row>
    <row r="110" ht="20.25" customHeight="1">
      <c r="A110" s="412">
        <v>10.0</v>
      </c>
      <c r="B110" s="1089" t="s">
        <v>43</v>
      </c>
      <c r="C110" s="1136"/>
      <c r="D110" s="1127"/>
      <c r="E110" s="1137"/>
      <c r="F110" s="1127" t="s">
        <v>322</v>
      </c>
      <c r="G110" s="1128" t="s">
        <v>7</v>
      </c>
      <c r="H110" s="1128" t="s">
        <v>330</v>
      </c>
      <c r="I110" s="428" t="s">
        <v>1080</v>
      </c>
      <c r="J110" s="1136" t="s">
        <v>1283</v>
      </c>
      <c r="K110" s="997" t="s">
        <v>316</v>
      </c>
      <c r="L110" s="1138">
        <v>5000.0</v>
      </c>
      <c r="M110" s="831">
        <v>5190.472</v>
      </c>
      <c r="N110" s="1093" t="s">
        <v>1252</v>
      </c>
      <c r="O110" s="1139"/>
      <c r="P110" s="1140"/>
      <c r="Q110" s="1140"/>
      <c r="R110" s="1140"/>
      <c r="S110" s="149" t="s">
        <v>93</v>
      </c>
      <c r="T110" s="1141"/>
      <c r="U110" s="1163">
        <v>45931.0</v>
      </c>
      <c r="V110" s="1127"/>
      <c r="W110" s="1128"/>
      <c r="X110" s="1096" t="s">
        <v>334</v>
      </c>
      <c r="Y110" s="1142">
        <v>45931.0</v>
      </c>
      <c r="Z110" s="1135">
        <v>45931.135416666664</v>
      </c>
      <c r="AA110" s="1143">
        <v>45931.0</v>
      </c>
      <c r="AB110" s="1135">
        <v>45931.44583333333</v>
      </c>
      <c r="AC110" s="1144"/>
      <c r="AD110" s="1145"/>
      <c r="AE110" s="1145"/>
      <c r="AF110" s="1102" t="s">
        <v>335</v>
      </c>
      <c r="AG110" s="1096" t="s">
        <v>191</v>
      </c>
      <c r="AH110" s="413" t="s">
        <v>1081</v>
      </c>
      <c r="AI110" s="811" t="s">
        <v>883</v>
      </c>
      <c r="AJ110" s="811" t="s">
        <v>883</v>
      </c>
      <c r="AK110" s="811" t="s">
        <v>884</v>
      </c>
      <c r="AL110" s="803" t="s">
        <v>142</v>
      </c>
      <c r="AM110" s="1146"/>
      <c r="AN110" s="1147"/>
      <c r="AO110" s="964" t="s">
        <v>1074</v>
      </c>
      <c r="AP110" s="956">
        <v>3800.0</v>
      </c>
      <c r="AQ110" s="993">
        <f t="shared" si="269"/>
        <v>37.11</v>
      </c>
      <c r="AR110" s="971">
        <v>16692.0</v>
      </c>
      <c r="AS110" s="972">
        <f t="shared" si="246"/>
        <v>619440.12</v>
      </c>
      <c r="AT110" s="971">
        <v>566198.0</v>
      </c>
      <c r="AU110" s="1148" t="s">
        <v>1284</v>
      </c>
      <c r="AV110" s="971">
        <v>60000.0</v>
      </c>
      <c r="AW110" s="973">
        <f t="shared" si="247"/>
        <v>6757.88</v>
      </c>
      <c r="AX110" s="979" t="s">
        <v>192</v>
      </c>
      <c r="AY110" s="1149">
        <v>8.2025093036002E14</v>
      </c>
      <c r="AZ110" s="1150">
        <v>1.8225E8</v>
      </c>
      <c r="BA110" s="1151"/>
      <c r="BB110" s="1109">
        <v>45923.0</v>
      </c>
      <c r="BC110" s="1109">
        <v>45925.0</v>
      </c>
      <c r="BD110" s="1109">
        <v>45925.0</v>
      </c>
      <c r="BE110" s="1109">
        <v>45925.0</v>
      </c>
      <c r="BF110" s="1109">
        <v>45926.0</v>
      </c>
      <c r="BG110" s="1110">
        <f t="shared" si="248"/>
        <v>45926</v>
      </c>
      <c r="BH110" s="770">
        <f t="shared" si="249"/>
        <v>3</v>
      </c>
      <c r="BI110" s="769">
        <f t="shared" si="250"/>
        <v>1</v>
      </c>
      <c r="BJ110" s="1151"/>
      <c r="BK110" s="1109">
        <v>45929.0</v>
      </c>
      <c r="BL110" s="1109">
        <v>45930.0</v>
      </c>
      <c r="BM110" s="1109">
        <v>45930.0</v>
      </c>
      <c r="BN110" s="1151"/>
      <c r="BO110" s="1109">
        <v>45932.0</v>
      </c>
      <c r="BP110" s="1110">
        <f t="shared" si="251"/>
        <v>45932</v>
      </c>
      <c r="BQ110" s="770">
        <f t="shared" si="252"/>
        <v>3</v>
      </c>
      <c r="BR110" s="1110">
        <f t="shared" si="253"/>
        <v>45932</v>
      </c>
      <c r="BS110" s="1109">
        <v>45951.0</v>
      </c>
      <c r="BT110" s="1109">
        <v>45937.0</v>
      </c>
      <c r="BU110" s="1109">
        <v>45939.0</v>
      </c>
      <c r="BV110" s="1109">
        <v>45939.0</v>
      </c>
      <c r="BW110" s="1109">
        <v>45951.0</v>
      </c>
      <c r="BX110" s="1109">
        <v>45952.0</v>
      </c>
      <c r="BY110" s="769">
        <f t="shared" si="254"/>
        <v>1</v>
      </c>
      <c r="BZ110" s="770">
        <f t="shared" si="255"/>
        <v>15</v>
      </c>
      <c r="CA110" s="769">
        <f t="shared" si="256"/>
        <v>1</v>
      </c>
      <c r="CB110" s="1151"/>
      <c r="CC110" s="1151"/>
      <c r="CD110" s="1151"/>
      <c r="CE110" s="1151"/>
      <c r="CF110" s="1151"/>
      <c r="CG110" s="1151"/>
      <c r="CH110" s="769">
        <f t="shared" si="257"/>
        <v>0</v>
      </c>
      <c r="CI110" s="770">
        <f t="shared" si="258"/>
        <v>0</v>
      </c>
      <c r="CJ110" s="769">
        <f t="shared" si="259"/>
        <v>0</v>
      </c>
      <c r="CK110" s="1151"/>
      <c r="CL110" s="1151"/>
      <c r="CM110" s="1151"/>
      <c r="CN110" s="1151"/>
      <c r="CO110" s="1151"/>
      <c r="CP110" s="1151"/>
      <c r="CQ110" s="1151"/>
      <c r="CR110" s="1151"/>
      <c r="CS110" s="1151"/>
      <c r="CT110" s="1151"/>
      <c r="CU110" s="1152">
        <v>45932.0</v>
      </c>
      <c r="CV110" s="1112">
        <v>45939.0</v>
      </c>
      <c r="CW110" s="1112">
        <v>45939.0</v>
      </c>
      <c r="CX110" s="1112">
        <v>45939.0</v>
      </c>
      <c r="CY110" s="1112">
        <v>45939.0</v>
      </c>
      <c r="CZ110" s="1112">
        <v>45944.0</v>
      </c>
      <c r="DA110" s="1151"/>
      <c r="DB110" s="1151"/>
      <c r="DC110" s="1151"/>
      <c r="DD110" s="1151"/>
      <c r="DE110" s="1151"/>
      <c r="DF110" s="1151"/>
      <c r="DG110" s="1151"/>
      <c r="DH110" s="1151"/>
      <c r="DI110" s="1151"/>
      <c r="DJ110" s="1151"/>
      <c r="DK110" s="1151"/>
      <c r="DL110" s="1151"/>
      <c r="DM110" s="1151"/>
      <c r="DN110" s="1153"/>
      <c r="DO110" s="1153"/>
      <c r="DP110" s="1153"/>
      <c r="DQ110" s="1153"/>
      <c r="DR110" s="1153"/>
      <c r="DS110" s="1153"/>
      <c r="DT110" s="1153"/>
      <c r="DU110" s="1153"/>
      <c r="DV110" s="1153"/>
      <c r="DW110" s="1153"/>
      <c r="DX110" s="1153"/>
      <c r="DY110" s="1153"/>
      <c r="DZ110" s="1153"/>
      <c r="EA110" s="1153"/>
      <c r="EB110" s="1153"/>
      <c r="EC110" s="1153"/>
      <c r="ED110" s="1153"/>
      <c r="EE110" s="1153"/>
      <c r="EF110" s="1153"/>
      <c r="EG110" s="1153"/>
      <c r="EH110" s="1153"/>
      <c r="EI110" s="1153"/>
      <c r="EJ110" s="1153"/>
      <c r="EK110" s="1153"/>
      <c r="EL110" s="1153"/>
      <c r="EM110" s="1153"/>
      <c r="EN110" s="1153"/>
      <c r="EO110" s="1153"/>
      <c r="EP110" s="1153"/>
      <c r="EQ110" s="1115">
        <v>41000.0</v>
      </c>
      <c r="ER110" s="832" t="s">
        <v>194</v>
      </c>
      <c r="ES110" s="1116">
        <v>3.0E7</v>
      </c>
      <c r="ET110" s="1154"/>
      <c r="EU110" s="1155"/>
      <c r="EV110" s="1156">
        <v>45930.82986111111</v>
      </c>
      <c r="EW110" s="1156">
        <v>45930.82986111111</v>
      </c>
      <c r="EX110" s="1156">
        <v>45930.84027777778</v>
      </c>
      <c r="EY110" s="1156">
        <v>45931.135416666664</v>
      </c>
      <c r="EZ110" s="1119">
        <f t="shared" si="260"/>
        <v>0.3055555556</v>
      </c>
      <c r="FA110" s="1120" t="str">
        <f t="shared" si="261"/>
        <v>0 hari 7 jam 20 menit 0</v>
      </c>
      <c r="FB110" s="1157">
        <v>45931.44583333333</v>
      </c>
      <c r="FC110" s="1119">
        <f t="shared" si="262"/>
        <v>0.6159722222</v>
      </c>
      <c r="FD110" s="1120" t="str">
        <f t="shared" si="263"/>
        <v>0 hari 14 jam 47 menit 0</v>
      </c>
      <c r="FE110" s="1158"/>
      <c r="FF110" s="1158"/>
      <c r="FG110" s="1158"/>
      <c r="FH110" s="1158"/>
      <c r="FI110" s="1159"/>
      <c r="FJ110" s="1160"/>
      <c r="FK110" s="1159"/>
      <c r="FL110" s="1160"/>
      <c r="FM110" s="462"/>
      <c r="FN110" s="166" t="s">
        <v>195</v>
      </c>
      <c r="FO110" s="1161"/>
      <c r="FP110" s="1161"/>
      <c r="FQ110" s="1162"/>
      <c r="FR110" s="1162"/>
      <c r="FS110" s="1161"/>
      <c r="FT110" s="1161"/>
      <c r="FU110" s="463"/>
      <c r="FV110" s="463"/>
      <c r="FW110" s="463"/>
      <c r="FX110" s="463"/>
      <c r="FY110" s="463"/>
      <c r="FZ110" s="463"/>
      <c r="GA110" s="463"/>
    </row>
    <row r="111">
      <c r="A111" s="301"/>
      <c r="B111" s="553"/>
      <c r="C111" s="554"/>
      <c r="D111" s="567"/>
      <c r="E111" s="307"/>
      <c r="F111" s="300"/>
      <c r="G111" s="300"/>
      <c r="H111" s="300"/>
      <c r="I111" s="557"/>
      <c r="J111" s="558"/>
      <c r="K111" s="1164" t="s">
        <v>111</v>
      </c>
      <c r="L111" s="309">
        <f t="shared" ref="L111:M111" si="270">SUM(L101:L110)</f>
        <v>71900</v>
      </c>
      <c r="M111" s="310">
        <f t="shared" si="270"/>
        <v>71899.316</v>
      </c>
      <c r="N111" s="311"/>
      <c r="O111" s="300"/>
      <c r="P111" s="300"/>
      <c r="Q111" s="300"/>
      <c r="R111" s="300"/>
      <c r="S111" s="300"/>
      <c r="T111" s="280"/>
      <c r="U111" s="300"/>
      <c r="V111" s="312"/>
      <c r="W111" s="313"/>
      <c r="X111" s="281"/>
      <c r="Y111" s="301"/>
      <c r="Z111" s="301"/>
      <c r="AA111" s="314"/>
      <c r="AB111" s="314"/>
      <c r="AC111" s="314"/>
      <c r="AD111" s="309"/>
      <c r="AE111" s="309"/>
      <c r="AF111" s="309"/>
      <c r="AG111" s="315"/>
      <c r="AH111" s="289"/>
      <c r="AI111" s="280"/>
      <c r="AJ111" s="280"/>
      <c r="AK111" s="280"/>
      <c r="AL111" s="280"/>
      <c r="AM111" s="280"/>
      <c r="AN111" s="280"/>
      <c r="AO111" s="280"/>
      <c r="AP111" s="280"/>
      <c r="AQ111" s="280"/>
      <c r="AR111" s="280"/>
      <c r="AS111" s="280"/>
      <c r="AT111" s="280"/>
      <c r="AU111" s="280"/>
      <c r="AV111" s="291"/>
      <c r="AW111" s="291"/>
      <c r="AX111" s="291"/>
      <c r="AY111" s="280"/>
      <c r="AZ111" s="280"/>
      <c r="BA111" s="289"/>
      <c r="BB111" s="289"/>
      <c r="BC111" s="289"/>
      <c r="BD111" s="289"/>
      <c r="BE111" s="289"/>
      <c r="BF111" s="289"/>
      <c r="BG111" s="289"/>
      <c r="BH111" s="289"/>
      <c r="BI111" s="289"/>
      <c r="BJ111" s="289"/>
      <c r="BK111" s="289"/>
      <c r="BL111" s="289"/>
      <c r="BM111" s="289"/>
      <c r="BN111" s="289"/>
      <c r="BO111" s="289"/>
      <c r="BP111" s="289"/>
      <c r="BQ111" s="289"/>
      <c r="BR111" s="289"/>
      <c r="BS111" s="289"/>
      <c r="BT111" s="289"/>
      <c r="BU111" s="289"/>
      <c r="BV111" s="289"/>
      <c r="BW111" s="289"/>
      <c r="BX111" s="289"/>
      <c r="BY111" s="289"/>
      <c r="BZ111" s="289"/>
      <c r="CA111" s="289"/>
      <c r="CB111" s="289"/>
      <c r="CC111" s="289"/>
      <c r="CD111" s="289"/>
      <c r="CE111" s="289"/>
      <c r="CF111" s="289"/>
      <c r="CG111" s="289"/>
      <c r="CH111" s="289"/>
      <c r="CI111" s="289"/>
      <c r="CJ111" s="289"/>
      <c r="CK111" s="289"/>
      <c r="CL111" s="289"/>
      <c r="CM111" s="289"/>
      <c r="CN111" s="289"/>
      <c r="CO111" s="289"/>
      <c r="CP111" s="289"/>
      <c r="CQ111" s="289"/>
      <c r="CR111" s="289"/>
      <c r="CS111" s="289"/>
      <c r="CT111" s="289"/>
      <c r="CU111" s="289"/>
      <c r="CV111" s="289"/>
      <c r="CW111" s="289"/>
      <c r="CX111" s="289"/>
      <c r="CY111" s="289"/>
      <c r="CZ111" s="289"/>
      <c r="DA111" s="289"/>
      <c r="DB111" s="289"/>
      <c r="DC111" s="289"/>
      <c r="DD111" s="289"/>
      <c r="DE111" s="289"/>
      <c r="DF111" s="289"/>
      <c r="DG111" s="289"/>
      <c r="DH111" s="289"/>
      <c r="DI111" s="289"/>
      <c r="DJ111" s="289"/>
      <c r="DK111" s="289"/>
      <c r="DL111" s="289"/>
      <c r="DM111" s="289"/>
      <c r="DN111" s="289"/>
      <c r="DO111" s="289"/>
      <c r="DP111" s="289"/>
      <c r="DQ111" s="289"/>
      <c r="DR111" s="289"/>
      <c r="DS111" s="280"/>
      <c r="DT111" s="289"/>
      <c r="DU111" s="289"/>
      <c r="DV111" s="289"/>
      <c r="DW111" s="289"/>
      <c r="DX111" s="289"/>
      <c r="DY111" s="280"/>
      <c r="DZ111" s="280"/>
      <c r="EA111" s="289"/>
      <c r="EB111" s="289"/>
      <c r="EC111" s="289"/>
      <c r="ED111" s="289"/>
      <c r="EE111" s="289"/>
      <c r="EF111" s="280"/>
      <c r="EG111" s="289"/>
      <c r="EH111" s="289"/>
      <c r="EI111" s="289"/>
      <c r="EJ111" s="289"/>
      <c r="EK111" s="289"/>
      <c r="EL111" s="280"/>
      <c r="EM111" s="289"/>
      <c r="EN111" s="289"/>
      <c r="EO111" s="289"/>
      <c r="EP111" s="289"/>
      <c r="EQ111" s="292"/>
      <c r="ER111" s="293"/>
      <c r="ES111" s="292"/>
      <c r="ET111" s="292"/>
      <c r="EU111" s="316"/>
      <c r="EV111" s="316"/>
      <c r="EW111" s="316"/>
      <c r="EX111" s="316"/>
      <c r="EY111" s="316"/>
      <c r="EZ111" s="292"/>
      <c r="FA111" s="292"/>
      <c r="FB111" s="316"/>
      <c r="FC111" s="292"/>
      <c r="FD111" s="292"/>
      <c r="FE111" s="316"/>
      <c r="FF111" s="316"/>
      <c r="FG111" s="316"/>
      <c r="FH111" s="316"/>
      <c r="FI111" s="316"/>
      <c r="FJ111" s="316"/>
      <c r="FK111" s="316"/>
      <c r="FL111" s="316"/>
      <c r="FM111" s="316"/>
      <c r="FN111" s="316"/>
      <c r="FO111" s="295"/>
      <c r="FP111" s="295"/>
      <c r="FQ111" s="295"/>
      <c r="FR111" s="295"/>
      <c r="FS111" s="295"/>
      <c r="FT111" s="295"/>
      <c r="FU111" s="797"/>
      <c r="FV111" s="797"/>
      <c r="FW111" s="797"/>
      <c r="FX111" s="797"/>
      <c r="FY111" s="797"/>
      <c r="FZ111" s="797"/>
      <c r="GA111" s="797"/>
    </row>
    <row r="112" ht="30.75" customHeight="1">
      <c r="A112" s="1009">
        <v>1.0</v>
      </c>
      <c r="B112" s="434" t="s">
        <v>43</v>
      </c>
      <c r="C112" s="1038" t="s">
        <v>397</v>
      </c>
      <c r="D112" s="169" t="s">
        <v>8</v>
      </c>
      <c r="E112" s="479" t="s">
        <v>1285</v>
      </c>
      <c r="F112" s="499" t="s">
        <v>1286</v>
      </c>
      <c r="G112" s="465" t="s">
        <v>577</v>
      </c>
      <c r="H112" s="395" t="s">
        <v>1287</v>
      </c>
      <c r="I112" s="395" t="s">
        <v>1184</v>
      </c>
      <c r="J112" s="479" t="s">
        <v>1288</v>
      </c>
      <c r="K112" s="428" t="s">
        <v>1289</v>
      </c>
      <c r="L112" s="799">
        <v>8500.0</v>
      </c>
      <c r="M112" s="1165">
        <v>8536.8</v>
      </c>
      <c r="N112" s="830" t="s">
        <v>265</v>
      </c>
      <c r="O112" s="503"/>
      <c r="P112" s="503"/>
      <c r="Q112" s="503"/>
      <c r="R112" s="1020"/>
      <c r="S112" s="149" t="s">
        <v>93</v>
      </c>
      <c r="T112" s="1011"/>
      <c r="U112" s="409">
        <v>45946.0</v>
      </c>
      <c r="V112" s="1022"/>
      <c r="W112" s="465"/>
      <c r="X112" s="1021" t="s">
        <v>189</v>
      </c>
      <c r="Y112" s="1058">
        <v>45946.0</v>
      </c>
      <c r="Z112" s="805">
        <v>45946.944444444445</v>
      </c>
      <c r="AA112" s="1060">
        <v>45947.0</v>
      </c>
      <c r="AB112" s="1135">
        <v>45947.48472222222</v>
      </c>
      <c r="AC112" s="1023"/>
      <c r="AD112" s="1008"/>
      <c r="AE112" s="1007"/>
      <c r="AF112" s="1082"/>
      <c r="AG112" s="249" t="s">
        <v>191</v>
      </c>
      <c r="AH112" s="413" t="s">
        <v>1290</v>
      </c>
      <c r="AI112" s="759" t="s">
        <v>883</v>
      </c>
      <c r="AJ112" s="759" t="s">
        <v>883</v>
      </c>
      <c r="AK112" s="759" t="s">
        <v>884</v>
      </c>
      <c r="AL112" s="451"/>
      <c r="AM112" s="1103"/>
      <c r="AN112" s="453"/>
      <c r="AO112" s="964" t="s">
        <v>1074</v>
      </c>
      <c r="AP112" s="956">
        <v>5400.0</v>
      </c>
      <c r="AQ112" s="993">
        <f t="shared" ref="AQ112:AQ113" si="271">(68.51+68.08)/2</f>
        <v>68.295</v>
      </c>
      <c r="AR112" s="971">
        <f t="shared" ref="AR112:AR117" si="272">(16659.88+16494.12)/2</f>
        <v>16577</v>
      </c>
      <c r="AS112" s="972">
        <f t="shared" ref="AS112:AS118" si="273">AR112*AQ112</f>
        <v>1132126.215</v>
      </c>
      <c r="AT112" s="971">
        <v>1109556.0</v>
      </c>
      <c r="AU112" s="971">
        <v>994725.0</v>
      </c>
      <c r="AV112" s="971">
        <v>100000.0</v>
      </c>
      <c r="AW112" s="973">
        <f t="shared" ref="AW112:AW118" si="274">(AT112+AV112)-AS112</f>
        <v>77429.785</v>
      </c>
      <c r="AX112" s="250" t="s">
        <v>192</v>
      </c>
      <c r="AY112" s="1021">
        <v>8.20251016648078E14</v>
      </c>
      <c r="AZ112" s="1083">
        <v>7.6418213E8</v>
      </c>
      <c r="BA112" s="1022"/>
      <c r="BB112" s="1109">
        <v>45831.0</v>
      </c>
      <c r="BC112" s="1109">
        <v>45832.0</v>
      </c>
      <c r="BD112" s="1109">
        <v>45832.0</v>
      </c>
      <c r="BE112" s="1109">
        <v>45833.0</v>
      </c>
      <c r="BF112" s="1109">
        <v>45834.0</v>
      </c>
      <c r="BG112" s="1166">
        <f t="shared" ref="BG112:BG118" si="275">BF112-BA112</f>
        <v>45834</v>
      </c>
      <c r="BH112" s="770">
        <f t="shared" ref="BH112:BH118" si="276">BF112-BB112</f>
        <v>3</v>
      </c>
      <c r="BI112" s="769">
        <f t="shared" ref="BI112:BI118" si="277">BF112-BE112</f>
        <v>1</v>
      </c>
      <c r="BJ112" s="1022"/>
      <c r="BK112" s="1167">
        <v>45967.0</v>
      </c>
      <c r="BL112" s="1167">
        <v>45968.0</v>
      </c>
      <c r="BM112" s="1167">
        <v>45968.0</v>
      </c>
      <c r="BN112" s="1167"/>
      <c r="BO112" s="1167">
        <v>45974.0</v>
      </c>
      <c r="BP112" s="1110">
        <f t="shared" ref="BP112:BP118" si="278">BO112-BJ112</f>
        <v>45974</v>
      </c>
      <c r="BQ112" s="770">
        <f t="shared" ref="BQ112:BQ118" si="279">BO112-BK112</f>
        <v>7</v>
      </c>
      <c r="BR112" s="769">
        <f t="shared" ref="BR112:BR118" si="280">BO112-BN112</f>
        <v>45974</v>
      </c>
      <c r="BS112" s="1022"/>
      <c r="BT112" s="1022"/>
      <c r="BU112" s="1022"/>
      <c r="BV112" s="1022"/>
      <c r="BW112" s="1022"/>
      <c r="BX112" s="1022"/>
      <c r="BY112" s="769">
        <f t="shared" ref="BY112:BY118" si="281">BX112-BS112</f>
        <v>0</v>
      </c>
      <c r="BZ112" s="770">
        <f t="shared" ref="BZ112:BZ118" si="282">BX112-BT112</f>
        <v>0</v>
      </c>
      <c r="CA112" s="769">
        <f t="shared" ref="CA112:CA118" si="283">BX112-BW112</f>
        <v>0</v>
      </c>
      <c r="CB112" s="1022"/>
      <c r="CC112" s="1022"/>
      <c r="CD112" s="1022"/>
      <c r="CE112" s="1022"/>
      <c r="CF112" s="1022"/>
      <c r="CG112" s="1022"/>
      <c r="CH112" s="769">
        <f t="shared" ref="CH112:CH118" si="284">CG112-CB112</f>
        <v>0</v>
      </c>
      <c r="CI112" s="770">
        <f t="shared" ref="CI112:CI118" si="285">CG112-CC112</f>
        <v>0</v>
      </c>
      <c r="CJ112" s="769">
        <f t="shared" ref="CJ112:CJ118" si="286">CG112-CF112</f>
        <v>0</v>
      </c>
      <c r="CK112" s="1022"/>
      <c r="CL112" s="1022"/>
      <c r="CM112" s="1022"/>
      <c r="CN112" s="1022"/>
      <c r="CO112" s="1022"/>
      <c r="CP112" s="1022"/>
      <c r="CQ112" s="769">
        <f t="shared" ref="CQ112:CQ118" si="287">CP112-CK112</f>
        <v>0</v>
      </c>
      <c r="CR112" s="770">
        <f t="shared" ref="CR112:CR118" si="288">CP112-CL112</f>
        <v>0</v>
      </c>
      <c r="CS112" s="769">
        <f t="shared" ref="CS112:CS118" si="289">CP112-CO112</f>
        <v>0</v>
      </c>
      <c r="CT112" s="1022"/>
      <c r="CU112" s="1022"/>
      <c r="CV112" s="1022"/>
      <c r="CW112" s="1022"/>
      <c r="CX112" s="1022"/>
      <c r="CY112" s="1022"/>
      <c r="CZ112" s="1022"/>
      <c r="DA112" s="1022"/>
      <c r="DB112" s="1022"/>
      <c r="DC112" s="1022"/>
      <c r="DD112" s="1022"/>
      <c r="DE112" s="1022"/>
      <c r="DF112" s="1022"/>
      <c r="DG112" s="1022"/>
      <c r="DH112" s="1022"/>
      <c r="DI112" s="1022"/>
      <c r="DJ112" s="1022"/>
      <c r="DK112" s="1022"/>
      <c r="DL112" s="1022"/>
      <c r="DM112" s="1022"/>
      <c r="DN112" s="451"/>
      <c r="DO112" s="451"/>
      <c r="DP112" s="451"/>
      <c r="DQ112" s="451"/>
      <c r="DR112" s="451"/>
      <c r="DS112" s="451"/>
      <c r="DT112" s="451"/>
      <c r="DU112" s="451"/>
      <c r="DV112" s="451"/>
      <c r="DW112" s="451"/>
      <c r="DX112" s="451"/>
      <c r="DY112" s="451"/>
      <c r="DZ112" s="451"/>
      <c r="EA112" s="451"/>
      <c r="EB112" s="451"/>
      <c r="EC112" s="451"/>
      <c r="ED112" s="451"/>
      <c r="EE112" s="451"/>
      <c r="EF112" s="451"/>
      <c r="EG112" s="451"/>
      <c r="EH112" s="451"/>
      <c r="EI112" s="451"/>
      <c r="EJ112" s="451"/>
      <c r="EK112" s="451"/>
      <c r="EL112" s="451"/>
      <c r="EM112" s="451"/>
      <c r="EN112" s="451"/>
      <c r="EO112" s="451"/>
      <c r="EP112" s="1023"/>
      <c r="EQ112" s="1115">
        <v>73500.0</v>
      </c>
      <c r="ER112" s="832" t="s">
        <v>194</v>
      </c>
      <c r="ES112" s="1116">
        <v>3.0E7</v>
      </c>
      <c r="ET112" s="1024">
        <v>12500.0</v>
      </c>
      <c r="EU112" s="1086">
        <v>45936.0</v>
      </c>
      <c r="EV112" s="1026">
        <v>45946.42013888889</v>
      </c>
      <c r="EW112" s="1026">
        <v>45946.42013888889</v>
      </c>
      <c r="EX112" s="1027">
        <v>45946.430555555555</v>
      </c>
      <c r="EY112" s="1027">
        <v>45946.944444444445</v>
      </c>
      <c r="EZ112" s="1119">
        <f t="shared" ref="EZ112:EZ118" si="290">EY112-EV112</f>
        <v>0.5243055556</v>
      </c>
      <c r="FA112" s="1120" t="str">
        <f t="shared" ref="FA112:FA118" si="291">INT(EY112-EV112)&amp;" hari "&amp;HOUR(MOD(EY112-EV112,1))&amp;" jam "&amp;MINUTE(MOD(EY112-EV112,1))&amp;" menit "&amp;SECOND(MOD(EY112-EV112,1))</f>
        <v>0 hari 12 jam 35 menit 0</v>
      </c>
      <c r="FB112" s="1026">
        <v>45947.48472222222</v>
      </c>
      <c r="FC112" s="1119">
        <f t="shared" ref="FC112:FC118" si="292">FB112-EV112</f>
        <v>1.064583333</v>
      </c>
      <c r="FD112" s="1120" t="str">
        <f t="shared" ref="FD112:FD118" si="293">INT(FB112-EV112)&amp;" hari "&amp;HOUR(MOD(FB112-EV112,1))&amp;" jam "&amp;MINUTE(MOD(FB112-EV112,1))&amp;" menit "&amp;SECOND(MOD(FB112-EV112,1))</f>
        <v>1 hari 1 jam 33 menit 0</v>
      </c>
      <c r="FE112" s="461"/>
      <c r="FF112" s="461"/>
      <c r="FG112" s="461"/>
      <c r="FH112" s="461"/>
      <c r="FI112" s="461"/>
      <c r="FJ112" s="461"/>
      <c r="FK112" s="461"/>
      <c r="FL112" s="461"/>
      <c r="FM112" s="461"/>
      <c r="FN112" s="166" t="s">
        <v>195</v>
      </c>
      <c r="FO112" s="463"/>
      <c r="FP112" s="462"/>
      <c r="FQ112" s="462"/>
      <c r="FR112" s="462"/>
      <c r="FS112" s="462"/>
      <c r="FT112" s="464"/>
      <c r="FU112" s="462"/>
      <c r="FV112" s="463"/>
      <c r="FW112" s="463"/>
      <c r="FX112" s="463"/>
      <c r="FY112" s="463"/>
      <c r="FZ112" s="463"/>
      <c r="GA112" s="463"/>
    </row>
    <row r="113" ht="30.75" customHeight="1">
      <c r="A113" s="1009">
        <v>2.0</v>
      </c>
      <c r="B113" s="434"/>
      <c r="C113" s="465"/>
      <c r="D113" s="169"/>
      <c r="E113" s="1168" t="s">
        <v>1291</v>
      </c>
      <c r="F113" s="499" t="s">
        <v>1286</v>
      </c>
      <c r="G113" s="465" t="s">
        <v>577</v>
      </c>
      <c r="H113" s="395" t="s">
        <v>1292</v>
      </c>
      <c r="I113" s="395" t="s">
        <v>1184</v>
      </c>
      <c r="J113" s="479" t="s">
        <v>1293</v>
      </c>
      <c r="K113" s="428" t="s">
        <v>1294</v>
      </c>
      <c r="L113" s="799">
        <v>8000.0</v>
      </c>
      <c r="M113" s="1165">
        <v>8000.78</v>
      </c>
      <c r="N113" s="830" t="s">
        <v>265</v>
      </c>
      <c r="O113" s="56"/>
      <c r="P113" s="56"/>
      <c r="Q113" s="56"/>
      <c r="R113" s="1010"/>
      <c r="S113" s="149" t="s">
        <v>93</v>
      </c>
      <c r="T113" s="1011"/>
      <c r="U113" s="409">
        <v>45947.0</v>
      </c>
      <c r="V113" s="1022"/>
      <c r="W113" s="465"/>
      <c r="X113" s="1021" t="s">
        <v>189</v>
      </c>
      <c r="Y113" s="1058">
        <v>45947.0</v>
      </c>
      <c r="Z113" s="805">
        <v>45947.697916666664</v>
      </c>
      <c r="AA113" s="1060">
        <v>45948.0</v>
      </c>
      <c r="AB113" s="1135">
        <v>45948.35625</v>
      </c>
      <c r="AC113" s="1023"/>
      <c r="AD113" s="1008"/>
      <c r="AE113" s="1007"/>
      <c r="AF113" s="1082"/>
      <c r="AG113" s="249" t="s">
        <v>191</v>
      </c>
      <c r="AH113" s="413" t="s">
        <v>1290</v>
      </c>
      <c r="AI113" s="759" t="s">
        <v>883</v>
      </c>
      <c r="AJ113" s="759" t="s">
        <v>883</v>
      </c>
      <c r="AK113" s="759" t="s">
        <v>884</v>
      </c>
      <c r="AL113" s="451"/>
      <c r="AM113" s="1103"/>
      <c r="AN113" s="453"/>
      <c r="AO113" s="964" t="s">
        <v>1074</v>
      </c>
      <c r="AP113" s="956">
        <v>5400.0</v>
      </c>
      <c r="AQ113" s="993">
        <f t="shared" si="271"/>
        <v>68.295</v>
      </c>
      <c r="AR113" s="971">
        <f t="shared" si="272"/>
        <v>16577</v>
      </c>
      <c r="AS113" s="971">
        <f t="shared" si="273"/>
        <v>1132126.215</v>
      </c>
      <c r="AT113" s="971">
        <v>1109556.0</v>
      </c>
      <c r="AU113" s="971">
        <v>991527.0</v>
      </c>
      <c r="AV113" s="971">
        <v>100000.0</v>
      </c>
      <c r="AW113" s="973">
        <f t="shared" si="274"/>
        <v>77429.785</v>
      </c>
      <c r="AX113" s="250" t="s">
        <v>192</v>
      </c>
      <c r="AY113" s="1021">
        <v>8.20251016646206E14</v>
      </c>
      <c r="AZ113" s="1083">
        <v>7.1923024E8</v>
      </c>
      <c r="BA113" s="1022"/>
      <c r="BB113" s="1109">
        <v>45831.0</v>
      </c>
      <c r="BC113" s="1109">
        <v>45832.0</v>
      </c>
      <c r="BD113" s="1109">
        <v>45832.0</v>
      </c>
      <c r="BE113" s="1109">
        <v>45833.0</v>
      </c>
      <c r="BF113" s="1109">
        <v>45834.0</v>
      </c>
      <c r="BG113" s="1166">
        <f t="shared" si="275"/>
        <v>45834</v>
      </c>
      <c r="BH113" s="770">
        <f t="shared" si="276"/>
        <v>3</v>
      </c>
      <c r="BI113" s="769">
        <f t="shared" si="277"/>
        <v>1</v>
      </c>
      <c r="BJ113" s="1022"/>
      <c r="BK113" s="1167">
        <v>45967.0</v>
      </c>
      <c r="BL113" s="1167">
        <v>45968.0</v>
      </c>
      <c r="BM113" s="1167">
        <v>45968.0</v>
      </c>
      <c r="BN113" s="1167"/>
      <c r="BO113" s="1167">
        <v>45974.0</v>
      </c>
      <c r="BP113" s="1110">
        <f t="shared" si="278"/>
        <v>45974</v>
      </c>
      <c r="BQ113" s="770">
        <f t="shared" si="279"/>
        <v>7</v>
      </c>
      <c r="BR113" s="769">
        <f t="shared" si="280"/>
        <v>45974</v>
      </c>
      <c r="BS113" s="1022"/>
      <c r="BT113" s="1022"/>
      <c r="BU113" s="1022"/>
      <c r="BV113" s="1022"/>
      <c r="BW113" s="1022"/>
      <c r="BX113" s="1022"/>
      <c r="BY113" s="769">
        <f t="shared" si="281"/>
        <v>0</v>
      </c>
      <c r="BZ113" s="770">
        <f t="shared" si="282"/>
        <v>0</v>
      </c>
      <c r="CA113" s="769">
        <f t="shared" si="283"/>
        <v>0</v>
      </c>
      <c r="CB113" s="1022"/>
      <c r="CC113" s="1022"/>
      <c r="CD113" s="1022"/>
      <c r="CE113" s="1022"/>
      <c r="CF113" s="1022"/>
      <c r="CG113" s="1022"/>
      <c r="CH113" s="769">
        <f t="shared" si="284"/>
        <v>0</v>
      </c>
      <c r="CI113" s="770">
        <f t="shared" si="285"/>
        <v>0</v>
      </c>
      <c r="CJ113" s="769">
        <f t="shared" si="286"/>
        <v>0</v>
      </c>
      <c r="CK113" s="1022"/>
      <c r="CL113" s="1022"/>
      <c r="CM113" s="1022"/>
      <c r="CN113" s="1022"/>
      <c r="CO113" s="1022"/>
      <c r="CP113" s="1022"/>
      <c r="CQ113" s="769">
        <f t="shared" si="287"/>
        <v>0</v>
      </c>
      <c r="CR113" s="770">
        <f t="shared" si="288"/>
        <v>0</v>
      </c>
      <c r="CS113" s="769">
        <f t="shared" si="289"/>
        <v>0</v>
      </c>
      <c r="CT113" s="1022"/>
      <c r="CU113" s="1022"/>
      <c r="CV113" s="1022"/>
      <c r="CW113" s="1022"/>
      <c r="CX113" s="1022"/>
      <c r="CY113" s="1022"/>
      <c r="CZ113" s="1022"/>
      <c r="DA113" s="1022"/>
      <c r="DB113" s="1022"/>
      <c r="DC113" s="1022"/>
      <c r="DD113" s="1022"/>
      <c r="DE113" s="1022"/>
      <c r="DF113" s="1022"/>
      <c r="DG113" s="1022"/>
      <c r="DH113" s="1022"/>
      <c r="DI113" s="1022"/>
      <c r="DJ113" s="1022"/>
      <c r="DK113" s="1022"/>
      <c r="DL113" s="1022"/>
      <c r="DM113" s="1022"/>
      <c r="DN113" s="451"/>
      <c r="DO113" s="451"/>
      <c r="DP113" s="451"/>
      <c r="DQ113" s="451"/>
      <c r="DR113" s="451"/>
      <c r="DS113" s="451"/>
      <c r="DT113" s="451"/>
      <c r="DU113" s="451"/>
      <c r="DV113" s="451"/>
      <c r="DW113" s="451"/>
      <c r="DX113" s="451"/>
      <c r="DY113" s="451"/>
      <c r="DZ113" s="451"/>
      <c r="EA113" s="451"/>
      <c r="EB113" s="451"/>
      <c r="EC113" s="451"/>
      <c r="ED113" s="451"/>
      <c r="EE113" s="451"/>
      <c r="EF113" s="451"/>
      <c r="EG113" s="451"/>
      <c r="EH113" s="451"/>
      <c r="EI113" s="451"/>
      <c r="EJ113" s="451"/>
      <c r="EK113" s="451"/>
      <c r="EL113" s="451"/>
      <c r="EM113" s="451"/>
      <c r="EN113" s="451"/>
      <c r="EO113" s="451"/>
      <c r="EP113" s="1023"/>
      <c r="EQ113" s="1115">
        <v>73500.0</v>
      </c>
      <c r="ER113" s="832" t="s">
        <v>194</v>
      </c>
      <c r="ES113" s="1116">
        <v>3.0E7</v>
      </c>
      <c r="ET113" s="1028"/>
      <c r="EU113" s="1029"/>
      <c r="EV113" s="1026">
        <v>45947.00347222222</v>
      </c>
      <c r="EW113" s="1026">
        <v>45947.00347222222</v>
      </c>
      <c r="EX113" s="1027">
        <v>45947.05902777778</v>
      </c>
      <c r="EY113" s="1027">
        <v>45947.697916666664</v>
      </c>
      <c r="EZ113" s="1119">
        <f t="shared" si="290"/>
        <v>0.6944444444</v>
      </c>
      <c r="FA113" s="1120" t="str">
        <f t="shared" si="291"/>
        <v>0 hari 16 jam 40 menit 0</v>
      </c>
      <c r="FB113" s="1026">
        <v>45948.35625</v>
      </c>
      <c r="FC113" s="1119">
        <f t="shared" si="292"/>
        <v>1.352777778</v>
      </c>
      <c r="FD113" s="1120" t="str">
        <f t="shared" si="293"/>
        <v>1 hari 8 jam 28 menit 0</v>
      </c>
      <c r="FE113" s="461"/>
      <c r="FF113" s="461"/>
      <c r="FG113" s="461"/>
      <c r="FH113" s="461"/>
      <c r="FI113" s="461"/>
      <c r="FJ113" s="461"/>
      <c r="FK113" s="461"/>
      <c r="FL113" s="461"/>
      <c r="FM113" s="461"/>
      <c r="FN113" s="166" t="s">
        <v>195</v>
      </c>
      <c r="FO113" s="463"/>
      <c r="FP113" s="462"/>
      <c r="FQ113" s="462"/>
      <c r="FR113" s="462"/>
      <c r="FS113" s="462"/>
      <c r="FT113" s="464"/>
      <c r="FU113" s="462"/>
      <c r="FV113" s="463"/>
      <c r="FW113" s="463"/>
      <c r="FX113" s="463"/>
      <c r="FY113" s="463"/>
      <c r="FZ113" s="463"/>
      <c r="GA113" s="463"/>
    </row>
    <row r="114" ht="30.75" customHeight="1">
      <c r="A114" s="1009">
        <v>3.0</v>
      </c>
      <c r="B114" s="434"/>
      <c r="C114" s="465"/>
      <c r="D114" s="169"/>
      <c r="E114" s="1169"/>
      <c r="F114" s="499" t="s">
        <v>1286</v>
      </c>
      <c r="G114" s="465" t="s">
        <v>577</v>
      </c>
      <c r="H114" s="395" t="s">
        <v>1295</v>
      </c>
      <c r="I114" s="395" t="s">
        <v>1184</v>
      </c>
      <c r="J114" s="479" t="s">
        <v>1296</v>
      </c>
      <c r="K114" s="428" t="s">
        <v>1297</v>
      </c>
      <c r="L114" s="799">
        <v>8500.0</v>
      </c>
      <c r="M114" s="1165">
        <v>8450.2</v>
      </c>
      <c r="N114" s="830" t="s">
        <v>265</v>
      </c>
      <c r="O114" s="56"/>
      <c r="P114" s="56"/>
      <c r="Q114" s="56"/>
      <c r="R114" s="1010"/>
      <c r="S114" s="149" t="s">
        <v>93</v>
      </c>
      <c r="T114" s="1011"/>
      <c r="U114" s="409">
        <v>45948.0</v>
      </c>
      <c r="V114" s="1022"/>
      <c r="W114" s="465"/>
      <c r="X114" s="1021" t="s">
        <v>189</v>
      </c>
      <c r="Y114" s="1058">
        <v>45948.0</v>
      </c>
      <c r="Z114" s="805">
        <v>45948.40277777778</v>
      </c>
      <c r="AA114" s="1060">
        <v>45948.0</v>
      </c>
      <c r="AB114" s="1135">
        <v>45948.85833333333</v>
      </c>
      <c r="AC114" s="1023"/>
      <c r="AD114" s="1008"/>
      <c r="AE114" s="1007"/>
      <c r="AF114" s="1082"/>
      <c r="AG114" s="249" t="s">
        <v>191</v>
      </c>
      <c r="AH114" s="413" t="s">
        <v>1290</v>
      </c>
      <c r="AI114" s="759" t="s">
        <v>883</v>
      </c>
      <c r="AJ114" s="759" t="s">
        <v>883</v>
      </c>
      <c r="AK114" s="759" t="s">
        <v>884</v>
      </c>
      <c r="AL114" s="451"/>
      <c r="AM114" s="1103"/>
      <c r="AN114" s="453"/>
      <c r="AO114" s="964" t="s">
        <v>1074</v>
      </c>
      <c r="AP114" s="956">
        <v>5400.0</v>
      </c>
      <c r="AQ114" s="993">
        <f>(69+68.51)/2</f>
        <v>68.755</v>
      </c>
      <c r="AR114" s="971">
        <f t="shared" si="272"/>
        <v>16577</v>
      </c>
      <c r="AS114" s="972">
        <f t="shared" si="273"/>
        <v>1139751.635</v>
      </c>
      <c r="AT114" s="971">
        <v>1109556.0</v>
      </c>
      <c r="AU114" s="971">
        <v>991340.0</v>
      </c>
      <c r="AV114" s="971">
        <v>100000.0</v>
      </c>
      <c r="AW114" s="973">
        <f t="shared" si="274"/>
        <v>69804.365</v>
      </c>
      <c r="AX114" s="250" t="s">
        <v>192</v>
      </c>
      <c r="AY114" s="1021">
        <v>8.20251016646686E14</v>
      </c>
      <c r="AZ114" s="1083">
        <v>7.6418213E8</v>
      </c>
      <c r="BA114" s="1022"/>
      <c r="BB114" s="1109">
        <v>45831.0</v>
      </c>
      <c r="BC114" s="1109">
        <v>45832.0</v>
      </c>
      <c r="BD114" s="1109">
        <v>45832.0</v>
      </c>
      <c r="BE114" s="1109">
        <v>45833.0</v>
      </c>
      <c r="BF114" s="1109">
        <v>45834.0</v>
      </c>
      <c r="BG114" s="1166">
        <f t="shared" si="275"/>
        <v>45834</v>
      </c>
      <c r="BH114" s="770">
        <f t="shared" si="276"/>
        <v>3</v>
      </c>
      <c r="BI114" s="769">
        <f t="shared" si="277"/>
        <v>1</v>
      </c>
      <c r="BJ114" s="1022"/>
      <c r="BK114" s="1167">
        <v>45967.0</v>
      </c>
      <c r="BL114" s="1167">
        <v>45968.0</v>
      </c>
      <c r="BM114" s="1167">
        <v>45968.0</v>
      </c>
      <c r="BN114" s="1167"/>
      <c r="BO114" s="1167">
        <v>45974.0</v>
      </c>
      <c r="BP114" s="1110">
        <f t="shared" si="278"/>
        <v>45974</v>
      </c>
      <c r="BQ114" s="770">
        <f t="shared" si="279"/>
        <v>7</v>
      </c>
      <c r="BR114" s="769">
        <f t="shared" si="280"/>
        <v>45974</v>
      </c>
      <c r="BS114" s="1022"/>
      <c r="BT114" s="1022"/>
      <c r="BU114" s="1022"/>
      <c r="BV114" s="1022"/>
      <c r="BW114" s="1022"/>
      <c r="BX114" s="1022"/>
      <c r="BY114" s="769">
        <f t="shared" si="281"/>
        <v>0</v>
      </c>
      <c r="BZ114" s="770">
        <f t="shared" si="282"/>
        <v>0</v>
      </c>
      <c r="CA114" s="769">
        <f t="shared" si="283"/>
        <v>0</v>
      </c>
      <c r="CB114" s="1022"/>
      <c r="CC114" s="1022"/>
      <c r="CD114" s="1022"/>
      <c r="CE114" s="1022"/>
      <c r="CF114" s="1022"/>
      <c r="CG114" s="1022"/>
      <c r="CH114" s="769">
        <f t="shared" si="284"/>
        <v>0</v>
      </c>
      <c r="CI114" s="770">
        <f t="shared" si="285"/>
        <v>0</v>
      </c>
      <c r="CJ114" s="769">
        <f t="shared" si="286"/>
        <v>0</v>
      </c>
      <c r="CK114" s="1022"/>
      <c r="CL114" s="1022"/>
      <c r="CM114" s="1022"/>
      <c r="CN114" s="1022"/>
      <c r="CO114" s="1022"/>
      <c r="CP114" s="1022"/>
      <c r="CQ114" s="769">
        <f t="shared" si="287"/>
        <v>0</v>
      </c>
      <c r="CR114" s="770">
        <f t="shared" si="288"/>
        <v>0</v>
      </c>
      <c r="CS114" s="769">
        <f t="shared" si="289"/>
        <v>0</v>
      </c>
      <c r="CT114" s="1022"/>
      <c r="CU114" s="1022"/>
      <c r="CV114" s="1022"/>
      <c r="CW114" s="1022"/>
      <c r="CX114" s="1022"/>
      <c r="CY114" s="1022"/>
      <c r="CZ114" s="1022"/>
      <c r="DA114" s="1022"/>
      <c r="DB114" s="1022"/>
      <c r="DC114" s="1022"/>
      <c r="DD114" s="1022"/>
      <c r="DE114" s="1022"/>
      <c r="DF114" s="1022"/>
      <c r="DG114" s="1022"/>
      <c r="DH114" s="1022"/>
      <c r="DI114" s="1022"/>
      <c r="DJ114" s="1022"/>
      <c r="DK114" s="1022"/>
      <c r="DL114" s="1022"/>
      <c r="DM114" s="1022"/>
      <c r="DN114" s="451"/>
      <c r="DO114" s="451"/>
      <c r="DP114" s="451"/>
      <c r="DQ114" s="451"/>
      <c r="DR114" s="451"/>
      <c r="DS114" s="451"/>
      <c r="DT114" s="451"/>
      <c r="DU114" s="451"/>
      <c r="DV114" s="451"/>
      <c r="DW114" s="451"/>
      <c r="DX114" s="451"/>
      <c r="DY114" s="451"/>
      <c r="DZ114" s="451"/>
      <c r="EA114" s="451"/>
      <c r="EB114" s="451"/>
      <c r="EC114" s="451"/>
      <c r="ED114" s="451"/>
      <c r="EE114" s="451"/>
      <c r="EF114" s="451"/>
      <c r="EG114" s="451"/>
      <c r="EH114" s="451"/>
      <c r="EI114" s="451"/>
      <c r="EJ114" s="451"/>
      <c r="EK114" s="451"/>
      <c r="EL114" s="451"/>
      <c r="EM114" s="451"/>
      <c r="EN114" s="451"/>
      <c r="EO114" s="451"/>
      <c r="EP114" s="1023"/>
      <c r="EQ114" s="1115">
        <v>73500.0</v>
      </c>
      <c r="ER114" s="832" t="s">
        <v>194</v>
      </c>
      <c r="ES114" s="1116">
        <v>3.0E7</v>
      </c>
      <c r="ET114" s="1028"/>
      <c r="EU114" s="1029"/>
      <c r="EV114" s="1026">
        <v>45947.75347222222</v>
      </c>
      <c r="EW114" s="1026">
        <v>45947.75347222222</v>
      </c>
      <c r="EX114" s="1027">
        <v>45947.78472222222</v>
      </c>
      <c r="EY114" s="1027">
        <v>45948.40277777778</v>
      </c>
      <c r="EZ114" s="1119">
        <f t="shared" si="290"/>
        <v>0.6493055556</v>
      </c>
      <c r="FA114" s="1120" t="str">
        <f t="shared" si="291"/>
        <v>0 hari 15 jam 35 menit 0</v>
      </c>
      <c r="FB114" s="1026">
        <v>45948.85833333333</v>
      </c>
      <c r="FC114" s="1119">
        <f t="shared" si="292"/>
        <v>1.104861111</v>
      </c>
      <c r="FD114" s="1120" t="str">
        <f t="shared" si="293"/>
        <v>1 hari 2 jam 31 menit 0</v>
      </c>
      <c r="FE114" s="461"/>
      <c r="FF114" s="461"/>
      <c r="FG114" s="461"/>
      <c r="FH114" s="461"/>
      <c r="FI114" s="461"/>
      <c r="FJ114" s="461"/>
      <c r="FK114" s="461"/>
      <c r="FL114" s="461"/>
      <c r="FM114" s="461"/>
      <c r="FN114" s="166" t="s">
        <v>195</v>
      </c>
      <c r="FO114" s="463"/>
      <c r="FP114" s="462"/>
      <c r="FQ114" s="462"/>
      <c r="FR114" s="462"/>
      <c r="FS114" s="462"/>
      <c r="FT114" s="464"/>
      <c r="FU114" s="462"/>
      <c r="FV114" s="463"/>
      <c r="FW114" s="463"/>
      <c r="FX114" s="463"/>
      <c r="FY114" s="463"/>
      <c r="FZ114" s="463"/>
      <c r="GA114" s="463"/>
    </row>
    <row r="115" ht="30.75" customHeight="1">
      <c r="A115" s="1009">
        <v>4.0</v>
      </c>
      <c r="B115" s="434"/>
      <c r="C115" s="465"/>
      <c r="D115" s="169"/>
      <c r="E115" s="479"/>
      <c r="F115" s="499" t="s">
        <v>1298</v>
      </c>
      <c r="G115" s="465" t="s">
        <v>577</v>
      </c>
      <c r="H115" s="395" t="s">
        <v>1299</v>
      </c>
      <c r="I115" s="395" t="s">
        <v>540</v>
      </c>
      <c r="J115" s="479" t="s">
        <v>1293</v>
      </c>
      <c r="K115" s="428" t="s">
        <v>1300</v>
      </c>
      <c r="L115" s="799">
        <v>9000.0</v>
      </c>
      <c r="M115" s="1165">
        <v>9011.06</v>
      </c>
      <c r="N115" s="830" t="s">
        <v>265</v>
      </c>
      <c r="O115" s="56"/>
      <c r="P115" s="56"/>
      <c r="Q115" s="56"/>
      <c r="R115" s="1010"/>
      <c r="S115" s="149" t="s">
        <v>93</v>
      </c>
      <c r="T115" s="1011"/>
      <c r="U115" s="409">
        <v>45946.0</v>
      </c>
      <c r="V115" s="1022"/>
      <c r="W115" s="465"/>
      <c r="X115" s="1021" t="s">
        <v>189</v>
      </c>
      <c r="Y115" s="1058">
        <v>45946.0</v>
      </c>
      <c r="Z115" s="805">
        <v>45946.961805555555</v>
      </c>
      <c r="AA115" s="1060">
        <v>45947.0</v>
      </c>
      <c r="AB115" s="1135">
        <v>45947.464583333334</v>
      </c>
      <c r="AC115" s="1023"/>
      <c r="AD115" s="1008"/>
      <c r="AE115" s="1007"/>
      <c r="AF115" s="1082"/>
      <c r="AG115" s="249" t="s">
        <v>191</v>
      </c>
      <c r="AH115" s="413" t="s">
        <v>1301</v>
      </c>
      <c r="AI115" s="759" t="s">
        <v>883</v>
      </c>
      <c r="AJ115" s="759" t="s">
        <v>883</v>
      </c>
      <c r="AK115" s="759" t="s">
        <v>884</v>
      </c>
      <c r="AL115" s="451"/>
      <c r="AM115" s="1103"/>
      <c r="AN115" s="453"/>
      <c r="AO115" s="964" t="s">
        <v>1074</v>
      </c>
      <c r="AP115" s="956">
        <v>5200.0</v>
      </c>
      <c r="AQ115" s="993">
        <f t="shared" ref="AQ115:AQ116" si="294">(68.51+68.08)/2</f>
        <v>68.295</v>
      </c>
      <c r="AR115" s="971">
        <f t="shared" si="272"/>
        <v>16577</v>
      </c>
      <c r="AS115" s="972">
        <f t="shared" si="273"/>
        <v>1132126.215</v>
      </c>
      <c r="AT115" s="971">
        <v>914553.0</v>
      </c>
      <c r="AU115" s="971">
        <v>919302.0</v>
      </c>
      <c r="AV115" s="971">
        <v>100000.0</v>
      </c>
      <c r="AW115" s="973">
        <f t="shared" si="274"/>
        <v>-117573.215</v>
      </c>
      <c r="AX115" s="250" t="s">
        <v>192</v>
      </c>
      <c r="AY115" s="1021">
        <v>8.20251016642537E14</v>
      </c>
      <c r="AZ115" s="1083">
        <v>7.245E8</v>
      </c>
      <c r="BA115" s="1022"/>
      <c r="BB115" s="1109">
        <v>45831.0</v>
      </c>
      <c r="BC115" s="1109">
        <v>45832.0</v>
      </c>
      <c r="BD115" s="1109">
        <v>45832.0</v>
      </c>
      <c r="BE115" s="1109">
        <v>45833.0</v>
      </c>
      <c r="BF115" s="1109">
        <v>45834.0</v>
      </c>
      <c r="BG115" s="1166">
        <f t="shared" si="275"/>
        <v>45834</v>
      </c>
      <c r="BH115" s="770">
        <f t="shared" si="276"/>
        <v>3</v>
      </c>
      <c r="BI115" s="769">
        <f t="shared" si="277"/>
        <v>1</v>
      </c>
      <c r="BJ115" s="1022"/>
      <c r="BK115" s="1167">
        <v>45967.0</v>
      </c>
      <c r="BL115" s="1167">
        <v>45968.0</v>
      </c>
      <c r="BM115" s="1167">
        <v>45968.0</v>
      </c>
      <c r="BN115" s="1167"/>
      <c r="BO115" s="1167">
        <v>45974.0</v>
      </c>
      <c r="BP115" s="1110">
        <f t="shared" si="278"/>
        <v>45974</v>
      </c>
      <c r="BQ115" s="770">
        <f t="shared" si="279"/>
        <v>7</v>
      </c>
      <c r="BR115" s="769">
        <f t="shared" si="280"/>
        <v>45974</v>
      </c>
      <c r="BS115" s="1022"/>
      <c r="BT115" s="1022"/>
      <c r="BU115" s="1022"/>
      <c r="BV115" s="1022"/>
      <c r="BW115" s="1022"/>
      <c r="BX115" s="1022"/>
      <c r="BY115" s="769">
        <f t="shared" si="281"/>
        <v>0</v>
      </c>
      <c r="BZ115" s="770">
        <f t="shared" si="282"/>
        <v>0</v>
      </c>
      <c r="CA115" s="769">
        <f t="shared" si="283"/>
        <v>0</v>
      </c>
      <c r="CB115" s="1022"/>
      <c r="CC115" s="1022"/>
      <c r="CD115" s="1022"/>
      <c r="CE115" s="1022"/>
      <c r="CF115" s="1022"/>
      <c r="CG115" s="1022"/>
      <c r="CH115" s="769">
        <f t="shared" si="284"/>
        <v>0</v>
      </c>
      <c r="CI115" s="770">
        <f t="shared" si="285"/>
        <v>0</v>
      </c>
      <c r="CJ115" s="769">
        <f t="shared" si="286"/>
        <v>0</v>
      </c>
      <c r="CK115" s="1022"/>
      <c r="CL115" s="1022"/>
      <c r="CM115" s="1022"/>
      <c r="CN115" s="1022"/>
      <c r="CO115" s="1022"/>
      <c r="CP115" s="1022"/>
      <c r="CQ115" s="769">
        <f t="shared" si="287"/>
        <v>0</v>
      </c>
      <c r="CR115" s="770">
        <f t="shared" si="288"/>
        <v>0</v>
      </c>
      <c r="CS115" s="769">
        <f t="shared" si="289"/>
        <v>0</v>
      </c>
      <c r="CT115" s="1022"/>
      <c r="CU115" s="1022"/>
      <c r="CV115" s="1112">
        <v>45957.0</v>
      </c>
      <c r="CW115" s="1112">
        <v>45957.0</v>
      </c>
      <c r="CX115" s="1112">
        <v>45958.0</v>
      </c>
      <c r="CY115" s="1022"/>
      <c r="CZ115" s="1112">
        <v>45961.0</v>
      </c>
      <c r="DA115" s="1022"/>
      <c r="DB115" s="1022"/>
      <c r="DC115" s="1022"/>
      <c r="DD115" s="1022"/>
      <c r="DE115" s="1022"/>
      <c r="DF115" s="1022"/>
      <c r="DG115" s="1022"/>
      <c r="DH115" s="1022"/>
      <c r="DI115" s="1022"/>
      <c r="DJ115" s="1022"/>
      <c r="DK115" s="1022"/>
      <c r="DL115" s="1022"/>
      <c r="DM115" s="1022"/>
      <c r="DN115" s="451"/>
      <c r="DO115" s="451"/>
      <c r="DP115" s="451"/>
      <c r="DQ115" s="451"/>
      <c r="DR115" s="451"/>
      <c r="DS115" s="451"/>
      <c r="DT115" s="451"/>
      <c r="DU115" s="451"/>
      <c r="DV115" s="451"/>
      <c r="DW115" s="451"/>
      <c r="DX115" s="451"/>
      <c r="DY115" s="451"/>
      <c r="DZ115" s="451"/>
      <c r="EA115" s="451"/>
      <c r="EB115" s="451"/>
      <c r="EC115" s="451"/>
      <c r="ED115" s="451"/>
      <c r="EE115" s="451"/>
      <c r="EF115" s="451"/>
      <c r="EG115" s="451"/>
      <c r="EH115" s="451"/>
      <c r="EI115" s="451"/>
      <c r="EJ115" s="451"/>
      <c r="EK115" s="451"/>
      <c r="EL115" s="451"/>
      <c r="EM115" s="451"/>
      <c r="EN115" s="451"/>
      <c r="EO115" s="451"/>
      <c r="EP115" s="1023"/>
      <c r="EQ115" s="1115">
        <v>73500.0</v>
      </c>
      <c r="ER115" s="832" t="s">
        <v>194</v>
      </c>
      <c r="ES115" s="1116">
        <v>3.0E7</v>
      </c>
      <c r="ET115" s="1028"/>
      <c r="EU115" s="1029"/>
      <c r="EV115" s="1026">
        <v>45945.805555555555</v>
      </c>
      <c r="EW115" s="1026">
        <v>45945.805555555555</v>
      </c>
      <c r="EX115" s="1027">
        <v>45946.725694444445</v>
      </c>
      <c r="EY115" s="1027">
        <v>45946.961805555555</v>
      </c>
      <c r="EZ115" s="1119">
        <f t="shared" si="290"/>
        <v>1.15625</v>
      </c>
      <c r="FA115" s="1120" t="str">
        <f t="shared" si="291"/>
        <v>1 hari 3 jam 45 menit 0</v>
      </c>
      <c r="FB115" s="1026">
        <v>45947.464583333334</v>
      </c>
      <c r="FC115" s="1119">
        <f t="shared" si="292"/>
        <v>1.659027778</v>
      </c>
      <c r="FD115" s="1120" t="str">
        <f t="shared" si="293"/>
        <v>1 hari 15 jam 49 menit 0</v>
      </c>
      <c r="FE115" s="461"/>
      <c r="FF115" s="461"/>
      <c r="FG115" s="461"/>
      <c r="FH115" s="461"/>
      <c r="FI115" s="461"/>
      <c r="FJ115" s="461"/>
      <c r="FK115" s="461"/>
      <c r="FL115" s="461"/>
      <c r="FM115" s="461"/>
      <c r="FN115" s="166" t="s">
        <v>195</v>
      </c>
      <c r="FO115" s="463"/>
      <c r="FP115" s="462"/>
      <c r="FQ115" s="462"/>
      <c r="FR115" s="462"/>
      <c r="FS115" s="462"/>
      <c r="FT115" s="464"/>
      <c r="FU115" s="462"/>
      <c r="FV115" s="463"/>
      <c r="FW115" s="463"/>
      <c r="FX115" s="463"/>
      <c r="FY115" s="463"/>
      <c r="FZ115" s="463"/>
      <c r="GA115" s="463"/>
    </row>
    <row r="116" ht="30.75" customHeight="1">
      <c r="A116" s="1009">
        <v>5.0</v>
      </c>
      <c r="B116" s="434"/>
      <c r="C116" s="465"/>
      <c r="D116" s="169"/>
      <c r="E116" s="479"/>
      <c r="F116" s="479" t="s">
        <v>1302</v>
      </c>
      <c r="G116" s="465" t="s">
        <v>577</v>
      </c>
      <c r="H116" s="395" t="s">
        <v>1303</v>
      </c>
      <c r="I116" s="395" t="s">
        <v>540</v>
      </c>
      <c r="J116" s="479" t="s">
        <v>1296</v>
      </c>
      <c r="K116" s="428" t="s">
        <v>1304</v>
      </c>
      <c r="L116" s="799">
        <v>9000.0</v>
      </c>
      <c r="M116" s="1165">
        <v>9033.27</v>
      </c>
      <c r="N116" s="830" t="s">
        <v>1305</v>
      </c>
      <c r="O116" s="56"/>
      <c r="P116" s="56"/>
      <c r="Q116" s="56"/>
      <c r="R116" s="1010"/>
      <c r="S116" s="149" t="s">
        <v>93</v>
      </c>
      <c r="T116" s="1011"/>
      <c r="U116" s="409">
        <v>45947.0</v>
      </c>
      <c r="V116" s="1022"/>
      <c r="W116" s="465"/>
      <c r="X116" s="1021" t="s">
        <v>189</v>
      </c>
      <c r="Y116" s="1058">
        <v>45947.0</v>
      </c>
      <c r="Z116" s="805">
        <v>45947.93402777778</v>
      </c>
      <c r="AA116" s="1060">
        <v>45948.0</v>
      </c>
      <c r="AB116" s="1135">
        <v>45948.37013888889</v>
      </c>
      <c r="AC116" s="1023"/>
      <c r="AD116" s="1008"/>
      <c r="AE116" s="1007"/>
      <c r="AF116" s="1082"/>
      <c r="AG116" s="249" t="s">
        <v>191</v>
      </c>
      <c r="AH116" s="413" t="s">
        <v>1306</v>
      </c>
      <c r="AI116" s="759" t="s">
        <v>883</v>
      </c>
      <c r="AJ116" s="759" t="s">
        <v>883</v>
      </c>
      <c r="AK116" s="759" t="s">
        <v>884</v>
      </c>
      <c r="AL116" s="451"/>
      <c r="AM116" s="1103"/>
      <c r="AN116" s="453"/>
      <c r="AO116" s="964" t="s">
        <v>1074</v>
      </c>
      <c r="AP116" s="956"/>
      <c r="AQ116" s="993">
        <f t="shared" si="294"/>
        <v>68.295</v>
      </c>
      <c r="AR116" s="971">
        <f t="shared" si="272"/>
        <v>16577</v>
      </c>
      <c r="AS116" s="972">
        <f t="shared" si="273"/>
        <v>1132126.215</v>
      </c>
      <c r="AT116" s="971" t="s">
        <v>1307</v>
      </c>
      <c r="AU116" s="971" t="s">
        <v>1308</v>
      </c>
      <c r="AV116" s="971">
        <v>100000.0</v>
      </c>
      <c r="AW116" s="973" t="str">
        <f t="shared" si="274"/>
        <v>#VALUE!</v>
      </c>
      <c r="AX116" s="250" t="s">
        <v>192</v>
      </c>
      <c r="AY116" s="1021">
        <v>8.20251016643311E14</v>
      </c>
      <c r="AZ116" s="1083">
        <v>5.635E8</v>
      </c>
      <c r="BA116" s="1022"/>
      <c r="BB116" s="1109">
        <v>45831.0</v>
      </c>
      <c r="BC116" s="1109">
        <v>45832.0</v>
      </c>
      <c r="BD116" s="1109">
        <v>45832.0</v>
      </c>
      <c r="BE116" s="1109">
        <v>45833.0</v>
      </c>
      <c r="BF116" s="1109">
        <v>45834.0</v>
      </c>
      <c r="BG116" s="1166">
        <f t="shared" si="275"/>
        <v>45834</v>
      </c>
      <c r="BH116" s="770">
        <f t="shared" si="276"/>
        <v>3</v>
      </c>
      <c r="BI116" s="769">
        <f t="shared" si="277"/>
        <v>1</v>
      </c>
      <c r="BJ116" s="1022"/>
      <c r="BK116" s="1167">
        <v>45967.0</v>
      </c>
      <c r="BL116" s="1167">
        <v>45968.0</v>
      </c>
      <c r="BM116" s="1167">
        <v>45968.0</v>
      </c>
      <c r="BN116" s="1167"/>
      <c r="BO116" s="1167">
        <v>45974.0</v>
      </c>
      <c r="BP116" s="1110">
        <f t="shared" si="278"/>
        <v>45974</v>
      </c>
      <c r="BQ116" s="770">
        <f t="shared" si="279"/>
        <v>7</v>
      </c>
      <c r="BR116" s="769">
        <f t="shared" si="280"/>
        <v>45974</v>
      </c>
      <c r="BS116" s="1022"/>
      <c r="BT116" s="1022"/>
      <c r="BU116" s="1022"/>
      <c r="BV116" s="1022"/>
      <c r="BW116" s="1022"/>
      <c r="BX116" s="1022"/>
      <c r="BY116" s="769">
        <f t="shared" si="281"/>
        <v>0</v>
      </c>
      <c r="BZ116" s="770">
        <f t="shared" si="282"/>
        <v>0</v>
      </c>
      <c r="CA116" s="769">
        <f t="shared" si="283"/>
        <v>0</v>
      </c>
      <c r="CB116" s="1022"/>
      <c r="CC116" s="1022"/>
      <c r="CD116" s="1022"/>
      <c r="CE116" s="1022"/>
      <c r="CF116" s="1022"/>
      <c r="CG116" s="1022"/>
      <c r="CH116" s="769">
        <f t="shared" si="284"/>
        <v>0</v>
      </c>
      <c r="CI116" s="770">
        <f t="shared" si="285"/>
        <v>0</v>
      </c>
      <c r="CJ116" s="769">
        <f t="shared" si="286"/>
        <v>0</v>
      </c>
      <c r="CK116" s="1022"/>
      <c r="CL116" s="1022"/>
      <c r="CM116" s="1022"/>
      <c r="CN116" s="1022"/>
      <c r="CO116" s="1022"/>
      <c r="CP116" s="1022"/>
      <c r="CQ116" s="769">
        <f t="shared" si="287"/>
        <v>0</v>
      </c>
      <c r="CR116" s="770">
        <f t="shared" si="288"/>
        <v>0</v>
      </c>
      <c r="CS116" s="769">
        <f t="shared" si="289"/>
        <v>0</v>
      </c>
      <c r="CT116" s="1022"/>
      <c r="CU116" s="1022"/>
      <c r="CV116" s="1022"/>
      <c r="CW116" s="1022"/>
      <c r="CX116" s="1022"/>
      <c r="CY116" s="1022"/>
      <c r="CZ116" s="1022"/>
      <c r="DA116" s="1022"/>
      <c r="DB116" s="1022"/>
      <c r="DC116" s="1022"/>
      <c r="DD116" s="1022"/>
      <c r="DE116" s="1022"/>
      <c r="DF116" s="1022"/>
      <c r="DG116" s="1022"/>
      <c r="DH116" s="1022"/>
      <c r="DI116" s="1022"/>
      <c r="DJ116" s="1022"/>
      <c r="DK116" s="1022"/>
      <c r="DL116" s="1022"/>
      <c r="DM116" s="1022"/>
      <c r="DN116" s="451"/>
      <c r="DO116" s="451"/>
      <c r="DP116" s="451"/>
      <c r="DQ116" s="451"/>
      <c r="DR116" s="451"/>
      <c r="DS116" s="451"/>
      <c r="DT116" s="451"/>
      <c r="DU116" s="451"/>
      <c r="DV116" s="451"/>
      <c r="DW116" s="451"/>
      <c r="DX116" s="451"/>
      <c r="DY116" s="451"/>
      <c r="DZ116" s="451"/>
      <c r="EA116" s="451"/>
      <c r="EB116" s="451"/>
      <c r="EC116" s="451"/>
      <c r="ED116" s="451"/>
      <c r="EE116" s="451"/>
      <c r="EF116" s="451"/>
      <c r="EG116" s="451"/>
      <c r="EH116" s="451"/>
      <c r="EI116" s="451"/>
      <c r="EJ116" s="451"/>
      <c r="EK116" s="451"/>
      <c r="EL116" s="451"/>
      <c r="EM116" s="451"/>
      <c r="EN116" s="451"/>
      <c r="EO116" s="451"/>
      <c r="EP116" s="1023"/>
      <c r="EQ116" s="1115">
        <v>73500.0</v>
      </c>
      <c r="ER116" s="832" t="s">
        <v>194</v>
      </c>
      <c r="ES116" s="1116">
        <v>3.0E7</v>
      </c>
      <c r="ET116" s="1028"/>
      <c r="EU116" s="1029"/>
      <c r="EV116" s="1026">
        <v>45947.45138888889</v>
      </c>
      <c r="EW116" s="1026">
        <v>45947.45138888889</v>
      </c>
      <c r="EX116" s="1027">
        <v>45947.541666666664</v>
      </c>
      <c r="EY116" s="1027">
        <v>45947.86111111111</v>
      </c>
      <c r="EZ116" s="1119">
        <f t="shared" si="290"/>
        <v>0.4097222222</v>
      </c>
      <c r="FA116" s="1120" t="str">
        <f t="shared" si="291"/>
        <v>0 hari 9 jam 50 menit 0</v>
      </c>
      <c r="FB116" s="1026">
        <v>45948.37013888889</v>
      </c>
      <c r="FC116" s="1119">
        <f t="shared" si="292"/>
        <v>0.91875</v>
      </c>
      <c r="FD116" s="1120" t="str">
        <f t="shared" si="293"/>
        <v>0 hari 22 jam 3 menit 0</v>
      </c>
      <c r="FE116" s="461"/>
      <c r="FF116" s="461"/>
      <c r="FG116" s="461"/>
      <c r="FH116" s="461"/>
      <c r="FI116" s="461"/>
      <c r="FJ116" s="461"/>
      <c r="FK116" s="461"/>
      <c r="FL116" s="461"/>
      <c r="FM116" s="461"/>
      <c r="FN116" s="166" t="s">
        <v>195</v>
      </c>
      <c r="FO116" s="463"/>
      <c r="FP116" s="462"/>
      <c r="FQ116" s="462"/>
      <c r="FR116" s="462"/>
      <c r="FS116" s="462"/>
      <c r="FT116" s="464"/>
      <c r="FU116" s="462"/>
      <c r="FV116" s="463"/>
      <c r="FW116" s="463"/>
      <c r="FX116" s="463"/>
      <c r="FY116" s="463"/>
      <c r="FZ116" s="463"/>
      <c r="GA116" s="463"/>
    </row>
    <row r="117" ht="30.75" customHeight="1">
      <c r="A117" s="1009">
        <v>6.0</v>
      </c>
      <c r="B117" s="434"/>
      <c r="C117" s="465"/>
      <c r="D117" s="169"/>
      <c r="E117" s="479"/>
      <c r="F117" s="499" t="s">
        <v>1286</v>
      </c>
      <c r="G117" s="465" t="s">
        <v>577</v>
      </c>
      <c r="H117" s="395" t="s">
        <v>1309</v>
      </c>
      <c r="I117" s="395" t="s">
        <v>540</v>
      </c>
      <c r="J117" s="479" t="s">
        <v>1310</v>
      </c>
      <c r="K117" s="395" t="s">
        <v>1228</v>
      </c>
      <c r="L117" s="799">
        <v>8000.0</v>
      </c>
      <c r="M117" s="1165">
        <v>8031.351</v>
      </c>
      <c r="N117" s="830" t="s">
        <v>265</v>
      </c>
      <c r="O117" s="56"/>
      <c r="P117" s="56"/>
      <c r="Q117" s="56"/>
      <c r="R117" s="1010"/>
      <c r="S117" s="149" t="s">
        <v>93</v>
      </c>
      <c r="T117" s="1011"/>
      <c r="U117" s="409">
        <v>45948.0</v>
      </c>
      <c r="V117" s="1022"/>
      <c r="W117" s="465"/>
      <c r="X117" s="1021" t="s">
        <v>189</v>
      </c>
      <c r="Y117" s="1058">
        <v>45948.0</v>
      </c>
      <c r="Z117" s="805">
        <v>45948.90277777778</v>
      </c>
      <c r="AA117" s="1060">
        <v>45949.0</v>
      </c>
      <c r="AB117" s="1135">
        <v>45949.354166666664</v>
      </c>
      <c r="AC117" s="1023"/>
      <c r="AD117" s="1008"/>
      <c r="AE117" s="1007"/>
      <c r="AF117" s="1082"/>
      <c r="AG117" s="249" t="s">
        <v>191</v>
      </c>
      <c r="AH117" s="413" t="s">
        <v>1290</v>
      </c>
      <c r="AI117" s="759" t="s">
        <v>883</v>
      </c>
      <c r="AJ117" s="759" t="s">
        <v>883</v>
      </c>
      <c r="AK117" s="759" t="s">
        <v>884</v>
      </c>
      <c r="AL117" s="451"/>
      <c r="AM117" s="1103"/>
      <c r="AN117" s="453"/>
      <c r="AO117" s="964" t="s">
        <v>1074</v>
      </c>
      <c r="AP117" s="956">
        <v>5400.0</v>
      </c>
      <c r="AQ117" s="993">
        <f>(69+68.51)/2</f>
        <v>68.755</v>
      </c>
      <c r="AR117" s="971">
        <f t="shared" si="272"/>
        <v>16577</v>
      </c>
      <c r="AS117" s="972">
        <f t="shared" si="273"/>
        <v>1139751.635</v>
      </c>
      <c r="AT117" s="971">
        <v>1109556.0</v>
      </c>
      <c r="AU117" s="971" t="s">
        <v>1311</v>
      </c>
      <c r="AV117" s="971">
        <v>100000.0</v>
      </c>
      <c r="AW117" s="973">
        <f t="shared" si="274"/>
        <v>69804.365</v>
      </c>
      <c r="AX117" s="250" t="s">
        <v>192</v>
      </c>
      <c r="AY117" s="1021">
        <v>8.20251016644815E14</v>
      </c>
      <c r="AZ117" s="1083">
        <v>7.1923024E8</v>
      </c>
      <c r="BA117" s="1022"/>
      <c r="BB117" s="1109">
        <v>45831.0</v>
      </c>
      <c r="BC117" s="1109">
        <v>45832.0</v>
      </c>
      <c r="BD117" s="1109">
        <v>45832.0</v>
      </c>
      <c r="BE117" s="1109">
        <v>45833.0</v>
      </c>
      <c r="BF117" s="1109">
        <v>45834.0</v>
      </c>
      <c r="BG117" s="1166">
        <f t="shared" si="275"/>
        <v>45834</v>
      </c>
      <c r="BH117" s="770">
        <f t="shared" si="276"/>
        <v>3</v>
      </c>
      <c r="BI117" s="769">
        <f t="shared" si="277"/>
        <v>1</v>
      </c>
      <c r="BJ117" s="1022"/>
      <c r="BK117" s="1167">
        <v>45967.0</v>
      </c>
      <c r="BL117" s="1167">
        <v>45968.0</v>
      </c>
      <c r="BM117" s="1167">
        <v>45968.0</v>
      </c>
      <c r="BN117" s="1167"/>
      <c r="BO117" s="1167">
        <v>45974.0</v>
      </c>
      <c r="BP117" s="1110">
        <f t="shared" si="278"/>
        <v>45974</v>
      </c>
      <c r="BQ117" s="770">
        <f t="shared" si="279"/>
        <v>7</v>
      </c>
      <c r="BR117" s="769">
        <f t="shared" si="280"/>
        <v>45974</v>
      </c>
      <c r="BS117" s="1022"/>
      <c r="BT117" s="1022"/>
      <c r="BU117" s="1022"/>
      <c r="BV117" s="1022"/>
      <c r="BW117" s="1022"/>
      <c r="BX117" s="1022"/>
      <c r="BY117" s="769">
        <f t="shared" si="281"/>
        <v>0</v>
      </c>
      <c r="BZ117" s="770">
        <f t="shared" si="282"/>
        <v>0</v>
      </c>
      <c r="CA117" s="769">
        <f t="shared" si="283"/>
        <v>0</v>
      </c>
      <c r="CB117" s="1022"/>
      <c r="CC117" s="1022"/>
      <c r="CD117" s="1022"/>
      <c r="CE117" s="1022"/>
      <c r="CF117" s="1022"/>
      <c r="CG117" s="1022"/>
      <c r="CH117" s="769">
        <f t="shared" si="284"/>
        <v>0</v>
      </c>
      <c r="CI117" s="770">
        <f t="shared" si="285"/>
        <v>0</v>
      </c>
      <c r="CJ117" s="769">
        <f t="shared" si="286"/>
        <v>0</v>
      </c>
      <c r="CK117" s="1022"/>
      <c r="CL117" s="1022"/>
      <c r="CM117" s="1022"/>
      <c r="CN117" s="1022"/>
      <c r="CO117" s="1022"/>
      <c r="CP117" s="1022"/>
      <c r="CQ117" s="769">
        <f t="shared" si="287"/>
        <v>0</v>
      </c>
      <c r="CR117" s="770">
        <f t="shared" si="288"/>
        <v>0</v>
      </c>
      <c r="CS117" s="769">
        <f t="shared" si="289"/>
        <v>0</v>
      </c>
      <c r="CT117" s="1022"/>
      <c r="CU117" s="1022"/>
      <c r="CV117" s="1022"/>
      <c r="CW117" s="1022"/>
      <c r="CX117" s="1022"/>
      <c r="CY117" s="1022"/>
      <c r="CZ117" s="1022"/>
      <c r="DA117" s="1022"/>
      <c r="DB117" s="1022"/>
      <c r="DC117" s="1022"/>
      <c r="DD117" s="1022"/>
      <c r="DE117" s="1022"/>
      <c r="DF117" s="1022"/>
      <c r="DG117" s="1022"/>
      <c r="DH117" s="1022"/>
      <c r="DI117" s="1022"/>
      <c r="DJ117" s="1022"/>
      <c r="DK117" s="1022"/>
      <c r="DL117" s="1022"/>
      <c r="DM117" s="1022"/>
      <c r="DN117" s="451"/>
      <c r="DO117" s="451"/>
      <c r="DP117" s="451"/>
      <c r="DQ117" s="451"/>
      <c r="DR117" s="451"/>
      <c r="DS117" s="451"/>
      <c r="DT117" s="451"/>
      <c r="DU117" s="451"/>
      <c r="DV117" s="451"/>
      <c r="DW117" s="451"/>
      <c r="DX117" s="451"/>
      <c r="DY117" s="451"/>
      <c r="DZ117" s="451"/>
      <c r="EA117" s="451"/>
      <c r="EB117" s="451"/>
      <c r="EC117" s="451"/>
      <c r="ED117" s="451"/>
      <c r="EE117" s="451"/>
      <c r="EF117" s="451"/>
      <c r="EG117" s="451"/>
      <c r="EH117" s="451"/>
      <c r="EI117" s="451"/>
      <c r="EJ117" s="451"/>
      <c r="EK117" s="451"/>
      <c r="EL117" s="451"/>
      <c r="EM117" s="451"/>
      <c r="EN117" s="451"/>
      <c r="EO117" s="451"/>
      <c r="EP117" s="1023"/>
      <c r="EQ117" s="1115">
        <v>73500.0</v>
      </c>
      <c r="ER117" s="832" t="s">
        <v>194</v>
      </c>
      <c r="ES117" s="1116">
        <v>3.0E7</v>
      </c>
      <c r="ET117" s="1028"/>
      <c r="EU117" s="1029"/>
      <c r="EV117" s="1026">
        <v>45948.59722222222</v>
      </c>
      <c r="EW117" s="1026">
        <v>45948.59722222222</v>
      </c>
      <c r="EX117" s="1027">
        <v>45948.60763888889</v>
      </c>
      <c r="EY117" s="1027">
        <v>45948.90277777778</v>
      </c>
      <c r="EZ117" s="1119">
        <f t="shared" si="290"/>
        <v>0.3055555556</v>
      </c>
      <c r="FA117" s="1120" t="str">
        <f t="shared" si="291"/>
        <v>0 hari 7 jam 20 menit 0</v>
      </c>
      <c r="FB117" s="1026">
        <v>45949.354166666664</v>
      </c>
      <c r="FC117" s="1119">
        <f t="shared" si="292"/>
        <v>0.7569444444</v>
      </c>
      <c r="FD117" s="1120" t="str">
        <f t="shared" si="293"/>
        <v>0 hari 18 jam 10 menit 0</v>
      </c>
      <c r="FE117" s="461"/>
      <c r="FF117" s="461"/>
      <c r="FG117" s="461"/>
      <c r="FH117" s="461"/>
      <c r="FI117" s="461"/>
      <c r="FJ117" s="461"/>
      <c r="FK117" s="461"/>
      <c r="FL117" s="461"/>
      <c r="FM117" s="461"/>
      <c r="FN117" s="166" t="s">
        <v>195</v>
      </c>
      <c r="FO117" s="463"/>
      <c r="FP117" s="462"/>
      <c r="FQ117" s="462"/>
      <c r="FR117" s="462"/>
      <c r="FS117" s="462"/>
      <c r="FT117" s="464"/>
      <c r="FU117" s="462"/>
      <c r="FV117" s="463"/>
      <c r="FW117" s="463"/>
      <c r="FX117" s="463"/>
      <c r="FY117" s="463"/>
      <c r="FZ117" s="463"/>
      <c r="GA117" s="463"/>
    </row>
    <row r="118" ht="30.75" customHeight="1">
      <c r="A118" s="1009">
        <v>7.0</v>
      </c>
      <c r="B118" s="434"/>
      <c r="C118" s="465"/>
      <c r="D118" s="1128"/>
      <c r="E118" s="479"/>
      <c r="F118" s="499" t="s">
        <v>1312</v>
      </c>
      <c r="G118" s="465" t="s">
        <v>577</v>
      </c>
      <c r="H118" s="395" t="s">
        <v>1313</v>
      </c>
      <c r="I118" s="395" t="s">
        <v>540</v>
      </c>
      <c r="J118" s="479" t="s">
        <v>1314</v>
      </c>
      <c r="K118" s="428" t="s">
        <v>547</v>
      </c>
      <c r="L118" s="799">
        <v>6000.0</v>
      </c>
      <c r="M118" s="1165">
        <v>5902.04</v>
      </c>
      <c r="N118" s="830" t="s">
        <v>265</v>
      </c>
      <c r="O118" s="1047"/>
      <c r="P118" s="1047"/>
      <c r="Q118" s="1047"/>
      <c r="R118" s="1048"/>
      <c r="S118" s="149" t="s">
        <v>93</v>
      </c>
      <c r="T118" s="1011"/>
      <c r="U118" s="409">
        <v>45955.0</v>
      </c>
      <c r="V118" s="1022"/>
      <c r="W118" s="465"/>
      <c r="X118" s="1021" t="s">
        <v>189</v>
      </c>
      <c r="Y118" s="1058">
        <v>45955.0</v>
      </c>
      <c r="Z118" s="805">
        <v>45955.208333333336</v>
      </c>
      <c r="AA118" s="1060">
        <v>45955.0</v>
      </c>
      <c r="AB118" s="1135">
        <v>45955.475694444445</v>
      </c>
      <c r="AC118" s="1023"/>
      <c r="AD118" s="1008"/>
      <c r="AE118" s="1007"/>
      <c r="AF118" s="1082"/>
      <c r="AG118" s="1170" t="s">
        <v>191</v>
      </c>
      <c r="AH118" s="1136" t="s">
        <v>1315</v>
      </c>
      <c r="AI118" s="1149" t="s">
        <v>883</v>
      </c>
      <c r="AJ118" s="1149" t="s">
        <v>883</v>
      </c>
      <c r="AK118" s="1149" t="s">
        <v>884</v>
      </c>
      <c r="AL118" s="451"/>
      <c r="AM118" s="1103"/>
      <c r="AN118" s="453"/>
      <c r="AO118" s="964" t="s">
        <v>1074</v>
      </c>
      <c r="AP118" s="956">
        <v>4600.0</v>
      </c>
      <c r="AQ118" s="993">
        <f>(53.38+52.78)/2</f>
        <v>53.08</v>
      </c>
      <c r="AR118" s="971">
        <f>(16728.22+16561.78)/2</f>
        <v>16645</v>
      </c>
      <c r="AS118" s="972">
        <f t="shared" si="273"/>
        <v>883516.6</v>
      </c>
      <c r="AT118" s="971">
        <v>800000.0</v>
      </c>
      <c r="AU118" s="971" t="s">
        <v>1316</v>
      </c>
      <c r="AV118" s="971">
        <v>100000.0</v>
      </c>
      <c r="AW118" s="973">
        <f t="shared" si="274"/>
        <v>16483.4</v>
      </c>
      <c r="AX118" s="1171" t="s">
        <v>192</v>
      </c>
      <c r="AY118" s="1021">
        <v>8.20251024730632E14</v>
      </c>
      <c r="AZ118" s="1083">
        <v>3.1329E7</v>
      </c>
      <c r="BA118" s="1022"/>
      <c r="BB118" s="1109">
        <v>45845.0</v>
      </c>
      <c r="BC118" s="1109">
        <v>45852.0</v>
      </c>
      <c r="BD118" s="1109">
        <v>45852.0</v>
      </c>
      <c r="BE118" s="1172">
        <v>45954.0</v>
      </c>
      <c r="BF118" s="1172">
        <v>45954.0</v>
      </c>
      <c r="BG118" s="1166">
        <f t="shared" si="275"/>
        <v>45954</v>
      </c>
      <c r="BH118" s="770">
        <f t="shared" si="276"/>
        <v>109</v>
      </c>
      <c r="BI118" s="769">
        <f t="shared" si="277"/>
        <v>0</v>
      </c>
      <c r="BJ118" s="1022"/>
      <c r="BK118" s="1167">
        <v>45967.0</v>
      </c>
      <c r="BL118" s="1167">
        <v>45968.0</v>
      </c>
      <c r="BM118" s="1167">
        <v>45968.0</v>
      </c>
      <c r="BN118" s="1167"/>
      <c r="BO118" s="1167">
        <v>45974.0</v>
      </c>
      <c r="BP118" s="1110">
        <f t="shared" si="278"/>
        <v>45974</v>
      </c>
      <c r="BQ118" s="770">
        <f t="shared" si="279"/>
        <v>7</v>
      </c>
      <c r="BR118" s="769">
        <f t="shared" si="280"/>
        <v>45974</v>
      </c>
      <c r="BS118" s="1022"/>
      <c r="BT118" s="1022"/>
      <c r="BU118" s="1022"/>
      <c r="BV118" s="1022"/>
      <c r="BW118" s="1022"/>
      <c r="BX118" s="1022"/>
      <c r="BY118" s="769">
        <f t="shared" si="281"/>
        <v>0</v>
      </c>
      <c r="BZ118" s="770">
        <f t="shared" si="282"/>
        <v>0</v>
      </c>
      <c r="CA118" s="769">
        <f t="shared" si="283"/>
        <v>0</v>
      </c>
      <c r="CB118" s="1022"/>
      <c r="CC118" s="1022"/>
      <c r="CD118" s="1022"/>
      <c r="CE118" s="1022"/>
      <c r="CF118" s="1022"/>
      <c r="CG118" s="1022"/>
      <c r="CH118" s="769">
        <f t="shared" si="284"/>
        <v>0</v>
      </c>
      <c r="CI118" s="770">
        <f t="shared" si="285"/>
        <v>0</v>
      </c>
      <c r="CJ118" s="769">
        <f t="shared" si="286"/>
        <v>0</v>
      </c>
      <c r="CK118" s="1022"/>
      <c r="CL118" s="1022"/>
      <c r="CM118" s="1022"/>
      <c r="CN118" s="1022"/>
      <c r="CO118" s="1022"/>
      <c r="CP118" s="1022"/>
      <c r="CQ118" s="769">
        <f t="shared" si="287"/>
        <v>0</v>
      </c>
      <c r="CR118" s="770">
        <f t="shared" si="288"/>
        <v>0</v>
      </c>
      <c r="CS118" s="769">
        <f t="shared" si="289"/>
        <v>0</v>
      </c>
      <c r="CT118" s="1022"/>
      <c r="CU118" s="1022"/>
      <c r="CV118" s="1022"/>
      <c r="CW118" s="1022"/>
      <c r="CX118" s="1022"/>
      <c r="CY118" s="1022"/>
      <c r="CZ118" s="1022"/>
      <c r="DA118" s="1022"/>
      <c r="DB118" s="1022"/>
      <c r="DC118" s="1022"/>
      <c r="DD118" s="1022"/>
      <c r="DE118" s="1022"/>
      <c r="DF118" s="1022"/>
      <c r="DG118" s="1022"/>
      <c r="DH118" s="1022"/>
      <c r="DI118" s="1022"/>
      <c r="DJ118" s="1022"/>
      <c r="DK118" s="1022"/>
      <c r="DL118" s="1022"/>
      <c r="DM118" s="1022"/>
      <c r="DN118" s="451"/>
      <c r="DO118" s="451"/>
      <c r="DP118" s="451"/>
      <c r="DQ118" s="451"/>
      <c r="DR118" s="451"/>
      <c r="DS118" s="451"/>
      <c r="DT118" s="451"/>
      <c r="DU118" s="451"/>
      <c r="DV118" s="451"/>
      <c r="DW118" s="451"/>
      <c r="DX118" s="451"/>
      <c r="DY118" s="451"/>
      <c r="DZ118" s="451"/>
      <c r="EA118" s="451"/>
      <c r="EB118" s="451"/>
      <c r="EC118" s="451"/>
      <c r="ED118" s="451"/>
      <c r="EE118" s="451"/>
      <c r="EF118" s="451"/>
      <c r="EG118" s="451"/>
      <c r="EH118" s="451"/>
      <c r="EI118" s="451"/>
      <c r="EJ118" s="451"/>
      <c r="EK118" s="451"/>
      <c r="EL118" s="451"/>
      <c r="EM118" s="451"/>
      <c r="EN118" s="451"/>
      <c r="EO118" s="451"/>
      <c r="EP118" s="1023"/>
      <c r="EQ118" s="1115">
        <v>73500.0</v>
      </c>
      <c r="ER118" s="832" t="s">
        <v>194</v>
      </c>
      <c r="ES118" s="1116">
        <v>3.0E7</v>
      </c>
      <c r="ET118" s="1028"/>
      <c r="EU118" s="1029"/>
      <c r="EV118" s="1026">
        <v>45954.9375</v>
      </c>
      <c r="EW118" s="1026">
        <v>45954.9375</v>
      </c>
      <c r="EX118" s="1027">
        <v>45954.947916666664</v>
      </c>
      <c r="EY118" s="1027">
        <v>45955.208333333336</v>
      </c>
      <c r="EZ118" s="1119">
        <f t="shared" si="290"/>
        <v>0.2708333333</v>
      </c>
      <c r="FA118" s="1120" t="str">
        <f t="shared" si="291"/>
        <v>0 hari 6 jam 30 menit 0</v>
      </c>
      <c r="FB118" s="1026">
        <v>45955.475694444445</v>
      </c>
      <c r="FC118" s="1119">
        <f t="shared" si="292"/>
        <v>0.5381944444</v>
      </c>
      <c r="FD118" s="1120" t="str">
        <f t="shared" si="293"/>
        <v>0 hari 12 jam 55 menit 0</v>
      </c>
      <c r="FE118" s="461"/>
      <c r="FF118" s="461"/>
      <c r="FG118" s="461"/>
      <c r="FH118" s="461"/>
      <c r="FI118" s="461"/>
      <c r="FJ118" s="461"/>
      <c r="FK118" s="461"/>
      <c r="FL118" s="461"/>
      <c r="FM118" s="461"/>
      <c r="FN118" s="166" t="s">
        <v>195</v>
      </c>
      <c r="FO118" s="463"/>
      <c r="FP118" s="462"/>
      <c r="FQ118" s="462"/>
      <c r="FR118" s="462"/>
      <c r="FS118" s="462"/>
      <c r="FT118" s="464"/>
      <c r="FU118" s="462"/>
      <c r="FV118" s="463"/>
      <c r="FW118" s="463"/>
      <c r="FX118" s="463"/>
      <c r="FY118" s="463"/>
      <c r="FZ118" s="463"/>
      <c r="GA118" s="463"/>
    </row>
    <row r="119">
      <c r="A119" s="301"/>
      <c r="B119" s="553"/>
      <c r="C119" s="554"/>
      <c r="D119" s="567"/>
      <c r="E119" s="307"/>
      <c r="F119" s="300"/>
      <c r="G119" s="300"/>
      <c r="H119" s="300"/>
      <c r="I119" s="557"/>
      <c r="J119" s="558"/>
      <c r="K119" s="1164" t="s">
        <v>111</v>
      </c>
      <c r="L119" s="309">
        <f t="shared" ref="L119:M119" si="295">SUM(L112:L118)</f>
        <v>57000</v>
      </c>
      <c r="M119" s="310">
        <f t="shared" si="295"/>
        <v>56965.501</v>
      </c>
      <c r="N119" s="311"/>
      <c r="O119" s="300"/>
      <c r="P119" s="300"/>
      <c r="Q119" s="300"/>
      <c r="R119" s="300"/>
      <c r="S119" s="300"/>
      <c r="T119" s="280"/>
      <c r="U119" s="300"/>
      <c r="V119" s="312"/>
      <c r="W119" s="313"/>
      <c r="X119" s="281"/>
      <c r="Y119" s="301"/>
      <c r="Z119" s="301"/>
      <c r="AA119" s="314"/>
      <c r="AB119" s="314"/>
      <c r="AC119" s="314"/>
      <c r="AD119" s="309"/>
      <c r="AE119" s="309"/>
      <c r="AF119" s="309"/>
      <c r="AG119" s="315"/>
      <c r="AH119" s="289"/>
      <c r="AI119" s="280"/>
      <c r="AJ119" s="280"/>
      <c r="AK119" s="280"/>
      <c r="AL119" s="280"/>
      <c r="AM119" s="280"/>
      <c r="AN119" s="280"/>
      <c r="AO119" s="280"/>
      <c r="AP119" s="280"/>
      <c r="AQ119" s="280"/>
      <c r="AR119" s="280"/>
      <c r="AS119" s="280"/>
      <c r="AT119" s="280"/>
      <c r="AU119" s="280"/>
      <c r="AV119" s="280"/>
      <c r="AW119" s="280"/>
      <c r="AX119" s="280"/>
      <c r="AY119" s="280"/>
      <c r="AZ119" s="280"/>
      <c r="BA119" s="289"/>
      <c r="BB119" s="289"/>
      <c r="BC119" s="289"/>
      <c r="BD119" s="289"/>
      <c r="BE119" s="289"/>
      <c r="BF119" s="289"/>
      <c r="BG119" s="289"/>
      <c r="BH119" s="289"/>
      <c r="BI119" s="289"/>
      <c r="BJ119" s="289"/>
      <c r="BK119" s="289"/>
      <c r="BL119" s="289"/>
      <c r="BM119" s="289"/>
      <c r="BN119" s="289"/>
      <c r="BO119" s="289"/>
      <c r="BP119" s="289"/>
      <c r="BQ119" s="289"/>
      <c r="BR119" s="289"/>
      <c r="BS119" s="289"/>
      <c r="BT119" s="289"/>
      <c r="BU119" s="289"/>
      <c r="BV119" s="289"/>
      <c r="BW119" s="289"/>
      <c r="BX119" s="289"/>
      <c r="BY119" s="289"/>
      <c r="BZ119" s="289"/>
      <c r="CA119" s="289"/>
      <c r="CB119" s="289"/>
      <c r="CC119" s="289"/>
      <c r="CD119" s="289"/>
      <c r="CE119" s="289"/>
      <c r="CF119" s="289"/>
      <c r="CG119" s="289"/>
      <c r="CH119" s="289"/>
      <c r="CI119" s="289"/>
      <c r="CJ119" s="289"/>
      <c r="CK119" s="289"/>
      <c r="CL119" s="289"/>
      <c r="CM119" s="289"/>
      <c r="CN119" s="289"/>
      <c r="CO119" s="289"/>
      <c r="CP119" s="289"/>
      <c r="CQ119" s="289"/>
      <c r="CR119" s="289"/>
      <c r="CS119" s="289"/>
      <c r="CT119" s="289"/>
      <c r="CU119" s="289"/>
      <c r="CV119" s="289"/>
      <c r="CW119" s="289"/>
      <c r="CX119" s="289"/>
      <c r="CY119" s="289"/>
      <c r="CZ119" s="289"/>
      <c r="DA119" s="289"/>
      <c r="DB119" s="289"/>
      <c r="DC119" s="289"/>
      <c r="DD119" s="289"/>
      <c r="DE119" s="289"/>
      <c r="DF119" s="289"/>
      <c r="DG119" s="289"/>
      <c r="DH119" s="289"/>
      <c r="DI119" s="289"/>
      <c r="DJ119" s="289"/>
      <c r="DK119" s="289"/>
      <c r="DL119" s="289"/>
      <c r="DM119" s="289"/>
      <c r="DN119" s="289"/>
      <c r="DO119" s="289"/>
      <c r="DP119" s="289"/>
      <c r="DQ119" s="289"/>
      <c r="DR119" s="289"/>
      <c r="DS119" s="280"/>
      <c r="DT119" s="289"/>
      <c r="DU119" s="289"/>
      <c r="DV119" s="289"/>
      <c r="DW119" s="289"/>
      <c r="DX119" s="289"/>
      <c r="DY119" s="280"/>
      <c r="DZ119" s="280"/>
      <c r="EA119" s="289"/>
      <c r="EB119" s="289"/>
      <c r="EC119" s="289"/>
      <c r="ED119" s="289"/>
      <c r="EE119" s="289"/>
      <c r="EF119" s="280"/>
      <c r="EG119" s="289"/>
      <c r="EH119" s="289"/>
      <c r="EI119" s="289"/>
      <c r="EJ119" s="289"/>
      <c r="EK119" s="289"/>
      <c r="EL119" s="280"/>
      <c r="EM119" s="289"/>
      <c r="EN119" s="289"/>
      <c r="EO119" s="289"/>
      <c r="EP119" s="289"/>
      <c r="EQ119" s="292"/>
      <c r="ER119" s="293"/>
      <c r="ES119" s="292"/>
      <c r="ET119" s="292"/>
      <c r="EU119" s="316"/>
      <c r="EV119" s="316"/>
      <c r="EW119" s="316"/>
      <c r="EX119" s="316"/>
      <c r="EY119" s="316"/>
      <c r="EZ119" s="292"/>
      <c r="FA119" s="292"/>
      <c r="FB119" s="316"/>
      <c r="FC119" s="292"/>
      <c r="FD119" s="292"/>
      <c r="FE119" s="316"/>
      <c r="FF119" s="316"/>
      <c r="FG119" s="316"/>
      <c r="FH119" s="316"/>
      <c r="FI119" s="316"/>
      <c r="FJ119" s="316"/>
      <c r="FK119" s="316"/>
      <c r="FL119" s="316"/>
      <c r="FM119" s="316"/>
      <c r="FN119" s="316"/>
      <c r="FO119" s="295"/>
      <c r="FP119" s="295"/>
      <c r="FQ119" s="295"/>
      <c r="FR119" s="295"/>
      <c r="FS119" s="295"/>
      <c r="FT119" s="295"/>
      <c r="FU119" s="797"/>
      <c r="FV119" s="797"/>
      <c r="FW119" s="797"/>
      <c r="FX119" s="797"/>
      <c r="FY119" s="797"/>
      <c r="FZ119" s="797"/>
      <c r="GA119" s="797"/>
    </row>
    <row r="120" ht="28.5" customHeight="1">
      <c r="A120" s="356">
        <v>1.0</v>
      </c>
      <c r="B120" s="1089" t="s">
        <v>43</v>
      </c>
      <c r="C120" s="1038" t="s">
        <v>510</v>
      </c>
      <c r="D120" s="1090" t="s">
        <v>6</v>
      </c>
      <c r="E120" s="1091" t="s">
        <v>1317</v>
      </c>
      <c r="F120" s="1090" t="s">
        <v>322</v>
      </c>
      <c r="G120" s="1092" t="s">
        <v>7</v>
      </c>
      <c r="H120" s="1092" t="s">
        <v>330</v>
      </c>
      <c r="I120" s="887" t="s">
        <v>1080</v>
      </c>
      <c r="J120" s="997" t="s">
        <v>1318</v>
      </c>
      <c r="K120" s="887" t="s">
        <v>1319</v>
      </c>
      <c r="L120" s="831">
        <v>7500.0</v>
      </c>
      <c r="M120" s="527">
        <v>7508.986</v>
      </c>
      <c r="N120" s="1093" t="s">
        <v>265</v>
      </c>
      <c r="O120" s="1095"/>
      <c r="P120" s="1095"/>
      <c r="Q120" s="1095"/>
      <c r="R120" s="1095"/>
      <c r="S120" s="149" t="s">
        <v>93</v>
      </c>
      <c r="T120" s="1096"/>
      <c r="U120" s="409">
        <v>45952.0</v>
      </c>
      <c r="V120" s="1090"/>
      <c r="W120" s="1092"/>
      <c r="X120" s="1096" t="s">
        <v>334</v>
      </c>
      <c r="Y120" s="1098">
        <v>45952.0</v>
      </c>
      <c r="Z120" s="1099">
        <v>45952.68402777778</v>
      </c>
      <c r="AA120" s="1100">
        <v>45952.0</v>
      </c>
      <c r="AB120" s="1135">
        <v>45952.80972222222</v>
      </c>
      <c r="AC120" s="1101"/>
      <c r="AD120" s="1102">
        <v>7200.0</v>
      </c>
      <c r="AE120" s="1102"/>
      <c r="AF120" s="1102" t="s">
        <v>335</v>
      </c>
      <c r="AG120" s="1096" t="s">
        <v>191</v>
      </c>
      <c r="AH120" s="413" t="s">
        <v>1081</v>
      </c>
      <c r="AI120" s="811" t="s">
        <v>883</v>
      </c>
      <c r="AJ120" s="811" t="s">
        <v>883</v>
      </c>
      <c r="AK120" s="811" t="s">
        <v>884</v>
      </c>
      <c r="AL120" s="803" t="s">
        <v>142</v>
      </c>
      <c r="AM120" s="1103"/>
      <c r="AN120" s="1104"/>
      <c r="AO120" s="964" t="s">
        <v>1074</v>
      </c>
      <c r="AP120" s="956">
        <v>3800.0</v>
      </c>
      <c r="AQ120" s="993">
        <f t="shared" ref="AQ120:AQ124" si="296">(38.18+37.6)/2</f>
        <v>37.89</v>
      </c>
      <c r="AR120" s="971">
        <f t="shared" ref="AR120:AR121" si="297">(16671.94+16506.06)/2</f>
        <v>16589</v>
      </c>
      <c r="AS120" s="972">
        <f t="shared" ref="AS120:AS128" si="298">AR120*AQ120</f>
        <v>628557.21</v>
      </c>
      <c r="AT120" s="892">
        <v>575357.0</v>
      </c>
      <c r="AU120" s="892">
        <v>554182.0</v>
      </c>
      <c r="AV120" s="973">
        <v>60000.0</v>
      </c>
      <c r="AW120" s="902">
        <f t="shared" ref="AW120:AW128" si="299">(AT120+AV120)-AS120</f>
        <v>6799.79</v>
      </c>
      <c r="AX120" s="1171" t="s">
        <v>192</v>
      </c>
      <c r="AY120" s="811">
        <v>8.20251022417143E14</v>
      </c>
      <c r="AZ120" s="1107">
        <v>2.835E8</v>
      </c>
      <c r="BA120" s="1167">
        <v>45987.0</v>
      </c>
      <c r="BB120" s="1172">
        <v>45940.0</v>
      </c>
      <c r="BC120" s="1172">
        <v>45944.0</v>
      </c>
      <c r="BD120" s="1172">
        <v>45945.0</v>
      </c>
      <c r="BE120" s="1172">
        <v>45946.0</v>
      </c>
      <c r="BF120" s="1173">
        <v>45947.0</v>
      </c>
      <c r="BG120" s="1174">
        <f t="shared" ref="BG120:BG128" si="300">BF120-BA120</f>
        <v>-40</v>
      </c>
      <c r="BH120" s="770">
        <f t="shared" ref="BH120:BH128" si="301">BF120-BB120</f>
        <v>7</v>
      </c>
      <c r="BI120" s="769">
        <f t="shared" ref="BI120:BI128" si="302">BF120-BE120</f>
        <v>1</v>
      </c>
      <c r="BJ120" s="1167">
        <v>45987.0</v>
      </c>
      <c r="BK120" s="1167">
        <v>45954.0</v>
      </c>
      <c r="BL120" s="1167">
        <v>45954.0</v>
      </c>
      <c r="BM120" s="1167">
        <v>45955.0</v>
      </c>
      <c r="BN120" s="1167">
        <v>45957.0</v>
      </c>
      <c r="BO120" s="1167">
        <v>45959.0</v>
      </c>
      <c r="BP120" s="769">
        <f t="shared" ref="BP120:BP128" si="303">BO120-BJ120</f>
        <v>-28</v>
      </c>
      <c r="BQ120" s="770">
        <f t="shared" ref="BQ120:BQ128" si="304">BO120-BK120</f>
        <v>5</v>
      </c>
      <c r="BR120" s="769">
        <f t="shared" ref="BR120:BR128" si="305">BO120-BN120</f>
        <v>2</v>
      </c>
      <c r="BS120" s="1167">
        <v>45987.0</v>
      </c>
      <c r="BT120" s="1167">
        <v>45978.0</v>
      </c>
      <c r="BU120" s="1167">
        <v>45979.0</v>
      </c>
      <c r="BV120" s="1167">
        <v>45979.0</v>
      </c>
      <c r="BW120" s="1167">
        <v>45987.0</v>
      </c>
      <c r="BX120" s="1167">
        <v>45987.0</v>
      </c>
      <c r="BY120" s="769">
        <f t="shared" ref="BY120:BY121" si="306">BX120-BS120</f>
        <v>0</v>
      </c>
      <c r="BZ120" s="770">
        <f t="shared" ref="BZ120:BZ121" si="307">BX120-BT120</f>
        <v>9</v>
      </c>
      <c r="CA120" s="769">
        <f t="shared" ref="CA120:CA121" si="308">BX120-BW120</f>
        <v>0</v>
      </c>
      <c r="CB120" s="1108"/>
      <c r="CC120" s="1108"/>
      <c r="CD120" s="1108"/>
      <c r="CE120" s="1108"/>
      <c r="CF120" s="1108"/>
      <c r="CG120" s="1108"/>
      <c r="CH120" s="769">
        <f t="shared" ref="CH120:CH128" si="309">CG120-CB120</f>
        <v>0</v>
      </c>
      <c r="CI120" s="770">
        <f t="shared" ref="CI120:CI128" si="310">CG120-CC120</f>
        <v>0</v>
      </c>
      <c r="CJ120" s="769">
        <f t="shared" ref="CJ120:CJ128" si="311">CG120-CF120</f>
        <v>0</v>
      </c>
      <c r="CK120" s="1108"/>
      <c r="CL120" s="1108"/>
      <c r="CM120" s="1108"/>
      <c r="CN120" s="1108"/>
      <c r="CO120" s="1108"/>
      <c r="CP120" s="1108"/>
      <c r="CQ120" s="1108"/>
      <c r="CR120" s="1108"/>
      <c r="CS120" s="1108"/>
      <c r="CT120" s="1108"/>
      <c r="CU120" s="1108"/>
      <c r="CV120" s="1108"/>
      <c r="CW120" s="1108"/>
      <c r="CX120" s="1108"/>
      <c r="CY120" s="1108"/>
      <c r="CZ120" s="1108"/>
      <c r="DA120" s="1108"/>
      <c r="DB120" s="1108"/>
      <c r="DC120" s="1108"/>
      <c r="DD120" s="1108"/>
      <c r="DE120" s="1108"/>
      <c r="DF120" s="1108"/>
      <c r="DG120" s="1108"/>
      <c r="DH120" s="1108"/>
      <c r="DI120" s="1108"/>
      <c r="DJ120" s="1108"/>
      <c r="DK120" s="1108"/>
      <c r="DL120" s="1108"/>
      <c r="DM120" s="1108"/>
      <c r="DN120" s="1114"/>
      <c r="DO120" s="1114"/>
      <c r="DP120" s="1114"/>
      <c r="DQ120" s="1114"/>
      <c r="DR120" s="1114"/>
      <c r="DS120" s="1114"/>
      <c r="DT120" s="1114"/>
      <c r="DU120" s="1114"/>
      <c r="DV120" s="1114"/>
      <c r="DW120" s="1114"/>
      <c r="DX120" s="1114"/>
      <c r="DY120" s="1114"/>
      <c r="DZ120" s="1114"/>
      <c r="EA120" s="1114"/>
      <c r="EB120" s="1114"/>
      <c r="EC120" s="1114"/>
      <c r="ED120" s="1114"/>
      <c r="EE120" s="1114"/>
      <c r="EF120" s="1114"/>
      <c r="EG120" s="1114"/>
      <c r="EH120" s="1114"/>
      <c r="EI120" s="1114"/>
      <c r="EJ120" s="1114"/>
      <c r="EK120" s="1114"/>
      <c r="EL120" s="1114"/>
      <c r="EM120" s="1114"/>
      <c r="EN120" s="1114"/>
      <c r="EO120" s="1114"/>
      <c r="EP120" s="1114"/>
      <c r="EQ120" s="1115">
        <v>41000.0</v>
      </c>
      <c r="ER120" s="832" t="s">
        <v>194</v>
      </c>
      <c r="ES120" s="1116">
        <v>3.0E7</v>
      </c>
      <c r="ET120" s="781">
        <v>11000.0</v>
      </c>
      <c r="EU120" s="1117">
        <v>45946.0</v>
      </c>
      <c r="EV120" s="1118">
        <v>45952.274305555555</v>
      </c>
      <c r="EW120" s="1118">
        <v>45952.274305555555</v>
      </c>
      <c r="EX120" s="1118">
        <v>45952.319444444445</v>
      </c>
      <c r="EY120" s="1118">
        <v>45952.68402777778</v>
      </c>
      <c r="EZ120" s="1119">
        <f t="shared" ref="EZ120:EZ128" si="312">EY120-EV120</f>
        <v>0.4097222222</v>
      </c>
      <c r="FA120" s="1120" t="str">
        <f t="shared" ref="FA120:FA128" si="313">INT(EY120-EV120)&amp;" hari "&amp;HOUR(MOD(EY120-EV120,1))&amp;" jam "&amp;MINUTE(MOD(EY120-EV120,1))&amp;" menit "&amp;SECOND(MOD(EY120-EV120,1))</f>
        <v>0 hari 9 jam 50 menit 0</v>
      </c>
      <c r="FB120" s="1121">
        <v>45952.80972222222</v>
      </c>
      <c r="FC120" s="1119">
        <f t="shared" ref="FC120:FC128" si="314">FB120-EV120</f>
        <v>0.5354166667</v>
      </c>
      <c r="FD120" s="1120" t="str">
        <f t="shared" ref="FD120:FD128" si="315">INT(FB120-EV120)&amp;" hari "&amp;HOUR(MOD(FB120-EV120,1))&amp;" jam "&amp;MINUTE(MOD(FB120-EV120,1))&amp;" menit "&amp;SECOND(MOD(FB120-EV120,1))</f>
        <v>0 hari 12 jam 51 menit 0</v>
      </c>
      <c r="FE120" s="1122"/>
      <c r="FF120" s="1122"/>
      <c r="FG120" s="1122"/>
      <c r="FH120" s="1122"/>
      <c r="FI120" s="1119">
        <f t="shared" ref="FI120:FI127" si="316">FH120-FE120</f>
        <v>0</v>
      </c>
      <c r="FJ120" s="1120" t="str">
        <f t="shared" ref="FJ120:FJ127" si="317">INT(FH120-FE120)&amp;" hari "&amp;HOUR(MOD(FH120-FE120,1))&amp;" jam "&amp;MINUTE(MOD(FH120-FE120,1))&amp;" menit "&amp;SECOND(MOD(FH120-FE120,1))</f>
        <v>0 hari 0 jam 0 menit 0</v>
      </c>
      <c r="FK120" s="1119">
        <f t="shared" ref="FK120:FK127" si="318">FC120+FI120</f>
        <v>0.5354166667</v>
      </c>
      <c r="FL120" s="1120" t="str">
        <f t="shared" ref="FL120:FL127" si="319">INT(FK120)&amp;" hari "&amp;HOUR(MOD(FK120,1))&amp;" jam "&amp;MINUTE(MOD(FK120,1))&amp;" menit "&amp;SECOND(MOD(FK120,1))</f>
        <v>0 hari 12 jam 51 menit 0</v>
      </c>
      <c r="FM120" s="1123"/>
      <c r="FN120" s="166" t="s">
        <v>195</v>
      </c>
      <c r="FO120" s="1124"/>
      <c r="FP120" s="1124"/>
      <c r="FQ120" s="1125"/>
      <c r="FR120" s="1125"/>
      <c r="FS120" s="1124"/>
      <c r="FT120" s="1124"/>
      <c r="FU120" s="1126"/>
      <c r="FV120" s="1126"/>
      <c r="FW120" s="1126"/>
      <c r="FX120" s="1126"/>
      <c r="FY120" s="1126"/>
      <c r="FZ120" s="1126"/>
      <c r="GA120" s="1126"/>
    </row>
    <row r="121" ht="28.5" customHeight="1">
      <c r="A121" s="412">
        <v>2.0</v>
      </c>
      <c r="B121" s="1089" t="s">
        <v>43</v>
      </c>
      <c r="C121" s="997"/>
      <c r="D121" s="1090"/>
      <c r="E121" s="1091" t="s">
        <v>1320</v>
      </c>
      <c r="F121" s="1127" t="s">
        <v>322</v>
      </c>
      <c r="G121" s="1128" t="s">
        <v>7</v>
      </c>
      <c r="H121" s="1128" t="s">
        <v>330</v>
      </c>
      <c r="I121" s="1175" t="s">
        <v>1321</v>
      </c>
      <c r="J121" s="997" t="s">
        <v>1322</v>
      </c>
      <c r="K121" s="887" t="s">
        <v>1323</v>
      </c>
      <c r="L121" s="831">
        <v>7500.0</v>
      </c>
      <c r="M121" s="527">
        <v>7502.348</v>
      </c>
      <c r="N121" s="1093" t="s">
        <v>265</v>
      </c>
      <c r="O121" s="1095"/>
      <c r="P121" s="1095"/>
      <c r="Q121" s="1095"/>
      <c r="R121" s="1095"/>
      <c r="S121" s="149" t="s">
        <v>93</v>
      </c>
      <c r="T121" s="1096"/>
      <c r="U121" s="409">
        <v>45953.0</v>
      </c>
      <c r="V121" s="1090"/>
      <c r="W121" s="1092"/>
      <c r="X121" s="1096" t="s">
        <v>334</v>
      </c>
      <c r="Y121" s="1098">
        <v>45953.0</v>
      </c>
      <c r="Z121" s="1099">
        <v>45953.916666666664</v>
      </c>
      <c r="AA121" s="1100">
        <v>45954.0</v>
      </c>
      <c r="AB121" s="1135">
        <v>45954.70347222222</v>
      </c>
      <c r="AC121" s="1101"/>
      <c r="AD121" s="1102">
        <v>7200.0</v>
      </c>
      <c r="AE121" s="1102"/>
      <c r="AF121" s="1102" t="s">
        <v>335</v>
      </c>
      <c r="AG121" s="1096" t="s">
        <v>191</v>
      </c>
      <c r="AH121" s="413" t="s">
        <v>1081</v>
      </c>
      <c r="AI121" s="811" t="s">
        <v>883</v>
      </c>
      <c r="AJ121" s="811" t="s">
        <v>883</v>
      </c>
      <c r="AK121" s="811" t="s">
        <v>884</v>
      </c>
      <c r="AL121" s="803" t="s">
        <v>142</v>
      </c>
      <c r="AM121" s="1103"/>
      <c r="AN121" s="1104"/>
      <c r="AO121" s="964" t="s">
        <v>1074</v>
      </c>
      <c r="AP121" s="956">
        <v>3800.0</v>
      </c>
      <c r="AQ121" s="993">
        <f t="shared" si="296"/>
        <v>37.89</v>
      </c>
      <c r="AR121" s="971">
        <f t="shared" si="297"/>
        <v>16589</v>
      </c>
      <c r="AS121" s="972">
        <f t="shared" si="298"/>
        <v>628557.21</v>
      </c>
      <c r="AT121" s="892">
        <v>576418.0</v>
      </c>
      <c r="AU121" s="892">
        <v>562743.0</v>
      </c>
      <c r="AV121" s="973">
        <v>60000.0</v>
      </c>
      <c r="AW121" s="902">
        <f t="shared" si="299"/>
        <v>7860.79</v>
      </c>
      <c r="AX121" s="1171" t="s">
        <v>192</v>
      </c>
      <c r="AY121" s="811">
        <v>8.20251022480815E14</v>
      </c>
      <c r="AZ121" s="1107">
        <v>2.835E8</v>
      </c>
      <c r="BA121" s="1167">
        <v>45987.0</v>
      </c>
      <c r="BB121" s="1172">
        <v>45940.0</v>
      </c>
      <c r="BC121" s="1172">
        <v>45944.0</v>
      </c>
      <c r="BD121" s="1172">
        <v>45945.0</v>
      </c>
      <c r="BE121" s="1172">
        <v>45946.0</v>
      </c>
      <c r="BF121" s="1167">
        <v>45954.0</v>
      </c>
      <c r="BG121" s="1174">
        <f t="shared" si="300"/>
        <v>-33</v>
      </c>
      <c r="BH121" s="770">
        <f t="shared" si="301"/>
        <v>14</v>
      </c>
      <c r="BI121" s="769">
        <f t="shared" si="302"/>
        <v>8</v>
      </c>
      <c r="BJ121" s="1167">
        <v>45987.0</v>
      </c>
      <c r="BK121" s="1167">
        <v>45954.0</v>
      </c>
      <c r="BL121" s="1167">
        <v>45954.0</v>
      </c>
      <c r="BM121" s="1167">
        <v>45955.0</v>
      </c>
      <c r="BN121" s="1167">
        <v>45957.0</v>
      </c>
      <c r="BO121" s="1167">
        <v>45959.0</v>
      </c>
      <c r="BP121" s="769">
        <f t="shared" si="303"/>
        <v>-28</v>
      </c>
      <c r="BQ121" s="770">
        <f t="shared" si="304"/>
        <v>5</v>
      </c>
      <c r="BR121" s="769">
        <f t="shared" si="305"/>
        <v>2</v>
      </c>
      <c r="BS121" s="1167">
        <v>45987.0</v>
      </c>
      <c r="BT121" s="1167">
        <v>45978.0</v>
      </c>
      <c r="BU121" s="1167">
        <v>45979.0</v>
      </c>
      <c r="BV121" s="1167">
        <v>45979.0</v>
      </c>
      <c r="BW121" s="1167">
        <v>45987.0</v>
      </c>
      <c r="BX121" s="1167">
        <v>45987.0</v>
      </c>
      <c r="BY121" s="769">
        <f t="shared" si="306"/>
        <v>0</v>
      </c>
      <c r="BZ121" s="770">
        <f t="shared" si="307"/>
        <v>9</v>
      </c>
      <c r="CA121" s="769">
        <f t="shared" si="308"/>
        <v>0</v>
      </c>
      <c r="CB121" s="1108"/>
      <c r="CC121" s="1108"/>
      <c r="CD121" s="1108"/>
      <c r="CE121" s="1108"/>
      <c r="CF121" s="1108"/>
      <c r="CG121" s="1108"/>
      <c r="CH121" s="769">
        <f t="shared" si="309"/>
        <v>0</v>
      </c>
      <c r="CI121" s="770">
        <f t="shared" si="310"/>
        <v>0</v>
      </c>
      <c r="CJ121" s="769">
        <f t="shared" si="311"/>
        <v>0</v>
      </c>
      <c r="CK121" s="1108"/>
      <c r="CL121" s="1108"/>
      <c r="CM121" s="1108"/>
      <c r="CN121" s="1108"/>
      <c r="CO121" s="1108"/>
      <c r="CP121" s="1108"/>
      <c r="CQ121" s="1108"/>
      <c r="CR121" s="1108"/>
      <c r="CS121" s="1108"/>
      <c r="CT121" s="1108"/>
      <c r="CU121" s="1108"/>
      <c r="CV121" s="1108"/>
      <c r="CW121" s="1108"/>
      <c r="CX121" s="1108"/>
      <c r="CY121" s="1108"/>
      <c r="CZ121" s="1108"/>
      <c r="DA121" s="1108"/>
      <c r="DB121" s="1108"/>
      <c r="DC121" s="1108"/>
      <c r="DD121" s="1108"/>
      <c r="DE121" s="1108"/>
      <c r="DF121" s="1108"/>
      <c r="DG121" s="1108"/>
      <c r="DH121" s="1108"/>
      <c r="DI121" s="1108"/>
      <c r="DJ121" s="1108"/>
      <c r="DK121" s="1108"/>
      <c r="DL121" s="1108"/>
      <c r="DM121" s="1108"/>
      <c r="DN121" s="1114"/>
      <c r="DO121" s="1114"/>
      <c r="DP121" s="1114"/>
      <c r="DQ121" s="1114"/>
      <c r="DR121" s="1114"/>
      <c r="DS121" s="1114"/>
      <c r="DT121" s="1114"/>
      <c r="DU121" s="1114"/>
      <c r="DV121" s="1114"/>
      <c r="DW121" s="1114"/>
      <c r="DX121" s="1114"/>
      <c r="DY121" s="1114"/>
      <c r="DZ121" s="1114"/>
      <c r="EA121" s="1114"/>
      <c r="EB121" s="1114"/>
      <c r="EC121" s="1114"/>
      <c r="ED121" s="1114"/>
      <c r="EE121" s="1114"/>
      <c r="EF121" s="1114"/>
      <c r="EG121" s="1114"/>
      <c r="EH121" s="1114"/>
      <c r="EI121" s="1114"/>
      <c r="EJ121" s="1114"/>
      <c r="EK121" s="1114"/>
      <c r="EL121" s="1114"/>
      <c r="EM121" s="1114"/>
      <c r="EN121" s="1114"/>
      <c r="EO121" s="1114"/>
      <c r="EP121" s="1114"/>
      <c r="EQ121" s="1115">
        <v>41000.0</v>
      </c>
      <c r="ER121" s="832" t="s">
        <v>194</v>
      </c>
      <c r="ES121" s="1116">
        <v>3.0E7</v>
      </c>
      <c r="ET121" s="1028"/>
      <c r="EU121" s="1131"/>
      <c r="EV121" s="1118">
        <v>45953.458333333336</v>
      </c>
      <c r="EW121" s="1118">
        <v>45953.458333333336</v>
      </c>
      <c r="EX121" s="1118">
        <v>45953.51388888889</v>
      </c>
      <c r="EY121" s="1118">
        <v>45953.916666666664</v>
      </c>
      <c r="EZ121" s="1119">
        <f t="shared" si="312"/>
        <v>0.4583333333</v>
      </c>
      <c r="FA121" s="1120" t="str">
        <f t="shared" si="313"/>
        <v>0 hari 11 jam 0 menit 0</v>
      </c>
      <c r="FB121" s="1121">
        <v>45954.70347222222</v>
      </c>
      <c r="FC121" s="1119">
        <f t="shared" si="314"/>
        <v>1.245138889</v>
      </c>
      <c r="FD121" s="1120" t="str">
        <f t="shared" si="315"/>
        <v>1 hari 5 jam 53 menit 0</v>
      </c>
      <c r="FE121" s="1122"/>
      <c r="FF121" s="1122"/>
      <c r="FG121" s="1122"/>
      <c r="FH121" s="1122"/>
      <c r="FI121" s="1119">
        <f t="shared" si="316"/>
        <v>0</v>
      </c>
      <c r="FJ121" s="1120" t="str">
        <f t="shared" si="317"/>
        <v>0 hari 0 jam 0 menit 0</v>
      </c>
      <c r="FK121" s="1119">
        <f t="shared" si="318"/>
        <v>1.245138889</v>
      </c>
      <c r="FL121" s="1120" t="str">
        <f t="shared" si="319"/>
        <v>1 hari 5 jam 53 menit 0</v>
      </c>
      <c r="FM121" s="1123"/>
      <c r="FN121" s="166" t="s">
        <v>195</v>
      </c>
      <c r="FO121" s="1124"/>
      <c r="FP121" s="1124"/>
      <c r="FQ121" s="1125"/>
      <c r="FR121" s="1125"/>
      <c r="FS121" s="1124"/>
      <c r="FT121" s="1124"/>
      <c r="FU121" s="1126"/>
      <c r="FV121" s="1126"/>
      <c r="FW121" s="1126"/>
      <c r="FX121" s="1126"/>
      <c r="FY121" s="1126"/>
      <c r="FZ121" s="1126"/>
      <c r="GA121" s="1126"/>
    </row>
    <row r="122" ht="28.5" customHeight="1">
      <c r="A122" s="412">
        <v>3.0</v>
      </c>
      <c r="B122" s="1089" t="s">
        <v>43</v>
      </c>
      <c r="C122" s="997"/>
      <c r="D122" s="1090"/>
      <c r="E122" s="1091"/>
      <c r="F122" s="1127" t="s">
        <v>322</v>
      </c>
      <c r="G122" s="1128" t="s">
        <v>7</v>
      </c>
      <c r="H122" s="1128" t="s">
        <v>330</v>
      </c>
      <c r="I122" s="887" t="s">
        <v>1080</v>
      </c>
      <c r="J122" s="997" t="s">
        <v>1314</v>
      </c>
      <c r="K122" s="887" t="s">
        <v>1324</v>
      </c>
      <c r="L122" s="831">
        <v>7500.0</v>
      </c>
      <c r="M122" s="527">
        <v>7574.34</v>
      </c>
      <c r="N122" s="1093" t="s">
        <v>265</v>
      </c>
      <c r="O122" s="1095"/>
      <c r="P122" s="1095"/>
      <c r="Q122" s="1095"/>
      <c r="R122" s="1095"/>
      <c r="S122" s="149" t="s">
        <v>93</v>
      </c>
      <c r="T122" s="1096"/>
      <c r="U122" s="409">
        <v>45954.0</v>
      </c>
      <c r="V122" s="1090"/>
      <c r="W122" s="1092"/>
      <c r="X122" s="1096" t="s">
        <v>334</v>
      </c>
      <c r="Y122" s="1098">
        <v>45954.0</v>
      </c>
      <c r="Z122" s="1099">
        <v>45954.12847222222</v>
      </c>
      <c r="AA122" s="1100">
        <v>45954.0</v>
      </c>
      <c r="AB122" s="1135">
        <v>45954.70972222222</v>
      </c>
      <c r="AC122" s="1101"/>
      <c r="AD122" s="1102">
        <v>7200.0</v>
      </c>
      <c r="AE122" s="1102"/>
      <c r="AF122" s="1102" t="s">
        <v>335</v>
      </c>
      <c r="AG122" s="1096" t="s">
        <v>191</v>
      </c>
      <c r="AH122" s="413" t="s">
        <v>1325</v>
      </c>
      <c r="AI122" s="811" t="s">
        <v>883</v>
      </c>
      <c r="AJ122" s="811" t="s">
        <v>883</v>
      </c>
      <c r="AK122" s="811" t="s">
        <v>884</v>
      </c>
      <c r="AL122" s="803" t="s">
        <v>142</v>
      </c>
      <c r="AM122" s="1103"/>
      <c r="AN122" s="1104"/>
      <c r="AO122" s="1176" t="s">
        <v>234</v>
      </c>
      <c r="AP122" s="956">
        <v>3800.0</v>
      </c>
      <c r="AQ122" s="993">
        <f t="shared" si="296"/>
        <v>37.89</v>
      </c>
      <c r="AR122" s="971">
        <f>(16728.22+16561.78)/2</f>
        <v>16645</v>
      </c>
      <c r="AS122" s="972">
        <f t="shared" si="298"/>
        <v>630679.05</v>
      </c>
      <c r="AT122" s="892">
        <v>522843.0</v>
      </c>
      <c r="AU122" s="892">
        <v>522843.0</v>
      </c>
      <c r="AV122" s="973">
        <v>60000.0</v>
      </c>
      <c r="AW122" s="902">
        <f t="shared" si="299"/>
        <v>-47836.05</v>
      </c>
      <c r="AX122" s="1171" t="s">
        <v>192</v>
      </c>
      <c r="AY122" s="811">
        <v>8.20251024721801E14</v>
      </c>
      <c r="AZ122" s="1107">
        <v>2.835E8</v>
      </c>
      <c r="BA122" s="1167">
        <v>45987.0</v>
      </c>
      <c r="BB122" s="1172">
        <v>45946.0</v>
      </c>
      <c r="BC122" s="1172">
        <v>45946.0</v>
      </c>
      <c r="BD122" s="1172">
        <v>45946.0</v>
      </c>
      <c r="BE122" s="1172">
        <v>45946.0</v>
      </c>
      <c r="BF122" s="1167">
        <v>45954.0</v>
      </c>
      <c r="BG122" s="1174">
        <f t="shared" si="300"/>
        <v>-33</v>
      </c>
      <c r="BH122" s="770">
        <f t="shared" si="301"/>
        <v>8</v>
      </c>
      <c r="BI122" s="769">
        <f t="shared" si="302"/>
        <v>8</v>
      </c>
      <c r="BJ122" s="1167">
        <v>45987.0</v>
      </c>
      <c r="BK122" s="1167">
        <v>45954.0</v>
      </c>
      <c r="BL122" s="1167">
        <v>45954.0</v>
      </c>
      <c r="BM122" s="1167">
        <v>45955.0</v>
      </c>
      <c r="BN122" s="1167">
        <v>45957.0</v>
      </c>
      <c r="BO122" s="1167">
        <v>45959.0</v>
      </c>
      <c r="BP122" s="769">
        <f t="shared" si="303"/>
        <v>-28</v>
      </c>
      <c r="BQ122" s="770">
        <f t="shared" si="304"/>
        <v>5</v>
      </c>
      <c r="BR122" s="769">
        <f t="shared" si="305"/>
        <v>2</v>
      </c>
      <c r="BS122" s="1167">
        <v>45987.0</v>
      </c>
      <c r="BT122" s="1177" t="s">
        <v>96</v>
      </c>
      <c r="BU122" s="1177" t="s">
        <v>96</v>
      </c>
      <c r="BV122" s="1177" t="s">
        <v>96</v>
      </c>
      <c r="BW122" s="1177" t="s">
        <v>96</v>
      </c>
      <c r="BX122" s="1177" t="s">
        <v>96</v>
      </c>
      <c r="BY122" s="769"/>
      <c r="BZ122" s="770"/>
      <c r="CA122" s="769"/>
      <c r="CB122" s="1108"/>
      <c r="CC122" s="1108"/>
      <c r="CD122" s="1108"/>
      <c r="CE122" s="1108"/>
      <c r="CF122" s="1108"/>
      <c r="CG122" s="1108"/>
      <c r="CH122" s="769">
        <f t="shared" si="309"/>
        <v>0</v>
      </c>
      <c r="CI122" s="770">
        <f t="shared" si="310"/>
        <v>0</v>
      </c>
      <c r="CJ122" s="769">
        <f t="shared" si="311"/>
        <v>0</v>
      </c>
      <c r="CK122" s="1108"/>
      <c r="CL122" s="1108"/>
      <c r="CM122" s="1108"/>
      <c r="CN122" s="1108"/>
      <c r="CO122" s="1108"/>
      <c r="CP122" s="1108"/>
      <c r="CQ122" s="1108"/>
      <c r="CR122" s="1108"/>
      <c r="CS122" s="1108"/>
      <c r="CT122" s="1108"/>
      <c r="CU122" s="1108"/>
      <c r="CV122" s="1108"/>
      <c r="CW122" s="1108"/>
      <c r="CX122" s="1108"/>
      <c r="CY122" s="1108"/>
      <c r="CZ122" s="1108"/>
      <c r="DA122" s="1108"/>
      <c r="DB122" s="1108"/>
      <c r="DC122" s="1108"/>
      <c r="DD122" s="1108"/>
      <c r="DE122" s="1108"/>
      <c r="DF122" s="1108"/>
      <c r="DG122" s="1108"/>
      <c r="DH122" s="1108"/>
      <c r="DI122" s="1108"/>
      <c r="DJ122" s="1108"/>
      <c r="DK122" s="1108"/>
      <c r="DL122" s="1108"/>
      <c r="DM122" s="1108"/>
      <c r="DN122" s="1114"/>
      <c r="DO122" s="1114"/>
      <c r="DP122" s="1114"/>
      <c r="DQ122" s="1114"/>
      <c r="DR122" s="1114"/>
      <c r="DS122" s="1114"/>
      <c r="DT122" s="1114"/>
      <c r="DU122" s="1114"/>
      <c r="DV122" s="1114"/>
      <c r="DW122" s="1114"/>
      <c r="DX122" s="1114"/>
      <c r="DY122" s="1114"/>
      <c r="DZ122" s="1114"/>
      <c r="EA122" s="1114"/>
      <c r="EB122" s="1114"/>
      <c r="EC122" s="1114"/>
      <c r="ED122" s="1114"/>
      <c r="EE122" s="1114"/>
      <c r="EF122" s="1114"/>
      <c r="EG122" s="1114"/>
      <c r="EH122" s="1114"/>
      <c r="EI122" s="1114"/>
      <c r="EJ122" s="1114"/>
      <c r="EK122" s="1114"/>
      <c r="EL122" s="1114"/>
      <c r="EM122" s="1114"/>
      <c r="EN122" s="1114"/>
      <c r="EO122" s="1114"/>
      <c r="EP122" s="1114"/>
      <c r="EQ122" s="1115">
        <v>41000.0</v>
      </c>
      <c r="ER122" s="832" t="s">
        <v>194</v>
      </c>
      <c r="ES122" s="1116">
        <v>3.0E7</v>
      </c>
      <c r="ET122" s="1028"/>
      <c r="EU122" s="1131"/>
      <c r="EV122" s="1118">
        <v>45953.76388888889</v>
      </c>
      <c r="EW122" s="1118">
        <v>45953.76388888889</v>
      </c>
      <c r="EX122" s="1118">
        <v>45953.82986111111</v>
      </c>
      <c r="EY122" s="1118">
        <v>45954.12847222222</v>
      </c>
      <c r="EZ122" s="1119">
        <f t="shared" si="312"/>
        <v>0.3645833333</v>
      </c>
      <c r="FA122" s="1120" t="str">
        <f t="shared" si="313"/>
        <v>0 hari 8 jam 45 menit 0</v>
      </c>
      <c r="FB122" s="1121">
        <v>45954.70972222222</v>
      </c>
      <c r="FC122" s="1119">
        <f t="shared" si="314"/>
        <v>0.9458333333</v>
      </c>
      <c r="FD122" s="1120" t="str">
        <f t="shared" si="315"/>
        <v>0 hari 22 jam 42 menit 0</v>
      </c>
      <c r="FE122" s="1122"/>
      <c r="FF122" s="1122"/>
      <c r="FG122" s="1122"/>
      <c r="FH122" s="1122"/>
      <c r="FI122" s="1119">
        <f t="shared" si="316"/>
        <v>0</v>
      </c>
      <c r="FJ122" s="1120" t="str">
        <f t="shared" si="317"/>
        <v>0 hari 0 jam 0 menit 0</v>
      </c>
      <c r="FK122" s="1119">
        <f t="shared" si="318"/>
        <v>0.9458333333</v>
      </c>
      <c r="FL122" s="1120" t="str">
        <f t="shared" si="319"/>
        <v>0 hari 22 jam 42 menit 0</v>
      </c>
      <c r="FM122" s="1123"/>
      <c r="FN122" s="166" t="s">
        <v>195</v>
      </c>
      <c r="FO122" s="1124"/>
      <c r="FP122" s="1124"/>
      <c r="FQ122" s="1125"/>
      <c r="FR122" s="1125"/>
      <c r="FS122" s="1124"/>
      <c r="FT122" s="1124"/>
      <c r="FU122" s="1126"/>
      <c r="FV122" s="1126"/>
      <c r="FW122" s="1126"/>
      <c r="FX122" s="1126"/>
      <c r="FY122" s="1126"/>
      <c r="FZ122" s="1126"/>
      <c r="GA122" s="1126"/>
    </row>
    <row r="123" ht="28.5" customHeight="1">
      <c r="A123" s="412">
        <v>4.0</v>
      </c>
      <c r="B123" s="1089" t="s">
        <v>43</v>
      </c>
      <c r="C123" s="997"/>
      <c r="D123" s="1090"/>
      <c r="E123" s="1091"/>
      <c r="F123" s="1127" t="s">
        <v>322</v>
      </c>
      <c r="G123" s="1128" t="s">
        <v>7</v>
      </c>
      <c r="H123" s="1128" t="s">
        <v>330</v>
      </c>
      <c r="I123" s="887" t="s">
        <v>1080</v>
      </c>
      <c r="J123" s="997" t="s">
        <v>1326</v>
      </c>
      <c r="K123" s="887" t="s">
        <v>1267</v>
      </c>
      <c r="L123" s="831">
        <v>7500.0</v>
      </c>
      <c r="M123" s="527">
        <v>7413.466</v>
      </c>
      <c r="N123" s="1093" t="s">
        <v>265</v>
      </c>
      <c r="O123" s="1095"/>
      <c r="P123" s="1095"/>
      <c r="Q123" s="1095"/>
      <c r="R123" s="1095"/>
      <c r="S123" s="149" t="s">
        <v>93</v>
      </c>
      <c r="T123" s="1096"/>
      <c r="U123" s="409">
        <v>45953.0</v>
      </c>
      <c r="V123" s="1090"/>
      <c r="W123" s="1092"/>
      <c r="X123" s="1096" t="s">
        <v>334</v>
      </c>
      <c r="Y123" s="1098">
        <v>45953.0</v>
      </c>
      <c r="Z123" s="1099">
        <v>45953.14236111111</v>
      </c>
      <c r="AA123" s="1100">
        <v>45953.0</v>
      </c>
      <c r="AB123" s="1135">
        <v>45953.59305555555</v>
      </c>
      <c r="AC123" s="1101"/>
      <c r="AD123" s="1102">
        <v>7200.0</v>
      </c>
      <c r="AE123" s="1102"/>
      <c r="AF123" s="1102" t="s">
        <v>335</v>
      </c>
      <c r="AG123" s="1096" t="s">
        <v>191</v>
      </c>
      <c r="AH123" s="413" t="s">
        <v>1325</v>
      </c>
      <c r="AI123" s="811" t="s">
        <v>883</v>
      </c>
      <c r="AJ123" s="811" t="s">
        <v>883</v>
      </c>
      <c r="AK123" s="811" t="s">
        <v>884</v>
      </c>
      <c r="AL123" s="803" t="s">
        <v>142</v>
      </c>
      <c r="AM123" s="1103"/>
      <c r="AN123" s="1104"/>
      <c r="AO123" s="1176" t="s">
        <v>234</v>
      </c>
      <c r="AP123" s="956">
        <v>3800.0</v>
      </c>
      <c r="AQ123" s="993">
        <f t="shared" si="296"/>
        <v>37.89</v>
      </c>
      <c r="AR123" s="971">
        <f>(16671.94+16506.06)/2</f>
        <v>16589</v>
      </c>
      <c r="AS123" s="972">
        <f t="shared" si="298"/>
        <v>628557.21</v>
      </c>
      <c r="AT123" s="892">
        <v>522843.0</v>
      </c>
      <c r="AU123" s="892">
        <v>522843.0</v>
      </c>
      <c r="AV123" s="973">
        <v>60000.0</v>
      </c>
      <c r="AW123" s="902">
        <f t="shared" si="299"/>
        <v>-45714.21</v>
      </c>
      <c r="AX123" s="1171" t="s">
        <v>192</v>
      </c>
      <c r="AY123" s="811">
        <v>8.20251022514507E14</v>
      </c>
      <c r="AZ123" s="1107">
        <v>2.835E8</v>
      </c>
      <c r="BA123" s="1167">
        <v>45987.0</v>
      </c>
      <c r="BB123" s="1172">
        <v>45946.0</v>
      </c>
      <c r="BC123" s="1172">
        <v>45946.0</v>
      </c>
      <c r="BD123" s="1172">
        <v>45946.0</v>
      </c>
      <c r="BE123" s="1172">
        <v>45946.0</v>
      </c>
      <c r="BF123" s="1173">
        <v>45947.0</v>
      </c>
      <c r="BG123" s="1174">
        <f t="shared" si="300"/>
        <v>-40</v>
      </c>
      <c r="BH123" s="770">
        <f t="shared" si="301"/>
        <v>1</v>
      </c>
      <c r="BI123" s="769">
        <f t="shared" si="302"/>
        <v>1</v>
      </c>
      <c r="BJ123" s="1167">
        <v>45987.0</v>
      </c>
      <c r="BK123" s="1167">
        <v>45954.0</v>
      </c>
      <c r="BL123" s="1167">
        <v>45954.0</v>
      </c>
      <c r="BM123" s="1167">
        <v>45955.0</v>
      </c>
      <c r="BN123" s="1167">
        <v>45957.0</v>
      </c>
      <c r="BO123" s="1167">
        <v>45959.0</v>
      </c>
      <c r="BP123" s="769">
        <f t="shared" si="303"/>
        <v>-28</v>
      </c>
      <c r="BQ123" s="770">
        <f t="shared" si="304"/>
        <v>5</v>
      </c>
      <c r="BR123" s="769">
        <f t="shared" si="305"/>
        <v>2</v>
      </c>
      <c r="BS123" s="1167">
        <v>45987.0</v>
      </c>
      <c r="BT123" s="1177" t="s">
        <v>96</v>
      </c>
      <c r="BU123" s="1177" t="s">
        <v>96</v>
      </c>
      <c r="BV123" s="1177" t="s">
        <v>96</v>
      </c>
      <c r="BW123" s="1177" t="s">
        <v>96</v>
      </c>
      <c r="BX123" s="1177" t="s">
        <v>96</v>
      </c>
      <c r="BY123" s="769"/>
      <c r="BZ123" s="770"/>
      <c r="CA123" s="769"/>
      <c r="CB123" s="1108"/>
      <c r="CC123" s="1108"/>
      <c r="CD123" s="1108"/>
      <c r="CE123" s="1108"/>
      <c r="CF123" s="1108"/>
      <c r="CG123" s="1108"/>
      <c r="CH123" s="769">
        <f t="shared" si="309"/>
        <v>0</v>
      </c>
      <c r="CI123" s="770">
        <f t="shared" si="310"/>
        <v>0</v>
      </c>
      <c r="CJ123" s="769">
        <f t="shared" si="311"/>
        <v>0</v>
      </c>
      <c r="CK123" s="1108"/>
      <c r="CL123" s="1108"/>
      <c r="CM123" s="1108"/>
      <c r="CN123" s="1108"/>
      <c r="CO123" s="1108"/>
      <c r="CP123" s="1108"/>
      <c r="CQ123" s="1108"/>
      <c r="CR123" s="1108"/>
      <c r="CS123" s="1108"/>
      <c r="CT123" s="1108"/>
      <c r="CU123" s="1108"/>
      <c r="CV123" s="1108"/>
      <c r="CW123" s="1108"/>
      <c r="CX123" s="1108"/>
      <c r="CY123" s="1108"/>
      <c r="CZ123" s="1108"/>
      <c r="DA123" s="1108"/>
      <c r="DB123" s="1108"/>
      <c r="DC123" s="1108"/>
      <c r="DD123" s="1108"/>
      <c r="DE123" s="1108"/>
      <c r="DF123" s="1108"/>
      <c r="DG123" s="1108"/>
      <c r="DH123" s="1108"/>
      <c r="DI123" s="1108"/>
      <c r="DJ123" s="1108"/>
      <c r="DK123" s="1108"/>
      <c r="DL123" s="1108"/>
      <c r="DM123" s="1108"/>
      <c r="DN123" s="1114"/>
      <c r="DO123" s="1114"/>
      <c r="DP123" s="1114"/>
      <c r="DQ123" s="1114"/>
      <c r="DR123" s="1114"/>
      <c r="DS123" s="1114"/>
      <c r="DT123" s="1114"/>
      <c r="DU123" s="1114"/>
      <c r="DV123" s="1114"/>
      <c r="DW123" s="1114"/>
      <c r="DX123" s="1114"/>
      <c r="DY123" s="1114"/>
      <c r="DZ123" s="1114"/>
      <c r="EA123" s="1114"/>
      <c r="EB123" s="1114"/>
      <c r="EC123" s="1114"/>
      <c r="ED123" s="1114"/>
      <c r="EE123" s="1114"/>
      <c r="EF123" s="1114"/>
      <c r="EG123" s="1114"/>
      <c r="EH123" s="1114"/>
      <c r="EI123" s="1114"/>
      <c r="EJ123" s="1114"/>
      <c r="EK123" s="1114"/>
      <c r="EL123" s="1114"/>
      <c r="EM123" s="1114"/>
      <c r="EN123" s="1114"/>
      <c r="EO123" s="1114"/>
      <c r="EP123" s="1114"/>
      <c r="EQ123" s="1115">
        <v>41000.0</v>
      </c>
      <c r="ER123" s="832" t="s">
        <v>194</v>
      </c>
      <c r="ES123" s="1116">
        <v>3.0E7</v>
      </c>
      <c r="ET123" s="1028"/>
      <c r="EU123" s="1131"/>
      <c r="EV123" s="1118">
        <v>45952.833333333336</v>
      </c>
      <c r="EW123" s="1118">
        <v>45952.833333333336</v>
      </c>
      <c r="EX123" s="1118">
        <v>45952.836805555555</v>
      </c>
      <c r="EY123" s="1118">
        <v>45953.14236111111</v>
      </c>
      <c r="EZ123" s="1119">
        <f t="shared" si="312"/>
        <v>0.3090277778</v>
      </c>
      <c r="FA123" s="1120" t="str">
        <f t="shared" si="313"/>
        <v>0 hari 7 jam 25 menit 0</v>
      </c>
      <c r="FB123" s="1121">
        <v>45953.59305555555</v>
      </c>
      <c r="FC123" s="1119">
        <f t="shared" si="314"/>
        <v>0.7597222222</v>
      </c>
      <c r="FD123" s="1120" t="str">
        <f t="shared" si="315"/>
        <v>0 hari 18 jam 14 menit 0</v>
      </c>
      <c r="FE123" s="1122"/>
      <c r="FF123" s="1122"/>
      <c r="FG123" s="1122"/>
      <c r="FH123" s="1122"/>
      <c r="FI123" s="1119">
        <f t="shared" si="316"/>
        <v>0</v>
      </c>
      <c r="FJ123" s="1120" t="str">
        <f t="shared" si="317"/>
        <v>0 hari 0 jam 0 menit 0</v>
      </c>
      <c r="FK123" s="1119">
        <f t="shared" si="318"/>
        <v>0.7597222222</v>
      </c>
      <c r="FL123" s="1120" t="str">
        <f t="shared" si="319"/>
        <v>0 hari 18 jam 14 menit 0</v>
      </c>
      <c r="FM123" s="1123"/>
      <c r="FN123" s="166" t="s">
        <v>195</v>
      </c>
      <c r="FO123" s="1124"/>
      <c r="FP123" s="1124"/>
      <c r="FQ123" s="1125"/>
      <c r="FR123" s="1125"/>
      <c r="FS123" s="1124"/>
      <c r="FT123" s="1124"/>
      <c r="FU123" s="1126"/>
      <c r="FV123" s="1126"/>
      <c r="FW123" s="1126"/>
      <c r="FX123" s="1126"/>
      <c r="FY123" s="1126"/>
      <c r="FZ123" s="1126"/>
      <c r="GA123" s="1126"/>
    </row>
    <row r="124" ht="28.5" customHeight="1">
      <c r="A124" s="412">
        <v>5.0</v>
      </c>
      <c r="B124" s="1089" t="s">
        <v>43</v>
      </c>
      <c r="C124" s="997"/>
      <c r="D124" s="1090"/>
      <c r="E124" s="1091"/>
      <c r="F124" s="1127" t="s">
        <v>322</v>
      </c>
      <c r="G124" s="1128" t="s">
        <v>7</v>
      </c>
      <c r="H124" s="1128" t="s">
        <v>330</v>
      </c>
      <c r="I124" s="887" t="s">
        <v>1080</v>
      </c>
      <c r="J124" s="997" t="s">
        <v>1327</v>
      </c>
      <c r="K124" s="887" t="s">
        <v>1328</v>
      </c>
      <c r="L124" s="831">
        <v>7300.0</v>
      </c>
      <c r="M124" s="527">
        <v>7384.337</v>
      </c>
      <c r="N124" s="1093" t="s">
        <v>265</v>
      </c>
      <c r="O124" s="1095"/>
      <c r="P124" s="1095"/>
      <c r="Q124" s="1095"/>
      <c r="R124" s="1095"/>
      <c r="S124" s="149" t="s">
        <v>93</v>
      </c>
      <c r="T124" s="1096"/>
      <c r="U124" s="409">
        <v>45954.0</v>
      </c>
      <c r="V124" s="1090"/>
      <c r="W124" s="1092"/>
      <c r="X124" s="1096" t="s">
        <v>334</v>
      </c>
      <c r="Y124" s="1098">
        <v>45954.0</v>
      </c>
      <c r="Z124" s="1099">
        <v>45954.76388888889</v>
      </c>
      <c r="AA124" s="1100">
        <v>45956.0</v>
      </c>
      <c r="AB124" s="1099">
        <v>45956.46388888889</v>
      </c>
      <c r="AC124" s="1101"/>
      <c r="AD124" s="1102">
        <v>7200.0</v>
      </c>
      <c r="AE124" s="1102"/>
      <c r="AF124" s="1102" t="s">
        <v>335</v>
      </c>
      <c r="AG124" s="1096" t="s">
        <v>191</v>
      </c>
      <c r="AH124" s="413" t="s">
        <v>1081</v>
      </c>
      <c r="AI124" s="811" t="s">
        <v>883</v>
      </c>
      <c r="AJ124" s="811" t="s">
        <v>883</v>
      </c>
      <c r="AK124" s="811" t="s">
        <v>884</v>
      </c>
      <c r="AL124" s="803" t="s">
        <v>142</v>
      </c>
      <c r="AM124" s="1103"/>
      <c r="AN124" s="1104"/>
      <c r="AO124" s="964" t="s">
        <v>1074</v>
      </c>
      <c r="AP124" s="956">
        <v>3800.0</v>
      </c>
      <c r="AQ124" s="993">
        <f t="shared" si="296"/>
        <v>37.89</v>
      </c>
      <c r="AR124" s="971">
        <f>(16728.22+16561.78)/2</f>
        <v>16645</v>
      </c>
      <c r="AS124" s="972">
        <f t="shared" si="298"/>
        <v>630679.05</v>
      </c>
      <c r="AT124" s="892">
        <v>577479.0</v>
      </c>
      <c r="AU124" s="892">
        <v>553736.0</v>
      </c>
      <c r="AV124" s="973">
        <v>60000.0</v>
      </c>
      <c r="AW124" s="902">
        <f t="shared" si="299"/>
        <v>6799.95</v>
      </c>
      <c r="AX124" s="1171" t="s">
        <v>192</v>
      </c>
      <c r="AY124" s="811">
        <v>8.20251024717527E14</v>
      </c>
      <c r="AZ124" s="1150">
        <v>2.754E8</v>
      </c>
      <c r="BA124" s="1167">
        <v>45987.0</v>
      </c>
      <c r="BB124" s="1172">
        <v>45940.0</v>
      </c>
      <c r="BC124" s="1172">
        <v>45944.0</v>
      </c>
      <c r="BD124" s="1172">
        <v>45945.0</v>
      </c>
      <c r="BE124" s="1167">
        <v>45953.0</v>
      </c>
      <c r="BF124" s="1167">
        <v>45954.0</v>
      </c>
      <c r="BG124" s="1174">
        <f t="shared" si="300"/>
        <v>-33</v>
      </c>
      <c r="BH124" s="770">
        <f t="shared" si="301"/>
        <v>14</v>
      </c>
      <c r="BI124" s="769">
        <f t="shared" si="302"/>
        <v>1</v>
      </c>
      <c r="BJ124" s="1167">
        <v>45987.0</v>
      </c>
      <c r="BK124" s="1167">
        <v>45957.0</v>
      </c>
      <c r="BL124" s="1167">
        <v>45959.0</v>
      </c>
      <c r="BM124" s="1167">
        <v>45959.0</v>
      </c>
      <c r="BN124" s="1167">
        <v>45957.0</v>
      </c>
      <c r="BO124" s="1167">
        <v>45959.0</v>
      </c>
      <c r="BP124" s="769">
        <f t="shared" si="303"/>
        <v>-28</v>
      </c>
      <c r="BQ124" s="770">
        <f t="shared" si="304"/>
        <v>2</v>
      </c>
      <c r="BR124" s="769">
        <f t="shared" si="305"/>
        <v>2</v>
      </c>
      <c r="BS124" s="1167">
        <v>45987.0</v>
      </c>
      <c r="BT124" s="1167">
        <v>45978.0</v>
      </c>
      <c r="BU124" s="1167">
        <v>45979.0</v>
      </c>
      <c r="BV124" s="1167">
        <v>45979.0</v>
      </c>
      <c r="BW124" s="1167">
        <v>45987.0</v>
      </c>
      <c r="BX124" s="1167">
        <v>45987.0</v>
      </c>
      <c r="BY124" s="769">
        <f>BX124-BS124</f>
        <v>0</v>
      </c>
      <c r="BZ124" s="770">
        <f>BX124-BT124</f>
        <v>9</v>
      </c>
      <c r="CA124" s="769">
        <f>BX124-BW124</f>
        <v>0</v>
      </c>
      <c r="CB124" s="1108"/>
      <c r="CC124" s="1108"/>
      <c r="CD124" s="1108"/>
      <c r="CE124" s="1108"/>
      <c r="CF124" s="1108"/>
      <c r="CG124" s="1108"/>
      <c r="CH124" s="769">
        <f t="shared" si="309"/>
        <v>0</v>
      </c>
      <c r="CI124" s="770">
        <f t="shared" si="310"/>
        <v>0</v>
      </c>
      <c r="CJ124" s="769">
        <f t="shared" si="311"/>
        <v>0</v>
      </c>
      <c r="CK124" s="1108"/>
      <c r="CL124" s="1108"/>
      <c r="CM124" s="1108"/>
      <c r="CN124" s="1108"/>
      <c r="CO124" s="1108"/>
      <c r="CP124" s="1108"/>
      <c r="CQ124" s="1108"/>
      <c r="CR124" s="1108"/>
      <c r="CS124" s="1108"/>
      <c r="CT124" s="1108"/>
      <c r="CU124" s="1108"/>
      <c r="CV124" s="1108"/>
      <c r="CW124" s="1108"/>
      <c r="CX124" s="1108"/>
      <c r="CY124" s="1108"/>
      <c r="CZ124" s="1108"/>
      <c r="DA124" s="1108"/>
      <c r="DB124" s="1108"/>
      <c r="DC124" s="1108"/>
      <c r="DD124" s="1108"/>
      <c r="DE124" s="1108"/>
      <c r="DF124" s="1108"/>
      <c r="DG124" s="1108"/>
      <c r="DH124" s="1108"/>
      <c r="DI124" s="1108"/>
      <c r="DJ124" s="1108"/>
      <c r="DK124" s="1108"/>
      <c r="DL124" s="1108"/>
      <c r="DM124" s="1108"/>
      <c r="DN124" s="1114"/>
      <c r="DO124" s="1114"/>
      <c r="DP124" s="1114"/>
      <c r="DQ124" s="1114"/>
      <c r="DR124" s="1114"/>
      <c r="DS124" s="1114"/>
      <c r="DT124" s="1114"/>
      <c r="DU124" s="1114"/>
      <c r="DV124" s="1114"/>
      <c r="DW124" s="1114"/>
      <c r="DX124" s="1114"/>
      <c r="DY124" s="1114"/>
      <c r="DZ124" s="1114"/>
      <c r="EA124" s="1114"/>
      <c r="EB124" s="1114"/>
      <c r="EC124" s="1114"/>
      <c r="ED124" s="1114"/>
      <c r="EE124" s="1114"/>
      <c r="EF124" s="1114"/>
      <c r="EG124" s="1114"/>
      <c r="EH124" s="1114"/>
      <c r="EI124" s="1114"/>
      <c r="EJ124" s="1114"/>
      <c r="EK124" s="1114"/>
      <c r="EL124" s="1114"/>
      <c r="EM124" s="1114"/>
      <c r="EN124" s="1114"/>
      <c r="EO124" s="1114"/>
      <c r="EP124" s="1114"/>
      <c r="EQ124" s="1115">
        <v>41000.0</v>
      </c>
      <c r="ER124" s="832" t="s">
        <v>194</v>
      </c>
      <c r="ES124" s="1116">
        <v>3.0E7</v>
      </c>
      <c r="ET124" s="1028"/>
      <c r="EU124" s="1131"/>
      <c r="EV124" s="1118">
        <v>45954.180555555555</v>
      </c>
      <c r="EW124" s="1118">
        <v>45954.180555555555</v>
      </c>
      <c r="EX124" s="1118">
        <v>45954.19097222222</v>
      </c>
      <c r="EY124" s="1118">
        <v>45954.76388888889</v>
      </c>
      <c r="EZ124" s="1119">
        <f t="shared" si="312"/>
        <v>0.5833333333</v>
      </c>
      <c r="FA124" s="1120" t="str">
        <f t="shared" si="313"/>
        <v>0 hari 14 jam 0 menit 0</v>
      </c>
      <c r="FB124" s="1121">
        <v>45956.46388888889</v>
      </c>
      <c r="FC124" s="1119">
        <f t="shared" si="314"/>
        <v>2.283333333</v>
      </c>
      <c r="FD124" s="1120" t="str">
        <f t="shared" si="315"/>
        <v>2 hari 6 jam 48 menit 0</v>
      </c>
      <c r="FE124" s="1122"/>
      <c r="FF124" s="1122"/>
      <c r="FG124" s="1122"/>
      <c r="FH124" s="1122"/>
      <c r="FI124" s="1119">
        <f t="shared" si="316"/>
        <v>0</v>
      </c>
      <c r="FJ124" s="1120" t="str">
        <f t="shared" si="317"/>
        <v>0 hari 0 jam 0 menit 0</v>
      </c>
      <c r="FK124" s="1119">
        <f t="shared" si="318"/>
        <v>2.283333333</v>
      </c>
      <c r="FL124" s="1120" t="str">
        <f t="shared" si="319"/>
        <v>2 hari 6 jam 48 menit 0</v>
      </c>
      <c r="FM124" s="1123"/>
      <c r="FN124" s="166" t="s">
        <v>195</v>
      </c>
      <c r="FO124" s="1124"/>
      <c r="FP124" s="1124"/>
      <c r="FQ124" s="1125"/>
      <c r="FR124" s="1125"/>
      <c r="FS124" s="1124"/>
      <c r="FT124" s="1124"/>
      <c r="FU124" s="1126"/>
      <c r="FV124" s="1126"/>
      <c r="FW124" s="1126"/>
      <c r="FX124" s="1126"/>
      <c r="FY124" s="1126"/>
      <c r="FZ124" s="1126"/>
      <c r="GA124" s="1126"/>
    </row>
    <row r="125" ht="28.5" customHeight="1">
      <c r="A125" s="412">
        <v>6.0</v>
      </c>
      <c r="B125" s="1089" t="s">
        <v>43</v>
      </c>
      <c r="C125" s="997"/>
      <c r="D125" s="1090"/>
      <c r="E125" s="1091"/>
      <c r="F125" s="1127" t="s">
        <v>322</v>
      </c>
      <c r="G125" s="1128" t="s">
        <v>7</v>
      </c>
      <c r="H125" s="1128" t="s">
        <v>330</v>
      </c>
      <c r="I125" s="887" t="s">
        <v>1080</v>
      </c>
      <c r="J125" s="997" t="s">
        <v>1329</v>
      </c>
      <c r="K125" s="887" t="s">
        <v>1330</v>
      </c>
      <c r="L125" s="831">
        <v>7300.0</v>
      </c>
      <c r="M125" s="527">
        <v>7256.739</v>
      </c>
      <c r="N125" s="1093" t="s">
        <v>265</v>
      </c>
      <c r="O125" s="1095"/>
      <c r="P125" s="1095"/>
      <c r="Q125" s="1095"/>
      <c r="R125" s="1095"/>
      <c r="S125" s="149" t="s">
        <v>93</v>
      </c>
      <c r="T125" s="1096"/>
      <c r="U125" s="409">
        <v>45957.0</v>
      </c>
      <c r="V125" s="1090"/>
      <c r="W125" s="1092"/>
      <c r="X125" s="1096" t="s">
        <v>334</v>
      </c>
      <c r="Y125" s="1098">
        <v>45957.0</v>
      </c>
      <c r="Z125" s="1099">
        <v>45957.645833333336</v>
      </c>
      <c r="AA125" s="1100">
        <v>45957.0</v>
      </c>
      <c r="AB125" s="1099">
        <v>45957.73541666667</v>
      </c>
      <c r="AC125" s="1101"/>
      <c r="AD125" s="1102">
        <v>7200.0</v>
      </c>
      <c r="AE125" s="1102"/>
      <c r="AF125" s="1102" t="s">
        <v>335</v>
      </c>
      <c r="AG125" s="1096" t="s">
        <v>191</v>
      </c>
      <c r="AH125" s="413" t="s">
        <v>1325</v>
      </c>
      <c r="AI125" s="811" t="s">
        <v>883</v>
      </c>
      <c r="AJ125" s="811" t="s">
        <v>883</v>
      </c>
      <c r="AK125" s="811" t="s">
        <v>884</v>
      </c>
      <c r="AL125" s="803" t="s">
        <v>142</v>
      </c>
      <c r="AM125" s="1103"/>
      <c r="AN125" s="1104"/>
      <c r="AO125" s="1176" t="s">
        <v>234</v>
      </c>
      <c r="AP125" s="956">
        <v>3800.0</v>
      </c>
      <c r="AQ125" s="993">
        <f>(38.56+38.18)/2</f>
        <v>38.37</v>
      </c>
      <c r="AR125" s="971">
        <f>(16713.15+16546.85)/2</f>
        <v>16630</v>
      </c>
      <c r="AS125" s="972">
        <f t="shared" si="298"/>
        <v>638093.1</v>
      </c>
      <c r="AT125" s="892">
        <v>522843.0</v>
      </c>
      <c r="AU125" s="892">
        <v>522843.0</v>
      </c>
      <c r="AV125" s="973">
        <v>60000.0</v>
      </c>
      <c r="AW125" s="902">
        <f t="shared" si="299"/>
        <v>-55250.1</v>
      </c>
      <c r="AX125" s="1171" t="s">
        <v>192</v>
      </c>
      <c r="AY125" s="811">
        <v>8.20251027996428E14</v>
      </c>
      <c r="AZ125" s="1150">
        <v>2.754E8</v>
      </c>
      <c r="BA125" s="1167">
        <v>45987.0</v>
      </c>
      <c r="BB125" s="1172">
        <v>45940.0</v>
      </c>
      <c r="BC125" s="1172">
        <v>45944.0</v>
      </c>
      <c r="BD125" s="1172">
        <v>45945.0</v>
      </c>
      <c r="BE125" s="1167">
        <v>45954.0</v>
      </c>
      <c r="BF125" s="1167">
        <v>45954.0</v>
      </c>
      <c r="BG125" s="1174">
        <f t="shared" si="300"/>
        <v>-33</v>
      </c>
      <c r="BH125" s="770">
        <f t="shared" si="301"/>
        <v>14</v>
      </c>
      <c r="BI125" s="769">
        <f t="shared" si="302"/>
        <v>0</v>
      </c>
      <c r="BJ125" s="1167">
        <v>45987.0</v>
      </c>
      <c r="BK125" s="1167">
        <v>45957.0</v>
      </c>
      <c r="BL125" s="1167">
        <v>45959.0</v>
      </c>
      <c r="BM125" s="1167">
        <v>45959.0</v>
      </c>
      <c r="BN125" s="1167">
        <v>45957.0</v>
      </c>
      <c r="BO125" s="1167">
        <v>45959.0</v>
      </c>
      <c r="BP125" s="769">
        <f t="shared" si="303"/>
        <v>-28</v>
      </c>
      <c r="BQ125" s="770">
        <f t="shared" si="304"/>
        <v>2</v>
      </c>
      <c r="BR125" s="769">
        <f t="shared" si="305"/>
        <v>2</v>
      </c>
      <c r="BS125" s="1167">
        <v>45987.0</v>
      </c>
      <c r="BT125" s="1177" t="s">
        <v>96</v>
      </c>
      <c r="BU125" s="1177" t="s">
        <v>96</v>
      </c>
      <c r="BV125" s="1177" t="s">
        <v>96</v>
      </c>
      <c r="BW125" s="1177" t="s">
        <v>96</v>
      </c>
      <c r="BX125" s="1177" t="s">
        <v>96</v>
      </c>
      <c r="BY125" s="769"/>
      <c r="BZ125" s="770"/>
      <c r="CA125" s="769"/>
      <c r="CB125" s="1108"/>
      <c r="CC125" s="1108"/>
      <c r="CD125" s="1108"/>
      <c r="CE125" s="1108"/>
      <c r="CF125" s="1108"/>
      <c r="CG125" s="1108"/>
      <c r="CH125" s="769">
        <f t="shared" si="309"/>
        <v>0</v>
      </c>
      <c r="CI125" s="770">
        <f t="shared" si="310"/>
        <v>0</v>
      </c>
      <c r="CJ125" s="769">
        <f t="shared" si="311"/>
        <v>0</v>
      </c>
      <c r="CK125" s="1108"/>
      <c r="CL125" s="1108"/>
      <c r="CM125" s="1108"/>
      <c r="CN125" s="1108"/>
      <c r="CO125" s="1108"/>
      <c r="CP125" s="1108"/>
      <c r="CQ125" s="1108"/>
      <c r="CR125" s="1108"/>
      <c r="CS125" s="1108"/>
      <c r="CT125" s="1108"/>
      <c r="CU125" s="1108"/>
      <c r="CV125" s="1108"/>
      <c r="CW125" s="1108"/>
      <c r="CX125" s="1108"/>
      <c r="CY125" s="1108"/>
      <c r="CZ125" s="1108"/>
      <c r="DA125" s="1108"/>
      <c r="DB125" s="1108"/>
      <c r="DC125" s="1108"/>
      <c r="DD125" s="1108"/>
      <c r="DE125" s="1108"/>
      <c r="DF125" s="1108"/>
      <c r="DG125" s="1108"/>
      <c r="DH125" s="1108"/>
      <c r="DI125" s="1108"/>
      <c r="DJ125" s="1108"/>
      <c r="DK125" s="1108"/>
      <c r="DL125" s="1108"/>
      <c r="DM125" s="1108"/>
      <c r="DN125" s="1114"/>
      <c r="DO125" s="1114"/>
      <c r="DP125" s="1114"/>
      <c r="DQ125" s="1114"/>
      <c r="DR125" s="1114"/>
      <c r="DS125" s="1114"/>
      <c r="DT125" s="1114"/>
      <c r="DU125" s="1114"/>
      <c r="DV125" s="1114"/>
      <c r="DW125" s="1114"/>
      <c r="DX125" s="1114"/>
      <c r="DY125" s="1114"/>
      <c r="DZ125" s="1114"/>
      <c r="EA125" s="1114"/>
      <c r="EB125" s="1114"/>
      <c r="EC125" s="1114"/>
      <c r="ED125" s="1114"/>
      <c r="EE125" s="1114"/>
      <c r="EF125" s="1114"/>
      <c r="EG125" s="1114"/>
      <c r="EH125" s="1114"/>
      <c r="EI125" s="1114"/>
      <c r="EJ125" s="1114"/>
      <c r="EK125" s="1114"/>
      <c r="EL125" s="1114"/>
      <c r="EM125" s="1114"/>
      <c r="EN125" s="1114"/>
      <c r="EO125" s="1114"/>
      <c r="EP125" s="1114"/>
      <c r="EQ125" s="1115">
        <v>41000.0</v>
      </c>
      <c r="ER125" s="832" t="s">
        <v>194</v>
      </c>
      <c r="ES125" s="1116">
        <v>3.0E7</v>
      </c>
      <c r="ET125" s="1028"/>
      <c r="EU125" s="1131"/>
      <c r="EV125" s="1118">
        <v>45956.927083333336</v>
      </c>
      <c r="EW125" s="1118">
        <v>45956.927083333336</v>
      </c>
      <c r="EX125" s="1118">
        <v>45956.93402777778</v>
      </c>
      <c r="EY125" s="1118">
        <v>45957.645833333336</v>
      </c>
      <c r="EZ125" s="1119">
        <f t="shared" si="312"/>
        <v>0.71875</v>
      </c>
      <c r="FA125" s="1120" t="str">
        <f t="shared" si="313"/>
        <v>0 hari 17 jam 15 menit 0</v>
      </c>
      <c r="FB125" s="1121">
        <v>45957.73541666667</v>
      </c>
      <c r="FC125" s="1119">
        <f t="shared" si="314"/>
        <v>0.8083333333</v>
      </c>
      <c r="FD125" s="1120" t="str">
        <f t="shared" si="315"/>
        <v>0 hari 19 jam 24 menit 0</v>
      </c>
      <c r="FE125" s="1122"/>
      <c r="FF125" s="1122"/>
      <c r="FG125" s="1122"/>
      <c r="FH125" s="1122"/>
      <c r="FI125" s="1119">
        <f t="shared" si="316"/>
        <v>0</v>
      </c>
      <c r="FJ125" s="1120" t="str">
        <f t="shared" si="317"/>
        <v>0 hari 0 jam 0 menit 0</v>
      </c>
      <c r="FK125" s="1119">
        <f t="shared" si="318"/>
        <v>0.8083333333</v>
      </c>
      <c r="FL125" s="1120" t="str">
        <f t="shared" si="319"/>
        <v>0 hari 19 jam 24 menit 0</v>
      </c>
      <c r="FM125" s="1123"/>
      <c r="FN125" s="166" t="s">
        <v>195</v>
      </c>
      <c r="FO125" s="1124"/>
      <c r="FP125" s="1124"/>
      <c r="FQ125" s="1125"/>
      <c r="FR125" s="1125"/>
      <c r="FS125" s="1124"/>
      <c r="FT125" s="1124"/>
      <c r="FU125" s="1126"/>
      <c r="FV125" s="1126"/>
      <c r="FW125" s="1126"/>
      <c r="FX125" s="1126"/>
      <c r="FY125" s="1126"/>
      <c r="FZ125" s="1126"/>
      <c r="GA125" s="1126"/>
    </row>
    <row r="126" ht="28.5" customHeight="1">
      <c r="A126" s="412">
        <v>7.0</v>
      </c>
      <c r="B126" s="1089" t="s">
        <v>43</v>
      </c>
      <c r="C126" s="997"/>
      <c r="D126" s="1090"/>
      <c r="E126" s="1091"/>
      <c r="F126" s="1127" t="s">
        <v>322</v>
      </c>
      <c r="G126" s="1128" t="s">
        <v>7</v>
      </c>
      <c r="H126" s="1128" t="s">
        <v>330</v>
      </c>
      <c r="I126" s="887" t="s">
        <v>1080</v>
      </c>
      <c r="J126" s="997" t="s">
        <v>1331</v>
      </c>
      <c r="K126" s="887" t="s">
        <v>1332</v>
      </c>
      <c r="L126" s="831">
        <v>7300.0</v>
      </c>
      <c r="M126" s="527">
        <v>7511.812</v>
      </c>
      <c r="N126" s="1093" t="s">
        <v>265</v>
      </c>
      <c r="O126" s="1095"/>
      <c r="P126" s="1095"/>
      <c r="Q126" s="1095"/>
      <c r="R126" s="1095"/>
      <c r="S126" s="149" t="s">
        <v>93</v>
      </c>
      <c r="T126" s="1096"/>
      <c r="U126" s="409">
        <v>45953.0</v>
      </c>
      <c r="V126" s="1090"/>
      <c r="W126" s="1092"/>
      <c r="X126" s="1096" t="s">
        <v>334</v>
      </c>
      <c r="Y126" s="1098">
        <v>45953.0</v>
      </c>
      <c r="Z126" s="1099">
        <v>45953.73611111111</v>
      </c>
      <c r="AA126" s="1100">
        <v>45954.0</v>
      </c>
      <c r="AB126" s="1099">
        <v>45954.71597222222</v>
      </c>
      <c r="AC126" s="1101"/>
      <c r="AD126" s="1102">
        <v>7200.0</v>
      </c>
      <c r="AE126" s="1102"/>
      <c r="AF126" s="1102" t="s">
        <v>335</v>
      </c>
      <c r="AG126" s="1096" t="s">
        <v>191</v>
      </c>
      <c r="AH126" s="413" t="s">
        <v>1081</v>
      </c>
      <c r="AI126" s="811" t="s">
        <v>883</v>
      </c>
      <c r="AJ126" s="811" t="s">
        <v>883</v>
      </c>
      <c r="AK126" s="811" t="s">
        <v>884</v>
      </c>
      <c r="AL126" s="803" t="s">
        <v>142</v>
      </c>
      <c r="AM126" s="1103"/>
      <c r="AN126" s="1104"/>
      <c r="AO126" s="964" t="s">
        <v>1074</v>
      </c>
      <c r="AP126" s="956">
        <v>3800.0</v>
      </c>
      <c r="AQ126" s="993">
        <f>(38.18+37.6)/2</f>
        <v>37.89</v>
      </c>
      <c r="AR126" s="971">
        <f>(16671.94+16506.06)/2</f>
        <v>16589</v>
      </c>
      <c r="AS126" s="972">
        <f t="shared" si="298"/>
        <v>628557.21</v>
      </c>
      <c r="AT126" s="892">
        <v>576418.0</v>
      </c>
      <c r="AU126" s="892">
        <v>567208.0</v>
      </c>
      <c r="AV126" s="973">
        <v>60000.0</v>
      </c>
      <c r="AW126" s="902">
        <f t="shared" si="299"/>
        <v>7860.79</v>
      </c>
      <c r="AX126" s="1171" t="s">
        <v>192</v>
      </c>
      <c r="AY126" s="811">
        <v>8.20251023625773E14</v>
      </c>
      <c r="AZ126" s="1150">
        <v>2.754E8</v>
      </c>
      <c r="BA126" s="1167">
        <v>45987.0</v>
      </c>
      <c r="BB126" s="1172">
        <v>45940.0</v>
      </c>
      <c r="BC126" s="1172">
        <v>45944.0</v>
      </c>
      <c r="BD126" s="1172">
        <v>45945.0</v>
      </c>
      <c r="BE126" s="1167">
        <v>45954.0</v>
      </c>
      <c r="BF126" s="1167">
        <v>45954.0</v>
      </c>
      <c r="BG126" s="1174">
        <f t="shared" si="300"/>
        <v>-33</v>
      </c>
      <c r="BH126" s="770">
        <f t="shared" si="301"/>
        <v>14</v>
      </c>
      <c r="BI126" s="769">
        <f t="shared" si="302"/>
        <v>0</v>
      </c>
      <c r="BJ126" s="1167">
        <v>45987.0</v>
      </c>
      <c r="BK126" s="1167">
        <v>45954.0</v>
      </c>
      <c r="BL126" s="1167">
        <v>45954.0</v>
      </c>
      <c r="BM126" s="1167">
        <v>45955.0</v>
      </c>
      <c r="BN126" s="1167">
        <v>45957.0</v>
      </c>
      <c r="BO126" s="1167">
        <v>45959.0</v>
      </c>
      <c r="BP126" s="769">
        <f t="shared" si="303"/>
        <v>-28</v>
      </c>
      <c r="BQ126" s="770">
        <f t="shared" si="304"/>
        <v>5</v>
      </c>
      <c r="BR126" s="769">
        <f t="shared" si="305"/>
        <v>2</v>
      </c>
      <c r="BS126" s="1167">
        <v>45987.0</v>
      </c>
      <c r="BT126" s="1167">
        <v>45978.0</v>
      </c>
      <c r="BU126" s="1167">
        <v>45979.0</v>
      </c>
      <c r="BV126" s="1167">
        <v>45979.0</v>
      </c>
      <c r="BW126" s="1167">
        <v>45987.0</v>
      </c>
      <c r="BX126" s="1167">
        <v>45987.0</v>
      </c>
      <c r="BY126" s="769">
        <f t="shared" ref="BY126:BY128" si="320">BX126-BS126</f>
        <v>0</v>
      </c>
      <c r="BZ126" s="770">
        <f t="shared" ref="BZ126:BZ128" si="321">BX126-BT126</f>
        <v>9</v>
      </c>
      <c r="CA126" s="769">
        <f t="shared" ref="CA126:CA128" si="322">BX126-BW126</f>
        <v>0</v>
      </c>
      <c r="CB126" s="1108"/>
      <c r="CC126" s="1108"/>
      <c r="CD126" s="1108"/>
      <c r="CE126" s="1108"/>
      <c r="CF126" s="1108"/>
      <c r="CG126" s="1108"/>
      <c r="CH126" s="769">
        <f t="shared" si="309"/>
        <v>0</v>
      </c>
      <c r="CI126" s="770">
        <f t="shared" si="310"/>
        <v>0</v>
      </c>
      <c r="CJ126" s="769">
        <f t="shared" si="311"/>
        <v>0</v>
      </c>
      <c r="CK126" s="1108"/>
      <c r="CL126" s="1108"/>
      <c r="CM126" s="1108"/>
      <c r="CN126" s="1108"/>
      <c r="CO126" s="1108"/>
      <c r="CP126" s="1108"/>
      <c r="CQ126" s="1108"/>
      <c r="CR126" s="1108"/>
      <c r="CS126" s="1108"/>
      <c r="CT126" s="1108"/>
      <c r="CU126" s="1108"/>
      <c r="CV126" s="1108"/>
      <c r="CW126" s="1108"/>
      <c r="CX126" s="1108"/>
      <c r="CY126" s="1108"/>
      <c r="CZ126" s="1108"/>
      <c r="DA126" s="1108"/>
      <c r="DB126" s="1108"/>
      <c r="DC126" s="1108"/>
      <c r="DD126" s="1108"/>
      <c r="DE126" s="1108"/>
      <c r="DF126" s="1108"/>
      <c r="DG126" s="1108"/>
      <c r="DH126" s="1108"/>
      <c r="DI126" s="1108"/>
      <c r="DJ126" s="1108"/>
      <c r="DK126" s="1108"/>
      <c r="DL126" s="1108"/>
      <c r="DM126" s="1108"/>
      <c r="DN126" s="1114"/>
      <c r="DO126" s="1114"/>
      <c r="DP126" s="1114"/>
      <c r="DQ126" s="1114"/>
      <c r="DR126" s="1114"/>
      <c r="DS126" s="1114"/>
      <c r="DT126" s="1114"/>
      <c r="DU126" s="1114"/>
      <c r="DV126" s="1114"/>
      <c r="DW126" s="1114"/>
      <c r="DX126" s="1114"/>
      <c r="DY126" s="1114"/>
      <c r="DZ126" s="1114"/>
      <c r="EA126" s="1114"/>
      <c r="EB126" s="1114"/>
      <c r="EC126" s="1114"/>
      <c r="ED126" s="1114"/>
      <c r="EE126" s="1114"/>
      <c r="EF126" s="1114"/>
      <c r="EG126" s="1114"/>
      <c r="EH126" s="1114"/>
      <c r="EI126" s="1114"/>
      <c r="EJ126" s="1114"/>
      <c r="EK126" s="1114"/>
      <c r="EL126" s="1114"/>
      <c r="EM126" s="1114"/>
      <c r="EN126" s="1114"/>
      <c r="EO126" s="1114"/>
      <c r="EP126" s="1114"/>
      <c r="EQ126" s="1115">
        <v>41000.0</v>
      </c>
      <c r="ER126" s="832" t="s">
        <v>194</v>
      </c>
      <c r="ES126" s="1116">
        <v>3.0E7</v>
      </c>
      <c r="ET126" s="1028"/>
      <c r="EU126" s="1131"/>
      <c r="EV126" s="1118">
        <v>45953.28472222222</v>
      </c>
      <c r="EW126" s="1118">
        <v>45953.28472222222</v>
      </c>
      <c r="EX126" s="1118">
        <v>45953.430555555555</v>
      </c>
      <c r="EY126" s="1118">
        <v>45953.73611111111</v>
      </c>
      <c r="EZ126" s="1119">
        <f t="shared" si="312"/>
        <v>0.4513888889</v>
      </c>
      <c r="FA126" s="1120" t="str">
        <f t="shared" si="313"/>
        <v>0 hari 10 jam 50 menit 0</v>
      </c>
      <c r="FB126" s="1121">
        <v>45954.71597222222</v>
      </c>
      <c r="FC126" s="1119">
        <f t="shared" si="314"/>
        <v>1.43125</v>
      </c>
      <c r="FD126" s="1120" t="str">
        <f t="shared" si="315"/>
        <v>1 hari 10 jam 21 menit 0</v>
      </c>
      <c r="FE126" s="1122"/>
      <c r="FF126" s="1122"/>
      <c r="FG126" s="1122"/>
      <c r="FH126" s="1122"/>
      <c r="FI126" s="1119">
        <f t="shared" si="316"/>
        <v>0</v>
      </c>
      <c r="FJ126" s="1120" t="str">
        <f t="shared" si="317"/>
        <v>0 hari 0 jam 0 menit 0</v>
      </c>
      <c r="FK126" s="1119">
        <f t="shared" si="318"/>
        <v>1.43125</v>
      </c>
      <c r="FL126" s="1120" t="str">
        <f t="shared" si="319"/>
        <v>1 hari 10 jam 21 menit 0</v>
      </c>
      <c r="FM126" s="1123"/>
      <c r="FN126" s="166" t="s">
        <v>195</v>
      </c>
      <c r="FO126" s="1124"/>
      <c r="FP126" s="1124"/>
      <c r="FQ126" s="1125"/>
      <c r="FR126" s="1125"/>
      <c r="FS126" s="1124"/>
      <c r="FT126" s="1124"/>
      <c r="FU126" s="1126"/>
      <c r="FV126" s="1126"/>
      <c r="FW126" s="1126"/>
      <c r="FX126" s="1126"/>
      <c r="FY126" s="1126"/>
      <c r="FZ126" s="1126"/>
      <c r="GA126" s="1126"/>
    </row>
    <row r="127" ht="28.5" customHeight="1">
      <c r="A127" s="412">
        <v>8.0</v>
      </c>
      <c r="B127" s="1089" t="s">
        <v>43</v>
      </c>
      <c r="C127" s="997"/>
      <c r="D127" s="1090"/>
      <c r="E127" s="1091"/>
      <c r="F127" s="1127" t="s">
        <v>322</v>
      </c>
      <c r="G127" s="1128" t="s">
        <v>7</v>
      </c>
      <c r="H127" s="1128" t="s">
        <v>330</v>
      </c>
      <c r="I127" s="1175" t="s">
        <v>1321</v>
      </c>
      <c r="J127" s="997" t="s">
        <v>1333</v>
      </c>
      <c r="K127" s="887" t="s">
        <v>1334</v>
      </c>
      <c r="L127" s="831">
        <v>7300.0</v>
      </c>
      <c r="M127" s="527">
        <v>7051.347</v>
      </c>
      <c r="N127" s="1093" t="s">
        <v>265</v>
      </c>
      <c r="O127" s="1095"/>
      <c r="P127" s="1095"/>
      <c r="Q127" s="1095"/>
      <c r="R127" s="1095"/>
      <c r="S127" s="149" t="s">
        <v>93</v>
      </c>
      <c r="T127" s="1096"/>
      <c r="U127" s="409">
        <v>45962.0</v>
      </c>
      <c r="V127" s="1090"/>
      <c r="W127" s="1092"/>
      <c r="X127" s="1096" t="s">
        <v>334</v>
      </c>
      <c r="Y127" s="1098">
        <v>45962.0</v>
      </c>
      <c r="Z127" s="1099">
        <v>45962.208333333336</v>
      </c>
      <c r="AA127" s="1100">
        <v>45962.0</v>
      </c>
      <c r="AB127" s="1099">
        <v>45962.529861111114</v>
      </c>
      <c r="AC127" s="1101"/>
      <c r="AD127" s="1102">
        <v>7200.0</v>
      </c>
      <c r="AE127" s="1102"/>
      <c r="AF127" s="1102" t="s">
        <v>335</v>
      </c>
      <c r="AG127" s="1096" t="s">
        <v>191</v>
      </c>
      <c r="AH127" s="413" t="s">
        <v>1081</v>
      </c>
      <c r="AI127" s="811" t="s">
        <v>883</v>
      </c>
      <c r="AJ127" s="811" t="s">
        <v>883</v>
      </c>
      <c r="AK127" s="811" t="s">
        <v>884</v>
      </c>
      <c r="AL127" s="803" t="s">
        <v>142</v>
      </c>
      <c r="AM127" s="1103"/>
      <c r="AN127" s="1104"/>
      <c r="AO127" s="964" t="s">
        <v>1074</v>
      </c>
      <c r="AP127" s="956">
        <v>3800.0</v>
      </c>
      <c r="AQ127" s="993">
        <f t="shared" ref="AQ127:AQ128" si="323">(38.79+38.56)/2</f>
        <v>38.675</v>
      </c>
      <c r="AR127" s="971">
        <f t="shared" ref="AR127:AR128" si="324">(16728.22+16561.78)/2</f>
        <v>16645</v>
      </c>
      <c r="AS127" s="972">
        <f t="shared" si="298"/>
        <v>643745.375</v>
      </c>
      <c r="AT127" s="892">
        <v>585277.0</v>
      </c>
      <c r="AU127" s="892">
        <v>554074.0</v>
      </c>
      <c r="AV127" s="973">
        <v>60000.0</v>
      </c>
      <c r="AW127" s="902">
        <f t="shared" si="299"/>
        <v>1531.625</v>
      </c>
      <c r="AX127" s="1171" t="s">
        <v>192</v>
      </c>
      <c r="AY127" s="811">
        <v>8.20251031698692E14</v>
      </c>
      <c r="AZ127" s="1150">
        <v>2.754E8</v>
      </c>
      <c r="BA127" s="1167">
        <v>45987.0</v>
      </c>
      <c r="BB127" s="1172">
        <v>45946.0</v>
      </c>
      <c r="BC127" s="1172">
        <v>45946.0</v>
      </c>
      <c r="BD127" s="1172">
        <v>45946.0</v>
      </c>
      <c r="BE127" s="1167">
        <v>45954.0</v>
      </c>
      <c r="BF127" s="1167">
        <v>45954.0</v>
      </c>
      <c r="BG127" s="1174">
        <f t="shared" si="300"/>
        <v>-33</v>
      </c>
      <c r="BH127" s="770">
        <f t="shared" si="301"/>
        <v>8</v>
      </c>
      <c r="BI127" s="769">
        <f t="shared" si="302"/>
        <v>0</v>
      </c>
      <c r="BJ127" s="1167">
        <v>45987.0</v>
      </c>
      <c r="BK127" s="1167">
        <v>45957.0</v>
      </c>
      <c r="BL127" s="1167">
        <v>45959.0</v>
      </c>
      <c r="BM127" s="1167">
        <v>45959.0</v>
      </c>
      <c r="BN127" s="1167">
        <v>45966.0</v>
      </c>
      <c r="BO127" s="1167">
        <v>45968.0</v>
      </c>
      <c r="BP127" s="769">
        <f t="shared" si="303"/>
        <v>-19</v>
      </c>
      <c r="BQ127" s="770">
        <f t="shared" si="304"/>
        <v>11</v>
      </c>
      <c r="BR127" s="769">
        <f t="shared" si="305"/>
        <v>2</v>
      </c>
      <c r="BS127" s="1167">
        <v>45987.0</v>
      </c>
      <c r="BT127" s="1167">
        <v>45978.0</v>
      </c>
      <c r="BU127" s="1167">
        <v>45979.0</v>
      </c>
      <c r="BV127" s="1167">
        <v>45979.0</v>
      </c>
      <c r="BW127" s="1167">
        <v>45987.0</v>
      </c>
      <c r="BX127" s="1167">
        <v>45987.0</v>
      </c>
      <c r="BY127" s="769">
        <f t="shared" si="320"/>
        <v>0</v>
      </c>
      <c r="BZ127" s="770">
        <f t="shared" si="321"/>
        <v>9</v>
      </c>
      <c r="CA127" s="769">
        <f t="shared" si="322"/>
        <v>0</v>
      </c>
      <c r="CB127" s="1108"/>
      <c r="CC127" s="1108"/>
      <c r="CD127" s="1108"/>
      <c r="CE127" s="1108"/>
      <c r="CF127" s="1108"/>
      <c r="CG127" s="1108"/>
      <c r="CH127" s="769">
        <f t="shared" si="309"/>
        <v>0</v>
      </c>
      <c r="CI127" s="770">
        <f t="shared" si="310"/>
        <v>0</v>
      </c>
      <c r="CJ127" s="769">
        <f t="shared" si="311"/>
        <v>0</v>
      </c>
      <c r="CK127" s="1108"/>
      <c r="CL127" s="1108"/>
      <c r="CM127" s="1108"/>
      <c r="CN127" s="1108"/>
      <c r="CO127" s="1108"/>
      <c r="CP127" s="1108"/>
      <c r="CQ127" s="1108"/>
      <c r="CR127" s="1108"/>
      <c r="CS127" s="1108"/>
      <c r="CT127" s="1108"/>
      <c r="CU127" s="1108"/>
      <c r="CV127" s="1108"/>
      <c r="CW127" s="1108"/>
      <c r="CX127" s="1108"/>
      <c r="CY127" s="1108"/>
      <c r="CZ127" s="1108"/>
      <c r="DA127" s="1108"/>
      <c r="DB127" s="1108"/>
      <c r="DC127" s="1108"/>
      <c r="DD127" s="1108"/>
      <c r="DE127" s="1108"/>
      <c r="DF127" s="1108"/>
      <c r="DG127" s="1108"/>
      <c r="DH127" s="1108"/>
      <c r="DI127" s="1108"/>
      <c r="DJ127" s="1108"/>
      <c r="DK127" s="1108"/>
      <c r="DL127" s="1108"/>
      <c r="DM127" s="1108"/>
      <c r="DN127" s="1114"/>
      <c r="DO127" s="1114"/>
      <c r="DP127" s="1114"/>
      <c r="DQ127" s="1114"/>
      <c r="DR127" s="1114"/>
      <c r="DS127" s="1114"/>
      <c r="DT127" s="1114"/>
      <c r="DU127" s="1114"/>
      <c r="DV127" s="1114"/>
      <c r="DW127" s="1114"/>
      <c r="DX127" s="1114"/>
      <c r="DY127" s="1114"/>
      <c r="DZ127" s="1114"/>
      <c r="EA127" s="1114"/>
      <c r="EB127" s="1114"/>
      <c r="EC127" s="1114"/>
      <c r="ED127" s="1114"/>
      <c r="EE127" s="1114"/>
      <c r="EF127" s="1114"/>
      <c r="EG127" s="1114"/>
      <c r="EH127" s="1114"/>
      <c r="EI127" s="1114"/>
      <c r="EJ127" s="1114"/>
      <c r="EK127" s="1114"/>
      <c r="EL127" s="1114"/>
      <c r="EM127" s="1114"/>
      <c r="EN127" s="1114"/>
      <c r="EO127" s="1114"/>
      <c r="EP127" s="1114"/>
      <c r="EQ127" s="1115">
        <v>41000.0</v>
      </c>
      <c r="ER127" s="832" t="s">
        <v>194</v>
      </c>
      <c r="ES127" s="1116">
        <v>3.0E7</v>
      </c>
      <c r="ET127" s="1028"/>
      <c r="EU127" s="1131"/>
      <c r="EV127" s="1118">
        <v>45961.51388888889</v>
      </c>
      <c r="EW127" s="1118">
        <v>45961.51388888889</v>
      </c>
      <c r="EX127" s="1118">
        <v>45961.770833333336</v>
      </c>
      <c r="EY127" s="1118">
        <v>45962.208333333336</v>
      </c>
      <c r="EZ127" s="1119">
        <f t="shared" si="312"/>
        <v>0.6944444444</v>
      </c>
      <c r="FA127" s="1120" t="str">
        <f t="shared" si="313"/>
        <v>0 hari 16 jam 40 menit 0</v>
      </c>
      <c r="FB127" s="1121">
        <v>45962.529861111114</v>
      </c>
      <c r="FC127" s="1119">
        <f t="shared" si="314"/>
        <v>1.015972222</v>
      </c>
      <c r="FD127" s="1120" t="str">
        <f t="shared" si="315"/>
        <v>1 hari 0 jam 23 menit 0</v>
      </c>
      <c r="FE127" s="1122"/>
      <c r="FF127" s="1122"/>
      <c r="FG127" s="1122"/>
      <c r="FH127" s="1122"/>
      <c r="FI127" s="1119">
        <f t="shared" si="316"/>
        <v>0</v>
      </c>
      <c r="FJ127" s="1120" t="str">
        <f t="shared" si="317"/>
        <v>0 hari 0 jam 0 menit 0</v>
      </c>
      <c r="FK127" s="1119">
        <f t="shared" si="318"/>
        <v>1.015972222</v>
      </c>
      <c r="FL127" s="1120" t="str">
        <f t="shared" si="319"/>
        <v>1 hari 0 jam 23 menit 0</v>
      </c>
      <c r="FM127" s="1123"/>
      <c r="FN127" s="166" t="s">
        <v>195</v>
      </c>
      <c r="FO127" s="1124"/>
      <c r="FP127" s="1124"/>
      <c r="FQ127" s="1125"/>
      <c r="FR127" s="1125"/>
      <c r="FS127" s="1124"/>
      <c r="FT127" s="1124"/>
      <c r="FU127" s="1126"/>
      <c r="FV127" s="1126"/>
      <c r="FW127" s="1126"/>
      <c r="FX127" s="1126"/>
      <c r="FY127" s="1126"/>
      <c r="FZ127" s="1126"/>
      <c r="GA127" s="1126"/>
    </row>
    <row r="128" ht="23.25" customHeight="1">
      <c r="A128" s="412">
        <v>9.0</v>
      </c>
      <c r="B128" s="1089" t="s">
        <v>43</v>
      </c>
      <c r="C128" s="1136"/>
      <c r="D128" s="1127"/>
      <c r="E128" s="1137"/>
      <c r="F128" s="1127" t="s">
        <v>322</v>
      </c>
      <c r="G128" s="1128" t="s">
        <v>7</v>
      </c>
      <c r="H128" s="1128" t="s">
        <v>330</v>
      </c>
      <c r="I128" s="428" t="s">
        <v>1080</v>
      </c>
      <c r="J128" s="1136" t="s">
        <v>1335</v>
      </c>
      <c r="K128" s="887" t="s">
        <v>1336</v>
      </c>
      <c r="L128" s="831">
        <v>7000.0</v>
      </c>
      <c r="M128" s="527">
        <v>6913.319</v>
      </c>
      <c r="N128" s="1093" t="s">
        <v>265</v>
      </c>
      <c r="O128" s="1140"/>
      <c r="P128" s="1140"/>
      <c r="Q128" s="1140"/>
      <c r="R128" s="1140"/>
      <c r="S128" s="149" t="s">
        <v>93</v>
      </c>
      <c r="T128" s="1141"/>
      <c r="U128" s="409">
        <v>45962.0</v>
      </c>
      <c r="V128" s="1127"/>
      <c r="W128" s="1128"/>
      <c r="X128" s="1096" t="s">
        <v>334</v>
      </c>
      <c r="Y128" s="1142">
        <v>45962.0</v>
      </c>
      <c r="Z128" s="1135">
        <v>45962.760416666664</v>
      </c>
      <c r="AA128" s="1143">
        <v>45962.0</v>
      </c>
      <c r="AB128" s="1135">
        <v>45962.97777777778</v>
      </c>
      <c r="AC128" s="1144"/>
      <c r="AD128" s="1145"/>
      <c r="AE128" s="1145"/>
      <c r="AF128" s="1102" t="s">
        <v>335</v>
      </c>
      <c r="AG128" s="1096" t="s">
        <v>191</v>
      </c>
      <c r="AH128" s="413" t="s">
        <v>1081</v>
      </c>
      <c r="AI128" s="811" t="s">
        <v>883</v>
      </c>
      <c r="AJ128" s="811" t="s">
        <v>883</v>
      </c>
      <c r="AK128" s="811" t="s">
        <v>884</v>
      </c>
      <c r="AL128" s="803" t="s">
        <v>142</v>
      </c>
      <c r="AM128" s="1146"/>
      <c r="AN128" s="1147"/>
      <c r="AO128" s="964" t="s">
        <v>1074</v>
      </c>
      <c r="AP128" s="956">
        <v>3800.0</v>
      </c>
      <c r="AQ128" s="993">
        <f t="shared" si="323"/>
        <v>38.675</v>
      </c>
      <c r="AR128" s="971">
        <f t="shared" si="324"/>
        <v>16645</v>
      </c>
      <c r="AS128" s="972">
        <f t="shared" si="298"/>
        <v>643745.375</v>
      </c>
      <c r="AT128" s="971">
        <v>585277.0</v>
      </c>
      <c r="AU128" s="892">
        <v>576876.0</v>
      </c>
      <c r="AV128" s="973">
        <v>60000.0</v>
      </c>
      <c r="AW128" s="902">
        <f t="shared" si="299"/>
        <v>1531.625</v>
      </c>
      <c r="AX128" s="1171" t="s">
        <v>192</v>
      </c>
      <c r="AY128" s="1149">
        <v>8.20251101860036E14</v>
      </c>
      <c r="AZ128" s="1150">
        <v>2.754E8</v>
      </c>
      <c r="BA128" s="1167">
        <v>45987.0</v>
      </c>
      <c r="BB128" s="1172">
        <v>45946.0</v>
      </c>
      <c r="BC128" s="1172">
        <v>45946.0</v>
      </c>
      <c r="BD128" s="1172">
        <v>45946.0</v>
      </c>
      <c r="BE128" s="1167">
        <v>45954.0</v>
      </c>
      <c r="BF128" s="1167">
        <v>45954.0</v>
      </c>
      <c r="BG128" s="1174">
        <f t="shared" si="300"/>
        <v>-33</v>
      </c>
      <c r="BH128" s="770">
        <f t="shared" si="301"/>
        <v>8</v>
      </c>
      <c r="BI128" s="769">
        <f t="shared" si="302"/>
        <v>0</v>
      </c>
      <c r="BJ128" s="1167">
        <v>45987.0</v>
      </c>
      <c r="BK128" s="1167">
        <v>45957.0</v>
      </c>
      <c r="BL128" s="1167">
        <v>45959.0</v>
      </c>
      <c r="BM128" s="1167">
        <v>45959.0</v>
      </c>
      <c r="BN128" s="1167">
        <v>45966.0</v>
      </c>
      <c r="BO128" s="1167">
        <v>45968.0</v>
      </c>
      <c r="BP128" s="769">
        <f t="shared" si="303"/>
        <v>-19</v>
      </c>
      <c r="BQ128" s="770">
        <f t="shared" si="304"/>
        <v>11</v>
      </c>
      <c r="BR128" s="769">
        <f t="shared" si="305"/>
        <v>2</v>
      </c>
      <c r="BS128" s="1167">
        <v>45987.0</v>
      </c>
      <c r="BT128" s="1167">
        <v>45978.0</v>
      </c>
      <c r="BU128" s="1167">
        <v>45979.0</v>
      </c>
      <c r="BV128" s="1167">
        <v>45979.0</v>
      </c>
      <c r="BW128" s="1167">
        <v>45987.0</v>
      </c>
      <c r="BX128" s="1167">
        <v>45987.0</v>
      </c>
      <c r="BY128" s="769">
        <f t="shared" si="320"/>
        <v>0</v>
      </c>
      <c r="BZ128" s="770">
        <f t="shared" si="321"/>
        <v>9</v>
      </c>
      <c r="CA128" s="769">
        <f t="shared" si="322"/>
        <v>0</v>
      </c>
      <c r="CB128" s="1151"/>
      <c r="CC128" s="1151"/>
      <c r="CD128" s="1151"/>
      <c r="CE128" s="1151"/>
      <c r="CF128" s="1151"/>
      <c r="CG128" s="1151"/>
      <c r="CH128" s="769">
        <f t="shared" si="309"/>
        <v>0</v>
      </c>
      <c r="CI128" s="770">
        <f t="shared" si="310"/>
        <v>0</v>
      </c>
      <c r="CJ128" s="769">
        <f t="shared" si="311"/>
        <v>0</v>
      </c>
      <c r="CK128" s="1151"/>
      <c r="CL128" s="1151"/>
      <c r="CM128" s="1151"/>
      <c r="CN128" s="1151"/>
      <c r="CO128" s="1151"/>
      <c r="CP128" s="1151"/>
      <c r="CQ128" s="1151"/>
      <c r="CR128" s="1151"/>
      <c r="CS128" s="1151"/>
      <c r="CT128" s="1151"/>
      <c r="CU128" s="1151"/>
      <c r="CV128" s="1151"/>
      <c r="CW128" s="1151"/>
      <c r="CX128" s="1151"/>
      <c r="CY128" s="1151"/>
      <c r="CZ128" s="1151"/>
      <c r="DA128" s="1151"/>
      <c r="DB128" s="1151"/>
      <c r="DC128" s="1151"/>
      <c r="DD128" s="1151"/>
      <c r="DE128" s="1151"/>
      <c r="DF128" s="1151"/>
      <c r="DG128" s="1151"/>
      <c r="DH128" s="1151"/>
      <c r="DI128" s="1151"/>
      <c r="DJ128" s="1151"/>
      <c r="DK128" s="1151"/>
      <c r="DL128" s="1151"/>
      <c r="DM128" s="1151"/>
      <c r="DN128" s="1153"/>
      <c r="DO128" s="1153"/>
      <c r="DP128" s="1153"/>
      <c r="DQ128" s="1153"/>
      <c r="DR128" s="1153"/>
      <c r="DS128" s="1153"/>
      <c r="DT128" s="1153"/>
      <c r="DU128" s="1153"/>
      <c r="DV128" s="1153"/>
      <c r="DW128" s="1153"/>
      <c r="DX128" s="1153"/>
      <c r="DY128" s="1153"/>
      <c r="DZ128" s="1153"/>
      <c r="EA128" s="1153"/>
      <c r="EB128" s="1153"/>
      <c r="EC128" s="1153"/>
      <c r="ED128" s="1153"/>
      <c r="EE128" s="1153"/>
      <c r="EF128" s="1153"/>
      <c r="EG128" s="1153"/>
      <c r="EH128" s="1153"/>
      <c r="EI128" s="1153"/>
      <c r="EJ128" s="1153"/>
      <c r="EK128" s="1153"/>
      <c r="EL128" s="1153"/>
      <c r="EM128" s="1153"/>
      <c r="EN128" s="1153"/>
      <c r="EO128" s="1153"/>
      <c r="EP128" s="1153"/>
      <c r="EQ128" s="1115">
        <v>41000.0</v>
      </c>
      <c r="ER128" s="832" t="s">
        <v>194</v>
      </c>
      <c r="ES128" s="1116">
        <v>3.0E7</v>
      </c>
      <c r="ET128" s="1154"/>
      <c r="EU128" s="1155"/>
      <c r="EV128" s="1156">
        <v>45962.274305555555</v>
      </c>
      <c r="EW128" s="1156">
        <v>45962.274305555555</v>
      </c>
      <c r="EX128" s="1156">
        <v>45962.413194444445</v>
      </c>
      <c r="EY128" s="1156">
        <v>45962.760416666664</v>
      </c>
      <c r="EZ128" s="1119">
        <f t="shared" si="312"/>
        <v>0.4861111111</v>
      </c>
      <c r="FA128" s="1120" t="str">
        <f t="shared" si="313"/>
        <v>0 hari 11 jam 40 menit 0</v>
      </c>
      <c r="FB128" s="1157">
        <v>45962.97777777778</v>
      </c>
      <c r="FC128" s="1119">
        <f t="shared" si="314"/>
        <v>0.7034722222</v>
      </c>
      <c r="FD128" s="1120" t="str">
        <f t="shared" si="315"/>
        <v>0 hari 16 jam 53 menit 0</v>
      </c>
      <c r="FE128" s="1158"/>
      <c r="FF128" s="1158"/>
      <c r="FG128" s="1158"/>
      <c r="FH128" s="1158"/>
      <c r="FI128" s="1159"/>
      <c r="FJ128" s="1160"/>
      <c r="FK128" s="1159"/>
      <c r="FL128" s="1160"/>
      <c r="FM128" s="462"/>
      <c r="FN128" s="166" t="s">
        <v>195</v>
      </c>
      <c r="FO128" s="1161"/>
      <c r="FP128" s="1161"/>
      <c r="FQ128" s="1162"/>
      <c r="FR128" s="1162"/>
      <c r="FS128" s="1161"/>
      <c r="FT128" s="1161"/>
      <c r="FU128" s="463"/>
      <c r="FV128" s="463"/>
      <c r="FW128" s="463"/>
      <c r="FX128" s="463"/>
      <c r="FY128" s="463"/>
      <c r="FZ128" s="463"/>
      <c r="GA128" s="463"/>
    </row>
    <row r="129">
      <c r="A129" s="301"/>
      <c r="B129" s="553"/>
      <c r="C129" s="554"/>
      <c r="D129" s="567"/>
      <c r="E129" s="307"/>
      <c r="F129" s="300"/>
      <c r="G129" s="300"/>
      <c r="H129" s="300"/>
      <c r="I129" s="557"/>
      <c r="J129" s="558"/>
      <c r="K129" s="1164" t="s">
        <v>111</v>
      </c>
      <c r="L129" s="309">
        <f t="shared" ref="L129:M129" si="325">SUM(L120:L128)</f>
        <v>66200</v>
      </c>
      <c r="M129" s="310">
        <f t="shared" si="325"/>
        <v>66116.694</v>
      </c>
      <c r="N129" s="311"/>
      <c r="O129" s="300"/>
      <c r="P129" s="300"/>
      <c r="Q129" s="300"/>
      <c r="R129" s="300"/>
      <c r="S129" s="300"/>
      <c r="T129" s="280"/>
      <c r="U129" s="300"/>
      <c r="V129" s="312"/>
      <c r="W129" s="313"/>
      <c r="X129" s="281"/>
      <c r="Y129" s="301"/>
      <c r="Z129" s="301"/>
      <c r="AA129" s="314"/>
      <c r="AB129" s="314"/>
      <c r="AC129" s="314"/>
      <c r="AD129" s="309"/>
      <c r="AE129" s="309"/>
      <c r="AF129" s="309"/>
      <c r="AG129" s="315"/>
      <c r="AH129" s="289"/>
      <c r="AI129" s="280"/>
      <c r="AJ129" s="280"/>
      <c r="AK129" s="280"/>
      <c r="AL129" s="280"/>
      <c r="AM129" s="280"/>
      <c r="AN129" s="280"/>
      <c r="AO129" s="280"/>
      <c r="AP129" s="280"/>
      <c r="AQ129" s="280"/>
      <c r="AR129" s="280"/>
      <c r="AS129" s="280"/>
      <c r="AT129" s="280"/>
      <c r="AU129" s="280"/>
      <c r="AV129" s="280"/>
      <c r="AW129" s="280"/>
      <c r="AX129" s="280"/>
      <c r="AY129" s="280"/>
      <c r="AZ129" s="280"/>
      <c r="BA129" s="289"/>
      <c r="BB129" s="289"/>
      <c r="BC129" s="289"/>
      <c r="BD129" s="289"/>
      <c r="BE129" s="289"/>
      <c r="BF129" s="289"/>
      <c r="BG129" s="289"/>
      <c r="BH129" s="289"/>
      <c r="BI129" s="289"/>
      <c r="BJ129" s="289"/>
      <c r="BK129" s="289"/>
      <c r="BL129" s="289"/>
      <c r="BM129" s="289"/>
      <c r="BN129" s="289"/>
      <c r="BO129" s="289"/>
      <c r="BP129" s="289"/>
      <c r="BQ129" s="289"/>
      <c r="BR129" s="289"/>
      <c r="BS129" s="289"/>
      <c r="BT129" s="289"/>
      <c r="BU129" s="289"/>
      <c r="BV129" s="289"/>
      <c r="BW129" s="289"/>
      <c r="BX129" s="289"/>
      <c r="BY129" s="289"/>
      <c r="BZ129" s="289"/>
      <c r="CA129" s="289"/>
      <c r="CB129" s="289"/>
      <c r="CC129" s="289"/>
      <c r="CD129" s="289"/>
      <c r="CE129" s="289"/>
      <c r="CF129" s="289"/>
      <c r="CG129" s="289"/>
      <c r="CH129" s="289"/>
      <c r="CI129" s="289"/>
      <c r="CJ129" s="289"/>
      <c r="CK129" s="289"/>
      <c r="CL129" s="289"/>
      <c r="CM129" s="289"/>
      <c r="CN129" s="289"/>
      <c r="CO129" s="289"/>
      <c r="CP129" s="289"/>
      <c r="CQ129" s="289"/>
      <c r="CR129" s="289"/>
      <c r="CS129" s="289"/>
      <c r="CT129" s="289"/>
      <c r="CU129" s="289"/>
      <c r="CV129" s="289"/>
      <c r="CW129" s="289"/>
      <c r="CX129" s="289"/>
      <c r="CY129" s="289"/>
      <c r="CZ129" s="289"/>
      <c r="DA129" s="289"/>
      <c r="DB129" s="289"/>
      <c r="DC129" s="289"/>
      <c r="DD129" s="289"/>
      <c r="DE129" s="289"/>
      <c r="DF129" s="289"/>
      <c r="DG129" s="289"/>
      <c r="DH129" s="289"/>
      <c r="DI129" s="289"/>
      <c r="DJ129" s="289"/>
      <c r="DK129" s="289"/>
      <c r="DL129" s="289"/>
      <c r="DM129" s="289"/>
      <c r="DN129" s="289"/>
      <c r="DO129" s="289"/>
      <c r="DP129" s="289"/>
      <c r="DQ129" s="289"/>
      <c r="DR129" s="289"/>
      <c r="DS129" s="280"/>
      <c r="DT129" s="289"/>
      <c r="DU129" s="289"/>
      <c r="DV129" s="289"/>
      <c r="DW129" s="289"/>
      <c r="DX129" s="289"/>
      <c r="DY129" s="280"/>
      <c r="DZ129" s="280"/>
      <c r="EA129" s="289"/>
      <c r="EB129" s="289"/>
      <c r="EC129" s="289"/>
      <c r="ED129" s="289"/>
      <c r="EE129" s="289"/>
      <c r="EF129" s="280"/>
      <c r="EG129" s="289"/>
      <c r="EH129" s="289"/>
      <c r="EI129" s="289"/>
      <c r="EJ129" s="289"/>
      <c r="EK129" s="289"/>
      <c r="EL129" s="280"/>
      <c r="EM129" s="289"/>
      <c r="EN129" s="289"/>
      <c r="EO129" s="289"/>
      <c r="EP129" s="289"/>
      <c r="EQ129" s="292"/>
      <c r="ER129" s="293"/>
      <c r="ES129" s="292"/>
      <c r="ET129" s="292"/>
      <c r="EU129" s="316"/>
      <c r="EV129" s="316"/>
      <c r="EW129" s="316"/>
      <c r="EX129" s="316"/>
      <c r="EY129" s="316"/>
      <c r="EZ129" s="292"/>
      <c r="FA129" s="292"/>
      <c r="FB129" s="316"/>
      <c r="FC129" s="292"/>
      <c r="FD129" s="292"/>
      <c r="FE129" s="316"/>
      <c r="FF129" s="316"/>
      <c r="FG129" s="316"/>
      <c r="FH129" s="316"/>
      <c r="FI129" s="316"/>
      <c r="FJ129" s="316"/>
      <c r="FK129" s="316"/>
      <c r="FL129" s="316"/>
      <c r="FM129" s="316"/>
      <c r="FN129" s="316"/>
      <c r="FO129" s="295"/>
      <c r="FP129" s="295"/>
      <c r="FQ129" s="295"/>
      <c r="FR129" s="295"/>
      <c r="FS129" s="295"/>
      <c r="FT129" s="295"/>
      <c r="FU129" s="797"/>
      <c r="FV129" s="797"/>
      <c r="FW129" s="797"/>
      <c r="FX129" s="797"/>
      <c r="FY129" s="797"/>
      <c r="FZ129" s="797"/>
      <c r="GA129" s="797"/>
    </row>
    <row r="130" ht="28.5" customHeight="1">
      <c r="A130" s="356">
        <v>1.0</v>
      </c>
      <c r="B130" s="1089" t="s">
        <v>43</v>
      </c>
      <c r="C130" s="1038" t="s">
        <v>510</v>
      </c>
      <c r="D130" s="1090" t="s">
        <v>6</v>
      </c>
      <c r="E130" s="1091" t="s">
        <v>1337</v>
      </c>
      <c r="F130" s="1090" t="s">
        <v>322</v>
      </c>
      <c r="G130" s="1092" t="s">
        <v>7</v>
      </c>
      <c r="H130" s="1092" t="s">
        <v>330</v>
      </c>
      <c r="I130" s="887" t="s">
        <v>1080</v>
      </c>
      <c r="J130" s="997" t="s">
        <v>1338</v>
      </c>
      <c r="K130" s="887" t="s">
        <v>352</v>
      </c>
      <c r="L130" s="831">
        <v>7500.0</v>
      </c>
      <c r="M130" s="527">
        <v>7726.689</v>
      </c>
      <c r="N130" s="1093" t="s">
        <v>265</v>
      </c>
      <c r="O130" s="1095"/>
      <c r="P130" s="1095"/>
      <c r="Q130" s="1095"/>
      <c r="R130" s="1095"/>
      <c r="S130" s="149" t="s">
        <v>93</v>
      </c>
      <c r="T130" s="1096"/>
      <c r="U130" s="409">
        <v>45963.0</v>
      </c>
      <c r="V130" s="1090"/>
      <c r="W130" s="1092"/>
      <c r="X130" s="1096" t="s">
        <v>334</v>
      </c>
      <c r="Y130" s="1098">
        <v>45963.0</v>
      </c>
      <c r="Z130" s="1099">
        <v>45963.625</v>
      </c>
      <c r="AA130" s="1100">
        <v>45964.0</v>
      </c>
      <c r="AB130" s="1099">
        <v>45964.521527777775</v>
      </c>
      <c r="AC130" s="1101"/>
      <c r="AD130" s="1102">
        <v>7200.0</v>
      </c>
      <c r="AE130" s="1102"/>
      <c r="AF130" s="1102" t="s">
        <v>335</v>
      </c>
      <c r="AG130" s="1096" t="s">
        <v>191</v>
      </c>
      <c r="AH130" s="413" t="s">
        <v>1081</v>
      </c>
      <c r="AI130" s="811" t="s">
        <v>883</v>
      </c>
      <c r="AJ130" s="811" t="s">
        <v>883</v>
      </c>
      <c r="AK130" s="811" t="s">
        <v>884</v>
      </c>
      <c r="AL130" s="803" t="s">
        <v>142</v>
      </c>
      <c r="AM130" s="1103"/>
      <c r="AN130" s="1104"/>
      <c r="AO130" s="964" t="s">
        <v>1074</v>
      </c>
      <c r="AP130" s="956">
        <v>3800.0</v>
      </c>
      <c r="AQ130" s="993">
        <f t="shared" ref="AQ130:AQ133" si="326">(38.79+38.56)/2</f>
        <v>38.675</v>
      </c>
      <c r="AR130" s="971">
        <v>16625.0</v>
      </c>
      <c r="AS130" s="972">
        <f t="shared" ref="AS130:AS139" si="327">AR130*AQ130</f>
        <v>642971.875</v>
      </c>
      <c r="AT130" s="892">
        <v>585277.0</v>
      </c>
      <c r="AU130" s="892">
        <v>572099.0</v>
      </c>
      <c r="AV130" s="973">
        <v>60000.0</v>
      </c>
      <c r="AW130" s="902">
        <f t="shared" ref="AW130:AW139" si="328">(AT130+AV130)-AS130</f>
        <v>2305.125</v>
      </c>
      <c r="AX130" s="1171" t="s">
        <v>192</v>
      </c>
      <c r="AY130" s="811">
        <v>8.2025110187529E14</v>
      </c>
      <c r="AZ130" s="1107">
        <v>2.835E8</v>
      </c>
      <c r="BA130" s="1108"/>
      <c r="BB130" s="1172">
        <v>45957.0</v>
      </c>
      <c r="BC130" s="1172">
        <v>45958.0</v>
      </c>
      <c r="BD130" s="1172">
        <v>45958.0</v>
      </c>
      <c r="BE130" s="1172">
        <v>45959.0</v>
      </c>
      <c r="BF130" s="1172">
        <v>45961.0</v>
      </c>
      <c r="BG130" s="1110">
        <f t="shared" ref="BG130:BG139" si="329">BF130-BA130</f>
        <v>45961</v>
      </c>
      <c r="BH130" s="770">
        <f t="shared" ref="BH130:BH139" si="330">BF130-BB130</f>
        <v>4</v>
      </c>
      <c r="BI130" s="769">
        <f t="shared" ref="BI130:BI139" si="331">BF130-BE130</f>
        <v>2</v>
      </c>
      <c r="BJ130" s="1096"/>
      <c r="BK130" s="1167">
        <v>45964.0</v>
      </c>
      <c r="BL130" s="1167">
        <v>45966.0</v>
      </c>
      <c r="BM130" s="1167">
        <v>45966.0</v>
      </c>
      <c r="BN130" s="1167">
        <v>45967.0</v>
      </c>
      <c r="BO130" s="1167">
        <v>45968.0</v>
      </c>
      <c r="BP130" s="1110">
        <f t="shared" ref="BP130:BP139" si="332">BO130-BJ130</f>
        <v>45968</v>
      </c>
      <c r="BQ130" s="770">
        <f t="shared" ref="BQ130:BQ139" si="333">BO130-BK130</f>
        <v>4</v>
      </c>
      <c r="BR130" s="769">
        <f t="shared" ref="BR130:BR139" si="334">BO130-BN130</f>
        <v>1</v>
      </c>
      <c r="BS130" s="1172">
        <v>45999.0</v>
      </c>
      <c r="BT130" s="1172">
        <v>45989.0</v>
      </c>
      <c r="BU130" s="1172">
        <v>45990.0</v>
      </c>
      <c r="BV130" s="1172">
        <v>45991.0</v>
      </c>
      <c r="BW130" s="1172">
        <v>45999.0</v>
      </c>
      <c r="BX130" s="1172">
        <v>46001.0</v>
      </c>
      <c r="BY130" s="769">
        <f>BX130-BS130</f>
        <v>2</v>
      </c>
      <c r="BZ130" s="770">
        <f>BX130-BT130</f>
        <v>12</v>
      </c>
      <c r="CA130" s="1178">
        <f>BX130-BW130</f>
        <v>2</v>
      </c>
      <c r="CB130" s="769" t="s">
        <v>96</v>
      </c>
      <c r="CC130" s="769" t="s">
        <v>96</v>
      </c>
      <c r="CD130" s="769" t="s">
        <v>96</v>
      </c>
      <c r="CE130" s="769" t="s">
        <v>96</v>
      </c>
      <c r="CF130" s="769" t="s">
        <v>96</v>
      </c>
      <c r="CG130" s="769" t="s">
        <v>96</v>
      </c>
      <c r="CH130" s="769" t="s">
        <v>96</v>
      </c>
      <c r="CI130" s="769" t="s">
        <v>96</v>
      </c>
      <c r="CJ130" s="769" t="s">
        <v>96</v>
      </c>
      <c r="CK130" s="1108"/>
      <c r="CL130" s="1108"/>
      <c r="CM130" s="1108"/>
      <c r="CN130" s="1108"/>
      <c r="CO130" s="1108"/>
      <c r="CP130" s="1108"/>
      <c r="CQ130" s="1108"/>
      <c r="CR130" s="1108"/>
      <c r="CS130" s="1108"/>
      <c r="CT130" s="1108"/>
      <c r="CU130" s="1108"/>
      <c r="CV130" s="1108"/>
      <c r="CW130" s="1108"/>
      <c r="CX130" s="1108"/>
      <c r="CY130" s="1108"/>
      <c r="CZ130" s="1108"/>
      <c r="DA130" s="1108"/>
      <c r="DB130" s="1108"/>
      <c r="DC130" s="1108"/>
      <c r="DD130" s="1108"/>
      <c r="DE130" s="1108"/>
      <c r="DF130" s="1108"/>
      <c r="DG130" s="1108"/>
      <c r="DH130" s="1108"/>
      <c r="DI130" s="1108"/>
      <c r="DJ130" s="1108"/>
      <c r="DK130" s="1108"/>
      <c r="DL130" s="1108"/>
      <c r="DM130" s="1108"/>
      <c r="DN130" s="1114"/>
      <c r="DO130" s="1114"/>
      <c r="DP130" s="1114"/>
      <c r="DQ130" s="1114"/>
      <c r="DR130" s="1114"/>
      <c r="DS130" s="1114"/>
      <c r="DT130" s="1114"/>
      <c r="DU130" s="1114"/>
      <c r="DV130" s="1114"/>
      <c r="DW130" s="1114"/>
      <c r="DX130" s="1114"/>
      <c r="DY130" s="1114"/>
      <c r="DZ130" s="1114"/>
      <c r="EA130" s="1114"/>
      <c r="EB130" s="1114"/>
      <c r="EC130" s="1114"/>
      <c r="ED130" s="1114"/>
      <c r="EE130" s="1114"/>
      <c r="EF130" s="1114"/>
      <c r="EG130" s="1114"/>
      <c r="EH130" s="1114"/>
      <c r="EI130" s="1114"/>
      <c r="EJ130" s="1114"/>
      <c r="EK130" s="1114"/>
      <c r="EL130" s="1114"/>
      <c r="EM130" s="1114"/>
      <c r="EN130" s="1114"/>
      <c r="EO130" s="1114"/>
      <c r="EP130" s="1114"/>
      <c r="EQ130" s="1115">
        <v>41000.0</v>
      </c>
      <c r="ER130" s="832" t="s">
        <v>194</v>
      </c>
      <c r="ES130" s="1116">
        <v>3.0E7</v>
      </c>
      <c r="ET130" s="781">
        <v>11000.0</v>
      </c>
      <c r="EU130" s="1117">
        <v>45956.0</v>
      </c>
      <c r="EV130" s="1118">
        <v>45962.84027777778</v>
      </c>
      <c r="EW130" s="1118">
        <v>45962.84027777778</v>
      </c>
      <c r="EX130" s="1118">
        <v>45962.854166666664</v>
      </c>
      <c r="EY130" s="1118">
        <v>45963.625</v>
      </c>
      <c r="EZ130" s="1119">
        <f t="shared" ref="EZ130:EZ139" si="335">EY130-EV130</f>
        <v>0.7847222222</v>
      </c>
      <c r="FA130" s="1120" t="str">
        <f t="shared" ref="FA130:FA139" si="336">INT(EY130-EV130)&amp;" hari "&amp;HOUR(MOD(EY130-EV130,1))&amp;" jam "&amp;MINUTE(MOD(EY130-EV130,1))&amp;" menit "&amp;SECOND(MOD(EY130-EV130,1))</f>
        <v>0 hari 18 jam 50 menit 0</v>
      </c>
      <c r="FB130" s="1121">
        <v>45964.521527777775</v>
      </c>
      <c r="FC130" s="1119">
        <f t="shared" ref="FC130:FC139" si="337">FB130-EV130</f>
        <v>1.68125</v>
      </c>
      <c r="FD130" s="1120" t="str">
        <f t="shared" ref="FD130:FD139" si="338">INT(FB130-EV130)&amp;" hari "&amp;HOUR(MOD(FB130-EV130,1))&amp;" jam "&amp;MINUTE(MOD(FB130-EV130,1))&amp;" menit "&amp;SECOND(MOD(FB130-EV130,1))</f>
        <v>1 hari 16 jam 21 menit 0</v>
      </c>
      <c r="FE130" s="1122"/>
      <c r="FF130" s="1122"/>
      <c r="FG130" s="1122"/>
      <c r="FH130" s="1122"/>
      <c r="FI130" s="1119">
        <f t="shared" ref="FI130:FI137" si="339">FH130-FE130</f>
        <v>0</v>
      </c>
      <c r="FJ130" s="1120" t="str">
        <f t="shared" ref="FJ130:FJ137" si="340">INT(FH130-FE130)&amp;" hari "&amp;HOUR(MOD(FH130-FE130,1))&amp;" jam "&amp;MINUTE(MOD(FH130-FE130,1))&amp;" menit "&amp;SECOND(MOD(FH130-FE130,1))</f>
        <v>0 hari 0 jam 0 menit 0</v>
      </c>
      <c r="FK130" s="1119">
        <f t="shared" ref="FK130:FK137" si="341">FC130+FI130</f>
        <v>1.68125</v>
      </c>
      <c r="FL130" s="1120" t="str">
        <f t="shared" ref="FL130:FL137" si="342">INT(FK130)&amp;" hari "&amp;HOUR(MOD(FK130,1))&amp;" jam "&amp;MINUTE(MOD(FK130,1))&amp;" menit "&amp;SECOND(MOD(FK130,1))</f>
        <v>1 hari 16 jam 21 menit 0</v>
      </c>
      <c r="FM130" s="1123"/>
      <c r="FN130" s="166" t="s">
        <v>195</v>
      </c>
      <c r="FO130" s="1124"/>
      <c r="FP130" s="1124"/>
      <c r="FQ130" s="1125"/>
      <c r="FR130" s="1125"/>
      <c r="FS130" s="1124"/>
      <c r="FT130" s="1124"/>
      <c r="FU130" s="1126"/>
      <c r="FV130" s="1126"/>
      <c r="FW130" s="1126"/>
      <c r="FX130" s="1126"/>
      <c r="FY130" s="1126"/>
      <c r="FZ130" s="1126"/>
      <c r="GA130" s="1126"/>
    </row>
    <row r="131" ht="28.5" customHeight="1">
      <c r="A131" s="412">
        <v>2.0</v>
      </c>
      <c r="B131" s="1089" t="s">
        <v>43</v>
      </c>
      <c r="C131" s="997"/>
      <c r="D131" s="1090"/>
      <c r="E131" s="1091" t="s">
        <v>1339</v>
      </c>
      <c r="F131" s="1127" t="s">
        <v>322</v>
      </c>
      <c r="G131" s="1128" t="s">
        <v>7</v>
      </c>
      <c r="H131" s="1128" t="s">
        <v>330</v>
      </c>
      <c r="I131" s="887" t="s">
        <v>1080</v>
      </c>
      <c r="J131" s="997" t="s">
        <v>1340</v>
      </c>
      <c r="K131" s="887" t="s">
        <v>1341</v>
      </c>
      <c r="L131" s="831">
        <v>7500.0</v>
      </c>
      <c r="M131" s="527">
        <v>7503.454</v>
      </c>
      <c r="N131" s="1093" t="s">
        <v>265</v>
      </c>
      <c r="O131" s="1095"/>
      <c r="P131" s="1095"/>
      <c r="Q131" s="1095"/>
      <c r="R131" s="1095"/>
      <c r="S131" s="149" t="s">
        <v>93</v>
      </c>
      <c r="T131" s="1096"/>
      <c r="U131" s="409">
        <v>45964.0</v>
      </c>
      <c r="V131" s="1090"/>
      <c r="W131" s="1092"/>
      <c r="X131" s="1096" t="s">
        <v>334</v>
      </c>
      <c r="Y131" s="1098">
        <v>45964.0</v>
      </c>
      <c r="Z131" s="1099">
        <v>45964.274305555555</v>
      </c>
      <c r="AA131" s="1100">
        <v>45964.0</v>
      </c>
      <c r="AB131" s="1099">
        <v>45964.459027777775</v>
      </c>
      <c r="AC131" s="1101"/>
      <c r="AD131" s="1102">
        <v>7200.0</v>
      </c>
      <c r="AE131" s="1102"/>
      <c r="AF131" s="1102" t="s">
        <v>335</v>
      </c>
      <c r="AG131" s="1096" t="s">
        <v>191</v>
      </c>
      <c r="AH131" s="413" t="s">
        <v>1342</v>
      </c>
      <c r="AI131" s="811" t="s">
        <v>883</v>
      </c>
      <c r="AJ131" s="811" t="s">
        <v>883</v>
      </c>
      <c r="AK131" s="811" t="s">
        <v>884</v>
      </c>
      <c r="AL131" s="803" t="s">
        <v>142</v>
      </c>
      <c r="AM131" s="1103"/>
      <c r="AN131" s="1104"/>
      <c r="AO131" s="964" t="s">
        <v>1074</v>
      </c>
      <c r="AP131" s="956">
        <v>3800.0</v>
      </c>
      <c r="AQ131" s="993">
        <f t="shared" si="326"/>
        <v>38.675</v>
      </c>
      <c r="AR131" s="971">
        <v>16625.0</v>
      </c>
      <c r="AS131" s="972">
        <f t="shared" si="327"/>
        <v>642971.875</v>
      </c>
      <c r="AT131" s="892">
        <v>522843.0</v>
      </c>
      <c r="AU131" s="892">
        <v>522843.0</v>
      </c>
      <c r="AV131" s="973">
        <v>60000.0</v>
      </c>
      <c r="AW131" s="902">
        <f t="shared" si="328"/>
        <v>-60128.875</v>
      </c>
      <c r="AX131" s="1171" t="s">
        <v>192</v>
      </c>
      <c r="AY131" s="811">
        <v>8.20251102925763E14</v>
      </c>
      <c r="AZ131" s="1107">
        <v>2.835E8</v>
      </c>
      <c r="BA131" s="1108"/>
      <c r="BB131" s="1172">
        <v>45957.0</v>
      </c>
      <c r="BC131" s="1172">
        <v>45958.0</v>
      </c>
      <c r="BD131" s="1172">
        <v>45958.0</v>
      </c>
      <c r="BE131" s="1172">
        <v>45964.0</v>
      </c>
      <c r="BF131" s="1172">
        <v>45964.0</v>
      </c>
      <c r="BG131" s="1110">
        <f t="shared" si="329"/>
        <v>45964</v>
      </c>
      <c r="BH131" s="770">
        <f t="shared" si="330"/>
        <v>7</v>
      </c>
      <c r="BI131" s="769">
        <f t="shared" si="331"/>
        <v>0</v>
      </c>
      <c r="BJ131" s="1096"/>
      <c r="BK131" s="1167">
        <v>45964.0</v>
      </c>
      <c r="BL131" s="1167">
        <v>45966.0</v>
      </c>
      <c r="BM131" s="1167">
        <v>45966.0</v>
      </c>
      <c r="BN131" s="1167">
        <v>45967.0</v>
      </c>
      <c r="BO131" s="1167">
        <v>45968.0</v>
      </c>
      <c r="BP131" s="1110">
        <f t="shared" si="332"/>
        <v>45968</v>
      </c>
      <c r="BQ131" s="770">
        <f t="shared" si="333"/>
        <v>4</v>
      </c>
      <c r="BR131" s="769">
        <f t="shared" si="334"/>
        <v>1</v>
      </c>
      <c r="BS131" s="1179" t="s">
        <v>96</v>
      </c>
      <c r="BT131" s="1179" t="s">
        <v>96</v>
      </c>
      <c r="BU131" s="1179" t="s">
        <v>96</v>
      </c>
      <c r="BV131" s="1179" t="s">
        <v>96</v>
      </c>
      <c r="BW131" s="1179" t="s">
        <v>96</v>
      </c>
      <c r="BX131" s="1179" t="s">
        <v>96</v>
      </c>
      <c r="BY131" s="769" t="s">
        <v>96</v>
      </c>
      <c r="BZ131" s="770" t="s">
        <v>96</v>
      </c>
      <c r="CA131" s="1178" t="s">
        <v>96</v>
      </c>
      <c r="CB131" s="769" t="s">
        <v>96</v>
      </c>
      <c r="CC131" s="769" t="s">
        <v>96</v>
      </c>
      <c r="CD131" s="769" t="s">
        <v>96</v>
      </c>
      <c r="CE131" s="769" t="s">
        <v>96</v>
      </c>
      <c r="CF131" s="769" t="s">
        <v>96</v>
      </c>
      <c r="CG131" s="769" t="s">
        <v>96</v>
      </c>
      <c r="CH131" s="769" t="s">
        <v>96</v>
      </c>
      <c r="CI131" s="769" t="s">
        <v>96</v>
      </c>
      <c r="CJ131" s="769" t="s">
        <v>96</v>
      </c>
      <c r="CK131" s="1108"/>
      <c r="CL131" s="1108"/>
      <c r="CM131" s="1108"/>
      <c r="CN131" s="1108"/>
      <c r="CO131" s="1108"/>
      <c r="CP131" s="1108"/>
      <c r="CQ131" s="1108"/>
      <c r="CR131" s="1108"/>
      <c r="CS131" s="1108"/>
      <c r="CT131" s="1108"/>
      <c r="CU131" s="1108"/>
      <c r="CV131" s="1108"/>
      <c r="CW131" s="1108"/>
      <c r="CX131" s="1108"/>
      <c r="CY131" s="1108"/>
      <c r="CZ131" s="1108"/>
      <c r="DA131" s="1108"/>
      <c r="DB131" s="1108"/>
      <c r="DC131" s="1108"/>
      <c r="DD131" s="1108"/>
      <c r="DE131" s="1108"/>
      <c r="DF131" s="1108"/>
      <c r="DG131" s="1108"/>
      <c r="DH131" s="1108"/>
      <c r="DI131" s="1108"/>
      <c r="DJ131" s="1108"/>
      <c r="DK131" s="1108"/>
      <c r="DL131" s="1108"/>
      <c r="DM131" s="1108"/>
      <c r="DN131" s="1114"/>
      <c r="DO131" s="1114"/>
      <c r="DP131" s="1114"/>
      <c r="DQ131" s="1114"/>
      <c r="DR131" s="1114"/>
      <c r="DS131" s="1114"/>
      <c r="DT131" s="1114"/>
      <c r="DU131" s="1114"/>
      <c r="DV131" s="1114"/>
      <c r="DW131" s="1114"/>
      <c r="DX131" s="1114"/>
      <c r="DY131" s="1114"/>
      <c r="DZ131" s="1114"/>
      <c r="EA131" s="1114"/>
      <c r="EB131" s="1114"/>
      <c r="EC131" s="1114"/>
      <c r="ED131" s="1114"/>
      <c r="EE131" s="1114"/>
      <c r="EF131" s="1114"/>
      <c r="EG131" s="1114"/>
      <c r="EH131" s="1114"/>
      <c r="EI131" s="1114"/>
      <c r="EJ131" s="1114"/>
      <c r="EK131" s="1114"/>
      <c r="EL131" s="1114"/>
      <c r="EM131" s="1114"/>
      <c r="EN131" s="1114"/>
      <c r="EO131" s="1114"/>
      <c r="EP131" s="1114"/>
      <c r="EQ131" s="1115">
        <v>41000.0</v>
      </c>
      <c r="ER131" s="832" t="s">
        <v>194</v>
      </c>
      <c r="ES131" s="1116">
        <v>3.0E7</v>
      </c>
      <c r="ET131" s="1028"/>
      <c r="EU131" s="1131"/>
      <c r="EV131" s="1118">
        <v>45963.82638888889</v>
      </c>
      <c r="EW131" s="1118">
        <v>45963.82638888889</v>
      </c>
      <c r="EX131" s="1118">
        <v>45963.84027777778</v>
      </c>
      <c r="EY131" s="1118">
        <v>45964.274305555555</v>
      </c>
      <c r="EZ131" s="1119">
        <f t="shared" si="335"/>
        <v>0.4479166667</v>
      </c>
      <c r="FA131" s="1120" t="str">
        <f t="shared" si="336"/>
        <v>0 hari 10 jam 45 menit 0</v>
      </c>
      <c r="FB131" s="1121">
        <v>45964.459027777775</v>
      </c>
      <c r="FC131" s="1119">
        <f t="shared" si="337"/>
        <v>0.6326388889</v>
      </c>
      <c r="FD131" s="1120" t="str">
        <f t="shared" si="338"/>
        <v>0 hari 15 jam 11 menit 0</v>
      </c>
      <c r="FE131" s="1122"/>
      <c r="FF131" s="1122"/>
      <c r="FG131" s="1122"/>
      <c r="FH131" s="1122"/>
      <c r="FI131" s="1119">
        <f t="shared" si="339"/>
        <v>0</v>
      </c>
      <c r="FJ131" s="1120" t="str">
        <f t="shared" si="340"/>
        <v>0 hari 0 jam 0 menit 0</v>
      </c>
      <c r="FK131" s="1119">
        <f t="shared" si="341"/>
        <v>0.6326388889</v>
      </c>
      <c r="FL131" s="1120" t="str">
        <f t="shared" si="342"/>
        <v>0 hari 15 jam 11 menit 0</v>
      </c>
      <c r="FM131" s="1123"/>
      <c r="FN131" s="166" t="s">
        <v>195</v>
      </c>
      <c r="FO131" s="1124"/>
      <c r="FP131" s="1124"/>
      <c r="FQ131" s="1125"/>
      <c r="FR131" s="1125"/>
      <c r="FS131" s="1124"/>
      <c r="FT131" s="1124"/>
      <c r="FU131" s="1126"/>
      <c r="FV131" s="1126"/>
      <c r="FW131" s="1126"/>
      <c r="FX131" s="1126"/>
      <c r="FY131" s="1126"/>
      <c r="FZ131" s="1126"/>
      <c r="GA131" s="1126"/>
    </row>
    <row r="132" ht="28.5" customHeight="1">
      <c r="A132" s="412">
        <v>3.0</v>
      </c>
      <c r="B132" s="1089" t="s">
        <v>43</v>
      </c>
      <c r="C132" s="997"/>
      <c r="D132" s="1090"/>
      <c r="E132" s="1091"/>
      <c r="F132" s="1127" t="s">
        <v>322</v>
      </c>
      <c r="G132" s="1128" t="s">
        <v>7</v>
      </c>
      <c r="H132" s="1128" t="s">
        <v>330</v>
      </c>
      <c r="I132" s="887" t="s">
        <v>1080</v>
      </c>
      <c r="J132" s="997" t="s">
        <v>1343</v>
      </c>
      <c r="K132" s="887" t="s">
        <v>1344</v>
      </c>
      <c r="L132" s="831">
        <v>7300.0</v>
      </c>
      <c r="M132" s="527">
        <v>7258.485</v>
      </c>
      <c r="N132" s="1093" t="s">
        <v>265</v>
      </c>
      <c r="O132" s="1095"/>
      <c r="P132" s="1095"/>
      <c r="Q132" s="1095"/>
      <c r="R132" s="1095"/>
      <c r="S132" s="149" t="s">
        <v>93</v>
      </c>
      <c r="T132" s="1096"/>
      <c r="U132" s="409">
        <v>45964.0</v>
      </c>
      <c r="V132" s="1090"/>
      <c r="W132" s="1092"/>
      <c r="X132" s="1096" t="s">
        <v>334</v>
      </c>
      <c r="Y132" s="1098">
        <v>45964.0</v>
      </c>
      <c r="Z132" s="1099">
        <v>45964.975694444445</v>
      </c>
      <c r="AA132" s="1100">
        <v>45965.0</v>
      </c>
      <c r="AB132" s="1099">
        <v>45965.373611111114</v>
      </c>
      <c r="AC132" s="1101"/>
      <c r="AD132" s="1102">
        <v>7200.0</v>
      </c>
      <c r="AE132" s="1102"/>
      <c r="AF132" s="1102" t="s">
        <v>335</v>
      </c>
      <c r="AG132" s="1096" t="s">
        <v>191</v>
      </c>
      <c r="AH132" s="413" t="s">
        <v>1081</v>
      </c>
      <c r="AI132" s="811" t="s">
        <v>883</v>
      </c>
      <c r="AJ132" s="811" t="s">
        <v>883</v>
      </c>
      <c r="AK132" s="811" t="s">
        <v>884</v>
      </c>
      <c r="AL132" s="803" t="s">
        <v>142</v>
      </c>
      <c r="AM132" s="1103"/>
      <c r="AN132" s="1104"/>
      <c r="AO132" s="964" t="s">
        <v>1074</v>
      </c>
      <c r="AP132" s="956">
        <v>3800.0</v>
      </c>
      <c r="AQ132" s="993">
        <f t="shared" si="326"/>
        <v>38.675</v>
      </c>
      <c r="AR132" s="971">
        <v>16625.0</v>
      </c>
      <c r="AS132" s="972">
        <f t="shared" si="327"/>
        <v>642971.875</v>
      </c>
      <c r="AT132" s="892">
        <v>589731.0</v>
      </c>
      <c r="AU132" s="892">
        <v>575349.0</v>
      </c>
      <c r="AV132" s="973">
        <v>60000.0</v>
      </c>
      <c r="AW132" s="902">
        <f t="shared" si="328"/>
        <v>6759.125</v>
      </c>
      <c r="AX132" s="1171" t="s">
        <v>192</v>
      </c>
      <c r="AY132" s="811">
        <v>8.20251103991753E14</v>
      </c>
      <c r="AZ132" s="1107">
        <v>2.754E8</v>
      </c>
      <c r="BA132" s="1108"/>
      <c r="BB132" s="1172">
        <v>45957.0</v>
      </c>
      <c r="BC132" s="1172">
        <v>45958.0</v>
      </c>
      <c r="BD132" s="1172">
        <v>45958.0</v>
      </c>
      <c r="BE132" s="1172">
        <v>45964.0</v>
      </c>
      <c r="BF132" s="1172">
        <v>45964.0</v>
      </c>
      <c r="BG132" s="1110">
        <f t="shared" si="329"/>
        <v>45964</v>
      </c>
      <c r="BH132" s="770">
        <f t="shared" si="330"/>
        <v>7</v>
      </c>
      <c r="BI132" s="769">
        <f t="shared" si="331"/>
        <v>0</v>
      </c>
      <c r="BJ132" s="1096"/>
      <c r="BK132" s="1167">
        <v>45964.0</v>
      </c>
      <c r="BL132" s="1167">
        <v>45966.0</v>
      </c>
      <c r="BM132" s="1167">
        <v>45966.0</v>
      </c>
      <c r="BN132" s="1167">
        <v>45967.0</v>
      </c>
      <c r="BO132" s="1167">
        <v>45968.0</v>
      </c>
      <c r="BP132" s="1110">
        <f t="shared" si="332"/>
        <v>45968</v>
      </c>
      <c r="BQ132" s="770">
        <f t="shared" si="333"/>
        <v>4</v>
      </c>
      <c r="BR132" s="769">
        <f t="shared" si="334"/>
        <v>1</v>
      </c>
      <c r="BS132" s="1172">
        <v>45999.0</v>
      </c>
      <c r="BT132" s="1172">
        <v>45989.0</v>
      </c>
      <c r="BU132" s="1172">
        <v>45990.0</v>
      </c>
      <c r="BV132" s="1172">
        <v>45991.0</v>
      </c>
      <c r="BW132" s="1172">
        <v>45999.0</v>
      </c>
      <c r="BX132" s="1172">
        <v>46001.0</v>
      </c>
      <c r="BY132" s="769">
        <f>BX132-BS132</f>
        <v>2</v>
      </c>
      <c r="BZ132" s="770">
        <f>BX132-BT132</f>
        <v>12</v>
      </c>
      <c r="CA132" s="1178">
        <f>BX132-BW132</f>
        <v>2</v>
      </c>
      <c r="CB132" s="769" t="s">
        <v>96</v>
      </c>
      <c r="CC132" s="769" t="s">
        <v>96</v>
      </c>
      <c r="CD132" s="769" t="s">
        <v>96</v>
      </c>
      <c r="CE132" s="769" t="s">
        <v>96</v>
      </c>
      <c r="CF132" s="769" t="s">
        <v>96</v>
      </c>
      <c r="CG132" s="769" t="s">
        <v>96</v>
      </c>
      <c r="CH132" s="769" t="s">
        <v>96</v>
      </c>
      <c r="CI132" s="769" t="s">
        <v>96</v>
      </c>
      <c r="CJ132" s="769" t="s">
        <v>96</v>
      </c>
      <c r="CK132" s="1108"/>
      <c r="CL132" s="1108"/>
      <c r="CM132" s="1108"/>
      <c r="CN132" s="1108"/>
      <c r="CO132" s="1108"/>
      <c r="CP132" s="1108"/>
      <c r="CQ132" s="1108"/>
      <c r="CR132" s="1108"/>
      <c r="CS132" s="1108"/>
      <c r="CT132" s="1108"/>
      <c r="CU132" s="1108"/>
      <c r="CV132" s="1108"/>
      <c r="CW132" s="1108"/>
      <c r="CX132" s="1108"/>
      <c r="CY132" s="1108"/>
      <c r="CZ132" s="1108"/>
      <c r="DA132" s="1108"/>
      <c r="DB132" s="1108"/>
      <c r="DC132" s="1108"/>
      <c r="DD132" s="1108"/>
      <c r="DE132" s="1108"/>
      <c r="DF132" s="1108"/>
      <c r="DG132" s="1108"/>
      <c r="DH132" s="1108"/>
      <c r="DI132" s="1108"/>
      <c r="DJ132" s="1108"/>
      <c r="DK132" s="1108"/>
      <c r="DL132" s="1108"/>
      <c r="DM132" s="1108"/>
      <c r="DN132" s="1114"/>
      <c r="DO132" s="1114"/>
      <c r="DP132" s="1114"/>
      <c r="DQ132" s="1114"/>
      <c r="DR132" s="1114"/>
      <c r="DS132" s="1114"/>
      <c r="DT132" s="1114"/>
      <c r="DU132" s="1114"/>
      <c r="DV132" s="1114"/>
      <c r="DW132" s="1114"/>
      <c r="DX132" s="1114"/>
      <c r="DY132" s="1114"/>
      <c r="DZ132" s="1114"/>
      <c r="EA132" s="1114"/>
      <c r="EB132" s="1114"/>
      <c r="EC132" s="1114"/>
      <c r="ED132" s="1114"/>
      <c r="EE132" s="1114"/>
      <c r="EF132" s="1114"/>
      <c r="EG132" s="1114"/>
      <c r="EH132" s="1114"/>
      <c r="EI132" s="1114"/>
      <c r="EJ132" s="1114"/>
      <c r="EK132" s="1114"/>
      <c r="EL132" s="1114"/>
      <c r="EM132" s="1114"/>
      <c r="EN132" s="1114"/>
      <c r="EO132" s="1114"/>
      <c r="EP132" s="1114"/>
      <c r="EQ132" s="1115">
        <v>41000.0</v>
      </c>
      <c r="ER132" s="832" t="s">
        <v>194</v>
      </c>
      <c r="ES132" s="1116">
        <v>3.0E7</v>
      </c>
      <c r="ET132" s="1028"/>
      <c r="EU132" s="1131"/>
      <c r="EV132" s="1118">
        <v>45964.36111111111</v>
      </c>
      <c r="EW132" s="1118">
        <v>45964.36111111111</v>
      </c>
      <c r="EX132" s="1118">
        <v>45964.604166666664</v>
      </c>
      <c r="EY132" s="1118">
        <v>45964.975694444445</v>
      </c>
      <c r="EZ132" s="1119">
        <f t="shared" si="335"/>
        <v>0.6145833333</v>
      </c>
      <c r="FA132" s="1120" t="str">
        <f t="shared" si="336"/>
        <v>0 hari 14 jam 45 menit 0</v>
      </c>
      <c r="FB132" s="1121">
        <v>45965.373611111114</v>
      </c>
      <c r="FC132" s="1119">
        <f t="shared" si="337"/>
        <v>1.0125</v>
      </c>
      <c r="FD132" s="1120" t="str">
        <f t="shared" si="338"/>
        <v>1 hari 0 jam 18 menit 0</v>
      </c>
      <c r="FE132" s="1122"/>
      <c r="FF132" s="1122"/>
      <c r="FG132" s="1122"/>
      <c r="FH132" s="1122"/>
      <c r="FI132" s="1119">
        <f t="shared" si="339"/>
        <v>0</v>
      </c>
      <c r="FJ132" s="1120" t="str">
        <f t="shared" si="340"/>
        <v>0 hari 0 jam 0 menit 0</v>
      </c>
      <c r="FK132" s="1119">
        <f t="shared" si="341"/>
        <v>1.0125</v>
      </c>
      <c r="FL132" s="1120" t="str">
        <f t="shared" si="342"/>
        <v>1 hari 0 jam 18 menit 0</v>
      </c>
      <c r="FM132" s="1123"/>
      <c r="FN132" s="166" t="s">
        <v>195</v>
      </c>
      <c r="FO132" s="1124"/>
      <c r="FP132" s="1124"/>
      <c r="FQ132" s="1125"/>
      <c r="FR132" s="1125"/>
      <c r="FS132" s="1124"/>
      <c r="FT132" s="1124"/>
      <c r="FU132" s="1126"/>
      <c r="FV132" s="1126"/>
      <c r="FW132" s="1126"/>
      <c r="FX132" s="1126"/>
      <c r="FY132" s="1126"/>
      <c r="FZ132" s="1126"/>
      <c r="GA132" s="1126"/>
    </row>
    <row r="133" ht="28.5" customHeight="1">
      <c r="A133" s="412">
        <v>4.0</v>
      </c>
      <c r="B133" s="1089" t="s">
        <v>43</v>
      </c>
      <c r="C133" s="997"/>
      <c r="D133" s="1090"/>
      <c r="E133" s="1091"/>
      <c r="F133" s="1127" t="s">
        <v>322</v>
      </c>
      <c r="G133" s="1128" t="s">
        <v>7</v>
      </c>
      <c r="H133" s="1128" t="s">
        <v>330</v>
      </c>
      <c r="I133" s="887" t="s">
        <v>1080</v>
      </c>
      <c r="J133" s="997" t="s">
        <v>1345</v>
      </c>
      <c r="K133" s="887" t="s">
        <v>1319</v>
      </c>
      <c r="L133" s="831">
        <v>7500.0</v>
      </c>
      <c r="M133" s="527">
        <v>7508.485</v>
      </c>
      <c r="N133" s="1093" t="s">
        <v>265</v>
      </c>
      <c r="O133" s="1095"/>
      <c r="P133" s="1095"/>
      <c r="Q133" s="1095"/>
      <c r="R133" s="1095"/>
      <c r="S133" s="149" t="s">
        <v>93</v>
      </c>
      <c r="T133" s="1096"/>
      <c r="U133" s="409">
        <v>45966.0</v>
      </c>
      <c r="V133" s="1090"/>
      <c r="W133" s="1092"/>
      <c r="X133" s="1096" t="s">
        <v>334</v>
      </c>
      <c r="Y133" s="1098">
        <v>45966.0</v>
      </c>
      <c r="Z133" s="1099">
        <v>45966.180555555555</v>
      </c>
      <c r="AA133" s="1100">
        <v>45966.0</v>
      </c>
      <c r="AB133" s="1099">
        <v>45966.54305555556</v>
      </c>
      <c r="AC133" s="1101"/>
      <c r="AD133" s="1102">
        <v>7200.0</v>
      </c>
      <c r="AE133" s="1102"/>
      <c r="AF133" s="1102" t="s">
        <v>335</v>
      </c>
      <c r="AG133" s="1096" t="s">
        <v>191</v>
      </c>
      <c r="AH133" s="413" t="s">
        <v>1342</v>
      </c>
      <c r="AI133" s="811" t="s">
        <v>883</v>
      </c>
      <c r="AJ133" s="811" t="s">
        <v>883</v>
      </c>
      <c r="AK133" s="811" t="s">
        <v>884</v>
      </c>
      <c r="AL133" s="803" t="s">
        <v>142</v>
      </c>
      <c r="AM133" s="1103"/>
      <c r="AN133" s="1104"/>
      <c r="AO133" s="964" t="s">
        <v>1074</v>
      </c>
      <c r="AP133" s="956">
        <v>3800.0</v>
      </c>
      <c r="AQ133" s="993">
        <f t="shared" si="326"/>
        <v>38.675</v>
      </c>
      <c r="AR133" s="971">
        <v>16625.0</v>
      </c>
      <c r="AS133" s="972">
        <f t="shared" si="327"/>
        <v>642971.875</v>
      </c>
      <c r="AT133" s="892">
        <v>522843.0</v>
      </c>
      <c r="AU133" s="892">
        <v>522843.0</v>
      </c>
      <c r="AV133" s="973">
        <v>60000.0</v>
      </c>
      <c r="AW133" s="902">
        <f t="shared" si="328"/>
        <v>-60128.875</v>
      </c>
      <c r="AX133" s="1171" t="s">
        <v>192</v>
      </c>
      <c r="AY133" s="811">
        <v>8.20251104263561E14</v>
      </c>
      <c r="AZ133" s="1107">
        <v>2.835E8</v>
      </c>
      <c r="BA133" s="1108"/>
      <c r="BB133" s="1172">
        <v>45957.0</v>
      </c>
      <c r="BC133" s="1172">
        <v>45958.0</v>
      </c>
      <c r="BD133" s="1172">
        <v>45958.0</v>
      </c>
      <c r="BE133" s="1172">
        <v>45959.0</v>
      </c>
      <c r="BF133" s="1172">
        <v>45961.0</v>
      </c>
      <c r="BG133" s="1110">
        <f t="shared" si="329"/>
        <v>45961</v>
      </c>
      <c r="BH133" s="770">
        <f t="shared" si="330"/>
        <v>4</v>
      </c>
      <c r="BI133" s="769">
        <f t="shared" si="331"/>
        <v>2</v>
      </c>
      <c r="BJ133" s="1096"/>
      <c r="BK133" s="1167">
        <v>45964.0</v>
      </c>
      <c r="BL133" s="1167">
        <v>45966.0</v>
      </c>
      <c r="BM133" s="1167">
        <v>45966.0</v>
      </c>
      <c r="BN133" s="1167">
        <v>45967.0</v>
      </c>
      <c r="BO133" s="1167">
        <v>45968.0</v>
      </c>
      <c r="BP133" s="1110">
        <f t="shared" si="332"/>
        <v>45968</v>
      </c>
      <c r="BQ133" s="770">
        <f t="shared" si="333"/>
        <v>4</v>
      </c>
      <c r="BR133" s="769">
        <f t="shared" si="334"/>
        <v>1</v>
      </c>
      <c r="BS133" s="1179" t="s">
        <v>96</v>
      </c>
      <c r="BT133" s="1179" t="s">
        <v>96</v>
      </c>
      <c r="BU133" s="1179" t="s">
        <v>96</v>
      </c>
      <c r="BV133" s="1179" t="s">
        <v>96</v>
      </c>
      <c r="BW133" s="1179" t="s">
        <v>96</v>
      </c>
      <c r="BX133" s="1179" t="s">
        <v>96</v>
      </c>
      <c r="BY133" s="769" t="s">
        <v>96</v>
      </c>
      <c r="BZ133" s="770" t="s">
        <v>96</v>
      </c>
      <c r="CA133" s="1178" t="s">
        <v>96</v>
      </c>
      <c r="CB133" s="769" t="s">
        <v>96</v>
      </c>
      <c r="CC133" s="769" t="s">
        <v>96</v>
      </c>
      <c r="CD133" s="769" t="s">
        <v>96</v>
      </c>
      <c r="CE133" s="769" t="s">
        <v>96</v>
      </c>
      <c r="CF133" s="769" t="s">
        <v>96</v>
      </c>
      <c r="CG133" s="769" t="s">
        <v>96</v>
      </c>
      <c r="CH133" s="769" t="s">
        <v>96</v>
      </c>
      <c r="CI133" s="769" t="s">
        <v>96</v>
      </c>
      <c r="CJ133" s="769" t="s">
        <v>96</v>
      </c>
      <c r="CK133" s="1108"/>
      <c r="CL133" s="1108"/>
      <c r="CM133" s="1108"/>
      <c r="CN133" s="1108"/>
      <c r="CO133" s="1108"/>
      <c r="CP133" s="1108"/>
      <c r="CQ133" s="1108"/>
      <c r="CR133" s="1108"/>
      <c r="CS133" s="1108"/>
      <c r="CT133" s="1108"/>
      <c r="CU133" s="1108"/>
      <c r="CV133" s="1108"/>
      <c r="CW133" s="1108"/>
      <c r="CX133" s="1108"/>
      <c r="CY133" s="1108"/>
      <c r="CZ133" s="1108"/>
      <c r="DA133" s="1108"/>
      <c r="DB133" s="1108"/>
      <c r="DC133" s="1108"/>
      <c r="DD133" s="1108"/>
      <c r="DE133" s="1108"/>
      <c r="DF133" s="1108"/>
      <c r="DG133" s="1108"/>
      <c r="DH133" s="1108"/>
      <c r="DI133" s="1108"/>
      <c r="DJ133" s="1108"/>
      <c r="DK133" s="1108"/>
      <c r="DL133" s="1108"/>
      <c r="DM133" s="1108"/>
      <c r="DN133" s="1114"/>
      <c r="DO133" s="1114"/>
      <c r="DP133" s="1114"/>
      <c r="DQ133" s="1114"/>
      <c r="DR133" s="1114"/>
      <c r="DS133" s="1114"/>
      <c r="DT133" s="1114"/>
      <c r="DU133" s="1114"/>
      <c r="DV133" s="1114"/>
      <c r="DW133" s="1114"/>
      <c r="DX133" s="1114"/>
      <c r="DY133" s="1114"/>
      <c r="DZ133" s="1114"/>
      <c r="EA133" s="1114"/>
      <c r="EB133" s="1114"/>
      <c r="EC133" s="1114"/>
      <c r="ED133" s="1114"/>
      <c r="EE133" s="1114"/>
      <c r="EF133" s="1114"/>
      <c r="EG133" s="1114"/>
      <c r="EH133" s="1114"/>
      <c r="EI133" s="1114"/>
      <c r="EJ133" s="1114"/>
      <c r="EK133" s="1114"/>
      <c r="EL133" s="1114"/>
      <c r="EM133" s="1114"/>
      <c r="EN133" s="1114"/>
      <c r="EO133" s="1114"/>
      <c r="EP133" s="1114"/>
      <c r="EQ133" s="1115">
        <v>41000.0</v>
      </c>
      <c r="ER133" s="832" t="s">
        <v>194</v>
      </c>
      <c r="ES133" s="1116">
        <v>3.0E7</v>
      </c>
      <c r="ET133" s="1028"/>
      <c r="EU133" s="1131"/>
      <c r="EV133" s="1118">
        <v>45965.63888888889</v>
      </c>
      <c r="EW133" s="1118">
        <v>45965.63888888889</v>
      </c>
      <c r="EX133" s="1118">
        <v>45965.81597222222</v>
      </c>
      <c r="EY133" s="1118">
        <v>45966.180555555555</v>
      </c>
      <c r="EZ133" s="1119">
        <f t="shared" si="335"/>
        <v>0.5416666667</v>
      </c>
      <c r="FA133" s="1120" t="str">
        <f t="shared" si="336"/>
        <v>0 hari 13 jam 0 menit 0</v>
      </c>
      <c r="FB133" s="1121">
        <v>45966.54305555556</v>
      </c>
      <c r="FC133" s="1119">
        <f t="shared" si="337"/>
        <v>0.9041666667</v>
      </c>
      <c r="FD133" s="1120" t="str">
        <f t="shared" si="338"/>
        <v>0 hari 21 jam 42 menit 0</v>
      </c>
      <c r="FE133" s="1122"/>
      <c r="FF133" s="1122"/>
      <c r="FG133" s="1122"/>
      <c r="FH133" s="1122"/>
      <c r="FI133" s="1119">
        <f t="shared" si="339"/>
        <v>0</v>
      </c>
      <c r="FJ133" s="1120" t="str">
        <f t="shared" si="340"/>
        <v>0 hari 0 jam 0 menit 0</v>
      </c>
      <c r="FK133" s="1119">
        <f t="shared" si="341"/>
        <v>0.9041666667</v>
      </c>
      <c r="FL133" s="1120" t="str">
        <f t="shared" si="342"/>
        <v>0 hari 21 jam 42 menit 0</v>
      </c>
      <c r="FM133" s="1123"/>
      <c r="FN133" s="166" t="s">
        <v>195</v>
      </c>
      <c r="FO133" s="1124"/>
      <c r="FP133" s="1124"/>
      <c r="FQ133" s="1125"/>
      <c r="FR133" s="1125"/>
      <c r="FS133" s="1124"/>
      <c r="FT133" s="1124"/>
      <c r="FU133" s="1126"/>
      <c r="FV133" s="1126"/>
      <c r="FW133" s="1126"/>
      <c r="FX133" s="1126"/>
      <c r="FY133" s="1126"/>
      <c r="FZ133" s="1126"/>
      <c r="GA133" s="1126"/>
    </row>
    <row r="134" ht="28.5" customHeight="1">
      <c r="A134" s="412">
        <v>5.0</v>
      </c>
      <c r="B134" s="1089" t="s">
        <v>43</v>
      </c>
      <c r="C134" s="997"/>
      <c r="D134" s="1090"/>
      <c r="E134" s="1091"/>
      <c r="F134" s="1127" t="s">
        <v>322</v>
      </c>
      <c r="G134" s="1128" t="s">
        <v>7</v>
      </c>
      <c r="H134" s="1128" t="s">
        <v>330</v>
      </c>
      <c r="I134" s="887" t="s">
        <v>1080</v>
      </c>
      <c r="J134" s="997" t="s">
        <v>1346</v>
      </c>
      <c r="K134" s="428" t="s">
        <v>1323</v>
      </c>
      <c r="L134" s="831">
        <v>7300.0</v>
      </c>
      <c r="M134" s="527">
        <v>7401.278</v>
      </c>
      <c r="N134" s="1093" t="s">
        <v>265</v>
      </c>
      <c r="O134" s="1095"/>
      <c r="P134" s="1095"/>
      <c r="Q134" s="1095"/>
      <c r="R134" s="1095"/>
      <c r="S134" s="149" t="s">
        <v>93</v>
      </c>
      <c r="T134" s="1096"/>
      <c r="U134" s="409">
        <v>45969.0</v>
      </c>
      <c r="V134" s="1090"/>
      <c r="W134" s="1092"/>
      <c r="X134" s="1096" t="s">
        <v>334</v>
      </c>
      <c r="Y134" s="1098">
        <v>45969.0</v>
      </c>
      <c r="Z134" s="1099">
        <v>45969.979166666664</v>
      </c>
      <c r="AA134" s="1100">
        <v>45970.0</v>
      </c>
      <c r="AB134" s="1099">
        <v>45970.46805555555</v>
      </c>
      <c r="AC134" s="1101"/>
      <c r="AD134" s="1102">
        <v>7200.0</v>
      </c>
      <c r="AE134" s="1102"/>
      <c r="AF134" s="1102" t="s">
        <v>335</v>
      </c>
      <c r="AG134" s="1096" t="s">
        <v>191</v>
      </c>
      <c r="AH134" s="413" t="s">
        <v>1342</v>
      </c>
      <c r="AI134" s="811" t="s">
        <v>883</v>
      </c>
      <c r="AJ134" s="811" t="s">
        <v>883</v>
      </c>
      <c r="AK134" s="811" t="s">
        <v>884</v>
      </c>
      <c r="AL134" s="803" t="s">
        <v>142</v>
      </c>
      <c r="AM134" s="1103"/>
      <c r="AN134" s="1104"/>
      <c r="AO134" s="964" t="s">
        <v>1074</v>
      </c>
      <c r="AP134" s="956">
        <v>3800.0</v>
      </c>
      <c r="AQ134" s="993">
        <f>(38.79+39.76)/2</f>
        <v>39.275</v>
      </c>
      <c r="AR134" s="971">
        <v>16625.0</v>
      </c>
      <c r="AS134" s="972">
        <f t="shared" si="327"/>
        <v>652946.875</v>
      </c>
      <c r="AT134" s="892">
        <v>522843.0</v>
      </c>
      <c r="AU134" s="892">
        <v>522843.0</v>
      </c>
      <c r="AV134" s="973">
        <v>60000.0</v>
      </c>
      <c r="AW134" s="902">
        <f t="shared" si="328"/>
        <v>-70103.875</v>
      </c>
      <c r="AX134" s="1171" t="s">
        <v>192</v>
      </c>
      <c r="AY134" s="811">
        <v>8.20251108813962E14</v>
      </c>
      <c r="AZ134" s="1107">
        <v>2.7135E8</v>
      </c>
      <c r="BA134" s="1108"/>
      <c r="BB134" s="1172">
        <v>45957.0</v>
      </c>
      <c r="BC134" s="1172">
        <v>45958.0</v>
      </c>
      <c r="BD134" s="1172">
        <v>45958.0</v>
      </c>
      <c r="BE134" s="1172">
        <v>45964.0</v>
      </c>
      <c r="BF134" s="1172">
        <v>45964.0</v>
      </c>
      <c r="BG134" s="1110">
        <f t="shared" si="329"/>
        <v>45964</v>
      </c>
      <c r="BH134" s="770">
        <f t="shared" si="330"/>
        <v>7</v>
      </c>
      <c r="BI134" s="769">
        <f t="shared" si="331"/>
        <v>0</v>
      </c>
      <c r="BJ134" s="1096"/>
      <c r="BK134" s="1167">
        <v>45967.0</v>
      </c>
      <c r="BL134" s="1167">
        <v>45968.0</v>
      </c>
      <c r="BM134" s="1167">
        <v>45968.0</v>
      </c>
      <c r="BN134" s="1167">
        <v>45971.0</v>
      </c>
      <c r="BO134" s="1167">
        <v>45972.0</v>
      </c>
      <c r="BP134" s="1110">
        <f t="shared" si="332"/>
        <v>45972</v>
      </c>
      <c r="BQ134" s="770">
        <f t="shared" si="333"/>
        <v>5</v>
      </c>
      <c r="BR134" s="769">
        <f t="shared" si="334"/>
        <v>1</v>
      </c>
      <c r="BS134" s="1179" t="s">
        <v>96</v>
      </c>
      <c r="BT134" s="1179" t="s">
        <v>96</v>
      </c>
      <c r="BU134" s="1179" t="s">
        <v>96</v>
      </c>
      <c r="BV134" s="1179" t="s">
        <v>96</v>
      </c>
      <c r="BW134" s="1179" t="s">
        <v>96</v>
      </c>
      <c r="BX134" s="1179" t="s">
        <v>96</v>
      </c>
      <c r="BY134" s="769" t="s">
        <v>96</v>
      </c>
      <c r="BZ134" s="770" t="s">
        <v>96</v>
      </c>
      <c r="CA134" s="1178" t="s">
        <v>96</v>
      </c>
      <c r="CB134" s="769" t="s">
        <v>96</v>
      </c>
      <c r="CC134" s="769" t="s">
        <v>96</v>
      </c>
      <c r="CD134" s="769" t="s">
        <v>96</v>
      </c>
      <c r="CE134" s="769" t="s">
        <v>96</v>
      </c>
      <c r="CF134" s="769" t="s">
        <v>96</v>
      </c>
      <c r="CG134" s="769" t="s">
        <v>96</v>
      </c>
      <c r="CH134" s="769" t="s">
        <v>96</v>
      </c>
      <c r="CI134" s="769" t="s">
        <v>96</v>
      </c>
      <c r="CJ134" s="769" t="s">
        <v>96</v>
      </c>
      <c r="CK134" s="1108"/>
      <c r="CL134" s="1108"/>
      <c r="CM134" s="1108"/>
      <c r="CN134" s="1108"/>
      <c r="CO134" s="1108"/>
      <c r="CP134" s="1108"/>
      <c r="CQ134" s="1108"/>
      <c r="CR134" s="1108"/>
      <c r="CS134" s="1108"/>
      <c r="CT134" s="1108"/>
      <c r="CU134" s="1108"/>
      <c r="CV134" s="1108"/>
      <c r="CW134" s="1108"/>
      <c r="CX134" s="1108"/>
      <c r="CY134" s="1108"/>
      <c r="CZ134" s="1108"/>
      <c r="DA134" s="1108"/>
      <c r="DB134" s="1108"/>
      <c r="DC134" s="1108"/>
      <c r="DD134" s="1108"/>
      <c r="DE134" s="1108"/>
      <c r="DF134" s="1108"/>
      <c r="DG134" s="1108"/>
      <c r="DH134" s="1108"/>
      <c r="DI134" s="1108"/>
      <c r="DJ134" s="1108"/>
      <c r="DK134" s="1108"/>
      <c r="DL134" s="1108"/>
      <c r="DM134" s="1108"/>
      <c r="DN134" s="1114"/>
      <c r="DO134" s="1114"/>
      <c r="DP134" s="1114"/>
      <c r="DQ134" s="1114"/>
      <c r="DR134" s="1114"/>
      <c r="DS134" s="1114"/>
      <c r="DT134" s="1114"/>
      <c r="DU134" s="1114"/>
      <c r="DV134" s="1114"/>
      <c r="DW134" s="1114"/>
      <c r="DX134" s="1114"/>
      <c r="DY134" s="1114"/>
      <c r="DZ134" s="1114"/>
      <c r="EA134" s="1114"/>
      <c r="EB134" s="1114"/>
      <c r="EC134" s="1114"/>
      <c r="ED134" s="1114"/>
      <c r="EE134" s="1114"/>
      <c r="EF134" s="1114"/>
      <c r="EG134" s="1114"/>
      <c r="EH134" s="1114"/>
      <c r="EI134" s="1114"/>
      <c r="EJ134" s="1114"/>
      <c r="EK134" s="1114"/>
      <c r="EL134" s="1114"/>
      <c r="EM134" s="1114"/>
      <c r="EN134" s="1114"/>
      <c r="EO134" s="1114"/>
      <c r="EP134" s="1114"/>
      <c r="EQ134" s="1115">
        <v>41000.0</v>
      </c>
      <c r="ER134" s="832" t="s">
        <v>194</v>
      </c>
      <c r="ES134" s="1116">
        <v>3.0E7</v>
      </c>
      <c r="ET134" s="1028"/>
      <c r="EU134" s="1131"/>
      <c r="EV134" s="1118">
        <v>45969.22222222222</v>
      </c>
      <c r="EW134" s="1118">
        <v>45969.22222222222</v>
      </c>
      <c r="EX134" s="1118">
        <v>45969.23611111111</v>
      </c>
      <c r="EY134" s="1118">
        <v>45969.979166666664</v>
      </c>
      <c r="EZ134" s="1119">
        <f t="shared" si="335"/>
        <v>0.7569444444</v>
      </c>
      <c r="FA134" s="1120" t="str">
        <f t="shared" si="336"/>
        <v>0 hari 18 jam 10 menit 0</v>
      </c>
      <c r="FB134" s="1121">
        <v>45970.46805555555</v>
      </c>
      <c r="FC134" s="1119">
        <f t="shared" si="337"/>
        <v>1.245833333</v>
      </c>
      <c r="FD134" s="1120" t="str">
        <f t="shared" si="338"/>
        <v>1 hari 5 jam 54 menit 0</v>
      </c>
      <c r="FE134" s="1122"/>
      <c r="FF134" s="1122"/>
      <c r="FG134" s="1122"/>
      <c r="FH134" s="1122"/>
      <c r="FI134" s="1119">
        <f t="shared" si="339"/>
        <v>0</v>
      </c>
      <c r="FJ134" s="1120" t="str">
        <f t="shared" si="340"/>
        <v>0 hari 0 jam 0 menit 0</v>
      </c>
      <c r="FK134" s="1119">
        <f t="shared" si="341"/>
        <v>1.245833333</v>
      </c>
      <c r="FL134" s="1120" t="str">
        <f t="shared" si="342"/>
        <v>1 hari 5 jam 54 menit 0</v>
      </c>
      <c r="FM134" s="1123"/>
      <c r="FN134" s="166" t="s">
        <v>195</v>
      </c>
      <c r="FO134" s="1124"/>
      <c r="FP134" s="1124"/>
      <c r="FQ134" s="1125"/>
      <c r="FR134" s="1125"/>
      <c r="FS134" s="1124"/>
      <c r="FT134" s="1124"/>
      <c r="FU134" s="1126"/>
      <c r="FV134" s="1126"/>
      <c r="FW134" s="1126"/>
      <c r="FX134" s="1126"/>
      <c r="FY134" s="1126"/>
      <c r="FZ134" s="1126"/>
      <c r="GA134" s="1126"/>
    </row>
    <row r="135" ht="28.5" customHeight="1">
      <c r="A135" s="412">
        <v>6.0</v>
      </c>
      <c r="B135" s="1089" t="s">
        <v>43</v>
      </c>
      <c r="C135" s="997"/>
      <c r="D135" s="1090"/>
      <c r="E135" s="1091"/>
      <c r="F135" s="1127" t="s">
        <v>322</v>
      </c>
      <c r="G135" s="1128" t="s">
        <v>7</v>
      </c>
      <c r="H135" s="1128" t="s">
        <v>330</v>
      </c>
      <c r="I135" s="1175" t="s">
        <v>1321</v>
      </c>
      <c r="J135" s="997" t="s">
        <v>1347</v>
      </c>
      <c r="K135" s="428" t="s">
        <v>1348</v>
      </c>
      <c r="L135" s="831">
        <v>7300.0</v>
      </c>
      <c r="M135" s="527">
        <v>7231.592</v>
      </c>
      <c r="N135" s="1093" t="s">
        <v>265</v>
      </c>
      <c r="O135" s="1095"/>
      <c r="P135" s="1095"/>
      <c r="Q135" s="1095"/>
      <c r="R135" s="1095"/>
      <c r="S135" s="149" t="s">
        <v>93</v>
      </c>
      <c r="T135" s="1096"/>
      <c r="U135" s="409">
        <v>45967.0</v>
      </c>
      <c r="V135" s="1090"/>
      <c r="W135" s="1092"/>
      <c r="X135" s="1096" t="s">
        <v>334</v>
      </c>
      <c r="Y135" s="1100">
        <v>45967.0</v>
      </c>
      <c r="Z135" s="1099">
        <v>45967.0</v>
      </c>
      <c r="AA135" s="1100">
        <v>45967.0</v>
      </c>
      <c r="AB135" s="1099">
        <v>45967.436111111114</v>
      </c>
      <c r="AC135" s="1101"/>
      <c r="AD135" s="1102">
        <v>7200.0</v>
      </c>
      <c r="AE135" s="1102"/>
      <c r="AF135" s="1102" t="s">
        <v>335</v>
      </c>
      <c r="AG135" s="1096" t="s">
        <v>191</v>
      </c>
      <c r="AH135" s="413" t="s">
        <v>1081</v>
      </c>
      <c r="AI135" s="811" t="s">
        <v>883</v>
      </c>
      <c r="AJ135" s="811" t="s">
        <v>883</v>
      </c>
      <c r="AK135" s="811" t="s">
        <v>884</v>
      </c>
      <c r="AL135" s="803" t="s">
        <v>142</v>
      </c>
      <c r="AM135" s="1103"/>
      <c r="AN135" s="1104"/>
      <c r="AO135" s="964" t="s">
        <v>1074</v>
      </c>
      <c r="AP135" s="956">
        <v>3800.0</v>
      </c>
      <c r="AQ135" s="993">
        <f t="shared" ref="AQ135:AQ136" si="343">(38.79+38.56)/2</f>
        <v>38.675</v>
      </c>
      <c r="AR135" s="971">
        <v>16625.0</v>
      </c>
      <c r="AS135" s="972">
        <f t="shared" si="327"/>
        <v>642971.875</v>
      </c>
      <c r="AT135" s="892">
        <v>593752.0</v>
      </c>
      <c r="AU135" s="892">
        <v>561016.0</v>
      </c>
      <c r="AV135" s="973">
        <v>60000.0</v>
      </c>
      <c r="AW135" s="902">
        <f t="shared" si="328"/>
        <v>10780.125</v>
      </c>
      <c r="AX135" s="1171" t="s">
        <v>192</v>
      </c>
      <c r="AY135" s="811">
        <v>8.20251104265185E14</v>
      </c>
      <c r="AZ135" s="1107">
        <v>2.754E8</v>
      </c>
      <c r="BA135" s="1108"/>
      <c r="BB135" s="1172">
        <v>45957.0</v>
      </c>
      <c r="BC135" s="1172">
        <v>45958.0</v>
      </c>
      <c r="BD135" s="1172">
        <v>45958.0</v>
      </c>
      <c r="BE135" s="1172">
        <v>45964.0</v>
      </c>
      <c r="BF135" s="1172">
        <v>45964.0</v>
      </c>
      <c r="BG135" s="1110">
        <f t="shared" si="329"/>
        <v>45964</v>
      </c>
      <c r="BH135" s="770">
        <f t="shared" si="330"/>
        <v>7</v>
      </c>
      <c r="BI135" s="769">
        <f t="shared" si="331"/>
        <v>0</v>
      </c>
      <c r="BJ135" s="1096"/>
      <c r="BK135" s="1167">
        <v>45964.0</v>
      </c>
      <c r="BL135" s="1167">
        <v>45966.0</v>
      </c>
      <c r="BM135" s="1167">
        <v>45966.0</v>
      </c>
      <c r="BN135" s="1167">
        <v>45967.0</v>
      </c>
      <c r="BO135" s="1167">
        <v>45968.0</v>
      </c>
      <c r="BP135" s="1110">
        <f t="shared" si="332"/>
        <v>45968</v>
      </c>
      <c r="BQ135" s="770">
        <f t="shared" si="333"/>
        <v>4</v>
      </c>
      <c r="BR135" s="769">
        <f t="shared" si="334"/>
        <v>1</v>
      </c>
      <c r="BS135" s="1172">
        <v>45999.0</v>
      </c>
      <c r="BT135" s="1172">
        <v>45989.0</v>
      </c>
      <c r="BU135" s="1172">
        <v>45990.0</v>
      </c>
      <c r="BV135" s="1172">
        <v>45991.0</v>
      </c>
      <c r="BW135" s="1172">
        <v>45999.0</v>
      </c>
      <c r="BX135" s="1172">
        <v>46001.0</v>
      </c>
      <c r="BY135" s="769">
        <f t="shared" ref="BY135:BY139" si="344">BX135-BS135</f>
        <v>2</v>
      </c>
      <c r="BZ135" s="770">
        <f t="shared" ref="BZ135:BZ139" si="345">BX135-BT135</f>
        <v>12</v>
      </c>
      <c r="CA135" s="1178">
        <f t="shared" ref="CA135:CA139" si="346">BX135-BW135</f>
        <v>2</v>
      </c>
      <c r="CB135" s="769" t="s">
        <v>96</v>
      </c>
      <c r="CC135" s="769" t="s">
        <v>96</v>
      </c>
      <c r="CD135" s="769" t="s">
        <v>96</v>
      </c>
      <c r="CE135" s="769" t="s">
        <v>96</v>
      </c>
      <c r="CF135" s="769" t="s">
        <v>96</v>
      </c>
      <c r="CG135" s="769" t="s">
        <v>96</v>
      </c>
      <c r="CH135" s="769" t="s">
        <v>96</v>
      </c>
      <c r="CI135" s="769" t="s">
        <v>96</v>
      </c>
      <c r="CJ135" s="769" t="s">
        <v>96</v>
      </c>
      <c r="CK135" s="1108"/>
      <c r="CL135" s="1108"/>
      <c r="CM135" s="1108"/>
      <c r="CN135" s="1108"/>
      <c r="CO135" s="1108"/>
      <c r="CP135" s="1108"/>
      <c r="CQ135" s="1108"/>
      <c r="CR135" s="1108"/>
      <c r="CS135" s="1108"/>
      <c r="CT135" s="1108"/>
      <c r="CU135" s="1108"/>
      <c r="CV135" s="1108"/>
      <c r="CW135" s="1108"/>
      <c r="CX135" s="1108"/>
      <c r="CY135" s="1108"/>
      <c r="CZ135" s="1108"/>
      <c r="DA135" s="1108"/>
      <c r="DB135" s="1108"/>
      <c r="DC135" s="1108"/>
      <c r="DD135" s="1108"/>
      <c r="DE135" s="1108"/>
      <c r="DF135" s="1108"/>
      <c r="DG135" s="1108"/>
      <c r="DH135" s="1108"/>
      <c r="DI135" s="1108"/>
      <c r="DJ135" s="1108"/>
      <c r="DK135" s="1108"/>
      <c r="DL135" s="1108"/>
      <c r="DM135" s="1108"/>
      <c r="DN135" s="1114"/>
      <c r="DO135" s="1114"/>
      <c r="DP135" s="1114"/>
      <c r="DQ135" s="1114"/>
      <c r="DR135" s="1114"/>
      <c r="DS135" s="1114"/>
      <c r="DT135" s="1114"/>
      <c r="DU135" s="1114"/>
      <c r="DV135" s="1114"/>
      <c r="DW135" s="1114"/>
      <c r="DX135" s="1114"/>
      <c r="DY135" s="1114"/>
      <c r="DZ135" s="1114"/>
      <c r="EA135" s="1114"/>
      <c r="EB135" s="1114"/>
      <c r="EC135" s="1114"/>
      <c r="ED135" s="1114"/>
      <c r="EE135" s="1114"/>
      <c r="EF135" s="1114"/>
      <c r="EG135" s="1114"/>
      <c r="EH135" s="1114"/>
      <c r="EI135" s="1114"/>
      <c r="EJ135" s="1114"/>
      <c r="EK135" s="1114"/>
      <c r="EL135" s="1114"/>
      <c r="EM135" s="1114"/>
      <c r="EN135" s="1114"/>
      <c r="EO135" s="1114"/>
      <c r="EP135" s="1114"/>
      <c r="EQ135" s="1115">
        <v>41000.0</v>
      </c>
      <c r="ER135" s="832" t="s">
        <v>194</v>
      </c>
      <c r="ES135" s="1116">
        <v>3.0E7</v>
      </c>
      <c r="ET135" s="1028"/>
      <c r="EU135" s="1131"/>
      <c r="EV135" s="1118">
        <v>45966.03125</v>
      </c>
      <c r="EW135" s="1118">
        <v>45966.03125</v>
      </c>
      <c r="EX135" s="1118">
        <v>45966.42013888889</v>
      </c>
      <c r="EY135" s="1118">
        <v>45967.0</v>
      </c>
      <c r="EZ135" s="1119">
        <f t="shared" si="335"/>
        <v>0.96875</v>
      </c>
      <c r="FA135" s="1120" t="str">
        <f t="shared" si="336"/>
        <v>0 hari 23 jam 15 menit 0</v>
      </c>
      <c r="FB135" s="1121">
        <v>45967.436111111114</v>
      </c>
      <c r="FC135" s="1119">
        <f t="shared" si="337"/>
        <v>1.404861111</v>
      </c>
      <c r="FD135" s="1120" t="str">
        <f t="shared" si="338"/>
        <v>1 hari 9 jam 43 menit 0</v>
      </c>
      <c r="FE135" s="1122"/>
      <c r="FF135" s="1122"/>
      <c r="FG135" s="1122"/>
      <c r="FH135" s="1122"/>
      <c r="FI135" s="1119">
        <f t="shared" si="339"/>
        <v>0</v>
      </c>
      <c r="FJ135" s="1120" t="str">
        <f t="shared" si="340"/>
        <v>0 hari 0 jam 0 menit 0</v>
      </c>
      <c r="FK135" s="1119">
        <f t="shared" si="341"/>
        <v>1.404861111</v>
      </c>
      <c r="FL135" s="1120" t="str">
        <f t="shared" si="342"/>
        <v>1 hari 9 jam 43 menit 0</v>
      </c>
      <c r="FM135" s="1123"/>
      <c r="FN135" s="166" t="s">
        <v>195</v>
      </c>
      <c r="FO135" s="1124"/>
      <c r="FP135" s="1124"/>
      <c r="FQ135" s="1125"/>
      <c r="FR135" s="1125"/>
      <c r="FS135" s="1124"/>
      <c r="FT135" s="1124"/>
      <c r="FU135" s="1126"/>
      <c r="FV135" s="1126"/>
      <c r="FW135" s="1126"/>
      <c r="FX135" s="1126"/>
      <c r="FY135" s="1126"/>
      <c r="FZ135" s="1126"/>
      <c r="GA135" s="1126"/>
    </row>
    <row r="136" ht="28.5" customHeight="1">
      <c r="A136" s="412">
        <v>7.0</v>
      </c>
      <c r="B136" s="1089" t="s">
        <v>43</v>
      </c>
      <c r="C136" s="997"/>
      <c r="D136" s="1090"/>
      <c r="E136" s="1091"/>
      <c r="F136" s="1127" t="s">
        <v>322</v>
      </c>
      <c r="G136" s="1128" t="s">
        <v>7</v>
      </c>
      <c r="H136" s="1128" t="s">
        <v>330</v>
      </c>
      <c r="I136" s="887" t="s">
        <v>1080</v>
      </c>
      <c r="J136" s="997" t="s">
        <v>1349</v>
      </c>
      <c r="K136" s="428" t="s">
        <v>1350</v>
      </c>
      <c r="L136" s="831">
        <v>7400.0</v>
      </c>
      <c r="M136" s="527">
        <v>7415.85</v>
      </c>
      <c r="N136" s="1093" t="s">
        <v>265</v>
      </c>
      <c r="O136" s="1095"/>
      <c r="P136" s="1095"/>
      <c r="Q136" s="1095"/>
      <c r="R136" s="1095"/>
      <c r="S136" s="149" t="s">
        <v>93</v>
      </c>
      <c r="T136" s="1096"/>
      <c r="U136" s="409">
        <v>45968.0</v>
      </c>
      <c r="V136" s="1090"/>
      <c r="W136" s="1092"/>
      <c r="X136" s="1096" t="s">
        <v>334</v>
      </c>
      <c r="Y136" s="1098">
        <v>45968.0</v>
      </c>
      <c r="Z136" s="1099">
        <v>45968.04861111111</v>
      </c>
      <c r="AA136" s="1100">
        <v>45968.0</v>
      </c>
      <c r="AB136" s="1099">
        <v>45968.680555555555</v>
      </c>
      <c r="AC136" s="1101"/>
      <c r="AD136" s="1102">
        <v>7200.0</v>
      </c>
      <c r="AE136" s="1102"/>
      <c r="AF136" s="1102" t="s">
        <v>335</v>
      </c>
      <c r="AG136" s="1096" t="s">
        <v>191</v>
      </c>
      <c r="AH136" s="413" t="s">
        <v>1081</v>
      </c>
      <c r="AI136" s="811" t="s">
        <v>883</v>
      </c>
      <c r="AJ136" s="811" t="s">
        <v>883</v>
      </c>
      <c r="AK136" s="811" t="s">
        <v>884</v>
      </c>
      <c r="AL136" s="803" t="s">
        <v>142</v>
      </c>
      <c r="AM136" s="1103"/>
      <c r="AN136" s="1104"/>
      <c r="AO136" s="964" t="s">
        <v>1074</v>
      </c>
      <c r="AP136" s="956">
        <v>3800.0</v>
      </c>
      <c r="AQ136" s="993">
        <f t="shared" si="343"/>
        <v>38.675</v>
      </c>
      <c r="AR136" s="971">
        <v>16625.0</v>
      </c>
      <c r="AS136" s="972">
        <f t="shared" si="327"/>
        <v>642971.875</v>
      </c>
      <c r="AT136" s="892">
        <v>592901.0</v>
      </c>
      <c r="AU136" s="892">
        <v>574150.0</v>
      </c>
      <c r="AV136" s="973">
        <v>60000.0</v>
      </c>
      <c r="AW136" s="902">
        <f t="shared" si="328"/>
        <v>9929.125</v>
      </c>
      <c r="AX136" s="1171" t="s">
        <v>192</v>
      </c>
      <c r="AY136" s="811">
        <v>8.20251105416157E14</v>
      </c>
      <c r="AZ136" s="1107">
        <v>2.7945E8</v>
      </c>
      <c r="BA136" s="1108"/>
      <c r="BB136" s="1172">
        <v>45960.0</v>
      </c>
      <c r="BC136" s="1172">
        <v>45963.0</v>
      </c>
      <c r="BD136" s="1172">
        <v>45963.0</v>
      </c>
      <c r="BE136" s="1172">
        <v>45964.0</v>
      </c>
      <c r="BF136" s="1172">
        <v>45964.0</v>
      </c>
      <c r="BG136" s="1110">
        <f t="shared" si="329"/>
        <v>45964</v>
      </c>
      <c r="BH136" s="770">
        <f t="shared" si="330"/>
        <v>4</v>
      </c>
      <c r="BI136" s="769">
        <f t="shared" si="331"/>
        <v>0</v>
      </c>
      <c r="BJ136" s="1096"/>
      <c r="BK136" s="1167">
        <v>45967.0</v>
      </c>
      <c r="BL136" s="1167">
        <v>45968.0</v>
      </c>
      <c r="BM136" s="1167">
        <v>45968.0</v>
      </c>
      <c r="BN136" s="1167">
        <v>45971.0</v>
      </c>
      <c r="BO136" s="1167">
        <v>45972.0</v>
      </c>
      <c r="BP136" s="1110">
        <f t="shared" si="332"/>
        <v>45972</v>
      </c>
      <c r="BQ136" s="770">
        <f t="shared" si="333"/>
        <v>5</v>
      </c>
      <c r="BR136" s="769">
        <f t="shared" si="334"/>
        <v>1</v>
      </c>
      <c r="BS136" s="1172">
        <v>45999.0</v>
      </c>
      <c r="BT136" s="1172">
        <v>45989.0</v>
      </c>
      <c r="BU136" s="1172">
        <v>45990.0</v>
      </c>
      <c r="BV136" s="1172">
        <v>45991.0</v>
      </c>
      <c r="BW136" s="1172">
        <v>45999.0</v>
      </c>
      <c r="BX136" s="1172">
        <v>46001.0</v>
      </c>
      <c r="BY136" s="769">
        <f t="shared" si="344"/>
        <v>2</v>
      </c>
      <c r="BZ136" s="770">
        <f t="shared" si="345"/>
        <v>12</v>
      </c>
      <c r="CA136" s="1178">
        <f t="shared" si="346"/>
        <v>2</v>
      </c>
      <c r="CB136" s="769" t="s">
        <v>96</v>
      </c>
      <c r="CC136" s="769" t="s">
        <v>96</v>
      </c>
      <c r="CD136" s="769" t="s">
        <v>96</v>
      </c>
      <c r="CE136" s="769" t="s">
        <v>96</v>
      </c>
      <c r="CF136" s="769" t="s">
        <v>96</v>
      </c>
      <c r="CG136" s="769" t="s">
        <v>96</v>
      </c>
      <c r="CH136" s="769" t="s">
        <v>96</v>
      </c>
      <c r="CI136" s="769" t="s">
        <v>96</v>
      </c>
      <c r="CJ136" s="769" t="s">
        <v>96</v>
      </c>
      <c r="CK136" s="1108"/>
      <c r="CL136" s="1108"/>
      <c r="CM136" s="1108"/>
      <c r="CN136" s="1108"/>
      <c r="CO136" s="1108"/>
      <c r="CP136" s="1108"/>
      <c r="CQ136" s="1108"/>
      <c r="CR136" s="1108"/>
      <c r="CS136" s="1108"/>
      <c r="CT136" s="1108"/>
      <c r="CU136" s="1108"/>
      <c r="CV136" s="1108"/>
      <c r="CW136" s="1108"/>
      <c r="CX136" s="1108"/>
      <c r="CY136" s="1108"/>
      <c r="CZ136" s="1108"/>
      <c r="DA136" s="1108"/>
      <c r="DB136" s="1108"/>
      <c r="DC136" s="1108"/>
      <c r="DD136" s="1108"/>
      <c r="DE136" s="1108"/>
      <c r="DF136" s="1108"/>
      <c r="DG136" s="1108"/>
      <c r="DH136" s="1108"/>
      <c r="DI136" s="1108"/>
      <c r="DJ136" s="1108"/>
      <c r="DK136" s="1108"/>
      <c r="DL136" s="1108"/>
      <c r="DM136" s="1108"/>
      <c r="DN136" s="1114"/>
      <c r="DO136" s="1114"/>
      <c r="DP136" s="1114"/>
      <c r="DQ136" s="1114"/>
      <c r="DR136" s="1114"/>
      <c r="DS136" s="1114"/>
      <c r="DT136" s="1114"/>
      <c r="DU136" s="1114"/>
      <c r="DV136" s="1114"/>
      <c r="DW136" s="1114"/>
      <c r="DX136" s="1114"/>
      <c r="DY136" s="1114"/>
      <c r="DZ136" s="1114"/>
      <c r="EA136" s="1114"/>
      <c r="EB136" s="1114"/>
      <c r="EC136" s="1114"/>
      <c r="ED136" s="1114"/>
      <c r="EE136" s="1114"/>
      <c r="EF136" s="1114"/>
      <c r="EG136" s="1114"/>
      <c r="EH136" s="1114"/>
      <c r="EI136" s="1114"/>
      <c r="EJ136" s="1114"/>
      <c r="EK136" s="1114"/>
      <c r="EL136" s="1114"/>
      <c r="EM136" s="1114"/>
      <c r="EN136" s="1114"/>
      <c r="EO136" s="1114"/>
      <c r="EP136" s="1114"/>
      <c r="EQ136" s="1115">
        <v>41000.0</v>
      </c>
      <c r="ER136" s="832" t="s">
        <v>194</v>
      </c>
      <c r="ES136" s="1116">
        <v>3.0E7</v>
      </c>
      <c r="ET136" s="1028"/>
      <c r="EU136" s="1131"/>
      <c r="EV136" s="1118">
        <v>45966.74652777778</v>
      </c>
      <c r="EW136" s="1118">
        <v>45966.74652777778</v>
      </c>
      <c r="EX136" s="1118">
        <v>45966.92361111111</v>
      </c>
      <c r="EY136" s="1118">
        <v>45968.04861111111</v>
      </c>
      <c r="EZ136" s="1119">
        <f t="shared" si="335"/>
        <v>1.302083333</v>
      </c>
      <c r="FA136" s="1120" t="str">
        <f t="shared" si="336"/>
        <v>1 hari 7 jam 15 menit 0</v>
      </c>
      <c r="FB136" s="1121">
        <v>45968.680555555555</v>
      </c>
      <c r="FC136" s="1119">
        <f t="shared" si="337"/>
        <v>1.934027778</v>
      </c>
      <c r="FD136" s="1120" t="str">
        <f t="shared" si="338"/>
        <v>1 hari 22 jam 25 menit 0</v>
      </c>
      <c r="FE136" s="1122"/>
      <c r="FF136" s="1122"/>
      <c r="FG136" s="1122"/>
      <c r="FH136" s="1122"/>
      <c r="FI136" s="1119">
        <f t="shared" si="339"/>
        <v>0</v>
      </c>
      <c r="FJ136" s="1120" t="str">
        <f t="shared" si="340"/>
        <v>0 hari 0 jam 0 menit 0</v>
      </c>
      <c r="FK136" s="1119">
        <f t="shared" si="341"/>
        <v>1.934027778</v>
      </c>
      <c r="FL136" s="1120" t="str">
        <f t="shared" si="342"/>
        <v>1 hari 22 jam 25 menit 0</v>
      </c>
      <c r="FM136" s="1123"/>
      <c r="FN136" s="166" t="s">
        <v>195</v>
      </c>
      <c r="FO136" s="1124"/>
      <c r="FP136" s="1124"/>
      <c r="FQ136" s="1125"/>
      <c r="FR136" s="1125"/>
      <c r="FS136" s="1124"/>
      <c r="FT136" s="1124"/>
      <c r="FU136" s="1126"/>
      <c r="FV136" s="1126"/>
      <c r="FW136" s="1126"/>
      <c r="FX136" s="1126"/>
      <c r="FY136" s="1126"/>
      <c r="FZ136" s="1126"/>
      <c r="GA136" s="1126"/>
    </row>
    <row r="137" ht="28.5" customHeight="1">
      <c r="A137" s="412">
        <v>8.0</v>
      </c>
      <c r="B137" s="1089" t="s">
        <v>43</v>
      </c>
      <c r="C137" s="997"/>
      <c r="D137" s="1090"/>
      <c r="E137" s="1091"/>
      <c r="F137" s="1127" t="s">
        <v>322</v>
      </c>
      <c r="G137" s="1128" t="s">
        <v>7</v>
      </c>
      <c r="H137" s="1128" t="s">
        <v>330</v>
      </c>
      <c r="I137" s="887" t="s">
        <v>1080</v>
      </c>
      <c r="J137" s="997" t="s">
        <v>1351</v>
      </c>
      <c r="K137" s="428" t="s">
        <v>1352</v>
      </c>
      <c r="L137" s="831">
        <v>6500.0</v>
      </c>
      <c r="M137" s="527">
        <v>6239.156</v>
      </c>
      <c r="N137" s="1093" t="s">
        <v>265</v>
      </c>
      <c r="O137" s="1095"/>
      <c r="P137" s="1095"/>
      <c r="Q137" s="1095"/>
      <c r="R137" s="1095"/>
      <c r="S137" s="149" t="s">
        <v>93</v>
      </c>
      <c r="T137" s="1096"/>
      <c r="U137" s="409">
        <v>45972.0</v>
      </c>
      <c r="V137" s="1090"/>
      <c r="W137" s="1092"/>
      <c r="X137" s="1096" t="s">
        <v>334</v>
      </c>
      <c r="Y137" s="1098">
        <v>45972.0</v>
      </c>
      <c r="Z137" s="1099">
        <v>45972.72222222222</v>
      </c>
      <c r="AA137" s="1100">
        <v>45973.0</v>
      </c>
      <c r="AB137" s="1099">
        <v>45973.50208333333</v>
      </c>
      <c r="AC137" s="1101"/>
      <c r="AD137" s="1102">
        <v>7200.0</v>
      </c>
      <c r="AE137" s="1102"/>
      <c r="AF137" s="1102" t="s">
        <v>335</v>
      </c>
      <c r="AG137" s="1096" t="s">
        <v>191</v>
      </c>
      <c r="AH137" s="413" t="s">
        <v>1081</v>
      </c>
      <c r="AI137" s="811" t="s">
        <v>883</v>
      </c>
      <c r="AJ137" s="811" t="s">
        <v>883</v>
      </c>
      <c r="AK137" s="811" t="s">
        <v>884</v>
      </c>
      <c r="AL137" s="803" t="s">
        <v>142</v>
      </c>
      <c r="AM137" s="1103"/>
      <c r="AN137" s="1104"/>
      <c r="AO137" s="964" t="s">
        <v>1074</v>
      </c>
      <c r="AP137" s="956">
        <v>3800.0</v>
      </c>
      <c r="AQ137" s="993">
        <f t="shared" ref="AQ137:AQ139" si="347">(38.79+39.76)/2</f>
        <v>39.275</v>
      </c>
      <c r="AR137" s="971">
        <v>16625.0</v>
      </c>
      <c r="AS137" s="972">
        <f t="shared" si="327"/>
        <v>652946.875</v>
      </c>
      <c r="AT137" s="892">
        <v>591316.0</v>
      </c>
      <c r="AU137" s="892">
        <v>576328.0</v>
      </c>
      <c r="AV137" s="973">
        <v>60000.0</v>
      </c>
      <c r="AW137" s="902">
        <f t="shared" si="328"/>
        <v>-1630.875</v>
      </c>
      <c r="AX137" s="1171" t="s">
        <v>192</v>
      </c>
      <c r="AY137" s="811">
        <v>8.20251111234931E14</v>
      </c>
      <c r="AZ137" s="1107">
        <v>2.43E8</v>
      </c>
      <c r="BA137" s="1108"/>
      <c r="BB137" s="1172">
        <v>45960.0</v>
      </c>
      <c r="BC137" s="1172">
        <v>45963.0</v>
      </c>
      <c r="BD137" s="1172">
        <v>45963.0</v>
      </c>
      <c r="BE137" s="1172">
        <v>45964.0</v>
      </c>
      <c r="BF137" s="1172">
        <v>45964.0</v>
      </c>
      <c r="BG137" s="1110">
        <f t="shared" si="329"/>
        <v>45964</v>
      </c>
      <c r="BH137" s="770">
        <f t="shared" si="330"/>
        <v>4</v>
      </c>
      <c r="BI137" s="769">
        <f t="shared" si="331"/>
        <v>0</v>
      </c>
      <c r="BJ137" s="1096"/>
      <c r="BK137" s="1167">
        <v>45967.0</v>
      </c>
      <c r="BL137" s="1167">
        <v>45968.0</v>
      </c>
      <c r="BM137" s="1167">
        <v>45968.0</v>
      </c>
      <c r="BN137" s="1167">
        <v>45972.0</v>
      </c>
      <c r="BO137" s="1167">
        <v>45975.0</v>
      </c>
      <c r="BP137" s="1110">
        <f t="shared" si="332"/>
        <v>45975</v>
      </c>
      <c r="BQ137" s="770">
        <f t="shared" si="333"/>
        <v>8</v>
      </c>
      <c r="BR137" s="769">
        <f t="shared" si="334"/>
        <v>3</v>
      </c>
      <c r="BS137" s="1172">
        <v>45999.0</v>
      </c>
      <c r="BT137" s="1172">
        <v>45989.0</v>
      </c>
      <c r="BU137" s="1172">
        <v>45990.0</v>
      </c>
      <c r="BV137" s="1172">
        <v>45991.0</v>
      </c>
      <c r="BW137" s="1172">
        <v>45999.0</v>
      </c>
      <c r="BX137" s="1172">
        <v>46001.0</v>
      </c>
      <c r="BY137" s="769">
        <f t="shared" si="344"/>
        <v>2</v>
      </c>
      <c r="BZ137" s="770">
        <f t="shared" si="345"/>
        <v>12</v>
      </c>
      <c r="CA137" s="1178">
        <f t="shared" si="346"/>
        <v>2</v>
      </c>
      <c r="CB137" s="769" t="s">
        <v>96</v>
      </c>
      <c r="CC137" s="769" t="s">
        <v>96</v>
      </c>
      <c r="CD137" s="769" t="s">
        <v>96</v>
      </c>
      <c r="CE137" s="769" t="s">
        <v>96</v>
      </c>
      <c r="CF137" s="769" t="s">
        <v>96</v>
      </c>
      <c r="CG137" s="769" t="s">
        <v>96</v>
      </c>
      <c r="CH137" s="769" t="s">
        <v>96</v>
      </c>
      <c r="CI137" s="769" t="s">
        <v>96</v>
      </c>
      <c r="CJ137" s="769" t="s">
        <v>96</v>
      </c>
      <c r="CK137" s="1108"/>
      <c r="CL137" s="1108"/>
      <c r="CM137" s="1108"/>
      <c r="CN137" s="1108"/>
      <c r="CO137" s="1108"/>
      <c r="CP137" s="1108"/>
      <c r="CQ137" s="1108"/>
      <c r="CR137" s="1108"/>
      <c r="CS137" s="1108"/>
      <c r="CT137" s="1108"/>
      <c r="CU137" s="1108"/>
      <c r="CV137" s="1108"/>
      <c r="CW137" s="1108"/>
      <c r="CX137" s="1108"/>
      <c r="CY137" s="1108"/>
      <c r="CZ137" s="1108"/>
      <c r="DA137" s="1108"/>
      <c r="DB137" s="1108"/>
      <c r="DC137" s="1108"/>
      <c r="DD137" s="1108"/>
      <c r="DE137" s="1108"/>
      <c r="DF137" s="1108"/>
      <c r="DG137" s="1108"/>
      <c r="DH137" s="1108"/>
      <c r="DI137" s="1108"/>
      <c r="DJ137" s="1108"/>
      <c r="DK137" s="1108"/>
      <c r="DL137" s="1108"/>
      <c r="DM137" s="1108"/>
      <c r="DN137" s="1114"/>
      <c r="DO137" s="1114"/>
      <c r="DP137" s="1114"/>
      <c r="DQ137" s="1114"/>
      <c r="DR137" s="1114"/>
      <c r="DS137" s="1114"/>
      <c r="DT137" s="1114"/>
      <c r="DU137" s="1114"/>
      <c r="DV137" s="1114"/>
      <c r="DW137" s="1114"/>
      <c r="DX137" s="1114"/>
      <c r="DY137" s="1114"/>
      <c r="DZ137" s="1114"/>
      <c r="EA137" s="1114"/>
      <c r="EB137" s="1114"/>
      <c r="EC137" s="1114"/>
      <c r="ED137" s="1114"/>
      <c r="EE137" s="1114"/>
      <c r="EF137" s="1114"/>
      <c r="EG137" s="1114"/>
      <c r="EH137" s="1114"/>
      <c r="EI137" s="1114"/>
      <c r="EJ137" s="1114"/>
      <c r="EK137" s="1114"/>
      <c r="EL137" s="1114"/>
      <c r="EM137" s="1114"/>
      <c r="EN137" s="1114"/>
      <c r="EO137" s="1114"/>
      <c r="EP137" s="1114"/>
      <c r="EQ137" s="1115">
        <v>41000.0</v>
      </c>
      <c r="ER137" s="832" t="s">
        <v>194</v>
      </c>
      <c r="ES137" s="1116">
        <v>3.0E7</v>
      </c>
      <c r="ET137" s="1028"/>
      <c r="EU137" s="1131"/>
      <c r="EV137" s="1118">
        <v>45972.208333333336</v>
      </c>
      <c r="EW137" s="1118">
        <v>45972.208333333336</v>
      </c>
      <c r="EX137" s="1118">
        <v>45972.239583333336</v>
      </c>
      <c r="EY137" s="1118">
        <v>45972.72222222222</v>
      </c>
      <c r="EZ137" s="1119">
        <f t="shared" si="335"/>
        <v>0.5138888889</v>
      </c>
      <c r="FA137" s="1120" t="str">
        <f t="shared" si="336"/>
        <v>0 hari 12 jam 20 menit 0</v>
      </c>
      <c r="FB137" s="1121">
        <v>45973.50208333333</v>
      </c>
      <c r="FC137" s="1119">
        <f t="shared" si="337"/>
        <v>1.29375</v>
      </c>
      <c r="FD137" s="1120" t="str">
        <f t="shared" si="338"/>
        <v>1 hari 7 jam 3 menit 0</v>
      </c>
      <c r="FE137" s="1122"/>
      <c r="FF137" s="1122"/>
      <c r="FG137" s="1122"/>
      <c r="FH137" s="1122"/>
      <c r="FI137" s="1119">
        <f t="shared" si="339"/>
        <v>0</v>
      </c>
      <c r="FJ137" s="1120" t="str">
        <f t="shared" si="340"/>
        <v>0 hari 0 jam 0 menit 0</v>
      </c>
      <c r="FK137" s="1119">
        <f t="shared" si="341"/>
        <v>1.29375</v>
      </c>
      <c r="FL137" s="1120" t="str">
        <f t="shared" si="342"/>
        <v>1 hari 7 jam 3 menit 0</v>
      </c>
      <c r="FM137" s="1123"/>
      <c r="FN137" s="166" t="s">
        <v>195</v>
      </c>
      <c r="FO137" s="1124"/>
      <c r="FP137" s="1124"/>
      <c r="FQ137" s="1125"/>
      <c r="FR137" s="1125"/>
      <c r="FS137" s="1124"/>
      <c r="FT137" s="1124"/>
      <c r="FU137" s="1126"/>
      <c r="FV137" s="1126"/>
      <c r="FW137" s="1126"/>
      <c r="FX137" s="1126"/>
      <c r="FY137" s="1126"/>
      <c r="FZ137" s="1126"/>
      <c r="GA137" s="1126"/>
    </row>
    <row r="138" ht="23.25" customHeight="1">
      <c r="A138" s="412">
        <v>9.0</v>
      </c>
      <c r="B138" s="1089" t="s">
        <v>43</v>
      </c>
      <c r="C138" s="1136"/>
      <c r="D138" s="1127"/>
      <c r="E138" s="1137"/>
      <c r="F138" s="1127" t="s">
        <v>322</v>
      </c>
      <c r="G138" s="1128" t="s">
        <v>7</v>
      </c>
      <c r="H138" s="1128" t="s">
        <v>330</v>
      </c>
      <c r="I138" s="1175" t="s">
        <v>1321</v>
      </c>
      <c r="J138" s="1136" t="s">
        <v>1353</v>
      </c>
      <c r="K138" s="428" t="s">
        <v>1354</v>
      </c>
      <c r="L138" s="831">
        <v>5000.0</v>
      </c>
      <c r="M138" s="527">
        <v>5057.671</v>
      </c>
      <c r="N138" s="1093" t="s">
        <v>265</v>
      </c>
      <c r="O138" s="1140"/>
      <c r="P138" s="1140"/>
      <c r="Q138" s="1140"/>
      <c r="R138" s="1140"/>
      <c r="S138" s="149" t="s">
        <v>93</v>
      </c>
      <c r="T138" s="1141"/>
      <c r="U138" s="409">
        <v>45972.0</v>
      </c>
      <c r="V138" s="1127"/>
      <c r="W138" s="1128"/>
      <c r="X138" s="1096" t="s">
        <v>334</v>
      </c>
      <c r="Y138" s="1142">
        <v>45972.0</v>
      </c>
      <c r="Z138" s="1135">
        <v>45972.54861111111</v>
      </c>
      <c r="AA138" s="1143">
        <v>45972.0</v>
      </c>
      <c r="AB138" s="1135">
        <v>45972.70972222222</v>
      </c>
      <c r="AC138" s="1144"/>
      <c r="AD138" s="1145"/>
      <c r="AE138" s="1145"/>
      <c r="AF138" s="1102" t="s">
        <v>335</v>
      </c>
      <c r="AG138" s="1096" t="s">
        <v>191</v>
      </c>
      <c r="AH138" s="413" t="s">
        <v>1081</v>
      </c>
      <c r="AI138" s="811" t="s">
        <v>883</v>
      </c>
      <c r="AJ138" s="811" t="s">
        <v>883</v>
      </c>
      <c r="AK138" s="811" t="s">
        <v>884</v>
      </c>
      <c r="AL138" s="803" t="s">
        <v>142</v>
      </c>
      <c r="AM138" s="1146"/>
      <c r="AN138" s="1147"/>
      <c r="AO138" s="964" t="s">
        <v>1074</v>
      </c>
      <c r="AP138" s="956">
        <v>3800.0</v>
      </c>
      <c r="AQ138" s="993">
        <f t="shared" si="347"/>
        <v>39.275</v>
      </c>
      <c r="AR138" s="971">
        <v>16625.0</v>
      </c>
      <c r="AS138" s="972">
        <f t="shared" si="327"/>
        <v>652946.875</v>
      </c>
      <c r="AT138" s="971">
        <v>601274.0</v>
      </c>
      <c r="AU138" s="892">
        <v>562245.0</v>
      </c>
      <c r="AV138" s="973">
        <v>60000.0</v>
      </c>
      <c r="AW138" s="902">
        <f t="shared" si="328"/>
        <v>8327.125</v>
      </c>
      <c r="AX138" s="1171" t="s">
        <v>192</v>
      </c>
      <c r="AY138" s="1149">
        <v>8.20251110044097E14</v>
      </c>
      <c r="AZ138" s="1150">
        <v>1.944E8</v>
      </c>
      <c r="BA138" s="1151"/>
      <c r="BB138" s="1172">
        <v>45960.0</v>
      </c>
      <c r="BC138" s="1172">
        <v>45963.0</v>
      </c>
      <c r="BD138" s="1172">
        <v>45963.0</v>
      </c>
      <c r="BE138" s="1172">
        <v>45964.0</v>
      </c>
      <c r="BF138" s="1172">
        <v>45964.0</v>
      </c>
      <c r="BG138" s="1110">
        <f t="shared" si="329"/>
        <v>45964</v>
      </c>
      <c r="BH138" s="770">
        <f t="shared" si="330"/>
        <v>4</v>
      </c>
      <c r="BI138" s="769">
        <f t="shared" si="331"/>
        <v>0</v>
      </c>
      <c r="BJ138" s="1141"/>
      <c r="BK138" s="1167">
        <v>45967.0</v>
      </c>
      <c r="BL138" s="1167">
        <v>45968.0</v>
      </c>
      <c r="BM138" s="1167">
        <v>45968.0</v>
      </c>
      <c r="BN138" s="1167">
        <v>45972.0</v>
      </c>
      <c r="BO138" s="1167">
        <v>45975.0</v>
      </c>
      <c r="BP138" s="1110">
        <f t="shared" si="332"/>
        <v>45975</v>
      </c>
      <c r="BQ138" s="770">
        <f t="shared" si="333"/>
        <v>8</v>
      </c>
      <c r="BR138" s="769">
        <f t="shared" si="334"/>
        <v>3</v>
      </c>
      <c r="BS138" s="1172">
        <v>45999.0</v>
      </c>
      <c r="BT138" s="1172">
        <v>45989.0</v>
      </c>
      <c r="BU138" s="1172">
        <v>45990.0</v>
      </c>
      <c r="BV138" s="1172">
        <v>45991.0</v>
      </c>
      <c r="BW138" s="1172">
        <v>45999.0</v>
      </c>
      <c r="BX138" s="1172">
        <v>46001.0</v>
      </c>
      <c r="BY138" s="769">
        <f t="shared" si="344"/>
        <v>2</v>
      </c>
      <c r="BZ138" s="770">
        <f t="shared" si="345"/>
        <v>12</v>
      </c>
      <c r="CA138" s="1178">
        <f t="shared" si="346"/>
        <v>2</v>
      </c>
      <c r="CB138" s="769" t="s">
        <v>96</v>
      </c>
      <c r="CC138" s="769" t="s">
        <v>96</v>
      </c>
      <c r="CD138" s="769" t="s">
        <v>96</v>
      </c>
      <c r="CE138" s="769" t="s">
        <v>96</v>
      </c>
      <c r="CF138" s="769" t="s">
        <v>96</v>
      </c>
      <c r="CG138" s="769" t="s">
        <v>96</v>
      </c>
      <c r="CH138" s="769" t="s">
        <v>96</v>
      </c>
      <c r="CI138" s="769" t="s">
        <v>96</v>
      </c>
      <c r="CJ138" s="769" t="s">
        <v>96</v>
      </c>
      <c r="CK138" s="1151"/>
      <c r="CL138" s="1151"/>
      <c r="CM138" s="1151"/>
      <c r="CN138" s="1151"/>
      <c r="CO138" s="1151"/>
      <c r="CP138" s="1151"/>
      <c r="CQ138" s="1151"/>
      <c r="CR138" s="1151"/>
      <c r="CS138" s="1151"/>
      <c r="CT138" s="1151"/>
      <c r="CU138" s="1151"/>
      <c r="CV138" s="1151"/>
      <c r="CW138" s="1151"/>
      <c r="CX138" s="1151"/>
      <c r="CY138" s="1151"/>
      <c r="CZ138" s="1151"/>
      <c r="DA138" s="1151"/>
      <c r="DB138" s="1151"/>
      <c r="DC138" s="1151"/>
      <c r="DD138" s="1151"/>
      <c r="DE138" s="1151"/>
      <c r="DF138" s="1151"/>
      <c r="DG138" s="1151"/>
      <c r="DH138" s="1151"/>
      <c r="DI138" s="1151"/>
      <c r="DJ138" s="1151"/>
      <c r="DK138" s="1151"/>
      <c r="DL138" s="1151"/>
      <c r="DM138" s="1151"/>
      <c r="DN138" s="1153"/>
      <c r="DO138" s="1153"/>
      <c r="DP138" s="1153"/>
      <c r="DQ138" s="1153"/>
      <c r="DR138" s="1153"/>
      <c r="DS138" s="1153"/>
      <c r="DT138" s="1153"/>
      <c r="DU138" s="1153"/>
      <c r="DV138" s="1153"/>
      <c r="DW138" s="1153"/>
      <c r="DX138" s="1153"/>
      <c r="DY138" s="1153"/>
      <c r="DZ138" s="1153"/>
      <c r="EA138" s="1153"/>
      <c r="EB138" s="1153"/>
      <c r="EC138" s="1153"/>
      <c r="ED138" s="1153"/>
      <c r="EE138" s="1153"/>
      <c r="EF138" s="1153"/>
      <c r="EG138" s="1153"/>
      <c r="EH138" s="1153"/>
      <c r="EI138" s="1153"/>
      <c r="EJ138" s="1153"/>
      <c r="EK138" s="1153"/>
      <c r="EL138" s="1153"/>
      <c r="EM138" s="1153"/>
      <c r="EN138" s="1153"/>
      <c r="EO138" s="1153"/>
      <c r="EP138" s="1153"/>
      <c r="EQ138" s="1115">
        <v>41000.0</v>
      </c>
      <c r="ER138" s="832" t="s">
        <v>194</v>
      </c>
      <c r="ES138" s="1116">
        <v>3.0E7</v>
      </c>
      <c r="ET138" s="1154"/>
      <c r="EU138" s="1155"/>
      <c r="EV138" s="1156">
        <v>45971.649305555555</v>
      </c>
      <c r="EW138" s="1156">
        <v>45971.649305555555</v>
      </c>
      <c r="EX138" s="1156">
        <v>45972.333333333336</v>
      </c>
      <c r="EY138" s="1156">
        <v>45972.54861111111</v>
      </c>
      <c r="EZ138" s="1119">
        <f t="shared" si="335"/>
        <v>0.8993055556</v>
      </c>
      <c r="FA138" s="1120" t="str">
        <f t="shared" si="336"/>
        <v>0 hari 21 jam 35 menit 0</v>
      </c>
      <c r="FB138" s="1157">
        <v>45972.70972222222</v>
      </c>
      <c r="FC138" s="1119">
        <f t="shared" si="337"/>
        <v>1.060416667</v>
      </c>
      <c r="FD138" s="1120" t="str">
        <f t="shared" si="338"/>
        <v>1 hari 1 jam 27 menit 0</v>
      </c>
      <c r="FE138" s="1158"/>
      <c r="FF138" s="1158"/>
      <c r="FG138" s="1158"/>
      <c r="FH138" s="1158"/>
      <c r="FI138" s="1159"/>
      <c r="FJ138" s="1160"/>
      <c r="FK138" s="1159"/>
      <c r="FL138" s="1160"/>
      <c r="FM138" s="462"/>
      <c r="FN138" s="166" t="s">
        <v>195</v>
      </c>
      <c r="FO138" s="1161"/>
      <c r="FP138" s="1161"/>
      <c r="FQ138" s="1162"/>
      <c r="FR138" s="1162"/>
      <c r="FS138" s="1161"/>
      <c r="FT138" s="1161"/>
      <c r="FU138" s="463"/>
      <c r="FV138" s="463"/>
      <c r="FW138" s="463"/>
      <c r="FX138" s="463"/>
      <c r="FY138" s="463"/>
      <c r="FZ138" s="463"/>
      <c r="GA138" s="463"/>
    </row>
    <row r="139" ht="23.25" customHeight="1">
      <c r="A139" s="412">
        <v>10.0</v>
      </c>
      <c r="B139" s="1089" t="s">
        <v>43</v>
      </c>
      <c r="C139" s="1136"/>
      <c r="D139" s="1127"/>
      <c r="E139" s="1137"/>
      <c r="F139" s="1127" t="s">
        <v>322</v>
      </c>
      <c r="G139" s="1128" t="s">
        <v>7</v>
      </c>
      <c r="H139" s="1128" t="s">
        <v>330</v>
      </c>
      <c r="I139" s="428" t="s">
        <v>1080</v>
      </c>
      <c r="J139" s="1136" t="s">
        <v>1355</v>
      </c>
      <c r="K139" s="428" t="s">
        <v>1356</v>
      </c>
      <c r="L139" s="831">
        <v>7000.0</v>
      </c>
      <c r="M139" s="527">
        <v>7005.699</v>
      </c>
      <c r="N139" s="1093" t="s">
        <v>265</v>
      </c>
      <c r="O139" s="1140"/>
      <c r="P139" s="1140"/>
      <c r="Q139" s="1140"/>
      <c r="R139" s="1140"/>
      <c r="S139" s="149" t="s">
        <v>93</v>
      </c>
      <c r="T139" s="1141"/>
      <c r="U139" s="409">
        <v>45972.0</v>
      </c>
      <c r="V139" s="1127"/>
      <c r="W139" s="1128"/>
      <c r="X139" s="1096" t="s">
        <v>334</v>
      </c>
      <c r="Y139" s="1142">
        <v>45972.0</v>
      </c>
      <c r="Z139" s="1135">
        <v>45972.163194444445</v>
      </c>
      <c r="AA139" s="1143">
        <v>45972.0</v>
      </c>
      <c r="AB139" s="1135">
        <v>45972.535416666666</v>
      </c>
      <c r="AC139" s="1144"/>
      <c r="AD139" s="1145"/>
      <c r="AE139" s="1145"/>
      <c r="AF139" s="1102" t="s">
        <v>335</v>
      </c>
      <c r="AG139" s="1096" t="s">
        <v>191</v>
      </c>
      <c r="AH139" s="413" t="s">
        <v>1081</v>
      </c>
      <c r="AI139" s="811" t="s">
        <v>883</v>
      </c>
      <c r="AJ139" s="811" t="s">
        <v>883</v>
      </c>
      <c r="AK139" s="811" t="s">
        <v>884</v>
      </c>
      <c r="AL139" s="803" t="s">
        <v>142</v>
      </c>
      <c r="AM139" s="1146"/>
      <c r="AN139" s="1147"/>
      <c r="AO139" s="964" t="s">
        <v>1074</v>
      </c>
      <c r="AP139" s="956">
        <v>3800.0</v>
      </c>
      <c r="AQ139" s="993">
        <f t="shared" si="347"/>
        <v>39.275</v>
      </c>
      <c r="AR139" s="971">
        <v>16625.0</v>
      </c>
      <c r="AS139" s="972">
        <f t="shared" si="327"/>
        <v>652946.875</v>
      </c>
      <c r="AT139" s="971">
        <v>601274.0</v>
      </c>
      <c r="AU139" s="892">
        <v>579912.0</v>
      </c>
      <c r="AV139" s="973">
        <v>60000.0</v>
      </c>
      <c r="AW139" s="902">
        <f t="shared" si="328"/>
        <v>8327.125</v>
      </c>
      <c r="AX139" s="1171" t="s">
        <v>192</v>
      </c>
      <c r="AY139" s="1149">
        <v>8.20251110053158E14</v>
      </c>
      <c r="AZ139" s="1150">
        <v>2.6325E8</v>
      </c>
      <c r="BA139" s="1151"/>
      <c r="BB139" s="1172">
        <v>45960.0</v>
      </c>
      <c r="BC139" s="1172">
        <v>45963.0</v>
      </c>
      <c r="BD139" s="1172">
        <v>45963.0</v>
      </c>
      <c r="BE139" s="1172">
        <v>45964.0</v>
      </c>
      <c r="BF139" s="1172">
        <v>45964.0</v>
      </c>
      <c r="BG139" s="1110">
        <f t="shared" si="329"/>
        <v>45964</v>
      </c>
      <c r="BH139" s="770">
        <f t="shared" si="330"/>
        <v>4</v>
      </c>
      <c r="BI139" s="769">
        <f t="shared" si="331"/>
        <v>0</v>
      </c>
      <c r="BJ139" s="1141"/>
      <c r="BK139" s="1167">
        <v>45967.0</v>
      </c>
      <c r="BL139" s="1167">
        <v>45968.0</v>
      </c>
      <c r="BM139" s="1167">
        <v>45968.0</v>
      </c>
      <c r="BN139" s="1167">
        <v>45971.0</v>
      </c>
      <c r="BO139" s="1167">
        <v>45972.0</v>
      </c>
      <c r="BP139" s="1110">
        <f t="shared" si="332"/>
        <v>45972</v>
      </c>
      <c r="BQ139" s="770">
        <f t="shared" si="333"/>
        <v>5</v>
      </c>
      <c r="BR139" s="769">
        <f t="shared" si="334"/>
        <v>1</v>
      </c>
      <c r="BS139" s="1172">
        <v>45999.0</v>
      </c>
      <c r="BT139" s="1172">
        <v>45989.0</v>
      </c>
      <c r="BU139" s="1172">
        <v>45990.0</v>
      </c>
      <c r="BV139" s="1172">
        <v>45991.0</v>
      </c>
      <c r="BW139" s="1172">
        <v>45999.0</v>
      </c>
      <c r="BX139" s="1172">
        <v>46001.0</v>
      </c>
      <c r="BY139" s="769">
        <f t="shared" si="344"/>
        <v>2</v>
      </c>
      <c r="BZ139" s="770">
        <f t="shared" si="345"/>
        <v>12</v>
      </c>
      <c r="CA139" s="1178">
        <f t="shared" si="346"/>
        <v>2</v>
      </c>
      <c r="CB139" s="769" t="s">
        <v>96</v>
      </c>
      <c r="CC139" s="769" t="s">
        <v>96</v>
      </c>
      <c r="CD139" s="769" t="s">
        <v>96</v>
      </c>
      <c r="CE139" s="769" t="s">
        <v>96</v>
      </c>
      <c r="CF139" s="769" t="s">
        <v>96</v>
      </c>
      <c r="CG139" s="769" t="s">
        <v>96</v>
      </c>
      <c r="CH139" s="769" t="s">
        <v>96</v>
      </c>
      <c r="CI139" s="769" t="s">
        <v>96</v>
      </c>
      <c r="CJ139" s="769" t="s">
        <v>96</v>
      </c>
      <c r="CK139" s="1151"/>
      <c r="CL139" s="1151"/>
      <c r="CM139" s="1151"/>
      <c r="CN139" s="1151"/>
      <c r="CO139" s="1151"/>
      <c r="CP139" s="1151"/>
      <c r="CQ139" s="1151"/>
      <c r="CR139" s="1151"/>
      <c r="CS139" s="1151"/>
      <c r="CT139" s="1151"/>
      <c r="CU139" s="1151"/>
      <c r="CV139" s="1151"/>
      <c r="CW139" s="1151"/>
      <c r="CX139" s="1151"/>
      <c r="CY139" s="1151"/>
      <c r="CZ139" s="1151"/>
      <c r="DA139" s="1151"/>
      <c r="DB139" s="1151"/>
      <c r="DC139" s="1151"/>
      <c r="DD139" s="1151"/>
      <c r="DE139" s="1151"/>
      <c r="DF139" s="1151"/>
      <c r="DG139" s="1151"/>
      <c r="DH139" s="1151"/>
      <c r="DI139" s="1151"/>
      <c r="DJ139" s="1151"/>
      <c r="DK139" s="1151"/>
      <c r="DL139" s="1151"/>
      <c r="DM139" s="1151"/>
      <c r="DN139" s="1153"/>
      <c r="DO139" s="1153"/>
      <c r="DP139" s="1153"/>
      <c r="DQ139" s="1153"/>
      <c r="DR139" s="1153"/>
      <c r="DS139" s="1153"/>
      <c r="DT139" s="1153"/>
      <c r="DU139" s="1153"/>
      <c r="DV139" s="1153"/>
      <c r="DW139" s="1153"/>
      <c r="DX139" s="1153"/>
      <c r="DY139" s="1153"/>
      <c r="DZ139" s="1153"/>
      <c r="EA139" s="1153"/>
      <c r="EB139" s="1153"/>
      <c r="EC139" s="1153"/>
      <c r="ED139" s="1153"/>
      <c r="EE139" s="1153"/>
      <c r="EF139" s="1153"/>
      <c r="EG139" s="1153"/>
      <c r="EH139" s="1153"/>
      <c r="EI139" s="1153"/>
      <c r="EJ139" s="1153"/>
      <c r="EK139" s="1153"/>
      <c r="EL139" s="1153"/>
      <c r="EM139" s="1153"/>
      <c r="EN139" s="1153"/>
      <c r="EO139" s="1153"/>
      <c r="EP139" s="1153"/>
      <c r="EQ139" s="1115">
        <v>41000.0</v>
      </c>
      <c r="ER139" s="832" t="s">
        <v>194</v>
      </c>
      <c r="ES139" s="1116">
        <v>3.0E7</v>
      </c>
      <c r="ET139" s="1154"/>
      <c r="EU139" s="1155"/>
      <c r="EV139" s="1156">
        <v>45971.739583333336</v>
      </c>
      <c r="EW139" s="1156">
        <v>45971.739583333336</v>
      </c>
      <c r="EX139" s="1156">
        <v>45971.833333333336</v>
      </c>
      <c r="EY139" s="1156">
        <v>45972.163194444445</v>
      </c>
      <c r="EZ139" s="1119">
        <f t="shared" si="335"/>
        <v>0.4236111111</v>
      </c>
      <c r="FA139" s="1120" t="str">
        <f t="shared" si="336"/>
        <v>0 hari 10 jam 10 menit 0</v>
      </c>
      <c r="FB139" s="1157">
        <v>45972.49375</v>
      </c>
      <c r="FC139" s="1119">
        <f t="shared" si="337"/>
        <v>0.7541666667</v>
      </c>
      <c r="FD139" s="1120" t="str">
        <f t="shared" si="338"/>
        <v>0 hari 18 jam 6 menit 0</v>
      </c>
      <c r="FE139" s="1158"/>
      <c r="FF139" s="1158"/>
      <c r="FG139" s="1158"/>
      <c r="FH139" s="1158"/>
      <c r="FI139" s="1159"/>
      <c r="FJ139" s="1160"/>
      <c r="FK139" s="1159"/>
      <c r="FL139" s="1160"/>
      <c r="FM139" s="462"/>
      <c r="FN139" s="166" t="s">
        <v>195</v>
      </c>
      <c r="FO139" s="1161"/>
      <c r="FP139" s="1161"/>
      <c r="FQ139" s="1162"/>
      <c r="FR139" s="1162"/>
      <c r="FS139" s="1161"/>
      <c r="FT139" s="1161"/>
      <c r="FU139" s="463"/>
      <c r="FV139" s="463"/>
      <c r="FW139" s="463"/>
      <c r="FX139" s="463"/>
      <c r="FY139" s="463"/>
      <c r="FZ139" s="463"/>
      <c r="GA139" s="463"/>
    </row>
    <row r="140">
      <c r="A140" s="301"/>
      <c r="B140" s="553"/>
      <c r="C140" s="554"/>
      <c r="D140" s="567"/>
      <c r="E140" s="307"/>
      <c r="F140" s="300"/>
      <c r="G140" s="300"/>
      <c r="H140" s="300"/>
      <c r="I140" s="557"/>
      <c r="J140" s="558"/>
      <c r="K140" s="1164" t="s">
        <v>111</v>
      </c>
      <c r="L140" s="309">
        <f t="shared" ref="L140:M140" si="348">SUM(L130:L139)</f>
        <v>70300</v>
      </c>
      <c r="M140" s="310">
        <f t="shared" si="348"/>
        <v>70348.359</v>
      </c>
      <c r="N140" s="311"/>
      <c r="O140" s="300"/>
      <c r="P140" s="300"/>
      <c r="Q140" s="300"/>
      <c r="R140" s="300"/>
      <c r="S140" s="300"/>
      <c r="T140" s="280"/>
      <c r="U140" s="300"/>
      <c r="V140" s="312"/>
      <c r="W140" s="313"/>
      <c r="X140" s="281"/>
      <c r="Y140" s="301"/>
      <c r="Z140" s="301"/>
      <c r="AA140" s="314"/>
      <c r="AB140" s="314"/>
      <c r="AC140" s="314"/>
      <c r="AD140" s="309"/>
      <c r="AE140" s="309"/>
      <c r="AF140" s="309"/>
      <c r="AG140" s="315"/>
      <c r="AH140" s="289"/>
      <c r="AI140" s="280"/>
      <c r="AJ140" s="280"/>
      <c r="AK140" s="280"/>
      <c r="AL140" s="280"/>
      <c r="AM140" s="280"/>
      <c r="AN140" s="280"/>
      <c r="AO140" s="280"/>
      <c r="AP140" s="280"/>
      <c r="AQ140" s="280"/>
      <c r="AR140" s="280"/>
      <c r="AS140" s="280"/>
      <c r="AT140" s="280"/>
      <c r="AU140" s="280"/>
      <c r="AV140" s="280"/>
      <c r="AW140" s="280"/>
      <c r="AX140" s="280"/>
      <c r="AY140" s="280"/>
      <c r="AZ140" s="280"/>
      <c r="BA140" s="289"/>
      <c r="BB140" s="289"/>
      <c r="BC140" s="289"/>
      <c r="BD140" s="289"/>
      <c r="BE140" s="289"/>
      <c r="BF140" s="289"/>
      <c r="BG140" s="289"/>
      <c r="BH140" s="289"/>
      <c r="BI140" s="289"/>
      <c r="BJ140" s="289"/>
      <c r="BK140" s="289"/>
      <c r="BL140" s="289"/>
      <c r="BM140" s="289"/>
      <c r="BN140" s="289"/>
      <c r="BO140" s="289"/>
      <c r="BP140" s="289"/>
      <c r="BQ140" s="289"/>
      <c r="BR140" s="289"/>
      <c r="BS140" s="289"/>
      <c r="BT140" s="289"/>
      <c r="BU140" s="289"/>
      <c r="BV140" s="289"/>
      <c r="BW140" s="289"/>
      <c r="BX140" s="289"/>
      <c r="BY140" s="289"/>
      <c r="BZ140" s="289"/>
      <c r="CA140" s="289"/>
      <c r="CB140" s="289"/>
      <c r="CC140" s="289"/>
      <c r="CD140" s="289"/>
      <c r="CE140" s="289"/>
      <c r="CF140" s="289"/>
      <c r="CG140" s="289"/>
      <c r="CH140" s="289"/>
      <c r="CI140" s="289"/>
      <c r="CJ140" s="289"/>
      <c r="CK140" s="289"/>
      <c r="CL140" s="289"/>
      <c r="CM140" s="289"/>
      <c r="CN140" s="289"/>
      <c r="CO140" s="289"/>
      <c r="CP140" s="289"/>
      <c r="CQ140" s="289"/>
      <c r="CR140" s="289"/>
      <c r="CS140" s="289"/>
      <c r="CT140" s="289"/>
      <c r="CU140" s="289"/>
      <c r="CV140" s="289"/>
      <c r="CW140" s="289"/>
      <c r="CX140" s="289"/>
      <c r="CY140" s="289"/>
      <c r="CZ140" s="289"/>
      <c r="DA140" s="289"/>
      <c r="DB140" s="289"/>
      <c r="DC140" s="289"/>
      <c r="DD140" s="289"/>
      <c r="DE140" s="289"/>
      <c r="DF140" s="289"/>
      <c r="DG140" s="289"/>
      <c r="DH140" s="289"/>
      <c r="DI140" s="289"/>
      <c r="DJ140" s="289"/>
      <c r="DK140" s="289"/>
      <c r="DL140" s="289"/>
      <c r="DM140" s="289"/>
      <c r="DN140" s="289"/>
      <c r="DO140" s="289"/>
      <c r="DP140" s="289"/>
      <c r="DQ140" s="289"/>
      <c r="DR140" s="289"/>
      <c r="DS140" s="280"/>
      <c r="DT140" s="289"/>
      <c r="DU140" s="289"/>
      <c r="DV140" s="289"/>
      <c r="DW140" s="289"/>
      <c r="DX140" s="289"/>
      <c r="DY140" s="280"/>
      <c r="DZ140" s="280"/>
      <c r="EA140" s="289"/>
      <c r="EB140" s="289"/>
      <c r="EC140" s="289"/>
      <c r="ED140" s="289"/>
      <c r="EE140" s="289"/>
      <c r="EF140" s="280"/>
      <c r="EG140" s="289"/>
      <c r="EH140" s="289"/>
      <c r="EI140" s="289"/>
      <c r="EJ140" s="289"/>
      <c r="EK140" s="289"/>
      <c r="EL140" s="280"/>
      <c r="EM140" s="289"/>
      <c r="EN140" s="289"/>
      <c r="EO140" s="289"/>
      <c r="EP140" s="289"/>
      <c r="EQ140" s="292"/>
      <c r="ER140" s="293"/>
      <c r="ES140" s="292"/>
      <c r="ET140" s="292"/>
      <c r="EU140" s="316"/>
      <c r="EV140" s="316"/>
      <c r="EW140" s="316"/>
      <c r="EX140" s="316"/>
      <c r="EY140" s="316"/>
      <c r="EZ140" s="292"/>
      <c r="FA140" s="292"/>
      <c r="FB140" s="316"/>
      <c r="FC140" s="292"/>
      <c r="FD140" s="292"/>
      <c r="FE140" s="316"/>
      <c r="FF140" s="316"/>
      <c r="FG140" s="316"/>
      <c r="FH140" s="316"/>
      <c r="FI140" s="316"/>
      <c r="FJ140" s="316"/>
      <c r="FK140" s="316"/>
      <c r="FL140" s="316"/>
      <c r="FM140" s="316"/>
      <c r="FN140" s="316"/>
      <c r="FO140" s="295"/>
      <c r="FP140" s="295"/>
      <c r="FQ140" s="295"/>
      <c r="FR140" s="295"/>
      <c r="FS140" s="295"/>
      <c r="FT140" s="295"/>
      <c r="FU140" s="797"/>
      <c r="FV140" s="797"/>
      <c r="FW140" s="797"/>
      <c r="FX140" s="797"/>
      <c r="FY140" s="797"/>
      <c r="FZ140" s="797"/>
      <c r="GA140" s="797"/>
    </row>
    <row r="141" ht="28.5" customHeight="1">
      <c r="A141" s="356">
        <v>1.0</v>
      </c>
      <c r="B141" s="1089" t="s">
        <v>43</v>
      </c>
      <c r="C141" s="1038" t="s">
        <v>510</v>
      </c>
      <c r="D141" s="1090" t="s">
        <v>6</v>
      </c>
      <c r="E141" s="1091" t="s">
        <v>1357</v>
      </c>
      <c r="F141" s="1090" t="s">
        <v>322</v>
      </c>
      <c r="G141" s="1092" t="s">
        <v>7</v>
      </c>
      <c r="H141" s="1092" t="s">
        <v>330</v>
      </c>
      <c r="I141" s="887" t="s">
        <v>1080</v>
      </c>
      <c r="J141" s="997" t="s">
        <v>1353</v>
      </c>
      <c r="K141" s="428" t="s">
        <v>1332</v>
      </c>
      <c r="L141" s="831">
        <v>7500.0</v>
      </c>
      <c r="M141" s="527">
        <v>7504.929</v>
      </c>
      <c r="N141" s="1093" t="s">
        <v>265</v>
      </c>
      <c r="O141" s="1095"/>
      <c r="P141" s="1095"/>
      <c r="Q141" s="1095"/>
      <c r="R141" s="1095"/>
      <c r="S141" s="149" t="s">
        <v>93</v>
      </c>
      <c r="T141" s="1096"/>
      <c r="U141" s="409">
        <v>45971.0</v>
      </c>
      <c r="V141" s="1090"/>
      <c r="W141" s="1092"/>
      <c r="X141" s="1096" t="s">
        <v>334</v>
      </c>
      <c r="Y141" s="1098">
        <v>45971.0</v>
      </c>
      <c r="Z141" s="1099">
        <v>45971.68402777778</v>
      </c>
      <c r="AA141" s="1100">
        <v>45972.0</v>
      </c>
      <c r="AB141" s="1099">
        <v>45972.51597222222</v>
      </c>
      <c r="AC141" s="1101"/>
      <c r="AD141" s="1102">
        <v>7200.0</v>
      </c>
      <c r="AE141" s="1102"/>
      <c r="AF141" s="1102" t="s">
        <v>335</v>
      </c>
      <c r="AG141" s="1096" t="s">
        <v>191</v>
      </c>
      <c r="AH141" s="413" t="s">
        <v>1081</v>
      </c>
      <c r="AI141" s="811" t="s">
        <v>883</v>
      </c>
      <c r="AJ141" s="811" t="s">
        <v>883</v>
      </c>
      <c r="AK141" s="811" t="s">
        <v>884</v>
      </c>
      <c r="AL141" s="803" t="s">
        <v>142</v>
      </c>
      <c r="AM141" s="1103"/>
      <c r="AN141" s="1104"/>
      <c r="AO141" s="964" t="s">
        <v>1074</v>
      </c>
      <c r="AP141" s="956">
        <v>3800.0</v>
      </c>
      <c r="AQ141" s="993">
        <f>(38.79+39.76)/2</f>
        <v>39.275</v>
      </c>
      <c r="AR141" s="892">
        <v>16704.0</v>
      </c>
      <c r="AS141" s="972">
        <f t="shared" ref="AS141:AS146" si="349">AR141*AQ141</f>
        <v>656049.6</v>
      </c>
      <c r="AT141" s="892">
        <v>602766.0</v>
      </c>
      <c r="AU141" s="892">
        <v>592264.0</v>
      </c>
      <c r="AV141" s="973">
        <v>60000.0</v>
      </c>
      <c r="AW141" s="1171">
        <f t="shared" ref="AW141:AW146" si="350">(AT141+AV141)-AS141</f>
        <v>6716.4</v>
      </c>
      <c r="AX141" s="1171" t="s">
        <v>192</v>
      </c>
      <c r="AY141" s="811">
        <v>8.20251109877733E14</v>
      </c>
      <c r="AZ141" s="1107">
        <v>2.835E8</v>
      </c>
      <c r="BA141" s="1108"/>
      <c r="BB141" s="1108"/>
      <c r="BC141" s="1108"/>
      <c r="BD141" s="1108"/>
      <c r="BE141" s="1108"/>
      <c r="BF141" s="1108"/>
      <c r="BG141" s="1108"/>
      <c r="BH141" s="1108"/>
      <c r="BI141" s="1108"/>
      <c r="BJ141" s="1108"/>
      <c r="BK141" s="1108"/>
      <c r="BL141" s="1108"/>
      <c r="BM141" s="1108"/>
      <c r="BN141" s="1108"/>
      <c r="BO141" s="1108"/>
      <c r="BP141" s="769">
        <f t="shared" ref="BP141:BP146" si="351">BO141-BJ141</f>
        <v>0</v>
      </c>
      <c r="BQ141" s="770">
        <f t="shared" ref="BQ141:BQ146" si="352">BO141-BK141</f>
        <v>0</v>
      </c>
      <c r="BR141" s="769">
        <f t="shared" ref="BR141:BR146" si="353">BO141-BN141</f>
        <v>0</v>
      </c>
      <c r="BS141" s="1108"/>
      <c r="BT141" s="1108"/>
      <c r="BU141" s="1108"/>
      <c r="BV141" s="1108"/>
      <c r="BW141" s="1108"/>
      <c r="BX141" s="1108"/>
      <c r="BY141" s="1108"/>
      <c r="BZ141" s="1108"/>
      <c r="CA141" s="1108"/>
      <c r="CB141" s="1108"/>
      <c r="CC141" s="1108"/>
      <c r="CD141" s="1108"/>
      <c r="CE141" s="1108"/>
      <c r="CF141" s="1108"/>
      <c r="CG141" s="1108"/>
      <c r="CH141" s="769">
        <f t="shared" ref="CH141:CH146" si="354">CG141-CB141</f>
        <v>0</v>
      </c>
      <c r="CI141" s="770">
        <f t="shared" ref="CI141:CI146" si="355">CG141-CC141</f>
        <v>0</v>
      </c>
      <c r="CJ141" s="769">
        <f t="shared" ref="CJ141:CJ146" si="356">CG141-CF141</f>
        <v>0</v>
      </c>
      <c r="CK141" s="1108"/>
      <c r="CL141" s="1108"/>
      <c r="CM141" s="1108"/>
      <c r="CN141" s="1108"/>
      <c r="CO141" s="1108"/>
      <c r="CP141" s="1108"/>
      <c r="CQ141" s="1108"/>
      <c r="CR141" s="1108"/>
      <c r="CS141" s="1108"/>
      <c r="CT141" s="1108"/>
      <c r="CU141" s="1108"/>
      <c r="CV141" s="1108"/>
      <c r="CW141" s="1108"/>
      <c r="CX141" s="1108"/>
      <c r="CY141" s="1108"/>
      <c r="CZ141" s="1108"/>
      <c r="DA141" s="1108"/>
      <c r="DB141" s="1108"/>
      <c r="DC141" s="1108"/>
      <c r="DD141" s="1108"/>
      <c r="DE141" s="1108"/>
      <c r="DF141" s="1108"/>
      <c r="DG141" s="1108"/>
      <c r="DH141" s="1108"/>
      <c r="DI141" s="1108"/>
      <c r="DJ141" s="1108"/>
      <c r="DK141" s="1108"/>
      <c r="DL141" s="1108"/>
      <c r="DM141" s="1108"/>
      <c r="DN141" s="1114"/>
      <c r="DO141" s="1114"/>
      <c r="DP141" s="1114"/>
      <c r="DQ141" s="1114"/>
      <c r="DR141" s="1114"/>
      <c r="DS141" s="1114"/>
      <c r="DT141" s="1114"/>
      <c r="DU141" s="1114"/>
      <c r="DV141" s="1114"/>
      <c r="DW141" s="1114"/>
      <c r="DX141" s="1114"/>
      <c r="DY141" s="1114"/>
      <c r="DZ141" s="1114"/>
      <c r="EA141" s="1114"/>
      <c r="EB141" s="1114"/>
      <c r="EC141" s="1114"/>
      <c r="ED141" s="1114"/>
      <c r="EE141" s="1114"/>
      <c r="EF141" s="1114"/>
      <c r="EG141" s="1114"/>
      <c r="EH141" s="1114"/>
      <c r="EI141" s="1114"/>
      <c r="EJ141" s="1114"/>
      <c r="EK141" s="1114"/>
      <c r="EL141" s="1114"/>
      <c r="EM141" s="1114"/>
      <c r="EN141" s="1114"/>
      <c r="EO141" s="1114"/>
      <c r="EP141" s="1114"/>
      <c r="EQ141" s="1115">
        <v>41000.0</v>
      </c>
      <c r="ER141" s="832" t="s">
        <v>194</v>
      </c>
      <c r="ES141" s="1116">
        <v>3.0E7</v>
      </c>
      <c r="ET141" s="781">
        <v>11000.0</v>
      </c>
      <c r="EU141" s="1117">
        <v>45967.0</v>
      </c>
      <c r="EV141" s="1118">
        <v>45970.760416666664</v>
      </c>
      <c r="EW141" s="1118">
        <v>45970.760416666664</v>
      </c>
      <c r="EX141" s="1180">
        <v>45970.96527777778</v>
      </c>
      <c r="EY141" s="1118">
        <v>45971.68402777778</v>
      </c>
      <c r="EZ141" s="1119">
        <f t="shared" ref="EZ141:EZ146" si="357">EY141-EV141</f>
        <v>0.9236111111</v>
      </c>
      <c r="FA141" s="1120" t="str">
        <f t="shared" ref="FA141:FA146" si="358">INT(EY141-EV141)&amp;" hari "&amp;HOUR(MOD(EY141-EV141,1))&amp;" jam "&amp;MINUTE(MOD(EY141-EV141,1))&amp;" menit "&amp;SECOND(MOD(EY141-EV141,1))</f>
        <v>0 hari 22 jam 10 menit 0</v>
      </c>
      <c r="FB141" s="1121">
        <v>45972.51597222222</v>
      </c>
      <c r="FC141" s="1119">
        <f t="shared" ref="FC141:FC146" si="359">FB141-EV141</f>
        <v>1.755555556</v>
      </c>
      <c r="FD141" s="1120" t="str">
        <f t="shared" ref="FD141:FD146" si="360">INT(FB141-EV141)&amp;" hari "&amp;HOUR(MOD(FB141-EV141,1))&amp;" jam "&amp;MINUTE(MOD(FB141-EV141,1))&amp;" menit "&amp;SECOND(MOD(FB141-EV141,1))</f>
        <v>1 hari 18 jam 8 menit 0</v>
      </c>
      <c r="FE141" s="1122"/>
      <c r="FF141" s="1122"/>
      <c r="FG141" s="1122"/>
      <c r="FH141" s="1122"/>
      <c r="FI141" s="1119">
        <f t="shared" ref="FI141:FI146" si="361">FH141-FE141</f>
        <v>0</v>
      </c>
      <c r="FJ141" s="1120" t="str">
        <f t="shared" ref="FJ141:FJ146" si="362">INT(FH141-FE141)&amp;" hari "&amp;HOUR(MOD(FH141-FE141,1))&amp;" jam "&amp;MINUTE(MOD(FH141-FE141,1))&amp;" menit "&amp;SECOND(MOD(FH141-FE141,1))</f>
        <v>0 hari 0 jam 0 menit 0</v>
      </c>
      <c r="FK141" s="1119">
        <f t="shared" ref="FK141:FK146" si="363">FC141+FI141</f>
        <v>1.755555556</v>
      </c>
      <c r="FL141" s="1120" t="str">
        <f t="shared" ref="FL141:FL146" si="364">INT(FK141)&amp;" hari "&amp;HOUR(MOD(FK141,1))&amp;" jam "&amp;MINUTE(MOD(FK141,1))&amp;" menit "&amp;SECOND(MOD(FK141,1))</f>
        <v>1 hari 18 jam 8 menit 0</v>
      </c>
      <c r="FM141" s="1123"/>
      <c r="FN141" s="166" t="s">
        <v>195</v>
      </c>
      <c r="FO141" s="1124"/>
      <c r="FP141" s="1124"/>
      <c r="FQ141" s="1125"/>
      <c r="FR141" s="1125"/>
      <c r="FS141" s="1124"/>
      <c r="FT141" s="1124"/>
      <c r="FU141" s="1126"/>
      <c r="FV141" s="1126"/>
      <c r="FW141" s="1126"/>
      <c r="FX141" s="1126"/>
      <c r="FY141" s="1126"/>
      <c r="FZ141" s="1126"/>
      <c r="GA141" s="1126"/>
    </row>
    <row r="142" ht="28.5" customHeight="1">
      <c r="A142" s="412">
        <v>2.0</v>
      </c>
      <c r="B142" s="1089" t="s">
        <v>43</v>
      </c>
      <c r="C142" s="997"/>
      <c r="D142" s="1090"/>
      <c r="E142" s="1091" t="s">
        <v>1358</v>
      </c>
      <c r="F142" s="1127" t="s">
        <v>322</v>
      </c>
      <c r="G142" s="1128" t="s">
        <v>7</v>
      </c>
      <c r="H142" s="1128" t="s">
        <v>330</v>
      </c>
      <c r="I142" s="887" t="s">
        <v>1080</v>
      </c>
      <c r="J142" s="997" t="s">
        <v>1355</v>
      </c>
      <c r="K142" s="428" t="s">
        <v>1359</v>
      </c>
      <c r="L142" s="831">
        <v>7200.0</v>
      </c>
      <c r="M142" s="527">
        <v>7202.922</v>
      </c>
      <c r="N142" s="1093" t="s">
        <v>265</v>
      </c>
      <c r="O142" s="1095"/>
      <c r="P142" s="1095"/>
      <c r="Q142" s="1095"/>
      <c r="R142" s="1095"/>
      <c r="S142" s="149" t="s">
        <v>93</v>
      </c>
      <c r="T142" s="1096"/>
      <c r="U142" s="409">
        <v>45973.0</v>
      </c>
      <c r="V142" s="1090"/>
      <c r="W142" s="1092"/>
      <c r="X142" s="1096" t="s">
        <v>334</v>
      </c>
      <c r="Y142" s="1098">
        <v>45973.0</v>
      </c>
      <c r="Z142" s="1099">
        <v>45973.163194444445</v>
      </c>
      <c r="AA142" s="1100">
        <v>45973.0</v>
      </c>
      <c r="AB142" s="1099">
        <v>45973.51875</v>
      </c>
      <c r="AC142" s="1101"/>
      <c r="AD142" s="1102">
        <v>7200.0</v>
      </c>
      <c r="AE142" s="1102"/>
      <c r="AF142" s="1102" t="s">
        <v>335</v>
      </c>
      <c r="AG142" s="1096" t="s">
        <v>191</v>
      </c>
      <c r="AH142" s="413" t="s">
        <v>1360</v>
      </c>
      <c r="AI142" s="811" t="s">
        <v>883</v>
      </c>
      <c r="AJ142" s="811" t="s">
        <v>883</v>
      </c>
      <c r="AK142" s="811" t="s">
        <v>884</v>
      </c>
      <c r="AL142" s="803" t="s">
        <v>142</v>
      </c>
      <c r="AM142" s="1103"/>
      <c r="AN142" s="1104"/>
      <c r="AO142" s="1176" t="s">
        <v>234</v>
      </c>
      <c r="AP142" s="956">
        <v>3600.0</v>
      </c>
      <c r="AQ142" s="993">
        <f>32.2*(3600/3400)</f>
        <v>34.09411765</v>
      </c>
      <c r="AR142" s="892">
        <v>16698.0</v>
      </c>
      <c r="AS142" s="972">
        <f t="shared" si="349"/>
        <v>569303.5765</v>
      </c>
      <c r="AT142" s="892">
        <v>522843.0</v>
      </c>
      <c r="AU142" s="892">
        <v>522843.0</v>
      </c>
      <c r="AV142" s="973">
        <v>60000.0</v>
      </c>
      <c r="AW142" s="1171">
        <f t="shared" si="350"/>
        <v>13539.42353</v>
      </c>
      <c r="AX142" s="1171" t="s">
        <v>192</v>
      </c>
      <c r="AY142" s="811">
        <v>8.20251112263612E14</v>
      </c>
      <c r="AZ142" s="1107">
        <v>2.7135E8</v>
      </c>
      <c r="BA142" s="1108"/>
      <c r="BB142" s="1108"/>
      <c r="BC142" s="1108"/>
      <c r="BD142" s="1108"/>
      <c r="BE142" s="1108"/>
      <c r="BF142" s="1108"/>
      <c r="BG142" s="1108"/>
      <c r="BH142" s="1108"/>
      <c r="BI142" s="1108"/>
      <c r="BJ142" s="1108"/>
      <c r="BK142" s="1108"/>
      <c r="BL142" s="1108"/>
      <c r="BM142" s="1108"/>
      <c r="BN142" s="1108"/>
      <c r="BO142" s="1108"/>
      <c r="BP142" s="769">
        <f t="shared" si="351"/>
        <v>0</v>
      </c>
      <c r="BQ142" s="770">
        <f t="shared" si="352"/>
        <v>0</v>
      </c>
      <c r="BR142" s="769">
        <f t="shared" si="353"/>
        <v>0</v>
      </c>
      <c r="BS142" s="1108"/>
      <c r="BT142" s="1108"/>
      <c r="BU142" s="1108"/>
      <c r="BV142" s="1108"/>
      <c r="BW142" s="1108"/>
      <c r="BX142" s="1108"/>
      <c r="BY142" s="1108"/>
      <c r="BZ142" s="1108"/>
      <c r="CA142" s="1108"/>
      <c r="CB142" s="1108"/>
      <c r="CC142" s="1108"/>
      <c r="CD142" s="1108"/>
      <c r="CE142" s="1108"/>
      <c r="CF142" s="1108"/>
      <c r="CG142" s="1108"/>
      <c r="CH142" s="769">
        <f t="shared" si="354"/>
        <v>0</v>
      </c>
      <c r="CI142" s="770">
        <f t="shared" si="355"/>
        <v>0</v>
      </c>
      <c r="CJ142" s="769">
        <f t="shared" si="356"/>
        <v>0</v>
      </c>
      <c r="CK142" s="1108"/>
      <c r="CL142" s="1108"/>
      <c r="CM142" s="1108"/>
      <c r="CN142" s="1108"/>
      <c r="CO142" s="1108"/>
      <c r="CP142" s="1108"/>
      <c r="CQ142" s="1108"/>
      <c r="CR142" s="1108"/>
      <c r="CS142" s="1108"/>
      <c r="CT142" s="1108"/>
      <c r="CU142" s="1108"/>
      <c r="CV142" s="1108"/>
      <c r="CW142" s="1108"/>
      <c r="CX142" s="1108"/>
      <c r="CY142" s="1108"/>
      <c r="CZ142" s="1108"/>
      <c r="DA142" s="1108"/>
      <c r="DB142" s="1108"/>
      <c r="DC142" s="1108"/>
      <c r="DD142" s="1108"/>
      <c r="DE142" s="1108"/>
      <c r="DF142" s="1108"/>
      <c r="DG142" s="1108"/>
      <c r="DH142" s="1108"/>
      <c r="DI142" s="1108"/>
      <c r="DJ142" s="1108"/>
      <c r="DK142" s="1108"/>
      <c r="DL142" s="1108"/>
      <c r="DM142" s="1108"/>
      <c r="DN142" s="1114"/>
      <c r="DO142" s="1114"/>
      <c r="DP142" s="1114"/>
      <c r="DQ142" s="1114"/>
      <c r="DR142" s="1114"/>
      <c r="DS142" s="1114"/>
      <c r="DT142" s="1114"/>
      <c r="DU142" s="1114"/>
      <c r="DV142" s="1114"/>
      <c r="DW142" s="1114"/>
      <c r="DX142" s="1114"/>
      <c r="DY142" s="1114"/>
      <c r="DZ142" s="1114"/>
      <c r="EA142" s="1114"/>
      <c r="EB142" s="1114"/>
      <c r="EC142" s="1114"/>
      <c r="ED142" s="1114"/>
      <c r="EE142" s="1114"/>
      <c r="EF142" s="1114"/>
      <c r="EG142" s="1114"/>
      <c r="EH142" s="1114"/>
      <c r="EI142" s="1114"/>
      <c r="EJ142" s="1114"/>
      <c r="EK142" s="1114"/>
      <c r="EL142" s="1114"/>
      <c r="EM142" s="1114"/>
      <c r="EN142" s="1114"/>
      <c r="EO142" s="1114"/>
      <c r="EP142" s="1114"/>
      <c r="EQ142" s="1115">
        <v>41000.0</v>
      </c>
      <c r="ER142" s="832" t="s">
        <v>194</v>
      </c>
      <c r="ES142" s="1116">
        <v>3.0E7</v>
      </c>
      <c r="ET142" s="1130"/>
      <c r="EU142" s="1131"/>
      <c r="EV142" s="1118">
        <v>45972.791666666664</v>
      </c>
      <c r="EW142" s="1118">
        <v>45972.791666666664</v>
      </c>
      <c r="EX142" s="1118">
        <v>45972.86111111111</v>
      </c>
      <c r="EY142" s="1118">
        <v>45973.163194444445</v>
      </c>
      <c r="EZ142" s="1119">
        <f t="shared" si="357"/>
        <v>0.3715277778</v>
      </c>
      <c r="FA142" s="1120" t="str">
        <f t="shared" si="358"/>
        <v>0 hari 8 jam 55 menit 0</v>
      </c>
      <c r="FB142" s="1121">
        <v>45973.51875</v>
      </c>
      <c r="FC142" s="1119">
        <f t="shared" si="359"/>
        <v>0.7270833333</v>
      </c>
      <c r="FD142" s="1120" t="str">
        <f t="shared" si="360"/>
        <v>0 hari 17 jam 27 menit 0</v>
      </c>
      <c r="FE142" s="1122"/>
      <c r="FF142" s="1122"/>
      <c r="FG142" s="1122"/>
      <c r="FH142" s="1122"/>
      <c r="FI142" s="1119">
        <f t="shared" si="361"/>
        <v>0</v>
      </c>
      <c r="FJ142" s="1120" t="str">
        <f t="shared" si="362"/>
        <v>0 hari 0 jam 0 menit 0</v>
      </c>
      <c r="FK142" s="1119">
        <f t="shared" si="363"/>
        <v>0.7270833333</v>
      </c>
      <c r="FL142" s="1120" t="str">
        <f t="shared" si="364"/>
        <v>0 hari 17 jam 27 menit 0</v>
      </c>
      <c r="FM142" s="1123"/>
      <c r="FN142" s="166" t="s">
        <v>195</v>
      </c>
      <c r="FO142" s="1124"/>
      <c r="FP142" s="1124"/>
      <c r="FQ142" s="1125"/>
      <c r="FR142" s="1125"/>
      <c r="FS142" s="1124"/>
      <c r="FT142" s="1124"/>
      <c r="FU142" s="1126"/>
      <c r="FV142" s="1126"/>
      <c r="FW142" s="1126"/>
      <c r="FX142" s="1126"/>
      <c r="FY142" s="1126"/>
      <c r="FZ142" s="1126"/>
      <c r="GA142" s="1126"/>
    </row>
    <row r="143" ht="28.5" customHeight="1">
      <c r="A143" s="412">
        <v>3.0</v>
      </c>
      <c r="B143" s="1089" t="s">
        <v>43</v>
      </c>
      <c r="C143" s="997"/>
      <c r="D143" s="1090"/>
      <c r="E143" s="1091"/>
      <c r="F143" s="1127" t="s">
        <v>322</v>
      </c>
      <c r="G143" s="1128" t="s">
        <v>7</v>
      </c>
      <c r="H143" s="1128" t="s">
        <v>330</v>
      </c>
      <c r="I143" s="1175" t="s">
        <v>1321</v>
      </c>
      <c r="J143" s="997" t="s">
        <v>1361</v>
      </c>
      <c r="K143" s="428" t="s">
        <v>1362</v>
      </c>
      <c r="L143" s="831">
        <v>7200.0</v>
      </c>
      <c r="M143" s="527">
        <v>7480.167</v>
      </c>
      <c r="N143" s="1093" t="s">
        <v>265</v>
      </c>
      <c r="O143" s="1095"/>
      <c r="P143" s="1095"/>
      <c r="Q143" s="1095"/>
      <c r="R143" s="1095"/>
      <c r="S143" s="149" t="s">
        <v>93</v>
      </c>
      <c r="T143" s="1096"/>
      <c r="U143" s="409">
        <v>45975.0</v>
      </c>
      <c r="V143" s="1090"/>
      <c r="W143" s="1092"/>
      <c r="X143" s="1096" t="s">
        <v>334</v>
      </c>
      <c r="Y143" s="1098">
        <v>45975.0</v>
      </c>
      <c r="Z143" s="1099">
        <v>45975.274305555555</v>
      </c>
      <c r="AA143" s="1100">
        <v>45975.0</v>
      </c>
      <c r="AB143" s="1099">
        <v>45975.57916666667</v>
      </c>
      <c r="AC143" s="1101"/>
      <c r="AD143" s="1102">
        <v>7200.0</v>
      </c>
      <c r="AE143" s="1102"/>
      <c r="AF143" s="1102" t="s">
        <v>335</v>
      </c>
      <c r="AG143" s="1096" t="s">
        <v>191</v>
      </c>
      <c r="AH143" s="413" t="s">
        <v>1081</v>
      </c>
      <c r="AI143" s="811" t="s">
        <v>883</v>
      </c>
      <c r="AJ143" s="811" t="s">
        <v>883</v>
      </c>
      <c r="AK143" s="811" t="s">
        <v>884</v>
      </c>
      <c r="AL143" s="803" t="s">
        <v>142</v>
      </c>
      <c r="AM143" s="1103"/>
      <c r="AN143" s="1104"/>
      <c r="AO143" s="964" t="s">
        <v>1074</v>
      </c>
      <c r="AP143" s="956">
        <v>3800.0</v>
      </c>
      <c r="AQ143" s="993">
        <f t="shared" ref="AQ143:AQ144" si="365">(38.79+39.76)/2</f>
        <v>39.275</v>
      </c>
      <c r="AR143" s="892">
        <v>16732.0</v>
      </c>
      <c r="AS143" s="972">
        <f t="shared" si="349"/>
        <v>657149.3</v>
      </c>
      <c r="AT143" s="892">
        <v>603866.0</v>
      </c>
      <c r="AU143" s="892">
        <v>584857.0</v>
      </c>
      <c r="AV143" s="973">
        <v>60000.0</v>
      </c>
      <c r="AW143" s="1171">
        <f t="shared" si="350"/>
        <v>6716.7</v>
      </c>
      <c r="AX143" s="1171" t="s">
        <v>192</v>
      </c>
      <c r="AY143" s="811">
        <v>8.20251112408827E14</v>
      </c>
      <c r="AZ143" s="1107">
        <v>2.7135E8</v>
      </c>
      <c r="BA143" s="1108"/>
      <c r="BB143" s="1108"/>
      <c r="BC143" s="1108"/>
      <c r="BD143" s="1108"/>
      <c r="BE143" s="1108"/>
      <c r="BF143" s="1108"/>
      <c r="BG143" s="1108"/>
      <c r="BH143" s="1108"/>
      <c r="BI143" s="1108"/>
      <c r="BJ143" s="1108"/>
      <c r="BK143" s="1108"/>
      <c r="BL143" s="1108"/>
      <c r="BM143" s="1108"/>
      <c r="BN143" s="1108"/>
      <c r="BO143" s="1108"/>
      <c r="BP143" s="769">
        <f t="shared" si="351"/>
        <v>0</v>
      </c>
      <c r="BQ143" s="770">
        <f t="shared" si="352"/>
        <v>0</v>
      </c>
      <c r="BR143" s="769">
        <f t="shared" si="353"/>
        <v>0</v>
      </c>
      <c r="BS143" s="1108"/>
      <c r="BT143" s="1108"/>
      <c r="BU143" s="1108"/>
      <c r="BV143" s="1108"/>
      <c r="BW143" s="1108"/>
      <c r="BX143" s="1108"/>
      <c r="BY143" s="1108"/>
      <c r="BZ143" s="1108"/>
      <c r="CA143" s="1108"/>
      <c r="CB143" s="1108"/>
      <c r="CC143" s="1108"/>
      <c r="CD143" s="1108"/>
      <c r="CE143" s="1108"/>
      <c r="CF143" s="1108"/>
      <c r="CG143" s="1108"/>
      <c r="CH143" s="769">
        <f t="shared" si="354"/>
        <v>0</v>
      </c>
      <c r="CI143" s="770">
        <f t="shared" si="355"/>
        <v>0</v>
      </c>
      <c r="CJ143" s="769">
        <f t="shared" si="356"/>
        <v>0</v>
      </c>
      <c r="CK143" s="1108"/>
      <c r="CL143" s="1108"/>
      <c r="CM143" s="1108"/>
      <c r="CN143" s="1108"/>
      <c r="CO143" s="1108"/>
      <c r="CP143" s="1108"/>
      <c r="CQ143" s="1108"/>
      <c r="CR143" s="1108"/>
      <c r="CS143" s="1108"/>
      <c r="CT143" s="1108"/>
      <c r="CU143" s="1108"/>
      <c r="CV143" s="1108"/>
      <c r="CW143" s="1108"/>
      <c r="CX143" s="1108"/>
      <c r="CY143" s="1108"/>
      <c r="CZ143" s="1108"/>
      <c r="DA143" s="1108"/>
      <c r="DB143" s="1108"/>
      <c r="DC143" s="1108"/>
      <c r="DD143" s="1108"/>
      <c r="DE143" s="1108"/>
      <c r="DF143" s="1108"/>
      <c r="DG143" s="1108"/>
      <c r="DH143" s="1108"/>
      <c r="DI143" s="1108"/>
      <c r="DJ143" s="1108"/>
      <c r="DK143" s="1108"/>
      <c r="DL143" s="1108"/>
      <c r="DM143" s="1108"/>
      <c r="DN143" s="1114"/>
      <c r="DO143" s="1114"/>
      <c r="DP143" s="1114"/>
      <c r="DQ143" s="1114"/>
      <c r="DR143" s="1114"/>
      <c r="DS143" s="1114"/>
      <c r="DT143" s="1114"/>
      <c r="DU143" s="1114"/>
      <c r="DV143" s="1114"/>
      <c r="DW143" s="1114"/>
      <c r="DX143" s="1114"/>
      <c r="DY143" s="1114"/>
      <c r="DZ143" s="1114"/>
      <c r="EA143" s="1114"/>
      <c r="EB143" s="1114"/>
      <c r="EC143" s="1114"/>
      <c r="ED143" s="1114"/>
      <c r="EE143" s="1114"/>
      <c r="EF143" s="1114"/>
      <c r="EG143" s="1114"/>
      <c r="EH143" s="1114"/>
      <c r="EI143" s="1114"/>
      <c r="EJ143" s="1114"/>
      <c r="EK143" s="1114"/>
      <c r="EL143" s="1114"/>
      <c r="EM143" s="1114"/>
      <c r="EN143" s="1114"/>
      <c r="EO143" s="1114"/>
      <c r="EP143" s="1114"/>
      <c r="EQ143" s="1115">
        <v>41000.0</v>
      </c>
      <c r="ER143" s="832" t="s">
        <v>194</v>
      </c>
      <c r="ES143" s="1116">
        <v>3.0E7</v>
      </c>
      <c r="ET143" s="1130"/>
      <c r="EU143" s="1131"/>
      <c r="EV143" s="1118">
        <v>45973.958333333336</v>
      </c>
      <c r="EW143" s="1118">
        <v>45973.958333333336</v>
      </c>
      <c r="EX143" s="1118">
        <v>45974.802083333336</v>
      </c>
      <c r="EY143" s="1118">
        <v>45975.274305555555</v>
      </c>
      <c r="EZ143" s="1119">
        <f t="shared" si="357"/>
        <v>1.315972222</v>
      </c>
      <c r="FA143" s="1120" t="str">
        <f t="shared" si="358"/>
        <v>1 hari 7 jam 35 menit 0</v>
      </c>
      <c r="FB143" s="1121">
        <v>45975.57916666667</v>
      </c>
      <c r="FC143" s="1119">
        <f t="shared" si="359"/>
        <v>1.620833333</v>
      </c>
      <c r="FD143" s="1120" t="str">
        <f t="shared" si="360"/>
        <v>1 hari 14 jam 54 menit 0</v>
      </c>
      <c r="FE143" s="1122"/>
      <c r="FF143" s="1122"/>
      <c r="FG143" s="1122"/>
      <c r="FH143" s="1122"/>
      <c r="FI143" s="1119">
        <f t="shared" si="361"/>
        <v>0</v>
      </c>
      <c r="FJ143" s="1120" t="str">
        <f t="shared" si="362"/>
        <v>0 hari 0 jam 0 menit 0</v>
      </c>
      <c r="FK143" s="1119">
        <f t="shared" si="363"/>
        <v>1.620833333</v>
      </c>
      <c r="FL143" s="1120" t="str">
        <f t="shared" si="364"/>
        <v>1 hari 14 jam 54 menit 0</v>
      </c>
      <c r="FM143" s="1123"/>
      <c r="FN143" s="166" t="s">
        <v>195</v>
      </c>
      <c r="FO143" s="1124"/>
      <c r="FP143" s="1124"/>
      <c r="FQ143" s="1125"/>
      <c r="FR143" s="1125"/>
      <c r="FS143" s="1124"/>
      <c r="FT143" s="1124"/>
      <c r="FU143" s="1126"/>
      <c r="FV143" s="1126"/>
      <c r="FW143" s="1126"/>
      <c r="FX143" s="1126"/>
      <c r="FY143" s="1126"/>
      <c r="FZ143" s="1126"/>
      <c r="GA143" s="1126"/>
    </row>
    <row r="144" ht="28.5" customHeight="1">
      <c r="A144" s="412">
        <v>4.0</v>
      </c>
      <c r="B144" s="1089" t="s">
        <v>43</v>
      </c>
      <c r="C144" s="997"/>
      <c r="D144" s="1090"/>
      <c r="E144" s="1091"/>
      <c r="F144" s="1127" t="s">
        <v>322</v>
      </c>
      <c r="G144" s="1128" t="s">
        <v>7</v>
      </c>
      <c r="H144" s="1128" t="s">
        <v>330</v>
      </c>
      <c r="I144" s="887" t="s">
        <v>1080</v>
      </c>
      <c r="J144" s="997" t="s">
        <v>1363</v>
      </c>
      <c r="K144" s="428" t="s">
        <v>1364</v>
      </c>
      <c r="L144" s="831">
        <v>7200.0</v>
      </c>
      <c r="M144" s="527">
        <v>7201.791</v>
      </c>
      <c r="N144" s="1093" t="s">
        <v>265</v>
      </c>
      <c r="O144" s="1095"/>
      <c r="P144" s="1095"/>
      <c r="Q144" s="1095"/>
      <c r="R144" s="1095"/>
      <c r="S144" s="149" t="s">
        <v>93</v>
      </c>
      <c r="T144" s="1096"/>
      <c r="U144" s="409">
        <v>45974.0</v>
      </c>
      <c r="V144" s="1090"/>
      <c r="W144" s="1092"/>
      <c r="X144" s="1096" t="s">
        <v>334</v>
      </c>
      <c r="Y144" s="1120"/>
      <c r="Z144" s="1181"/>
      <c r="AA144" s="1182"/>
      <c r="AB144" s="1181"/>
      <c r="AC144" s="1101"/>
      <c r="AD144" s="1102">
        <v>7200.0</v>
      </c>
      <c r="AE144" s="1102"/>
      <c r="AF144" s="1102" t="s">
        <v>335</v>
      </c>
      <c r="AG144" s="1096" t="s">
        <v>191</v>
      </c>
      <c r="AH144" s="413" t="s">
        <v>1081</v>
      </c>
      <c r="AI144" s="811" t="s">
        <v>883</v>
      </c>
      <c r="AJ144" s="811" t="s">
        <v>883</v>
      </c>
      <c r="AK144" s="811" t="s">
        <v>884</v>
      </c>
      <c r="AL144" s="803" t="s">
        <v>142</v>
      </c>
      <c r="AM144" s="1103"/>
      <c r="AN144" s="1104"/>
      <c r="AO144" s="964" t="s">
        <v>1074</v>
      </c>
      <c r="AP144" s="956">
        <v>3800.0</v>
      </c>
      <c r="AQ144" s="993">
        <f t="shared" si="365"/>
        <v>39.275</v>
      </c>
      <c r="AR144" s="892">
        <v>16722.0</v>
      </c>
      <c r="AS144" s="972">
        <f t="shared" si="349"/>
        <v>656756.55</v>
      </c>
      <c r="AT144" s="892">
        <v>603473.0</v>
      </c>
      <c r="AU144" s="892">
        <v>574653.0</v>
      </c>
      <c r="AV144" s="973">
        <v>60000.0</v>
      </c>
      <c r="AW144" s="1171">
        <f t="shared" si="350"/>
        <v>6716.45</v>
      </c>
      <c r="AX144" s="1171" t="s">
        <v>192</v>
      </c>
      <c r="AY144" s="811">
        <v>8.20251113537173E14</v>
      </c>
      <c r="AZ144" s="1107">
        <v>2.7135E8</v>
      </c>
      <c r="BA144" s="1108"/>
      <c r="BB144" s="1108"/>
      <c r="BC144" s="1108"/>
      <c r="BD144" s="1108"/>
      <c r="BE144" s="1108"/>
      <c r="BF144" s="1108"/>
      <c r="BG144" s="1108"/>
      <c r="BH144" s="1108"/>
      <c r="BI144" s="1108"/>
      <c r="BJ144" s="1108"/>
      <c r="BK144" s="1108"/>
      <c r="BL144" s="1108"/>
      <c r="BM144" s="1108"/>
      <c r="BN144" s="1108"/>
      <c r="BO144" s="1108"/>
      <c r="BP144" s="769">
        <f t="shared" si="351"/>
        <v>0</v>
      </c>
      <c r="BQ144" s="770">
        <f t="shared" si="352"/>
        <v>0</v>
      </c>
      <c r="BR144" s="769">
        <f t="shared" si="353"/>
        <v>0</v>
      </c>
      <c r="BS144" s="1108"/>
      <c r="BT144" s="1108"/>
      <c r="BU144" s="1108"/>
      <c r="BV144" s="1108"/>
      <c r="BW144" s="1108"/>
      <c r="BX144" s="1108"/>
      <c r="BY144" s="1108"/>
      <c r="BZ144" s="1108"/>
      <c r="CA144" s="1108"/>
      <c r="CB144" s="1108"/>
      <c r="CC144" s="1108"/>
      <c r="CD144" s="1108"/>
      <c r="CE144" s="1108"/>
      <c r="CF144" s="1108"/>
      <c r="CG144" s="1108"/>
      <c r="CH144" s="769">
        <f t="shared" si="354"/>
        <v>0</v>
      </c>
      <c r="CI144" s="770">
        <f t="shared" si="355"/>
        <v>0</v>
      </c>
      <c r="CJ144" s="769">
        <f t="shared" si="356"/>
        <v>0</v>
      </c>
      <c r="CK144" s="1108"/>
      <c r="CL144" s="1108"/>
      <c r="CM144" s="1108"/>
      <c r="CN144" s="1108"/>
      <c r="CO144" s="1108"/>
      <c r="CP144" s="1108"/>
      <c r="CQ144" s="1108"/>
      <c r="CR144" s="1108"/>
      <c r="CS144" s="1108"/>
      <c r="CT144" s="1108"/>
      <c r="CU144" s="1108"/>
      <c r="CV144" s="1108"/>
      <c r="CW144" s="1108"/>
      <c r="CX144" s="1108"/>
      <c r="CY144" s="1108"/>
      <c r="CZ144" s="1108"/>
      <c r="DA144" s="1108"/>
      <c r="DB144" s="1108"/>
      <c r="DC144" s="1108"/>
      <c r="DD144" s="1108"/>
      <c r="DE144" s="1108"/>
      <c r="DF144" s="1108"/>
      <c r="DG144" s="1108"/>
      <c r="DH144" s="1108"/>
      <c r="DI144" s="1108"/>
      <c r="DJ144" s="1108"/>
      <c r="DK144" s="1108"/>
      <c r="DL144" s="1108"/>
      <c r="DM144" s="1108"/>
      <c r="DN144" s="1114"/>
      <c r="DO144" s="1114"/>
      <c r="DP144" s="1114"/>
      <c r="DQ144" s="1114"/>
      <c r="DR144" s="1114"/>
      <c r="DS144" s="1114"/>
      <c r="DT144" s="1114"/>
      <c r="DU144" s="1114"/>
      <c r="DV144" s="1114"/>
      <c r="DW144" s="1114"/>
      <c r="DX144" s="1114"/>
      <c r="DY144" s="1114"/>
      <c r="DZ144" s="1114"/>
      <c r="EA144" s="1114"/>
      <c r="EB144" s="1114"/>
      <c r="EC144" s="1114"/>
      <c r="ED144" s="1114"/>
      <c r="EE144" s="1114"/>
      <c r="EF144" s="1114"/>
      <c r="EG144" s="1114"/>
      <c r="EH144" s="1114"/>
      <c r="EI144" s="1114"/>
      <c r="EJ144" s="1114"/>
      <c r="EK144" s="1114"/>
      <c r="EL144" s="1114"/>
      <c r="EM144" s="1114"/>
      <c r="EN144" s="1114"/>
      <c r="EO144" s="1114"/>
      <c r="EP144" s="1114"/>
      <c r="EQ144" s="1115">
        <v>41000.0</v>
      </c>
      <c r="ER144" s="832" t="s">
        <v>194</v>
      </c>
      <c r="ES144" s="1116">
        <v>3.0E7</v>
      </c>
      <c r="ET144" s="1130"/>
      <c r="EU144" s="1131"/>
      <c r="EV144" s="1118">
        <v>45974.413194444445</v>
      </c>
      <c r="EW144" s="1118">
        <v>45974.413194444445</v>
      </c>
      <c r="EX144" s="1118">
        <v>45974.42361111111</v>
      </c>
      <c r="EY144" s="1118">
        <v>45974.82638888889</v>
      </c>
      <c r="EZ144" s="1119">
        <f t="shared" si="357"/>
        <v>0.4131944444</v>
      </c>
      <c r="FA144" s="1120" t="str">
        <f t="shared" si="358"/>
        <v>0 hari 9 jam 55 menit 0</v>
      </c>
      <c r="FB144" s="1121">
        <v>45975.56875</v>
      </c>
      <c r="FC144" s="1119">
        <f t="shared" si="359"/>
        <v>1.155555556</v>
      </c>
      <c r="FD144" s="1120" t="str">
        <f t="shared" si="360"/>
        <v>1 hari 3 jam 44 menit 0</v>
      </c>
      <c r="FE144" s="1122"/>
      <c r="FF144" s="1122"/>
      <c r="FG144" s="1122"/>
      <c r="FH144" s="1122"/>
      <c r="FI144" s="1119">
        <f t="shared" si="361"/>
        <v>0</v>
      </c>
      <c r="FJ144" s="1120" t="str">
        <f t="shared" si="362"/>
        <v>0 hari 0 jam 0 menit 0</v>
      </c>
      <c r="FK144" s="1119">
        <f t="shared" si="363"/>
        <v>1.155555556</v>
      </c>
      <c r="FL144" s="1120" t="str">
        <f t="shared" si="364"/>
        <v>1 hari 3 jam 44 menit 0</v>
      </c>
      <c r="FM144" s="1123"/>
      <c r="FN144" s="166" t="s">
        <v>195</v>
      </c>
      <c r="FO144" s="1124"/>
      <c r="FP144" s="1124"/>
      <c r="FQ144" s="1125"/>
      <c r="FR144" s="1125"/>
      <c r="FS144" s="1124"/>
      <c r="FT144" s="1124"/>
      <c r="FU144" s="1126"/>
      <c r="FV144" s="1126"/>
      <c r="FW144" s="1126"/>
      <c r="FX144" s="1126"/>
      <c r="FY144" s="1126"/>
      <c r="FZ144" s="1126"/>
      <c r="GA144" s="1126"/>
    </row>
    <row r="145" ht="28.5" customHeight="1">
      <c r="A145" s="412">
        <v>5.0</v>
      </c>
      <c r="B145" s="1089" t="s">
        <v>43</v>
      </c>
      <c r="C145" s="997"/>
      <c r="D145" s="1090"/>
      <c r="E145" s="1091"/>
      <c r="F145" s="1127" t="s">
        <v>322</v>
      </c>
      <c r="G145" s="1128" t="s">
        <v>7</v>
      </c>
      <c r="H145" s="1128" t="s">
        <v>330</v>
      </c>
      <c r="I145" s="887" t="s">
        <v>1080</v>
      </c>
      <c r="J145" s="997" t="s">
        <v>1365</v>
      </c>
      <c r="K145" s="428" t="s">
        <v>352</v>
      </c>
      <c r="L145" s="831">
        <v>7540.0</v>
      </c>
      <c r="M145" s="527">
        <v>7111.858</v>
      </c>
      <c r="N145" s="1093" t="s">
        <v>265</v>
      </c>
      <c r="O145" s="1095"/>
      <c r="P145" s="1095"/>
      <c r="Q145" s="1095"/>
      <c r="R145" s="1095"/>
      <c r="S145" s="149" t="s">
        <v>93</v>
      </c>
      <c r="T145" s="1096"/>
      <c r="U145" s="409">
        <v>45976.0</v>
      </c>
      <c r="V145" s="1090"/>
      <c r="W145" s="1092"/>
      <c r="X145" s="1096" t="s">
        <v>334</v>
      </c>
      <c r="Y145" s="1120"/>
      <c r="Z145" s="1181"/>
      <c r="AA145" s="1182"/>
      <c r="AB145" s="1181"/>
      <c r="AC145" s="1101"/>
      <c r="AD145" s="1102">
        <v>7200.0</v>
      </c>
      <c r="AE145" s="1102"/>
      <c r="AF145" s="1102" t="s">
        <v>335</v>
      </c>
      <c r="AG145" s="1096" t="s">
        <v>191</v>
      </c>
      <c r="AH145" s="413" t="s">
        <v>1360</v>
      </c>
      <c r="AI145" s="811" t="s">
        <v>883</v>
      </c>
      <c r="AJ145" s="811" t="s">
        <v>883</v>
      </c>
      <c r="AK145" s="811" t="s">
        <v>884</v>
      </c>
      <c r="AL145" s="803" t="s">
        <v>142</v>
      </c>
      <c r="AM145" s="1103"/>
      <c r="AN145" s="1104"/>
      <c r="AO145" s="1176" t="s">
        <v>234</v>
      </c>
      <c r="AP145" s="956">
        <v>3600.0</v>
      </c>
      <c r="AQ145" s="993">
        <f>32.2*(3600/3400)</f>
        <v>34.09411765</v>
      </c>
      <c r="AR145" s="892">
        <v>16732.0</v>
      </c>
      <c r="AS145" s="972">
        <f t="shared" si="349"/>
        <v>570462.7765</v>
      </c>
      <c r="AT145" s="892">
        <v>522843.0</v>
      </c>
      <c r="AU145" s="892">
        <v>522843.0</v>
      </c>
      <c r="AV145" s="973">
        <v>60000.0</v>
      </c>
      <c r="AW145" s="1171">
        <f t="shared" si="350"/>
        <v>12380.22353</v>
      </c>
      <c r="AX145" s="1171" t="s">
        <v>192</v>
      </c>
      <c r="AY145" s="811">
        <v>8.20251114740245E14</v>
      </c>
      <c r="AZ145" s="1107">
        <v>2.7135E8</v>
      </c>
      <c r="BA145" s="1108"/>
      <c r="BB145" s="1108"/>
      <c r="BC145" s="1108"/>
      <c r="BD145" s="1108"/>
      <c r="BE145" s="1108"/>
      <c r="BF145" s="1108"/>
      <c r="BG145" s="1108"/>
      <c r="BH145" s="1108"/>
      <c r="BI145" s="1108"/>
      <c r="BJ145" s="1108"/>
      <c r="BK145" s="1108"/>
      <c r="BL145" s="1108"/>
      <c r="BM145" s="1108"/>
      <c r="BN145" s="1108"/>
      <c r="BO145" s="1108"/>
      <c r="BP145" s="769">
        <f t="shared" si="351"/>
        <v>0</v>
      </c>
      <c r="BQ145" s="770">
        <f t="shared" si="352"/>
        <v>0</v>
      </c>
      <c r="BR145" s="769">
        <f t="shared" si="353"/>
        <v>0</v>
      </c>
      <c r="BS145" s="1108"/>
      <c r="BT145" s="1108"/>
      <c r="BU145" s="1108"/>
      <c r="BV145" s="1108"/>
      <c r="BW145" s="1108"/>
      <c r="BX145" s="1108"/>
      <c r="BY145" s="1108"/>
      <c r="BZ145" s="1108"/>
      <c r="CA145" s="1108"/>
      <c r="CB145" s="1108"/>
      <c r="CC145" s="1108"/>
      <c r="CD145" s="1108"/>
      <c r="CE145" s="1108"/>
      <c r="CF145" s="1108"/>
      <c r="CG145" s="1108"/>
      <c r="CH145" s="769">
        <f t="shared" si="354"/>
        <v>0</v>
      </c>
      <c r="CI145" s="770">
        <f t="shared" si="355"/>
        <v>0</v>
      </c>
      <c r="CJ145" s="769">
        <f t="shared" si="356"/>
        <v>0</v>
      </c>
      <c r="CK145" s="1108"/>
      <c r="CL145" s="1108"/>
      <c r="CM145" s="1108"/>
      <c r="CN145" s="1108"/>
      <c r="CO145" s="1108"/>
      <c r="CP145" s="1108"/>
      <c r="CQ145" s="1108"/>
      <c r="CR145" s="1108"/>
      <c r="CS145" s="1108"/>
      <c r="CT145" s="1108"/>
      <c r="CU145" s="1108"/>
      <c r="CV145" s="1108"/>
      <c r="CW145" s="1108"/>
      <c r="CX145" s="1108"/>
      <c r="CY145" s="1108"/>
      <c r="CZ145" s="1108"/>
      <c r="DA145" s="1108"/>
      <c r="DB145" s="1108"/>
      <c r="DC145" s="1108"/>
      <c r="DD145" s="1108"/>
      <c r="DE145" s="1108"/>
      <c r="DF145" s="1108"/>
      <c r="DG145" s="1108"/>
      <c r="DH145" s="1108"/>
      <c r="DI145" s="1108"/>
      <c r="DJ145" s="1108"/>
      <c r="DK145" s="1108"/>
      <c r="DL145" s="1108"/>
      <c r="DM145" s="1108"/>
      <c r="DN145" s="1114"/>
      <c r="DO145" s="1114"/>
      <c r="DP145" s="1114"/>
      <c r="DQ145" s="1114"/>
      <c r="DR145" s="1114"/>
      <c r="DS145" s="1114"/>
      <c r="DT145" s="1114"/>
      <c r="DU145" s="1114"/>
      <c r="DV145" s="1114"/>
      <c r="DW145" s="1114"/>
      <c r="DX145" s="1114"/>
      <c r="DY145" s="1114"/>
      <c r="DZ145" s="1114"/>
      <c r="EA145" s="1114"/>
      <c r="EB145" s="1114"/>
      <c r="EC145" s="1114"/>
      <c r="ED145" s="1114"/>
      <c r="EE145" s="1114"/>
      <c r="EF145" s="1114"/>
      <c r="EG145" s="1114"/>
      <c r="EH145" s="1114"/>
      <c r="EI145" s="1114"/>
      <c r="EJ145" s="1114"/>
      <c r="EK145" s="1114"/>
      <c r="EL145" s="1114"/>
      <c r="EM145" s="1114"/>
      <c r="EN145" s="1114"/>
      <c r="EO145" s="1114"/>
      <c r="EP145" s="1114"/>
      <c r="EQ145" s="1115">
        <v>41000.0</v>
      </c>
      <c r="ER145" s="832" t="s">
        <v>194</v>
      </c>
      <c r="ES145" s="1116">
        <v>3.0E7</v>
      </c>
      <c r="ET145" s="1130"/>
      <c r="EU145" s="1131"/>
      <c r="EV145" s="1118">
        <v>45975.805555555555</v>
      </c>
      <c r="EW145" s="1118">
        <v>45975.805555555555</v>
      </c>
      <c r="EX145" s="1118">
        <v>45975.85763888889</v>
      </c>
      <c r="EY145" s="1118">
        <v>45976.20138888889</v>
      </c>
      <c r="EZ145" s="1119">
        <f t="shared" si="357"/>
        <v>0.3958333333</v>
      </c>
      <c r="FA145" s="1120" t="str">
        <f t="shared" si="358"/>
        <v>0 hari 9 jam 30 menit 0</v>
      </c>
      <c r="FB145" s="1121">
        <v>45976.47777777778</v>
      </c>
      <c r="FC145" s="1119">
        <f t="shared" si="359"/>
        <v>0.6722222222</v>
      </c>
      <c r="FD145" s="1120" t="str">
        <f t="shared" si="360"/>
        <v>0 hari 16 jam 8 menit 0</v>
      </c>
      <c r="FE145" s="1122"/>
      <c r="FF145" s="1122"/>
      <c r="FG145" s="1122"/>
      <c r="FH145" s="1122"/>
      <c r="FI145" s="1119">
        <f t="shared" si="361"/>
        <v>0</v>
      </c>
      <c r="FJ145" s="1120" t="str">
        <f t="shared" si="362"/>
        <v>0 hari 0 jam 0 menit 0</v>
      </c>
      <c r="FK145" s="1119">
        <f t="shared" si="363"/>
        <v>0.6722222222</v>
      </c>
      <c r="FL145" s="1120" t="str">
        <f t="shared" si="364"/>
        <v>0 hari 16 jam 8 menit 0</v>
      </c>
      <c r="FM145" s="1123"/>
      <c r="FN145" s="166" t="s">
        <v>195</v>
      </c>
      <c r="FO145" s="1124"/>
      <c r="FP145" s="1124"/>
      <c r="FQ145" s="1125"/>
      <c r="FR145" s="1125"/>
      <c r="FS145" s="1124"/>
      <c r="FT145" s="1124"/>
      <c r="FU145" s="1126"/>
      <c r="FV145" s="1126"/>
      <c r="FW145" s="1126"/>
      <c r="FX145" s="1126"/>
      <c r="FY145" s="1126"/>
      <c r="FZ145" s="1126"/>
      <c r="GA145" s="1126"/>
    </row>
    <row r="146" ht="28.5" customHeight="1">
      <c r="A146" s="412">
        <v>6.0</v>
      </c>
      <c r="B146" s="1089" t="s">
        <v>43</v>
      </c>
      <c r="C146" s="997"/>
      <c r="D146" s="1090"/>
      <c r="E146" s="1091"/>
      <c r="F146" s="1127" t="s">
        <v>322</v>
      </c>
      <c r="G146" s="1128" t="s">
        <v>7</v>
      </c>
      <c r="H146" s="1128" t="s">
        <v>330</v>
      </c>
      <c r="I146" s="887" t="s">
        <v>1080</v>
      </c>
      <c r="J146" s="997" t="s">
        <v>1366</v>
      </c>
      <c r="K146" s="428" t="s">
        <v>1341</v>
      </c>
      <c r="L146" s="831">
        <v>7200.0</v>
      </c>
      <c r="M146" s="527">
        <v>7322.065</v>
      </c>
      <c r="N146" s="1093" t="s">
        <v>1367</v>
      </c>
      <c r="O146" s="1095"/>
      <c r="P146" s="1095"/>
      <c r="Q146" s="1095"/>
      <c r="R146" s="1095"/>
      <c r="S146" s="149" t="s">
        <v>93</v>
      </c>
      <c r="T146" s="1096"/>
      <c r="U146" s="409">
        <v>45978.0</v>
      </c>
      <c r="V146" s="1090"/>
      <c r="W146" s="1092"/>
      <c r="X146" s="1096" t="s">
        <v>334</v>
      </c>
      <c r="Y146" s="1120"/>
      <c r="Z146" s="1181"/>
      <c r="AA146" s="1182"/>
      <c r="AB146" s="1181"/>
      <c r="AC146" s="1101"/>
      <c r="AD146" s="1102">
        <v>7200.0</v>
      </c>
      <c r="AE146" s="1102"/>
      <c r="AF146" s="1102" t="s">
        <v>335</v>
      </c>
      <c r="AG146" s="1096" t="s">
        <v>191</v>
      </c>
      <c r="AH146" s="413" t="s">
        <v>1081</v>
      </c>
      <c r="AI146" s="811" t="s">
        <v>883</v>
      </c>
      <c r="AJ146" s="811" t="s">
        <v>883</v>
      </c>
      <c r="AK146" s="811" t="s">
        <v>884</v>
      </c>
      <c r="AL146" s="803" t="s">
        <v>142</v>
      </c>
      <c r="AM146" s="1103"/>
      <c r="AN146" s="1104"/>
      <c r="AO146" s="964" t="s">
        <v>1074</v>
      </c>
      <c r="AP146" s="956">
        <v>3800.0</v>
      </c>
      <c r="AQ146" s="993">
        <f>(40.55+39.76)/2</f>
        <v>40.155</v>
      </c>
      <c r="AR146" s="892">
        <v>16710.0</v>
      </c>
      <c r="AS146" s="972">
        <f t="shared" si="349"/>
        <v>670990.05</v>
      </c>
      <c r="AT146" s="892">
        <v>603002.0</v>
      </c>
      <c r="AU146" s="892">
        <v>573139.0</v>
      </c>
      <c r="AV146" s="973">
        <v>60000.0</v>
      </c>
      <c r="AW146" s="1171">
        <f t="shared" si="350"/>
        <v>-7988.05</v>
      </c>
      <c r="AX146" s="1171" t="s">
        <v>192</v>
      </c>
      <c r="AY146" s="811">
        <v>8.20251116861722E14</v>
      </c>
      <c r="AZ146" s="1107">
        <v>2.7135E8</v>
      </c>
      <c r="BA146" s="1108"/>
      <c r="BB146" s="1108"/>
      <c r="BC146" s="1108"/>
      <c r="BD146" s="1108"/>
      <c r="BE146" s="1108"/>
      <c r="BF146" s="1108"/>
      <c r="BG146" s="1108"/>
      <c r="BH146" s="1108"/>
      <c r="BI146" s="1108"/>
      <c r="BJ146" s="1108"/>
      <c r="BK146" s="1108"/>
      <c r="BL146" s="1108"/>
      <c r="BM146" s="1108"/>
      <c r="BN146" s="1108"/>
      <c r="BO146" s="1108"/>
      <c r="BP146" s="769">
        <f t="shared" si="351"/>
        <v>0</v>
      </c>
      <c r="BQ146" s="770">
        <f t="shared" si="352"/>
        <v>0</v>
      </c>
      <c r="BR146" s="769">
        <f t="shared" si="353"/>
        <v>0</v>
      </c>
      <c r="BS146" s="1108"/>
      <c r="BT146" s="1108"/>
      <c r="BU146" s="1108"/>
      <c r="BV146" s="1108"/>
      <c r="BW146" s="1108"/>
      <c r="BX146" s="1108"/>
      <c r="BY146" s="1108"/>
      <c r="BZ146" s="1108"/>
      <c r="CA146" s="1108"/>
      <c r="CB146" s="1108"/>
      <c r="CC146" s="1108"/>
      <c r="CD146" s="1108"/>
      <c r="CE146" s="1108"/>
      <c r="CF146" s="1108"/>
      <c r="CG146" s="1108"/>
      <c r="CH146" s="769">
        <f t="shared" si="354"/>
        <v>0</v>
      </c>
      <c r="CI146" s="770">
        <f t="shared" si="355"/>
        <v>0</v>
      </c>
      <c r="CJ146" s="769">
        <f t="shared" si="356"/>
        <v>0</v>
      </c>
      <c r="CK146" s="1108"/>
      <c r="CL146" s="1108"/>
      <c r="CM146" s="1108"/>
      <c r="CN146" s="1108"/>
      <c r="CO146" s="1108"/>
      <c r="CP146" s="1108"/>
      <c r="CQ146" s="1108"/>
      <c r="CR146" s="1108"/>
      <c r="CS146" s="1108"/>
      <c r="CT146" s="1108"/>
      <c r="CU146" s="1108"/>
      <c r="CV146" s="1108"/>
      <c r="CW146" s="1108"/>
      <c r="CX146" s="1108"/>
      <c r="CY146" s="1108"/>
      <c r="CZ146" s="1108"/>
      <c r="DA146" s="1108"/>
      <c r="DB146" s="1108"/>
      <c r="DC146" s="1108"/>
      <c r="DD146" s="1108"/>
      <c r="DE146" s="1108"/>
      <c r="DF146" s="1108"/>
      <c r="DG146" s="1108"/>
      <c r="DH146" s="1108"/>
      <c r="DI146" s="1108"/>
      <c r="DJ146" s="1108"/>
      <c r="DK146" s="1108"/>
      <c r="DL146" s="1108"/>
      <c r="DM146" s="1108"/>
      <c r="DN146" s="1114"/>
      <c r="DO146" s="1114"/>
      <c r="DP146" s="1114"/>
      <c r="DQ146" s="1114"/>
      <c r="DR146" s="1114"/>
      <c r="DS146" s="1114"/>
      <c r="DT146" s="1114"/>
      <c r="DU146" s="1114"/>
      <c r="DV146" s="1114"/>
      <c r="DW146" s="1114"/>
      <c r="DX146" s="1114"/>
      <c r="DY146" s="1114"/>
      <c r="DZ146" s="1114"/>
      <c r="EA146" s="1114"/>
      <c r="EB146" s="1114"/>
      <c r="EC146" s="1114"/>
      <c r="ED146" s="1114"/>
      <c r="EE146" s="1114"/>
      <c r="EF146" s="1114"/>
      <c r="EG146" s="1114"/>
      <c r="EH146" s="1114"/>
      <c r="EI146" s="1114"/>
      <c r="EJ146" s="1114"/>
      <c r="EK146" s="1114"/>
      <c r="EL146" s="1114"/>
      <c r="EM146" s="1114"/>
      <c r="EN146" s="1114"/>
      <c r="EO146" s="1114"/>
      <c r="EP146" s="1114"/>
      <c r="EQ146" s="1115">
        <v>41000.0</v>
      </c>
      <c r="ER146" s="832" t="s">
        <v>194</v>
      </c>
      <c r="ES146" s="1116">
        <v>3.0E7</v>
      </c>
      <c r="ET146" s="1130"/>
      <c r="EU146" s="1131"/>
      <c r="EV146" s="1118">
        <v>45977.430555555555</v>
      </c>
      <c r="EW146" s="1118">
        <v>45977.430555555555</v>
      </c>
      <c r="EX146" s="1118">
        <v>45977.666666666664</v>
      </c>
      <c r="EY146" s="1118">
        <v>45978.07638888889</v>
      </c>
      <c r="EZ146" s="1119">
        <f t="shared" si="357"/>
        <v>0.6458333333</v>
      </c>
      <c r="FA146" s="1120" t="str">
        <f t="shared" si="358"/>
        <v>0 hari 15 jam 30 menit 0</v>
      </c>
      <c r="FB146" s="1121">
        <v>45978.535416666666</v>
      </c>
      <c r="FC146" s="1119">
        <f t="shared" si="359"/>
        <v>1.104861111</v>
      </c>
      <c r="FD146" s="1120" t="str">
        <f t="shared" si="360"/>
        <v>1 hari 2 jam 31 menit 0</v>
      </c>
      <c r="FE146" s="1122"/>
      <c r="FF146" s="1122"/>
      <c r="FG146" s="1122"/>
      <c r="FH146" s="1122"/>
      <c r="FI146" s="1119">
        <f t="shared" si="361"/>
        <v>0</v>
      </c>
      <c r="FJ146" s="1120" t="str">
        <f t="shared" si="362"/>
        <v>0 hari 0 jam 0 menit 0</v>
      </c>
      <c r="FK146" s="1119">
        <f t="shared" si="363"/>
        <v>1.104861111</v>
      </c>
      <c r="FL146" s="1120" t="str">
        <f t="shared" si="364"/>
        <v>1 hari 2 jam 31 menit 0</v>
      </c>
      <c r="FM146" s="1123"/>
      <c r="FN146" s="166" t="s">
        <v>195</v>
      </c>
      <c r="FO146" s="1124"/>
      <c r="FP146" s="1124"/>
      <c r="FQ146" s="1125"/>
      <c r="FR146" s="1125"/>
      <c r="FS146" s="1124"/>
      <c r="FT146" s="1124"/>
      <c r="FU146" s="1126"/>
      <c r="FV146" s="1126"/>
      <c r="FW146" s="1126"/>
      <c r="FX146" s="1126"/>
      <c r="FY146" s="1126"/>
      <c r="FZ146" s="1126"/>
      <c r="GA146" s="1126"/>
    </row>
    <row r="147">
      <c r="A147" s="301"/>
      <c r="B147" s="553"/>
      <c r="C147" s="554"/>
      <c r="D147" s="567"/>
      <c r="E147" s="307"/>
      <c r="F147" s="300"/>
      <c r="G147" s="300"/>
      <c r="H147" s="300"/>
      <c r="I147" s="557"/>
      <c r="J147" s="558"/>
      <c r="K147" s="1164" t="s">
        <v>111</v>
      </c>
      <c r="L147" s="309">
        <f t="shared" ref="L147:M147" si="366">SUM(L141:L146)</f>
        <v>43840</v>
      </c>
      <c r="M147" s="310">
        <f t="shared" si="366"/>
        <v>43823.732</v>
      </c>
      <c r="N147" s="311"/>
      <c r="O147" s="300"/>
      <c r="P147" s="300"/>
      <c r="Q147" s="300"/>
      <c r="R147" s="300"/>
      <c r="S147" s="300"/>
      <c r="T147" s="280"/>
      <c r="U147" s="300"/>
      <c r="V147" s="312"/>
      <c r="W147" s="313"/>
      <c r="X147" s="281"/>
      <c r="Y147" s="301"/>
      <c r="Z147" s="301"/>
      <c r="AA147" s="314"/>
      <c r="AB147" s="314"/>
      <c r="AC147" s="314"/>
      <c r="AD147" s="309"/>
      <c r="AE147" s="309"/>
      <c r="AF147" s="309"/>
      <c r="AG147" s="315"/>
      <c r="AH147" s="289"/>
      <c r="AI147" s="280"/>
      <c r="AJ147" s="280"/>
      <c r="AK147" s="280"/>
      <c r="AL147" s="280"/>
      <c r="AM147" s="280"/>
      <c r="AN147" s="280"/>
      <c r="AO147" s="280"/>
      <c r="AP147" s="280"/>
      <c r="AQ147" s="280"/>
      <c r="AR147" s="280"/>
      <c r="AS147" s="280"/>
      <c r="AT147" s="280"/>
      <c r="AU147" s="280"/>
      <c r="AV147" s="280"/>
      <c r="AW147" s="280"/>
      <c r="AX147" s="280"/>
      <c r="AY147" s="280"/>
      <c r="AZ147" s="280"/>
      <c r="BA147" s="289"/>
      <c r="BB147" s="289"/>
      <c r="BC147" s="289"/>
      <c r="BD147" s="289"/>
      <c r="BE147" s="289"/>
      <c r="BF147" s="289"/>
      <c r="BG147" s="289"/>
      <c r="BH147" s="289"/>
      <c r="BI147" s="289"/>
      <c r="BJ147" s="289"/>
      <c r="BK147" s="289"/>
      <c r="BL147" s="289"/>
      <c r="BM147" s="289"/>
      <c r="BN147" s="289"/>
      <c r="BO147" s="289"/>
      <c r="BP147" s="289"/>
      <c r="BQ147" s="289"/>
      <c r="BR147" s="289"/>
      <c r="BS147" s="289"/>
      <c r="BT147" s="289"/>
      <c r="BU147" s="289"/>
      <c r="BV147" s="289"/>
      <c r="BW147" s="289"/>
      <c r="BX147" s="289"/>
      <c r="BY147" s="289"/>
      <c r="BZ147" s="289"/>
      <c r="CA147" s="289"/>
      <c r="CB147" s="289"/>
      <c r="CC147" s="289"/>
      <c r="CD147" s="289"/>
      <c r="CE147" s="289"/>
      <c r="CF147" s="289"/>
      <c r="CG147" s="289"/>
      <c r="CH147" s="289"/>
      <c r="CI147" s="289"/>
      <c r="CJ147" s="289"/>
      <c r="CK147" s="289"/>
      <c r="CL147" s="289"/>
      <c r="CM147" s="289"/>
      <c r="CN147" s="289"/>
      <c r="CO147" s="289"/>
      <c r="CP147" s="289"/>
      <c r="CQ147" s="289"/>
      <c r="CR147" s="289"/>
      <c r="CS147" s="289"/>
      <c r="CT147" s="289"/>
      <c r="CU147" s="289"/>
      <c r="CV147" s="289"/>
      <c r="CW147" s="289"/>
      <c r="CX147" s="289"/>
      <c r="CY147" s="289"/>
      <c r="CZ147" s="289"/>
      <c r="DA147" s="289"/>
      <c r="DB147" s="289"/>
      <c r="DC147" s="289"/>
      <c r="DD147" s="289"/>
      <c r="DE147" s="289"/>
      <c r="DF147" s="289"/>
      <c r="DG147" s="289"/>
      <c r="DH147" s="289"/>
      <c r="DI147" s="289"/>
      <c r="DJ147" s="289"/>
      <c r="DK147" s="289"/>
      <c r="DL147" s="289"/>
      <c r="DM147" s="289"/>
      <c r="DN147" s="289"/>
      <c r="DO147" s="289"/>
      <c r="DP147" s="289"/>
      <c r="DQ147" s="289"/>
      <c r="DR147" s="289"/>
      <c r="DS147" s="280"/>
      <c r="DT147" s="289"/>
      <c r="DU147" s="289"/>
      <c r="DV147" s="289"/>
      <c r="DW147" s="289"/>
      <c r="DX147" s="289"/>
      <c r="DY147" s="280"/>
      <c r="DZ147" s="280"/>
      <c r="EA147" s="289"/>
      <c r="EB147" s="289"/>
      <c r="EC147" s="289"/>
      <c r="ED147" s="289"/>
      <c r="EE147" s="289"/>
      <c r="EF147" s="280"/>
      <c r="EG147" s="289"/>
      <c r="EH147" s="289"/>
      <c r="EI147" s="289"/>
      <c r="EJ147" s="289"/>
      <c r="EK147" s="289"/>
      <c r="EL147" s="280"/>
      <c r="EM147" s="289"/>
      <c r="EN147" s="289"/>
      <c r="EO147" s="289"/>
      <c r="EP147" s="289"/>
      <c r="EQ147" s="292"/>
      <c r="ER147" s="293"/>
      <c r="ES147" s="292"/>
      <c r="ET147" s="292"/>
      <c r="EU147" s="316"/>
      <c r="EV147" s="316"/>
      <c r="EW147" s="316"/>
      <c r="EX147" s="316"/>
      <c r="EY147" s="316"/>
      <c r="EZ147" s="292"/>
      <c r="FA147" s="292"/>
      <c r="FB147" s="316"/>
      <c r="FC147" s="292"/>
      <c r="FD147" s="292"/>
      <c r="FE147" s="316"/>
      <c r="FF147" s="316"/>
      <c r="FG147" s="316"/>
      <c r="FH147" s="316"/>
      <c r="FI147" s="316"/>
      <c r="FJ147" s="316"/>
      <c r="FK147" s="316"/>
      <c r="FL147" s="316"/>
      <c r="FM147" s="316"/>
      <c r="FN147" s="316"/>
      <c r="FO147" s="295"/>
      <c r="FP147" s="295"/>
      <c r="FQ147" s="295"/>
      <c r="FR147" s="295"/>
      <c r="FS147" s="295"/>
      <c r="FT147" s="295"/>
      <c r="FU147" s="797"/>
      <c r="FV147" s="797"/>
      <c r="FW147" s="797"/>
      <c r="FX147" s="797"/>
      <c r="FY147" s="797"/>
      <c r="FZ147" s="797"/>
      <c r="GA147" s="797"/>
    </row>
    <row r="148" ht="44.25" customHeight="1">
      <c r="A148" s="356">
        <v>1.0</v>
      </c>
      <c r="B148" s="434" t="s">
        <v>43</v>
      </c>
      <c r="C148" s="1038" t="s">
        <v>510</v>
      </c>
      <c r="D148" s="169" t="s">
        <v>8</v>
      </c>
      <c r="E148" s="479" t="s">
        <v>1368</v>
      </c>
      <c r="F148" s="499" t="s">
        <v>249</v>
      </c>
      <c r="G148" s="499" t="s">
        <v>582</v>
      </c>
      <c r="H148" s="395" t="s">
        <v>1234</v>
      </c>
      <c r="I148" s="169" t="s">
        <v>252</v>
      </c>
      <c r="J148" s="479" t="s">
        <v>1369</v>
      </c>
      <c r="K148" s="395" t="s">
        <v>1370</v>
      </c>
      <c r="L148" s="799">
        <v>55000.0</v>
      </c>
      <c r="M148" s="417">
        <v>55000.0</v>
      </c>
      <c r="N148" s="1093" t="s">
        <v>265</v>
      </c>
      <c r="O148" s="56"/>
      <c r="P148" s="56"/>
      <c r="Q148" s="56"/>
      <c r="R148" s="1010"/>
      <c r="S148" s="149" t="s">
        <v>93</v>
      </c>
      <c r="T148" s="1011"/>
      <c r="U148" s="409">
        <v>45975.0</v>
      </c>
      <c r="V148" s="1012"/>
      <c r="W148" s="1013"/>
      <c r="X148" s="1096" t="s">
        <v>334</v>
      </c>
      <c r="Y148" s="1004"/>
      <c r="Z148" s="1183"/>
      <c r="AA148" s="1184"/>
      <c r="AB148" s="1183"/>
      <c r="AC148" s="451"/>
      <c r="AD148" s="452"/>
      <c r="AE148" s="452"/>
      <c r="AF148" s="452"/>
      <c r="AG148" s="202" t="s">
        <v>95</v>
      </c>
      <c r="AH148" s="954" t="s">
        <v>1073</v>
      </c>
      <c r="AI148" s="759" t="s">
        <v>883</v>
      </c>
      <c r="AJ148" s="759" t="s">
        <v>883</v>
      </c>
      <c r="AK148" s="759" t="s">
        <v>884</v>
      </c>
      <c r="AL148" s="953" t="s">
        <v>142</v>
      </c>
      <c r="AM148" s="1014"/>
      <c r="AN148" s="453"/>
      <c r="AO148" s="964" t="s">
        <v>1074</v>
      </c>
      <c r="AP148" s="956">
        <v>5000.0</v>
      </c>
      <c r="AQ148" s="966">
        <v>63.58</v>
      </c>
      <c r="AR148" s="966"/>
      <c r="AS148" s="966"/>
      <c r="AT148" s="957">
        <v>61.49</v>
      </c>
      <c r="AU148" s="816">
        <v>61.7</v>
      </c>
      <c r="AV148" s="955"/>
      <c r="AW148" s="816">
        <f>(AT148+AV148)-AQ148</f>
        <v>-2.09</v>
      </c>
      <c r="AX148" s="955" t="s">
        <v>1075</v>
      </c>
      <c r="AY148" s="1185" t="s">
        <v>96</v>
      </c>
      <c r="AZ148" s="1079" t="s">
        <v>96</v>
      </c>
      <c r="BA148" s="767">
        <v>45903.0</v>
      </c>
      <c r="BB148" s="451"/>
      <c r="BC148" s="451"/>
      <c r="BD148" s="451"/>
      <c r="BE148" s="451"/>
      <c r="BF148" s="451"/>
      <c r="BG148" s="451"/>
      <c r="BH148" s="451"/>
      <c r="BI148" s="451"/>
      <c r="BJ148" s="451"/>
      <c r="BK148" s="451"/>
      <c r="BL148" s="451"/>
      <c r="BM148" s="451"/>
      <c r="BN148" s="451"/>
      <c r="BO148" s="451"/>
      <c r="BP148" s="769">
        <f>BO148-BJ148</f>
        <v>0</v>
      </c>
      <c r="BQ148" s="770">
        <f>BO148-BK148</f>
        <v>0</v>
      </c>
      <c r="BR148" s="769">
        <f>BO148-BN148</f>
        <v>0</v>
      </c>
      <c r="BS148" s="451"/>
      <c r="BT148" s="451"/>
      <c r="BU148" s="451"/>
      <c r="BV148" s="451"/>
      <c r="BW148" s="451"/>
      <c r="BX148" s="451"/>
      <c r="BY148" s="451"/>
      <c r="BZ148" s="451"/>
      <c r="CA148" s="451"/>
      <c r="CB148" s="451"/>
      <c r="CC148" s="451"/>
      <c r="CD148" s="451"/>
      <c r="CE148" s="451"/>
      <c r="CF148" s="451"/>
      <c r="CG148" s="451"/>
      <c r="CH148" s="769">
        <f>CG148-CB148</f>
        <v>0</v>
      </c>
      <c r="CI148" s="770">
        <f>CG148-CC148</f>
        <v>0</v>
      </c>
      <c r="CJ148" s="769">
        <f>CG148-CF148</f>
        <v>0</v>
      </c>
      <c r="CK148" s="451"/>
      <c r="CL148" s="451"/>
      <c r="CM148" s="451"/>
      <c r="CN148" s="451"/>
      <c r="CO148" s="451"/>
      <c r="CP148" s="451"/>
      <c r="CQ148" s="451"/>
      <c r="CR148" s="451"/>
      <c r="CS148" s="451"/>
      <c r="CT148" s="451"/>
      <c r="CU148" s="451"/>
      <c r="CV148" s="451"/>
      <c r="CW148" s="451"/>
      <c r="CX148" s="451"/>
      <c r="CY148" s="451"/>
      <c r="CZ148" s="451"/>
      <c r="DA148" s="451"/>
      <c r="DB148" s="451"/>
      <c r="DC148" s="451"/>
      <c r="DD148" s="451"/>
      <c r="DE148" s="451"/>
      <c r="DF148" s="451"/>
      <c r="DG148" s="451"/>
      <c r="DH148" s="451"/>
      <c r="DI148" s="451"/>
      <c r="DJ148" s="451"/>
      <c r="DK148" s="451"/>
      <c r="DL148" s="451"/>
      <c r="DM148" s="451"/>
      <c r="DN148" s="451"/>
      <c r="DO148" s="451"/>
      <c r="DP148" s="451"/>
      <c r="DQ148" s="451"/>
      <c r="DR148" s="451"/>
      <c r="DS148" s="451"/>
      <c r="DT148" s="451"/>
      <c r="DU148" s="451"/>
      <c r="DV148" s="451"/>
      <c r="DW148" s="451"/>
      <c r="DX148" s="451"/>
      <c r="DY148" s="451"/>
      <c r="DZ148" s="451"/>
      <c r="EA148" s="451"/>
      <c r="EB148" s="451"/>
      <c r="EC148" s="451"/>
      <c r="ED148" s="451"/>
      <c r="EE148" s="451"/>
      <c r="EF148" s="451"/>
      <c r="EG148" s="451"/>
      <c r="EH148" s="451"/>
      <c r="EI148" s="451"/>
      <c r="EJ148" s="451"/>
      <c r="EK148" s="451"/>
      <c r="EL148" s="451"/>
      <c r="EM148" s="451"/>
      <c r="EN148" s="451"/>
      <c r="EO148" s="451"/>
      <c r="EP148" s="451"/>
      <c r="EQ148" s="453"/>
      <c r="ER148" s="455"/>
      <c r="ES148" s="456"/>
      <c r="ET148" s="1017"/>
      <c r="EU148" s="1186">
        <v>45936.0</v>
      </c>
      <c r="EV148" s="1156">
        <v>45973.625</v>
      </c>
      <c r="EW148" s="1156">
        <v>45974.291666666664</v>
      </c>
      <c r="EX148" s="1156">
        <v>45974.34375</v>
      </c>
      <c r="EY148" s="1156">
        <v>45974.479166666664</v>
      </c>
      <c r="EZ148" s="1119">
        <f>EY148-EV148</f>
        <v>0.8541666667</v>
      </c>
      <c r="FA148" s="1187" t="str">
        <f>INT(EY148-EV148)&amp;" hari "&amp;HOUR(MOD(EY148-EV148,1))&amp;" jam "&amp;MINUTE(MOD(EY148-EV148,1))&amp;" menit "&amp;SECOND(MOD(EY148-EV148,1))</f>
        <v>0 hari 20 jam 30 menit 0</v>
      </c>
      <c r="FB148" s="1019"/>
      <c r="FC148" s="458"/>
      <c r="FD148" s="449"/>
      <c r="FE148" s="459"/>
      <c r="FF148" s="459"/>
      <c r="FG148" s="459"/>
      <c r="FH148" s="459"/>
      <c r="FI148" s="459"/>
      <c r="FJ148" s="459"/>
      <c r="FK148" s="459"/>
      <c r="FL148" s="460"/>
      <c r="FM148" s="461"/>
      <c r="FN148" s="462"/>
      <c r="FO148" s="463"/>
      <c r="FP148" s="462"/>
      <c r="FQ148" s="462"/>
      <c r="FR148" s="462"/>
      <c r="FS148" s="462"/>
      <c r="FT148" s="464"/>
      <c r="FU148" s="463"/>
      <c r="FV148" s="463"/>
      <c r="FW148" s="463"/>
      <c r="FX148" s="463"/>
      <c r="FY148" s="463"/>
      <c r="FZ148" s="463"/>
      <c r="GA148" s="463"/>
    </row>
    <row r="149" ht="14.25" customHeight="1">
      <c r="A149" s="86"/>
      <c r="B149" s="86"/>
      <c r="C149" s="364"/>
      <c r="D149" s="365"/>
      <c r="E149" s="88"/>
      <c r="F149" s="87"/>
      <c r="G149" s="87"/>
      <c r="H149" s="87"/>
      <c r="I149" s="87"/>
      <c r="J149" s="87"/>
      <c r="K149" s="89" t="s">
        <v>111</v>
      </c>
      <c r="L149" s="90">
        <f t="shared" ref="L149:M149" si="367">SUM(L148)</f>
        <v>55000</v>
      </c>
      <c r="M149" s="91">
        <f t="shared" si="367"/>
        <v>55000</v>
      </c>
      <c r="N149" s="92"/>
      <c r="O149" s="87"/>
      <c r="P149" s="87"/>
      <c r="Q149" s="87"/>
      <c r="R149" s="87"/>
      <c r="S149" s="87"/>
      <c r="T149" s="86"/>
      <c r="U149" s="87"/>
      <c r="V149" s="179"/>
      <c r="W149" s="180"/>
      <c r="X149" s="181"/>
      <c r="Y149" s="86"/>
      <c r="Z149" s="86"/>
      <c r="AA149" s="93"/>
      <c r="AB149" s="93"/>
      <c r="AC149" s="93"/>
      <c r="AD149" s="90"/>
      <c r="AE149" s="90"/>
      <c r="AF149" s="90"/>
      <c r="AG149" s="94"/>
      <c r="AH149" s="94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94"/>
      <c r="BB149" s="94"/>
      <c r="BC149" s="94"/>
      <c r="BD149" s="94"/>
      <c r="BE149" s="94"/>
      <c r="BF149" s="94"/>
      <c r="BG149" s="94"/>
      <c r="BH149" s="94"/>
      <c r="BI149" s="94"/>
      <c r="BJ149" s="94"/>
      <c r="BK149" s="94"/>
      <c r="BL149" s="94"/>
      <c r="BM149" s="94"/>
      <c r="BN149" s="94"/>
      <c r="BO149" s="94"/>
      <c r="BP149" s="94"/>
      <c r="BQ149" s="94"/>
      <c r="BR149" s="94"/>
      <c r="BS149" s="94"/>
      <c r="BT149" s="94"/>
      <c r="BU149" s="94"/>
      <c r="BV149" s="94"/>
      <c r="BW149" s="94"/>
      <c r="BX149" s="94"/>
      <c r="BY149" s="94"/>
      <c r="BZ149" s="94"/>
      <c r="CA149" s="94"/>
      <c r="CB149" s="94"/>
      <c r="CC149" s="94"/>
      <c r="CD149" s="94"/>
      <c r="CE149" s="94"/>
      <c r="CF149" s="94"/>
      <c r="CG149" s="94"/>
      <c r="CH149" s="94"/>
      <c r="CI149" s="94"/>
      <c r="CJ149" s="94"/>
      <c r="CK149" s="94"/>
      <c r="CL149" s="94"/>
      <c r="CM149" s="94"/>
      <c r="CN149" s="94"/>
      <c r="CO149" s="94"/>
      <c r="CP149" s="94"/>
      <c r="CQ149" s="94"/>
      <c r="CR149" s="94"/>
      <c r="CS149" s="94"/>
      <c r="CT149" s="94"/>
      <c r="CU149" s="94"/>
      <c r="CV149" s="94"/>
      <c r="CW149" s="94"/>
      <c r="CX149" s="94"/>
      <c r="CY149" s="94"/>
      <c r="CZ149" s="94"/>
      <c r="DA149" s="94"/>
      <c r="DB149" s="94"/>
      <c r="DC149" s="94"/>
      <c r="DD149" s="94"/>
      <c r="DE149" s="94"/>
      <c r="DF149" s="94"/>
      <c r="DG149" s="94"/>
      <c r="DH149" s="94"/>
      <c r="DI149" s="94"/>
      <c r="DJ149" s="94"/>
      <c r="DK149" s="94"/>
      <c r="DL149" s="94"/>
      <c r="DM149" s="94"/>
      <c r="DN149" s="94"/>
      <c r="DO149" s="94"/>
      <c r="DP149" s="94"/>
      <c r="DQ149" s="94"/>
      <c r="DR149" s="94"/>
      <c r="DS149" s="86"/>
      <c r="DT149" s="94"/>
      <c r="DU149" s="94"/>
      <c r="DV149" s="94"/>
      <c r="DW149" s="94"/>
      <c r="DX149" s="94"/>
      <c r="DY149" s="86"/>
      <c r="DZ149" s="86"/>
      <c r="EA149" s="94"/>
      <c r="EB149" s="94"/>
      <c r="EC149" s="94"/>
      <c r="ED149" s="94"/>
      <c r="EE149" s="94"/>
      <c r="EF149" s="86"/>
      <c r="EG149" s="94"/>
      <c r="EH149" s="94"/>
      <c r="EI149" s="94"/>
      <c r="EJ149" s="94"/>
      <c r="EK149" s="94"/>
      <c r="EL149" s="86"/>
      <c r="EM149" s="94"/>
      <c r="EN149" s="94"/>
      <c r="EO149" s="94"/>
      <c r="EP149" s="94"/>
      <c r="EQ149" s="96"/>
      <c r="ER149" s="182"/>
      <c r="ES149" s="95"/>
      <c r="ET149" s="96"/>
      <c r="EU149" s="796"/>
      <c r="EV149" s="95"/>
      <c r="EW149" s="96"/>
      <c r="EX149" s="96"/>
      <c r="EY149" s="96"/>
      <c r="EZ149" s="96"/>
      <c r="FA149" s="96"/>
      <c r="FB149" s="96"/>
      <c r="FC149" s="96"/>
      <c r="FD149" s="96"/>
      <c r="FE149" s="96"/>
      <c r="FF149" s="96"/>
      <c r="FG149" s="96"/>
      <c r="FH149" s="96"/>
      <c r="FI149" s="96"/>
      <c r="FJ149" s="96"/>
      <c r="FK149" s="96"/>
      <c r="FL149" s="96"/>
      <c r="FM149" s="96"/>
      <c r="FN149" s="96"/>
      <c r="FO149" s="183"/>
      <c r="FP149" s="183"/>
      <c r="FQ149" s="183"/>
      <c r="FR149" s="183"/>
      <c r="FS149" s="183"/>
      <c r="FT149" s="183"/>
      <c r="FU149" s="797"/>
      <c r="FV149" s="797"/>
      <c r="FW149" s="797"/>
      <c r="FX149" s="797"/>
      <c r="FY149" s="797"/>
      <c r="FZ149" s="797"/>
      <c r="GA149" s="797"/>
    </row>
    <row r="150" ht="44.25" customHeight="1">
      <c r="A150" s="356">
        <v>1.0</v>
      </c>
      <c r="B150" s="434" t="s">
        <v>43</v>
      </c>
      <c r="C150" s="1038" t="s">
        <v>510</v>
      </c>
      <c r="D150" s="169" t="s">
        <v>8</v>
      </c>
      <c r="E150" s="479" t="s">
        <v>1371</v>
      </c>
      <c r="F150" s="499" t="s">
        <v>1372</v>
      </c>
      <c r="G150" s="499" t="s">
        <v>582</v>
      </c>
      <c r="H150" s="395" t="s">
        <v>1373</v>
      </c>
      <c r="I150" s="169" t="s">
        <v>562</v>
      </c>
      <c r="J150" s="479" t="s">
        <v>1374</v>
      </c>
      <c r="K150" s="395" t="s">
        <v>1375</v>
      </c>
      <c r="L150" s="799">
        <v>53400.0</v>
      </c>
      <c r="M150" s="417">
        <v>53400.0</v>
      </c>
      <c r="N150" s="1093" t="s">
        <v>265</v>
      </c>
      <c r="O150" s="56"/>
      <c r="P150" s="56"/>
      <c r="Q150" s="56"/>
      <c r="R150" s="1010"/>
      <c r="S150" s="149" t="s">
        <v>93</v>
      </c>
      <c r="T150" s="1011"/>
      <c r="U150" s="409">
        <v>45983.0</v>
      </c>
      <c r="V150" s="1012"/>
      <c r="W150" s="1013"/>
      <c r="X150" s="1096" t="s">
        <v>334</v>
      </c>
      <c r="Y150" s="1006"/>
      <c r="Z150" s="1183"/>
      <c r="AA150" s="450"/>
      <c r="AB150" s="1183"/>
      <c r="AC150" s="451"/>
      <c r="AD150" s="452"/>
      <c r="AE150" s="452"/>
      <c r="AF150" s="452"/>
      <c r="AG150" s="202" t="s">
        <v>95</v>
      </c>
      <c r="AH150" s="954" t="s">
        <v>1073</v>
      </c>
      <c r="AI150" s="759" t="s">
        <v>883</v>
      </c>
      <c r="AJ150" s="759" t="s">
        <v>883</v>
      </c>
      <c r="AK150" s="759" t="s">
        <v>884</v>
      </c>
      <c r="AL150" s="953" t="s">
        <v>142</v>
      </c>
      <c r="AM150" s="1014"/>
      <c r="AN150" s="453"/>
      <c r="AO150" s="964" t="s">
        <v>1074</v>
      </c>
      <c r="AP150" s="956">
        <v>5000.0</v>
      </c>
      <c r="AQ150" s="966">
        <v>64.39</v>
      </c>
      <c r="AR150" s="966"/>
      <c r="AS150" s="966"/>
      <c r="AT150" s="957">
        <v>63.27</v>
      </c>
      <c r="AU150" s="816">
        <v>62.64</v>
      </c>
      <c r="AV150" s="955"/>
      <c r="AW150" s="816">
        <f>(AT150+AV150)-AQ150</f>
        <v>-1.12</v>
      </c>
      <c r="AX150" s="955" t="s">
        <v>1075</v>
      </c>
      <c r="AY150" s="1185" t="s">
        <v>96</v>
      </c>
      <c r="AZ150" s="1079" t="s">
        <v>96</v>
      </c>
      <c r="BA150" s="767">
        <v>45903.0</v>
      </c>
      <c r="BB150" s="451"/>
      <c r="BC150" s="451"/>
      <c r="BD150" s="451"/>
      <c r="BE150" s="451"/>
      <c r="BF150" s="451"/>
      <c r="BG150" s="451"/>
      <c r="BH150" s="451"/>
      <c r="BI150" s="451"/>
      <c r="BJ150" s="451"/>
      <c r="BK150" s="451"/>
      <c r="BL150" s="451"/>
      <c r="BM150" s="451"/>
      <c r="BN150" s="451"/>
      <c r="BO150" s="451"/>
      <c r="BP150" s="769">
        <f>BO150-BJ150</f>
        <v>0</v>
      </c>
      <c r="BQ150" s="770">
        <f>BO150-BK150</f>
        <v>0</v>
      </c>
      <c r="BR150" s="769">
        <f>BO150-BN150</f>
        <v>0</v>
      </c>
      <c r="BS150" s="451"/>
      <c r="BT150" s="451"/>
      <c r="BU150" s="451"/>
      <c r="BV150" s="451"/>
      <c r="BW150" s="451"/>
      <c r="BX150" s="451"/>
      <c r="BY150" s="451"/>
      <c r="BZ150" s="451"/>
      <c r="CA150" s="451"/>
      <c r="CB150" s="451"/>
      <c r="CC150" s="451"/>
      <c r="CD150" s="451"/>
      <c r="CE150" s="451"/>
      <c r="CF150" s="451"/>
      <c r="CG150" s="451"/>
      <c r="CH150" s="769">
        <f>CG150-CB150</f>
        <v>0</v>
      </c>
      <c r="CI150" s="770">
        <f>CG150-CC150</f>
        <v>0</v>
      </c>
      <c r="CJ150" s="769">
        <f>CG150-CF150</f>
        <v>0</v>
      </c>
      <c r="CK150" s="451"/>
      <c r="CL150" s="451"/>
      <c r="CM150" s="451"/>
      <c r="CN150" s="451"/>
      <c r="CO150" s="451"/>
      <c r="CP150" s="451"/>
      <c r="CQ150" s="451"/>
      <c r="CR150" s="451"/>
      <c r="CS150" s="451"/>
      <c r="CT150" s="451"/>
      <c r="CU150" s="451"/>
      <c r="CV150" s="451"/>
      <c r="CW150" s="451"/>
      <c r="CX150" s="451"/>
      <c r="CY150" s="451"/>
      <c r="CZ150" s="451"/>
      <c r="DA150" s="451"/>
      <c r="DB150" s="451"/>
      <c r="DC150" s="451"/>
      <c r="DD150" s="451"/>
      <c r="DE150" s="451"/>
      <c r="DF150" s="451"/>
      <c r="DG150" s="451"/>
      <c r="DH150" s="451"/>
      <c r="DI150" s="451"/>
      <c r="DJ150" s="451"/>
      <c r="DK150" s="451"/>
      <c r="DL150" s="451"/>
      <c r="DM150" s="451"/>
      <c r="DN150" s="451"/>
      <c r="DO150" s="451"/>
      <c r="DP150" s="451"/>
      <c r="DQ150" s="451"/>
      <c r="DR150" s="451"/>
      <c r="DS150" s="451"/>
      <c r="DT150" s="451"/>
      <c r="DU150" s="451"/>
      <c r="DV150" s="451"/>
      <c r="DW150" s="451"/>
      <c r="DX150" s="451"/>
      <c r="DY150" s="451"/>
      <c r="DZ150" s="451"/>
      <c r="EA150" s="451"/>
      <c r="EB150" s="451"/>
      <c r="EC150" s="451"/>
      <c r="ED150" s="451"/>
      <c r="EE150" s="451"/>
      <c r="EF150" s="451"/>
      <c r="EG150" s="451"/>
      <c r="EH150" s="451"/>
      <c r="EI150" s="451"/>
      <c r="EJ150" s="451"/>
      <c r="EK150" s="451"/>
      <c r="EL150" s="451"/>
      <c r="EM150" s="451"/>
      <c r="EN150" s="451"/>
      <c r="EO150" s="451"/>
      <c r="EP150" s="451"/>
      <c r="EQ150" s="453"/>
      <c r="ER150" s="455"/>
      <c r="ES150" s="456"/>
      <c r="ET150" s="1017"/>
      <c r="EU150" s="1186">
        <v>45936.0</v>
      </c>
      <c r="EV150" s="1156">
        <v>45978.683333333334</v>
      </c>
      <c r="EW150" s="1156">
        <v>45980.35763888889</v>
      </c>
      <c r="EX150" s="1156">
        <v>45980.35763888889</v>
      </c>
      <c r="EY150" s="1156">
        <v>45983.604166666664</v>
      </c>
      <c r="EZ150" s="1119">
        <f>EY150-EV150</f>
        <v>4.920833333</v>
      </c>
      <c r="FA150" s="1187" t="str">
        <f>INT(EY150-EV150)&amp;" hari "&amp;HOUR(MOD(EY150-EV150,1))&amp;" jam "&amp;MINUTE(MOD(EY150-EV150,1))&amp;" menit "&amp;SECOND(MOD(EY150-EV150,1))</f>
        <v>4 hari 22 jam 6 menit 0</v>
      </c>
      <c r="FB150" s="1019"/>
      <c r="FC150" s="458"/>
      <c r="FD150" s="449"/>
      <c r="FE150" s="459"/>
      <c r="FF150" s="459"/>
      <c r="FG150" s="459"/>
      <c r="FH150" s="459"/>
      <c r="FI150" s="459"/>
      <c r="FJ150" s="459"/>
      <c r="FK150" s="459"/>
      <c r="FL150" s="460"/>
      <c r="FM150" s="461"/>
      <c r="FN150" s="462"/>
      <c r="FO150" s="463"/>
      <c r="FP150" s="462"/>
      <c r="FQ150" s="462"/>
      <c r="FR150" s="462"/>
      <c r="FS150" s="462"/>
      <c r="FT150" s="464"/>
      <c r="FU150" s="463"/>
      <c r="FV150" s="463"/>
      <c r="FW150" s="463"/>
      <c r="FX150" s="463"/>
      <c r="FY150" s="463"/>
      <c r="FZ150" s="463"/>
      <c r="GA150" s="463"/>
    </row>
    <row r="151" ht="14.25" customHeight="1">
      <c r="A151" s="86"/>
      <c r="B151" s="86"/>
      <c r="C151" s="364"/>
      <c r="D151" s="365"/>
      <c r="E151" s="88"/>
      <c r="F151" s="87"/>
      <c r="G151" s="87"/>
      <c r="H151" s="87"/>
      <c r="I151" s="87"/>
      <c r="J151" s="87"/>
      <c r="K151" s="89" t="s">
        <v>111</v>
      </c>
      <c r="L151" s="90">
        <f t="shared" ref="L151:M151" si="368">SUM(L150)</f>
        <v>53400</v>
      </c>
      <c r="M151" s="91">
        <f t="shared" si="368"/>
        <v>53400</v>
      </c>
      <c r="N151" s="92"/>
      <c r="O151" s="87"/>
      <c r="P151" s="87"/>
      <c r="Q151" s="87"/>
      <c r="R151" s="87"/>
      <c r="S151" s="87"/>
      <c r="T151" s="86"/>
      <c r="U151" s="87"/>
      <c r="V151" s="179"/>
      <c r="W151" s="180"/>
      <c r="X151" s="181"/>
      <c r="Y151" s="86"/>
      <c r="Z151" s="86"/>
      <c r="AA151" s="93"/>
      <c r="AB151" s="93"/>
      <c r="AC151" s="93"/>
      <c r="AD151" s="90"/>
      <c r="AE151" s="90"/>
      <c r="AF151" s="90"/>
      <c r="AG151" s="87"/>
      <c r="AH151" s="94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94"/>
      <c r="BB151" s="94"/>
      <c r="BC151" s="94"/>
      <c r="BD151" s="94"/>
      <c r="BE151" s="94"/>
      <c r="BF151" s="94"/>
      <c r="BG151" s="94"/>
      <c r="BH151" s="94"/>
      <c r="BI151" s="94"/>
      <c r="BJ151" s="94"/>
      <c r="BK151" s="94"/>
      <c r="BL151" s="94"/>
      <c r="BM151" s="94"/>
      <c r="BN151" s="94"/>
      <c r="BO151" s="94"/>
      <c r="BP151" s="94"/>
      <c r="BQ151" s="94"/>
      <c r="BR151" s="94"/>
      <c r="BS151" s="94"/>
      <c r="BT151" s="94"/>
      <c r="BU151" s="94"/>
      <c r="BV151" s="94"/>
      <c r="BW151" s="94"/>
      <c r="BX151" s="94"/>
      <c r="BY151" s="94"/>
      <c r="BZ151" s="94"/>
      <c r="CA151" s="94"/>
      <c r="CB151" s="94"/>
      <c r="CC151" s="94"/>
      <c r="CD151" s="94"/>
      <c r="CE151" s="94"/>
      <c r="CF151" s="94"/>
      <c r="CG151" s="94"/>
      <c r="CH151" s="94"/>
      <c r="CI151" s="94"/>
      <c r="CJ151" s="94"/>
      <c r="CK151" s="94"/>
      <c r="CL151" s="94"/>
      <c r="CM151" s="94"/>
      <c r="CN151" s="94"/>
      <c r="CO151" s="94"/>
      <c r="CP151" s="94"/>
      <c r="CQ151" s="94"/>
      <c r="CR151" s="94"/>
      <c r="CS151" s="94"/>
      <c r="CT151" s="94"/>
      <c r="CU151" s="94"/>
      <c r="CV151" s="94"/>
      <c r="CW151" s="94"/>
      <c r="CX151" s="94"/>
      <c r="CY151" s="94"/>
      <c r="CZ151" s="94"/>
      <c r="DA151" s="94"/>
      <c r="DB151" s="94"/>
      <c r="DC151" s="94"/>
      <c r="DD151" s="94"/>
      <c r="DE151" s="94"/>
      <c r="DF151" s="94"/>
      <c r="DG151" s="94"/>
      <c r="DH151" s="94"/>
      <c r="DI151" s="94"/>
      <c r="DJ151" s="94"/>
      <c r="DK151" s="94"/>
      <c r="DL151" s="94"/>
      <c r="DM151" s="94"/>
      <c r="DN151" s="94"/>
      <c r="DO151" s="94"/>
      <c r="DP151" s="94"/>
      <c r="DQ151" s="94"/>
      <c r="DR151" s="94"/>
      <c r="DS151" s="86"/>
      <c r="DT151" s="94"/>
      <c r="DU151" s="94"/>
      <c r="DV151" s="94"/>
      <c r="DW151" s="94"/>
      <c r="DX151" s="94"/>
      <c r="DY151" s="86"/>
      <c r="DZ151" s="86"/>
      <c r="EA151" s="94"/>
      <c r="EB151" s="94"/>
      <c r="EC151" s="94"/>
      <c r="ED151" s="94"/>
      <c r="EE151" s="94"/>
      <c r="EF151" s="86"/>
      <c r="EG151" s="94"/>
      <c r="EH151" s="94"/>
      <c r="EI151" s="94"/>
      <c r="EJ151" s="94"/>
      <c r="EK151" s="94"/>
      <c r="EL151" s="86"/>
      <c r="EM151" s="94"/>
      <c r="EN151" s="94"/>
      <c r="EO151" s="94"/>
      <c r="EP151" s="94"/>
      <c r="EQ151" s="96"/>
      <c r="ER151" s="182"/>
      <c r="ES151" s="95"/>
      <c r="ET151" s="96"/>
      <c r="EU151" s="796"/>
      <c r="EV151" s="95"/>
      <c r="EW151" s="96"/>
      <c r="EX151" s="96"/>
      <c r="EY151" s="96"/>
      <c r="EZ151" s="96"/>
      <c r="FA151" s="96"/>
      <c r="FB151" s="96"/>
      <c r="FC151" s="96"/>
      <c r="FD151" s="96"/>
      <c r="FE151" s="96"/>
      <c r="FF151" s="96"/>
      <c r="FG151" s="96"/>
      <c r="FH151" s="96"/>
      <c r="FI151" s="96"/>
      <c r="FJ151" s="96"/>
      <c r="FK151" s="96"/>
      <c r="FL151" s="96"/>
      <c r="FM151" s="96"/>
      <c r="FN151" s="96"/>
      <c r="FO151" s="183"/>
      <c r="FP151" s="183"/>
      <c r="FQ151" s="183"/>
      <c r="FR151" s="183"/>
      <c r="FS151" s="183"/>
      <c r="FT151" s="183"/>
      <c r="FU151" s="797"/>
      <c r="FV151" s="797"/>
      <c r="FW151" s="797"/>
      <c r="FX151" s="797"/>
      <c r="FY151" s="797"/>
      <c r="FZ151" s="797"/>
      <c r="GA151" s="797"/>
    </row>
    <row r="152" ht="28.5" customHeight="1">
      <c r="A152" s="356">
        <v>1.0</v>
      </c>
      <c r="B152" s="1089" t="s">
        <v>43</v>
      </c>
      <c r="C152" s="1038" t="s">
        <v>510</v>
      </c>
      <c r="D152" s="1090" t="s">
        <v>6</v>
      </c>
      <c r="E152" s="1091" t="s">
        <v>1376</v>
      </c>
      <c r="F152" s="997" t="s">
        <v>1377</v>
      </c>
      <c r="G152" s="997" t="s">
        <v>1377</v>
      </c>
      <c r="H152" s="887" t="s">
        <v>1378</v>
      </c>
      <c r="I152" s="887" t="s">
        <v>756</v>
      </c>
      <c r="J152" s="997" t="s">
        <v>1379</v>
      </c>
      <c r="K152" s="887" t="s">
        <v>1380</v>
      </c>
      <c r="L152" s="831">
        <v>7500.0</v>
      </c>
      <c r="M152" s="831">
        <v>7548.5</v>
      </c>
      <c r="N152" s="1093" t="s">
        <v>265</v>
      </c>
      <c r="O152" s="1094"/>
      <c r="P152" s="1095"/>
      <c r="Q152" s="1095"/>
      <c r="R152" s="1095"/>
      <c r="S152" s="149" t="s">
        <v>93</v>
      </c>
      <c r="T152" s="1096"/>
      <c r="U152" s="1188">
        <v>45994.0</v>
      </c>
      <c r="V152" s="1090"/>
      <c r="W152" s="1092"/>
      <c r="X152" s="1096"/>
      <c r="Y152" s="1120"/>
      <c r="Z152" s="1181"/>
      <c r="AA152" s="1182"/>
      <c r="AB152" s="1181"/>
      <c r="AC152" s="1101"/>
      <c r="AD152" s="1102"/>
      <c r="AE152" s="1102"/>
      <c r="AF152" s="1102"/>
      <c r="AG152" s="155" t="s">
        <v>191</v>
      </c>
      <c r="AH152" s="997" t="s">
        <v>1381</v>
      </c>
      <c r="AI152" s="759" t="s">
        <v>883</v>
      </c>
      <c r="AJ152" s="811"/>
      <c r="AK152" s="811"/>
      <c r="AL152" s="803"/>
      <c r="AM152" s="1103"/>
      <c r="AN152" s="1104"/>
      <c r="AO152" s="1104"/>
      <c r="AP152" s="956">
        <v>6500.0</v>
      </c>
      <c r="AQ152" s="993">
        <v>102.95</v>
      </c>
      <c r="AR152" s="971">
        <f t="shared" ref="AR152:AR153" si="369">(16771.44+16604.56)/2</f>
        <v>16688</v>
      </c>
      <c r="AS152" s="972">
        <f t="shared" ref="AS152:AS155" si="370">AR152*AQ152</f>
        <v>1718029.6</v>
      </c>
      <c r="AT152" s="892">
        <v>1350000.0</v>
      </c>
      <c r="AU152" s="892">
        <v>1389254.0</v>
      </c>
      <c r="AV152" s="1105">
        <v>75000.0</v>
      </c>
      <c r="AW152" s="1171">
        <f t="shared" ref="AW152:AW155" si="371">(AT152+AV152)-AS152</f>
        <v>-293029.6</v>
      </c>
      <c r="AX152" s="1171" t="s">
        <v>192</v>
      </c>
      <c r="AY152" s="1189"/>
      <c r="AZ152" s="1190"/>
      <c r="BA152" s="1108"/>
      <c r="BB152" s="1108"/>
      <c r="BC152" s="1108"/>
      <c r="BD152" s="1108"/>
      <c r="BE152" s="1108"/>
      <c r="BF152" s="1108"/>
      <c r="BG152" s="1108"/>
      <c r="BH152" s="1108"/>
      <c r="BI152" s="1108"/>
      <c r="BJ152" s="1108"/>
      <c r="BK152" s="1108"/>
      <c r="BL152" s="1108"/>
      <c r="BM152" s="1108"/>
      <c r="BN152" s="1108"/>
      <c r="BO152" s="1108"/>
      <c r="BP152" s="769">
        <f t="shared" ref="BP152:BP156" si="372">BO152-BJ152</f>
        <v>0</v>
      </c>
      <c r="BQ152" s="770">
        <f t="shared" ref="BQ152:BQ156" si="373">BO152-BK152</f>
        <v>0</v>
      </c>
      <c r="BR152" s="769">
        <f t="shared" ref="BR152:BR156" si="374">BO152-BN152</f>
        <v>0</v>
      </c>
      <c r="BS152" s="1108"/>
      <c r="BT152" s="1108"/>
      <c r="BU152" s="1108"/>
      <c r="BV152" s="1108"/>
      <c r="BW152" s="1108"/>
      <c r="BX152" s="1108"/>
      <c r="BY152" s="1108"/>
      <c r="BZ152" s="1108"/>
      <c r="CA152" s="1108"/>
      <c r="CB152" s="1108"/>
      <c r="CC152" s="1108"/>
      <c r="CD152" s="1108"/>
      <c r="CE152" s="1108"/>
      <c r="CF152" s="1108"/>
      <c r="CG152" s="1108"/>
      <c r="CH152" s="769">
        <f t="shared" ref="CH152:CH156" si="375">CG152-CB152</f>
        <v>0</v>
      </c>
      <c r="CI152" s="770">
        <f t="shared" ref="CI152:CI156" si="376">CG152-CC152</f>
        <v>0</v>
      </c>
      <c r="CJ152" s="769">
        <f t="shared" ref="CJ152:CJ156" si="377">CG152-CF152</f>
        <v>0</v>
      </c>
      <c r="CK152" s="1108"/>
      <c r="CL152" s="1108"/>
      <c r="CM152" s="1108"/>
      <c r="CN152" s="1108"/>
      <c r="CO152" s="1108"/>
      <c r="CP152" s="1108"/>
      <c r="CQ152" s="1108"/>
      <c r="CR152" s="1108"/>
      <c r="CS152" s="1108"/>
      <c r="CT152" s="1108"/>
      <c r="CU152" s="1108"/>
      <c r="CV152" s="1108"/>
      <c r="CW152" s="1108"/>
      <c r="CX152" s="1108"/>
      <c r="CY152" s="1108"/>
      <c r="CZ152" s="1108"/>
      <c r="DA152" s="1108"/>
      <c r="DB152" s="1108"/>
      <c r="DC152" s="1108"/>
      <c r="DD152" s="1108"/>
      <c r="DE152" s="1108"/>
      <c r="DF152" s="1108"/>
      <c r="DG152" s="1108"/>
      <c r="DH152" s="1108"/>
      <c r="DI152" s="1108"/>
      <c r="DJ152" s="1108"/>
      <c r="DK152" s="1108"/>
      <c r="DL152" s="1108"/>
      <c r="DM152" s="1108"/>
      <c r="DN152" s="1114"/>
      <c r="DO152" s="1114"/>
      <c r="DP152" s="1114"/>
      <c r="DQ152" s="1114"/>
      <c r="DR152" s="1114"/>
      <c r="DS152" s="1114"/>
      <c r="DT152" s="1114"/>
      <c r="DU152" s="1114"/>
      <c r="DV152" s="1114"/>
      <c r="DW152" s="1114"/>
      <c r="DX152" s="1114"/>
      <c r="DY152" s="1114"/>
      <c r="DZ152" s="1114"/>
      <c r="EA152" s="1114"/>
      <c r="EB152" s="1114"/>
      <c r="EC152" s="1114"/>
      <c r="ED152" s="1114"/>
      <c r="EE152" s="1114"/>
      <c r="EF152" s="1114"/>
      <c r="EG152" s="1114"/>
      <c r="EH152" s="1114"/>
      <c r="EI152" s="1114"/>
      <c r="EJ152" s="1114"/>
      <c r="EK152" s="1114"/>
      <c r="EL152" s="1114"/>
      <c r="EM152" s="1114"/>
      <c r="EN152" s="1114"/>
      <c r="EO152" s="1114"/>
      <c r="EP152" s="1114"/>
      <c r="EQ152" s="1115">
        <v>65000.0</v>
      </c>
      <c r="ER152" s="832" t="s">
        <v>194</v>
      </c>
      <c r="ES152" s="1116">
        <v>3.0E7</v>
      </c>
      <c r="ET152" s="1191">
        <v>9500.0</v>
      </c>
      <c r="EU152" s="1117">
        <v>45987.0</v>
      </c>
      <c r="EV152" s="1118">
        <v>45991.69097222222</v>
      </c>
      <c r="EW152" s="1118">
        <v>45991.75</v>
      </c>
      <c r="EX152" s="1118">
        <v>45991.80902777778</v>
      </c>
      <c r="EY152" s="1118">
        <v>45994.15972222222</v>
      </c>
      <c r="EZ152" s="1119">
        <f t="shared" ref="EZ152:EZ156" si="378">EY152-EV152</f>
        <v>2.46875</v>
      </c>
      <c r="FA152" s="1120" t="str">
        <f t="shared" ref="FA152:FA156" si="379">INT(EY152-EV152)&amp;" hari "&amp;HOUR(MOD(EY152-EV152,1))&amp;" jam "&amp;MINUTE(MOD(EY152-EV152,1))&amp;" menit "&amp;SECOND(MOD(EY152-EV152,1))</f>
        <v>2 hari 11 jam 15 menit 0</v>
      </c>
      <c r="FB152" s="1121">
        <v>45995.657638888886</v>
      </c>
      <c r="FC152" s="1119">
        <f t="shared" ref="FC152:FC156" si="380">FB152-EV152</f>
        <v>3.966666667</v>
      </c>
      <c r="FD152" s="1120" t="str">
        <f t="shared" ref="FD152:FD156" si="381">INT(FB152-EV152)&amp;" hari "&amp;HOUR(MOD(FB152-EV152,1))&amp;" jam "&amp;MINUTE(MOD(FB152-EV152,1))&amp;" menit "&amp;SECOND(MOD(FB152-EV152,1))</f>
        <v>3 hari 23 jam 12 menit 0</v>
      </c>
      <c r="FE152" s="1122"/>
      <c r="FF152" s="1122"/>
      <c r="FG152" s="1122"/>
      <c r="FH152" s="1122"/>
      <c r="FI152" s="1119">
        <f t="shared" ref="FI152:FI156" si="382">FH152-FE152</f>
        <v>0</v>
      </c>
      <c r="FJ152" s="1120" t="str">
        <f t="shared" ref="FJ152:FJ156" si="383">INT(FH152-FE152)&amp;" hari "&amp;HOUR(MOD(FH152-FE152,1))&amp;" jam "&amp;MINUTE(MOD(FH152-FE152,1))&amp;" menit "&amp;SECOND(MOD(FH152-FE152,1))</f>
        <v>0 hari 0 jam 0 menit 0</v>
      </c>
      <c r="FK152" s="1119">
        <f t="shared" ref="FK152:FK156" si="384">FC152+FI152</f>
        <v>3.966666667</v>
      </c>
      <c r="FL152" s="1120" t="str">
        <f t="shared" ref="FL152:FL156" si="385">INT(FK152)&amp;" hari "&amp;HOUR(MOD(FK152,1))&amp;" jam "&amp;MINUTE(MOD(FK152,1))&amp;" menit "&amp;SECOND(MOD(FK152,1))</f>
        <v>3 hari 23 jam 12 menit 0</v>
      </c>
      <c r="FM152" s="1123"/>
      <c r="FN152" s="1192"/>
      <c r="FO152" s="1124"/>
      <c r="FP152" s="1124"/>
      <c r="FQ152" s="1125"/>
      <c r="FR152" s="1125"/>
      <c r="FS152" s="1124"/>
      <c r="FT152" s="1124"/>
      <c r="FU152" s="1126"/>
      <c r="FV152" s="1126"/>
      <c r="FW152" s="1126"/>
      <c r="FX152" s="1126"/>
      <c r="FY152" s="1126"/>
      <c r="FZ152" s="1126"/>
      <c r="GA152" s="1126"/>
    </row>
    <row r="153" ht="28.5" customHeight="1">
      <c r="A153" s="412">
        <v>2.0</v>
      </c>
      <c r="B153" s="1089" t="s">
        <v>43</v>
      </c>
      <c r="C153" s="997"/>
      <c r="D153" s="1090"/>
      <c r="E153" s="1091" t="s">
        <v>1382</v>
      </c>
      <c r="F153" s="997" t="s">
        <v>1377</v>
      </c>
      <c r="G153" s="997" t="s">
        <v>1377</v>
      </c>
      <c r="H153" s="887" t="s">
        <v>1378</v>
      </c>
      <c r="I153" s="887" t="s">
        <v>756</v>
      </c>
      <c r="J153" s="997" t="s">
        <v>1383</v>
      </c>
      <c r="K153" s="887" t="s">
        <v>1384</v>
      </c>
      <c r="L153" s="831">
        <v>7500.0</v>
      </c>
      <c r="M153" s="831">
        <v>7206.276</v>
      </c>
      <c r="N153" s="1093" t="s">
        <v>265</v>
      </c>
      <c r="O153" s="1094"/>
      <c r="P153" s="1095"/>
      <c r="Q153" s="1095"/>
      <c r="R153" s="1095"/>
      <c r="S153" s="149" t="s">
        <v>93</v>
      </c>
      <c r="T153" s="1096"/>
      <c r="U153" s="1188">
        <v>46002.0</v>
      </c>
      <c r="V153" s="1090"/>
      <c r="W153" s="1092"/>
      <c r="X153" s="1096"/>
      <c r="Y153" s="1120"/>
      <c r="Z153" s="1181"/>
      <c r="AA153" s="1182"/>
      <c r="AB153" s="1181"/>
      <c r="AC153" s="1101"/>
      <c r="AD153" s="1102"/>
      <c r="AE153" s="1102"/>
      <c r="AF153" s="1102"/>
      <c r="AG153" s="155" t="s">
        <v>191</v>
      </c>
      <c r="AH153" s="997" t="s">
        <v>1381</v>
      </c>
      <c r="AI153" s="759" t="s">
        <v>883</v>
      </c>
      <c r="AJ153" s="811"/>
      <c r="AK153" s="811"/>
      <c r="AL153" s="803"/>
      <c r="AM153" s="1103"/>
      <c r="AN153" s="1104"/>
      <c r="AO153" s="1104"/>
      <c r="AP153" s="956">
        <v>6500.0</v>
      </c>
      <c r="AQ153" s="993">
        <v>103.23</v>
      </c>
      <c r="AR153" s="971">
        <f t="shared" si="369"/>
        <v>16688</v>
      </c>
      <c r="AS153" s="972">
        <f t="shared" si="370"/>
        <v>1722702.24</v>
      </c>
      <c r="AT153" s="892">
        <v>1350000.0</v>
      </c>
      <c r="AU153" s="892">
        <v>1389254.0</v>
      </c>
      <c r="AV153" s="1105">
        <v>75000.0</v>
      </c>
      <c r="AW153" s="1171">
        <f t="shared" si="371"/>
        <v>-297702.24</v>
      </c>
      <c r="AX153" s="1171" t="s">
        <v>192</v>
      </c>
      <c r="AY153" s="1189"/>
      <c r="AZ153" s="1190"/>
      <c r="BA153" s="1108"/>
      <c r="BB153" s="1108"/>
      <c r="BC153" s="1108"/>
      <c r="BD153" s="1108"/>
      <c r="BE153" s="1108"/>
      <c r="BF153" s="1108"/>
      <c r="BG153" s="1108"/>
      <c r="BH153" s="1108"/>
      <c r="BI153" s="1108"/>
      <c r="BJ153" s="1108"/>
      <c r="BK153" s="1108"/>
      <c r="BL153" s="1108"/>
      <c r="BM153" s="1108"/>
      <c r="BN153" s="1108"/>
      <c r="BO153" s="1108"/>
      <c r="BP153" s="769">
        <f t="shared" si="372"/>
        <v>0</v>
      </c>
      <c r="BQ153" s="770">
        <f t="shared" si="373"/>
        <v>0</v>
      </c>
      <c r="BR153" s="769">
        <f t="shared" si="374"/>
        <v>0</v>
      </c>
      <c r="BS153" s="1108"/>
      <c r="BT153" s="1108"/>
      <c r="BU153" s="1108"/>
      <c r="BV153" s="1108"/>
      <c r="BW153" s="1108"/>
      <c r="BX153" s="1108"/>
      <c r="BY153" s="1108"/>
      <c r="BZ153" s="1108"/>
      <c r="CA153" s="1108"/>
      <c r="CB153" s="1108"/>
      <c r="CC153" s="1108"/>
      <c r="CD153" s="1108"/>
      <c r="CE153" s="1108"/>
      <c r="CF153" s="1108"/>
      <c r="CG153" s="1108"/>
      <c r="CH153" s="769">
        <f t="shared" si="375"/>
        <v>0</v>
      </c>
      <c r="CI153" s="770">
        <f t="shared" si="376"/>
        <v>0</v>
      </c>
      <c r="CJ153" s="769">
        <f t="shared" si="377"/>
        <v>0</v>
      </c>
      <c r="CK153" s="1108"/>
      <c r="CL153" s="1108"/>
      <c r="CM153" s="1108"/>
      <c r="CN153" s="1108"/>
      <c r="CO153" s="1108"/>
      <c r="CP153" s="1108"/>
      <c r="CQ153" s="1108"/>
      <c r="CR153" s="1108"/>
      <c r="CS153" s="1108"/>
      <c r="CT153" s="1108"/>
      <c r="CU153" s="1108"/>
      <c r="CV153" s="1108"/>
      <c r="CW153" s="1108"/>
      <c r="CX153" s="1108"/>
      <c r="CY153" s="1108"/>
      <c r="CZ153" s="1108"/>
      <c r="DA153" s="1108"/>
      <c r="DB153" s="1108"/>
      <c r="DC153" s="1108"/>
      <c r="DD153" s="1108"/>
      <c r="DE153" s="1108"/>
      <c r="DF153" s="1108"/>
      <c r="DG153" s="1108"/>
      <c r="DH153" s="1108"/>
      <c r="DI153" s="1108"/>
      <c r="DJ153" s="1108"/>
      <c r="DK153" s="1108"/>
      <c r="DL153" s="1108"/>
      <c r="DM153" s="1108"/>
      <c r="DN153" s="1114"/>
      <c r="DO153" s="1114"/>
      <c r="DP153" s="1114"/>
      <c r="DQ153" s="1114"/>
      <c r="DR153" s="1114"/>
      <c r="DS153" s="1114"/>
      <c r="DT153" s="1114"/>
      <c r="DU153" s="1114"/>
      <c r="DV153" s="1114"/>
      <c r="DW153" s="1114"/>
      <c r="DX153" s="1114"/>
      <c r="DY153" s="1114"/>
      <c r="DZ153" s="1114"/>
      <c r="EA153" s="1114"/>
      <c r="EB153" s="1114"/>
      <c r="EC153" s="1114"/>
      <c r="ED153" s="1114"/>
      <c r="EE153" s="1114"/>
      <c r="EF153" s="1114"/>
      <c r="EG153" s="1114"/>
      <c r="EH153" s="1114"/>
      <c r="EI153" s="1114"/>
      <c r="EJ153" s="1114"/>
      <c r="EK153" s="1114"/>
      <c r="EL153" s="1114"/>
      <c r="EM153" s="1114"/>
      <c r="EN153" s="1114"/>
      <c r="EO153" s="1114"/>
      <c r="EP153" s="1114"/>
      <c r="EQ153" s="1115">
        <v>65000.0</v>
      </c>
      <c r="ER153" s="832" t="s">
        <v>194</v>
      </c>
      <c r="ES153" s="1116">
        <v>3.0E7</v>
      </c>
      <c r="ET153" s="1130"/>
      <c r="EU153" s="1131"/>
      <c r="EV153" s="1118">
        <v>45997.395833333336</v>
      </c>
      <c r="EW153" s="1118">
        <v>45997.40972222222</v>
      </c>
      <c r="EX153" s="1118">
        <v>45997.5625</v>
      </c>
      <c r="EY153" s="1118">
        <v>46002.083333333336</v>
      </c>
      <c r="EZ153" s="1119">
        <f t="shared" si="378"/>
        <v>4.6875</v>
      </c>
      <c r="FA153" s="1120" t="str">
        <f t="shared" si="379"/>
        <v>4 hari 16 jam 30 menit 0</v>
      </c>
      <c r="FB153" s="1121">
        <v>46002.48125</v>
      </c>
      <c r="FC153" s="1119">
        <f t="shared" si="380"/>
        <v>5.085416667</v>
      </c>
      <c r="FD153" s="1120" t="str">
        <f t="shared" si="381"/>
        <v>5 hari 2 jam 3 menit 0</v>
      </c>
      <c r="FE153" s="1122"/>
      <c r="FF153" s="1122"/>
      <c r="FG153" s="1122"/>
      <c r="FH153" s="1122"/>
      <c r="FI153" s="1119">
        <f t="shared" si="382"/>
        <v>0</v>
      </c>
      <c r="FJ153" s="1120" t="str">
        <f t="shared" si="383"/>
        <v>0 hari 0 jam 0 menit 0</v>
      </c>
      <c r="FK153" s="1119">
        <f t="shared" si="384"/>
        <v>5.085416667</v>
      </c>
      <c r="FL153" s="1120" t="str">
        <f t="shared" si="385"/>
        <v>5 hari 2 jam 3 menit 0</v>
      </c>
      <c r="FM153" s="1123"/>
      <c r="FN153" s="1192"/>
      <c r="FO153" s="1124"/>
      <c r="FP153" s="1124"/>
      <c r="FQ153" s="1125"/>
      <c r="FR153" s="1125"/>
      <c r="FS153" s="1124"/>
      <c r="FT153" s="1124"/>
      <c r="FU153" s="1126"/>
      <c r="FV153" s="1126"/>
      <c r="FW153" s="1126"/>
      <c r="FX153" s="1126"/>
      <c r="FY153" s="1126"/>
      <c r="FZ153" s="1126"/>
      <c r="GA153" s="1126"/>
    </row>
    <row r="154" ht="28.5" customHeight="1">
      <c r="A154" s="412">
        <v>3.0</v>
      </c>
      <c r="B154" s="1089" t="s">
        <v>43</v>
      </c>
      <c r="C154" s="997"/>
      <c r="D154" s="1090"/>
      <c r="E154" s="1091"/>
      <c r="F154" s="428" t="s">
        <v>1385</v>
      </c>
      <c r="G154" s="428" t="s">
        <v>1386</v>
      </c>
      <c r="H154" s="428" t="s">
        <v>280</v>
      </c>
      <c r="I154" s="169" t="s">
        <v>640</v>
      </c>
      <c r="J154" s="887" t="s">
        <v>1387</v>
      </c>
      <c r="K154" s="887" t="s">
        <v>1388</v>
      </c>
      <c r="L154" s="831">
        <v>24000.0</v>
      </c>
      <c r="M154" s="831">
        <f>7418.039+7542.724+9053.917</f>
        <v>24014.68</v>
      </c>
      <c r="N154" s="1093" t="s">
        <v>265</v>
      </c>
      <c r="O154" s="1094"/>
      <c r="P154" s="1095"/>
      <c r="Q154" s="1095"/>
      <c r="R154" s="1095"/>
      <c r="S154" s="149" t="s">
        <v>93</v>
      </c>
      <c r="T154" s="1096"/>
      <c r="U154" s="1188">
        <v>45991.0</v>
      </c>
      <c r="V154" s="1090"/>
      <c r="W154" s="1092"/>
      <c r="X154" s="803" t="s">
        <v>96</v>
      </c>
      <c r="Y154" s="1120"/>
      <c r="Z154" s="1181"/>
      <c r="AA154" s="1182"/>
      <c r="AB154" s="1181"/>
      <c r="AC154" s="1101"/>
      <c r="AD154" s="1102"/>
      <c r="AE154" s="1102"/>
      <c r="AF154" s="1102"/>
      <c r="AG154" s="997" t="s">
        <v>1388</v>
      </c>
      <c r="AH154" s="997" t="s">
        <v>1389</v>
      </c>
      <c r="AI154" s="759" t="s">
        <v>883</v>
      </c>
      <c r="AJ154" s="759"/>
      <c r="AK154" s="811" t="s">
        <v>1390</v>
      </c>
      <c r="AL154" s="803" t="s">
        <v>1391</v>
      </c>
      <c r="AM154" s="1103"/>
      <c r="AN154" s="1104"/>
      <c r="AO154" s="1104"/>
      <c r="AP154" s="956">
        <v>4200.0</v>
      </c>
      <c r="AQ154" s="993">
        <v>48.97</v>
      </c>
      <c r="AR154" s="971">
        <f>(16727.22+16560.78)/2</f>
        <v>16644</v>
      </c>
      <c r="AS154" s="972">
        <f t="shared" si="370"/>
        <v>815056.68</v>
      </c>
      <c r="AT154" s="892">
        <v>792587.0</v>
      </c>
      <c r="AU154" s="892">
        <v>792587.0</v>
      </c>
      <c r="AV154" s="1193">
        <v>200000.0</v>
      </c>
      <c r="AW154" s="1171">
        <f t="shared" si="371"/>
        <v>177530.32</v>
      </c>
      <c r="AX154" s="1171" t="s">
        <v>192</v>
      </c>
      <c r="AY154" s="1189"/>
      <c r="AZ154" s="1190"/>
      <c r="BA154" s="1108"/>
      <c r="BB154" s="1108"/>
      <c r="BC154" s="1108"/>
      <c r="BD154" s="1108"/>
      <c r="BE154" s="1108"/>
      <c r="BF154" s="1108"/>
      <c r="BG154" s="1108"/>
      <c r="BH154" s="1108"/>
      <c r="BI154" s="1108"/>
      <c r="BJ154" s="1108"/>
      <c r="BK154" s="1108"/>
      <c r="BL154" s="1108"/>
      <c r="BM154" s="1108"/>
      <c r="BN154" s="1108"/>
      <c r="BO154" s="1108"/>
      <c r="BP154" s="769">
        <f t="shared" si="372"/>
        <v>0</v>
      </c>
      <c r="BQ154" s="770">
        <f t="shared" si="373"/>
        <v>0</v>
      </c>
      <c r="BR154" s="769">
        <f t="shared" si="374"/>
        <v>0</v>
      </c>
      <c r="BS154" s="1108"/>
      <c r="BT154" s="1108"/>
      <c r="BU154" s="1108"/>
      <c r="BV154" s="1108"/>
      <c r="BW154" s="1108"/>
      <c r="BX154" s="1108"/>
      <c r="BY154" s="1108"/>
      <c r="BZ154" s="1108"/>
      <c r="CA154" s="1108"/>
      <c r="CB154" s="1108"/>
      <c r="CC154" s="1108"/>
      <c r="CD154" s="1108"/>
      <c r="CE154" s="1108"/>
      <c r="CF154" s="1108"/>
      <c r="CG154" s="1108"/>
      <c r="CH154" s="769">
        <f t="shared" si="375"/>
        <v>0</v>
      </c>
      <c r="CI154" s="770">
        <f t="shared" si="376"/>
        <v>0</v>
      </c>
      <c r="CJ154" s="769">
        <f t="shared" si="377"/>
        <v>0</v>
      </c>
      <c r="CK154" s="1108"/>
      <c r="CL154" s="1108"/>
      <c r="CM154" s="1108"/>
      <c r="CN154" s="1108"/>
      <c r="CO154" s="1108"/>
      <c r="CP154" s="1108"/>
      <c r="CQ154" s="1108"/>
      <c r="CR154" s="1108"/>
      <c r="CS154" s="1108"/>
      <c r="CT154" s="1108"/>
      <c r="CU154" s="1108"/>
      <c r="CV154" s="1108"/>
      <c r="CW154" s="1108"/>
      <c r="CX154" s="1108"/>
      <c r="CY154" s="1108"/>
      <c r="CZ154" s="1108"/>
      <c r="DA154" s="1108"/>
      <c r="DB154" s="1108"/>
      <c r="DC154" s="1108"/>
      <c r="DD154" s="1108"/>
      <c r="DE154" s="1108"/>
      <c r="DF154" s="1108"/>
      <c r="DG154" s="1108"/>
      <c r="DH154" s="1108"/>
      <c r="DI154" s="1108"/>
      <c r="DJ154" s="1108"/>
      <c r="DK154" s="1108"/>
      <c r="DL154" s="1108"/>
      <c r="DM154" s="1108"/>
      <c r="DN154" s="1114"/>
      <c r="DO154" s="1114"/>
      <c r="DP154" s="1114"/>
      <c r="DQ154" s="1114"/>
      <c r="DR154" s="1114"/>
      <c r="DS154" s="1114"/>
      <c r="DT154" s="1114"/>
      <c r="DU154" s="1114"/>
      <c r="DV154" s="1114"/>
      <c r="DW154" s="1114"/>
      <c r="DX154" s="1114"/>
      <c r="DY154" s="1114"/>
      <c r="DZ154" s="1114"/>
      <c r="EA154" s="1114"/>
      <c r="EB154" s="1114"/>
      <c r="EC154" s="1114"/>
      <c r="ED154" s="1114"/>
      <c r="EE154" s="1114"/>
      <c r="EF154" s="1114"/>
      <c r="EG154" s="1114"/>
      <c r="EH154" s="1114"/>
      <c r="EI154" s="1114"/>
      <c r="EJ154" s="1114"/>
      <c r="EK154" s="1114"/>
      <c r="EL154" s="1114"/>
      <c r="EM154" s="1114"/>
      <c r="EN154" s="1114"/>
      <c r="EO154" s="1114"/>
      <c r="EP154" s="1114"/>
      <c r="EQ154" s="1115">
        <v>65000.0</v>
      </c>
      <c r="ER154" s="832" t="s">
        <v>194</v>
      </c>
      <c r="ES154" s="1116">
        <v>3.0E7</v>
      </c>
      <c r="ET154" s="1130"/>
      <c r="EU154" s="1131"/>
      <c r="EV154" s="1131"/>
      <c r="EW154" s="1131"/>
      <c r="EX154" s="1131"/>
      <c r="EY154" s="1131"/>
      <c r="EZ154" s="1119">
        <f t="shared" si="378"/>
        <v>0</v>
      </c>
      <c r="FA154" s="1120" t="str">
        <f t="shared" si="379"/>
        <v>0 hari 0 jam 0 menit 0</v>
      </c>
      <c r="FB154" s="1194"/>
      <c r="FC154" s="1119">
        <f t="shared" si="380"/>
        <v>0</v>
      </c>
      <c r="FD154" s="1120" t="str">
        <f t="shared" si="381"/>
        <v>0 hari 0 jam 0 menit 0</v>
      </c>
      <c r="FE154" s="1122"/>
      <c r="FF154" s="1122"/>
      <c r="FG154" s="1122"/>
      <c r="FH154" s="1122"/>
      <c r="FI154" s="1119">
        <f t="shared" si="382"/>
        <v>0</v>
      </c>
      <c r="FJ154" s="1120" t="str">
        <f t="shared" si="383"/>
        <v>0 hari 0 jam 0 menit 0</v>
      </c>
      <c r="FK154" s="1119">
        <f t="shared" si="384"/>
        <v>0</v>
      </c>
      <c r="FL154" s="1120" t="str">
        <f t="shared" si="385"/>
        <v>0 hari 0 jam 0 menit 0</v>
      </c>
      <c r="FM154" s="1123"/>
      <c r="FN154" s="1192"/>
      <c r="FO154" s="1124"/>
      <c r="FP154" s="1124"/>
      <c r="FQ154" s="1125"/>
      <c r="FR154" s="1125"/>
      <c r="FS154" s="1124"/>
      <c r="FT154" s="1124"/>
      <c r="FU154" s="1126"/>
      <c r="FV154" s="1126"/>
      <c r="FW154" s="1126"/>
      <c r="FX154" s="1126"/>
      <c r="FY154" s="1126"/>
      <c r="FZ154" s="1126"/>
      <c r="GA154" s="1126"/>
    </row>
    <row r="155" ht="28.5" customHeight="1">
      <c r="A155" s="412">
        <v>4.0</v>
      </c>
      <c r="B155" s="1089" t="s">
        <v>43</v>
      </c>
      <c r="C155" s="997"/>
      <c r="D155" s="1090"/>
      <c r="E155" s="1091"/>
      <c r="F155" s="428" t="s">
        <v>1392</v>
      </c>
      <c r="G155" s="428" t="s">
        <v>1393</v>
      </c>
      <c r="H155" s="428" t="s">
        <v>1394</v>
      </c>
      <c r="I155" s="887" t="s">
        <v>1395</v>
      </c>
      <c r="J155" s="887" t="s">
        <v>1396</v>
      </c>
      <c r="K155" s="887" t="s">
        <v>1397</v>
      </c>
      <c r="L155" s="831">
        <v>10000.0</v>
      </c>
      <c r="M155" s="831">
        <v>10058.427</v>
      </c>
      <c r="N155" s="1093" t="s">
        <v>265</v>
      </c>
      <c r="O155" s="1094"/>
      <c r="P155" s="1095"/>
      <c r="Q155" s="1095"/>
      <c r="R155" s="1095"/>
      <c r="S155" s="149" t="s">
        <v>93</v>
      </c>
      <c r="T155" s="1096"/>
      <c r="U155" s="1188">
        <v>46000.0</v>
      </c>
      <c r="V155" s="1090"/>
      <c r="W155" s="1092"/>
      <c r="X155" s="1096"/>
      <c r="Y155" s="1120"/>
      <c r="Z155" s="1181"/>
      <c r="AA155" s="1182"/>
      <c r="AB155" s="1181"/>
      <c r="AC155" s="1101"/>
      <c r="AD155" s="1102"/>
      <c r="AE155" s="1102"/>
      <c r="AF155" s="1102"/>
      <c r="AG155" s="911" t="s">
        <v>552</v>
      </c>
      <c r="AH155" s="803"/>
      <c r="AI155" s="811"/>
      <c r="AJ155" s="811"/>
      <c r="AK155" s="811"/>
      <c r="AL155" s="803"/>
      <c r="AM155" s="1103"/>
      <c r="AN155" s="1104"/>
      <c r="AO155" s="1104"/>
      <c r="AP155" s="956">
        <v>5200.0</v>
      </c>
      <c r="AQ155" s="993">
        <f>64.86*(AP155/5000)</f>
        <v>67.4544</v>
      </c>
      <c r="AR155" s="971">
        <f>(16771.44+16604.56)/2</f>
        <v>16688</v>
      </c>
      <c r="AS155" s="972">
        <f t="shared" si="370"/>
        <v>1125679.027</v>
      </c>
      <c r="AT155" s="892">
        <v>860000.0</v>
      </c>
      <c r="AU155" s="892">
        <v>860000.0</v>
      </c>
      <c r="AV155" s="1105">
        <v>60000.0</v>
      </c>
      <c r="AW155" s="1171">
        <f t="shared" si="371"/>
        <v>-205679.0272</v>
      </c>
      <c r="AX155" s="1195"/>
      <c r="AY155" s="1189"/>
      <c r="AZ155" s="1190"/>
      <c r="BA155" s="1108"/>
      <c r="BB155" s="1108"/>
      <c r="BC155" s="1108"/>
      <c r="BD155" s="1108"/>
      <c r="BE155" s="1108"/>
      <c r="BF155" s="1108"/>
      <c r="BG155" s="1108"/>
      <c r="BH155" s="1108"/>
      <c r="BI155" s="1108"/>
      <c r="BJ155" s="1108"/>
      <c r="BK155" s="1108"/>
      <c r="BL155" s="1108"/>
      <c r="BM155" s="1108"/>
      <c r="BN155" s="1108"/>
      <c r="BO155" s="1108"/>
      <c r="BP155" s="769">
        <f t="shared" si="372"/>
        <v>0</v>
      </c>
      <c r="BQ155" s="770">
        <f t="shared" si="373"/>
        <v>0</v>
      </c>
      <c r="BR155" s="769">
        <f t="shared" si="374"/>
        <v>0</v>
      </c>
      <c r="BS155" s="1108"/>
      <c r="BT155" s="1108"/>
      <c r="BU155" s="1108"/>
      <c r="BV155" s="1108"/>
      <c r="BW155" s="1108"/>
      <c r="BX155" s="1108"/>
      <c r="BY155" s="1108"/>
      <c r="BZ155" s="1108"/>
      <c r="CA155" s="1108"/>
      <c r="CB155" s="1108"/>
      <c r="CC155" s="1108"/>
      <c r="CD155" s="1108"/>
      <c r="CE155" s="1108"/>
      <c r="CF155" s="1108"/>
      <c r="CG155" s="1108"/>
      <c r="CH155" s="769">
        <f t="shared" si="375"/>
        <v>0</v>
      </c>
      <c r="CI155" s="770">
        <f t="shared" si="376"/>
        <v>0</v>
      </c>
      <c r="CJ155" s="769">
        <f t="shared" si="377"/>
        <v>0</v>
      </c>
      <c r="CK155" s="1108"/>
      <c r="CL155" s="1108"/>
      <c r="CM155" s="1108"/>
      <c r="CN155" s="1108"/>
      <c r="CO155" s="1108"/>
      <c r="CP155" s="1108"/>
      <c r="CQ155" s="1108"/>
      <c r="CR155" s="1108"/>
      <c r="CS155" s="1108"/>
      <c r="CT155" s="1108"/>
      <c r="CU155" s="1108"/>
      <c r="CV155" s="1108"/>
      <c r="CW155" s="1108"/>
      <c r="CX155" s="1108"/>
      <c r="CY155" s="1108"/>
      <c r="CZ155" s="1108"/>
      <c r="DA155" s="1108"/>
      <c r="DB155" s="1108"/>
      <c r="DC155" s="1108"/>
      <c r="DD155" s="1108"/>
      <c r="DE155" s="1108"/>
      <c r="DF155" s="1108"/>
      <c r="DG155" s="1108"/>
      <c r="DH155" s="1108"/>
      <c r="DI155" s="1108"/>
      <c r="DJ155" s="1108"/>
      <c r="DK155" s="1108"/>
      <c r="DL155" s="1108"/>
      <c r="DM155" s="1108"/>
      <c r="DN155" s="1114"/>
      <c r="DO155" s="1114"/>
      <c r="DP155" s="1114"/>
      <c r="DQ155" s="1114"/>
      <c r="DR155" s="1114"/>
      <c r="DS155" s="1114"/>
      <c r="DT155" s="1114"/>
      <c r="DU155" s="1114"/>
      <c r="DV155" s="1114"/>
      <c r="DW155" s="1114"/>
      <c r="DX155" s="1114"/>
      <c r="DY155" s="1114"/>
      <c r="DZ155" s="1114"/>
      <c r="EA155" s="1114"/>
      <c r="EB155" s="1114"/>
      <c r="EC155" s="1114"/>
      <c r="ED155" s="1114"/>
      <c r="EE155" s="1114"/>
      <c r="EF155" s="1114"/>
      <c r="EG155" s="1114"/>
      <c r="EH155" s="1114"/>
      <c r="EI155" s="1114"/>
      <c r="EJ155" s="1114"/>
      <c r="EK155" s="1114"/>
      <c r="EL155" s="1114"/>
      <c r="EM155" s="1114"/>
      <c r="EN155" s="1114"/>
      <c r="EO155" s="1114"/>
      <c r="EP155" s="1114"/>
      <c r="EQ155" s="1115">
        <v>65000.0</v>
      </c>
      <c r="ER155" s="832" t="s">
        <v>194</v>
      </c>
      <c r="ES155" s="1116">
        <v>3.0E7</v>
      </c>
      <c r="ET155" s="1130"/>
      <c r="EU155" s="1131"/>
      <c r="EV155" s="1118">
        <v>45998.59722222222</v>
      </c>
      <c r="EW155" s="1118">
        <v>45998.59722222222</v>
      </c>
      <c r="EX155" s="1118">
        <v>45998.84027777778</v>
      </c>
      <c r="EY155" s="1118">
        <v>46000.958333333336</v>
      </c>
      <c r="EZ155" s="1119">
        <f t="shared" si="378"/>
        <v>2.361111111</v>
      </c>
      <c r="FA155" s="1120" t="str">
        <f t="shared" si="379"/>
        <v>2 hari 8 jam 40 menit 0</v>
      </c>
      <c r="FB155" s="1121">
        <v>46001.458333333336</v>
      </c>
      <c r="FC155" s="1119">
        <f t="shared" si="380"/>
        <v>2.861111111</v>
      </c>
      <c r="FD155" s="1120" t="str">
        <f t="shared" si="381"/>
        <v>2 hari 20 jam 40 menit 0</v>
      </c>
      <c r="FE155" s="1122"/>
      <c r="FF155" s="1122"/>
      <c r="FG155" s="1122"/>
      <c r="FH155" s="1122"/>
      <c r="FI155" s="1119">
        <f t="shared" si="382"/>
        <v>0</v>
      </c>
      <c r="FJ155" s="1120" t="str">
        <f t="shared" si="383"/>
        <v>0 hari 0 jam 0 menit 0</v>
      </c>
      <c r="FK155" s="1119">
        <f t="shared" si="384"/>
        <v>2.861111111</v>
      </c>
      <c r="FL155" s="1120" t="str">
        <f t="shared" si="385"/>
        <v>2 hari 20 jam 40 menit 0</v>
      </c>
      <c r="FM155" s="1123"/>
      <c r="FN155" s="1192"/>
      <c r="FO155" s="1124"/>
      <c r="FP155" s="1124"/>
      <c r="FQ155" s="1125"/>
      <c r="FR155" s="1125"/>
      <c r="FS155" s="1124"/>
      <c r="FT155" s="1124"/>
      <c r="FU155" s="1126"/>
      <c r="FV155" s="1126"/>
      <c r="FW155" s="1126"/>
      <c r="FX155" s="1126"/>
      <c r="FY155" s="1126"/>
      <c r="FZ155" s="1126"/>
      <c r="GA155" s="1126"/>
    </row>
    <row r="156" ht="28.5" customHeight="1">
      <c r="A156" s="432">
        <v>5.0</v>
      </c>
      <c r="B156" s="1089" t="s">
        <v>43</v>
      </c>
      <c r="C156" s="997"/>
      <c r="D156" s="1090"/>
      <c r="E156" s="1091"/>
      <c r="F156" s="1196" t="s">
        <v>1398</v>
      </c>
      <c r="G156" s="1196" t="s">
        <v>552</v>
      </c>
      <c r="H156" s="1196" t="s">
        <v>552</v>
      </c>
      <c r="I156" s="1196" t="s">
        <v>552</v>
      </c>
      <c r="J156" s="1196" t="s">
        <v>552</v>
      </c>
      <c r="K156" s="911" t="s">
        <v>1399</v>
      </c>
      <c r="L156" s="831">
        <v>4300.0</v>
      </c>
      <c r="M156" s="1197">
        <v>7206.276</v>
      </c>
      <c r="N156" s="788" t="s">
        <v>1400</v>
      </c>
      <c r="O156" s="1094"/>
      <c r="P156" s="1095"/>
      <c r="Q156" s="1095"/>
      <c r="R156" s="1095"/>
      <c r="S156" s="1093" t="s">
        <v>788</v>
      </c>
      <c r="T156" s="1096"/>
      <c r="U156" s="831" t="s">
        <v>96</v>
      </c>
      <c r="V156" s="1090"/>
      <c r="W156" s="1092"/>
      <c r="X156" s="1096"/>
      <c r="Y156" s="1120"/>
      <c r="Z156" s="1181"/>
      <c r="AA156" s="1182"/>
      <c r="AB156" s="1181"/>
      <c r="AC156" s="1101"/>
      <c r="AD156" s="1102"/>
      <c r="AE156" s="1102"/>
      <c r="AF156" s="1102"/>
      <c r="AG156" s="911" t="s">
        <v>552</v>
      </c>
      <c r="AH156" s="803"/>
      <c r="AI156" s="811"/>
      <c r="AJ156" s="811"/>
      <c r="AK156" s="811"/>
      <c r="AL156" s="803"/>
      <c r="AM156" s="1103"/>
      <c r="AN156" s="1104"/>
      <c r="AO156" s="1104"/>
      <c r="AP156" s="1198"/>
      <c r="AQ156" s="1198"/>
      <c r="AR156" s="1198"/>
      <c r="AS156" s="1198"/>
      <c r="AT156" s="892"/>
      <c r="AU156" s="1195"/>
      <c r="AV156" s="1195"/>
      <c r="AW156" s="1195"/>
      <c r="AX156" s="1195"/>
      <c r="AY156" s="1189"/>
      <c r="AZ156" s="1190"/>
      <c r="BA156" s="1108"/>
      <c r="BB156" s="1108"/>
      <c r="BC156" s="1108"/>
      <c r="BD156" s="1108"/>
      <c r="BE156" s="1108"/>
      <c r="BF156" s="1108"/>
      <c r="BG156" s="1108"/>
      <c r="BH156" s="1108"/>
      <c r="BI156" s="1108"/>
      <c r="BJ156" s="1108"/>
      <c r="BK156" s="1108"/>
      <c r="BL156" s="1108"/>
      <c r="BM156" s="1108"/>
      <c r="BN156" s="1108"/>
      <c r="BO156" s="1108"/>
      <c r="BP156" s="769">
        <f t="shared" si="372"/>
        <v>0</v>
      </c>
      <c r="BQ156" s="770">
        <f t="shared" si="373"/>
        <v>0</v>
      </c>
      <c r="BR156" s="769">
        <f t="shared" si="374"/>
        <v>0</v>
      </c>
      <c r="BS156" s="1108"/>
      <c r="BT156" s="1108"/>
      <c r="BU156" s="1108"/>
      <c r="BV156" s="1108"/>
      <c r="BW156" s="1108"/>
      <c r="BX156" s="1108"/>
      <c r="BY156" s="1108"/>
      <c r="BZ156" s="1108"/>
      <c r="CA156" s="1108"/>
      <c r="CB156" s="1108"/>
      <c r="CC156" s="1108"/>
      <c r="CD156" s="1108"/>
      <c r="CE156" s="1108"/>
      <c r="CF156" s="1108"/>
      <c r="CG156" s="1108"/>
      <c r="CH156" s="769">
        <f t="shared" si="375"/>
        <v>0</v>
      </c>
      <c r="CI156" s="770">
        <f t="shared" si="376"/>
        <v>0</v>
      </c>
      <c r="CJ156" s="769">
        <f t="shared" si="377"/>
        <v>0</v>
      </c>
      <c r="CK156" s="1108"/>
      <c r="CL156" s="1108"/>
      <c r="CM156" s="1108"/>
      <c r="CN156" s="1108"/>
      <c r="CO156" s="1108"/>
      <c r="CP156" s="1108"/>
      <c r="CQ156" s="1108"/>
      <c r="CR156" s="1108"/>
      <c r="CS156" s="1108"/>
      <c r="CT156" s="1108"/>
      <c r="CU156" s="1108"/>
      <c r="CV156" s="1108"/>
      <c r="CW156" s="1108"/>
      <c r="CX156" s="1108"/>
      <c r="CY156" s="1108"/>
      <c r="CZ156" s="1108"/>
      <c r="DA156" s="1108"/>
      <c r="DB156" s="1108"/>
      <c r="DC156" s="1108"/>
      <c r="DD156" s="1108"/>
      <c r="DE156" s="1108"/>
      <c r="DF156" s="1108"/>
      <c r="DG156" s="1108"/>
      <c r="DH156" s="1108"/>
      <c r="DI156" s="1108"/>
      <c r="DJ156" s="1108"/>
      <c r="DK156" s="1108"/>
      <c r="DL156" s="1108"/>
      <c r="DM156" s="1108"/>
      <c r="DN156" s="1114"/>
      <c r="DO156" s="1114"/>
      <c r="DP156" s="1114"/>
      <c r="DQ156" s="1114"/>
      <c r="DR156" s="1114"/>
      <c r="DS156" s="1114"/>
      <c r="DT156" s="1114"/>
      <c r="DU156" s="1114"/>
      <c r="DV156" s="1114"/>
      <c r="DW156" s="1114"/>
      <c r="DX156" s="1114"/>
      <c r="DY156" s="1114"/>
      <c r="DZ156" s="1114"/>
      <c r="EA156" s="1114"/>
      <c r="EB156" s="1114"/>
      <c r="EC156" s="1114"/>
      <c r="ED156" s="1114"/>
      <c r="EE156" s="1114"/>
      <c r="EF156" s="1114"/>
      <c r="EG156" s="1114"/>
      <c r="EH156" s="1114"/>
      <c r="EI156" s="1114"/>
      <c r="EJ156" s="1114"/>
      <c r="EK156" s="1114"/>
      <c r="EL156" s="1114"/>
      <c r="EM156" s="1114"/>
      <c r="EN156" s="1114"/>
      <c r="EO156" s="1114"/>
      <c r="EP156" s="1114"/>
      <c r="EQ156" s="1115">
        <v>65000.0</v>
      </c>
      <c r="ER156" s="832" t="s">
        <v>194</v>
      </c>
      <c r="ES156" s="1116">
        <v>3.0E7</v>
      </c>
      <c r="ET156" s="1130">
        <v>44000.0</v>
      </c>
      <c r="EU156" s="1131"/>
      <c r="EV156" s="1131"/>
      <c r="EW156" s="1131"/>
      <c r="EX156" s="1131"/>
      <c r="EY156" s="1131"/>
      <c r="EZ156" s="1119">
        <f t="shared" si="378"/>
        <v>0</v>
      </c>
      <c r="FA156" s="1120" t="str">
        <f t="shared" si="379"/>
        <v>0 hari 0 jam 0 menit 0</v>
      </c>
      <c r="FB156" s="1194"/>
      <c r="FC156" s="1119">
        <f t="shared" si="380"/>
        <v>0</v>
      </c>
      <c r="FD156" s="1120" t="str">
        <f t="shared" si="381"/>
        <v>0 hari 0 jam 0 menit 0</v>
      </c>
      <c r="FE156" s="1122"/>
      <c r="FF156" s="1122"/>
      <c r="FG156" s="1122"/>
      <c r="FH156" s="1122"/>
      <c r="FI156" s="1119">
        <f t="shared" si="382"/>
        <v>0</v>
      </c>
      <c r="FJ156" s="1120" t="str">
        <f t="shared" si="383"/>
        <v>0 hari 0 jam 0 menit 0</v>
      </c>
      <c r="FK156" s="1119">
        <f t="shared" si="384"/>
        <v>0</v>
      </c>
      <c r="FL156" s="1120" t="str">
        <f t="shared" si="385"/>
        <v>0 hari 0 jam 0 menit 0</v>
      </c>
      <c r="FM156" s="1123"/>
      <c r="FN156" s="1192"/>
      <c r="FO156" s="1124"/>
      <c r="FP156" s="1124"/>
      <c r="FQ156" s="1125"/>
      <c r="FR156" s="1125"/>
      <c r="FS156" s="1124"/>
      <c r="FT156" s="1124"/>
      <c r="FU156" s="1126"/>
      <c r="FV156" s="1126"/>
      <c r="FW156" s="1126"/>
      <c r="FX156" s="1126"/>
      <c r="FY156" s="1126"/>
      <c r="FZ156" s="1126"/>
      <c r="GA156" s="1126"/>
    </row>
    <row r="157">
      <c r="A157" s="301"/>
      <c r="B157" s="553"/>
      <c r="C157" s="554"/>
      <c r="D157" s="567"/>
      <c r="E157" s="307"/>
      <c r="F157" s="300"/>
      <c r="G157" s="300"/>
      <c r="H157" s="300"/>
      <c r="I157" s="557"/>
      <c r="J157" s="558"/>
      <c r="K157" s="1164" t="s">
        <v>111</v>
      </c>
      <c r="L157" s="309">
        <f>SUM(L152:L156)</f>
        <v>53300</v>
      </c>
      <c r="M157" s="310">
        <f>SUM(M152:M155)</f>
        <v>48827.883</v>
      </c>
      <c r="N157" s="311"/>
      <c r="O157" s="300"/>
      <c r="P157" s="300"/>
      <c r="Q157" s="300"/>
      <c r="R157" s="300"/>
      <c r="S157" s="300"/>
      <c r="T157" s="280"/>
      <c r="U157" s="300"/>
      <c r="V157" s="312"/>
      <c r="W157" s="313"/>
      <c r="X157" s="281"/>
      <c r="Y157" s="301"/>
      <c r="Z157" s="301"/>
      <c r="AA157" s="314"/>
      <c r="AB157" s="314"/>
      <c r="AC157" s="314"/>
      <c r="AD157" s="309"/>
      <c r="AE157" s="309"/>
      <c r="AF157" s="309"/>
      <c r="AG157" s="300"/>
      <c r="AH157" s="289"/>
      <c r="AI157" s="280"/>
      <c r="AJ157" s="280"/>
      <c r="AK157" s="280"/>
      <c r="AL157" s="280"/>
      <c r="AM157" s="280"/>
      <c r="AN157" s="280"/>
      <c r="AO157" s="280"/>
      <c r="AP157" s="280"/>
      <c r="AQ157" s="280"/>
      <c r="AR157" s="280"/>
      <c r="AS157" s="280"/>
      <c r="AT157" s="280"/>
      <c r="AU157" s="280"/>
      <c r="AV157" s="301"/>
      <c r="AW157" s="301"/>
      <c r="AX157" s="280"/>
      <c r="AY157" s="280"/>
      <c r="AZ157" s="280"/>
      <c r="BA157" s="289"/>
      <c r="BB157" s="289"/>
      <c r="BC157" s="289"/>
      <c r="BD157" s="289"/>
      <c r="BE157" s="289"/>
      <c r="BF157" s="289"/>
      <c r="BG157" s="289"/>
      <c r="BH157" s="289"/>
      <c r="BI157" s="289"/>
      <c r="BJ157" s="289"/>
      <c r="BK157" s="289"/>
      <c r="BL157" s="289"/>
      <c r="BM157" s="289"/>
      <c r="BN157" s="289"/>
      <c r="BO157" s="289"/>
      <c r="BP157" s="289"/>
      <c r="BQ157" s="289"/>
      <c r="BR157" s="289"/>
      <c r="BS157" s="289"/>
      <c r="BT157" s="289"/>
      <c r="BU157" s="289"/>
      <c r="BV157" s="289"/>
      <c r="BW157" s="289"/>
      <c r="BX157" s="289"/>
      <c r="BY157" s="289"/>
      <c r="BZ157" s="289"/>
      <c r="CA157" s="289"/>
      <c r="CB157" s="289"/>
      <c r="CC157" s="289"/>
      <c r="CD157" s="289"/>
      <c r="CE157" s="289"/>
      <c r="CF157" s="289"/>
      <c r="CG157" s="289"/>
      <c r="CH157" s="289"/>
      <c r="CI157" s="289"/>
      <c r="CJ157" s="289"/>
      <c r="CK157" s="289"/>
      <c r="CL157" s="289"/>
      <c r="CM157" s="289"/>
      <c r="CN157" s="289"/>
      <c r="CO157" s="289"/>
      <c r="CP157" s="289"/>
      <c r="CQ157" s="289"/>
      <c r="CR157" s="289"/>
      <c r="CS157" s="289"/>
      <c r="CT157" s="289"/>
      <c r="CU157" s="289"/>
      <c r="CV157" s="289"/>
      <c r="CW157" s="289"/>
      <c r="CX157" s="289"/>
      <c r="CY157" s="289"/>
      <c r="CZ157" s="289"/>
      <c r="DA157" s="289"/>
      <c r="DB157" s="289"/>
      <c r="DC157" s="289"/>
      <c r="DD157" s="289"/>
      <c r="DE157" s="289"/>
      <c r="DF157" s="289"/>
      <c r="DG157" s="289"/>
      <c r="DH157" s="289"/>
      <c r="DI157" s="289"/>
      <c r="DJ157" s="289"/>
      <c r="DK157" s="289"/>
      <c r="DL157" s="289"/>
      <c r="DM157" s="289"/>
      <c r="DN157" s="289"/>
      <c r="DO157" s="289"/>
      <c r="DP157" s="289"/>
      <c r="DQ157" s="289"/>
      <c r="DR157" s="289"/>
      <c r="DS157" s="280"/>
      <c r="DT157" s="289"/>
      <c r="DU157" s="289"/>
      <c r="DV157" s="289"/>
      <c r="DW157" s="289"/>
      <c r="DX157" s="289"/>
      <c r="DY157" s="280"/>
      <c r="DZ157" s="280"/>
      <c r="EA157" s="289"/>
      <c r="EB157" s="289"/>
      <c r="EC157" s="289"/>
      <c r="ED157" s="289"/>
      <c r="EE157" s="289"/>
      <c r="EF157" s="280"/>
      <c r="EG157" s="289"/>
      <c r="EH157" s="289"/>
      <c r="EI157" s="289"/>
      <c r="EJ157" s="289"/>
      <c r="EK157" s="289"/>
      <c r="EL157" s="280"/>
      <c r="EM157" s="289"/>
      <c r="EN157" s="289"/>
      <c r="EO157" s="289"/>
      <c r="EP157" s="289"/>
      <c r="EQ157" s="292"/>
      <c r="ER157" s="293"/>
      <c r="ES157" s="292"/>
      <c r="ET157" s="292"/>
      <c r="EU157" s="316"/>
      <c r="EV157" s="316"/>
      <c r="EW157" s="316"/>
      <c r="EX157" s="316"/>
      <c r="EY157" s="316"/>
      <c r="EZ157" s="292"/>
      <c r="FA157" s="292"/>
      <c r="FB157" s="316"/>
      <c r="FC157" s="292"/>
      <c r="FD157" s="292"/>
      <c r="FE157" s="316"/>
      <c r="FF157" s="316"/>
      <c r="FG157" s="316"/>
      <c r="FH157" s="316"/>
      <c r="FI157" s="316"/>
      <c r="FJ157" s="316"/>
      <c r="FK157" s="316"/>
      <c r="FL157" s="316"/>
      <c r="FM157" s="316"/>
      <c r="FN157" s="316"/>
      <c r="FO157" s="295"/>
      <c r="FP157" s="295"/>
      <c r="FQ157" s="295"/>
      <c r="FR157" s="295"/>
      <c r="FS157" s="295"/>
      <c r="FT157" s="295"/>
      <c r="FU157" s="797"/>
      <c r="FV157" s="797"/>
      <c r="FW157" s="797"/>
      <c r="FX157" s="797"/>
      <c r="FY157" s="797"/>
      <c r="FZ157" s="797"/>
      <c r="GA157" s="797"/>
    </row>
    <row r="158" ht="39.0" customHeight="1">
      <c r="A158" s="1009">
        <v>1.0</v>
      </c>
      <c r="B158" s="434" t="s">
        <v>43</v>
      </c>
      <c r="C158" s="1038" t="s">
        <v>510</v>
      </c>
      <c r="D158" s="169" t="s">
        <v>8</v>
      </c>
      <c r="E158" s="1038" t="s">
        <v>1401</v>
      </c>
      <c r="F158" s="499" t="s">
        <v>1402</v>
      </c>
      <c r="G158" s="465" t="s">
        <v>577</v>
      </c>
      <c r="H158" s="395" t="s">
        <v>1403</v>
      </c>
      <c r="I158" s="395" t="s">
        <v>1184</v>
      </c>
      <c r="J158" s="479" t="s">
        <v>1404</v>
      </c>
      <c r="K158" s="428" t="s">
        <v>1405</v>
      </c>
      <c r="L158" s="831">
        <v>9000.0</v>
      </c>
      <c r="M158" s="831">
        <v>8767.65</v>
      </c>
      <c r="N158" s="414" t="s">
        <v>1406</v>
      </c>
      <c r="O158" s="1199"/>
      <c r="P158" s="503"/>
      <c r="Q158" s="503"/>
      <c r="R158" s="1020"/>
      <c r="S158" s="149" t="s">
        <v>93</v>
      </c>
      <c r="T158" s="1011"/>
      <c r="U158" s="802">
        <v>45991.0</v>
      </c>
      <c r="V158" s="1012"/>
      <c r="W158" s="1013"/>
      <c r="X158" s="1021" t="s">
        <v>189</v>
      </c>
      <c r="Y158" s="1004"/>
      <c r="Z158" s="1200"/>
      <c r="AA158" s="1005"/>
      <c r="AB158" s="1006"/>
      <c r="AC158" s="1023"/>
      <c r="AD158" s="1008"/>
      <c r="AE158" s="1007"/>
      <c r="AF158" s="1082"/>
      <c r="AG158" s="155" t="s">
        <v>191</v>
      </c>
      <c r="AH158" s="413"/>
      <c r="AI158" s="759" t="s">
        <v>883</v>
      </c>
      <c r="AJ158" s="759" t="s">
        <v>883</v>
      </c>
      <c r="AK158" s="759" t="s">
        <v>884</v>
      </c>
      <c r="AL158" s="451"/>
      <c r="AM158" s="1103"/>
      <c r="AN158" s="453"/>
      <c r="AO158" s="1103"/>
      <c r="AP158" s="956">
        <v>5400.0</v>
      </c>
      <c r="AQ158" s="993">
        <f t="shared" ref="AQ158:AQ159" si="386">(73.23+73.54)/2</f>
        <v>73.385</v>
      </c>
      <c r="AR158" s="971">
        <f t="shared" ref="AR158:AR160" si="387">(16727.22+16560.78)/2</f>
        <v>16644</v>
      </c>
      <c r="AS158" s="972">
        <f t="shared" ref="AS158:AS160" si="388">AR158*AQ158</f>
        <v>1221419.94</v>
      </c>
      <c r="AT158" s="971">
        <v>1085063.0</v>
      </c>
      <c r="AU158" s="971">
        <v>1085063.0</v>
      </c>
      <c r="AV158" s="1201">
        <v>88000.0</v>
      </c>
      <c r="AW158" s="1201">
        <f t="shared" ref="AW158:AW160" si="389">(AT158+AV158)-AS158</f>
        <v>-48356.94</v>
      </c>
      <c r="AX158" s="360" t="s">
        <v>192</v>
      </c>
      <c r="AY158" s="1021">
        <v>8.20251127436942E14</v>
      </c>
      <c r="AZ158" s="1083">
        <v>8.6734759E7</v>
      </c>
      <c r="BA158" s="1022"/>
      <c r="BB158" s="1022"/>
      <c r="BC158" s="1022"/>
      <c r="BD158" s="1022"/>
      <c r="BE158" s="1022"/>
      <c r="BF158" s="1022"/>
      <c r="BG158" s="1022"/>
      <c r="BH158" s="1022"/>
      <c r="BI158" s="1022"/>
      <c r="BJ158" s="1022"/>
      <c r="BK158" s="1022"/>
      <c r="BL158" s="1022"/>
      <c r="BM158" s="1022"/>
      <c r="BN158" s="1022"/>
      <c r="BO158" s="1022"/>
      <c r="BP158" s="769">
        <f t="shared" ref="BP158:BP160" si="390">BO158-BJ158</f>
        <v>0</v>
      </c>
      <c r="BQ158" s="770">
        <f t="shared" ref="BQ158:BQ160" si="391">BO158-BK158</f>
        <v>0</v>
      </c>
      <c r="BR158" s="769">
        <f t="shared" ref="BR158:BR160" si="392">BO158-BN158</f>
        <v>0</v>
      </c>
      <c r="BS158" s="1022"/>
      <c r="BT158" s="1022"/>
      <c r="BU158" s="1022"/>
      <c r="BV158" s="1022"/>
      <c r="BW158" s="1022"/>
      <c r="BX158" s="1022"/>
      <c r="BY158" s="1022"/>
      <c r="BZ158" s="1022"/>
      <c r="CA158" s="1022"/>
      <c r="CB158" s="1022"/>
      <c r="CC158" s="1022"/>
      <c r="CD158" s="1022"/>
      <c r="CE158" s="1022"/>
      <c r="CF158" s="1022"/>
      <c r="CG158" s="1022"/>
      <c r="CH158" s="769">
        <f t="shared" ref="CH158:CH160" si="393">CG158-CB158</f>
        <v>0</v>
      </c>
      <c r="CI158" s="770">
        <f t="shared" ref="CI158:CI160" si="394">CG158-CC158</f>
        <v>0</v>
      </c>
      <c r="CJ158" s="769">
        <f t="shared" ref="CJ158:CJ160" si="395">CG158-CF158</f>
        <v>0</v>
      </c>
      <c r="CK158" s="1022"/>
      <c r="CL158" s="1022"/>
      <c r="CM158" s="1022"/>
      <c r="CN158" s="1022"/>
      <c r="CO158" s="1022"/>
      <c r="CP158" s="1022"/>
      <c r="CQ158" s="1022"/>
      <c r="CR158" s="1022"/>
      <c r="CS158" s="1022"/>
      <c r="CT158" s="1022"/>
      <c r="CU158" s="1022"/>
      <c r="CV158" s="1022"/>
      <c r="CW158" s="1022"/>
      <c r="CX158" s="1022"/>
      <c r="CY158" s="1022"/>
      <c r="CZ158" s="1022"/>
      <c r="DA158" s="1022"/>
      <c r="DB158" s="1022"/>
      <c r="DC158" s="1022"/>
      <c r="DD158" s="1022"/>
      <c r="DE158" s="1022"/>
      <c r="DF158" s="1022"/>
      <c r="DG158" s="1022"/>
      <c r="DH158" s="1022"/>
      <c r="DI158" s="1022"/>
      <c r="DJ158" s="1022"/>
      <c r="DK158" s="1022"/>
      <c r="DL158" s="1022"/>
      <c r="DM158" s="1022"/>
      <c r="DN158" s="451"/>
      <c r="DO158" s="451"/>
      <c r="DP158" s="451"/>
      <c r="DQ158" s="451"/>
      <c r="DR158" s="451"/>
      <c r="DS158" s="451"/>
      <c r="DT158" s="451"/>
      <c r="DU158" s="451"/>
      <c r="DV158" s="451"/>
      <c r="DW158" s="451"/>
      <c r="DX158" s="451"/>
      <c r="DY158" s="451"/>
      <c r="DZ158" s="451"/>
      <c r="EA158" s="451"/>
      <c r="EB158" s="451"/>
      <c r="EC158" s="451"/>
      <c r="ED158" s="451"/>
      <c r="EE158" s="451"/>
      <c r="EF158" s="451"/>
      <c r="EG158" s="451"/>
      <c r="EH158" s="451"/>
      <c r="EI158" s="451"/>
      <c r="EJ158" s="451"/>
      <c r="EK158" s="451"/>
      <c r="EL158" s="451"/>
      <c r="EM158" s="451"/>
      <c r="EN158" s="451"/>
      <c r="EO158" s="451"/>
      <c r="EP158" s="1023"/>
      <c r="EQ158" s="1115">
        <v>70000.0</v>
      </c>
      <c r="ER158" s="832" t="s">
        <v>194</v>
      </c>
      <c r="ES158" s="1116">
        <v>3.0E7</v>
      </c>
      <c r="ET158" s="1024">
        <v>12500.0</v>
      </c>
      <c r="EU158" s="1086">
        <v>45972.0</v>
      </c>
      <c r="EV158" s="1026">
        <v>45990.743055555555</v>
      </c>
      <c r="EW158" s="1026">
        <v>45990.743055555555</v>
      </c>
      <c r="EX158" s="1027">
        <v>45990.74652777778</v>
      </c>
      <c r="EY158" s="1027">
        <v>45991.82638888889</v>
      </c>
      <c r="EZ158" s="1119">
        <f t="shared" ref="EZ158:EZ160" si="396">EY158-EV158</f>
        <v>1.083333333</v>
      </c>
      <c r="FA158" s="1120" t="str">
        <f t="shared" ref="FA158:FA160" si="397">INT(EY158-EV158)&amp;" hari "&amp;HOUR(MOD(EY158-EV158,1))&amp;" jam "&amp;MINUTE(MOD(EY158-EV158,1))&amp;" menit "&amp;SECOND(MOD(EY158-EV158,1))</f>
        <v>1 hari 2 jam 0 menit 0</v>
      </c>
      <c r="FB158" s="1026">
        <v>45991.99930555555</v>
      </c>
      <c r="FC158" s="1119">
        <f t="shared" ref="FC158:FC160" si="398">FB158-EV158</f>
        <v>1.25625</v>
      </c>
      <c r="FD158" s="1120" t="str">
        <f t="shared" ref="FD158:FD160" si="399">INT(FB158-EV158)&amp;" hari "&amp;HOUR(MOD(FB158-EV158,1))&amp;" jam "&amp;MINUTE(MOD(FB158-EV158,1))&amp;" menit "&amp;SECOND(MOD(FB158-EV158,1))</f>
        <v>1 hari 6 jam 9 menit 0</v>
      </c>
      <c r="FE158" s="461"/>
      <c r="FF158" s="461"/>
      <c r="FG158" s="461"/>
      <c r="FH158" s="461"/>
      <c r="FI158" s="1119">
        <f t="shared" ref="FI158:FI160" si="400">FH158-FE158</f>
        <v>0</v>
      </c>
      <c r="FJ158" s="1120" t="str">
        <f t="shared" ref="FJ158:FJ160" si="401">INT(FH158-FE158)&amp;" hari "&amp;HOUR(MOD(FH158-FE158,1))&amp;" jam "&amp;MINUTE(MOD(FH158-FE158,1))&amp;" menit "&amp;SECOND(MOD(FH158-FE158,1))</f>
        <v>0 hari 0 jam 0 menit 0</v>
      </c>
      <c r="FK158" s="1119">
        <f t="shared" ref="FK158:FK160" si="402">FC158+FI158</f>
        <v>1.25625</v>
      </c>
      <c r="FL158" s="1120" t="str">
        <f t="shared" ref="FL158:FL160" si="403">INT(FK158)&amp;" hari "&amp;HOUR(MOD(FK158,1))&amp;" jam "&amp;MINUTE(MOD(FK158,1))&amp;" menit "&amp;SECOND(MOD(FK158,1))</f>
        <v>1 hari 6 jam 9 menit 0</v>
      </c>
      <c r="FM158" s="461"/>
      <c r="FN158" s="462"/>
      <c r="FO158" s="463"/>
      <c r="FP158" s="462"/>
      <c r="FQ158" s="462"/>
      <c r="FR158" s="462"/>
      <c r="FS158" s="462"/>
      <c r="FT158" s="464"/>
      <c r="FU158" s="463"/>
      <c r="FV158" s="463"/>
      <c r="FW158" s="463"/>
      <c r="FX158" s="463"/>
      <c r="FY158" s="463"/>
      <c r="FZ158" s="463"/>
      <c r="GA158" s="463"/>
    </row>
    <row r="159" ht="30.75" customHeight="1">
      <c r="A159" s="1009">
        <v>2.0</v>
      </c>
      <c r="B159" s="434"/>
      <c r="C159" s="465"/>
      <c r="D159" s="169"/>
      <c r="E159" s="1168" t="s">
        <v>1407</v>
      </c>
      <c r="F159" s="499" t="s">
        <v>1402</v>
      </c>
      <c r="G159" s="465" t="s">
        <v>577</v>
      </c>
      <c r="H159" s="395" t="s">
        <v>1408</v>
      </c>
      <c r="I159" s="395" t="s">
        <v>540</v>
      </c>
      <c r="J159" s="479" t="s">
        <v>1409</v>
      </c>
      <c r="K159" s="428" t="s">
        <v>1410</v>
      </c>
      <c r="L159" s="831">
        <v>8000.0</v>
      </c>
      <c r="M159" s="831">
        <v>8000.77</v>
      </c>
      <c r="N159" s="414" t="s">
        <v>1406</v>
      </c>
      <c r="O159" s="1202"/>
      <c r="P159" s="56"/>
      <c r="Q159" s="56"/>
      <c r="R159" s="1010"/>
      <c r="S159" s="149" t="s">
        <v>93</v>
      </c>
      <c r="T159" s="1011"/>
      <c r="U159" s="802">
        <v>45991.0</v>
      </c>
      <c r="V159" s="1012"/>
      <c r="W159" s="1013"/>
      <c r="X159" s="1021" t="s">
        <v>189</v>
      </c>
      <c r="Y159" s="1004"/>
      <c r="Z159" s="1200"/>
      <c r="AA159" s="1005"/>
      <c r="AB159" s="1006"/>
      <c r="AC159" s="1023"/>
      <c r="AD159" s="1008"/>
      <c r="AE159" s="1007"/>
      <c r="AF159" s="1082"/>
      <c r="AG159" s="155" t="s">
        <v>191</v>
      </c>
      <c r="AH159" s="413"/>
      <c r="AI159" s="759" t="s">
        <v>883</v>
      </c>
      <c r="AJ159" s="759" t="s">
        <v>883</v>
      </c>
      <c r="AK159" s="759" t="s">
        <v>884</v>
      </c>
      <c r="AL159" s="451"/>
      <c r="AM159" s="1103"/>
      <c r="AN159" s="453"/>
      <c r="AO159" s="1103"/>
      <c r="AP159" s="956">
        <v>5400.0</v>
      </c>
      <c r="AQ159" s="993">
        <f t="shared" si="386"/>
        <v>73.385</v>
      </c>
      <c r="AR159" s="971">
        <f t="shared" si="387"/>
        <v>16644</v>
      </c>
      <c r="AS159" s="972">
        <f t="shared" si="388"/>
        <v>1221419.94</v>
      </c>
      <c r="AT159" s="971">
        <v>1085063.0</v>
      </c>
      <c r="AU159" s="971">
        <v>1082230.0</v>
      </c>
      <c r="AV159" s="894">
        <v>88000.0</v>
      </c>
      <c r="AW159" s="894">
        <f t="shared" si="389"/>
        <v>-48356.94</v>
      </c>
      <c r="AX159" s="360" t="s">
        <v>192</v>
      </c>
      <c r="AY159" s="1021">
        <v>8.20251127438945E14</v>
      </c>
      <c r="AZ159" s="1083">
        <v>7.7097564E7</v>
      </c>
      <c r="BA159" s="1022"/>
      <c r="BB159" s="1022"/>
      <c r="BC159" s="1022"/>
      <c r="BD159" s="1022"/>
      <c r="BE159" s="1022"/>
      <c r="BF159" s="1022"/>
      <c r="BG159" s="1022"/>
      <c r="BH159" s="1022"/>
      <c r="BI159" s="1022"/>
      <c r="BJ159" s="1022"/>
      <c r="BK159" s="1022"/>
      <c r="BL159" s="1022"/>
      <c r="BM159" s="1022"/>
      <c r="BN159" s="1022"/>
      <c r="BO159" s="1022"/>
      <c r="BP159" s="769">
        <f t="shared" si="390"/>
        <v>0</v>
      </c>
      <c r="BQ159" s="770">
        <f t="shared" si="391"/>
        <v>0</v>
      </c>
      <c r="BR159" s="769">
        <f t="shared" si="392"/>
        <v>0</v>
      </c>
      <c r="BS159" s="1022"/>
      <c r="BT159" s="1022"/>
      <c r="BU159" s="1022"/>
      <c r="BV159" s="1022"/>
      <c r="BW159" s="1022"/>
      <c r="BX159" s="1022"/>
      <c r="BY159" s="1022"/>
      <c r="BZ159" s="1022"/>
      <c r="CA159" s="1022"/>
      <c r="CB159" s="1022"/>
      <c r="CC159" s="1022"/>
      <c r="CD159" s="1022"/>
      <c r="CE159" s="1022"/>
      <c r="CF159" s="1022"/>
      <c r="CG159" s="1022"/>
      <c r="CH159" s="769">
        <f t="shared" si="393"/>
        <v>0</v>
      </c>
      <c r="CI159" s="770">
        <f t="shared" si="394"/>
        <v>0</v>
      </c>
      <c r="CJ159" s="769">
        <f t="shared" si="395"/>
        <v>0</v>
      </c>
      <c r="CK159" s="1022"/>
      <c r="CL159" s="1022"/>
      <c r="CM159" s="1022"/>
      <c r="CN159" s="1022"/>
      <c r="CO159" s="1022"/>
      <c r="CP159" s="1022"/>
      <c r="CQ159" s="1022"/>
      <c r="CR159" s="1022"/>
      <c r="CS159" s="1022"/>
      <c r="CT159" s="1022"/>
      <c r="CU159" s="1022"/>
      <c r="CV159" s="1022"/>
      <c r="CW159" s="1022"/>
      <c r="CX159" s="1022"/>
      <c r="CY159" s="1022"/>
      <c r="CZ159" s="1022"/>
      <c r="DA159" s="1022"/>
      <c r="DB159" s="1022"/>
      <c r="DC159" s="1022"/>
      <c r="DD159" s="1022"/>
      <c r="DE159" s="1022"/>
      <c r="DF159" s="1022"/>
      <c r="DG159" s="1022"/>
      <c r="DH159" s="1022"/>
      <c r="DI159" s="1022"/>
      <c r="DJ159" s="1022"/>
      <c r="DK159" s="1022"/>
      <c r="DL159" s="1022"/>
      <c r="DM159" s="1022"/>
      <c r="DN159" s="451"/>
      <c r="DO159" s="451"/>
      <c r="DP159" s="451"/>
      <c r="DQ159" s="451"/>
      <c r="DR159" s="451"/>
      <c r="DS159" s="451"/>
      <c r="DT159" s="451"/>
      <c r="DU159" s="451"/>
      <c r="DV159" s="451"/>
      <c r="DW159" s="451"/>
      <c r="DX159" s="451"/>
      <c r="DY159" s="451"/>
      <c r="DZ159" s="451"/>
      <c r="EA159" s="451"/>
      <c r="EB159" s="451"/>
      <c r="EC159" s="451"/>
      <c r="ED159" s="451"/>
      <c r="EE159" s="451"/>
      <c r="EF159" s="451"/>
      <c r="EG159" s="451"/>
      <c r="EH159" s="451"/>
      <c r="EI159" s="451"/>
      <c r="EJ159" s="451"/>
      <c r="EK159" s="451"/>
      <c r="EL159" s="451"/>
      <c r="EM159" s="451"/>
      <c r="EN159" s="451"/>
      <c r="EO159" s="451"/>
      <c r="EP159" s="1023"/>
      <c r="EQ159" s="1115">
        <v>70000.0</v>
      </c>
      <c r="ER159" s="832" t="s">
        <v>194</v>
      </c>
      <c r="ES159" s="1116">
        <v>3.0E7</v>
      </c>
      <c r="ET159" s="1028"/>
      <c r="EU159" s="1029"/>
      <c r="EV159" s="1026">
        <v>45990.86111111111</v>
      </c>
      <c r="EW159" s="1026">
        <v>45990.86111111111</v>
      </c>
      <c r="EX159" s="1027">
        <v>45990.875</v>
      </c>
      <c r="EY159" s="1027">
        <v>45991.211805555555</v>
      </c>
      <c r="EZ159" s="1119">
        <f t="shared" si="396"/>
        <v>0.3506944444</v>
      </c>
      <c r="FA159" s="1120" t="str">
        <f t="shared" si="397"/>
        <v>0 hari 8 jam 25 menit 0</v>
      </c>
      <c r="FB159" s="1026">
        <v>45991.61736111111</v>
      </c>
      <c r="FC159" s="1119">
        <f t="shared" si="398"/>
        <v>0.75625</v>
      </c>
      <c r="FD159" s="1120" t="str">
        <f t="shared" si="399"/>
        <v>0 hari 18 jam 9 menit 0</v>
      </c>
      <c r="FE159" s="461"/>
      <c r="FF159" s="461"/>
      <c r="FG159" s="461"/>
      <c r="FH159" s="461"/>
      <c r="FI159" s="1119">
        <f t="shared" si="400"/>
        <v>0</v>
      </c>
      <c r="FJ159" s="1120" t="str">
        <f t="shared" si="401"/>
        <v>0 hari 0 jam 0 menit 0</v>
      </c>
      <c r="FK159" s="1119">
        <f t="shared" si="402"/>
        <v>0.75625</v>
      </c>
      <c r="FL159" s="1120" t="str">
        <f t="shared" si="403"/>
        <v>0 hari 18 jam 9 menit 0</v>
      </c>
      <c r="FM159" s="461"/>
      <c r="FN159" s="462"/>
      <c r="FO159" s="463"/>
      <c r="FP159" s="462"/>
      <c r="FQ159" s="462"/>
      <c r="FR159" s="462"/>
      <c r="FS159" s="462"/>
      <c r="FT159" s="464"/>
      <c r="FU159" s="463"/>
      <c r="FV159" s="463"/>
      <c r="FW159" s="463"/>
      <c r="FX159" s="463"/>
      <c r="FY159" s="463"/>
      <c r="FZ159" s="463"/>
      <c r="GA159" s="463"/>
    </row>
    <row r="160" ht="30.75" customHeight="1">
      <c r="A160" s="1009">
        <v>3.0</v>
      </c>
      <c r="B160" s="434"/>
      <c r="C160" s="465"/>
      <c r="D160" s="169"/>
      <c r="E160" s="1169"/>
      <c r="F160" s="499" t="s">
        <v>1402</v>
      </c>
      <c r="G160" s="465" t="s">
        <v>577</v>
      </c>
      <c r="H160" s="395" t="s">
        <v>1411</v>
      </c>
      <c r="I160" s="395" t="s">
        <v>1412</v>
      </c>
      <c r="J160" s="479" t="s">
        <v>1409</v>
      </c>
      <c r="K160" s="428" t="s">
        <v>1413</v>
      </c>
      <c r="L160" s="831">
        <v>5000.0</v>
      </c>
      <c r="M160" s="831">
        <v>5228.8</v>
      </c>
      <c r="N160" s="414" t="s">
        <v>1406</v>
      </c>
      <c r="O160" s="1202"/>
      <c r="P160" s="56"/>
      <c r="Q160" s="56"/>
      <c r="R160" s="1010"/>
      <c r="S160" s="149" t="s">
        <v>93</v>
      </c>
      <c r="T160" s="1011"/>
      <c r="U160" s="802">
        <v>45989.0</v>
      </c>
      <c r="V160" s="1012"/>
      <c r="W160" s="1013"/>
      <c r="X160" s="1021" t="s">
        <v>189</v>
      </c>
      <c r="Y160" s="1004"/>
      <c r="Z160" s="1200"/>
      <c r="AA160" s="1005"/>
      <c r="AB160" s="1006"/>
      <c r="AC160" s="1023"/>
      <c r="AD160" s="1008"/>
      <c r="AE160" s="1007"/>
      <c r="AF160" s="1082"/>
      <c r="AG160" s="155" t="s">
        <v>191</v>
      </c>
      <c r="AH160" s="413"/>
      <c r="AI160" s="759" t="s">
        <v>883</v>
      </c>
      <c r="AJ160" s="759" t="s">
        <v>883</v>
      </c>
      <c r="AK160" s="759" t="s">
        <v>884</v>
      </c>
      <c r="AL160" s="451"/>
      <c r="AM160" s="1103"/>
      <c r="AN160" s="453"/>
      <c r="AO160" s="1103"/>
      <c r="AP160" s="956">
        <v>5400.0</v>
      </c>
      <c r="AQ160" s="993">
        <f>(73.23+73.27)/2</f>
        <v>73.25</v>
      </c>
      <c r="AR160" s="971">
        <f t="shared" si="387"/>
        <v>16644</v>
      </c>
      <c r="AS160" s="972">
        <f t="shared" si="388"/>
        <v>1219173</v>
      </c>
      <c r="AT160" s="971">
        <v>1085063.0</v>
      </c>
      <c r="AU160" s="971">
        <v>1092949.0</v>
      </c>
      <c r="AV160" s="1203">
        <v>88000.0</v>
      </c>
      <c r="AW160" s="1203">
        <f t="shared" si="389"/>
        <v>-46110</v>
      </c>
      <c r="AX160" s="360" t="s">
        <v>192</v>
      </c>
      <c r="AY160" s="1021">
        <v>8.20251127440812E14</v>
      </c>
      <c r="AZ160" s="1083">
        <v>4.61422661E8</v>
      </c>
      <c r="BA160" s="1022"/>
      <c r="BB160" s="1022"/>
      <c r="BC160" s="1022"/>
      <c r="BD160" s="1022"/>
      <c r="BE160" s="1022"/>
      <c r="BF160" s="1022"/>
      <c r="BG160" s="1022"/>
      <c r="BH160" s="1022"/>
      <c r="BI160" s="1022"/>
      <c r="BJ160" s="1022"/>
      <c r="BK160" s="1022"/>
      <c r="BL160" s="1022"/>
      <c r="BM160" s="1022"/>
      <c r="BN160" s="1022"/>
      <c r="BO160" s="1022"/>
      <c r="BP160" s="769">
        <f t="shared" si="390"/>
        <v>0</v>
      </c>
      <c r="BQ160" s="770">
        <f t="shared" si="391"/>
        <v>0</v>
      </c>
      <c r="BR160" s="769">
        <f t="shared" si="392"/>
        <v>0</v>
      </c>
      <c r="BS160" s="1022"/>
      <c r="BT160" s="1022"/>
      <c r="BU160" s="1022"/>
      <c r="BV160" s="1022"/>
      <c r="BW160" s="1022"/>
      <c r="BX160" s="1022"/>
      <c r="BY160" s="1022"/>
      <c r="BZ160" s="1022"/>
      <c r="CA160" s="1022"/>
      <c r="CB160" s="1022"/>
      <c r="CC160" s="1022"/>
      <c r="CD160" s="1022"/>
      <c r="CE160" s="1022"/>
      <c r="CF160" s="1022"/>
      <c r="CG160" s="1022"/>
      <c r="CH160" s="769">
        <f t="shared" si="393"/>
        <v>0</v>
      </c>
      <c r="CI160" s="770">
        <f t="shared" si="394"/>
        <v>0</v>
      </c>
      <c r="CJ160" s="769">
        <f t="shared" si="395"/>
        <v>0</v>
      </c>
      <c r="CK160" s="1022"/>
      <c r="CL160" s="1022"/>
      <c r="CM160" s="1022"/>
      <c r="CN160" s="1022"/>
      <c r="CO160" s="1022"/>
      <c r="CP160" s="1022"/>
      <c r="CQ160" s="1022"/>
      <c r="CR160" s="1022"/>
      <c r="CS160" s="1022"/>
      <c r="CT160" s="1022"/>
      <c r="CU160" s="1022"/>
      <c r="CV160" s="1022"/>
      <c r="CW160" s="1022"/>
      <c r="CX160" s="1022"/>
      <c r="CY160" s="1022"/>
      <c r="CZ160" s="1022"/>
      <c r="DA160" s="1022"/>
      <c r="DB160" s="1022"/>
      <c r="DC160" s="1022"/>
      <c r="DD160" s="1022"/>
      <c r="DE160" s="1022"/>
      <c r="DF160" s="1022"/>
      <c r="DG160" s="1022"/>
      <c r="DH160" s="1022"/>
      <c r="DI160" s="1022"/>
      <c r="DJ160" s="1022"/>
      <c r="DK160" s="1022"/>
      <c r="DL160" s="1022"/>
      <c r="DM160" s="1022"/>
      <c r="DN160" s="451"/>
      <c r="DO160" s="451"/>
      <c r="DP160" s="451"/>
      <c r="DQ160" s="451"/>
      <c r="DR160" s="451"/>
      <c r="DS160" s="451"/>
      <c r="DT160" s="451"/>
      <c r="DU160" s="451"/>
      <c r="DV160" s="451"/>
      <c r="DW160" s="451"/>
      <c r="DX160" s="451"/>
      <c r="DY160" s="451"/>
      <c r="DZ160" s="451"/>
      <c r="EA160" s="451"/>
      <c r="EB160" s="451"/>
      <c r="EC160" s="451"/>
      <c r="ED160" s="451"/>
      <c r="EE160" s="451"/>
      <c r="EF160" s="451"/>
      <c r="EG160" s="451"/>
      <c r="EH160" s="451"/>
      <c r="EI160" s="451"/>
      <c r="EJ160" s="451"/>
      <c r="EK160" s="451"/>
      <c r="EL160" s="451"/>
      <c r="EM160" s="451"/>
      <c r="EN160" s="451"/>
      <c r="EO160" s="451"/>
      <c r="EP160" s="1023"/>
      <c r="EQ160" s="1115">
        <v>75000.0</v>
      </c>
      <c r="ER160" s="832" t="s">
        <v>194</v>
      </c>
      <c r="ES160" s="1116">
        <v>3.0E7</v>
      </c>
      <c r="ET160" s="1028"/>
      <c r="EU160" s="1029"/>
      <c r="EV160" s="1026">
        <v>45989.604166666664</v>
      </c>
      <c r="EW160" s="1026">
        <v>45989.604166666664</v>
      </c>
      <c r="EX160" s="1027">
        <v>45989.614583333336</v>
      </c>
      <c r="EY160" s="1027">
        <v>45989.70138888889</v>
      </c>
      <c r="EZ160" s="1119">
        <f t="shared" si="396"/>
        <v>0.09722222223</v>
      </c>
      <c r="FA160" s="1120" t="str">
        <f t="shared" si="397"/>
        <v>0 hari 2 jam 20 menit 0</v>
      </c>
      <c r="FB160" s="1026">
        <v>45990.42569444444</v>
      </c>
      <c r="FC160" s="1119">
        <f t="shared" si="398"/>
        <v>0.8215277778</v>
      </c>
      <c r="FD160" s="1120" t="str">
        <f t="shared" si="399"/>
        <v>0 hari 19 jam 43 menit 0</v>
      </c>
      <c r="FE160" s="461"/>
      <c r="FF160" s="461"/>
      <c r="FG160" s="461"/>
      <c r="FH160" s="461"/>
      <c r="FI160" s="1119">
        <f t="shared" si="400"/>
        <v>0</v>
      </c>
      <c r="FJ160" s="1120" t="str">
        <f t="shared" si="401"/>
        <v>0 hari 0 jam 0 menit 0</v>
      </c>
      <c r="FK160" s="1119">
        <f t="shared" si="402"/>
        <v>0.8215277778</v>
      </c>
      <c r="FL160" s="1120" t="str">
        <f t="shared" si="403"/>
        <v>0 hari 19 jam 43 menit 0</v>
      </c>
      <c r="FM160" s="461"/>
      <c r="FN160" s="462"/>
      <c r="FO160" s="463"/>
      <c r="FP160" s="462"/>
      <c r="FQ160" s="462"/>
      <c r="FR160" s="462"/>
      <c r="FS160" s="462"/>
      <c r="FT160" s="464"/>
      <c r="FU160" s="463"/>
      <c r="FV160" s="463"/>
      <c r="FW160" s="463"/>
      <c r="FX160" s="463"/>
      <c r="FY160" s="463"/>
      <c r="FZ160" s="463"/>
      <c r="GA160" s="463"/>
    </row>
    <row r="161">
      <c r="A161" s="301"/>
      <c r="B161" s="553"/>
      <c r="C161" s="554"/>
      <c r="D161" s="567"/>
      <c r="E161" s="307"/>
      <c r="F161" s="300"/>
      <c r="G161" s="300"/>
      <c r="H161" s="300"/>
      <c r="I161" s="557"/>
      <c r="J161" s="558"/>
      <c r="K161" s="1164" t="s">
        <v>111</v>
      </c>
      <c r="L161" s="309">
        <f t="shared" ref="L161:M161" si="404">SUM(L158:L160)</f>
        <v>22000</v>
      </c>
      <c r="M161" s="310">
        <f t="shared" si="404"/>
        <v>21997.22</v>
      </c>
      <c r="N161" s="311"/>
      <c r="O161" s="300"/>
      <c r="P161" s="300"/>
      <c r="Q161" s="300"/>
      <c r="R161" s="300"/>
      <c r="S161" s="300"/>
      <c r="T161" s="280"/>
      <c r="U161" s="300"/>
      <c r="V161" s="312"/>
      <c r="W161" s="313"/>
      <c r="X161" s="281"/>
      <c r="Y161" s="301"/>
      <c r="Z161" s="301"/>
      <c r="AA161" s="314"/>
      <c r="AB161" s="314"/>
      <c r="AC161" s="314"/>
      <c r="AD161" s="309"/>
      <c r="AE161" s="309"/>
      <c r="AF161" s="309"/>
      <c r="AG161" s="300"/>
      <c r="AH161" s="289"/>
      <c r="AI161" s="280"/>
      <c r="AJ161" s="280"/>
      <c r="AK161" s="280"/>
      <c r="AL161" s="280"/>
      <c r="AM161" s="280"/>
      <c r="AN161" s="280"/>
      <c r="AO161" s="280"/>
      <c r="AP161" s="280"/>
      <c r="AQ161" s="280"/>
      <c r="AR161" s="280"/>
      <c r="AS161" s="280"/>
      <c r="AT161" s="280"/>
      <c r="AU161" s="280"/>
      <c r="AV161" s="281"/>
      <c r="AW161" s="291"/>
      <c r="AX161" s="280"/>
      <c r="AY161" s="280"/>
      <c r="AZ161" s="280"/>
      <c r="BA161" s="289"/>
      <c r="BB161" s="289"/>
      <c r="BC161" s="289"/>
      <c r="BD161" s="289"/>
      <c r="BE161" s="289"/>
      <c r="BF161" s="289"/>
      <c r="BG161" s="289"/>
      <c r="BH161" s="289"/>
      <c r="BI161" s="289"/>
      <c r="BJ161" s="289"/>
      <c r="BK161" s="289"/>
      <c r="BL161" s="289"/>
      <c r="BM161" s="289"/>
      <c r="BN161" s="289"/>
      <c r="BO161" s="289"/>
      <c r="BP161" s="289"/>
      <c r="BQ161" s="289"/>
      <c r="BR161" s="289"/>
      <c r="BS161" s="289"/>
      <c r="BT161" s="289"/>
      <c r="BU161" s="289"/>
      <c r="BV161" s="289"/>
      <c r="BW161" s="289"/>
      <c r="BX161" s="289"/>
      <c r="BY161" s="289"/>
      <c r="BZ161" s="289"/>
      <c r="CA161" s="289"/>
      <c r="CB161" s="289"/>
      <c r="CC161" s="289"/>
      <c r="CD161" s="289"/>
      <c r="CE161" s="289"/>
      <c r="CF161" s="289"/>
      <c r="CG161" s="289"/>
      <c r="CH161" s="289"/>
      <c r="CI161" s="289"/>
      <c r="CJ161" s="289"/>
      <c r="CK161" s="289"/>
      <c r="CL161" s="289"/>
      <c r="CM161" s="289"/>
      <c r="CN161" s="289"/>
      <c r="CO161" s="289"/>
      <c r="CP161" s="289"/>
      <c r="CQ161" s="289"/>
      <c r="CR161" s="289"/>
      <c r="CS161" s="289"/>
      <c r="CT161" s="289"/>
      <c r="CU161" s="289"/>
      <c r="CV161" s="289"/>
      <c r="CW161" s="289"/>
      <c r="CX161" s="289"/>
      <c r="CY161" s="289"/>
      <c r="CZ161" s="289"/>
      <c r="DA161" s="289"/>
      <c r="DB161" s="289"/>
      <c r="DC161" s="289"/>
      <c r="DD161" s="289"/>
      <c r="DE161" s="289"/>
      <c r="DF161" s="289"/>
      <c r="DG161" s="289"/>
      <c r="DH161" s="289"/>
      <c r="DI161" s="289"/>
      <c r="DJ161" s="289"/>
      <c r="DK161" s="289"/>
      <c r="DL161" s="289"/>
      <c r="DM161" s="289"/>
      <c r="DN161" s="289"/>
      <c r="DO161" s="289"/>
      <c r="DP161" s="289"/>
      <c r="DQ161" s="289"/>
      <c r="DR161" s="289"/>
      <c r="DS161" s="280"/>
      <c r="DT161" s="289"/>
      <c r="DU161" s="289"/>
      <c r="DV161" s="289"/>
      <c r="DW161" s="289"/>
      <c r="DX161" s="289"/>
      <c r="DY161" s="280"/>
      <c r="DZ161" s="280"/>
      <c r="EA161" s="289"/>
      <c r="EB161" s="289"/>
      <c r="EC161" s="289"/>
      <c r="ED161" s="289"/>
      <c r="EE161" s="289"/>
      <c r="EF161" s="280"/>
      <c r="EG161" s="289"/>
      <c r="EH161" s="289"/>
      <c r="EI161" s="289"/>
      <c r="EJ161" s="289"/>
      <c r="EK161" s="289"/>
      <c r="EL161" s="280"/>
      <c r="EM161" s="289"/>
      <c r="EN161" s="289"/>
      <c r="EO161" s="289"/>
      <c r="EP161" s="289"/>
      <c r="EQ161" s="292"/>
      <c r="ER161" s="293"/>
      <c r="ES161" s="292"/>
      <c r="ET161" s="292"/>
      <c r="EU161" s="316"/>
      <c r="EV161" s="316"/>
      <c r="EW161" s="316"/>
      <c r="EX161" s="316"/>
      <c r="EY161" s="316"/>
      <c r="EZ161" s="292"/>
      <c r="FA161" s="292"/>
      <c r="FB161" s="316"/>
      <c r="FC161" s="292"/>
      <c r="FD161" s="292"/>
      <c r="FE161" s="316"/>
      <c r="FF161" s="316"/>
      <c r="FG161" s="316"/>
      <c r="FH161" s="316"/>
      <c r="FI161" s="316"/>
      <c r="FJ161" s="316"/>
      <c r="FK161" s="316"/>
      <c r="FL161" s="316"/>
      <c r="FM161" s="316"/>
      <c r="FN161" s="316"/>
      <c r="FO161" s="295"/>
      <c r="FP161" s="295"/>
      <c r="FQ161" s="295"/>
      <c r="FR161" s="295"/>
      <c r="FS161" s="295"/>
      <c r="FT161" s="295"/>
      <c r="FU161" s="797"/>
      <c r="FV161" s="797"/>
      <c r="FW161" s="797"/>
      <c r="FX161" s="797"/>
      <c r="FY161" s="797"/>
      <c r="FZ161" s="797"/>
      <c r="GA161" s="797"/>
    </row>
    <row r="162" ht="28.5" customHeight="1">
      <c r="A162" s="356">
        <v>1.0</v>
      </c>
      <c r="B162" s="1089" t="s">
        <v>43</v>
      </c>
      <c r="C162" s="1038" t="s">
        <v>510</v>
      </c>
      <c r="D162" s="1090" t="s">
        <v>6</v>
      </c>
      <c r="E162" s="1091" t="s">
        <v>1414</v>
      </c>
      <c r="F162" s="997" t="s">
        <v>1415</v>
      </c>
      <c r="G162" s="1092" t="s">
        <v>7</v>
      </c>
      <c r="H162" s="1092" t="s">
        <v>330</v>
      </c>
      <c r="I162" s="887" t="s">
        <v>1080</v>
      </c>
      <c r="J162" s="997" t="s">
        <v>1416</v>
      </c>
      <c r="K162" s="428" t="s">
        <v>975</v>
      </c>
      <c r="L162" s="831">
        <v>8000.0</v>
      </c>
      <c r="M162" s="831">
        <v>7867.121</v>
      </c>
      <c r="N162" s="414" t="s">
        <v>1406</v>
      </c>
      <c r="O162" s="1094"/>
      <c r="P162" s="1095"/>
      <c r="Q162" s="1095"/>
      <c r="R162" s="1095"/>
      <c r="S162" s="149" t="s">
        <v>93</v>
      </c>
      <c r="T162" s="1096"/>
      <c r="U162" s="1188">
        <v>45995.0</v>
      </c>
      <c r="V162" s="1090"/>
      <c r="W162" s="1092"/>
      <c r="X162" s="1096" t="s">
        <v>334</v>
      </c>
      <c r="Y162" s="1120"/>
      <c r="Z162" s="1181"/>
      <c r="AA162" s="1182"/>
      <c r="AB162" s="1181"/>
      <c r="AC162" s="1101"/>
      <c r="AD162" s="1102">
        <v>7200.0</v>
      </c>
      <c r="AE162" s="1102"/>
      <c r="AF162" s="1102" t="s">
        <v>335</v>
      </c>
      <c r="AG162" s="1090" t="s">
        <v>191</v>
      </c>
      <c r="AH162" s="413" t="s">
        <v>1417</v>
      </c>
      <c r="AI162" s="811" t="s">
        <v>883</v>
      </c>
      <c r="AJ162" s="811" t="s">
        <v>883</v>
      </c>
      <c r="AK162" s="811" t="s">
        <v>884</v>
      </c>
      <c r="AL162" s="803" t="s">
        <v>142</v>
      </c>
      <c r="AM162" s="1103"/>
      <c r="AN162" s="1104"/>
      <c r="AO162" s="1176" t="s">
        <v>234</v>
      </c>
      <c r="AP162" s="956">
        <v>4000.0</v>
      </c>
      <c r="AQ162" s="993">
        <f t="shared" ref="AQ162:AQ163" si="405">48.97*(4000/4200)</f>
        <v>46.63809524</v>
      </c>
      <c r="AR162" s="1198">
        <v>16632.0</v>
      </c>
      <c r="AS162" s="1198">
        <f t="shared" ref="AS162:AS168" si="406">AQ162*AR162</f>
        <v>775684.8</v>
      </c>
      <c r="AT162" s="892">
        <v>614213.0</v>
      </c>
      <c r="AU162" s="892">
        <v>614213.0</v>
      </c>
      <c r="AV162" s="1201">
        <v>60000.0</v>
      </c>
      <c r="AW162" s="973">
        <f t="shared" ref="AW162:AW168" si="407">(AT162+AV162)-AS162</f>
        <v>-101471.8</v>
      </c>
      <c r="AX162" s="250" t="s">
        <v>192</v>
      </c>
      <c r="AY162" s="811">
        <v>8.20251203354463E14</v>
      </c>
      <c r="AZ162" s="1107">
        <v>3.0375E8</v>
      </c>
      <c r="BA162" s="1108"/>
      <c r="BB162" s="1108"/>
      <c r="BC162" s="1108"/>
      <c r="BD162" s="1108"/>
      <c r="BE162" s="1108"/>
      <c r="BF162" s="1108"/>
      <c r="BG162" s="1108"/>
      <c r="BH162" s="1108"/>
      <c r="BI162" s="1108"/>
      <c r="BJ162" s="1108"/>
      <c r="BK162" s="1108"/>
      <c r="BL162" s="1108"/>
      <c r="BM162" s="1108"/>
      <c r="BN162" s="1108"/>
      <c r="BO162" s="1108"/>
      <c r="BP162" s="769">
        <f t="shared" ref="BP162:BP168" si="408">BO162-BJ162</f>
        <v>0</v>
      </c>
      <c r="BQ162" s="770">
        <f t="shared" ref="BQ162:BQ168" si="409">BO162-BK162</f>
        <v>0</v>
      </c>
      <c r="BR162" s="769">
        <f t="shared" ref="BR162:BR168" si="410">BO162-BN162</f>
        <v>0</v>
      </c>
      <c r="BS162" s="1108"/>
      <c r="BT162" s="1108"/>
      <c r="BU162" s="1108"/>
      <c r="BV162" s="1108"/>
      <c r="BW162" s="1108"/>
      <c r="BX162" s="1108"/>
      <c r="BY162" s="1108"/>
      <c r="BZ162" s="1108"/>
      <c r="CA162" s="1108"/>
      <c r="CB162" s="1108"/>
      <c r="CC162" s="1108"/>
      <c r="CD162" s="1108"/>
      <c r="CE162" s="1108"/>
      <c r="CF162" s="1108"/>
      <c r="CG162" s="1108"/>
      <c r="CH162" s="1108"/>
      <c r="CI162" s="1108"/>
      <c r="CJ162" s="1108"/>
      <c r="CK162" s="1108"/>
      <c r="CL162" s="1108"/>
      <c r="CM162" s="1108"/>
      <c r="CN162" s="1108"/>
      <c r="CO162" s="1108"/>
      <c r="CP162" s="1108"/>
      <c r="CQ162" s="1108"/>
      <c r="CR162" s="1108"/>
      <c r="CS162" s="1108"/>
      <c r="CT162" s="1108"/>
      <c r="CU162" s="1108"/>
      <c r="CV162" s="1108"/>
      <c r="CW162" s="1108"/>
      <c r="CX162" s="1108"/>
      <c r="CY162" s="1108"/>
      <c r="CZ162" s="1108"/>
      <c r="DA162" s="1108"/>
      <c r="DB162" s="1108"/>
      <c r="DC162" s="1108"/>
      <c r="DD162" s="1108"/>
      <c r="DE162" s="1108"/>
      <c r="DF162" s="1108"/>
      <c r="DG162" s="1108"/>
      <c r="DH162" s="1108"/>
      <c r="DI162" s="1108"/>
      <c r="DJ162" s="1108"/>
      <c r="DK162" s="1108"/>
      <c r="DL162" s="1108"/>
      <c r="DM162" s="1108"/>
      <c r="DN162" s="1114"/>
      <c r="DO162" s="1114"/>
      <c r="DP162" s="1114"/>
      <c r="DQ162" s="1114"/>
      <c r="DR162" s="1114"/>
      <c r="DS162" s="1114"/>
      <c r="DT162" s="1114"/>
      <c r="DU162" s="1114"/>
      <c r="DV162" s="1114"/>
      <c r="DW162" s="1114"/>
      <c r="DX162" s="1114"/>
      <c r="DY162" s="1114"/>
      <c r="DZ162" s="1114"/>
      <c r="EA162" s="1114"/>
      <c r="EB162" s="1114"/>
      <c r="EC162" s="1114"/>
      <c r="ED162" s="1114"/>
      <c r="EE162" s="1114"/>
      <c r="EF162" s="1114"/>
      <c r="EG162" s="1114"/>
      <c r="EH162" s="1114"/>
      <c r="EI162" s="1114"/>
      <c r="EJ162" s="1114"/>
      <c r="EK162" s="1114"/>
      <c r="EL162" s="1114"/>
      <c r="EM162" s="1114"/>
      <c r="EN162" s="1114"/>
      <c r="EO162" s="1114"/>
      <c r="EP162" s="1114"/>
      <c r="EQ162" s="1115">
        <v>41000.0</v>
      </c>
      <c r="ER162" s="832" t="s">
        <v>194</v>
      </c>
      <c r="ES162" s="1116">
        <v>3.0E7</v>
      </c>
      <c r="ET162" s="1191">
        <v>11000.0</v>
      </c>
      <c r="EU162" s="1117">
        <v>45987.0</v>
      </c>
      <c r="EV162" s="1118">
        <v>45994.59722222222</v>
      </c>
      <c r="EW162" s="1118">
        <v>45994.59722222222</v>
      </c>
      <c r="EX162" s="1118">
        <v>45994.70486111111</v>
      </c>
      <c r="EY162" s="1118">
        <v>45995.0</v>
      </c>
      <c r="EZ162" s="1119">
        <f t="shared" ref="EZ162:EZ168" si="411">EY162-EV162</f>
        <v>0.4027777778</v>
      </c>
      <c r="FA162" s="1120" t="str">
        <f t="shared" ref="FA162:FA168" si="412">INT(EY162-EV162)&amp;" hari "&amp;HOUR(MOD(EY162-EV162,1))&amp;" jam "&amp;MINUTE(MOD(EY162-EV162,1))&amp;" menit "&amp;SECOND(MOD(EY162-EV162,1))</f>
        <v>0 hari 9 jam 40 menit 0</v>
      </c>
      <c r="FB162" s="1121">
        <v>45995.67916666667</v>
      </c>
      <c r="FC162" s="1119">
        <f t="shared" ref="FC162:FC168" si="413">FB162-EV162</f>
        <v>1.081944444</v>
      </c>
      <c r="FD162" s="1120" t="str">
        <f t="shared" ref="FD162:FD168" si="414">INT(FB162-EV162)&amp;" hari "&amp;HOUR(MOD(FB162-EV162,1))&amp;" jam "&amp;MINUTE(MOD(FB162-EV162,1))&amp;" menit "&amp;SECOND(MOD(FB162-EV162,1))</f>
        <v>1 hari 1 jam 58 menit 0</v>
      </c>
      <c r="FE162" s="1122"/>
      <c r="FF162" s="1122"/>
      <c r="FG162" s="1122"/>
      <c r="FH162" s="1122"/>
      <c r="FI162" s="1119">
        <f t="shared" ref="FI162:FI168" si="415">FH162-FE162</f>
        <v>0</v>
      </c>
      <c r="FJ162" s="1120" t="str">
        <f t="shared" ref="FJ162:FJ168" si="416">INT(FH162-FE162)&amp;" hari "&amp;HOUR(MOD(FH162-FE162,1))&amp;" jam "&amp;MINUTE(MOD(FH162-FE162,1))&amp;" menit "&amp;SECOND(MOD(FH162-FE162,1))</f>
        <v>0 hari 0 jam 0 menit 0</v>
      </c>
      <c r="FK162" s="1119">
        <f t="shared" ref="FK162:FK168" si="417">FC162+FI162</f>
        <v>1.081944444</v>
      </c>
      <c r="FL162" s="1120" t="str">
        <f t="shared" ref="FL162:FL168" si="418">INT(FK162)&amp;" hari "&amp;HOUR(MOD(FK162,1))&amp;" jam "&amp;MINUTE(MOD(FK162,1))&amp;" menit "&amp;SECOND(MOD(FK162,1))</f>
        <v>1 hari 1 jam 58 menit 0</v>
      </c>
      <c r="FM162" s="1123"/>
      <c r="FN162" s="1192"/>
      <c r="FO162" s="1124"/>
      <c r="FP162" s="1124"/>
      <c r="FQ162" s="1125"/>
      <c r="FR162" s="1125"/>
      <c r="FS162" s="1124"/>
      <c r="FT162" s="1124"/>
      <c r="FU162" s="1126"/>
      <c r="FV162" s="1126"/>
      <c r="FW162" s="1126"/>
      <c r="FX162" s="1126"/>
      <c r="FY162" s="1126"/>
      <c r="FZ162" s="1126"/>
      <c r="GA162" s="1126"/>
    </row>
    <row r="163" ht="28.5" customHeight="1">
      <c r="A163" s="412">
        <v>2.0</v>
      </c>
      <c r="B163" s="1089" t="s">
        <v>43</v>
      </c>
      <c r="C163" s="997"/>
      <c r="D163" s="1090"/>
      <c r="E163" s="1091" t="s">
        <v>1418</v>
      </c>
      <c r="F163" s="997" t="s">
        <v>1415</v>
      </c>
      <c r="G163" s="1128" t="s">
        <v>7</v>
      </c>
      <c r="H163" s="1128" t="s">
        <v>330</v>
      </c>
      <c r="I163" s="887" t="s">
        <v>1080</v>
      </c>
      <c r="J163" s="997" t="s">
        <v>1419</v>
      </c>
      <c r="K163" s="428" t="s">
        <v>1420</v>
      </c>
      <c r="L163" s="831">
        <v>7500.0</v>
      </c>
      <c r="M163" s="831">
        <v>7514.915</v>
      </c>
      <c r="N163" s="414" t="s">
        <v>1406</v>
      </c>
      <c r="O163" s="1094"/>
      <c r="P163" s="1095"/>
      <c r="Q163" s="1095"/>
      <c r="R163" s="1095"/>
      <c r="S163" s="149" t="s">
        <v>93</v>
      </c>
      <c r="T163" s="1096"/>
      <c r="U163" s="1188">
        <v>45994.0</v>
      </c>
      <c r="V163" s="1090"/>
      <c r="W163" s="1092"/>
      <c r="X163" s="1096" t="s">
        <v>334</v>
      </c>
      <c r="Y163" s="1120"/>
      <c r="Z163" s="1181"/>
      <c r="AA163" s="1182"/>
      <c r="AB163" s="1181"/>
      <c r="AC163" s="1101"/>
      <c r="AD163" s="1102">
        <v>7200.0</v>
      </c>
      <c r="AE163" s="1102"/>
      <c r="AF163" s="1102" t="s">
        <v>335</v>
      </c>
      <c r="AG163" s="1090" t="s">
        <v>191</v>
      </c>
      <c r="AH163" s="413" t="s">
        <v>1421</v>
      </c>
      <c r="AI163" s="811" t="s">
        <v>883</v>
      </c>
      <c r="AJ163" s="811" t="s">
        <v>883</v>
      </c>
      <c r="AK163" s="811" t="s">
        <v>884</v>
      </c>
      <c r="AL163" s="803" t="s">
        <v>142</v>
      </c>
      <c r="AM163" s="1103"/>
      <c r="AN163" s="1104"/>
      <c r="AO163" s="1176" t="s">
        <v>234</v>
      </c>
      <c r="AP163" s="956">
        <v>4000.0</v>
      </c>
      <c r="AQ163" s="993">
        <f t="shared" si="405"/>
        <v>46.63809524</v>
      </c>
      <c r="AR163" s="1198">
        <v>16632.0</v>
      </c>
      <c r="AS163" s="1198">
        <f t="shared" si="406"/>
        <v>775684.8</v>
      </c>
      <c r="AT163" s="892">
        <v>610000.0</v>
      </c>
      <c r="AU163" s="892">
        <v>610000.0</v>
      </c>
      <c r="AV163" s="894">
        <v>60000.0</v>
      </c>
      <c r="AW163" s="973">
        <f t="shared" si="407"/>
        <v>-105684.8</v>
      </c>
      <c r="AX163" s="250" t="s">
        <v>192</v>
      </c>
      <c r="AY163" s="811">
        <v>8.20251203271865E14</v>
      </c>
      <c r="AZ163" s="1107">
        <v>2.835E8</v>
      </c>
      <c r="BA163" s="1108"/>
      <c r="BB163" s="1108"/>
      <c r="BC163" s="1108"/>
      <c r="BD163" s="1108"/>
      <c r="BE163" s="1108"/>
      <c r="BF163" s="1108"/>
      <c r="BG163" s="1108"/>
      <c r="BH163" s="1108"/>
      <c r="BI163" s="1108"/>
      <c r="BJ163" s="1108"/>
      <c r="BK163" s="1108"/>
      <c r="BL163" s="1108"/>
      <c r="BM163" s="1108"/>
      <c r="BN163" s="1108"/>
      <c r="BO163" s="1108"/>
      <c r="BP163" s="769">
        <f t="shared" si="408"/>
        <v>0</v>
      </c>
      <c r="BQ163" s="770">
        <f t="shared" si="409"/>
        <v>0</v>
      </c>
      <c r="BR163" s="769">
        <f t="shared" si="410"/>
        <v>0</v>
      </c>
      <c r="BS163" s="1108"/>
      <c r="BT163" s="1108"/>
      <c r="BU163" s="1108"/>
      <c r="BV163" s="1108"/>
      <c r="BW163" s="1108"/>
      <c r="BX163" s="1108"/>
      <c r="BY163" s="1108"/>
      <c r="BZ163" s="1108"/>
      <c r="CA163" s="1108"/>
      <c r="CB163" s="1108"/>
      <c r="CC163" s="1108"/>
      <c r="CD163" s="1108"/>
      <c r="CE163" s="1108"/>
      <c r="CF163" s="1108"/>
      <c r="CG163" s="1108"/>
      <c r="CH163" s="1108"/>
      <c r="CI163" s="1108"/>
      <c r="CJ163" s="1108"/>
      <c r="CK163" s="1108"/>
      <c r="CL163" s="1108"/>
      <c r="CM163" s="1108"/>
      <c r="CN163" s="1108"/>
      <c r="CO163" s="1108"/>
      <c r="CP163" s="1108"/>
      <c r="CQ163" s="1108"/>
      <c r="CR163" s="1108"/>
      <c r="CS163" s="1108"/>
      <c r="CT163" s="1108"/>
      <c r="CU163" s="1108"/>
      <c r="CV163" s="1108"/>
      <c r="CW163" s="1108"/>
      <c r="CX163" s="1108"/>
      <c r="CY163" s="1108"/>
      <c r="CZ163" s="1108"/>
      <c r="DA163" s="1108"/>
      <c r="DB163" s="1108"/>
      <c r="DC163" s="1108"/>
      <c r="DD163" s="1108"/>
      <c r="DE163" s="1108"/>
      <c r="DF163" s="1108"/>
      <c r="DG163" s="1108"/>
      <c r="DH163" s="1108"/>
      <c r="DI163" s="1108"/>
      <c r="DJ163" s="1108"/>
      <c r="DK163" s="1108"/>
      <c r="DL163" s="1108"/>
      <c r="DM163" s="1108"/>
      <c r="DN163" s="1114"/>
      <c r="DO163" s="1114"/>
      <c r="DP163" s="1114"/>
      <c r="DQ163" s="1114"/>
      <c r="DR163" s="1114"/>
      <c r="DS163" s="1114"/>
      <c r="DT163" s="1114"/>
      <c r="DU163" s="1114"/>
      <c r="DV163" s="1114"/>
      <c r="DW163" s="1114"/>
      <c r="DX163" s="1114"/>
      <c r="DY163" s="1114"/>
      <c r="DZ163" s="1114"/>
      <c r="EA163" s="1114"/>
      <c r="EB163" s="1114"/>
      <c r="EC163" s="1114"/>
      <c r="ED163" s="1114"/>
      <c r="EE163" s="1114"/>
      <c r="EF163" s="1114"/>
      <c r="EG163" s="1114"/>
      <c r="EH163" s="1114"/>
      <c r="EI163" s="1114"/>
      <c r="EJ163" s="1114"/>
      <c r="EK163" s="1114"/>
      <c r="EL163" s="1114"/>
      <c r="EM163" s="1114"/>
      <c r="EN163" s="1114"/>
      <c r="EO163" s="1114"/>
      <c r="EP163" s="1114"/>
      <c r="EQ163" s="1115">
        <v>41000.0</v>
      </c>
      <c r="ER163" s="832" t="s">
        <v>194</v>
      </c>
      <c r="ES163" s="1116">
        <v>3.0E7</v>
      </c>
      <c r="ET163" s="1130"/>
      <c r="EU163" s="1131"/>
      <c r="EV163" s="1118">
        <v>45993.958333333336</v>
      </c>
      <c r="EW163" s="1118">
        <v>45993.958333333336</v>
      </c>
      <c r="EX163" s="1118">
        <v>45994.0</v>
      </c>
      <c r="EY163" s="1118">
        <v>45994.479166666664</v>
      </c>
      <c r="EZ163" s="1119">
        <f t="shared" si="411"/>
        <v>0.5208333333</v>
      </c>
      <c r="FA163" s="1120" t="str">
        <f t="shared" si="412"/>
        <v>0 hari 12 jam 30 menit 0</v>
      </c>
      <c r="FB163" s="1121">
        <v>45994.626388888886</v>
      </c>
      <c r="FC163" s="1119">
        <f t="shared" si="413"/>
        <v>0.6680555556</v>
      </c>
      <c r="FD163" s="1120" t="str">
        <f t="shared" si="414"/>
        <v>0 hari 16 jam 2 menit 0</v>
      </c>
      <c r="FE163" s="1122"/>
      <c r="FF163" s="1122"/>
      <c r="FG163" s="1122"/>
      <c r="FH163" s="1122"/>
      <c r="FI163" s="1119">
        <f t="shared" si="415"/>
        <v>0</v>
      </c>
      <c r="FJ163" s="1120" t="str">
        <f t="shared" si="416"/>
        <v>0 hari 0 jam 0 menit 0</v>
      </c>
      <c r="FK163" s="1119">
        <f t="shared" si="417"/>
        <v>0.6680555556</v>
      </c>
      <c r="FL163" s="1120" t="str">
        <f t="shared" si="418"/>
        <v>0 hari 16 jam 2 menit 0</v>
      </c>
      <c r="FM163" s="1123"/>
      <c r="FN163" s="1192"/>
      <c r="FO163" s="1124"/>
      <c r="FP163" s="1124"/>
      <c r="FQ163" s="1125"/>
      <c r="FR163" s="1125"/>
      <c r="FS163" s="1124"/>
      <c r="FT163" s="1124"/>
      <c r="FU163" s="1126"/>
      <c r="FV163" s="1126"/>
      <c r="FW163" s="1126"/>
      <c r="FX163" s="1126"/>
      <c r="FY163" s="1126"/>
      <c r="FZ163" s="1126"/>
      <c r="GA163" s="1126"/>
    </row>
    <row r="164" ht="28.5" customHeight="1">
      <c r="A164" s="412">
        <v>3.0</v>
      </c>
      <c r="B164" s="1089" t="s">
        <v>43</v>
      </c>
      <c r="C164" s="997"/>
      <c r="D164" s="1090"/>
      <c r="E164" s="1091"/>
      <c r="F164" s="997" t="s">
        <v>1415</v>
      </c>
      <c r="G164" s="1128" t="s">
        <v>7</v>
      </c>
      <c r="H164" s="1128" t="s">
        <v>330</v>
      </c>
      <c r="I164" s="887" t="s">
        <v>1080</v>
      </c>
      <c r="J164" s="997" t="s">
        <v>1422</v>
      </c>
      <c r="K164" s="1196" t="s">
        <v>1423</v>
      </c>
      <c r="L164" s="831">
        <v>7500.0</v>
      </c>
      <c r="M164" s="831">
        <v>7763.321</v>
      </c>
      <c r="N164" s="414" t="s">
        <v>1406</v>
      </c>
      <c r="O164" s="1094"/>
      <c r="P164" s="1095"/>
      <c r="Q164" s="1095"/>
      <c r="R164" s="1095"/>
      <c r="S164" s="149" t="s">
        <v>93</v>
      </c>
      <c r="T164" s="1096"/>
      <c r="U164" s="1188">
        <v>46000.0</v>
      </c>
      <c r="V164" s="1090"/>
      <c r="W164" s="1092"/>
      <c r="X164" s="1096" t="s">
        <v>334</v>
      </c>
      <c r="Y164" s="1120"/>
      <c r="Z164" s="1181"/>
      <c r="AA164" s="1182"/>
      <c r="AB164" s="1181"/>
      <c r="AC164" s="1101"/>
      <c r="AD164" s="1102">
        <v>7200.0</v>
      </c>
      <c r="AE164" s="1102"/>
      <c r="AF164" s="1102" t="s">
        <v>335</v>
      </c>
      <c r="AG164" s="1090" t="s">
        <v>191</v>
      </c>
      <c r="AH164" s="413" t="s">
        <v>1421</v>
      </c>
      <c r="AI164" s="811" t="s">
        <v>883</v>
      </c>
      <c r="AJ164" s="811" t="s">
        <v>883</v>
      </c>
      <c r="AK164" s="811" t="s">
        <v>884</v>
      </c>
      <c r="AL164" s="803" t="s">
        <v>142</v>
      </c>
      <c r="AM164" s="1103"/>
      <c r="AN164" s="1104"/>
      <c r="AO164" s="1176" t="s">
        <v>234</v>
      </c>
      <c r="AP164" s="956">
        <v>4000.0</v>
      </c>
      <c r="AQ164" s="993">
        <f>48.3*(4000/4200)</f>
        <v>46</v>
      </c>
      <c r="AR164" s="1198">
        <v>16688.0</v>
      </c>
      <c r="AS164" s="1198">
        <f t="shared" si="406"/>
        <v>767648</v>
      </c>
      <c r="AT164" s="892">
        <v>610000.0</v>
      </c>
      <c r="AU164" s="892">
        <v>610000.0</v>
      </c>
      <c r="AV164" s="894">
        <v>60000.0</v>
      </c>
      <c r="AW164" s="973">
        <f t="shared" si="407"/>
        <v>-97648</v>
      </c>
      <c r="AX164" s="250" t="s">
        <v>192</v>
      </c>
      <c r="AY164" s="811"/>
      <c r="AZ164" s="1190"/>
      <c r="BA164" s="1108"/>
      <c r="BB164" s="1108"/>
      <c r="BC164" s="1108"/>
      <c r="BD164" s="1108"/>
      <c r="BE164" s="1108"/>
      <c r="BF164" s="1108"/>
      <c r="BG164" s="1108"/>
      <c r="BH164" s="1108"/>
      <c r="BI164" s="1108"/>
      <c r="BJ164" s="1108"/>
      <c r="BK164" s="1108"/>
      <c r="BL164" s="1108"/>
      <c r="BM164" s="1108"/>
      <c r="BN164" s="1108"/>
      <c r="BO164" s="1108"/>
      <c r="BP164" s="769">
        <f t="shared" si="408"/>
        <v>0</v>
      </c>
      <c r="BQ164" s="770">
        <f t="shared" si="409"/>
        <v>0</v>
      </c>
      <c r="BR164" s="769">
        <f t="shared" si="410"/>
        <v>0</v>
      </c>
      <c r="BS164" s="1108"/>
      <c r="BT164" s="1108"/>
      <c r="BU164" s="1108"/>
      <c r="BV164" s="1108"/>
      <c r="BW164" s="1108"/>
      <c r="BX164" s="1108"/>
      <c r="BY164" s="1108"/>
      <c r="BZ164" s="1108"/>
      <c r="CA164" s="1108"/>
      <c r="CB164" s="1108"/>
      <c r="CC164" s="1108"/>
      <c r="CD164" s="1108"/>
      <c r="CE164" s="1108"/>
      <c r="CF164" s="1108"/>
      <c r="CG164" s="1108"/>
      <c r="CH164" s="1108"/>
      <c r="CI164" s="1108"/>
      <c r="CJ164" s="1108"/>
      <c r="CK164" s="1108"/>
      <c r="CL164" s="1108"/>
      <c r="CM164" s="1108"/>
      <c r="CN164" s="1108"/>
      <c r="CO164" s="1108"/>
      <c r="CP164" s="1108"/>
      <c r="CQ164" s="1108"/>
      <c r="CR164" s="1108"/>
      <c r="CS164" s="1108"/>
      <c r="CT164" s="1108"/>
      <c r="CU164" s="1108"/>
      <c r="CV164" s="1108"/>
      <c r="CW164" s="1108"/>
      <c r="CX164" s="1108"/>
      <c r="CY164" s="1108"/>
      <c r="CZ164" s="1108"/>
      <c r="DA164" s="1108"/>
      <c r="DB164" s="1108"/>
      <c r="DC164" s="1108"/>
      <c r="DD164" s="1108"/>
      <c r="DE164" s="1108"/>
      <c r="DF164" s="1108"/>
      <c r="DG164" s="1108"/>
      <c r="DH164" s="1108"/>
      <c r="DI164" s="1108"/>
      <c r="DJ164" s="1108"/>
      <c r="DK164" s="1108"/>
      <c r="DL164" s="1108"/>
      <c r="DM164" s="1108"/>
      <c r="DN164" s="1114"/>
      <c r="DO164" s="1114"/>
      <c r="DP164" s="1114"/>
      <c r="DQ164" s="1114"/>
      <c r="DR164" s="1114"/>
      <c r="DS164" s="1114"/>
      <c r="DT164" s="1114"/>
      <c r="DU164" s="1114"/>
      <c r="DV164" s="1114"/>
      <c r="DW164" s="1114"/>
      <c r="DX164" s="1114"/>
      <c r="DY164" s="1114"/>
      <c r="DZ164" s="1114"/>
      <c r="EA164" s="1114"/>
      <c r="EB164" s="1114"/>
      <c r="EC164" s="1114"/>
      <c r="ED164" s="1114"/>
      <c r="EE164" s="1114"/>
      <c r="EF164" s="1114"/>
      <c r="EG164" s="1114"/>
      <c r="EH164" s="1114"/>
      <c r="EI164" s="1114"/>
      <c r="EJ164" s="1114"/>
      <c r="EK164" s="1114"/>
      <c r="EL164" s="1114"/>
      <c r="EM164" s="1114"/>
      <c r="EN164" s="1114"/>
      <c r="EO164" s="1114"/>
      <c r="EP164" s="1114"/>
      <c r="EQ164" s="1115">
        <v>41000.0</v>
      </c>
      <c r="ER164" s="832" t="s">
        <v>194</v>
      </c>
      <c r="ES164" s="1116">
        <v>3.0E7</v>
      </c>
      <c r="ET164" s="1130"/>
      <c r="EU164" s="1131"/>
      <c r="EV164" s="1118">
        <v>45999.864583333336</v>
      </c>
      <c r="EW164" s="1118">
        <v>45999.864583333336</v>
      </c>
      <c r="EX164" s="1118">
        <v>45999.930555555555</v>
      </c>
      <c r="EY164" s="1118">
        <v>46000.305555555555</v>
      </c>
      <c r="EZ164" s="1119">
        <f t="shared" si="411"/>
        <v>0.4409722222</v>
      </c>
      <c r="FA164" s="1120" t="str">
        <f t="shared" si="412"/>
        <v>0 hari 10 jam 35 menit 0</v>
      </c>
      <c r="FB164" s="1121">
        <v>46000.57361111111</v>
      </c>
      <c r="FC164" s="1119">
        <f t="shared" si="413"/>
        <v>0.7090277778</v>
      </c>
      <c r="FD164" s="1120" t="str">
        <f t="shared" si="414"/>
        <v>0 hari 17 jam 1 menit 0</v>
      </c>
      <c r="FE164" s="1122"/>
      <c r="FF164" s="1122"/>
      <c r="FG164" s="1122"/>
      <c r="FH164" s="1122"/>
      <c r="FI164" s="1119">
        <f t="shared" si="415"/>
        <v>0</v>
      </c>
      <c r="FJ164" s="1120" t="str">
        <f t="shared" si="416"/>
        <v>0 hari 0 jam 0 menit 0</v>
      </c>
      <c r="FK164" s="1119">
        <f t="shared" si="417"/>
        <v>0.7090277778</v>
      </c>
      <c r="FL164" s="1120" t="str">
        <f t="shared" si="418"/>
        <v>0 hari 17 jam 1 menit 0</v>
      </c>
      <c r="FM164" s="1123"/>
      <c r="FN164" s="1192"/>
      <c r="FO164" s="1124"/>
      <c r="FP164" s="1124"/>
      <c r="FQ164" s="1125"/>
      <c r="FR164" s="1125"/>
      <c r="FS164" s="1124"/>
      <c r="FT164" s="1124"/>
      <c r="FU164" s="1126"/>
      <c r="FV164" s="1126"/>
      <c r="FW164" s="1126"/>
      <c r="FX164" s="1126"/>
      <c r="FY164" s="1126"/>
      <c r="FZ164" s="1126"/>
      <c r="GA164" s="1126"/>
    </row>
    <row r="165" ht="28.5" customHeight="1">
      <c r="A165" s="412">
        <v>4.0</v>
      </c>
      <c r="B165" s="1089" t="s">
        <v>43</v>
      </c>
      <c r="C165" s="997"/>
      <c r="D165" s="1090"/>
      <c r="E165" s="1091"/>
      <c r="F165" s="997" t="s">
        <v>1415</v>
      </c>
      <c r="G165" s="1128" t="s">
        <v>7</v>
      </c>
      <c r="H165" s="1128" t="s">
        <v>330</v>
      </c>
      <c r="I165" s="887" t="s">
        <v>1080</v>
      </c>
      <c r="J165" s="997" t="s">
        <v>1424</v>
      </c>
      <c r="K165" s="428" t="s">
        <v>1425</v>
      </c>
      <c r="L165" s="831">
        <v>7500.0</v>
      </c>
      <c r="M165" s="831">
        <v>7468.189</v>
      </c>
      <c r="N165" s="414" t="s">
        <v>1406</v>
      </c>
      <c r="O165" s="1094"/>
      <c r="P165" s="1095"/>
      <c r="Q165" s="1095"/>
      <c r="R165" s="1095"/>
      <c r="S165" s="149" t="s">
        <v>93</v>
      </c>
      <c r="T165" s="1096"/>
      <c r="U165" s="1188">
        <v>45996.0</v>
      </c>
      <c r="V165" s="1090"/>
      <c r="W165" s="1092"/>
      <c r="X165" s="1096" t="s">
        <v>334</v>
      </c>
      <c r="Y165" s="1120"/>
      <c r="Z165" s="1181"/>
      <c r="AA165" s="1182"/>
      <c r="AB165" s="1181"/>
      <c r="AC165" s="1101"/>
      <c r="AD165" s="1102">
        <v>7200.0</v>
      </c>
      <c r="AE165" s="1102"/>
      <c r="AF165" s="1102" t="s">
        <v>335</v>
      </c>
      <c r="AG165" s="1090" t="s">
        <v>191</v>
      </c>
      <c r="AH165" s="413" t="s">
        <v>1426</v>
      </c>
      <c r="AI165" s="811" t="s">
        <v>883</v>
      </c>
      <c r="AJ165" s="811" t="s">
        <v>883</v>
      </c>
      <c r="AK165" s="811" t="s">
        <v>884</v>
      </c>
      <c r="AL165" s="803" t="s">
        <v>142</v>
      </c>
      <c r="AM165" s="1103"/>
      <c r="AN165" s="1104"/>
      <c r="AO165" s="1176" t="s">
        <v>234</v>
      </c>
      <c r="AP165" s="956">
        <v>3600.0</v>
      </c>
      <c r="AQ165" s="993">
        <f>32.64*(3600/3400)</f>
        <v>34.56</v>
      </c>
      <c r="AR165" s="1198">
        <v>16646.0</v>
      </c>
      <c r="AS165" s="1198">
        <f t="shared" si="406"/>
        <v>575285.76</v>
      </c>
      <c r="AT165" s="892">
        <v>522843.0</v>
      </c>
      <c r="AU165" s="892">
        <v>522843.0</v>
      </c>
      <c r="AV165" s="894">
        <v>60000.0</v>
      </c>
      <c r="AW165" s="973">
        <f t="shared" si="407"/>
        <v>7557.24</v>
      </c>
      <c r="AX165" s="250" t="s">
        <v>192</v>
      </c>
      <c r="AY165" s="811">
        <v>8.20251204557605E14</v>
      </c>
      <c r="AZ165" s="1107">
        <v>2.835E8</v>
      </c>
      <c r="BA165" s="1108"/>
      <c r="BB165" s="1108"/>
      <c r="BC165" s="1108"/>
      <c r="BD165" s="1108"/>
      <c r="BE165" s="1108"/>
      <c r="BF165" s="1108"/>
      <c r="BG165" s="1108"/>
      <c r="BH165" s="1108"/>
      <c r="BI165" s="1108"/>
      <c r="BJ165" s="1108"/>
      <c r="BK165" s="1108"/>
      <c r="BL165" s="1108"/>
      <c r="BM165" s="1108"/>
      <c r="BN165" s="1108"/>
      <c r="BO165" s="1108"/>
      <c r="BP165" s="769">
        <f t="shared" si="408"/>
        <v>0</v>
      </c>
      <c r="BQ165" s="770">
        <f t="shared" si="409"/>
        <v>0</v>
      </c>
      <c r="BR165" s="769">
        <f t="shared" si="410"/>
        <v>0</v>
      </c>
      <c r="BS165" s="1108"/>
      <c r="BT165" s="1108"/>
      <c r="BU165" s="1108"/>
      <c r="BV165" s="1108"/>
      <c r="BW165" s="1108"/>
      <c r="BX165" s="1108"/>
      <c r="BY165" s="1108"/>
      <c r="BZ165" s="1108"/>
      <c r="CA165" s="1108"/>
      <c r="CB165" s="1108"/>
      <c r="CC165" s="1108"/>
      <c r="CD165" s="1108"/>
      <c r="CE165" s="1108"/>
      <c r="CF165" s="1108"/>
      <c r="CG165" s="1108"/>
      <c r="CH165" s="1108"/>
      <c r="CI165" s="1108"/>
      <c r="CJ165" s="1108"/>
      <c r="CK165" s="1108"/>
      <c r="CL165" s="1108"/>
      <c r="CM165" s="1108"/>
      <c r="CN165" s="1108"/>
      <c r="CO165" s="1108"/>
      <c r="CP165" s="1108"/>
      <c r="CQ165" s="1108"/>
      <c r="CR165" s="1108"/>
      <c r="CS165" s="1108"/>
      <c r="CT165" s="1108"/>
      <c r="CU165" s="1108"/>
      <c r="CV165" s="1108"/>
      <c r="CW165" s="1108"/>
      <c r="CX165" s="1108"/>
      <c r="CY165" s="1108"/>
      <c r="CZ165" s="1108"/>
      <c r="DA165" s="1108"/>
      <c r="DB165" s="1108"/>
      <c r="DC165" s="1108"/>
      <c r="DD165" s="1108"/>
      <c r="DE165" s="1108"/>
      <c r="DF165" s="1108"/>
      <c r="DG165" s="1108"/>
      <c r="DH165" s="1108"/>
      <c r="DI165" s="1108"/>
      <c r="DJ165" s="1108"/>
      <c r="DK165" s="1108"/>
      <c r="DL165" s="1108"/>
      <c r="DM165" s="1108"/>
      <c r="DN165" s="1114"/>
      <c r="DO165" s="1114"/>
      <c r="DP165" s="1114"/>
      <c r="DQ165" s="1114"/>
      <c r="DR165" s="1114"/>
      <c r="DS165" s="1114"/>
      <c r="DT165" s="1114"/>
      <c r="DU165" s="1114"/>
      <c r="DV165" s="1114"/>
      <c r="DW165" s="1114"/>
      <c r="DX165" s="1114"/>
      <c r="DY165" s="1114"/>
      <c r="DZ165" s="1114"/>
      <c r="EA165" s="1114"/>
      <c r="EB165" s="1114"/>
      <c r="EC165" s="1114"/>
      <c r="ED165" s="1114"/>
      <c r="EE165" s="1114"/>
      <c r="EF165" s="1114"/>
      <c r="EG165" s="1114"/>
      <c r="EH165" s="1114"/>
      <c r="EI165" s="1114"/>
      <c r="EJ165" s="1114"/>
      <c r="EK165" s="1114"/>
      <c r="EL165" s="1114"/>
      <c r="EM165" s="1114"/>
      <c r="EN165" s="1114"/>
      <c r="EO165" s="1114"/>
      <c r="EP165" s="1114"/>
      <c r="EQ165" s="1115">
        <v>41000.0</v>
      </c>
      <c r="ER165" s="832" t="s">
        <v>194</v>
      </c>
      <c r="ES165" s="1116">
        <v>3.0E7</v>
      </c>
      <c r="ET165" s="1130"/>
      <c r="EU165" s="1131"/>
      <c r="EV165" s="1118">
        <v>45996.572916666664</v>
      </c>
      <c r="EW165" s="1118">
        <v>45996.572916666664</v>
      </c>
      <c r="EX165" s="1118">
        <v>45996.59027777778</v>
      </c>
      <c r="EY165" s="1118">
        <v>45996.961805555555</v>
      </c>
      <c r="EZ165" s="1119">
        <f t="shared" si="411"/>
        <v>0.3888888889</v>
      </c>
      <c r="FA165" s="1120" t="str">
        <f t="shared" si="412"/>
        <v>0 hari 9 jam 20 menit 0</v>
      </c>
      <c r="FB165" s="1121">
        <v>45997.81180555555</v>
      </c>
      <c r="FC165" s="1119">
        <f t="shared" si="413"/>
        <v>1.238888889</v>
      </c>
      <c r="FD165" s="1120" t="str">
        <f t="shared" si="414"/>
        <v>1 hari 5 jam 44 menit 0</v>
      </c>
      <c r="FE165" s="1122"/>
      <c r="FF165" s="1122"/>
      <c r="FG165" s="1122"/>
      <c r="FH165" s="1122"/>
      <c r="FI165" s="1119">
        <f t="shared" si="415"/>
        <v>0</v>
      </c>
      <c r="FJ165" s="1120" t="str">
        <f t="shared" si="416"/>
        <v>0 hari 0 jam 0 menit 0</v>
      </c>
      <c r="FK165" s="1119">
        <f t="shared" si="417"/>
        <v>1.238888889</v>
      </c>
      <c r="FL165" s="1120" t="str">
        <f t="shared" si="418"/>
        <v>1 hari 5 jam 44 menit 0</v>
      </c>
      <c r="FM165" s="1123"/>
      <c r="FN165" s="1192"/>
      <c r="FO165" s="1124"/>
      <c r="FP165" s="1124"/>
      <c r="FQ165" s="1125"/>
      <c r="FR165" s="1125"/>
      <c r="FS165" s="1124"/>
      <c r="FT165" s="1124"/>
      <c r="FU165" s="1126"/>
      <c r="FV165" s="1126"/>
      <c r="FW165" s="1126"/>
      <c r="FX165" s="1126"/>
      <c r="FY165" s="1126"/>
      <c r="FZ165" s="1126"/>
      <c r="GA165" s="1126"/>
    </row>
    <row r="166" ht="28.5" customHeight="1">
      <c r="A166" s="412">
        <v>5.0</v>
      </c>
      <c r="B166" s="1089" t="s">
        <v>43</v>
      </c>
      <c r="C166" s="997"/>
      <c r="D166" s="1090"/>
      <c r="E166" s="1091"/>
      <c r="F166" s="997" t="s">
        <v>1415</v>
      </c>
      <c r="G166" s="1128" t="s">
        <v>7</v>
      </c>
      <c r="H166" s="1128" t="s">
        <v>330</v>
      </c>
      <c r="I166" s="887" t="s">
        <v>1080</v>
      </c>
      <c r="J166" s="997" t="s">
        <v>1427</v>
      </c>
      <c r="K166" s="428" t="s">
        <v>1428</v>
      </c>
      <c r="L166" s="831">
        <v>7500.0</v>
      </c>
      <c r="M166" s="831">
        <v>7502.009</v>
      </c>
      <c r="N166" s="414" t="s">
        <v>1406</v>
      </c>
      <c r="O166" s="1094"/>
      <c r="P166" s="1095"/>
      <c r="Q166" s="1095"/>
      <c r="R166" s="1095"/>
      <c r="S166" s="149" t="s">
        <v>93</v>
      </c>
      <c r="T166" s="1096"/>
      <c r="U166" s="1188">
        <v>45999.0</v>
      </c>
      <c r="V166" s="1090"/>
      <c r="W166" s="1092"/>
      <c r="X166" s="1096" t="s">
        <v>334</v>
      </c>
      <c r="Y166" s="1120"/>
      <c r="Z166" s="1181"/>
      <c r="AA166" s="1182"/>
      <c r="AB166" s="1181"/>
      <c r="AC166" s="1101"/>
      <c r="AD166" s="1102">
        <v>7200.0</v>
      </c>
      <c r="AE166" s="1102"/>
      <c r="AF166" s="1102" t="s">
        <v>335</v>
      </c>
      <c r="AG166" s="1090" t="s">
        <v>191</v>
      </c>
      <c r="AH166" s="413" t="s">
        <v>1421</v>
      </c>
      <c r="AI166" s="811" t="s">
        <v>883</v>
      </c>
      <c r="AJ166" s="811" t="s">
        <v>883</v>
      </c>
      <c r="AK166" s="811" t="s">
        <v>884</v>
      </c>
      <c r="AL166" s="803" t="s">
        <v>142</v>
      </c>
      <c r="AM166" s="1103"/>
      <c r="AN166" s="1104"/>
      <c r="AO166" s="1176" t="s">
        <v>234</v>
      </c>
      <c r="AP166" s="956">
        <v>4000.0</v>
      </c>
      <c r="AQ166" s="993">
        <f>48.3*(4000/4200)</f>
        <v>46</v>
      </c>
      <c r="AR166" s="1198">
        <v>16655.0</v>
      </c>
      <c r="AS166" s="1198">
        <f t="shared" si="406"/>
        <v>766130</v>
      </c>
      <c r="AT166" s="892">
        <v>610000.0</v>
      </c>
      <c r="AU166" s="892">
        <v>610000.0</v>
      </c>
      <c r="AV166" s="894">
        <v>60000.0</v>
      </c>
      <c r="AW166" s="973">
        <f t="shared" si="407"/>
        <v>-96130</v>
      </c>
      <c r="AX166" s="250" t="s">
        <v>192</v>
      </c>
      <c r="AY166" s="1189"/>
      <c r="AZ166" s="1190"/>
      <c r="BA166" s="1108"/>
      <c r="BB166" s="1108"/>
      <c r="BC166" s="1108"/>
      <c r="BD166" s="1108"/>
      <c r="BE166" s="1108"/>
      <c r="BF166" s="1108"/>
      <c r="BG166" s="1108"/>
      <c r="BH166" s="1108"/>
      <c r="BI166" s="1108"/>
      <c r="BJ166" s="1108"/>
      <c r="BK166" s="1108"/>
      <c r="BL166" s="1108"/>
      <c r="BM166" s="1108"/>
      <c r="BN166" s="1108"/>
      <c r="BO166" s="1108"/>
      <c r="BP166" s="769">
        <f t="shared" si="408"/>
        <v>0</v>
      </c>
      <c r="BQ166" s="770">
        <f t="shared" si="409"/>
        <v>0</v>
      </c>
      <c r="BR166" s="769">
        <f t="shared" si="410"/>
        <v>0</v>
      </c>
      <c r="BS166" s="1108"/>
      <c r="BT166" s="1108"/>
      <c r="BU166" s="1108"/>
      <c r="BV166" s="1108"/>
      <c r="BW166" s="1108"/>
      <c r="BX166" s="1108"/>
      <c r="BY166" s="1108"/>
      <c r="BZ166" s="1108"/>
      <c r="CA166" s="1108"/>
      <c r="CB166" s="1108"/>
      <c r="CC166" s="1108"/>
      <c r="CD166" s="1108"/>
      <c r="CE166" s="1108"/>
      <c r="CF166" s="1108"/>
      <c r="CG166" s="1108"/>
      <c r="CH166" s="1108"/>
      <c r="CI166" s="1108"/>
      <c r="CJ166" s="1108"/>
      <c r="CK166" s="1108"/>
      <c r="CL166" s="1108"/>
      <c r="CM166" s="1108"/>
      <c r="CN166" s="1108"/>
      <c r="CO166" s="1108"/>
      <c r="CP166" s="1108"/>
      <c r="CQ166" s="1108"/>
      <c r="CR166" s="1108"/>
      <c r="CS166" s="1108"/>
      <c r="CT166" s="1108"/>
      <c r="CU166" s="1108"/>
      <c r="CV166" s="1108"/>
      <c r="CW166" s="1108"/>
      <c r="CX166" s="1108"/>
      <c r="CY166" s="1108"/>
      <c r="CZ166" s="1108"/>
      <c r="DA166" s="1108"/>
      <c r="DB166" s="1108"/>
      <c r="DC166" s="1108"/>
      <c r="DD166" s="1108"/>
      <c r="DE166" s="1108"/>
      <c r="DF166" s="1108"/>
      <c r="DG166" s="1108"/>
      <c r="DH166" s="1108"/>
      <c r="DI166" s="1108"/>
      <c r="DJ166" s="1108"/>
      <c r="DK166" s="1108"/>
      <c r="DL166" s="1108"/>
      <c r="DM166" s="1108"/>
      <c r="DN166" s="1114"/>
      <c r="DO166" s="1114"/>
      <c r="DP166" s="1114"/>
      <c r="DQ166" s="1114"/>
      <c r="DR166" s="1114"/>
      <c r="DS166" s="1114"/>
      <c r="DT166" s="1114"/>
      <c r="DU166" s="1114"/>
      <c r="DV166" s="1114"/>
      <c r="DW166" s="1114"/>
      <c r="DX166" s="1114"/>
      <c r="DY166" s="1114"/>
      <c r="DZ166" s="1114"/>
      <c r="EA166" s="1114"/>
      <c r="EB166" s="1114"/>
      <c r="EC166" s="1114"/>
      <c r="ED166" s="1114"/>
      <c r="EE166" s="1114"/>
      <c r="EF166" s="1114"/>
      <c r="EG166" s="1114"/>
      <c r="EH166" s="1114"/>
      <c r="EI166" s="1114"/>
      <c r="EJ166" s="1114"/>
      <c r="EK166" s="1114"/>
      <c r="EL166" s="1114"/>
      <c r="EM166" s="1114"/>
      <c r="EN166" s="1114"/>
      <c r="EO166" s="1114"/>
      <c r="EP166" s="1114"/>
      <c r="EQ166" s="1115">
        <v>41000.0</v>
      </c>
      <c r="ER166" s="832" t="s">
        <v>194</v>
      </c>
      <c r="ES166" s="1116">
        <v>3.0E7</v>
      </c>
      <c r="ET166" s="1130"/>
      <c r="EU166" s="1131"/>
      <c r="EV166" s="1118">
        <v>45998.666666666664</v>
      </c>
      <c r="EW166" s="1118">
        <v>45998.666666666664</v>
      </c>
      <c r="EX166" s="1118">
        <v>45998.680555555555</v>
      </c>
      <c r="EY166" s="1118">
        <v>45999.197916666664</v>
      </c>
      <c r="EZ166" s="1119">
        <f t="shared" si="411"/>
        <v>0.53125</v>
      </c>
      <c r="FA166" s="1120" t="str">
        <f t="shared" si="412"/>
        <v>0 hari 12 jam 45 menit 0</v>
      </c>
      <c r="FB166" s="1121">
        <v>45999.649305555555</v>
      </c>
      <c r="FC166" s="1119">
        <f t="shared" si="413"/>
        <v>0.9826388889</v>
      </c>
      <c r="FD166" s="1120" t="str">
        <f t="shared" si="414"/>
        <v>0 hari 23 jam 35 menit 0</v>
      </c>
      <c r="FE166" s="1122"/>
      <c r="FF166" s="1122"/>
      <c r="FG166" s="1122"/>
      <c r="FH166" s="1122"/>
      <c r="FI166" s="1119">
        <f t="shared" si="415"/>
        <v>0</v>
      </c>
      <c r="FJ166" s="1120" t="str">
        <f t="shared" si="416"/>
        <v>0 hari 0 jam 0 menit 0</v>
      </c>
      <c r="FK166" s="1119">
        <f t="shared" si="417"/>
        <v>0.9826388889</v>
      </c>
      <c r="FL166" s="1120" t="str">
        <f t="shared" si="418"/>
        <v>0 hari 23 jam 35 menit 0</v>
      </c>
      <c r="FM166" s="1123"/>
      <c r="FN166" s="1192"/>
      <c r="FO166" s="1124"/>
      <c r="FP166" s="1124"/>
      <c r="FQ166" s="1125"/>
      <c r="FR166" s="1125"/>
      <c r="FS166" s="1124"/>
      <c r="FT166" s="1124"/>
      <c r="FU166" s="1126"/>
      <c r="FV166" s="1126"/>
      <c r="FW166" s="1126"/>
      <c r="FX166" s="1126"/>
      <c r="FY166" s="1126"/>
      <c r="FZ166" s="1126"/>
      <c r="GA166" s="1126"/>
    </row>
    <row r="167" ht="28.5" customHeight="1">
      <c r="A167" s="412">
        <v>6.0</v>
      </c>
      <c r="B167" s="1089" t="s">
        <v>43</v>
      </c>
      <c r="C167" s="997"/>
      <c r="D167" s="1090"/>
      <c r="E167" s="1091"/>
      <c r="F167" s="997" t="s">
        <v>1415</v>
      </c>
      <c r="G167" s="1128" t="s">
        <v>7</v>
      </c>
      <c r="H167" s="1128" t="s">
        <v>330</v>
      </c>
      <c r="I167" s="887" t="s">
        <v>1080</v>
      </c>
      <c r="J167" s="997" t="s">
        <v>1429</v>
      </c>
      <c r="K167" s="428" t="s">
        <v>1430</v>
      </c>
      <c r="L167" s="831">
        <v>7500.0</v>
      </c>
      <c r="M167" s="831">
        <v>7202.255</v>
      </c>
      <c r="N167" s="414" t="s">
        <v>1406</v>
      </c>
      <c r="O167" s="1094"/>
      <c r="P167" s="1095"/>
      <c r="Q167" s="1095"/>
      <c r="R167" s="1095"/>
      <c r="S167" s="149" t="s">
        <v>93</v>
      </c>
      <c r="T167" s="1096"/>
      <c r="U167" s="1188">
        <v>45999.0</v>
      </c>
      <c r="V167" s="1090"/>
      <c r="W167" s="1092"/>
      <c r="X167" s="1096" t="s">
        <v>334</v>
      </c>
      <c r="Y167" s="1120"/>
      <c r="Z167" s="1181"/>
      <c r="AA167" s="1182"/>
      <c r="AB167" s="1181"/>
      <c r="AC167" s="1101"/>
      <c r="AD167" s="1102">
        <v>7200.0</v>
      </c>
      <c r="AE167" s="1102"/>
      <c r="AF167" s="1102" t="s">
        <v>335</v>
      </c>
      <c r="AG167" s="1090" t="s">
        <v>191</v>
      </c>
      <c r="AH167" s="413" t="s">
        <v>1417</v>
      </c>
      <c r="AI167" s="811" t="s">
        <v>883</v>
      </c>
      <c r="AJ167" s="811" t="s">
        <v>883</v>
      </c>
      <c r="AK167" s="811" t="s">
        <v>884</v>
      </c>
      <c r="AL167" s="803" t="s">
        <v>142</v>
      </c>
      <c r="AM167" s="1103"/>
      <c r="AN167" s="1104"/>
      <c r="AO167" s="1176" t="s">
        <v>234</v>
      </c>
      <c r="AP167" s="956">
        <v>3600.0</v>
      </c>
      <c r="AQ167" s="993">
        <f>32.2*(3600/3400)</f>
        <v>34.09411765</v>
      </c>
      <c r="AR167" s="1198">
        <v>16655.0</v>
      </c>
      <c r="AS167" s="1198">
        <f t="shared" si="406"/>
        <v>567837.5294</v>
      </c>
      <c r="AT167" s="892">
        <v>522843.0</v>
      </c>
      <c r="AU167" s="892">
        <v>522843.0</v>
      </c>
      <c r="AV167" s="894">
        <v>60000.0</v>
      </c>
      <c r="AW167" s="973">
        <f t="shared" si="407"/>
        <v>15005.47059</v>
      </c>
      <c r="AX167" s="250" t="s">
        <v>192</v>
      </c>
      <c r="AY167" s="1189"/>
      <c r="AZ167" s="1190"/>
      <c r="BA167" s="1108"/>
      <c r="BB167" s="1108"/>
      <c r="BC167" s="1108"/>
      <c r="BD167" s="1108"/>
      <c r="BE167" s="1108"/>
      <c r="BF167" s="1108"/>
      <c r="BG167" s="1108"/>
      <c r="BH167" s="1108"/>
      <c r="BI167" s="1108"/>
      <c r="BJ167" s="1108"/>
      <c r="BK167" s="1108"/>
      <c r="BL167" s="1108"/>
      <c r="BM167" s="1108"/>
      <c r="BN167" s="1108"/>
      <c r="BO167" s="1108"/>
      <c r="BP167" s="769">
        <f t="shared" si="408"/>
        <v>0</v>
      </c>
      <c r="BQ167" s="770">
        <f t="shared" si="409"/>
        <v>0</v>
      </c>
      <c r="BR167" s="769">
        <f t="shared" si="410"/>
        <v>0</v>
      </c>
      <c r="BS167" s="1108"/>
      <c r="BT167" s="1108"/>
      <c r="BU167" s="1108"/>
      <c r="BV167" s="1108"/>
      <c r="BW167" s="1108"/>
      <c r="BX167" s="1108"/>
      <c r="BY167" s="1108"/>
      <c r="BZ167" s="1108"/>
      <c r="CA167" s="1108"/>
      <c r="CB167" s="1108"/>
      <c r="CC167" s="1108"/>
      <c r="CD167" s="1108"/>
      <c r="CE167" s="1108"/>
      <c r="CF167" s="1108"/>
      <c r="CG167" s="1108"/>
      <c r="CH167" s="1108"/>
      <c r="CI167" s="1108"/>
      <c r="CJ167" s="1108"/>
      <c r="CK167" s="1108"/>
      <c r="CL167" s="1108"/>
      <c r="CM167" s="1108"/>
      <c r="CN167" s="1108"/>
      <c r="CO167" s="1108"/>
      <c r="CP167" s="1108"/>
      <c r="CQ167" s="1108"/>
      <c r="CR167" s="1108"/>
      <c r="CS167" s="1108"/>
      <c r="CT167" s="1108"/>
      <c r="CU167" s="1108"/>
      <c r="CV167" s="1108"/>
      <c r="CW167" s="1108"/>
      <c r="CX167" s="1108"/>
      <c r="CY167" s="1108"/>
      <c r="CZ167" s="1108"/>
      <c r="DA167" s="1108"/>
      <c r="DB167" s="1108"/>
      <c r="DC167" s="1108"/>
      <c r="DD167" s="1108"/>
      <c r="DE167" s="1108"/>
      <c r="DF167" s="1108"/>
      <c r="DG167" s="1108"/>
      <c r="DH167" s="1108"/>
      <c r="DI167" s="1108"/>
      <c r="DJ167" s="1108"/>
      <c r="DK167" s="1108"/>
      <c r="DL167" s="1108"/>
      <c r="DM167" s="1108"/>
      <c r="DN167" s="1114"/>
      <c r="DO167" s="1114"/>
      <c r="DP167" s="1114"/>
      <c r="DQ167" s="1114"/>
      <c r="DR167" s="1114"/>
      <c r="DS167" s="1114"/>
      <c r="DT167" s="1114"/>
      <c r="DU167" s="1114"/>
      <c r="DV167" s="1114"/>
      <c r="DW167" s="1114"/>
      <c r="DX167" s="1114"/>
      <c r="DY167" s="1114"/>
      <c r="DZ167" s="1114"/>
      <c r="EA167" s="1114"/>
      <c r="EB167" s="1114"/>
      <c r="EC167" s="1114"/>
      <c r="ED167" s="1114"/>
      <c r="EE167" s="1114"/>
      <c r="EF167" s="1114"/>
      <c r="EG167" s="1114"/>
      <c r="EH167" s="1114"/>
      <c r="EI167" s="1114"/>
      <c r="EJ167" s="1114"/>
      <c r="EK167" s="1114"/>
      <c r="EL167" s="1114"/>
      <c r="EM167" s="1114"/>
      <c r="EN167" s="1114"/>
      <c r="EO167" s="1114"/>
      <c r="EP167" s="1114"/>
      <c r="EQ167" s="1115">
        <v>41000.0</v>
      </c>
      <c r="ER167" s="832" t="s">
        <v>194</v>
      </c>
      <c r="ES167" s="1116">
        <v>3.0E7</v>
      </c>
      <c r="ET167" s="1130"/>
      <c r="EU167" s="1131"/>
      <c r="EV167" s="1118">
        <v>45999.229166666664</v>
      </c>
      <c r="EW167" s="1118">
        <v>45999.229166666664</v>
      </c>
      <c r="EX167" s="1118">
        <v>45999.38888888889</v>
      </c>
      <c r="EY167" s="1118">
        <v>45999.65277777778</v>
      </c>
      <c r="EZ167" s="1119">
        <f t="shared" si="411"/>
        <v>0.4236111111</v>
      </c>
      <c r="FA167" s="1120" t="str">
        <f t="shared" si="412"/>
        <v>0 hari 10 jam 10 menit 0</v>
      </c>
      <c r="FB167" s="1121">
        <v>46000.55902777778</v>
      </c>
      <c r="FC167" s="1119">
        <f t="shared" si="413"/>
        <v>1.329861111</v>
      </c>
      <c r="FD167" s="1120" t="str">
        <f t="shared" si="414"/>
        <v>1 hari 7 jam 55 menit 0</v>
      </c>
      <c r="FE167" s="1122"/>
      <c r="FF167" s="1122"/>
      <c r="FG167" s="1122"/>
      <c r="FH167" s="1122"/>
      <c r="FI167" s="1119">
        <f t="shared" si="415"/>
        <v>0</v>
      </c>
      <c r="FJ167" s="1120" t="str">
        <f t="shared" si="416"/>
        <v>0 hari 0 jam 0 menit 0</v>
      </c>
      <c r="FK167" s="1119">
        <f t="shared" si="417"/>
        <v>1.329861111</v>
      </c>
      <c r="FL167" s="1120" t="str">
        <f t="shared" si="418"/>
        <v>1 hari 7 jam 55 menit 0</v>
      </c>
      <c r="FM167" s="1123"/>
      <c r="FN167" s="1192"/>
      <c r="FO167" s="1124"/>
      <c r="FP167" s="1124"/>
      <c r="FQ167" s="1125"/>
      <c r="FR167" s="1125"/>
      <c r="FS167" s="1124"/>
      <c r="FT167" s="1124"/>
      <c r="FU167" s="1126"/>
      <c r="FV167" s="1126"/>
      <c r="FW167" s="1126"/>
      <c r="FX167" s="1126"/>
      <c r="FY167" s="1126"/>
      <c r="FZ167" s="1126"/>
      <c r="GA167" s="1126"/>
    </row>
    <row r="168" ht="28.5" customHeight="1">
      <c r="A168" s="412">
        <v>7.0</v>
      </c>
      <c r="B168" s="1089" t="s">
        <v>43</v>
      </c>
      <c r="C168" s="997"/>
      <c r="D168" s="1090"/>
      <c r="E168" s="1091"/>
      <c r="F168" s="997" t="s">
        <v>1415</v>
      </c>
      <c r="G168" s="1128" t="s">
        <v>7</v>
      </c>
      <c r="H168" s="1128" t="s">
        <v>330</v>
      </c>
      <c r="I168" s="887" t="s">
        <v>1080</v>
      </c>
      <c r="J168" s="997" t="s">
        <v>1431</v>
      </c>
      <c r="K168" s="428" t="s">
        <v>1432</v>
      </c>
      <c r="L168" s="831">
        <v>7500.0</v>
      </c>
      <c r="M168" s="831">
        <v>7627.364</v>
      </c>
      <c r="N168" s="414" t="s">
        <v>1406</v>
      </c>
      <c r="O168" s="1094"/>
      <c r="P168" s="1095"/>
      <c r="Q168" s="1095"/>
      <c r="R168" s="1095"/>
      <c r="S168" s="149" t="s">
        <v>93</v>
      </c>
      <c r="T168" s="1096"/>
      <c r="U168" s="1188">
        <v>46002.0</v>
      </c>
      <c r="V168" s="1090"/>
      <c r="W168" s="1092"/>
      <c r="X168" s="1096" t="s">
        <v>334</v>
      </c>
      <c r="Y168" s="1120"/>
      <c r="Z168" s="1181"/>
      <c r="AA168" s="1182"/>
      <c r="AB168" s="1181"/>
      <c r="AC168" s="1101"/>
      <c r="AD168" s="1102">
        <v>7200.0</v>
      </c>
      <c r="AE168" s="1102"/>
      <c r="AF168" s="1102" t="s">
        <v>335</v>
      </c>
      <c r="AG168" s="1090" t="s">
        <v>191</v>
      </c>
      <c r="AH168" s="413" t="s">
        <v>1421</v>
      </c>
      <c r="AI168" s="811" t="s">
        <v>883</v>
      </c>
      <c r="AJ168" s="811" t="s">
        <v>883</v>
      </c>
      <c r="AK168" s="811" t="s">
        <v>884</v>
      </c>
      <c r="AL168" s="803" t="s">
        <v>142</v>
      </c>
      <c r="AM168" s="1103"/>
      <c r="AN168" s="1104"/>
      <c r="AO168" s="1176" t="s">
        <v>234</v>
      </c>
      <c r="AP168" s="956">
        <v>4000.0</v>
      </c>
      <c r="AQ168" s="993">
        <f>48.3*(4000/4200)</f>
        <v>46</v>
      </c>
      <c r="AR168" s="1198">
        <v>16688.0</v>
      </c>
      <c r="AS168" s="1198">
        <f t="shared" si="406"/>
        <v>767648</v>
      </c>
      <c r="AT168" s="892">
        <v>610000.0</v>
      </c>
      <c r="AU168" s="892">
        <v>610000.0</v>
      </c>
      <c r="AV168" s="1203">
        <v>60000.0</v>
      </c>
      <c r="AW168" s="973">
        <f t="shared" si="407"/>
        <v>-97648</v>
      </c>
      <c r="AX168" s="250" t="s">
        <v>192</v>
      </c>
      <c r="AY168" s="1189"/>
      <c r="AZ168" s="1190"/>
      <c r="BA168" s="1108"/>
      <c r="BB168" s="1108"/>
      <c r="BC168" s="1108"/>
      <c r="BD168" s="1108"/>
      <c r="BE168" s="1108"/>
      <c r="BF168" s="1108"/>
      <c r="BG168" s="1108"/>
      <c r="BH168" s="1108"/>
      <c r="BI168" s="1108"/>
      <c r="BJ168" s="1108"/>
      <c r="BK168" s="1108"/>
      <c r="BL168" s="1108"/>
      <c r="BM168" s="1108"/>
      <c r="BN168" s="1108"/>
      <c r="BO168" s="1108"/>
      <c r="BP168" s="769">
        <f t="shared" si="408"/>
        <v>0</v>
      </c>
      <c r="BQ168" s="770">
        <f t="shared" si="409"/>
        <v>0</v>
      </c>
      <c r="BR168" s="769">
        <f t="shared" si="410"/>
        <v>0</v>
      </c>
      <c r="BS168" s="1108"/>
      <c r="BT168" s="1108"/>
      <c r="BU168" s="1108"/>
      <c r="BV168" s="1108"/>
      <c r="BW168" s="1108"/>
      <c r="BX168" s="1108"/>
      <c r="BY168" s="1108"/>
      <c r="BZ168" s="1108"/>
      <c r="CA168" s="1108"/>
      <c r="CB168" s="1108"/>
      <c r="CC168" s="1108"/>
      <c r="CD168" s="1108"/>
      <c r="CE168" s="1108"/>
      <c r="CF168" s="1108"/>
      <c r="CG168" s="1108"/>
      <c r="CH168" s="1108"/>
      <c r="CI168" s="1108"/>
      <c r="CJ168" s="1108"/>
      <c r="CK168" s="1108"/>
      <c r="CL168" s="1108"/>
      <c r="CM168" s="1108"/>
      <c r="CN168" s="1108"/>
      <c r="CO168" s="1108"/>
      <c r="CP168" s="1108"/>
      <c r="CQ168" s="1108"/>
      <c r="CR168" s="1108"/>
      <c r="CS168" s="1108"/>
      <c r="CT168" s="1108"/>
      <c r="CU168" s="1108"/>
      <c r="CV168" s="1108"/>
      <c r="CW168" s="1108"/>
      <c r="CX168" s="1108"/>
      <c r="CY168" s="1108"/>
      <c r="CZ168" s="1108"/>
      <c r="DA168" s="1108"/>
      <c r="DB168" s="1108"/>
      <c r="DC168" s="1108"/>
      <c r="DD168" s="1108"/>
      <c r="DE168" s="1108"/>
      <c r="DF168" s="1108"/>
      <c r="DG168" s="1108"/>
      <c r="DH168" s="1108"/>
      <c r="DI168" s="1108"/>
      <c r="DJ168" s="1108"/>
      <c r="DK168" s="1108"/>
      <c r="DL168" s="1108"/>
      <c r="DM168" s="1108"/>
      <c r="DN168" s="1114"/>
      <c r="DO168" s="1114"/>
      <c r="DP168" s="1114"/>
      <c r="DQ168" s="1114"/>
      <c r="DR168" s="1114"/>
      <c r="DS168" s="1114"/>
      <c r="DT168" s="1114"/>
      <c r="DU168" s="1114"/>
      <c r="DV168" s="1114"/>
      <c r="DW168" s="1114"/>
      <c r="DX168" s="1114"/>
      <c r="DY168" s="1114"/>
      <c r="DZ168" s="1114"/>
      <c r="EA168" s="1114"/>
      <c r="EB168" s="1114"/>
      <c r="EC168" s="1114"/>
      <c r="ED168" s="1114"/>
      <c r="EE168" s="1114"/>
      <c r="EF168" s="1114"/>
      <c r="EG168" s="1114"/>
      <c r="EH168" s="1114"/>
      <c r="EI168" s="1114"/>
      <c r="EJ168" s="1114"/>
      <c r="EK168" s="1114"/>
      <c r="EL168" s="1114"/>
      <c r="EM168" s="1114"/>
      <c r="EN168" s="1114"/>
      <c r="EO168" s="1114"/>
      <c r="EP168" s="1114"/>
      <c r="EQ168" s="1115">
        <v>41000.0</v>
      </c>
      <c r="ER168" s="832" t="s">
        <v>194</v>
      </c>
      <c r="ES168" s="1116">
        <v>3.0E7</v>
      </c>
      <c r="ET168" s="1130"/>
      <c r="EU168" s="1131"/>
      <c r="EV168" s="1118">
        <v>46001.81597222222</v>
      </c>
      <c r="EW168" s="1118">
        <v>46001.81597222222</v>
      </c>
      <c r="EX168" s="1118">
        <v>46001.930555555555</v>
      </c>
      <c r="EY168" s="1118">
        <v>46002.71527777778</v>
      </c>
      <c r="EZ168" s="1119">
        <f t="shared" si="411"/>
        <v>0.8993055556</v>
      </c>
      <c r="FA168" s="1120" t="str">
        <f t="shared" si="412"/>
        <v>0 hari 21 jam 35 menit 0</v>
      </c>
      <c r="FB168" s="1121">
        <v>46002.94097222222</v>
      </c>
      <c r="FC168" s="1119">
        <f t="shared" si="413"/>
        <v>1.125</v>
      </c>
      <c r="FD168" s="1120" t="str">
        <f t="shared" si="414"/>
        <v>1 hari 3 jam 0 menit 0</v>
      </c>
      <c r="FE168" s="1122"/>
      <c r="FF168" s="1122"/>
      <c r="FG168" s="1122"/>
      <c r="FH168" s="1122"/>
      <c r="FI168" s="1119">
        <f t="shared" si="415"/>
        <v>0</v>
      </c>
      <c r="FJ168" s="1120" t="str">
        <f t="shared" si="416"/>
        <v>0 hari 0 jam 0 menit 0</v>
      </c>
      <c r="FK168" s="1119">
        <f t="shared" si="417"/>
        <v>1.125</v>
      </c>
      <c r="FL168" s="1120" t="str">
        <f t="shared" si="418"/>
        <v>1 hari 3 jam 0 menit 0</v>
      </c>
      <c r="FM168" s="1123"/>
      <c r="FN168" s="1192"/>
      <c r="FO168" s="1124"/>
      <c r="FP168" s="1124"/>
      <c r="FQ168" s="1125"/>
      <c r="FR168" s="1125"/>
      <c r="FS168" s="1124"/>
      <c r="FT168" s="1124"/>
      <c r="FU168" s="1126"/>
      <c r="FV168" s="1126"/>
      <c r="FW168" s="1126"/>
      <c r="FX168" s="1126"/>
      <c r="FY168" s="1126"/>
      <c r="FZ168" s="1126"/>
      <c r="GA168" s="1126"/>
    </row>
    <row r="169">
      <c r="A169" s="301"/>
      <c r="B169" s="553"/>
      <c r="C169" s="554"/>
      <c r="D169" s="567"/>
      <c r="E169" s="307"/>
      <c r="F169" s="300"/>
      <c r="G169" s="300"/>
      <c r="H169" s="300"/>
      <c r="I169" s="557"/>
      <c r="J169" s="558"/>
      <c r="K169" s="1164" t="s">
        <v>111</v>
      </c>
      <c r="L169" s="309">
        <f t="shared" ref="L169:M169" si="419">SUM(L162:L168)</f>
        <v>53000</v>
      </c>
      <c r="M169" s="310">
        <f t="shared" si="419"/>
        <v>52945.174</v>
      </c>
      <c r="N169" s="311"/>
      <c r="O169" s="300"/>
      <c r="P169" s="300"/>
      <c r="Q169" s="300"/>
      <c r="R169" s="300"/>
      <c r="S169" s="300"/>
      <c r="T169" s="280"/>
      <c r="U169" s="300"/>
      <c r="V169" s="312"/>
      <c r="W169" s="313"/>
      <c r="X169" s="281"/>
      <c r="Y169" s="301"/>
      <c r="Z169" s="301"/>
      <c r="AA169" s="314"/>
      <c r="AB169" s="314"/>
      <c r="AC169" s="314"/>
      <c r="AD169" s="309"/>
      <c r="AE169" s="309"/>
      <c r="AF169" s="309"/>
      <c r="AG169" s="300"/>
      <c r="AH169" s="289"/>
      <c r="AI169" s="280"/>
      <c r="AJ169" s="280"/>
      <c r="AK169" s="280"/>
      <c r="AL169" s="280"/>
      <c r="AM169" s="280"/>
      <c r="AN169" s="280"/>
      <c r="AO169" s="280"/>
      <c r="AP169" s="280"/>
      <c r="AQ169" s="280"/>
      <c r="AR169" s="280"/>
      <c r="AS169" s="280"/>
      <c r="AT169" s="280"/>
      <c r="AU169" s="280"/>
      <c r="AV169" s="291"/>
      <c r="AW169" s="280"/>
      <c r="AX169" s="301"/>
      <c r="AY169" s="280"/>
      <c r="AZ169" s="280"/>
      <c r="BA169" s="289"/>
      <c r="BB169" s="289"/>
      <c r="BC169" s="289"/>
      <c r="BD169" s="289"/>
      <c r="BE169" s="289"/>
      <c r="BF169" s="289"/>
      <c r="BG169" s="289"/>
      <c r="BH169" s="289"/>
      <c r="BI169" s="289"/>
      <c r="BJ169" s="289"/>
      <c r="BK169" s="289"/>
      <c r="BL169" s="289"/>
      <c r="BM169" s="289"/>
      <c r="BN169" s="289"/>
      <c r="BO169" s="289"/>
      <c r="BP169" s="289"/>
      <c r="BQ169" s="289"/>
      <c r="BR169" s="289"/>
      <c r="BS169" s="289"/>
      <c r="BT169" s="289"/>
      <c r="BU169" s="289"/>
      <c r="BV169" s="289"/>
      <c r="BW169" s="289"/>
      <c r="BX169" s="289"/>
      <c r="BY169" s="289"/>
      <c r="BZ169" s="289"/>
      <c r="CA169" s="289"/>
      <c r="CB169" s="289"/>
      <c r="CC169" s="289"/>
      <c r="CD169" s="289"/>
      <c r="CE169" s="289"/>
      <c r="CF169" s="289"/>
      <c r="CG169" s="289"/>
      <c r="CH169" s="289"/>
      <c r="CI169" s="289"/>
      <c r="CJ169" s="289"/>
      <c r="CK169" s="289"/>
      <c r="CL169" s="289"/>
      <c r="CM169" s="289"/>
      <c r="CN169" s="289"/>
      <c r="CO169" s="289"/>
      <c r="CP169" s="289"/>
      <c r="CQ169" s="289"/>
      <c r="CR169" s="289"/>
      <c r="CS169" s="289"/>
      <c r="CT169" s="289"/>
      <c r="CU169" s="289"/>
      <c r="CV169" s="289"/>
      <c r="CW169" s="289"/>
      <c r="CX169" s="289"/>
      <c r="CY169" s="289"/>
      <c r="CZ169" s="289"/>
      <c r="DA169" s="289"/>
      <c r="DB169" s="289"/>
      <c r="DC169" s="289"/>
      <c r="DD169" s="289"/>
      <c r="DE169" s="289"/>
      <c r="DF169" s="289"/>
      <c r="DG169" s="289"/>
      <c r="DH169" s="289"/>
      <c r="DI169" s="289"/>
      <c r="DJ169" s="289"/>
      <c r="DK169" s="289"/>
      <c r="DL169" s="289"/>
      <c r="DM169" s="289"/>
      <c r="DN169" s="289"/>
      <c r="DO169" s="289"/>
      <c r="DP169" s="289"/>
      <c r="DQ169" s="289"/>
      <c r="DR169" s="289"/>
      <c r="DS169" s="280"/>
      <c r="DT169" s="289"/>
      <c r="DU169" s="289"/>
      <c r="DV169" s="289"/>
      <c r="DW169" s="289"/>
      <c r="DX169" s="289"/>
      <c r="DY169" s="280"/>
      <c r="DZ169" s="280"/>
      <c r="EA169" s="289"/>
      <c r="EB169" s="289"/>
      <c r="EC169" s="289"/>
      <c r="ED169" s="289"/>
      <c r="EE169" s="289"/>
      <c r="EF169" s="280"/>
      <c r="EG169" s="289"/>
      <c r="EH169" s="289"/>
      <c r="EI169" s="289"/>
      <c r="EJ169" s="289"/>
      <c r="EK169" s="289"/>
      <c r="EL169" s="280"/>
      <c r="EM169" s="289"/>
      <c r="EN169" s="289"/>
      <c r="EO169" s="289"/>
      <c r="EP169" s="289"/>
      <c r="EQ169" s="292"/>
      <c r="ER169" s="293"/>
      <c r="ES169" s="292"/>
      <c r="ET169" s="292"/>
      <c r="EU169" s="316"/>
      <c r="EV169" s="316"/>
      <c r="EW169" s="316"/>
      <c r="EX169" s="316"/>
      <c r="EY169" s="316"/>
      <c r="EZ169" s="292"/>
      <c r="FA169" s="292"/>
      <c r="FB169" s="316"/>
      <c r="FC169" s="292"/>
      <c r="FD169" s="292"/>
      <c r="FE169" s="316"/>
      <c r="FF169" s="316"/>
      <c r="FG169" s="316"/>
      <c r="FH169" s="316"/>
      <c r="FI169" s="316"/>
      <c r="FJ169" s="316"/>
      <c r="FK169" s="316"/>
      <c r="FL169" s="316"/>
      <c r="FM169" s="316"/>
      <c r="FN169" s="316"/>
      <c r="FO169" s="295"/>
      <c r="FP169" s="295"/>
      <c r="FQ169" s="295"/>
      <c r="FR169" s="295"/>
      <c r="FS169" s="295"/>
      <c r="FT169" s="295"/>
      <c r="FU169" s="797"/>
      <c r="FV169" s="797"/>
      <c r="FW169" s="797"/>
      <c r="FX169" s="797"/>
      <c r="FY169" s="797"/>
      <c r="FZ169" s="797"/>
      <c r="GA169" s="797"/>
    </row>
    <row r="170" ht="30.75" customHeight="1">
      <c r="A170" s="1204">
        <v>1.0</v>
      </c>
      <c r="B170" s="1205"/>
      <c r="C170" s="1038" t="s">
        <v>510</v>
      </c>
      <c r="D170" s="334" t="s">
        <v>8</v>
      </c>
      <c r="E170" s="1206" t="s">
        <v>1433</v>
      </c>
      <c r="F170" s="1207" t="s">
        <v>1402</v>
      </c>
      <c r="G170" s="1208" t="s">
        <v>577</v>
      </c>
      <c r="H170" s="395" t="s">
        <v>1434</v>
      </c>
      <c r="I170" s="395" t="s">
        <v>185</v>
      </c>
      <c r="J170" s="1209" t="s">
        <v>1435</v>
      </c>
      <c r="K170" s="1210" t="s">
        <v>1436</v>
      </c>
      <c r="L170" s="1211">
        <v>7500.0</v>
      </c>
      <c r="M170" s="1212">
        <v>7709.55</v>
      </c>
      <c r="N170" s="414" t="s">
        <v>1406</v>
      </c>
      <c r="O170" s="1213"/>
      <c r="P170" s="1213"/>
      <c r="Q170" s="1213"/>
      <c r="R170" s="1213"/>
      <c r="S170" s="149" t="s">
        <v>93</v>
      </c>
      <c r="T170" s="1214"/>
      <c r="U170" s="1188">
        <v>46004.0</v>
      </c>
      <c r="V170" s="1127"/>
      <c r="W170" s="1128"/>
      <c r="X170" s="1141"/>
      <c r="Y170" s="1215"/>
      <c r="Z170" s="1183"/>
      <c r="AA170" s="1216"/>
      <c r="AB170" s="1183"/>
      <c r="AC170" s="1217"/>
      <c r="AD170" s="1218"/>
      <c r="AE170" s="1218"/>
      <c r="AF170" s="1218"/>
      <c r="AG170" s="1090" t="s">
        <v>191</v>
      </c>
      <c r="AH170" s="1042"/>
      <c r="AI170" s="451"/>
      <c r="AJ170" s="451"/>
      <c r="AK170" s="448"/>
      <c r="AL170" s="451"/>
      <c r="AM170" s="453"/>
      <c r="AN170" s="453"/>
      <c r="AO170" s="1017"/>
      <c r="AP170" s="956">
        <v>5400.0</v>
      </c>
      <c r="AQ170" s="993">
        <f t="shared" ref="AQ170:AQ173" si="420">(72.82+72.02)/2</f>
        <v>72.42</v>
      </c>
      <c r="AR170" s="971">
        <v>16688.0</v>
      </c>
      <c r="AS170" s="972">
        <f t="shared" ref="AS170:AS173" si="421">AR170*AQ170</f>
        <v>1208544.96</v>
      </c>
      <c r="AT170" s="971">
        <v>1100073.0</v>
      </c>
      <c r="AU170" s="971">
        <v>1085063.0</v>
      </c>
      <c r="AV170" s="1201">
        <v>88000.0</v>
      </c>
      <c r="AW170" s="1201">
        <f t="shared" ref="AW170:AW173" si="422">(AT170+AV170)-AS170</f>
        <v>-20471.96</v>
      </c>
      <c r="AX170" s="1219">
        <f>6.5</f>
        <v>6.5</v>
      </c>
      <c r="AY170" s="1220"/>
      <c r="AZ170" s="1221"/>
      <c r="BA170" s="1221"/>
      <c r="BB170" s="451"/>
      <c r="BC170" s="451"/>
      <c r="BD170" s="451"/>
      <c r="BE170" s="451"/>
      <c r="BF170" s="451"/>
      <c r="BG170" s="451"/>
      <c r="BH170" s="451"/>
      <c r="BI170" s="451"/>
      <c r="BJ170" s="451"/>
      <c r="BK170" s="451"/>
      <c r="BL170" s="451"/>
      <c r="BM170" s="451"/>
      <c r="BN170" s="451"/>
      <c r="BO170" s="451"/>
      <c r="BP170" s="769">
        <f t="shared" ref="BP170:BP173" si="423">BO170-BJ170</f>
        <v>0</v>
      </c>
      <c r="BQ170" s="770">
        <f t="shared" ref="BQ170:BQ173" si="424">BO170-BK170</f>
        <v>0</v>
      </c>
      <c r="BR170" s="769">
        <f t="shared" ref="BR170:BR173" si="425">BO170-BN170</f>
        <v>0</v>
      </c>
      <c r="BS170" s="451"/>
      <c r="BT170" s="451"/>
      <c r="BU170" s="451"/>
      <c r="BV170" s="451"/>
      <c r="BW170" s="451"/>
      <c r="BX170" s="451"/>
      <c r="BY170" s="451"/>
      <c r="BZ170" s="451"/>
      <c r="CA170" s="451"/>
      <c r="CB170" s="451"/>
      <c r="CC170" s="451"/>
      <c r="CD170" s="451"/>
      <c r="CE170" s="451"/>
      <c r="CF170" s="451"/>
      <c r="CG170" s="451"/>
      <c r="CH170" s="451"/>
      <c r="CI170" s="451"/>
      <c r="CJ170" s="451"/>
      <c r="CK170" s="451"/>
      <c r="CL170" s="451"/>
      <c r="CM170" s="451"/>
      <c r="CN170" s="451"/>
      <c r="CO170" s="451"/>
      <c r="CP170" s="451"/>
      <c r="CQ170" s="451"/>
      <c r="CR170" s="451"/>
      <c r="CS170" s="451"/>
      <c r="CT170" s="451"/>
      <c r="CU170" s="451"/>
      <c r="CV170" s="451"/>
      <c r="CW170" s="451"/>
      <c r="CX170" s="451"/>
      <c r="CY170" s="451"/>
      <c r="CZ170" s="451"/>
      <c r="DA170" s="451"/>
      <c r="DB170" s="451"/>
      <c r="DC170" s="451"/>
      <c r="DD170" s="451"/>
      <c r="DE170" s="451"/>
      <c r="DF170" s="451"/>
      <c r="DG170" s="451"/>
      <c r="DH170" s="451"/>
      <c r="DI170" s="451"/>
      <c r="DJ170" s="451"/>
      <c r="DK170" s="451"/>
      <c r="DL170" s="451"/>
      <c r="DM170" s="451"/>
      <c r="DN170" s="451"/>
      <c r="DO170" s="451"/>
      <c r="DP170" s="451"/>
      <c r="DQ170" s="451"/>
      <c r="DR170" s="451"/>
      <c r="DS170" s="451"/>
      <c r="DT170" s="451"/>
      <c r="DU170" s="451"/>
      <c r="DV170" s="451"/>
      <c r="DW170" s="451"/>
      <c r="DX170" s="451"/>
      <c r="DY170" s="451"/>
      <c r="DZ170" s="451"/>
      <c r="EA170" s="451"/>
      <c r="EB170" s="451"/>
      <c r="EC170" s="451"/>
      <c r="ED170" s="451"/>
      <c r="EE170" s="451"/>
      <c r="EF170" s="451"/>
      <c r="EG170" s="451"/>
      <c r="EH170" s="451"/>
      <c r="EI170" s="451"/>
      <c r="EJ170" s="451"/>
      <c r="EK170" s="451"/>
      <c r="EL170" s="451"/>
      <c r="EM170" s="451"/>
      <c r="EN170" s="451"/>
      <c r="EO170" s="451"/>
      <c r="EP170" s="1023"/>
      <c r="EQ170" s="1066">
        <v>75000.0</v>
      </c>
      <c r="ER170" s="832" t="s">
        <v>194</v>
      </c>
      <c r="ES170" s="1116">
        <v>3.0E7</v>
      </c>
      <c r="ET170" s="1191">
        <v>12500.0</v>
      </c>
      <c r="EU170" s="1117">
        <v>45996.0</v>
      </c>
      <c r="EV170" s="1118">
        <v>46004.27777777778</v>
      </c>
      <c r="EW170" s="1118">
        <v>46004.27777777778</v>
      </c>
      <c r="EX170" s="1118">
        <v>46004.28472222222</v>
      </c>
      <c r="EY170" s="1118">
        <v>46004.524305555555</v>
      </c>
      <c r="EZ170" s="1119">
        <f t="shared" ref="EZ170:EZ173" si="426">EY170-EV170</f>
        <v>0.2465277778</v>
      </c>
      <c r="FA170" s="1120" t="str">
        <f t="shared" ref="FA170:FA173" si="427">INT(EY170-EV170)&amp;" hari "&amp;HOUR(MOD(EY170-EV170,1))&amp;" jam "&amp;MINUTE(MOD(EY170-EV170,1))&amp;" menit "&amp;SECOND(MOD(EY170-EV170,1))</f>
        <v>0 hari 5 jam 55 menit 0</v>
      </c>
      <c r="FB170" s="1221"/>
      <c r="FC170" s="1119">
        <f t="shared" ref="FC170:FC173" si="428">FB170-EV170</f>
        <v>-46004.27778</v>
      </c>
      <c r="FD170" s="1120" t="str">
        <f t="shared" ref="FD170:FD173" si="429">INT(FB170-EV170)&amp;" hari "&amp;HOUR(MOD(FB170-EV170,1))&amp;" jam "&amp;MINUTE(MOD(FB170-EV170,1))&amp;" menit "&amp;SECOND(MOD(FB170-EV170,1))</f>
        <v>-46005 hari 17 jam 20 menit 0</v>
      </c>
      <c r="FE170" s="1221"/>
      <c r="FF170" s="1221"/>
      <c r="FG170" s="1221"/>
      <c r="FH170" s="1221"/>
      <c r="FI170" s="1119">
        <f t="shared" ref="FI170:FI173" si="430">FH170-FE170</f>
        <v>0</v>
      </c>
      <c r="FJ170" s="1120" t="str">
        <f t="shared" ref="FJ170:FJ173" si="431">INT(FH170-FE170)&amp;" hari "&amp;HOUR(MOD(FH170-FE170,1))&amp;" jam "&amp;MINUTE(MOD(FH170-FE170,1))&amp;" menit "&amp;SECOND(MOD(FH170-FE170,1))</f>
        <v>0 hari 0 jam 0 menit 0</v>
      </c>
      <c r="FK170" s="1119">
        <f t="shared" ref="FK170:FK173" si="432">FC170+FI170</f>
        <v>-46004.27778</v>
      </c>
      <c r="FL170" s="1120" t="str">
        <f t="shared" ref="FL170:FL173" si="433">INT(FK170)&amp;" hari "&amp;HOUR(MOD(FK170,1))&amp;" jam "&amp;MINUTE(MOD(FK170,1))&amp;" menit "&amp;SECOND(MOD(FK170,1))</f>
        <v>-46005 hari 17 jam 20 menit 0</v>
      </c>
      <c r="FM170" s="1221"/>
      <c r="FN170" s="1221"/>
      <c r="FO170" s="463"/>
      <c r="FP170" s="1221"/>
      <c r="FQ170" s="1221"/>
      <c r="FR170" s="1221"/>
      <c r="FS170" s="1221"/>
      <c r="FT170" s="1221"/>
      <c r="FU170" s="1221"/>
      <c r="FV170" s="463"/>
      <c r="FW170" s="463"/>
      <c r="FX170" s="463"/>
      <c r="FY170" s="463"/>
      <c r="FZ170" s="463"/>
      <c r="GA170" s="463"/>
    </row>
    <row r="171" ht="30.75" customHeight="1">
      <c r="A171" s="1204">
        <v>2.0</v>
      </c>
      <c r="B171" s="1205"/>
      <c r="C171" s="1222"/>
      <c r="D171" s="1223"/>
      <c r="E171" s="1224" t="s">
        <v>1437</v>
      </c>
      <c r="F171" s="1207" t="s">
        <v>1402</v>
      </c>
      <c r="G171" s="1208" t="s">
        <v>577</v>
      </c>
      <c r="H171" s="395" t="s">
        <v>1438</v>
      </c>
      <c r="I171" s="395" t="s">
        <v>185</v>
      </c>
      <c r="J171" s="1209" t="s">
        <v>1439</v>
      </c>
      <c r="K171" s="1210" t="s">
        <v>1440</v>
      </c>
      <c r="L171" s="1225">
        <v>7500.0</v>
      </c>
      <c r="M171" s="1212">
        <v>7702.51</v>
      </c>
      <c r="N171" s="414" t="s">
        <v>1406</v>
      </c>
      <c r="O171" s="1213"/>
      <c r="P171" s="1213"/>
      <c r="Q171" s="1213"/>
      <c r="R171" s="1213"/>
      <c r="S171" s="149" t="s">
        <v>93</v>
      </c>
      <c r="T171" s="1214"/>
      <c r="U171" s="1188">
        <v>46004.0</v>
      </c>
      <c r="V171" s="1127"/>
      <c r="W171" s="1128"/>
      <c r="X171" s="1141"/>
      <c r="Y171" s="1215"/>
      <c r="Z171" s="1183"/>
      <c r="AA171" s="1216"/>
      <c r="AB171" s="1183"/>
      <c r="AC171" s="1217"/>
      <c r="AD171" s="1218"/>
      <c r="AE171" s="1218"/>
      <c r="AF171" s="1218"/>
      <c r="AG171" s="1090" t="s">
        <v>191</v>
      </c>
      <c r="AH171" s="1042"/>
      <c r="AI171" s="451"/>
      <c r="AJ171" s="451"/>
      <c r="AK171" s="448"/>
      <c r="AL171" s="451"/>
      <c r="AM171" s="453"/>
      <c r="AN171" s="453"/>
      <c r="AO171" s="1017"/>
      <c r="AP171" s="956">
        <v>5400.0</v>
      </c>
      <c r="AQ171" s="993">
        <f t="shared" si="420"/>
        <v>72.42</v>
      </c>
      <c r="AR171" s="971">
        <v>16688.0</v>
      </c>
      <c r="AS171" s="972">
        <f t="shared" si="421"/>
        <v>1208544.96</v>
      </c>
      <c r="AT171" s="971">
        <v>1100073.0</v>
      </c>
      <c r="AU171" s="971">
        <v>1085063.0</v>
      </c>
      <c r="AV171" s="1201">
        <v>88000.0</v>
      </c>
      <c r="AW171" s="1201">
        <f t="shared" si="422"/>
        <v>-20471.96</v>
      </c>
      <c r="AX171" s="1219">
        <f>AQ170-6.5</f>
        <v>65.92</v>
      </c>
      <c r="AY171" s="1220"/>
      <c r="AZ171" s="1221"/>
      <c r="BA171" s="1221"/>
      <c r="BB171" s="451"/>
      <c r="BC171" s="451"/>
      <c r="BD171" s="451"/>
      <c r="BE171" s="451"/>
      <c r="BF171" s="451"/>
      <c r="BG171" s="451"/>
      <c r="BH171" s="451"/>
      <c r="BI171" s="451"/>
      <c r="BJ171" s="451"/>
      <c r="BK171" s="451"/>
      <c r="BL171" s="451"/>
      <c r="BM171" s="451"/>
      <c r="BN171" s="451"/>
      <c r="BO171" s="451"/>
      <c r="BP171" s="769">
        <f t="shared" si="423"/>
        <v>0</v>
      </c>
      <c r="BQ171" s="770">
        <f t="shared" si="424"/>
        <v>0</v>
      </c>
      <c r="BR171" s="769">
        <f t="shared" si="425"/>
        <v>0</v>
      </c>
      <c r="BS171" s="451"/>
      <c r="BT171" s="451"/>
      <c r="BU171" s="451"/>
      <c r="BV171" s="451"/>
      <c r="BW171" s="451"/>
      <c r="BX171" s="451"/>
      <c r="BY171" s="451"/>
      <c r="BZ171" s="451"/>
      <c r="CA171" s="451"/>
      <c r="CB171" s="451"/>
      <c r="CC171" s="451"/>
      <c r="CD171" s="451"/>
      <c r="CE171" s="451"/>
      <c r="CF171" s="451"/>
      <c r="CG171" s="451"/>
      <c r="CH171" s="451"/>
      <c r="CI171" s="451"/>
      <c r="CJ171" s="451"/>
      <c r="CK171" s="451"/>
      <c r="CL171" s="451"/>
      <c r="CM171" s="451"/>
      <c r="CN171" s="451"/>
      <c r="CO171" s="451"/>
      <c r="CP171" s="451"/>
      <c r="CQ171" s="451"/>
      <c r="CR171" s="451"/>
      <c r="CS171" s="451"/>
      <c r="CT171" s="451"/>
      <c r="CU171" s="451"/>
      <c r="CV171" s="451"/>
      <c r="CW171" s="451"/>
      <c r="CX171" s="451"/>
      <c r="CY171" s="451"/>
      <c r="CZ171" s="451"/>
      <c r="DA171" s="451"/>
      <c r="DB171" s="451"/>
      <c r="DC171" s="451"/>
      <c r="DD171" s="451"/>
      <c r="DE171" s="451"/>
      <c r="DF171" s="451"/>
      <c r="DG171" s="451"/>
      <c r="DH171" s="451"/>
      <c r="DI171" s="451"/>
      <c r="DJ171" s="451"/>
      <c r="DK171" s="451"/>
      <c r="DL171" s="451"/>
      <c r="DM171" s="451"/>
      <c r="DN171" s="451"/>
      <c r="DO171" s="451"/>
      <c r="DP171" s="451"/>
      <c r="DQ171" s="451"/>
      <c r="DR171" s="451"/>
      <c r="DS171" s="451"/>
      <c r="DT171" s="451"/>
      <c r="DU171" s="451"/>
      <c r="DV171" s="451"/>
      <c r="DW171" s="451"/>
      <c r="DX171" s="451"/>
      <c r="DY171" s="451"/>
      <c r="DZ171" s="451"/>
      <c r="EA171" s="451"/>
      <c r="EB171" s="451"/>
      <c r="EC171" s="451"/>
      <c r="ED171" s="451"/>
      <c r="EE171" s="451"/>
      <c r="EF171" s="451"/>
      <c r="EG171" s="451"/>
      <c r="EH171" s="451"/>
      <c r="EI171" s="451"/>
      <c r="EJ171" s="451"/>
      <c r="EK171" s="451"/>
      <c r="EL171" s="451"/>
      <c r="EM171" s="451"/>
      <c r="EN171" s="451"/>
      <c r="EO171" s="451"/>
      <c r="EP171" s="1023"/>
      <c r="EQ171" s="1066">
        <v>75000.0</v>
      </c>
      <c r="ER171" s="832" t="s">
        <v>194</v>
      </c>
      <c r="ES171" s="1116">
        <v>3.0E7</v>
      </c>
      <c r="ET171" s="1014"/>
      <c r="EU171" s="1221"/>
      <c r="EV171" s="1118">
        <v>46003.805555555555</v>
      </c>
      <c r="EW171" s="1118">
        <v>46003.805555555555</v>
      </c>
      <c r="EX171" s="1118">
        <v>46003.81597222222</v>
      </c>
      <c r="EY171" s="1118">
        <v>46004.010416666664</v>
      </c>
      <c r="EZ171" s="1119">
        <f t="shared" si="426"/>
        <v>0.2048611111</v>
      </c>
      <c r="FA171" s="1120" t="str">
        <f t="shared" si="427"/>
        <v>0 hari 4 jam 55 menit 0</v>
      </c>
      <c r="FB171" s="1221"/>
      <c r="FC171" s="1119">
        <f t="shared" si="428"/>
        <v>-46003.80556</v>
      </c>
      <c r="FD171" s="1120" t="str">
        <f t="shared" si="429"/>
        <v>-46004 hari 4 jam 40 menit 0</v>
      </c>
      <c r="FE171" s="1221"/>
      <c r="FF171" s="1221"/>
      <c r="FG171" s="1221"/>
      <c r="FH171" s="1221"/>
      <c r="FI171" s="1119">
        <f t="shared" si="430"/>
        <v>0</v>
      </c>
      <c r="FJ171" s="1120" t="str">
        <f t="shared" si="431"/>
        <v>0 hari 0 jam 0 menit 0</v>
      </c>
      <c r="FK171" s="1119">
        <f t="shared" si="432"/>
        <v>-46003.80556</v>
      </c>
      <c r="FL171" s="1120" t="str">
        <f t="shared" si="433"/>
        <v>-46004 hari 4 jam 40 menit 0</v>
      </c>
      <c r="FM171" s="1221"/>
      <c r="FN171" s="1221"/>
      <c r="FO171" s="463"/>
      <c r="FP171" s="1221"/>
      <c r="FQ171" s="1221"/>
      <c r="FR171" s="1221"/>
      <c r="FS171" s="1221"/>
      <c r="FT171" s="1221"/>
      <c r="FU171" s="1221"/>
      <c r="FV171" s="463"/>
      <c r="FW171" s="463"/>
      <c r="FX171" s="463"/>
      <c r="FY171" s="463"/>
      <c r="FZ171" s="463"/>
      <c r="GA171" s="463"/>
    </row>
    <row r="172" ht="30.75" customHeight="1">
      <c r="A172" s="1204">
        <v>3.0</v>
      </c>
      <c r="B172" s="1205"/>
      <c r="C172" s="1222"/>
      <c r="D172" s="1223"/>
      <c r="E172" s="1226"/>
      <c r="F172" s="1207" t="s">
        <v>1402</v>
      </c>
      <c r="G172" s="1208" t="s">
        <v>577</v>
      </c>
      <c r="H172" s="395" t="s">
        <v>1441</v>
      </c>
      <c r="I172" s="395" t="s">
        <v>185</v>
      </c>
      <c r="J172" s="1209" t="s">
        <v>1442</v>
      </c>
      <c r="K172" s="1223" t="s">
        <v>1443</v>
      </c>
      <c r="L172" s="1225">
        <v>7500.0</v>
      </c>
      <c r="M172" s="1212">
        <v>7253.31</v>
      </c>
      <c r="N172" s="414" t="s">
        <v>1406</v>
      </c>
      <c r="O172" s="1213"/>
      <c r="P172" s="1213"/>
      <c r="Q172" s="1213"/>
      <c r="R172" s="1213"/>
      <c r="S172" s="149" t="s">
        <v>93</v>
      </c>
      <c r="T172" s="1214"/>
      <c r="U172" s="1188">
        <v>46005.0</v>
      </c>
      <c r="V172" s="1127"/>
      <c r="W172" s="1128"/>
      <c r="X172" s="1141"/>
      <c r="Y172" s="1215"/>
      <c r="Z172" s="1183"/>
      <c r="AA172" s="1216"/>
      <c r="AB172" s="1183"/>
      <c r="AC172" s="1217"/>
      <c r="AD172" s="1218"/>
      <c r="AE172" s="1218"/>
      <c r="AF172" s="1218"/>
      <c r="AG172" s="1090" t="s">
        <v>191</v>
      </c>
      <c r="AH172" s="1042"/>
      <c r="AI172" s="451"/>
      <c r="AJ172" s="451"/>
      <c r="AK172" s="448"/>
      <c r="AL172" s="451"/>
      <c r="AM172" s="453"/>
      <c r="AN172" s="453"/>
      <c r="AO172" s="1017"/>
      <c r="AP172" s="956">
        <v>5400.0</v>
      </c>
      <c r="AQ172" s="993">
        <f t="shared" si="420"/>
        <v>72.42</v>
      </c>
      <c r="AR172" s="971">
        <v>16688.0</v>
      </c>
      <c r="AS172" s="972">
        <f t="shared" si="421"/>
        <v>1208544.96</v>
      </c>
      <c r="AT172" s="971">
        <v>1100073.0</v>
      </c>
      <c r="AU172" s="971">
        <v>1085063.0</v>
      </c>
      <c r="AV172" s="1201">
        <v>88000.0</v>
      </c>
      <c r="AW172" s="1201">
        <f t="shared" si="422"/>
        <v>-20471.96</v>
      </c>
      <c r="AX172" s="1227"/>
      <c r="AY172" s="1220"/>
      <c r="AZ172" s="1221"/>
      <c r="BA172" s="1221"/>
      <c r="BB172" s="451"/>
      <c r="BC172" s="451"/>
      <c r="BD172" s="451"/>
      <c r="BE172" s="451"/>
      <c r="BF172" s="451"/>
      <c r="BG172" s="451"/>
      <c r="BH172" s="451"/>
      <c r="BI172" s="451"/>
      <c r="BJ172" s="451"/>
      <c r="BK172" s="451"/>
      <c r="BL172" s="451"/>
      <c r="BM172" s="451"/>
      <c r="BN172" s="451"/>
      <c r="BO172" s="451"/>
      <c r="BP172" s="769">
        <f t="shared" si="423"/>
        <v>0</v>
      </c>
      <c r="BQ172" s="770">
        <f t="shared" si="424"/>
        <v>0</v>
      </c>
      <c r="BR172" s="769">
        <f t="shared" si="425"/>
        <v>0</v>
      </c>
      <c r="BS172" s="451"/>
      <c r="BT172" s="451"/>
      <c r="BU172" s="451"/>
      <c r="BV172" s="451"/>
      <c r="BW172" s="451"/>
      <c r="BX172" s="451"/>
      <c r="BY172" s="451"/>
      <c r="BZ172" s="451"/>
      <c r="CA172" s="451"/>
      <c r="CB172" s="451"/>
      <c r="CC172" s="451"/>
      <c r="CD172" s="451"/>
      <c r="CE172" s="451"/>
      <c r="CF172" s="451"/>
      <c r="CG172" s="451"/>
      <c r="CH172" s="451"/>
      <c r="CI172" s="451"/>
      <c r="CJ172" s="451"/>
      <c r="CK172" s="451"/>
      <c r="CL172" s="451"/>
      <c r="CM172" s="451"/>
      <c r="CN172" s="451"/>
      <c r="CO172" s="451"/>
      <c r="CP172" s="451"/>
      <c r="CQ172" s="451"/>
      <c r="CR172" s="451"/>
      <c r="CS172" s="451"/>
      <c r="CT172" s="451"/>
      <c r="CU172" s="451"/>
      <c r="CV172" s="451"/>
      <c r="CW172" s="451"/>
      <c r="CX172" s="451"/>
      <c r="CY172" s="451"/>
      <c r="CZ172" s="451"/>
      <c r="DA172" s="451"/>
      <c r="DB172" s="451"/>
      <c r="DC172" s="451"/>
      <c r="DD172" s="451"/>
      <c r="DE172" s="451"/>
      <c r="DF172" s="451"/>
      <c r="DG172" s="451"/>
      <c r="DH172" s="451"/>
      <c r="DI172" s="451"/>
      <c r="DJ172" s="451"/>
      <c r="DK172" s="451"/>
      <c r="DL172" s="451"/>
      <c r="DM172" s="451"/>
      <c r="DN172" s="451"/>
      <c r="DO172" s="451"/>
      <c r="DP172" s="451"/>
      <c r="DQ172" s="451"/>
      <c r="DR172" s="451"/>
      <c r="DS172" s="451"/>
      <c r="DT172" s="451"/>
      <c r="DU172" s="451"/>
      <c r="DV172" s="451"/>
      <c r="DW172" s="451"/>
      <c r="DX172" s="451"/>
      <c r="DY172" s="451"/>
      <c r="DZ172" s="451"/>
      <c r="EA172" s="451"/>
      <c r="EB172" s="451"/>
      <c r="EC172" s="451"/>
      <c r="ED172" s="451"/>
      <c r="EE172" s="451"/>
      <c r="EF172" s="451"/>
      <c r="EG172" s="451"/>
      <c r="EH172" s="451"/>
      <c r="EI172" s="451"/>
      <c r="EJ172" s="451"/>
      <c r="EK172" s="451"/>
      <c r="EL172" s="451"/>
      <c r="EM172" s="451"/>
      <c r="EN172" s="451"/>
      <c r="EO172" s="451"/>
      <c r="EP172" s="1023"/>
      <c r="EQ172" s="1066">
        <v>75000.0</v>
      </c>
      <c r="ER172" s="832" t="s">
        <v>194</v>
      </c>
      <c r="ES172" s="1116">
        <v>3.0E7</v>
      </c>
      <c r="ET172" s="1014"/>
      <c r="EU172" s="1221"/>
      <c r="EV172" s="1118">
        <v>46005.54861111111</v>
      </c>
      <c r="EW172" s="1118">
        <v>46005.54861111111</v>
      </c>
      <c r="EX172" s="1118">
        <v>46005.555555555555</v>
      </c>
      <c r="EY172" s="1118">
        <v>46005.77777777778</v>
      </c>
      <c r="EZ172" s="1119">
        <f t="shared" si="426"/>
        <v>0.2291666667</v>
      </c>
      <c r="FA172" s="1120" t="str">
        <f t="shared" si="427"/>
        <v>0 hari 5 jam 30 menit 0</v>
      </c>
      <c r="FB172" s="1221"/>
      <c r="FC172" s="1119">
        <f t="shared" si="428"/>
        <v>-46005.54861</v>
      </c>
      <c r="FD172" s="1120" t="str">
        <f t="shared" si="429"/>
        <v>-46006 hari 10 jam 50 menit 0</v>
      </c>
      <c r="FE172" s="1221"/>
      <c r="FF172" s="1221"/>
      <c r="FG172" s="1221"/>
      <c r="FH172" s="1221"/>
      <c r="FI172" s="1119">
        <f t="shared" si="430"/>
        <v>0</v>
      </c>
      <c r="FJ172" s="1120" t="str">
        <f t="shared" si="431"/>
        <v>0 hari 0 jam 0 menit 0</v>
      </c>
      <c r="FK172" s="1119">
        <f t="shared" si="432"/>
        <v>-46005.54861</v>
      </c>
      <c r="FL172" s="1120" t="str">
        <f t="shared" si="433"/>
        <v>-46006 hari 10 jam 50 menit 0</v>
      </c>
      <c r="FM172" s="1221"/>
      <c r="FN172" s="1221"/>
      <c r="FO172" s="463"/>
      <c r="FP172" s="1221"/>
      <c r="FQ172" s="1221"/>
      <c r="FR172" s="1221"/>
      <c r="FS172" s="1221"/>
      <c r="FT172" s="1221"/>
      <c r="FU172" s="1221"/>
      <c r="FV172" s="463"/>
      <c r="FW172" s="463"/>
      <c r="FX172" s="463"/>
      <c r="FY172" s="463"/>
      <c r="FZ172" s="463"/>
      <c r="GA172" s="463"/>
    </row>
    <row r="173" ht="30.75" customHeight="1">
      <c r="A173" s="1204">
        <v>4.0</v>
      </c>
      <c r="B173" s="1205"/>
      <c r="C173" s="1222"/>
      <c r="D173" s="1223"/>
      <c r="E173" s="1226"/>
      <c r="F173" s="1207" t="s">
        <v>1402</v>
      </c>
      <c r="G173" s="1208" t="s">
        <v>577</v>
      </c>
      <c r="H173" s="395" t="s">
        <v>1444</v>
      </c>
      <c r="I173" s="395" t="s">
        <v>1445</v>
      </c>
      <c r="J173" s="1209" t="s">
        <v>1446</v>
      </c>
      <c r="K173" s="1210" t="s">
        <v>1447</v>
      </c>
      <c r="L173" s="1225">
        <v>7500.0</v>
      </c>
      <c r="M173" s="1212">
        <v>7234.38</v>
      </c>
      <c r="N173" s="414" t="s">
        <v>1406</v>
      </c>
      <c r="O173" s="1213"/>
      <c r="P173" s="1213"/>
      <c r="Q173" s="1213"/>
      <c r="R173" s="1213"/>
      <c r="S173" s="149" t="s">
        <v>93</v>
      </c>
      <c r="T173" s="1214"/>
      <c r="U173" s="802">
        <v>46009.0</v>
      </c>
      <c r="V173" s="1127"/>
      <c r="W173" s="1128"/>
      <c r="X173" s="1141"/>
      <c r="Y173" s="1215"/>
      <c r="Z173" s="1183"/>
      <c r="AA173" s="1216"/>
      <c r="AB173" s="1183"/>
      <c r="AC173" s="1217"/>
      <c r="AD173" s="1218"/>
      <c r="AE173" s="1218"/>
      <c r="AF173" s="1218"/>
      <c r="AG173" s="1090" t="s">
        <v>191</v>
      </c>
      <c r="AH173" s="1042"/>
      <c r="AI173" s="451"/>
      <c r="AJ173" s="451"/>
      <c r="AK173" s="448"/>
      <c r="AL173" s="451"/>
      <c r="AM173" s="453"/>
      <c r="AN173" s="453"/>
      <c r="AO173" s="1017"/>
      <c r="AP173" s="956">
        <v>5400.0</v>
      </c>
      <c r="AQ173" s="993">
        <f t="shared" si="420"/>
        <v>72.42</v>
      </c>
      <c r="AR173" s="971">
        <v>16693.0</v>
      </c>
      <c r="AS173" s="972">
        <f t="shared" si="421"/>
        <v>1208907.06</v>
      </c>
      <c r="AT173" s="971">
        <v>1100073.0</v>
      </c>
      <c r="AU173" s="971">
        <v>1085063.0</v>
      </c>
      <c r="AV173" s="1201">
        <v>88000.0</v>
      </c>
      <c r="AW173" s="1201">
        <f t="shared" si="422"/>
        <v>-20834.06</v>
      </c>
      <c r="AX173" s="1227"/>
      <c r="AY173" s="1220"/>
      <c r="AZ173" s="1221"/>
      <c r="BA173" s="1221"/>
      <c r="BB173" s="451"/>
      <c r="BC173" s="451"/>
      <c r="BD173" s="451"/>
      <c r="BE173" s="451"/>
      <c r="BF173" s="451"/>
      <c r="BG173" s="451"/>
      <c r="BH173" s="451"/>
      <c r="BI173" s="451"/>
      <c r="BJ173" s="451"/>
      <c r="BK173" s="451"/>
      <c r="BL173" s="451"/>
      <c r="BM173" s="451"/>
      <c r="BN173" s="451"/>
      <c r="BO173" s="451"/>
      <c r="BP173" s="769">
        <f t="shared" si="423"/>
        <v>0</v>
      </c>
      <c r="BQ173" s="770">
        <f t="shared" si="424"/>
        <v>0</v>
      </c>
      <c r="BR173" s="769">
        <f t="shared" si="425"/>
        <v>0</v>
      </c>
      <c r="BS173" s="451"/>
      <c r="BT173" s="451"/>
      <c r="BU173" s="451"/>
      <c r="BV173" s="451"/>
      <c r="BW173" s="451"/>
      <c r="BX173" s="451"/>
      <c r="BY173" s="451"/>
      <c r="BZ173" s="451"/>
      <c r="CA173" s="451"/>
      <c r="CB173" s="451"/>
      <c r="CC173" s="451"/>
      <c r="CD173" s="451"/>
      <c r="CE173" s="451"/>
      <c r="CF173" s="451"/>
      <c r="CG173" s="451"/>
      <c r="CH173" s="451"/>
      <c r="CI173" s="451"/>
      <c r="CJ173" s="451"/>
      <c r="CK173" s="451"/>
      <c r="CL173" s="451"/>
      <c r="CM173" s="451"/>
      <c r="CN173" s="451"/>
      <c r="CO173" s="451"/>
      <c r="CP173" s="451"/>
      <c r="CQ173" s="451"/>
      <c r="CR173" s="451"/>
      <c r="CS173" s="451"/>
      <c r="CT173" s="451"/>
      <c r="CU173" s="451"/>
      <c r="CV173" s="451"/>
      <c r="CW173" s="451"/>
      <c r="CX173" s="451"/>
      <c r="CY173" s="451"/>
      <c r="CZ173" s="451"/>
      <c r="DA173" s="451"/>
      <c r="DB173" s="451"/>
      <c r="DC173" s="451"/>
      <c r="DD173" s="451"/>
      <c r="DE173" s="451"/>
      <c r="DF173" s="451"/>
      <c r="DG173" s="451"/>
      <c r="DH173" s="451"/>
      <c r="DI173" s="451"/>
      <c r="DJ173" s="451"/>
      <c r="DK173" s="451"/>
      <c r="DL173" s="451"/>
      <c r="DM173" s="451"/>
      <c r="DN173" s="451"/>
      <c r="DO173" s="451"/>
      <c r="DP173" s="451"/>
      <c r="DQ173" s="451"/>
      <c r="DR173" s="451"/>
      <c r="DS173" s="451"/>
      <c r="DT173" s="451"/>
      <c r="DU173" s="451"/>
      <c r="DV173" s="451"/>
      <c r="DW173" s="451"/>
      <c r="DX173" s="451"/>
      <c r="DY173" s="451"/>
      <c r="DZ173" s="451"/>
      <c r="EA173" s="451"/>
      <c r="EB173" s="451"/>
      <c r="EC173" s="451"/>
      <c r="ED173" s="451"/>
      <c r="EE173" s="451"/>
      <c r="EF173" s="451"/>
      <c r="EG173" s="451"/>
      <c r="EH173" s="451"/>
      <c r="EI173" s="451"/>
      <c r="EJ173" s="451"/>
      <c r="EK173" s="451"/>
      <c r="EL173" s="451"/>
      <c r="EM173" s="451"/>
      <c r="EN173" s="451"/>
      <c r="EO173" s="451"/>
      <c r="EP173" s="1023"/>
      <c r="EQ173" s="1066">
        <v>70000.0</v>
      </c>
      <c r="ER173" s="832" t="s">
        <v>194</v>
      </c>
      <c r="ES173" s="1116">
        <v>3.0E7</v>
      </c>
      <c r="ET173" s="1014"/>
      <c r="EU173" s="1221"/>
      <c r="EV173" s="1221"/>
      <c r="EW173" s="1221"/>
      <c r="EX173" s="1221"/>
      <c r="EY173" s="1221"/>
      <c r="EZ173" s="1119">
        <f t="shared" si="426"/>
        <v>0</v>
      </c>
      <c r="FA173" s="1120" t="str">
        <f t="shared" si="427"/>
        <v>0 hari 0 jam 0 menit 0</v>
      </c>
      <c r="FB173" s="1221"/>
      <c r="FC173" s="1119">
        <f t="shared" si="428"/>
        <v>0</v>
      </c>
      <c r="FD173" s="1120" t="str">
        <f t="shared" si="429"/>
        <v>0 hari 0 jam 0 menit 0</v>
      </c>
      <c r="FE173" s="1221"/>
      <c r="FF173" s="1221"/>
      <c r="FG173" s="1221"/>
      <c r="FH173" s="1221"/>
      <c r="FI173" s="1119">
        <f t="shared" si="430"/>
        <v>0</v>
      </c>
      <c r="FJ173" s="1120" t="str">
        <f t="shared" si="431"/>
        <v>0 hari 0 jam 0 menit 0</v>
      </c>
      <c r="FK173" s="1119">
        <f t="shared" si="432"/>
        <v>0</v>
      </c>
      <c r="FL173" s="1120" t="str">
        <f t="shared" si="433"/>
        <v>0 hari 0 jam 0 menit 0</v>
      </c>
      <c r="FM173" s="1221"/>
      <c r="FN173" s="1221"/>
      <c r="FO173" s="463"/>
      <c r="FP173" s="1221"/>
      <c r="FQ173" s="1221"/>
      <c r="FR173" s="1221"/>
      <c r="FS173" s="1221"/>
      <c r="FT173" s="1221"/>
      <c r="FU173" s="1221"/>
      <c r="FV173" s="463"/>
      <c r="FW173" s="463"/>
      <c r="FX173" s="463"/>
      <c r="FY173" s="463"/>
      <c r="FZ173" s="463"/>
      <c r="GA173" s="463"/>
    </row>
    <row r="174">
      <c r="A174" s="301"/>
      <c r="B174" s="553"/>
      <c r="C174" s="554"/>
      <c r="D174" s="567"/>
      <c r="E174" s="307"/>
      <c r="F174" s="300"/>
      <c r="G174" s="300"/>
      <c r="H174" s="300"/>
      <c r="I174" s="557"/>
      <c r="J174" s="558"/>
      <c r="K174" s="1164" t="s">
        <v>111</v>
      </c>
      <c r="L174" s="309">
        <f t="shared" ref="L174:M174" si="434">SUM(L170:L173)</f>
        <v>30000</v>
      </c>
      <c r="M174" s="310">
        <f t="shared" si="434"/>
        <v>29899.75</v>
      </c>
      <c r="N174" s="311"/>
      <c r="O174" s="300"/>
      <c r="P174" s="300"/>
      <c r="Q174" s="300"/>
      <c r="R174" s="300"/>
      <c r="S174" s="300"/>
      <c r="T174" s="280"/>
      <c r="U174" s="300"/>
      <c r="V174" s="312"/>
      <c r="W174" s="313"/>
      <c r="X174" s="281"/>
      <c r="Y174" s="301"/>
      <c r="Z174" s="301"/>
      <c r="AA174" s="314"/>
      <c r="AB174" s="314"/>
      <c r="AC174" s="314"/>
      <c r="AD174" s="309"/>
      <c r="AE174" s="309"/>
      <c r="AF174" s="309"/>
      <c r="AG174" s="300"/>
      <c r="AH174" s="289"/>
      <c r="AI174" s="280"/>
      <c r="AJ174" s="280"/>
      <c r="AK174" s="280"/>
      <c r="AL174" s="280"/>
      <c r="AM174" s="280"/>
      <c r="AN174" s="280"/>
      <c r="AO174" s="280"/>
      <c r="AP174" s="280"/>
      <c r="AQ174" s="280"/>
      <c r="AR174" s="280"/>
      <c r="AS174" s="280"/>
      <c r="AT174" s="280"/>
      <c r="AU174" s="280"/>
      <c r="AV174" s="280"/>
      <c r="AW174" s="280"/>
      <c r="AX174" s="291"/>
      <c r="AY174" s="280"/>
      <c r="AZ174" s="280"/>
      <c r="BA174" s="289"/>
      <c r="BB174" s="289"/>
      <c r="BC174" s="289"/>
      <c r="BD174" s="289"/>
      <c r="BE174" s="289"/>
      <c r="BF174" s="289"/>
      <c r="BG174" s="289"/>
      <c r="BH174" s="289"/>
      <c r="BI174" s="289"/>
      <c r="BJ174" s="289"/>
      <c r="BK174" s="289"/>
      <c r="BL174" s="289"/>
      <c r="BM174" s="289"/>
      <c r="BN174" s="289"/>
      <c r="BO174" s="289"/>
      <c r="BP174" s="289"/>
      <c r="BQ174" s="289"/>
      <c r="BR174" s="289"/>
      <c r="BS174" s="289"/>
      <c r="BT174" s="289"/>
      <c r="BU174" s="289"/>
      <c r="BV174" s="289"/>
      <c r="BW174" s="289"/>
      <c r="BX174" s="289"/>
      <c r="BY174" s="289"/>
      <c r="BZ174" s="289"/>
      <c r="CA174" s="289"/>
      <c r="CB174" s="289"/>
      <c r="CC174" s="289"/>
      <c r="CD174" s="289"/>
      <c r="CE174" s="289"/>
      <c r="CF174" s="289"/>
      <c r="CG174" s="289"/>
      <c r="CH174" s="289"/>
      <c r="CI174" s="289"/>
      <c r="CJ174" s="289"/>
      <c r="CK174" s="289"/>
      <c r="CL174" s="289"/>
      <c r="CM174" s="289"/>
      <c r="CN174" s="289"/>
      <c r="CO174" s="289"/>
      <c r="CP174" s="289"/>
      <c r="CQ174" s="289"/>
      <c r="CR174" s="289"/>
      <c r="CS174" s="289"/>
      <c r="CT174" s="289"/>
      <c r="CU174" s="289"/>
      <c r="CV174" s="289"/>
      <c r="CW174" s="289"/>
      <c r="CX174" s="289"/>
      <c r="CY174" s="289"/>
      <c r="CZ174" s="289"/>
      <c r="DA174" s="289"/>
      <c r="DB174" s="289"/>
      <c r="DC174" s="289"/>
      <c r="DD174" s="289"/>
      <c r="DE174" s="289"/>
      <c r="DF174" s="289"/>
      <c r="DG174" s="289"/>
      <c r="DH174" s="289"/>
      <c r="DI174" s="289"/>
      <c r="DJ174" s="289"/>
      <c r="DK174" s="289"/>
      <c r="DL174" s="289"/>
      <c r="DM174" s="289"/>
      <c r="DN174" s="289"/>
      <c r="DO174" s="289"/>
      <c r="DP174" s="289"/>
      <c r="DQ174" s="289"/>
      <c r="DR174" s="289"/>
      <c r="DS174" s="280"/>
      <c r="DT174" s="289"/>
      <c r="DU174" s="289"/>
      <c r="DV174" s="289"/>
      <c r="DW174" s="289"/>
      <c r="DX174" s="289"/>
      <c r="DY174" s="280"/>
      <c r="DZ174" s="280"/>
      <c r="EA174" s="289"/>
      <c r="EB174" s="289"/>
      <c r="EC174" s="289"/>
      <c r="ED174" s="289"/>
      <c r="EE174" s="289"/>
      <c r="EF174" s="280"/>
      <c r="EG174" s="289"/>
      <c r="EH174" s="289"/>
      <c r="EI174" s="289"/>
      <c r="EJ174" s="289"/>
      <c r="EK174" s="289"/>
      <c r="EL174" s="280"/>
      <c r="EM174" s="289"/>
      <c r="EN174" s="289"/>
      <c r="EO174" s="289"/>
      <c r="EP174" s="289"/>
      <c r="EQ174" s="292"/>
      <c r="ER174" s="293"/>
      <c r="ES174" s="292"/>
      <c r="ET174" s="292"/>
      <c r="EU174" s="316"/>
      <c r="EV174" s="316"/>
      <c r="EW174" s="316"/>
      <c r="EX174" s="316"/>
      <c r="EY174" s="316"/>
      <c r="EZ174" s="292"/>
      <c r="FA174" s="292"/>
      <c r="FB174" s="316"/>
      <c r="FC174" s="292"/>
      <c r="FD174" s="292"/>
      <c r="FE174" s="316"/>
      <c r="FF174" s="316"/>
      <c r="FG174" s="316"/>
      <c r="FH174" s="316"/>
      <c r="FI174" s="316"/>
      <c r="FJ174" s="316"/>
      <c r="FK174" s="316"/>
      <c r="FL174" s="316"/>
      <c r="FM174" s="316"/>
      <c r="FN174" s="316"/>
      <c r="FO174" s="295"/>
      <c r="FP174" s="295"/>
      <c r="FQ174" s="295"/>
      <c r="FR174" s="295"/>
      <c r="FS174" s="295"/>
      <c r="FT174" s="295"/>
      <c r="FU174" s="797"/>
      <c r="FV174" s="797"/>
      <c r="FW174" s="797"/>
      <c r="FX174" s="797"/>
      <c r="FY174" s="797"/>
      <c r="FZ174" s="797"/>
      <c r="GA174" s="797"/>
    </row>
    <row r="175" ht="28.5" customHeight="1">
      <c r="A175" s="356">
        <v>1.0</v>
      </c>
      <c r="B175" s="1089" t="s">
        <v>43</v>
      </c>
      <c r="C175" s="1038" t="s">
        <v>510</v>
      </c>
      <c r="D175" s="1090" t="s">
        <v>6</v>
      </c>
      <c r="E175" s="1091" t="s">
        <v>1448</v>
      </c>
      <c r="F175" s="1090" t="s">
        <v>322</v>
      </c>
      <c r="G175" s="1092" t="s">
        <v>7</v>
      </c>
      <c r="H175" s="1092" t="s">
        <v>330</v>
      </c>
      <c r="I175" s="887" t="s">
        <v>1321</v>
      </c>
      <c r="J175" s="997" t="s">
        <v>1449</v>
      </c>
      <c r="K175" s="887" t="s">
        <v>1450</v>
      </c>
      <c r="L175" s="831">
        <v>7500.0</v>
      </c>
      <c r="M175" s="527">
        <v>7713.882</v>
      </c>
      <c r="N175" s="414" t="s">
        <v>1406</v>
      </c>
      <c r="O175" s="1095"/>
      <c r="P175" s="1095"/>
      <c r="Q175" s="1095"/>
      <c r="R175" s="1095"/>
      <c r="S175" s="149" t="s">
        <v>93</v>
      </c>
      <c r="T175" s="1096"/>
      <c r="U175" s="409">
        <v>46011.0</v>
      </c>
      <c r="V175" s="1090"/>
      <c r="W175" s="1092"/>
      <c r="X175" s="1096" t="s">
        <v>334</v>
      </c>
      <c r="Y175" s="1098"/>
      <c r="Z175" s="1099"/>
      <c r="AA175" s="1100"/>
      <c r="AB175" s="1099"/>
      <c r="AC175" s="1101"/>
      <c r="AD175" s="1102">
        <v>7200.0</v>
      </c>
      <c r="AE175" s="1102"/>
      <c r="AF175" s="1102" t="s">
        <v>335</v>
      </c>
      <c r="AG175" s="1096" t="s">
        <v>191</v>
      </c>
      <c r="AH175" s="413" t="s">
        <v>1081</v>
      </c>
      <c r="AI175" s="811" t="s">
        <v>883</v>
      </c>
      <c r="AJ175" s="811" t="s">
        <v>883</v>
      </c>
      <c r="AK175" s="811" t="s">
        <v>884</v>
      </c>
      <c r="AL175" s="803" t="s">
        <v>142</v>
      </c>
      <c r="AM175" s="1103"/>
      <c r="AN175" s="1104"/>
      <c r="AO175" s="964" t="s">
        <v>1074</v>
      </c>
      <c r="AP175" s="956">
        <v>3800.0</v>
      </c>
      <c r="AQ175" s="993">
        <f t="shared" ref="AQ175:AQ178" si="435">(38.79+38.56)/2</f>
        <v>38.675</v>
      </c>
      <c r="AR175" s="971">
        <v>16625.0</v>
      </c>
      <c r="AS175" s="972">
        <f t="shared" ref="AS175:AS183" si="436">AR175*AQ175</f>
        <v>642971.875</v>
      </c>
      <c r="AT175" s="892">
        <v>585277.0</v>
      </c>
      <c r="AU175" s="892">
        <v>572099.0</v>
      </c>
      <c r="AV175" s="973">
        <v>60000.0</v>
      </c>
      <c r="AW175" s="902">
        <f t="shared" ref="AW175:AW183" si="437">(AT175+AV175)-AS175</f>
        <v>2305.125</v>
      </c>
      <c r="AX175" s="1171" t="s">
        <v>192</v>
      </c>
      <c r="AY175" s="811">
        <v>8.2025110187529E14</v>
      </c>
      <c r="AZ175" s="1107">
        <v>2.835E8</v>
      </c>
      <c r="BA175" s="1108"/>
      <c r="BB175" s="1172">
        <v>45957.0</v>
      </c>
      <c r="BC175" s="1172">
        <v>45958.0</v>
      </c>
      <c r="BD175" s="1172">
        <v>45958.0</v>
      </c>
      <c r="BE175" s="1172">
        <v>45959.0</v>
      </c>
      <c r="BF175" s="1172">
        <v>45961.0</v>
      </c>
      <c r="BG175" s="1110">
        <f t="shared" ref="BG175:BG183" si="438">BF175-BA175</f>
        <v>45961</v>
      </c>
      <c r="BH175" s="770">
        <f t="shared" ref="BH175:BH183" si="439">BF175-BB175</f>
        <v>4</v>
      </c>
      <c r="BI175" s="769">
        <f t="shared" ref="BI175:BI183" si="440">BF175-BE175</f>
        <v>2</v>
      </c>
      <c r="BJ175" s="1096"/>
      <c r="BK175" s="1167">
        <v>45964.0</v>
      </c>
      <c r="BL175" s="1167">
        <v>45966.0</v>
      </c>
      <c r="BM175" s="1167">
        <v>45966.0</v>
      </c>
      <c r="BN175" s="1167">
        <v>45967.0</v>
      </c>
      <c r="BO175" s="1167">
        <v>45968.0</v>
      </c>
      <c r="BP175" s="1110">
        <f t="shared" ref="BP175:BP183" si="441">BO175-BJ175</f>
        <v>45968</v>
      </c>
      <c r="BQ175" s="770">
        <f t="shared" ref="BQ175:BQ183" si="442">BO175-BK175</f>
        <v>4</v>
      </c>
      <c r="BR175" s="769">
        <f t="shared" ref="BR175:BR183" si="443">BO175-BN175</f>
        <v>1</v>
      </c>
      <c r="BS175" s="1172">
        <v>45999.0</v>
      </c>
      <c r="BT175" s="1172">
        <v>45989.0</v>
      </c>
      <c r="BU175" s="1172">
        <v>45990.0</v>
      </c>
      <c r="BV175" s="1172">
        <v>45991.0</v>
      </c>
      <c r="BW175" s="1172">
        <v>45999.0</v>
      </c>
      <c r="BX175" s="1172">
        <v>46001.0</v>
      </c>
      <c r="BY175" s="769">
        <f>BX175-BS175</f>
        <v>2</v>
      </c>
      <c r="BZ175" s="770">
        <f>BX175-BT175</f>
        <v>12</v>
      </c>
      <c r="CA175" s="1178">
        <f>BX175-BW175</f>
        <v>2</v>
      </c>
      <c r="CB175" s="769" t="s">
        <v>96</v>
      </c>
      <c r="CC175" s="769" t="s">
        <v>96</v>
      </c>
      <c r="CD175" s="769" t="s">
        <v>96</v>
      </c>
      <c r="CE175" s="769" t="s">
        <v>96</v>
      </c>
      <c r="CF175" s="769" t="s">
        <v>96</v>
      </c>
      <c r="CG175" s="769" t="s">
        <v>96</v>
      </c>
      <c r="CH175" s="769" t="s">
        <v>96</v>
      </c>
      <c r="CI175" s="769" t="s">
        <v>96</v>
      </c>
      <c r="CJ175" s="769" t="s">
        <v>96</v>
      </c>
      <c r="CK175" s="1108"/>
      <c r="CL175" s="1108"/>
      <c r="CM175" s="1108"/>
      <c r="CN175" s="1108"/>
      <c r="CO175" s="1108"/>
      <c r="CP175" s="1108"/>
      <c r="CQ175" s="1108"/>
      <c r="CR175" s="1108"/>
      <c r="CS175" s="1108"/>
      <c r="CT175" s="1108"/>
      <c r="CU175" s="1108"/>
      <c r="CV175" s="1108"/>
      <c r="CW175" s="1108"/>
      <c r="CX175" s="1108"/>
      <c r="CY175" s="1108"/>
      <c r="CZ175" s="1108"/>
      <c r="DA175" s="1108"/>
      <c r="DB175" s="1108"/>
      <c r="DC175" s="1108"/>
      <c r="DD175" s="1108"/>
      <c r="DE175" s="1108"/>
      <c r="DF175" s="1108"/>
      <c r="DG175" s="1108"/>
      <c r="DH175" s="1108"/>
      <c r="DI175" s="1108"/>
      <c r="DJ175" s="1108"/>
      <c r="DK175" s="1108"/>
      <c r="DL175" s="1108"/>
      <c r="DM175" s="1108"/>
      <c r="DN175" s="1114"/>
      <c r="DO175" s="1114"/>
      <c r="DP175" s="1114"/>
      <c r="DQ175" s="1114"/>
      <c r="DR175" s="1114"/>
      <c r="DS175" s="1114"/>
      <c r="DT175" s="1114"/>
      <c r="DU175" s="1114"/>
      <c r="DV175" s="1114"/>
      <c r="DW175" s="1114"/>
      <c r="DX175" s="1114"/>
      <c r="DY175" s="1114"/>
      <c r="DZ175" s="1114"/>
      <c r="EA175" s="1114"/>
      <c r="EB175" s="1114"/>
      <c r="EC175" s="1114"/>
      <c r="ED175" s="1114"/>
      <c r="EE175" s="1114"/>
      <c r="EF175" s="1114"/>
      <c r="EG175" s="1114"/>
      <c r="EH175" s="1114"/>
      <c r="EI175" s="1114"/>
      <c r="EJ175" s="1114"/>
      <c r="EK175" s="1114"/>
      <c r="EL175" s="1114"/>
      <c r="EM175" s="1114"/>
      <c r="EN175" s="1114"/>
      <c r="EO175" s="1114"/>
      <c r="EP175" s="1114"/>
      <c r="EQ175" s="1115">
        <v>41000.0</v>
      </c>
      <c r="ER175" s="832" t="s">
        <v>194</v>
      </c>
      <c r="ES175" s="1116">
        <v>3.0E7</v>
      </c>
      <c r="ET175" s="781">
        <v>11000.0</v>
      </c>
      <c r="EU175" s="1117">
        <v>45956.0</v>
      </c>
      <c r="EV175" s="1118">
        <v>45962.84027777778</v>
      </c>
      <c r="EW175" s="1118">
        <v>45962.84027777778</v>
      </c>
      <c r="EX175" s="1118">
        <v>45962.854166666664</v>
      </c>
      <c r="EY175" s="1118">
        <v>45963.625</v>
      </c>
      <c r="EZ175" s="1119">
        <f t="shared" ref="EZ175:EZ183" si="444">EY175-EV175</f>
        <v>0.7847222222</v>
      </c>
      <c r="FA175" s="1120" t="str">
        <f t="shared" ref="FA175:FA183" si="445">INT(EY175-EV175)&amp;" hari "&amp;HOUR(MOD(EY175-EV175,1))&amp;" jam "&amp;MINUTE(MOD(EY175-EV175,1))&amp;" menit "&amp;SECOND(MOD(EY175-EV175,1))</f>
        <v>0 hari 18 jam 50 menit 0</v>
      </c>
      <c r="FB175" s="1121">
        <v>45964.521527777775</v>
      </c>
      <c r="FC175" s="1119">
        <f t="shared" ref="FC175:FC183" si="446">FB175-EV175</f>
        <v>1.68125</v>
      </c>
      <c r="FD175" s="1120" t="str">
        <f t="shared" ref="FD175:FD183" si="447">INT(FB175-EV175)&amp;" hari "&amp;HOUR(MOD(FB175-EV175,1))&amp;" jam "&amp;MINUTE(MOD(FB175-EV175,1))&amp;" menit "&amp;SECOND(MOD(FB175-EV175,1))</f>
        <v>1 hari 16 jam 21 menit 0</v>
      </c>
      <c r="FE175" s="1122"/>
      <c r="FF175" s="1122"/>
      <c r="FG175" s="1122"/>
      <c r="FH175" s="1122"/>
      <c r="FI175" s="1119">
        <f t="shared" ref="FI175:FI182" si="448">FH175-FE175</f>
        <v>0</v>
      </c>
      <c r="FJ175" s="1120" t="str">
        <f t="shared" ref="FJ175:FJ182" si="449">INT(FH175-FE175)&amp;" hari "&amp;HOUR(MOD(FH175-FE175,1))&amp;" jam "&amp;MINUTE(MOD(FH175-FE175,1))&amp;" menit "&amp;SECOND(MOD(FH175-FE175,1))</f>
        <v>0 hari 0 jam 0 menit 0</v>
      </c>
      <c r="FK175" s="1119">
        <f t="shared" ref="FK175:FK182" si="450">FC175+FI175</f>
        <v>1.68125</v>
      </c>
      <c r="FL175" s="1120" t="str">
        <f t="shared" ref="FL175:FL182" si="451">INT(FK175)&amp;" hari "&amp;HOUR(MOD(FK175,1))&amp;" jam "&amp;MINUTE(MOD(FK175,1))&amp;" menit "&amp;SECOND(MOD(FK175,1))</f>
        <v>1 hari 16 jam 21 menit 0</v>
      </c>
      <c r="FM175" s="1123"/>
      <c r="FN175" s="166" t="s">
        <v>195</v>
      </c>
      <c r="FO175" s="1124"/>
      <c r="FP175" s="1124"/>
      <c r="FQ175" s="1125"/>
      <c r="FR175" s="1125"/>
      <c r="FS175" s="1124"/>
      <c r="FT175" s="1124"/>
      <c r="FU175" s="1126"/>
      <c r="FV175" s="1126"/>
      <c r="FW175" s="1126"/>
      <c r="FX175" s="1126"/>
      <c r="FY175" s="1126"/>
      <c r="FZ175" s="1126"/>
      <c r="GA175" s="1126"/>
    </row>
    <row r="176" ht="28.5" customHeight="1">
      <c r="A176" s="412">
        <v>2.0</v>
      </c>
      <c r="B176" s="1089" t="s">
        <v>43</v>
      </c>
      <c r="C176" s="997"/>
      <c r="D176" s="1090"/>
      <c r="E176" s="1091" t="s">
        <v>1451</v>
      </c>
      <c r="F176" s="1127" t="s">
        <v>322</v>
      </c>
      <c r="G176" s="1128" t="s">
        <v>7</v>
      </c>
      <c r="H176" s="1128" t="s">
        <v>330</v>
      </c>
      <c r="I176" s="1175" t="s">
        <v>1080</v>
      </c>
      <c r="J176" s="997" t="s">
        <v>1452</v>
      </c>
      <c r="K176" s="887" t="s">
        <v>1453</v>
      </c>
      <c r="L176" s="831">
        <v>7500.0</v>
      </c>
      <c r="M176" s="527">
        <v>7350.601</v>
      </c>
      <c r="N176" s="414" t="s">
        <v>1406</v>
      </c>
      <c r="O176" s="1095"/>
      <c r="P176" s="1095"/>
      <c r="Q176" s="1095"/>
      <c r="R176" s="1095"/>
      <c r="S176" s="149" t="s">
        <v>93</v>
      </c>
      <c r="T176" s="1096"/>
      <c r="U176" s="409">
        <v>46012.0</v>
      </c>
      <c r="V176" s="1090"/>
      <c r="W176" s="1092"/>
      <c r="X176" s="1096" t="s">
        <v>334</v>
      </c>
      <c r="Y176" s="1098"/>
      <c r="Z176" s="1099"/>
      <c r="AA176" s="1100"/>
      <c r="AB176" s="1099"/>
      <c r="AC176" s="1101"/>
      <c r="AD176" s="1102">
        <v>7200.0</v>
      </c>
      <c r="AE176" s="1102"/>
      <c r="AF176" s="1102" t="s">
        <v>335</v>
      </c>
      <c r="AG176" s="1096" t="s">
        <v>191</v>
      </c>
      <c r="AH176" s="413" t="s">
        <v>1342</v>
      </c>
      <c r="AI176" s="811" t="s">
        <v>883</v>
      </c>
      <c r="AJ176" s="811" t="s">
        <v>883</v>
      </c>
      <c r="AK176" s="811" t="s">
        <v>884</v>
      </c>
      <c r="AL176" s="803" t="s">
        <v>142</v>
      </c>
      <c r="AM176" s="1103"/>
      <c r="AN176" s="1104"/>
      <c r="AO176" s="964" t="s">
        <v>1074</v>
      </c>
      <c r="AP176" s="956">
        <v>3800.0</v>
      </c>
      <c r="AQ176" s="993">
        <f t="shared" si="435"/>
        <v>38.675</v>
      </c>
      <c r="AR176" s="971">
        <v>16625.0</v>
      </c>
      <c r="AS176" s="972">
        <f t="shared" si="436"/>
        <v>642971.875</v>
      </c>
      <c r="AT176" s="892">
        <v>522843.0</v>
      </c>
      <c r="AU176" s="892">
        <v>522843.0</v>
      </c>
      <c r="AV176" s="973">
        <v>60000.0</v>
      </c>
      <c r="AW176" s="902">
        <f t="shared" si="437"/>
        <v>-60128.875</v>
      </c>
      <c r="AX176" s="1171" t="s">
        <v>192</v>
      </c>
      <c r="AY176" s="811">
        <v>8.20251102925763E14</v>
      </c>
      <c r="AZ176" s="1107">
        <v>2.835E8</v>
      </c>
      <c r="BA176" s="1108"/>
      <c r="BB176" s="1172">
        <v>45957.0</v>
      </c>
      <c r="BC176" s="1172">
        <v>45958.0</v>
      </c>
      <c r="BD176" s="1172">
        <v>45958.0</v>
      </c>
      <c r="BE176" s="1172">
        <v>45964.0</v>
      </c>
      <c r="BF176" s="1172">
        <v>45964.0</v>
      </c>
      <c r="BG176" s="1110">
        <f t="shared" si="438"/>
        <v>45964</v>
      </c>
      <c r="BH176" s="770">
        <f t="shared" si="439"/>
        <v>7</v>
      </c>
      <c r="BI176" s="769">
        <f t="shared" si="440"/>
        <v>0</v>
      </c>
      <c r="BJ176" s="1096"/>
      <c r="BK176" s="1167">
        <v>45964.0</v>
      </c>
      <c r="BL176" s="1167">
        <v>45966.0</v>
      </c>
      <c r="BM176" s="1167">
        <v>45966.0</v>
      </c>
      <c r="BN176" s="1167">
        <v>45967.0</v>
      </c>
      <c r="BO176" s="1167">
        <v>45968.0</v>
      </c>
      <c r="BP176" s="1110">
        <f t="shared" si="441"/>
        <v>45968</v>
      </c>
      <c r="BQ176" s="770">
        <f t="shared" si="442"/>
        <v>4</v>
      </c>
      <c r="BR176" s="769">
        <f t="shared" si="443"/>
        <v>1</v>
      </c>
      <c r="BS176" s="1179" t="s">
        <v>96</v>
      </c>
      <c r="BT176" s="1179" t="s">
        <v>96</v>
      </c>
      <c r="BU176" s="1179" t="s">
        <v>96</v>
      </c>
      <c r="BV176" s="1179" t="s">
        <v>96</v>
      </c>
      <c r="BW176" s="1179" t="s">
        <v>96</v>
      </c>
      <c r="BX176" s="1179" t="s">
        <v>96</v>
      </c>
      <c r="BY176" s="769" t="s">
        <v>96</v>
      </c>
      <c r="BZ176" s="770" t="s">
        <v>96</v>
      </c>
      <c r="CA176" s="1178" t="s">
        <v>96</v>
      </c>
      <c r="CB176" s="769" t="s">
        <v>96</v>
      </c>
      <c r="CC176" s="769" t="s">
        <v>96</v>
      </c>
      <c r="CD176" s="769" t="s">
        <v>96</v>
      </c>
      <c r="CE176" s="769" t="s">
        <v>96</v>
      </c>
      <c r="CF176" s="769" t="s">
        <v>96</v>
      </c>
      <c r="CG176" s="769" t="s">
        <v>96</v>
      </c>
      <c r="CH176" s="769" t="s">
        <v>96</v>
      </c>
      <c r="CI176" s="769" t="s">
        <v>96</v>
      </c>
      <c r="CJ176" s="769" t="s">
        <v>96</v>
      </c>
      <c r="CK176" s="1108"/>
      <c r="CL176" s="1108"/>
      <c r="CM176" s="1108"/>
      <c r="CN176" s="1108"/>
      <c r="CO176" s="1108"/>
      <c r="CP176" s="1108"/>
      <c r="CQ176" s="1108"/>
      <c r="CR176" s="1108"/>
      <c r="CS176" s="1108"/>
      <c r="CT176" s="1108"/>
      <c r="CU176" s="1108"/>
      <c r="CV176" s="1108"/>
      <c r="CW176" s="1108"/>
      <c r="CX176" s="1108"/>
      <c r="CY176" s="1108"/>
      <c r="CZ176" s="1108"/>
      <c r="DA176" s="1108"/>
      <c r="DB176" s="1108"/>
      <c r="DC176" s="1108"/>
      <c r="DD176" s="1108"/>
      <c r="DE176" s="1108"/>
      <c r="DF176" s="1108"/>
      <c r="DG176" s="1108"/>
      <c r="DH176" s="1108"/>
      <c r="DI176" s="1108"/>
      <c r="DJ176" s="1108"/>
      <c r="DK176" s="1108"/>
      <c r="DL176" s="1108"/>
      <c r="DM176" s="1108"/>
      <c r="DN176" s="1114"/>
      <c r="DO176" s="1114"/>
      <c r="DP176" s="1114"/>
      <c r="DQ176" s="1114"/>
      <c r="DR176" s="1114"/>
      <c r="DS176" s="1114"/>
      <c r="DT176" s="1114"/>
      <c r="DU176" s="1114"/>
      <c r="DV176" s="1114"/>
      <c r="DW176" s="1114"/>
      <c r="DX176" s="1114"/>
      <c r="DY176" s="1114"/>
      <c r="DZ176" s="1114"/>
      <c r="EA176" s="1114"/>
      <c r="EB176" s="1114"/>
      <c r="EC176" s="1114"/>
      <c r="ED176" s="1114"/>
      <c r="EE176" s="1114"/>
      <c r="EF176" s="1114"/>
      <c r="EG176" s="1114"/>
      <c r="EH176" s="1114"/>
      <c r="EI176" s="1114"/>
      <c r="EJ176" s="1114"/>
      <c r="EK176" s="1114"/>
      <c r="EL176" s="1114"/>
      <c r="EM176" s="1114"/>
      <c r="EN176" s="1114"/>
      <c r="EO176" s="1114"/>
      <c r="EP176" s="1114"/>
      <c r="EQ176" s="1115">
        <v>41000.0</v>
      </c>
      <c r="ER176" s="832" t="s">
        <v>194</v>
      </c>
      <c r="ES176" s="1116">
        <v>3.0E7</v>
      </c>
      <c r="ET176" s="1028"/>
      <c r="EU176" s="1131"/>
      <c r="EV176" s="1118">
        <v>45963.82638888889</v>
      </c>
      <c r="EW176" s="1118">
        <v>45963.82638888889</v>
      </c>
      <c r="EX176" s="1118">
        <v>45963.84027777778</v>
      </c>
      <c r="EY176" s="1118">
        <v>45964.274305555555</v>
      </c>
      <c r="EZ176" s="1119">
        <f t="shared" si="444"/>
        <v>0.4479166667</v>
      </c>
      <c r="FA176" s="1120" t="str">
        <f t="shared" si="445"/>
        <v>0 hari 10 jam 45 menit 0</v>
      </c>
      <c r="FB176" s="1121">
        <v>45964.459027777775</v>
      </c>
      <c r="FC176" s="1119">
        <f t="shared" si="446"/>
        <v>0.6326388889</v>
      </c>
      <c r="FD176" s="1120" t="str">
        <f t="shared" si="447"/>
        <v>0 hari 15 jam 11 menit 0</v>
      </c>
      <c r="FE176" s="1122"/>
      <c r="FF176" s="1122"/>
      <c r="FG176" s="1122"/>
      <c r="FH176" s="1122"/>
      <c r="FI176" s="1119">
        <f t="shared" si="448"/>
        <v>0</v>
      </c>
      <c r="FJ176" s="1120" t="str">
        <f t="shared" si="449"/>
        <v>0 hari 0 jam 0 menit 0</v>
      </c>
      <c r="FK176" s="1119">
        <f t="shared" si="450"/>
        <v>0.6326388889</v>
      </c>
      <c r="FL176" s="1120" t="str">
        <f t="shared" si="451"/>
        <v>0 hari 15 jam 11 menit 0</v>
      </c>
      <c r="FM176" s="1123"/>
      <c r="FN176" s="166" t="s">
        <v>195</v>
      </c>
      <c r="FO176" s="1124"/>
      <c r="FP176" s="1124"/>
      <c r="FQ176" s="1125"/>
      <c r="FR176" s="1125"/>
      <c r="FS176" s="1124"/>
      <c r="FT176" s="1124"/>
      <c r="FU176" s="1126"/>
      <c r="FV176" s="1126"/>
      <c r="FW176" s="1126"/>
      <c r="FX176" s="1126"/>
      <c r="FY176" s="1126"/>
      <c r="FZ176" s="1126"/>
      <c r="GA176" s="1126"/>
    </row>
    <row r="177" ht="28.5" customHeight="1">
      <c r="A177" s="412">
        <v>3.0</v>
      </c>
      <c r="B177" s="1089" t="s">
        <v>43</v>
      </c>
      <c r="C177" s="997"/>
      <c r="D177" s="1090"/>
      <c r="E177" s="1091"/>
      <c r="F177" s="1127" t="s">
        <v>322</v>
      </c>
      <c r="G177" s="1128" t="s">
        <v>7</v>
      </c>
      <c r="H177" s="1128" t="s">
        <v>330</v>
      </c>
      <c r="I177" s="887" t="s">
        <v>1321</v>
      </c>
      <c r="J177" s="997" t="s">
        <v>1454</v>
      </c>
      <c r="K177" s="887" t="s">
        <v>1455</v>
      </c>
      <c r="L177" s="831">
        <v>7500.0</v>
      </c>
      <c r="M177" s="527">
        <v>7512.275</v>
      </c>
      <c r="N177" s="414" t="s">
        <v>1406</v>
      </c>
      <c r="O177" s="1095"/>
      <c r="P177" s="1095"/>
      <c r="Q177" s="1095"/>
      <c r="R177" s="1095"/>
      <c r="S177" s="149" t="s">
        <v>93</v>
      </c>
      <c r="T177" s="1096"/>
      <c r="U177" s="409">
        <v>46012.0</v>
      </c>
      <c r="V177" s="1090"/>
      <c r="W177" s="1092"/>
      <c r="X177" s="1096" t="s">
        <v>334</v>
      </c>
      <c r="Y177" s="1098"/>
      <c r="Z177" s="1099"/>
      <c r="AA177" s="1100"/>
      <c r="AB177" s="1099"/>
      <c r="AC177" s="1101"/>
      <c r="AD177" s="1102">
        <v>7200.0</v>
      </c>
      <c r="AE177" s="1102"/>
      <c r="AF177" s="1102" t="s">
        <v>335</v>
      </c>
      <c r="AG177" s="1096" t="s">
        <v>191</v>
      </c>
      <c r="AH177" s="413" t="s">
        <v>1081</v>
      </c>
      <c r="AI177" s="811" t="s">
        <v>883</v>
      </c>
      <c r="AJ177" s="811" t="s">
        <v>883</v>
      </c>
      <c r="AK177" s="811" t="s">
        <v>884</v>
      </c>
      <c r="AL177" s="803" t="s">
        <v>142</v>
      </c>
      <c r="AM177" s="1103"/>
      <c r="AN177" s="1104"/>
      <c r="AO177" s="964" t="s">
        <v>1074</v>
      </c>
      <c r="AP177" s="956">
        <v>3800.0</v>
      </c>
      <c r="AQ177" s="993">
        <f t="shared" si="435"/>
        <v>38.675</v>
      </c>
      <c r="AR177" s="971">
        <v>16625.0</v>
      </c>
      <c r="AS177" s="972">
        <f t="shared" si="436"/>
        <v>642971.875</v>
      </c>
      <c r="AT177" s="892">
        <v>589731.0</v>
      </c>
      <c r="AU177" s="892">
        <v>575349.0</v>
      </c>
      <c r="AV177" s="973">
        <v>60000.0</v>
      </c>
      <c r="AW177" s="902">
        <f t="shared" si="437"/>
        <v>6759.125</v>
      </c>
      <c r="AX177" s="1171" t="s">
        <v>192</v>
      </c>
      <c r="AY177" s="811">
        <v>8.20251103991753E14</v>
      </c>
      <c r="AZ177" s="1107">
        <v>2.754E8</v>
      </c>
      <c r="BA177" s="1108"/>
      <c r="BB177" s="1172">
        <v>45957.0</v>
      </c>
      <c r="BC177" s="1172">
        <v>45958.0</v>
      </c>
      <c r="BD177" s="1172">
        <v>45958.0</v>
      </c>
      <c r="BE177" s="1172">
        <v>45964.0</v>
      </c>
      <c r="BF177" s="1172">
        <v>45964.0</v>
      </c>
      <c r="BG177" s="1110">
        <f t="shared" si="438"/>
        <v>45964</v>
      </c>
      <c r="BH177" s="770">
        <f t="shared" si="439"/>
        <v>7</v>
      </c>
      <c r="BI177" s="769">
        <f t="shared" si="440"/>
        <v>0</v>
      </c>
      <c r="BJ177" s="1096"/>
      <c r="BK177" s="1167">
        <v>45964.0</v>
      </c>
      <c r="BL177" s="1167">
        <v>45966.0</v>
      </c>
      <c r="BM177" s="1167">
        <v>45966.0</v>
      </c>
      <c r="BN177" s="1167">
        <v>45967.0</v>
      </c>
      <c r="BO177" s="1167">
        <v>45968.0</v>
      </c>
      <c r="BP177" s="1110">
        <f t="shared" si="441"/>
        <v>45968</v>
      </c>
      <c r="BQ177" s="770">
        <f t="shared" si="442"/>
        <v>4</v>
      </c>
      <c r="BR177" s="769">
        <f t="shared" si="443"/>
        <v>1</v>
      </c>
      <c r="BS177" s="1172">
        <v>45999.0</v>
      </c>
      <c r="BT177" s="1172">
        <v>45989.0</v>
      </c>
      <c r="BU177" s="1172">
        <v>45990.0</v>
      </c>
      <c r="BV177" s="1172">
        <v>45991.0</v>
      </c>
      <c r="BW177" s="1172">
        <v>45999.0</v>
      </c>
      <c r="BX177" s="1172">
        <v>46001.0</v>
      </c>
      <c r="BY177" s="769">
        <f>BX177-BS177</f>
        <v>2</v>
      </c>
      <c r="BZ177" s="770">
        <f>BX177-BT177</f>
        <v>12</v>
      </c>
      <c r="CA177" s="1178">
        <f>BX177-BW177</f>
        <v>2</v>
      </c>
      <c r="CB177" s="769" t="s">
        <v>96</v>
      </c>
      <c r="CC177" s="769" t="s">
        <v>96</v>
      </c>
      <c r="CD177" s="769" t="s">
        <v>96</v>
      </c>
      <c r="CE177" s="769" t="s">
        <v>96</v>
      </c>
      <c r="CF177" s="769" t="s">
        <v>96</v>
      </c>
      <c r="CG177" s="769" t="s">
        <v>96</v>
      </c>
      <c r="CH177" s="769" t="s">
        <v>96</v>
      </c>
      <c r="CI177" s="769" t="s">
        <v>96</v>
      </c>
      <c r="CJ177" s="769" t="s">
        <v>96</v>
      </c>
      <c r="CK177" s="1108"/>
      <c r="CL177" s="1108"/>
      <c r="CM177" s="1108"/>
      <c r="CN177" s="1108"/>
      <c r="CO177" s="1108"/>
      <c r="CP177" s="1108"/>
      <c r="CQ177" s="1108"/>
      <c r="CR177" s="1108"/>
      <c r="CS177" s="1108"/>
      <c r="CT177" s="1108"/>
      <c r="CU177" s="1108"/>
      <c r="CV177" s="1108"/>
      <c r="CW177" s="1108"/>
      <c r="CX177" s="1108"/>
      <c r="CY177" s="1108"/>
      <c r="CZ177" s="1108"/>
      <c r="DA177" s="1108"/>
      <c r="DB177" s="1108"/>
      <c r="DC177" s="1108"/>
      <c r="DD177" s="1108"/>
      <c r="DE177" s="1108"/>
      <c r="DF177" s="1108"/>
      <c r="DG177" s="1108"/>
      <c r="DH177" s="1108"/>
      <c r="DI177" s="1108"/>
      <c r="DJ177" s="1108"/>
      <c r="DK177" s="1108"/>
      <c r="DL177" s="1108"/>
      <c r="DM177" s="1108"/>
      <c r="DN177" s="1114"/>
      <c r="DO177" s="1114"/>
      <c r="DP177" s="1114"/>
      <c r="DQ177" s="1114"/>
      <c r="DR177" s="1114"/>
      <c r="DS177" s="1114"/>
      <c r="DT177" s="1114"/>
      <c r="DU177" s="1114"/>
      <c r="DV177" s="1114"/>
      <c r="DW177" s="1114"/>
      <c r="DX177" s="1114"/>
      <c r="DY177" s="1114"/>
      <c r="DZ177" s="1114"/>
      <c r="EA177" s="1114"/>
      <c r="EB177" s="1114"/>
      <c r="EC177" s="1114"/>
      <c r="ED177" s="1114"/>
      <c r="EE177" s="1114"/>
      <c r="EF177" s="1114"/>
      <c r="EG177" s="1114"/>
      <c r="EH177" s="1114"/>
      <c r="EI177" s="1114"/>
      <c r="EJ177" s="1114"/>
      <c r="EK177" s="1114"/>
      <c r="EL177" s="1114"/>
      <c r="EM177" s="1114"/>
      <c r="EN177" s="1114"/>
      <c r="EO177" s="1114"/>
      <c r="EP177" s="1114"/>
      <c r="EQ177" s="1115">
        <v>41000.0</v>
      </c>
      <c r="ER177" s="832" t="s">
        <v>194</v>
      </c>
      <c r="ES177" s="1116">
        <v>3.0E7</v>
      </c>
      <c r="ET177" s="1028"/>
      <c r="EU177" s="1131"/>
      <c r="EV177" s="1118">
        <v>45964.36111111111</v>
      </c>
      <c r="EW177" s="1118">
        <v>45964.36111111111</v>
      </c>
      <c r="EX177" s="1118">
        <v>45964.604166666664</v>
      </c>
      <c r="EY177" s="1118">
        <v>45964.975694444445</v>
      </c>
      <c r="EZ177" s="1119">
        <f t="shared" si="444"/>
        <v>0.6145833333</v>
      </c>
      <c r="FA177" s="1120" t="str">
        <f t="shared" si="445"/>
        <v>0 hari 14 jam 45 menit 0</v>
      </c>
      <c r="FB177" s="1121">
        <v>45965.373611111114</v>
      </c>
      <c r="FC177" s="1119">
        <f t="shared" si="446"/>
        <v>1.0125</v>
      </c>
      <c r="FD177" s="1120" t="str">
        <f t="shared" si="447"/>
        <v>1 hari 0 jam 18 menit 0</v>
      </c>
      <c r="FE177" s="1122"/>
      <c r="FF177" s="1122"/>
      <c r="FG177" s="1122"/>
      <c r="FH177" s="1122"/>
      <c r="FI177" s="1119">
        <f t="shared" si="448"/>
        <v>0</v>
      </c>
      <c r="FJ177" s="1120" t="str">
        <f t="shared" si="449"/>
        <v>0 hari 0 jam 0 menit 0</v>
      </c>
      <c r="FK177" s="1119">
        <f t="shared" si="450"/>
        <v>1.0125</v>
      </c>
      <c r="FL177" s="1120" t="str">
        <f t="shared" si="451"/>
        <v>1 hari 0 jam 18 menit 0</v>
      </c>
      <c r="FM177" s="1123"/>
      <c r="FN177" s="166" t="s">
        <v>195</v>
      </c>
      <c r="FO177" s="1124"/>
      <c r="FP177" s="1124"/>
      <c r="FQ177" s="1125"/>
      <c r="FR177" s="1125"/>
      <c r="FS177" s="1124"/>
      <c r="FT177" s="1124"/>
      <c r="FU177" s="1126"/>
      <c r="FV177" s="1126"/>
      <c r="FW177" s="1126"/>
      <c r="FX177" s="1126"/>
      <c r="FY177" s="1126"/>
      <c r="FZ177" s="1126"/>
      <c r="GA177" s="1126"/>
    </row>
    <row r="178" ht="28.5" customHeight="1">
      <c r="A178" s="412">
        <v>4.0</v>
      </c>
      <c r="B178" s="1089" t="s">
        <v>43</v>
      </c>
      <c r="C178" s="997"/>
      <c r="D178" s="1090"/>
      <c r="E178" s="1091"/>
      <c r="F178" s="1127" t="s">
        <v>322</v>
      </c>
      <c r="G178" s="1128" t="s">
        <v>7</v>
      </c>
      <c r="H178" s="1128" t="s">
        <v>330</v>
      </c>
      <c r="I178" s="1175" t="s">
        <v>1080</v>
      </c>
      <c r="J178" s="997" t="s">
        <v>1456</v>
      </c>
      <c r="K178" s="887" t="s">
        <v>1457</v>
      </c>
      <c r="L178" s="831">
        <v>7500.0</v>
      </c>
      <c r="M178" s="527">
        <v>7452.881</v>
      </c>
      <c r="N178" s="414" t="s">
        <v>1406</v>
      </c>
      <c r="O178" s="1095"/>
      <c r="P178" s="1095"/>
      <c r="Q178" s="1095"/>
      <c r="R178" s="1095"/>
      <c r="S178" s="149" t="s">
        <v>93</v>
      </c>
      <c r="T178" s="1096"/>
      <c r="U178" s="409">
        <v>46013.0</v>
      </c>
      <c r="V178" s="1090"/>
      <c r="W178" s="1092"/>
      <c r="X178" s="1096" t="s">
        <v>334</v>
      </c>
      <c r="Y178" s="1098"/>
      <c r="Z178" s="1099"/>
      <c r="AA178" s="1100"/>
      <c r="AB178" s="1099"/>
      <c r="AC178" s="1101"/>
      <c r="AD178" s="1102">
        <v>7200.0</v>
      </c>
      <c r="AE178" s="1102"/>
      <c r="AF178" s="1102" t="s">
        <v>335</v>
      </c>
      <c r="AG178" s="1096" t="s">
        <v>191</v>
      </c>
      <c r="AH178" s="413" t="s">
        <v>1342</v>
      </c>
      <c r="AI178" s="811" t="s">
        <v>883</v>
      </c>
      <c r="AJ178" s="811" t="s">
        <v>883</v>
      </c>
      <c r="AK178" s="811" t="s">
        <v>884</v>
      </c>
      <c r="AL178" s="803" t="s">
        <v>142</v>
      </c>
      <c r="AM178" s="1103"/>
      <c r="AN178" s="1104"/>
      <c r="AO178" s="964" t="s">
        <v>1074</v>
      </c>
      <c r="AP178" s="956">
        <v>3800.0</v>
      </c>
      <c r="AQ178" s="993">
        <f t="shared" si="435"/>
        <v>38.675</v>
      </c>
      <c r="AR178" s="971">
        <v>16625.0</v>
      </c>
      <c r="AS178" s="972">
        <f t="shared" si="436"/>
        <v>642971.875</v>
      </c>
      <c r="AT178" s="892">
        <v>522843.0</v>
      </c>
      <c r="AU178" s="892">
        <v>522843.0</v>
      </c>
      <c r="AV178" s="973">
        <v>60000.0</v>
      </c>
      <c r="AW178" s="902">
        <f t="shared" si="437"/>
        <v>-60128.875</v>
      </c>
      <c r="AX178" s="1171" t="s">
        <v>192</v>
      </c>
      <c r="AY178" s="811">
        <v>8.20251104263561E14</v>
      </c>
      <c r="AZ178" s="1107">
        <v>2.835E8</v>
      </c>
      <c r="BA178" s="1108"/>
      <c r="BB178" s="1172">
        <v>45957.0</v>
      </c>
      <c r="BC178" s="1172">
        <v>45958.0</v>
      </c>
      <c r="BD178" s="1172">
        <v>45958.0</v>
      </c>
      <c r="BE178" s="1172">
        <v>45959.0</v>
      </c>
      <c r="BF178" s="1172">
        <v>45961.0</v>
      </c>
      <c r="BG178" s="1110">
        <f t="shared" si="438"/>
        <v>45961</v>
      </c>
      <c r="BH178" s="770">
        <f t="shared" si="439"/>
        <v>4</v>
      </c>
      <c r="BI178" s="769">
        <f t="shared" si="440"/>
        <v>2</v>
      </c>
      <c r="BJ178" s="1096"/>
      <c r="BK178" s="1167">
        <v>45964.0</v>
      </c>
      <c r="BL178" s="1167">
        <v>45966.0</v>
      </c>
      <c r="BM178" s="1167">
        <v>45966.0</v>
      </c>
      <c r="BN178" s="1167">
        <v>45967.0</v>
      </c>
      <c r="BO178" s="1167">
        <v>45968.0</v>
      </c>
      <c r="BP178" s="1110">
        <f t="shared" si="441"/>
        <v>45968</v>
      </c>
      <c r="BQ178" s="770">
        <f t="shared" si="442"/>
        <v>4</v>
      </c>
      <c r="BR178" s="769">
        <f t="shared" si="443"/>
        <v>1</v>
      </c>
      <c r="BS178" s="1179" t="s">
        <v>96</v>
      </c>
      <c r="BT178" s="1179" t="s">
        <v>96</v>
      </c>
      <c r="BU178" s="1179" t="s">
        <v>96</v>
      </c>
      <c r="BV178" s="1179" t="s">
        <v>96</v>
      </c>
      <c r="BW178" s="1179" t="s">
        <v>96</v>
      </c>
      <c r="BX178" s="1179" t="s">
        <v>96</v>
      </c>
      <c r="BY178" s="769" t="s">
        <v>96</v>
      </c>
      <c r="BZ178" s="770" t="s">
        <v>96</v>
      </c>
      <c r="CA178" s="1178" t="s">
        <v>96</v>
      </c>
      <c r="CB178" s="769" t="s">
        <v>96</v>
      </c>
      <c r="CC178" s="769" t="s">
        <v>96</v>
      </c>
      <c r="CD178" s="769" t="s">
        <v>96</v>
      </c>
      <c r="CE178" s="769" t="s">
        <v>96</v>
      </c>
      <c r="CF178" s="769" t="s">
        <v>96</v>
      </c>
      <c r="CG178" s="769" t="s">
        <v>96</v>
      </c>
      <c r="CH178" s="769" t="s">
        <v>96</v>
      </c>
      <c r="CI178" s="769" t="s">
        <v>96</v>
      </c>
      <c r="CJ178" s="769" t="s">
        <v>96</v>
      </c>
      <c r="CK178" s="1108"/>
      <c r="CL178" s="1108"/>
      <c r="CM178" s="1108"/>
      <c r="CN178" s="1108"/>
      <c r="CO178" s="1108"/>
      <c r="CP178" s="1108"/>
      <c r="CQ178" s="1108"/>
      <c r="CR178" s="1108"/>
      <c r="CS178" s="1108"/>
      <c r="CT178" s="1108"/>
      <c r="CU178" s="1108"/>
      <c r="CV178" s="1108"/>
      <c r="CW178" s="1108"/>
      <c r="CX178" s="1108"/>
      <c r="CY178" s="1108"/>
      <c r="CZ178" s="1108"/>
      <c r="DA178" s="1108"/>
      <c r="DB178" s="1108"/>
      <c r="DC178" s="1108"/>
      <c r="DD178" s="1108"/>
      <c r="DE178" s="1108"/>
      <c r="DF178" s="1108"/>
      <c r="DG178" s="1108"/>
      <c r="DH178" s="1108"/>
      <c r="DI178" s="1108"/>
      <c r="DJ178" s="1108"/>
      <c r="DK178" s="1108"/>
      <c r="DL178" s="1108"/>
      <c r="DM178" s="1108"/>
      <c r="DN178" s="1114"/>
      <c r="DO178" s="1114"/>
      <c r="DP178" s="1114"/>
      <c r="DQ178" s="1114"/>
      <c r="DR178" s="1114"/>
      <c r="DS178" s="1114"/>
      <c r="DT178" s="1114"/>
      <c r="DU178" s="1114"/>
      <c r="DV178" s="1114"/>
      <c r="DW178" s="1114"/>
      <c r="DX178" s="1114"/>
      <c r="DY178" s="1114"/>
      <c r="DZ178" s="1114"/>
      <c r="EA178" s="1114"/>
      <c r="EB178" s="1114"/>
      <c r="EC178" s="1114"/>
      <c r="ED178" s="1114"/>
      <c r="EE178" s="1114"/>
      <c r="EF178" s="1114"/>
      <c r="EG178" s="1114"/>
      <c r="EH178" s="1114"/>
      <c r="EI178" s="1114"/>
      <c r="EJ178" s="1114"/>
      <c r="EK178" s="1114"/>
      <c r="EL178" s="1114"/>
      <c r="EM178" s="1114"/>
      <c r="EN178" s="1114"/>
      <c r="EO178" s="1114"/>
      <c r="EP178" s="1114"/>
      <c r="EQ178" s="1115">
        <v>41000.0</v>
      </c>
      <c r="ER178" s="832" t="s">
        <v>194</v>
      </c>
      <c r="ES178" s="1116">
        <v>3.0E7</v>
      </c>
      <c r="ET178" s="1028"/>
      <c r="EU178" s="1131"/>
      <c r="EV178" s="1118">
        <v>45965.63888888889</v>
      </c>
      <c r="EW178" s="1118">
        <v>45965.63888888889</v>
      </c>
      <c r="EX178" s="1118">
        <v>45965.81597222222</v>
      </c>
      <c r="EY178" s="1118">
        <v>45966.180555555555</v>
      </c>
      <c r="EZ178" s="1119">
        <f t="shared" si="444"/>
        <v>0.5416666667</v>
      </c>
      <c r="FA178" s="1120" t="str">
        <f t="shared" si="445"/>
        <v>0 hari 13 jam 0 menit 0</v>
      </c>
      <c r="FB178" s="1121">
        <v>45966.54305555556</v>
      </c>
      <c r="FC178" s="1119">
        <f t="shared" si="446"/>
        <v>0.9041666667</v>
      </c>
      <c r="FD178" s="1120" t="str">
        <f t="shared" si="447"/>
        <v>0 hari 21 jam 42 menit 0</v>
      </c>
      <c r="FE178" s="1122"/>
      <c r="FF178" s="1122"/>
      <c r="FG178" s="1122"/>
      <c r="FH178" s="1122"/>
      <c r="FI178" s="1119">
        <f t="shared" si="448"/>
        <v>0</v>
      </c>
      <c r="FJ178" s="1120" t="str">
        <f t="shared" si="449"/>
        <v>0 hari 0 jam 0 menit 0</v>
      </c>
      <c r="FK178" s="1119">
        <f t="shared" si="450"/>
        <v>0.9041666667</v>
      </c>
      <c r="FL178" s="1120" t="str">
        <f t="shared" si="451"/>
        <v>0 hari 21 jam 42 menit 0</v>
      </c>
      <c r="FM178" s="1123"/>
      <c r="FN178" s="166" t="s">
        <v>195</v>
      </c>
      <c r="FO178" s="1124"/>
      <c r="FP178" s="1124"/>
      <c r="FQ178" s="1125"/>
      <c r="FR178" s="1125"/>
      <c r="FS178" s="1124"/>
      <c r="FT178" s="1124"/>
      <c r="FU178" s="1126"/>
      <c r="FV178" s="1126"/>
      <c r="FW178" s="1126"/>
      <c r="FX178" s="1126"/>
      <c r="FY178" s="1126"/>
      <c r="FZ178" s="1126"/>
      <c r="GA178" s="1126"/>
    </row>
    <row r="179" ht="28.5" customHeight="1">
      <c r="A179" s="412">
        <v>5.0</v>
      </c>
      <c r="B179" s="1089" t="s">
        <v>43</v>
      </c>
      <c r="C179" s="997"/>
      <c r="D179" s="1090"/>
      <c r="E179" s="1091"/>
      <c r="F179" s="1127" t="s">
        <v>322</v>
      </c>
      <c r="G179" s="1128" t="s">
        <v>7</v>
      </c>
      <c r="H179" s="1128" t="s">
        <v>330</v>
      </c>
      <c r="I179" s="887" t="s">
        <v>1321</v>
      </c>
      <c r="J179" s="997" t="s">
        <v>1454</v>
      </c>
      <c r="K179" s="887" t="s">
        <v>1458</v>
      </c>
      <c r="L179" s="831">
        <v>7500.0</v>
      </c>
      <c r="M179" s="527">
        <v>7334.068</v>
      </c>
      <c r="N179" s="414" t="s">
        <v>1406</v>
      </c>
      <c r="O179" s="1095"/>
      <c r="P179" s="1095"/>
      <c r="Q179" s="1095"/>
      <c r="R179" s="1095"/>
      <c r="S179" s="149" t="s">
        <v>93</v>
      </c>
      <c r="T179" s="1096"/>
      <c r="U179" s="409">
        <v>46013.0</v>
      </c>
      <c r="V179" s="1090"/>
      <c r="W179" s="1092"/>
      <c r="X179" s="1096" t="s">
        <v>334</v>
      </c>
      <c r="Y179" s="1098"/>
      <c r="Z179" s="1099"/>
      <c r="AA179" s="1100"/>
      <c r="AB179" s="1099"/>
      <c r="AC179" s="1101"/>
      <c r="AD179" s="1102">
        <v>7200.0</v>
      </c>
      <c r="AE179" s="1102"/>
      <c r="AF179" s="1102" t="s">
        <v>335</v>
      </c>
      <c r="AG179" s="1096" t="s">
        <v>191</v>
      </c>
      <c r="AH179" s="413" t="s">
        <v>1342</v>
      </c>
      <c r="AI179" s="811" t="s">
        <v>883</v>
      </c>
      <c r="AJ179" s="811" t="s">
        <v>883</v>
      </c>
      <c r="AK179" s="811" t="s">
        <v>884</v>
      </c>
      <c r="AL179" s="803" t="s">
        <v>142</v>
      </c>
      <c r="AM179" s="1103"/>
      <c r="AN179" s="1104"/>
      <c r="AO179" s="964" t="s">
        <v>1074</v>
      </c>
      <c r="AP179" s="956">
        <v>3800.0</v>
      </c>
      <c r="AQ179" s="993">
        <f>(38.79+39.76)/2</f>
        <v>39.275</v>
      </c>
      <c r="AR179" s="971">
        <v>16625.0</v>
      </c>
      <c r="AS179" s="972">
        <f t="shared" si="436"/>
        <v>652946.875</v>
      </c>
      <c r="AT179" s="892">
        <v>522843.0</v>
      </c>
      <c r="AU179" s="892">
        <v>522843.0</v>
      </c>
      <c r="AV179" s="973">
        <v>60000.0</v>
      </c>
      <c r="AW179" s="902">
        <f t="shared" si="437"/>
        <v>-70103.875</v>
      </c>
      <c r="AX179" s="1171" t="s">
        <v>192</v>
      </c>
      <c r="AY179" s="811">
        <v>8.20251108813962E14</v>
      </c>
      <c r="AZ179" s="1107">
        <v>2.7135E8</v>
      </c>
      <c r="BA179" s="1108"/>
      <c r="BB179" s="1172">
        <v>45957.0</v>
      </c>
      <c r="BC179" s="1172">
        <v>45958.0</v>
      </c>
      <c r="BD179" s="1172">
        <v>45958.0</v>
      </c>
      <c r="BE179" s="1172">
        <v>45964.0</v>
      </c>
      <c r="BF179" s="1172">
        <v>45964.0</v>
      </c>
      <c r="BG179" s="1110">
        <f t="shared" si="438"/>
        <v>45964</v>
      </c>
      <c r="BH179" s="770">
        <f t="shared" si="439"/>
        <v>7</v>
      </c>
      <c r="BI179" s="769">
        <f t="shared" si="440"/>
        <v>0</v>
      </c>
      <c r="BJ179" s="1096"/>
      <c r="BK179" s="1167">
        <v>45967.0</v>
      </c>
      <c r="BL179" s="1167">
        <v>45968.0</v>
      </c>
      <c r="BM179" s="1167">
        <v>45968.0</v>
      </c>
      <c r="BN179" s="1167">
        <v>45971.0</v>
      </c>
      <c r="BO179" s="1167">
        <v>45972.0</v>
      </c>
      <c r="BP179" s="1110">
        <f t="shared" si="441"/>
        <v>45972</v>
      </c>
      <c r="BQ179" s="770">
        <f t="shared" si="442"/>
        <v>5</v>
      </c>
      <c r="BR179" s="769">
        <f t="shared" si="443"/>
        <v>1</v>
      </c>
      <c r="BS179" s="1179" t="s">
        <v>96</v>
      </c>
      <c r="BT179" s="1179" t="s">
        <v>96</v>
      </c>
      <c r="BU179" s="1179" t="s">
        <v>96</v>
      </c>
      <c r="BV179" s="1179" t="s">
        <v>96</v>
      </c>
      <c r="BW179" s="1179" t="s">
        <v>96</v>
      </c>
      <c r="BX179" s="1179" t="s">
        <v>96</v>
      </c>
      <c r="BY179" s="769" t="s">
        <v>96</v>
      </c>
      <c r="BZ179" s="770" t="s">
        <v>96</v>
      </c>
      <c r="CA179" s="1178" t="s">
        <v>96</v>
      </c>
      <c r="CB179" s="769" t="s">
        <v>96</v>
      </c>
      <c r="CC179" s="769" t="s">
        <v>96</v>
      </c>
      <c r="CD179" s="769" t="s">
        <v>96</v>
      </c>
      <c r="CE179" s="769" t="s">
        <v>96</v>
      </c>
      <c r="CF179" s="769" t="s">
        <v>96</v>
      </c>
      <c r="CG179" s="769" t="s">
        <v>96</v>
      </c>
      <c r="CH179" s="769" t="s">
        <v>96</v>
      </c>
      <c r="CI179" s="769" t="s">
        <v>96</v>
      </c>
      <c r="CJ179" s="769" t="s">
        <v>96</v>
      </c>
      <c r="CK179" s="1108"/>
      <c r="CL179" s="1108"/>
      <c r="CM179" s="1108"/>
      <c r="CN179" s="1108"/>
      <c r="CO179" s="1108"/>
      <c r="CP179" s="1108"/>
      <c r="CQ179" s="1108"/>
      <c r="CR179" s="1108"/>
      <c r="CS179" s="1108"/>
      <c r="CT179" s="1108"/>
      <c r="CU179" s="1108"/>
      <c r="CV179" s="1108"/>
      <c r="CW179" s="1108"/>
      <c r="CX179" s="1108"/>
      <c r="CY179" s="1108"/>
      <c r="CZ179" s="1108"/>
      <c r="DA179" s="1108"/>
      <c r="DB179" s="1108"/>
      <c r="DC179" s="1108"/>
      <c r="DD179" s="1108"/>
      <c r="DE179" s="1108"/>
      <c r="DF179" s="1108"/>
      <c r="DG179" s="1108"/>
      <c r="DH179" s="1108"/>
      <c r="DI179" s="1108"/>
      <c r="DJ179" s="1108"/>
      <c r="DK179" s="1108"/>
      <c r="DL179" s="1108"/>
      <c r="DM179" s="1108"/>
      <c r="DN179" s="1114"/>
      <c r="DO179" s="1114"/>
      <c r="DP179" s="1114"/>
      <c r="DQ179" s="1114"/>
      <c r="DR179" s="1114"/>
      <c r="DS179" s="1114"/>
      <c r="DT179" s="1114"/>
      <c r="DU179" s="1114"/>
      <c r="DV179" s="1114"/>
      <c r="DW179" s="1114"/>
      <c r="DX179" s="1114"/>
      <c r="DY179" s="1114"/>
      <c r="DZ179" s="1114"/>
      <c r="EA179" s="1114"/>
      <c r="EB179" s="1114"/>
      <c r="EC179" s="1114"/>
      <c r="ED179" s="1114"/>
      <c r="EE179" s="1114"/>
      <c r="EF179" s="1114"/>
      <c r="EG179" s="1114"/>
      <c r="EH179" s="1114"/>
      <c r="EI179" s="1114"/>
      <c r="EJ179" s="1114"/>
      <c r="EK179" s="1114"/>
      <c r="EL179" s="1114"/>
      <c r="EM179" s="1114"/>
      <c r="EN179" s="1114"/>
      <c r="EO179" s="1114"/>
      <c r="EP179" s="1114"/>
      <c r="EQ179" s="1115">
        <v>41000.0</v>
      </c>
      <c r="ER179" s="832" t="s">
        <v>194</v>
      </c>
      <c r="ES179" s="1116">
        <v>3.0E7</v>
      </c>
      <c r="ET179" s="1028"/>
      <c r="EU179" s="1131"/>
      <c r="EV179" s="1118">
        <v>45969.22222222222</v>
      </c>
      <c r="EW179" s="1118">
        <v>45969.22222222222</v>
      </c>
      <c r="EX179" s="1118">
        <v>45969.23611111111</v>
      </c>
      <c r="EY179" s="1118">
        <v>45969.979166666664</v>
      </c>
      <c r="EZ179" s="1119">
        <f t="shared" si="444"/>
        <v>0.7569444444</v>
      </c>
      <c r="FA179" s="1120" t="str">
        <f t="shared" si="445"/>
        <v>0 hari 18 jam 10 menit 0</v>
      </c>
      <c r="FB179" s="1121">
        <v>45970.46805555555</v>
      </c>
      <c r="FC179" s="1119">
        <f t="shared" si="446"/>
        <v>1.245833333</v>
      </c>
      <c r="FD179" s="1120" t="str">
        <f t="shared" si="447"/>
        <v>1 hari 5 jam 54 menit 0</v>
      </c>
      <c r="FE179" s="1122"/>
      <c r="FF179" s="1122"/>
      <c r="FG179" s="1122"/>
      <c r="FH179" s="1122"/>
      <c r="FI179" s="1119">
        <f t="shared" si="448"/>
        <v>0</v>
      </c>
      <c r="FJ179" s="1120" t="str">
        <f t="shared" si="449"/>
        <v>0 hari 0 jam 0 menit 0</v>
      </c>
      <c r="FK179" s="1119">
        <f t="shared" si="450"/>
        <v>1.245833333</v>
      </c>
      <c r="FL179" s="1120" t="str">
        <f t="shared" si="451"/>
        <v>1 hari 5 jam 54 menit 0</v>
      </c>
      <c r="FM179" s="1123"/>
      <c r="FN179" s="166" t="s">
        <v>195</v>
      </c>
      <c r="FO179" s="1124"/>
      <c r="FP179" s="1124"/>
      <c r="FQ179" s="1125"/>
      <c r="FR179" s="1125"/>
      <c r="FS179" s="1124"/>
      <c r="FT179" s="1124"/>
      <c r="FU179" s="1126"/>
      <c r="FV179" s="1126"/>
      <c r="FW179" s="1126"/>
      <c r="FX179" s="1126"/>
      <c r="FY179" s="1126"/>
      <c r="FZ179" s="1126"/>
      <c r="GA179" s="1126"/>
    </row>
    <row r="180" ht="28.5" customHeight="1">
      <c r="A180" s="412">
        <v>6.0</v>
      </c>
      <c r="B180" s="1089" t="s">
        <v>43</v>
      </c>
      <c r="C180" s="997"/>
      <c r="D180" s="1090"/>
      <c r="E180" s="1091"/>
      <c r="F180" s="1127" t="s">
        <v>322</v>
      </c>
      <c r="G180" s="1128" t="s">
        <v>7</v>
      </c>
      <c r="H180" s="1128" t="s">
        <v>330</v>
      </c>
      <c r="I180" s="887" t="s">
        <v>1321</v>
      </c>
      <c r="J180" s="997" t="s">
        <v>1459</v>
      </c>
      <c r="K180" s="887" t="s">
        <v>1460</v>
      </c>
      <c r="L180" s="831">
        <v>7500.0</v>
      </c>
      <c r="M180" s="527">
        <v>7503.202</v>
      </c>
      <c r="N180" s="414" t="s">
        <v>1406</v>
      </c>
      <c r="O180" s="1095"/>
      <c r="P180" s="1095"/>
      <c r="Q180" s="1095"/>
      <c r="R180" s="1095"/>
      <c r="S180" s="149" t="s">
        <v>93</v>
      </c>
      <c r="T180" s="1096"/>
      <c r="U180" s="409">
        <v>46013.0</v>
      </c>
      <c r="V180" s="1090"/>
      <c r="W180" s="1092"/>
      <c r="X180" s="1096" t="s">
        <v>334</v>
      </c>
      <c r="Y180" s="1100"/>
      <c r="Z180" s="1099"/>
      <c r="AA180" s="1100"/>
      <c r="AB180" s="1099"/>
      <c r="AC180" s="1101"/>
      <c r="AD180" s="1102">
        <v>7200.0</v>
      </c>
      <c r="AE180" s="1102"/>
      <c r="AF180" s="1102" t="s">
        <v>335</v>
      </c>
      <c r="AG180" s="1096" t="s">
        <v>191</v>
      </c>
      <c r="AH180" s="413" t="s">
        <v>1081</v>
      </c>
      <c r="AI180" s="811" t="s">
        <v>883</v>
      </c>
      <c r="AJ180" s="811" t="s">
        <v>883</v>
      </c>
      <c r="AK180" s="811" t="s">
        <v>884</v>
      </c>
      <c r="AL180" s="803" t="s">
        <v>142</v>
      </c>
      <c r="AM180" s="1103"/>
      <c r="AN180" s="1104"/>
      <c r="AO180" s="964" t="s">
        <v>1074</v>
      </c>
      <c r="AP180" s="956">
        <v>3800.0</v>
      </c>
      <c r="AQ180" s="993">
        <f t="shared" ref="AQ180:AQ181" si="452">(38.79+38.56)/2</f>
        <v>38.675</v>
      </c>
      <c r="AR180" s="971">
        <v>16625.0</v>
      </c>
      <c r="AS180" s="972">
        <f t="shared" si="436"/>
        <v>642971.875</v>
      </c>
      <c r="AT180" s="892">
        <v>593752.0</v>
      </c>
      <c r="AU180" s="892">
        <v>561016.0</v>
      </c>
      <c r="AV180" s="973">
        <v>60000.0</v>
      </c>
      <c r="AW180" s="902">
        <f t="shared" si="437"/>
        <v>10780.125</v>
      </c>
      <c r="AX180" s="1171" t="s">
        <v>192</v>
      </c>
      <c r="AY180" s="811">
        <v>8.20251104265185E14</v>
      </c>
      <c r="AZ180" s="1107">
        <v>2.754E8</v>
      </c>
      <c r="BA180" s="1108"/>
      <c r="BB180" s="1172">
        <v>45957.0</v>
      </c>
      <c r="BC180" s="1172">
        <v>45958.0</v>
      </c>
      <c r="BD180" s="1172">
        <v>45958.0</v>
      </c>
      <c r="BE180" s="1172">
        <v>45964.0</v>
      </c>
      <c r="BF180" s="1172">
        <v>45964.0</v>
      </c>
      <c r="BG180" s="1110">
        <f t="shared" si="438"/>
        <v>45964</v>
      </c>
      <c r="BH180" s="770">
        <f t="shared" si="439"/>
        <v>7</v>
      </c>
      <c r="BI180" s="769">
        <f t="shared" si="440"/>
        <v>0</v>
      </c>
      <c r="BJ180" s="1096"/>
      <c r="BK180" s="1167">
        <v>45964.0</v>
      </c>
      <c r="BL180" s="1167">
        <v>45966.0</v>
      </c>
      <c r="BM180" s="1167">
        <v>45966.0</v>
      </c>
      <c r="BN180" s="1167">
        <v>45967.0</v>
      </c>
      <c r="BO180" s="1167">
        <v>45968.0</v>
      </c>
      <c r="BP180" s="1110">
        <f t="shared" si="441"/>
        <v>45968</v>
      </c>
      <c r="BQ180" s="770">
        <f t="shared" si="442"/>
        <v>4</v>
      </c>
      <c r="BR180" s="769">
        <f t="shared" si="443"/>
        <v>1</v>
      </c>
      <c r="BS180" s="1172">
        <v>45999.0</v>
      </c>
      <c r="BT180" s="1172">
        <v>45989.0</v>
      </c>
      <c r="BU180" s="1172">
        <v>45990.0</v>
      </c>
      <c r="BV180" s="1172">
        <v>45991.0</v>
      </c>
      <c r="BW180" s="1172">
        <v>45999.0</v>
      </c>
      <c r="BX180" s="1172">
        <v>46001.0</v>
      </c>
      <c r="BY180" s="769">
        <f t="shared" ref="BY180:BY183" si="453">BX180-BS180</f>
        <v>2</v>
      </c>
      <c r="BZ180" s="770">
        <f t="shared" ref="BZ180:BZ183" si="454">BX180-BT180</f>
        <v>12</v>
      </c>
      <c r="CA180" s="1178">
        <f t="shared" ref="CA180:CA183" si="455">BX180-BW180</f>
        <v>2</v>
      </c>
      <c r="CB180" s="769" t="s">
        <v>96</v>
      </c>
      <c r="CC180" s="769" t="s">
        <v>96</v>
      </c>
      <c r="CD180" s="769" t="s">
        <v>96</v>
      </c>
      <c r="CE180" s="769" t="s">
        <v>96</v>
      </c>
      <c r="CF180" s="769" t="s">
        <v>96</v>
      </c>
      <c r="CG180" s="769" t="s">
        <v>96</v>
      </c>
      <c r="CH180" s="769" t="s">
        <v>96</v>
      </c>
      <c r="CI180" s="769" t="s">
        <v>96</v>
      </c>
      <c r="CJ180" s="769" t="s">
        <v>96</v>
      </c>
      <c r="CK180" s="1108"/>
      <c r="CL180" s="1108"/>
      <c r="CM180" s="1108"/>
      <c r="CN180" s="1108"/>
      <c r="CO180" s="1108"/>
      <c r="CP180" s="1108"/>
      <c r="CQ180" s="1108"/>
      <c r="CR180" s="1108"/>
      <c r="CS180" s="1108"/>
      <c r="CT180" s="1108"/>
      <c r="CU180" s="1108"/>
      <c r="CV180" s="1108"/>
      <c r="CW180" s="1108"/>
      <c r="CX180" s="1108"/>
      <c r="CY180" s="1108"/>
      <c r="CZ180" s="1108"/>
      <c r="DA180" s="1108"/>
      <c r="DB180" s="1108"/>
      <c r="DC180" s="1108"/>
      <c r="DD180" s="1108"/>
      <c r="DE180" s="1108"/>
      <c r="DF180" s="1108"/>
      <c r="DG180" s="1108"/>
      <c r="DH180" s="1108"/>
      <c r="DI180" s="1108"/>
      <c r="DJ180" s="1108"/>
      <c r="DK180" s="1108"/>
      <c r="DL180" s="1108"/>
      <c r="DM180" s="1108"/>
      <c r="DN180" s="1114"/>
      <c r="DO180" s="1114"/>
      <c r="DP180" s="1114"/>
      <c r="DQ180" s="1114"/>
      <c r="DR180" s="1114"/>
      <c r="DS180" s="1114"/>
      <c r="DT180" s="1114"/>
      <c r="DU180" s="1114"/>
      <c r="DV180" s="1114"/>
      <c r="DW180" s="1114"/>
      <c r="DX180" s="1114"/>
      <c r="DY180" s="1114"/>
      <c r="DZ180" s="1114"/>
      <c r="EA180" s="1114"/>
      <c r="EB180" s="1114"/>
      <c r="EC180" s="1114"/>
      <c r="ED180" s="1114"/>
      <c r="EE180" s="1114"/>
      <c r="EF180" s="1114"/>
      <c r="EG180" s="1114"/>
      <c r="EH180" s="1114"/>
      <c r="EI180" s="1114"/>
      <c r="EJ180" s="1114"/>
      <c r="EK180" s="1114"/>
      <c r="EL180" s="1114"/>
      <c r="EM180" s="1114"/>
      <c r="EN180" s="1114"/>
      <c r="EO180" s="1114"/>
      <c r="EP180" s="1114"/>
      <c r="EQ180" s="1115">
        <v>41000.0</v>
      </c>
      <c r="ER180" s="832" t="s">
        <v>194</v>
      </c>
      <c r="ES180" s="1116">
        <v>3.0E7</v>
      </c>
      <c r="ET180" s="1028"/>
      <c r="EU180" s="1131"/>
      <c r="EV180" s="1118">
        <v>45966.03125</v>
      </c>
      <c r="EW180" s="1118">
        <v>45966.03125</v>
      </c>
      <c r="EX180" s="1118">
        <v>45966.42013888889</v>
      </c>
      <c r="EY180" s="1118">
        <v>45967.0</v>
      </c>
      <c r="EZ180" s="1119">
        <f t="shared" si="444"/>
        <v>0.96875</v>
      </c>
      <c r="FA180" s="1120" t="str">
        <f t="shared" si="445"/>
        <v>0 hari 23 jam 15 menit 0</v>
      </c>
      <c r="FB180" s="1121">
        <v>45967.436111111114</v>
      </c>
      <c r="FC180" s="1119">
        <f t="shared" si="446"/>
        <v>1.404861111</v>
      </c>
      <c r="FD180" s="1120" t="str">
        <f t="shared" si="447"/>
        <v>1 hari 9 jam 43 menit 0</v>
      </c>
      <c r="FE180" s="1122"/>
      <c r="FF180" s="1122"/>
      <c r="FG180" s="1122"/>
      <c r="FH180" s="1122"/>
      <c r="FI180" s="1119">
        <f t="shared" si="448"/>
        <v>0</v>
      </c>
      <c r="FJ180" s="1120" t="str">
        <f t="shared" si="449"/>
        <v>0 hari 0 jam 0 menit 0</v>
      </c>
      <c r="FK180" s="1119">
        <f t="shared" si="450"/>
        <v>1.404861111</v>
      </c>
      <c r="FL180" s="1120" t="str">
        <f t="shared" si="451"/>
        <v>1 hari 9 jam 43 menit 0</v>
      </c>
      <c r="FM180" s="1123"/>
      <c r="FN180" s="166" t="s">
        <v>195</v>
      </c>
      <c r="FO180" s="1124"/>
      <c r="FP180" s="1124"/>
      <c r="FQ180" s="1125"/>
      <c r="FR180" s="1125"/>
      <c r="FS180" s="1124"/>
      <c r="FT180" s="1124"/>
      <c r="FU180" s="1126"/>
      <c r="FV180" s="1126"/>
      <c r="FW180" s="1126"/>
      <c r="FX180" s="1126"/>
      <c r="FY180" s="1126"/>
      <c r="FZ180" s="1126"/>
      <c r="GA180" s="1126"/>
    </row>
    <row r="181" ht="28.5" customHeight="1">
      <c r="A181" s="412">
        <v>7.0</v>
      </c>
      <c r="B181" s="1089" t="s">
        <v>43</v>
      </c>
      <c r="C181" s="997"/>
      <c r="D181" s="1090"/>
      <c r="E181" s="1091"/>
      <c r="F181" s="1127" t="s">
        <v>322</v>
      </c>
      <c r="G181" s="1128" t="s">
        <v>7</v>
      </c>
      <c r="H181" s="1128" t="s">
        <v>330</v>
      </c>
      <c r="I181" s="887" t="s">
        <v>1321</v>
      </c>
      <c r="J181" s="997" t="s">
        <v>1461</v>
      </c>
      <c r="K181" s="887" t="s">
        <v>1462</v>
      </c>
      <c r="L181" s="831">
        <v>10000.0</v>
      </c>
      <c r="M181" s="527">
        <v>10315.34</v>
      </c>
      <c r="N181" s="414" t="s">
        <v>1406</v>
      </c>
      <c r="O181" s="1095"/>
      <c r="P181" s="1095"/>
      <c r="Q181" s="1095"/>
      <c r="R181" s="1095"/>
      <c r="S181" s="149" t="s">
        <v>93</v>
      </c>
      <c r="T181" s="1096"/>
      <c r="U181" s="409">
        <v>46015.0</v>
      </c>
      <c r="V181" s="1090"/>
      <c r="W181" s="1092"/>
      <c r="X181" s="1096" t="s">
        <v>334</v>
      </c>
      <c r="Y181" s="1098"/>
      <c r="Z181" s="1099"/>
      <c r="AA181" s="1100"/>
      <c r="AB181" s="1099"/>
      <c r="AC181" s="1101"/>
      <c r="AD181" s="1102">
        <v>7200.0</v>
      </c>
      <c r="AE181" s="1102"/>
      <c r="AF181" s="1102" t="s">
        <v>335</v>
      </c>
      <c r="AG181" s="1096" t="s">
        <v>191</v>
      </c>
      <c r="AH181" s="413" t="s">
        <v>1081</v>
      </c>
      <c r="AI181" s="811" t="s">
        <v>883</v>
      </c>
      <c r="AJ181" s="811" t="s">
        <v>883</v>
      </c>
      <c r="AK181" s="811" t="s">
        <v>884</v>
      </c>
      <c r="AL181" s="803" t="s">
        <v>142</v>
      </c>
      <c r="AM181" s="1103"/>
      <c r="AN181" s="1104"/>
      <c r="AO181" s="964" t="s">
        <v>1074</v>
      </c>
      <c r="AP181" s="956">
        <v>3800.0</v>
      </c>
      <c r="AQ181" s="993">
        <f t="shared" si="452"/>
        <v>38.675</v>
      </c>
      <c r="AR181" s="971">
        <v>16625.0</v>
      </c>
      <c r="AS181" s="972">
        <f t="shared" si="436"/>
        <v>642971.875</v>
      </c>
      <c r="AT181" s="892">
        <v>592901.0</v>
      </c>
      <c r="AU181" s="892">
        <v>574150.0</v>
      </c>
      <c r="AV181" s="973">
        <v>60000.0</v>
      </c>
      <c r="AW181" s="902">
        <f t="shared" si="437"/>
        <v>9929.125</v>
      </c>
      <c r="AX181" s="1171" t="s">
        <v>192</v>
      </c>
      <c r="AY181" s="811">
        <v>8.20251105416157E14</v>
      </c>
      <c r="AZ181" s="1107">
        <v>2.7945E8</v>
      </c>
      <c r="BA181" s="1108"/>
      <c r="BB181" s="1172">
        <v>45960.0</v>
      </c>
      <c r="BC181" s="1172">
        <v>45963.0</v>
      </c>
      <c r="BD181" s="1172">
        <v>45963.0</v>
      </c>
      <c r="BE181" s="1172">
        <v>45964.0</v>
      </c>
      <c r="BF181" s="1172">
        <v>45964.0</v>
      </c>
      <c r="BG181" s="1110">
        <f t="shared" si="438"/>
        <v>45964</v>
      </c>
      <c r="BH181" s="770">
        <f t="shared" si="439"/>
        <v>4</v>
      </c>
      <c r="BI181" s="769">
        <f t="shared" si="440"/>
        <v>0</v>
      </c>
      <c r="BJ181" s="1096"/>
      <c r="BK181" s="1167">
        <v>45967.0</v>
      </c>
      <c r="BL181" s="1167">
        <v>45968.0</v>
      </c>
      <c r="BM181" s="1167">
        <v>45968.0</v>
      </c>
      <c r="BN181" s="1167">
        <v>45971.0</v>
      </c>
      <c r="BO181" s="1167">
        <v>45972.0</v>
      </c>
      <c r="BP181" s="1110">
        <f t="shared" si="441"/>
        <v>45972</v>
      </c>
      <c r="BQ181" s="770">
        <f t="shared" si="442"/>
        <v>5</v>
      </c>
      <c r="BR181" s="769">
        <f t="shared" si="443"/>
        <v>1</v>
      </c>
      <c r="BS181" s="1172">
        <v>45999.0</v>
      </c>
      <c r="BT181" s="1172">
        <v>45989.0</v>
      </c>
      <c r="BU181" s="1172">
        <v>45990.0</v>
      </c>
      <c r="BV181" s="1172">
        <v>45991.0</v>
      </c>
      <c r="BW181" s="1172">
        <v>45999.0</v>
      </c>
      <c r="BX181" s="1172">
        <v>46001.0</v>
      </c>
      <c r="BY181" s="769">
        <f t="shared" si="453"/>
        <v>2</v>
      </c>
      <c r="BZ181" s="770">
        <f t="shared" si="454"/>
        <v>12</v>
      </c>
      <c r="CA181" s="1178">
        <f t="shared" si="455"/>
        <v>2</v>
      </c>
      <c r="CB181" s="769" t="s">
        <v>96</v>
      </c>
      <c r="CC181" s="769" t="s">
        <v>96</v>
      </c>
      <c r="CD181" s="769" t="s">
        <v>96</v>
      </c>
      <c r="CE181" s="769" t="s">
        <v>96</v>
      </c>
      <c r="CF181" s="769" t="s">
        <v>96</v>
      </c>
      <c r="CG181" s="769" t="s">
        <v>96</v>
      </c>
      <c r="CH181" s="769" t="s">
        <v>96</v>
      </c>
      <c r="CI181" s="769" t="s">
        <v>96</v>
      </c>
      <c r="CJ181" s="769" t="s">
        <v>96</v>
      </c>
      <c r="CK181" s="1108"/>
      <c r="CL181" s="1108"/>
      <c r="CM181" s="1108"/>
      <c r="CN181" s="1108"/>
      <c r="CO181" s="1108"/>
      <c r="CP181" s="1108"/>
      <c r="CQ181" s="1108"/>
      <c r="CR181" s="1108"/>
      <c r="CS181" s="1108"/>
      <c r="CT181" s="1108"/>
      <c r="CU181" s="1108"/>
      <c r="CV181" s="1108"/>
      <c r="CW181" s="1108"/>
      <c r="CX181" s="1108"/>
      <c r="CY181" s="1108"/>
      <c r="CZ181" s="1108"/>
      <c r="DA181" s="1108"/>
      <c r="DB181" s="1108"/>
      <c r="DC181" s="1108"/>
      <c r="DD181" s="1108"/>
      <c r="DE181" s="1108"/>
      <c r="DF181" s="1108"/>
      <c r="DG181" s="1108"/>
      <c r="DH181" s="1108"/>
      <c r="DI181" s="1108"/>
      <c r="DJ181" s="1108"/>
      <c r="DK181" s="1108"/>
      <c r="DL181" s="1108"/>
      <c r="DM181" s="1108"/>
      <c r="DN181" s="1114"/>
      <c r="DO181" s="1114"/>
      <c r="DP181" s="1114"/>
      <c r="DQ181" s="1114"/>
      <c r="DR181" s="1114"/>
      <c r="DS181" s="1114"/>
      <c r="DT181" s="1114"/>
      <c r="DU181" s="1114"/>
      <c r="DV181" s="1114"/>
      <c r="DW181" s="1114"/>
      <c r="DX181" s="1114"/>
      <c r="DY181" s="1114"/>
      <c r="DZ181" s="1114"/>
      <c r="EA181" s="1114"/>
      <c r="EB181" s="1114"/>
      <c r="EC181" s="1114"/>
      <c r="ED181" s="1114"/>
      <c r="EE181" s="1114"/>
      <c r="EF181" s="1114"/>
      <c r="EG181" s="1114"/>
      <c r="EH181" s="1114"/>
      <c r="EI181" s="1114"/>
      <c r="EJ181" s="1114"/>
      <c r="EK181" s="1114"/>
      <c r="EL181" s="1114"/>
      <c r="EM181" s="1114"/>
      <c r="EN181" s="1114"/>
      <c r="EO181" s="1114"/>
      <c r="EP181" s="1114"/>
      <c r="EQ181" s="1115">
        <v>41000.0</v>
      </c>
      <c r="ER181" s="832" t="s">
        <v>194</v>
      </c>
      <c r="ES181" s="1116">
        <v>3.0E7</v>
      </c>
      <c r="ET181" s="1028"/>
      <c r="EU181" s="1131"/>
      <c r="EV181" s="1118">
        <v>45966.74652777778</v>
      </c>
      <c r="EW181" s="1118">
        <v>45966.74652777778</v>
      </c>
      <c r="EX181" s="1118">
        <v>45966.92361111111</v>
      </c>
      <c r="EY181" s="1118">
        <v>45968.04861111111</v>
      </c>
      <c r="EZ181" s="1119">
        <f t="shared" si="444"/>
        <v>1.302083333</v>
      </c>
      <c r="FA181" s="1120" t="str">
        <f t="shared" si="445"/>
        <v>1 hari 7 jam 15 menit 0</v>
      </c>
      <c r="FB181" s="1121">
        <v>45968.680555555555</v>
      </c>
      <c r="FC181" s="1119">
        <f t="shared" si="446"/>
        <v>1.934027778</v>
      </c>
      <c r="FD181" s="1120" t="str">
        <f t="shared" si="447"/>
        <v>1 hari 22 jam 25 menit 0</v>
      </c>
      <c r="FE181" s="1122"/>
      <c r="FF181" s="1122"/>
      <c r="FG181" s="1122"/>
      <c r="FH181" s="1122"/>
      <c r="FI181" s="1119">
        <f t="shared" si="448"/>
        <v>0</v>
      </c>
      <c r="FJ181" s="1120" t="str">
        <f t="shared" si="449"/>
        <v>0 hari 0 jam 0 menit 0</v>
      </c>
      <c r="FK181" s="1119">
        <f t="shared" si="450"/>
        <v>1.934027778</v>
      </c>
      <c r="FL181" s="1120" t="str">
        <f t="shared" si="451"/>
        <v>1 hari 22 jam 25 menit 0</v>
      </c>
      <c r="FM181" s="1123"/>
      <c r="FN181" s="166" t="s">
        <v>195</v>
      </c>
      <c r="FO181" s="1124"/>
      <c r="FP181" s="1124"/>
      <c r="FQ181" s="1125"/>
      <c r="FR181" s="1125"/>
      <c r="FS181" s="1124"/>
      <c r="FT181" s="1124"/>
      <c r="FU181" s="1126"/>
      <c r="FV181" s="1126"/>
      <c r="FW181" s="1126"/>
      <c r="FX181" s="1126"/>
      <c r="FY181" s="1126"/>
      <c r="FZ181" s="1126"/>
      <c r="GA181" s="1126"/>
    </row>
    <row r="182" ht="28.5" customHeight="1">
      <c r="A182" s="412">
        <v>8.0</v>
      </c>
      <c r="B182" s="1089" t="s">
        <v>43</v>
      </c>
      <c r="C182" s="997"/>
      <c r="D182" s="1090"/>
      <c r="E182" s="1091"/>
      <c r="F182" s="1127" t="s">
        <v>322</v>
      </c>
      <c r="G182" s="1128" t="s">
        <v>7</v>
      </c>
      <c r="H182" s="1128" t="s">
        <v>330</v>
      </c>
      <c r="I182" s="887" t="s">
        <v>1321</v>
      </c>
      <c r="J182" s="997" t="s">
        <v>1463</v>
      </c>
      <c r="K182" s="887" t="s">
        <v>1464</v>
      </c>
      <c r="L182" s="831">
        <v>8500.0</v>
      </c>
      <c r="M182" s="527">
        <v>8501.071</v>
      </c>
      <c r="N182" s="414" t="s">
        <v>1406</v>
      </c>
      <c r="O182" s="1095"/>
      <c r="P182" s="1095"/>
      <c r="Q182" s="1095"/>
      <c r="R182" s="1095"/>
      <c r="S182" s="149" t="s">
        <v>93</v>
      </c>
      <c r="T182" s="1096"/>
      <c r="U182" s="409">
        <v>46017.0</v>
      </c>
      <c r="V182" s="1090"/>
      <c r="W182" s="1092"/>
      <c r="X182" s="1096" t="s">
        <v>334</v>
      </c>
      <c r="Y182" s="1098"/>
      <c r="Z182" s="1099"/>
      <c r="AA182" s="1100"/>
      <c r="AB182" s="1099"/>
      <c r="AC182" s="1101"/>
      <c r="AD182" s="1102">
        <v>7200.0</v>
      </c>
      <c r="AE182" s="1102"/>
      <c r="AF182" s="1102" t="s">
        <v>335</v>
      </c>
      <c r="AG182" s="1096" t="s">
        <v>191</v>
      </c>
      <c r="AH182" s="413" t="s">
        <v>1081</v>
      </c>
      <c r="AI182" s="811" t="s">
        <v>883</v>
      </c>
      <c r="AJ182" s="811" t="s">
        <v>883</v>
      </c>
      <c r="AK182" s="811" t="s">
        <v>884</v>
      </c>
      <c r="AL182" s="803" t="s">
        <v>142</v>
      </c>
      <c r="AM182" s="1103"/>
      <c r="AN182" s="1104"/>
      <c r="AO182" s="964" t="s">
        <v>1074</v>
      </c>
      <c r="AP182" s="956">
        <v>3800.0</v>
      </c>
      <c r="AQ182" s="993">
        <f t="shared" ref="AQ182:AQ183" si="456">(38.79+39.76)/2</f>
        <v>39.275</v>
      </c>
      <c r="AR182" s="971">
        <v>16625.0</v>
      </c>
      <c r="AS182" s="972">
        <f t="shared" si="436"/>
        <v>652946.875</v>
      </c>
      <c r="AT182" s="892">
        <v>591316.0</v>
      </c>
      <c r="AU182" s="892">
        <v>576328.0</v>
      </c>
      <c r="AV182" s="973">
        <v>60000.0</v>
      </c>
      <c r="AW182" s="902">
        <f t="shared" si="437"/>
        <v>-1630.875</v>
      </c>
      <c r="AX182" s="1171" t="s">
        <v>192</v>
      </c>
      <c r="AY182" s="811">
        <v>8.20251111234931E14</v>
      </c>
      <c r="AZ182" s="1107">
        <v>2.43E8</v>
      </c>
      <c r="BA182" s="1108"/>
      <c r="BB182" s="1172">
        <v>45960.0</v>
      </c>
      <c r="BC182" s="1172">
        <v>45963.0</v>
      </c>
      <c r="BD182" s="1172">
        <v>45963.0</v>
      </c>
      <c r="BE182" s="1172">
        <v>45964.0</v>
      </c>
      <c r="BF182" s="1172">
        <v>45964.0</v>
      </c>
      <c r="BG182" s="1110">
        <f t="shared" si="438"/>
        <v>45964</v>
      </c>
      <c r="BH182" s="770">
        <f t="shared" si="439"/>
        <v>4</v>
      </c>
      <c r="BI182" s="769">
        <f t="shared" si="440"/>
        <v>0</v>
      </c>
      <c r="BJ182" s="1096"/>
      <c r="BK182" s="1167">
        <v>45967.0</v>
      </c>
      <c r="BL182" s="1167">
        <v>45968.0</v>
      </c>
      <c r="BM182" s="1167">
        <v>45968.0</v>
      </c>
      <c r="BN182" s="1167">
        <v>45972.0</v>
      </c>
      <c r="BO182" s="1167">
        <v>45975.0</v>
      </c>
      <c r="BP182" s="1110">
        <f t="shared" si="441"/>
        <v>45975</v>
      </c>
      <c r="BQ182" s="770">
        <f t="shared" si="442"/>
        <v>8</v>
      </c>
      <c r="BR182" s="769">
        <f t="shared" si="443"/>
        <v>3</v>
      </c>
      <c r="BS182" s="1172">
        <v>45999.0</v>
      </c>
      <c r="BT182" s="1172">
        <v>45989.0</v>
      </c>
      <c r="BU182" s="1172">
        <v>45990.0</v>
      </c>
      <c r="BV182" s="1172">
        <v>45991.0</v>
      </c>
      <c r="BW182" s="1172">
        <v>45999.0</v>
      </c>
      <c r="BX182" s="1172">
        <v>46001.0</v>
      </c>
      <c r="BY182" s="769">
        <f t="shared" si="453"/>
        <v>2</v>
      </c>
      <c r="BZ182" s="770">
        <f t="shared" si="454"/>
        <v>12</v>
      </c>
      <c r="CA182" s="1178">
        <f t="shared" si="455"/>
        <v>2</v>
      </c>
      <c r="CB182" s="769" t="s">
        <v>96</v>
      </c>
      <c r="CC182" s="769" t="s">
        <v>96</v>
      </c>
      <c r="CD182" s="769" t="s">
        <v>96</v>
      </c>
      <c r="CE182" s="769" t="s">
        <v>96</v>
      </c>
      <c r="CF182" s="769" t="s">
        <v>96</v>
      </c>
      <c r="CG182" s="769" t="s">
        <v>96</v>
      </c>
      <c r="CH182" s="769" t="s">
        <v>96</v>
      </c>
      <c r="CI182" s="769" t="s">
        <v>96</v>
      </c>
      <c r="CJ182" s="769" t="s">
        <v>96</v>
      </c>
      <c r="CK182" s="1108"/>
      <c r="CL182" s="1108"/>
      <c r="CM182" s="1108"/>
      <c r="CN182" s="1108"/>
      <c r="CO182" s="1108"/>
      <c r="CP182" s="1108"/>
      <c r="CQ182" s="1108"/>
      <c r="CR182" s="1108"/>
      <c r="CS182" s="1108"/>
      <c r="CT182" s="1108"/>
      <c r="CU182" s="1108"/>
      <c r="CV182" s="1108"/>
      <c r="CW182" s="1108"/>
      <c r="CX182" s="1108"/>
      <c r="CY182" s="1108"/>
      <c r="CZ182" s="1108"/>
      <c r="DA182" s="1108"/>
      <c r="DB182" s="1108"/>
      <c r="DC182" s="1108"/>
      <c r="DD182" s="1108"/>
      <c r="DE182" s="1108"/>
      <c r="DF182" s="1108"/>
      <c r="DG182" s="1108"/>
      <c r="DH182" s="1108"/>
      <c r="DI182" s="1108"/>
      <c r="DJ182" s="1108"/>
      <c r="DK182" s="1108"/>
      <c r="DL182" s="1108"/>
      <c r="DM182" s="1108"/>
      <c r="DN182" s="1114"/>
      <c r="DO182" s="1114"/>
      <c r="DP182" s="1114"/>
      <c r="DQ182" s="1114"/>
      <c r="DR182" s="1114"/>
      <c r="DS182" s="1114"/>
      <c r="DT182" s="1114"/>
      <c r="DU182" s="1114"/>
      <c r="DV182" s="1114"/>
      <c r="DW182" s="1114"/>
      <c r="DX182" s="1114"/>
      <c r="DY182" s="1114"/>
      <c r="DZ182" s="1114"/>
      <c r="EA182" s="1114"/>
      <c r="EB182" s="1114"/>
      <c r="EC182" s="1114"/>
      <c r="ED182" s="1114"/>
      <c r="EE182" s="1114"/>
      <c r="EF182" s="1114"/>
      <c r="EG182" s="1114"/>
      <c r="EH182" s="1114"/>
      <c r="EI182" s="1114"/>
      <c r="EJ182" s="1114"/>
      <c r="EK182" s="1114"/>
      <c r="EL182" s="1114"/>
      <c r="EM182" s="1114"/>
      <c r="EN182" s="1114"/>
      <c r="EO182" s="1114"/>
      <c r="EP182" s="1114"/>
      <c r="EQ182" s="1115">
        <v>41000.0</v>
      </c>
      <c r="ER182" s="832" t="s">
        <v>194</v>
      </c>
      <c r="ES182" s="1116">
        <v>3.0E7</v>
      </c>
      <c r="ET182" s="1028"/>
      <c r="EU182" s="1131"/>
      <c r="EV182" s="1118">
        <v>45972.208333333336</v>
      </c>
      <c r="EW182" s="1118">
        <v>45972.208333333336</v>
      </c>
      <c r="EX182" s="1118">
        <v>45972.239583333336</v>
      </c>
      <c r="EY182" s="1118">
        <v>45972.72222222222</v>
      </c>
      <c r="EZ182" s="1119">
        <f t="shared" si="444"/>
        <v>0.5138888889</v>
      </c>
      <c r="FA182" s="1120" t="str">
        <f t="shared" si="445"/>
        <v>0 hari 12 jam 20 menit 0</v>
      </c>
      <c r="FB182" s="1121">
        <v>45973.50208333333</v>
      </c>
      <c r="FC182" s="1119">
        <f t="shared" si="446"/>
        <v>1.29375</v>
      </c>
      <c r="FD182" s="1120" t="str">
        <f t="shared" si="447"/>
        <v>1 hari 7 jam 3 menit 0</v>
      </c>
      <c r="FE182" s="1122"/>
      <c r="FF182" s="1122"/>
      <c r="FG182" s="1122"/>
      <c r="FH182" s="1122"/>
      <c r="FI182" s="1119">
        <f t="shared" si="448"/>
        <v>0</v>
      </c>
      <c r="FJ182" s="1120" t="str">
        <f t="shared" si="449"/>
        <v>0 hari 0 jam 0 menit 0</v>
      </c>
      <c r="FK182" s="1119">
        <f t="shared" si="450"/>
        <v>1.29375</v>
      </c>
      <c r="FL182" s="1120" t="str">
        <f t="shared" si="451"/>
        <v>1 hari 7 jam 3 menit 0</v>
      </c>
      <c r="FM182" s="1123"/>
      <c r="FN182" s="166" t="s">
        <v>195</v>
      </c>
      <c r="FO182" s="1124"/>
      <c r="FP182" s="1124"/>
      <c r="FQ182" s="1125"/>
      <c r="FR182" s="1125"/>
      <c r="FS182" s="1124"/>
      <c r="FT182" s="1124"/>
      <c r="FU182" s="1126"/>
      <c r="FV182" s="1126"/>
      <c r="FW182" s="1126"/>
      <c r="FX182" s="1126"/>
      <c r="FY182" s="1126"/>
      <c r="FZ182" s="1126"/>
      <c r="GA182" s="1126"/>
    </row>
    <row r="183" ht="23.25" customHeight="1">
      <c r="A183" s="412">
        <v>9.0</v>
      </c>
      <c r="B183" s="1089" t="s">
        <v>43</v>
      </c>
      <c r="C183" s="1136"/>
      <c r="D183" s="1127"/>
      <c r="E183" s="1137"/>
      <c r="F183" s="1127" t="s">
        <v>322</v>
      </c>
      <c r="G183" s="1128" t="s">
        <v>7</v>
      </c>
      <c r="H183" s="1128" t="s">
        <v>330</v>
      </c>
      <c r="I183" s="887" t="s">
        <v>1321</v>
      </c>
      <c r="J183" s="997" t="s">
        <v>1465</v>
      </c>
      <c r="K183" s="887" t="s">
        <v>680</v>
      </c>
      <c r="L183" s="831">
        <v>7500.0</v>
      </c>
      <c r="M183" s="527">
        <v>7206.55</v>
      </c>
      <c r="N183" s="414" t="s">
        <v>1406</v>
      </c>
      <c r="O183" s="1140"/>
      <c r="P183" s="1140"/>
      <c r="Q183" s="1140"/>
      <c r="R183" s="1140"/>
      <c r="S183" s="149" t="s">
        <v>93</v>
      </c>
      <c r="T183" s="1141"/>
      <c r="U183" s="409">
        <v>46018.0</v>
      </c>
      <c r="V183" s="1127"/>
      <c r="W183" s="1128"/>
      <c r="X183" s="1096" t="s">
        <v>334</v>
      </c>
      <c r="Y183" s="1142"/>
      <c r="Z183" s="1135"/>
      <c r="AA183" s="1143"/>
      <c r="AB183" s="1135"/>
      <c r="AC183" s="1144"/>
      <c r="AD183" s="1145"/>
      <c r="AE183" s="1145"/>
      <c r="AF183" s="1102" t="s">
        <v>335</v>
      </c>
      <c r="AG183" s="1096" t="s">
        <v>191</v>
      </c>
      <c r="AH183" s="413" t="s">
        <v>1081</v>
      </c>
      <c r="AI183" s="811" t="s">
        <v>883</v>
      </c>
      <c r="AJ183" s="811" t="s">
        <v>883</v>
      </c>
      <c r="AK183" s="811" t="s">
        <v>884</v>
      </c>
      <c r="AL183" s="803" t="s">
        <v>142</v>
      </c>
      <c r="AM183" s="1146"/>
      <c r="AN183" s="1147"/>
      <c r="AO183" s="964" t="s">
        <v>1074</v>
      </c>
      <c r="AP183" s="956">
        <v>3800.0</v>
      </c>
      <c r="AQ183" s="993">
        <f t="shared" si="456"/>
        <v>39.275</v>
      </c>
      <c r="AR183" s="971">
        <v>16625.0</v>
      </c>
      <c r="AS183" s="972">
        <f t="shared" si="436"/>
        <v>652946.875</v>
      </c>
      <c r="AT183" s="971">
        <v>601274.0</v>
      </c>
      <c r="AU183" s="892">
        <v>562245.0</v>
      </c>
      <c r="AV183" s="973">
        <v>60000.0</v>
      </c>
      <c r="AW183" s="902">
        <f t="shared" si="437"/>
        <v>8327.125</v>
      </c>
      <c r="AX183" s="1171" t="s">
        <v>192</v>
      </c>
      <c r="AY183" s="1149">
        <v>8.20251110044097E14</v>
      </c>
      <c r="AZ183" s="1150">
        <v>1.944E8</v>
      </c>
      <c r="BA183" s="1151"/>
      <c r="BB183" s="1172">
        <v>45960.0</v>
      </c>
      <c r="BC183" s="1172">
        <v>45963.0</v>
      </c>
      <c r="BD183" s="1172">
        <v>45963.0</v>
      </c>
      <c r="BE183" s="1172">
        <v>45964.0</v>
      </c>
      <c r="BF183" s="1172">
        <v>45964.0</v>
      </c>
      <c r="BG183" s="1110">
        <f t="shared" si="438"/>
        <v>45964</v>
      </c>
      <c r="BH183" s="770">
        <f t="shared" si="439"/>
        <v>4</v>
      </c>
      <c r="BI183" s="769">
        <f t="shared" si="440"/>
        <v>0</v>
      </c>
      <c r="BJ183" s="1141"/>
      <c r="BK183" s="1167">
        <v>45967.0</v>
      </c>
      <c r="BL183" s="1167">
        <v>45968.0</v>
      </c>
      <c r="BM183" s="1167">
        <v>45968.0</v>
      </c>
      <c r="BN183" s="1167">
        <v>45972.0</v>
      </c>
      <c r="BO183" s="1167">
        <v>45975.0</v>
      </c>
      <c r="BP183" s="1110">
        <f t="shared" si="441"/>
        <v>45975</v>
      </c>
      <c r="BQ183" s="770">
        <f t="shared" si="442"/>
        <v>8</v>
      </c>
      <c r="BR183" s="769">
        <f t="shared" si="443"/>
        <v>3</v>
      </c>
      <c r="BS183" s="1172">
        <v>45999.0</v>
      </c>
      <c r="BT183" s="1172">
        <v>45989.0</v>
      </c>
      <c r="BU183" s="1172">
        <v>45990.0</v>
      </c>
      <c r="BV183" s="1172">
        <v>45991.0</v>
      </c>
      <c r="BW183" s="1172">
        <v>45999.0</v>
      </c>
      <c r="BX183" s="1172">
        <v>46001.0</v>
      </c>
      <c r="BY183" s="769">
        <f t="shared" si="453"/>
        <v>2</v>
      </c>
      <c r="BZ183" s="770">
        <f t="shared" si="454"/>
        <v>12</v>
      </c>
      <c r="CA183" s="1178">
        <f t="shared" si="455"/>
        <v>2</v>
      </c>
      <c r="CB183" s="769" t="s">
        <v>96</v>
      </c>
      <c r="CC183" s="769" t="s">
        <v>96</v>
      </c>
      <c r="CD183" s="769" t="s">
        <v>96</v>
      </c>
      <c r="CE183" s="769" t="s">
        <v>96</v>
      </c>
      <c r="CF183" s="769" t="s">
        <v>96</v>
      </c>
      <c r="CG183" s="769" t="s">
        <v>96</v>
      </c>
      <c r="CH183" s="769" t="s">
        <v>96</v>
      </c>
      <c r="CI183" s="769" t="s">
        <v>96</v>
      </c>
      <c r="CJ183" s="769" t="s">
        <v>96</v>
      </c>
      <c r="CK183" s="1151"/>
      <c r="CL183" s="1151"/>
      <c r="CM183" s="1151"/>
      <c r="CN183" s="1151"/>
      <c r="CO183" s="1151"/>
      <c r="CP183" s="1151"/>
      <c r="CQ183" s="1151"/>
      <c r="CR183" s="1151"/>
      <c r="CS183" s="1151"/>
      <c r="CT183" s="1151"/>
      <c r="CU183" s="1151"/>
      <c r="CV183" s="1151"/>
      <c r="CW183" s="1151"/>
      <c r="CX183" s="1151"/>
      <c r="CY183" s="1151"/>
      <c r="CZ183" s="1151"/>
      <c r="DA183" s="1151"/>
      <c r="DB183" s="1151"/>
      <c r="DC183" s="1151"/>
      <c r="DD183" s="1151"/>
      <c r="DE183" s="1151"/>
      <c r="DF183" s="1151"/>
      <c r="DG183" s="1151"/>
      <c r="DH183" s="1151"/>
      <c r="DI183" s="1151"/>
      <c r="DJ183" s="1151"/>
      <c r="DK183" s="1151"/>
      <c r="DL183" s="1151"/>
      <c r="DM183" s="1151"/>
      <c r="DN183" s="1153"/>
      <c r="DO183" s="1153"/>
      <c r="DP183" s="1153"/>
      <c r="DQ183" s="1153"/>
      <c r="DR183" s="1153"/>
      <c r="DS183" s="1153"/>
      <c r="DT183" s="1153"/>
      <c r="DU183" s="1153"/>
      <c r="DV183" s="1153"/>
      <c r="DW183" s="1153"/>
      <c r="DX183" s="1153"/>
      <c r="DY183" s="1153"/>
      <c r="DZ183" s="1153"/>
      <c r="EA183" s="1153"/>
      <c r="EB183" s="1153"/>
      <c r="EC183" s="1153"/>
      <c r="ED183" s="1153"/>
      <c r="EE183" s="1153"/>
      <c r="EF183" s="1153"/>
      <c r="EG183" s="1153"/>
      <c r="EH183" s="1153"/>
      <c r="EI183" s="1153"/>
      <c r="EJ183" s="1153"/>
      <c r="EK183" s="1153"/>
      <c r="EL183" s="1153"/>
      <c r="EM183" s="1153"/>
      <c r="EN183" s="1153"/>
      <c r="EO183" s="1153"/>
      <c r="EP183" s="1153"/>
      <c r="EQ183" s="1115">
        <v>41000.0</v>
      </c>
      <c r="ER183" s="832" t="s">
        <v>194</v>
      </c>
      <c r="ES183" s="1116">
        <v>3.0E7</v>
      </c>
      <c r="ET183" s="1154"/>
      <c r="EU183" s="1155"/>
      <c r="EV183" s="1156">
        <v>45971.649305555555</v>
      </c>
      <c r="EW183" s="1156">
        <v>45971.649305555555</v>
      </c>
      <c r="EX183" s="1156">
        <v>45972.333333333336</v>
      </c>
      <c r="EY183" s="1156">
        <v>45972.54861111111</v>
      </c>
      <c r="EZ183" s="1119">
        <f t="shared" si="444"/>
        <v>0.8993055556</v>
      </c>
      <c r="FA183" s="1120" t="str">
        <f t="shared" si="445"/>
        <v>0 hari 21 jam 35 menit 0</v>
      </c>
      <c r="FB183" s="1157">
        <v>45972.70972222222</v>
      </c>
      <c r="FC183" s="1119">
        <f t="shared" si="446"/>
        <v>1.060416667</v>
      </c>
      <c r="FD183" s="1120" t="str">
        <f t="shared" si="447"/>
        <v>1 hari 1 jam 27 menit 0</v>
      </c>
      <c r="FE183" s="1158"/>
      <c r="FF183" s="1158"/>
      <c r="FG183" s="1158"/>
      <c r="FH183" s="1158"/>
      <c r="FI183" s="1159"/>
      <c r="FJ183" s="1160"/>
      <c r="FK183" s="1159"/>
      <c r="FL183" s="1160"/>
      <c r="FM183" s="462"/>
      <c r="FN183" s="166" t="s">
        <v>195</v>
      </c>
      <c r="FO183" s="1161"/>
      <c r="FP183" s="1161"/>
      <c r="FQ183" s="1162"/>
      <c r="FR183" s="1162"/>
      <c r="FS183" s="1161"/>
      <c r="FT183" s="1161"/>
      <c r="FU183" s="463"/>
      <c r="FV183" s="463"/>
      <c r="FW183" s="463"/>
      <c r="FX183" s="463"/>
      <c r="FY183" s="463"/>
      <c r="FZ183" s="463"/>
      <c r="GA183" s="463"/>
    </row>
    <row r="184">
      <c r="A184" s="301"/>
      <c r="B184" s="553"/>
      <c r="C184" s="554"/>
      <c r="D184" s="567"/>
      <c r="E184" s="307"/>
      <c r="F184" s="300"/>
      <c r="G184" s="300"/>
      <c r="H184" s="300"/>
      <c r="I184" s="557"/>
      <c r="J184" s="558"/>
      <c r="K184" s="1164" t="s">
        <v>111</v>
      </c>
      <c r="L184" s="309">
        <f t="shared" ref="L184:M184" si="457">SUM(L175:L183)</f>
        <v>71000</v>
      </c>
      <c r="M184" s="310">
        <f t="shared" si="457"/>
        <v>70889.87</v>
      </c>
      <c r="N184" s="311"/>
      <c r="O184" s="300"/>
      <c r="P184" s="300"/>
      <c r="Q184" s="300"/>
      <c r="R184" s="300"/>
      <c r="S184" s="300"/>
      <c r="T184" s="280"/>
      <c r="U184" s="300"/>
      <c r="V184" s="312"/>
      <c r="W184" s="313"/>
      <c r="X184" s="281"/>
      <c r="Y184" s="301"/>
      <c r="Z184" s="301"/>
      <c r="AA184" s="314"/>
      <c r="AB184" s="314"/>
      <c r="AC184" s="314"/>
      <c r="AD184" s="309"/>
      <c r="AE184" s="309"/>
      <c r="AF184" s="309"/>
      <c r="AG184" s="315"/>
      <c r="AH184" s="289"/>
      <c r="AI184" s="280"/>
      <c r="AJ184" s="280"/>
      <c r="AK184" s="280"/>
      <c r="AL184" s="280"/>
      <c r="AM184" s="280"/>
      <c r="AN184" s="280"/>
      <c r="AO184" s="280"/>
      <c r="AP184" s="280"/>
      <c r="AQ184" s="280"/>
      <c r="AR184" s="280"/>
      <c r="AS184" s="280"/>
      <c r="AT184" s="280"/>
      <c r="AU184" s="280"/>
      <c r="AV184" s="280"/>
      <c r="AW184" s="280"/>
      <c r="AX184" s="280"/>
      <c r="AY184" s="280"/>
      <c r="AZ184" s="280"/>
      <c r="BA184" s="289"/>
      <c r="BB184" s="289"/>
      <c r="BC184" s="289"/>
      <c r="BD184" s="289"/>
      <c r="BE184" s="289"/>
      <c r="BF184" s="289"/>
      <c r="BG184" s="289"/>
      <c r="BH184" s="289"/>
      <c r="BI184" s="289"/>
      <c r="BJ184" s="289"/>
      <c r="BK184" s="289"/>
      <c r="BL184" s="289"/>
      <c r="BM184" s="289"/>
      <c r="BN184" s="289"/>
      <c r="BO184" s="289"/>
      <c r="BP184" s="289"/>
      <c r="BQ184" s="289"/>
      <c r="BR184" s="289"/>
      <c r="BS184" s="289"/>
      <c r="BT184" s="289"/>
      <c r="BU184" s="289"/>
      <c r="BV184" s="289"/>
      <c r="BW184" s="289"/>
      <c r="BX184" s="289"/>
      <c r="BY184" s="289"/>
      <c r="BZ184" s="289"/>
      <c r="CA184" s="289"/>
      <c r="CB184" s="289"/>
      <c r="CC184" s="289"/>
      <c r="CD184" s="289"/>
      <c r="CE184" s="289"/>
      <c r="CF184" s="289"/>
      <c r="CG184" s="289"/>
      <c r="CH184" s="289"/>
      <c r="CI184" s="289"/>
      <c r="CJ184" s="289"/>
      <c r="CK184" s="289"/>
      <c r="CL184" s="289"/>
      <c r="CM184" s="289"/>
      <c r="CN184" s="289"/>
      <c r="CO184" s="289"/>
      <c r="CP184" s="289"/>
      <c r="CQ184" s="289"/>
      <c r="CR184" s="289"/>
      <c r="CS184" s="289"/>
      <c r="CT184" s="289"/>
      <c r="CU184" s="289"/>
      <c r="CV184" s="289"/>
      <c r="CW184" s="289"/>
      <c r="CX184" s="289"/>
      <c r="CY184" s="289"/>
      <c r="CZ184" s="289"/>
      <c r="DA184" s="289"/>
      <c r="DB184" s="289"/>
      <c r="DC184" s="289"/>
      <c r="DD184" s="289"/>
      <c r="DE184" s="289"/>
      <c r="DF184" s="289"/>
      <c r="DG184" s="289"/>
      <c r="DH184" s="289"/>
      <c r="DI184" s="289"/>
      <c r="DJ184" s="289"/>
      <c r="DK184" s="289"/>
      <c r="DL184" s="289"/>
      <c r="DM184" s="289"/>
      <c r="DN184" s="289"/>
      <c r="DO184" s="289"/>
      <c r="DP184" s="289"/>
      <c r="DQ184" s="289"/>
      <c r="DR184" s="289"/>
      <c r="DS184" s="280"/>
      <c r="DT184" s="289"/>
      <c r="DU184" s="289"/>
      <c r="DV184" s="289"/>
      <c r="DW184" s="289"/>
      <c r="DX184" s="289"/>
      <c r="DY184" s="280"/>
      <c r="DZ184" s="280"/>
      <c r="EA184" s="289"/>
      <c r="EB184" s="289"/>
      <c r="EC184" s="289"/>
      <c r="ED184" s="289"/>
      <c r="EE184" s="289"/>
      <c r="EF184" s="280"/>
      <c r="EG184" s="289"/>
      <c r="EH184" s="289"/>
      <c r="EI184" s="289"/>
      <c r="EJ184" s="289"/>
      <c r="EK184" s="289"/>
      <c r="EL184" s="280"/>
      <c r="EM184" s="289"/>
      <c r="EN184" s="289"/>
      <c r="EO184" s="289"/>
      <c r="EP184" s="289"/>
      <c r="EQ184" s="292"/>
      <c r="ER184" s="293"/>
      <c r="ES184" s="292"/>
      <c r="ET184" s="292"/>
      <c r="EU184" s="316"/>
      <c r="EV184" s="316"/>
      <c r="EW184" s="316"/>
      <c r="EX184" s="316"/>
      <c r="EY184" s="316"/>
      <c r="EZ184" s="292"/>
      <c r="FA184" s="292"/>
      <c r="FB184" s="316"/>
      <c r="FC184" s="292"/>
      <c r="FD184" s="292"/>
      <c r="FE184" s="316"/>
      <c r="FF184" s="316"/>
      <c r="FG184" s="316"/>
      <c r="FH184" s="316"/>
      <c r="FI184" s="316"/>
      <c r="FJ184" s="316"/>
      <c r="FK184" s="316"/>
      <c r="FL184" s="316"/>
      <c r="FM184" s="316"/>
      <c r="FN184" s="316"/>
      <c r="FO184" s="295"/>
      <c r="FP184" s="295"/>
      <c r="FQ184" s="295"/>
      <c r="FR184" s="295"/>
      <c r="FS184" s="295"/>
      <c r="FT184" s="295"/>
      <c r="FU184" s="797"/>
      <c r="FV184" s="797"/>
      <c r="FW184" s="797"/>
      <c r="FX184" s="797"/>
      <c r="FY184" s="797"/>
      <c r="FZ184" s="797"/>
      <c r="GA184" s="797"/>
    </row>
    <row r="185" ht="31.5" customHeight="1">
      <c r="A185" s="477">
        <v>1.0</v>
      </c>
      <c r="B185" s="478" t="s">
        <v>43</v>
      </c>
      <c r="C185" s="880" t="s">
        <v>742</v>
      </c>
      <c r="D185" s="169" t="s">
        <v>8</v>
      </c>
      <c r="E185" s="1038" t="s">
        <v>1466</v>
      </c>
      <c r="F185" s="499" t="s">
        <v>1467</v>
      </c>
      <c r="G185" s="395" t="s">
        <v>877</v>
      </c>
      <c r="H185" s="395" t="s">
        <v>1468</v>
      </c>
      <c r="I185" s="395" t="s">
        <v>879</v>
      </c>
      <c r="J185" s="479" t="s">
        <v>1469</v>
      </c>
      <c r="K185" s="395" t="s">
        <v>1470</v>
      </c>
      <c r="L185" s="799">
        <v>52600.0</v>
      </c>
      <c r="M185" s="1228">
        <v>52175.0</v>
      </c>
      <c r="N185" s="830"/>
      <c r="O185" s="1047"/>
      <c r="P185" s="1047"/>
      <c r="Q185" s="1047"/>
      <c r="R185" s="1048"/>
      <c r="S185" s="414" t="s">
        <v>1471</v>
      </c>
      <c r="T185" s="1049"/>
      <c r="U185" s="1036" t="s">
        <v>96</v>
      </c>
      <c r="V185" s="445"/>
      <c r="W185" s="1013"/>
      <c r="X185" s="1096" t="s">
        <v>334</v>
      </c>
      <c r="Y185" s="807"/>
      <c r="Z185" s="484"/>
      <c r="AA185" s="484"/>
      <c r="AB185" s="483"/>
      <c r="AC185" s="447"/>
      <c r="AD185" s="485"/>
      <c r="AE185" s="485"/>
      <c r="AF185" s="485"/>
      <c r="AG185" s="809" t="s">
        <v>95</v>
      </c>
      <c r="AH185" s="810" t="s">
        <v>1472</v>
      </c>
      <c r="AI185" s="811" t="s">
        <v>883</v>
      </c>
      <c r="AJ185" s="811"/>
      <c r="AK185" s="811" t="s">
        <v>884</v>
      </c>
      <c r="AL185" s="447"/>
      <c r="AM185" s="486"/>
      <c r="AN185" s="486"/>
      <c r="AO185" s="486"/>
      <c r="AP185" s="486"/>
      <c r="AQ185" s="486"/>
      <c r="AR185" s="486"/>
      <c r="AS185" s="486"/>
      <c r="AT185" s="486"/>
      <c r="AU185" s="486"/>
      <c r="AV185" s="486"/>
      <c r="AW185" s="486"/>
      <c r="AX185" s="486"/>
      <c r="AY185" s="447"/>
      <c r="AZ185" s="486"/>
      <c r="BA185" s="447"/>
      <c r="BB185" s="447"/>
      <c r="BC185" s="447"/>
      <c r="BD185" s="447"/>
      <c r="BE185" s="447"/>
      <c r="BF185" s="447"/>
      <c r="BG185" s="447"/>
      <c r="BH185" s="447"/>
      <c r="BI185" s="447"/>
      <c r="BJ185" s="447"/>
      <c r="BK185" s="447"/>
      <c r="BL185" s="447"/>
      <c r="BM185" s="447"/>
      <c r="BN185" s="447"/>
      <c r="BO185" s="447"/>
      <c r="BP185" s="769">
        <f>BO185-BJ185</f>
        <v>0</v>
      </c>
      <c r="BQ185" s="770">
        <f>BO185-BK185</f>
        <v>0</v>
      </c>
      <c r="BR185" s="769">
        <f>BO185-BN185</f>
        <v>0</v>
      </c>
      <c r="BS185" s="447"/>
      <c r="BT185" s="447"/>
      <c r="BU185" s="447"/>
      <c r="BV185" s="447"/>
      <c r="BW185" s="447"/>
      <c r="BX185" s="447"/>
      <c r="BY185" s="447"/>
      <c r="BZ185" s="447"/>
      <c r="CA185" s="447"/>
      <c r="CB185" s="447"/>
      <c r="CC185" s="447"/>
      <c r="CD185" s="447"/>
      <c r="CE185" s="447"/>
      <c r="CF185" s="447"/>
      <c r="CG185" s="447"/>
      <c r="CH185" s="447"/>
      <c r="CI185" s="447"/>
      <c r="CJ185" s="447"/>
      <c r="CK185" s="447"/>
      <c r="CL185" s="447"/>
      <c r="CM185" s="447"/>
      <c r="CN185" s="447"/>
      <c r="CO185" s="447"/>
      <c r="CP185" s="447"/>
      <c r="CQ185" s="447"/>
      <c r="CR185" s="447"/>
      <c r="CS185" s="447"/>
      <c r="CT185" s="447"/>
      <c r="CU185" s="447"/>
      <c r="CV185" s="447"/>
      <c r="CW185" s="447"/>
      <c r="CX185" s="447"/>
      <c r="CY185" s="447"/>
      <c r="CZ185" s="447"/>
      <c r="DA185" s="447"/>
      <c r="DB185" s="447"/>
      <c r="DC185" s="447"/>
      <c r="DD185" s="447"/>
      <c r="DE185" s="447"/>
      <c r="DF185" s="447"/>
      <c r="DG185" s="447"/>
      <c r="DH185" s="447"/>
      <c r="DI185" s="447"/>
      <c r="DJ185" s="447"/>
      <c r="DK185" s="447"/>
      <c r="DL185" s="447"/>
      <c r="DM185" s="447"/>
      <c r="DN185" s="447"/>
      <c r="DO185" s="447"/>
      <c r="DP185" s="447"/>
      <c r="DQ185" s="447"/>
      <c r="DR185" s="447"/>
      <c r="DS185" s="447"/>
      <c r="DT185" s="447"/>
      <c r="DU185" s="447"/>
      <c r="DV185" s="447"/>
      <c r="DW185" s="447"/>
      <c r="DX185" s="447"/>
      <c r="DY185" s="447"/>
      <c r="DZ185" s="447"/>
      <c r="EA185" s="447"/>
      <c r="EB185" s="447"/>
      <c r="EC185" s="447"/>
      <c r="ED185" s="447"/>
      <c r="EE185" s="447"/>
      <c r="EF185" s="447"/>
      <c r="EG185" s="447"/>
      <c r="EH185" s="447"/>
      <c r="EI185" s="447"/>
      <c r="EJ185" s="447"/>
      <c r="EK185" s="447"/>
      <c r="EL185" s="447"/>
      <c r="EM185" s="447"/>
      <c r="EN185" s="447"/>
      <c r="EO185" s="447"/>
      <c r="EP185" s="447"/>
      <c r="EQ185" s="486"/>
      <c r="ER185" s="487"/>
      <c r="ES185" s="488"/>
      <c r="ET185" s="486"/>
      <c r="EU185" s="488"/>
      <c r="EV185" s="488"/>
      <c r="EW185" s="489"/>
      <c r="EX185" s="489"/>
      <c r="EY185" s="489"/>
      <c r="EZ185" s="490"/>
      <c r="FA185" s="483"/>
      <c r="FB185" s="488"/>
      <c r="FC185" s="490"/>
      <c r="FD185" s="483"/>
      <c r="FE185" s="491"/>
      <c r="FF185" s="491"/>
      <c r="FG185" s="491"/>
      <c r="FH185" s="491"/>
      <c r="FI185" s="491"/>
      <c r="FJ185" s="491"/>
      <c r="FK185" s="491"/>
      <c r="FL185" s="492"/>
      <c r="FM185" s="493"/>
      <c r="FN185" s="494"/>
      <c r="FO185" s="495"/>
      <c r="FP185" s="494"/>
      <c r="FQ185" s="494"/>
      <c r="FR185" s="494"/>
      <c r="FS185" s="494"/>
      <c r="FT185" s="496"/>
      <c r="FU185" s="495"/>
      <c r="FV185" s="495"/>
      <c r="FW185" s="495"/>
      <c r="FX185" s="495"/>
      <c r="FY185" s="495"/>
      <c r="FZ185" s="495"/>
      <c r="GA185" s="495"/>
    </row>
    <row r="186">
      <c r="A186" s="301"/>
      <c r="B186" s="553"/>
      <c r="C186" s="554"/>
      <c r="D186" s="567"/>
      <c r="E186" s="307"/>
      <c r="F186" s="300"/>
      <c r="G186" s="300"/>
      <c r="H186" s="300"/>
      <c r="I186" s="557"/>
      <c r="J186" s="558"/>
      <c r="K186" s="1164" t="s">
        <v>111</v>
      </c>
      <c r="L186" s="309">
        <f t="shared" ref="L186:M186" si="458">SUM(L185)</f>
        <v>52600</v>
      </c>
      <c r="M186" s="309">
        <f t="shared" si="458"/>
        <v>52175</v>
      </c>
      <c r="N186" s="311"/>
      <c r="O186" s="300"/>
      <c r="P186" s="300"/>
      <c r="Q186" s="300"/>
      <c r="R186" s="300"/>
      <c r="S186" s="300"/>
      <c r="T186" s="280"/>
      <c r="U186" s="300"/>
      <c r="V186" s="312"/>
      <c r="W186" s="313"/>
      <c r="X186" s="281"/>
      <c r="Y186" s="301"/>
      <c r="Z186" s="301"/>
      <c r="AA186" s="314"/>
      <c r="AB186" s="314"/>
      <c r="AC186" s="314"/>
      <c r="AD186" s="309"/>
      <c r="AE186" s="309"/>
      <c r="AF186" s="309"/>
      <c r="AG186" s="315"/>
      <c r="AH186" s="289"/>
      <c r="AI186" s="280"/>
      <c r="AJ186" s="280"/>
      <c r="AK186" s="280"/>
      <c r="AL186" s="280"/>
      <c r="AM186" s="280"/>
      <c r="AN186" s="280"/>
      <c r="AO186" s="280"/>
      <c r="AP186" s="280"/>
      <c r="AQ186" s="280"/>
      <c r="AR186" s="280"/>
      <c r="AS186" s="280"/>
      <c r="AT186" s="280"/>
      <c r="AU186" s="280"/>
      <c r="AV186" s="280"/>
      <c r="AW186" s="280"/>
      <c r="AX186" s="280"/>
      <c r="AY186" s="280"/>
      <c r="AZ186" s="280"/>
      <c r="BA186" s="289"/>
      <c r="BB186" s="289"/>
      <c r="BC186" s="289"/>
      <c r="BD186" s="289"/>
      <c r="BE186" s="289"/>
      <c r="BF186" s="289"/>
      <c r="BG186" s="289"/>
      <c r="BH186" s="289"/>
      <c r="BI186" s="289"/>
      <c r="BJ186" s="289"/>
      <c r="BK186" s="289"/>
      <c r="BL186" s="289"/>
      <c r="BM186" s="289"/>
      <c r="BN186" s="289"/>
      <c r="BO186" s="289"/>
      <c r="BP186" s="289"/>
      <c r="BQ186" s="289"/>
      <c r="BR186" s="289"/>
      <c r="BS186" s="289"/>
      <c r="BT186" s="289"/>
      <c r="BU186" s="289"/>
      <c r="BV186" s="289"/>
      <c r="BW186" s="289"/>
      <c r="BX186" s="289"/>
      <c r="BY186" s="289"/>
      <c r="BZ186" s="289"/>
      <c r="CA186" s="289"/>
      <c r="CB186" s="289"/>
      <c r="CC186" s="289"/>
      <c r="CD186" s="289"/>
      <c r="CE186" s="289"/>
      <c r="CF186" s="289"/>
      <c r="CG186" s="289"/>
      <c r="CH186" s="289"/>
      <c r="CI186" s="289"/>
      <c r="CJ186" s="289"/>
      <c r="CK186" s="289"/>
      <c r="CL186" s="289"/>
      <c r="CM186" s="289"/>
      <c r="CN186" s="289"/>
      <c r="CO186" s="289"/>
      <c r="CP186" s="289"/>
      <c r="CQ186" s="289"/>
      <c r="CR186" s="289"/>
      <c r="CS186" s="289"/>
      <c r="CT186" s="289"/>
      <c r="CU186" s="289"/>
      <c r="CV186" s="289"/>
      <c r="CW186" s="289"/>
      <c r="CX186" s="289"/>
      <c r="CY186" s="289"/>
      <c r="CZ186" s="289"/>
      <c r="DA186" s="289"/>
      <c r="DB186" s="289"/>
      <c r="DC186" s="289"/>
      <c r="DD186" s="289"/>
      <c r="DE186" s="289"/>
      <c r="DF186" s="289"/>
      <c r="DG186" s="289"/>
      <c r="DH186" s="289"/>
      <c r="DI186" s="289"/>
      <c r="DJ186" s="289"/>
      <c r="DK186" s="289"/>
      <c r="DL186" s="289"/>
      <c r="DM186" s="289"/>
      <c r="DN186" s="289"/>
      <c r="DO186" s="289"/>
      <c r="DP186" s="289"/>
      <c r="DQ186" s="289"/>
      <c r="DR186" s="289"/>
      <c r="DS186" s="280"/>
      <c r="DT186" s="289"/>
      <c r="DU186" s="289"/>
      <c r="DV186" s="289"/>
      <c r="DW186" s="289"/>
      <c r="DX186" s="289"/>
      <c r="DY186" s="280"/>
      <c r="DZ186" s="280"/>
      <c r="EA186" s="289"/>
      <c r="EB186" s="289"/>
      <c r="EC186" s="289"/>
      <c r="ED186" s="289"/>
      <c r="EE186" s="289"/>
      <c r="EF186" s="280"/>
      <c r="EG186" s="289"/>
      <c r="EH186" s="289"/>
      <c r="EI186" s="289"/>
      <c r="EJ186" s="289"/>
      <c r="EK186" s="289"/>
      <c r="EL186" s="280"/>
      <c r="EM186" s="289"/>
      <c r="EN186" s="289"/>
      <c r="EO186" s="289"/>
      <c r="EP186" s="289"/>
      <c r="EQ186" s="292"/>
      <c r="ER186" s="293"/>
      <c r="ES186" s="292"/>
      <c r="ET186" s="292"/>
      <c r="EU186" s="316"/>
      <c r="EV186" s="316"/>
      <c r="EW186" s="316"/>
      <c r="EX186" s="316"/>
      <c r="EY186" s="316"/>
      <c r="EZ186" s="292"/>
      <c r="FA186" s="292"/>
      <c r="FB186" s="316"/>
      <c r="FC186" s="292"/>
      <c r="FD186" s="292"/>
      <c r="FE186" s="316"/>
      <c r="FF186" s="316"/>
      <c r="FG186" s="316"/>
      <c r="FH186" s="316"/>
      <c r="FI186" s="316"/>
      <c r="FJ186" s="316"/>
      <c r="FK186" s="316"/>
      <c r="FL186" s="316"/>
      <c r="FM186" s="316"/>
      <c r="FN186" s="316"/>
      <c r="FO186" s="295"/>
      <c r="FP186" s="295"/>
      <c r="FQ186" s="295"/>
      <c r="FR186" s="295"/>
      <c r="FS186" s="295"/>
      <c r="FT186" s="295"/>
      <c r="FU186" s="797"/>
      <c r="FV186" s="797"/>
      <c r="FW186" s="797"/>
      <c r="FX186" s="797"/>
      <c r="FY186" s="797"/>
      <c r="FZ186" s="797"/>
      <c r="GA186" s="797"/>
    </row>
    <row r="187" ht="30.75" customHeight="1">
      <c r="A187" s="472">
        <v>1.0</v>
      </c>
      <c r="B187" s="434" t="s">
        <v>43</v>
      </c>
      <c r="C187" s="510" t="s">
        <v>537</v>
      </c>
      <c r="D187" s="756" t="s">
        <v>6</v>
      </c>
      <c r="E187" s="505" t="s">
        <v>1473</v>
      </c>
      <c r="F187" s="834" t="s">
        <v>322</v>
      </c>
      <c r="G187" s="834" t="s">
        <v>1474</v>
      </c>
      <c r="H187" s="756" t="s">
        <v>1475</v>
      </c>
      <c r="I187" s="756" t="s">
        <v>324</v>
      </c>
      <c r="J187" s="505" t="s">
        <v>1476</v>
      </c>
      <c r="K187" s="756" t="s">
        <v>537</v>
      </c>
      <c r="L187" s="835">
        <v>70000.0</v>
      </c>
      <c r="M187" s="154">
        <v>0.0</v>
      </c>
      <c r="N187" s="842" t="s">
        <v>255</v>
      </c>
      <c r="O187" s="443"/>
      <c r="P187" s="443"/>
      <c r="Q187" s="443"/>
      <c r="R187" s="1213"/>
      <c r="S187" s="1229" t="s">
        <v>537</v>
      </c>
      <c r="T187" s="1074"/>
      <c r="U187" s="831" t="s">
        <v>96</v>
      </c>
      <c r="V187" s="446"/>
      <c r="W187" s="1013"/>
      <c r="X187" s="1230"/>
      <c r="Y187" s="1006"/>
      <c r="Z187" s="450"/>
      <c r="AA187" s="450"/>
      <c r="AB187" s="449"/>
      <c r="AC187" s="451"/>
      <c r="AD187" s="452"/>
      <c r="AE187" s="452"/>
      <c r="AF187" s="452"/>
      <c r="AG187" s="1231" t="s">
        <v>552</v>
      </c>
      <c r="AH187" s="1042"/>
      <c r="AI187" s="811"/>
      <c r="AJ187" s="811"/>
      <c r="AK187" s="811"/>
      <c r="AL187" s="451"/>
      <c r="AM187" s="453"/>
      <c r="AN187" s="453"/>
      <c r="AO187" s="453"/>
      <c r="AP187" s="454"/>
      <c r="AQ187" s="454"/>
      <c r="AR187" s="454"/>
      <c r="AS187" s="454"/>
      <c r="AT187" s="454"/>
      <c r="AU187" s="454"/>
      <c r="AV187" s="454"/>
      <c r="AW187" s="454"/>
      <c r="AX187" s="454"/>
      <c r="AY187" s="451"/>
      <c r="AZ187" s="453"/>
      <c r="BA187" s="451"/>
      <c r="BB187" s="451"/>
      <c r="BC187" s="451"/>
      <c r="BD187" s="451"/>
      <c r="BE187" s="451"/>
      <c r="BF187" s="451"/>
      <c r="BG187" s="451"/>
      <c r="BH187" s="451"/>
      <c r="BI187" s="451"/>
      <c r="BJ187" s="451"/>
      <c r="BK187" s="451"/>
      <c r="BL187" s="451"/>
      <c r="BM187" s="451"/>
      <c r="BN187" s="451"/>
      <c r="BO187" s="451"/>
      <c r="BP187" s="769">
        <f t="shared" ref="BP187:BP192" si="459">BO187-BJ187</f>
        <v>0</v>
      </c>
      <c r="BQ187" s="770">
        <f t="shared" ref="BQ187:BQ192" si="460">BO187-BK187</f>
        <v>0</v>
      </c>
      <c r="BR187" s="769">
        <f t="shared" ref="BR187:BR192" si="461">BO187-BN187</f>
        <v>0</v>
      </c>
      <c r="BS187" s="451"/>
      <c r="BT187" s="451"/>
      <c r="BU187" s="451"/>
      <c r="BV187" s="451"/>
      <c r="BW187" s="451"/>
      <c r="BX187" s="451"/>
      <c r="BY187" s="451"/>
      <c r="BZ187" s="451"/>
      <c r="CA187" s="451"/>
      <c r="CB187" s="451"/>
      <c r="CC187" s="451"/>
      <c r="CD187" s="451"/>
      <c r="CE187" s="451"/>
      <c r="CF187" s="451"/>
      <c r="CG187" s="451"/>
      <c r="CH187" s="451"/>
      <c r="CI187" s="451"/>
      <c r="CJ187" s="451"/>
      <c r="CK187" s="451"/>
      <c r="CL187" s="451"/>
      <c r="CM187" s="451"/>
      <c r="CN187" s="451"/>
      <c r="CO187" s="451"/>
      <c r="CP187" s="451"/>
      <c r="CQ187" s="451"/>
      <c r="CR187" s="451"/>
      <c r="CS187" s="451"/>
      <c r="CT187" s="451"/>
      <c r="CU187" s="451"/>
      <c r="CV187" s="451"/>
      <c r="CW187" s="451"/>
      <c r="CX187" s="451"/>
      <c r="CY187" s="451"/>
      <c r="CZ187" s="451"/>
      <c r="DA187" s="451"/>
      <c r="DB187" s="451"/>
      <c r="DC187" s="451"/>
      <c r="DD187" s="451"/>
      <c r="DE187" s="451"/>
      <c r="DF187" s="451"/>
      <c r="DG187" s="451"/>
      <c r="DH187" s="451"/>
      <c r="DI187" s="451"/>
      <c r="DJ187" s="451"/>
      <c r="DK187" s="451"/>
      <c r="DL187" s="451"/>
      <c r="DM187" s="451"/>
      <c r="DN187" s="451"/>
      <c r="DO187" s="451"/>
      <c r="DP187" s="451"/>
      <c r="DQ187" s="451"/>
      <c r="DR187" s="451"/>
      <c r="DS187" s="451"/>
      <c r="DT187" s="451"/>
      <c r="DU187" s="451"/>
      <c r="DV187" s="451"/>
      <c r="DW187" s="451"/>
      <c r="DX187" s="451"/>
      <c r="DY187" s="451"/>
      <c r="DZ187" s="451"/>
      <c r="EA187" s="451"/>
      <c r="EB187" s="451"/>
      <c r="EC187" s="451"/>
      <c r="ED187" s="451"/>
      <c r="EE187" s="451"/>
      <c r="EF187" s="451"/>
      <c r="EG187" s="451"/>
      <c r="EH187" s="451"/>
      <c r="EI187" s="451"/>
      <c r="EJ187" s="451"/>
      <c r="EK187" s="451"/>
      <c r="EL187" s="451"/>
      <c r="EM187" s="451"/>
      <c r="EN187" s="451"/>
      <c r="EO187" s="451"/>
      <c r="EP187" s="451"/>
      <c r="EQ187" s="453"/>
      <c r="ER187" s="455"/>
      <c r="ES187" s="456"/>
      <c r="ET187" s="453"/>
      <c r="EU187" s="456"/>
      <c r="EV187" s="456"/>
      <c r="EW187" s="457"/>
      <c r="EX187" s="457"/>
      <c r="EY187" s="457"/>
      <c r="EZ187" s="458"/>
      <c r="FA187" s="449"/>
      <c r="FB187" s="456"/>
      <c r="FC187" s="458"/>
      <c r="FD187" s="449"/>
      <c r="FE187" s="459"/>
      <c r="FF187" s="459"/>
      <c r="FG187" s="459"/>
      <c r="FH187" s="459"/>
      <c r="FI187" s="459"/>
      <c r="FJ187" s="459"/>
      <c r="FK187" s="459"/>
      <c r="FL187" s="460"/>
      <c r="FM187" s="461"/>
      <c r="FN187" s="462"/>
      <c r="FO187" s="463"/>
      <c r="FP187" s="462"/>
      <c r="FQ187" s="462"/>
      <c r="FR187" s="462"/>
      <c r="FS187" s="462"/>
      <c r="FT187" s="464"/>
      <c r="FU187" s="463"/>
      <c r="FV187" s="463"/>
      <c r="FW187" s="463"/>
      <c r="FX187" s="463"/>
      <c r="FY187" s="463"/>
      <c r="FZ187" s="463"/>
      <c r="GA187" s="463"/>
    </row>
    <row r="188" ht="31.5" customHeight="1">
      <c r="A188" s="477">
        <v>1.0</v>
      </c>
      <c r="B188" s="478" t="s">
        <v>43</v>
      </c>
      <c r="C188" s="510" t="s">
        <v>537</v>
      </c>
      <c r="D188" s="260" t="s">
        <v>8</v>
      </c>
      <c r="E188" s="479" t="s">
        <v>1477</v>
      </c>
      <c r="F188" s="834" t="s">
        <v>552</v>
      </c>
      <c r="G188" s="756" t="s">
        <v>552</v>
      </c>
      <c r="H188" s="756" t="s">
        <v>552</v>
      </c>
      <c r="I188" s="260" t="s">
        <v>562</v>
      </c>
      <c r="J188" s="505" t="s">
        <v>1478</v>
      </c>
      <c r="K188" s="756" t="s">
        <v>537</v>
      </c>
      <c r="L188" s="1232">
        <v>50000.0</v>
      </c>
      <c r="M188" s="154">
        <v>0.0</v>
      </c>
      <c r="N188" s="1233" t="s">
        <v>1479</v>
      </c>
      <c r="O188" s="1047"/>
      <c r="P188" s="1047"/>
      <c r="Q188" s="1047"/>
      <c r="R188" s="1048"/>
      <c r="S188" s="1229" t="s">
        <v>537</v>
      </c>
      <c r="T188" s="1049"/>
      <c r="U188" s="831" t="s">
        <v>96</v>
      </c>
      <c r="V188" s="445"/>
      <c r="W188" s="1013"/>
      <c r="X188" s="1234"/>
      <c r="Y188" s="807"/>
      <c r="Z188" s="484"/>
      <c r="AA188" s="484"/>
      <c r="AB188" s="483"/>
      <c r="AC188" s="447"/>
      <c r="AD188" s="485"/>
      <c r="AE188" s="485"/>
      <c r="AF188" s="485"/>
      <c r="AG188" s="1231" t="s">
        <v>552</v>
      </c>
      <c r="AH188" s="1235"/>
      <c r="AI188" s="811"/>
      <c r="AJ188" s="811"/>
      <c r="AK188" s="811"/>
      <c r="AL188" s="447"/>
      <c r="AM188" s="486"/>
      <c r="AN188" s="486"/>
      <c r="AO188" s="486"/>
      <c r="AP188" s="486"/>
      <c r="AQ188" s="486"/>
      <c r="AR188" s="486"/>
      <c r="AS188" s="486"/>
      <c r="AT188" s="486"/>
      <c r="AU188" s="486"/>
      <c r="AV188" s="486"/>
      <c r="AW188" s="486"/>
      <c r="AX188" s="486"/>
      <c r="AY188" s="447"/>
      <c r="AZ188" s="486"/>
      <c r="BA188" s="447"/>
      <c r="BB188" s="447"/>
      <c r="BC188" s="447"/>
      <c r="BD188" s="447"/>
      <c r="BE188" s="447"/>
      <c r="BF188" s="447"/>
      <c r="BG188" s="447"/>
      <c r="BH188" s="447"/>
      <c r="BI188" s="447"/>
      <c r="BJ188" s="447"/>
      <c r="BK188" s="447"/>
      <c r="BL188" s="447"/>
      <c r="BM188" s="447"/>
      <c r="BN188" s="447"/>
      <c r="BO188" s="447"/>
      <c r="BP188" s="769">
        <f t="shared" si="459"/>
        <v>0</v>
      </c>
      <c r="BQ188" s="770">
        <f t="shared" si="460"/>
        <v>0</v>
      </c>
      <c r="BR188" s="769">
        <f t="shared" si="461"/>
        <v>0</v>
      </c>
      <c r="BS188" s="447"/>
      <c r="BT188" s="447"/>
      <c r="BU188" s="447"/>
      <c r="BV188" s="447"/>
      <c r="BW188" s="447"/>
      <c r="BX188" s="447"/>
      <c r="BY188" s="447"/>
      <c r="BZ188" s="447"/>
      <c r="CA188" s="447"/>
      <c r="CB188" s="447"/>
      <c r="CC188" s="447"/>
      <c r="CD188" s="447"/>
      <c r="CE188" s="447"/>
      <c r="CF188" s="447"/>
      <c r="CG188" s="447"/>
      <c r="CH188" s="447"/>
      <c r="CI188" s="447"/>
      <c r="CJ188" s="447"/>
      <c r="CK188" s="447"/>
      <c r="CL188" s="447"/>
      <c r="CM188" s="447"/>
      <c r="CN188" s="447"/>
      <c r="CO188" s="447"/>
      <c r="CP188" s="447"/>
      <c r="CQ188" s="447"/>
      <c r="CR188" s="447"/>
      <c r="CS188" s="447"/>
      <c r="CT188" s="447"/>
      <c r="CU188" s="447"/>
      <c r="CV188" s="447"/>
      <c r="CW188" s="447"/>
      <c r="CX188" s="447"/>
      <c r="CY188" s="447"/>
      <c r="CZ188" s="447"/>
      <c r="DA188" s="447"/>
      <c r="DB188" s="447"/>
      <c r="DC188" s="447"/>
      <c r="DD188" s="447"/>
      <c r="DE188" s="447"/>
      <c r="DF188" s="447"/>
      <c r="DG188" s="447"/>
      <c r="DH188" s="447"/>
      <c r="DI188" s="447"/>
      <c r="DJ188" s="447"/>
      <c r="DK188" s="447"/>
      <c r="DL188" s="447"/>
      <c r="DM188" s="447"/>
      <c r="DN188" s="447"/>
      <c r="DO188" s="447"/>
      <c r="DP188" s="447"/>
      <c r="DQ188" s="447"/>
      <c r="DR188" s="447"/>
      <c r="DS188" s="447"/>
      <c r="DT188" s="447"/>
      <c r="DU188" s="447"/>
      <c r="DV188" s="447"/>
      <c r="DW188" s="447"/>
      <c r="DX188" s="447"/>
      <c r="DY188" s="447"/>
      <c r="DZ188" s="447"/>
      <c r="EA188" s="447"/>
      <c r="EB188" s="447"/>
      <c r="EC188" s="447"/>
      <c r="ED188" s="447"/>
      <c r="EE188" s="447"/>
      <c r="EF188" s="447"/>
      <c r="EG188" s="447"/>
      <c r="EH188" s="447"/>
      <c r="EI188" s="447"/>
      <c r="EJ188" s="447"/>
      <c r="EK188" s="447"/>
      <c r="EL188" s="447"/>
      <c r="EM188" s="447"/>
      <c r="EN188" s="447"/>
      <c r="EO188" s="447"/>
      <c r="EP188" s="447"/>
      <c r="EQ188" s="486"/>
      <c r="ER188" s="487"/>
      <c r="ES188" s="488"/>
      <c r="ET188" s="486"/>
      <c r="EU188" s="488"/>
      <c r="EV188" s="488"/>
      <c r="EW188" s="489"/>
      <c r="EX188" s="489"/>
      <c r="EY188" s="489"/>
      <c r="EZ188" s="490"/>
      <c r="FA188" s="483"/>
      <c r="FB188" s="488"/>
      <c r="FC188" s="490"/>
      <c r="FD188" s="483"/>
      <c r="FE188" s="491"/>
      <c r="FF188" s="491"/>
      <c r="FG188" s="491"/>
      <c r="FH188" s="491"/>
      <c r="FI188" s="491"/>
      <c r="FJ188" s="491"/>
      <c r="FK188" s="491"/>
      <c r="FL188" s="492"/>
      <c r="FM188" s="493"/>
      <c r="FN188" s="494"/>
      <c r="FO188" s="495"/>
      <c r="FP188" s="494"/>
      <c r="FQ188" s="494"/>
      <c r="FR188" s="494"/>
      <c r="FS188" s="494"/>
      <c r="FT188" s="496"/>
      <c r="FU188" s="495"/>
      <c r="FV188" s="495"/>
      <c r="FW188" s="495"/>
      <c r="FX188" s="495"/>
      <c r="FY188" s="495"/>
      <c r="FZ188" s="495"/>
      <c r="GA188" s="495"/>
    </row>
    <row r="189" ht="31.5" customHeight="1">
      <c r="A189" s="477">
        <v>2.0</v>
      </c>
      <c r="B189" s="478" t="s">
        <v>43</v>
      </c>
      <c r="C189" s="510" t="s">
        <v>537</v>
      </c>
      <c r="D189" s="169" t="s">
        <v>8</v>
      </c>
      <c r="E189" s="479" t="s">
        <v>1480</v>
      </c>
      <c r="F189" s="499" t="s">
        <v>876</v>
      </c>
      <c r="G189" s="395" t="s">
        <v>877</v>
      </c>
      <c r="H189" s="395" t="s">
        <v>878</v>
      </c>
      <c r="I189" s="395" t="s">
        <v>879</v>
      </c>
      <c r="J189" s="479" t="s">
        <v>1481</v>
      </c>
      <c r="K189" s="395" t="s">
        <v>552</v>
      </c>
      <c r="L189" s="799">
        <v>50000.0</v>
      </c>
      <c r="M189" s="154">
        <v>0.0</v>
      </c>
      <c r="N189" s="830" t="s">
        <v>255</v>
      </c>
      <c r="O189" s="1047"/>
      <c r="P189" s="1047"/>
      <c r="Q189" s="1047"/>
      <c r="R189" s="1048"/>
      <c r="S189" s="1229" t="s">
        <v>537</v>
      </c>
      <c r="T189" s="1049"/>
      <c r="U189" s="831" t="s">
        <v>96</v>
      </c>
      <c r="V189" s="445"/>
      <c r="W189" s="1013"/>
      <c r="X189" s="1096" t="s">
        <v>334</v>
      </c>
      <c r="Y189" s="807"/>
      <c r="Z189" s="484"/>
      <c r="AA189" s="484"/>
      <c r="AB189" s="483"/>
      <c r="AC189" s="447"/>
      <c r="AD189" s="485"/>
      <c r="AE189" s="485"/>
      <c r="AF189" s="485"/>
      <c r="AG189" s="809" t="s">
        <v>95</v>
      </c>
      <c r="AH189" s="810" t="s">
        <v>1472</v>
      </c>
      <c r="AI189" s="811" t="s">
        <v>883</v>
      </c>
      <c r="AJ189" s="811"/>
      <c r="AK189" s="811" t="s">
        <v>884</v>
      </c>
      <c r="AL189" s="447"/>
      <c r="AM189" s="486"/>
      <c r="AN189" s="486"/>
      <c r="AO189" s="486"/>
      <c r="AP189" s="486"/>
      <c r="AQ189" s="486"/>
      <c r="AR189" s="486"/>
      <c r="AS189" s="486"/>
      <c r="AT189" s="486"/>
      <c r="AU189" s="486"/>
      <c r="AV189" s="486"/>
      <c r="AW189" s="486"/>
      <c r="AX189" s="486"/>
      <c r="AY189" s="447"/>
      <c r="AZ189" s="486"/>
      <c r="BA189" s="447"/>
      <c r="BB189" s="447"/>
      <c r="BC189" s="447"/>
      <c r="BD189" s="447"/>
      <c r="BE189" s="447"/>
      <c r="BF189" s="447"/>
      <c r="BG189" s="447"/>
      <c r="BH189" s="447"/>
      <c r="BI189" s="447"/>
      <c r="BJ189" s="447"/>
      <c r="BK189" s="447"/>
      <c r="BL189" s="447"/>
      <c r="BM189" s="447"/>
      <c r="BN189" s="447"/>
      <c r="BO189" s="447"/>
      <c r="BP189" s="769">
        <f t="shared" si="459"/>
        <v>0</v>
      </c>
      <c r="BQ189" s="770">
        <f t="shared" si="460"/>
        <v>0</v>
      </c>
      <c r="BR189" s="769">
        <f t="shared" si="461"/>
        <v>0</v>
      </c>
      <c r="BS189" s="447"/>
      <c r="BT189" s="447"/>
      <c r="BU189" s="447"/>
      <c r="BV189" s="447"/>
      <c r="BW189" s="447"/>
      <c r="BX189" s="447"/>
      <c r="BY189" s="447"/>
      <c r="BZ189" s="447"/>
      <c r="CA189" s="447"/>
      <c r="CB189" s="447"/>
      <c r="CC189" s="447"/>
      <c r="CD189" s="447"/>
      <c r="CE189" s="447"/>
      <c r="CF189" s="447"/>
      <c r="CG189" s="447"/>
      <c r="CH189" s="447"/>
      <c r="CI189" s="447"/>
      <c r="CJ189" s="447"/>
      <c r="CK189" s="447"/>
      <c r="CL189" s="447"/>
      <c r="CM189" s="447"/>
      <c r="CN189" s="447"/>
      <c r="CO189" s="447"/>
      <c r="CP189" s="447"/>
      <c r="CQ189" s="447"/>
      <c r="CR189" s="447"/>
      <c r="CS189" s="447"/>
      <c r="CT189" s="447"/>
      <c r="CU189" s="447"/>
      <c r="CV189" s="447"/>
      <c r="CW189" s="447"/>
      <c r="CX189" s="447"/>
      <c r="CY189" s="447"/>
      <c r="CZ189" s="447"/>
      <c r="DA189" s="447"/>
      <c r="DB189" s="447"/>
      <c r="DC189" s="447"/>
      <c r="DD189" s="447"/>
      <c r="DE189" s="447"/>
      <c r="DF189" s="447"/>
      <c r="DG189" s="447"/>
      <c r="DH189" s="447"/>
      <c r="DI189" s="447"/>
      <c r="DJ189" s="447"/>
      <c r="DK189" s="447"/>
      <c r="DL189" s="447"/>
      <c r="DM189" s="447"/>
      <c r="DN189" s="447"/>
      <c r="DO189" s="447"/>
      <c r="DP189" s="447"/>
      <c r="DQ189" s="447"/>
      <c r="DR189" s="447"/>
      <c r="DS189" s="447"/>
      <c r="DT189" s="447"/>
      <c r="DU189" s="447"/>
      <c r="DV189" s="447"/>
      <c r="DW189" s="447"/>
      <c r="DX189" s="447"/>
      <c r="DY189" s="447"/>
      <c r="DZ189" s="447"/>
      <c r="EA189" s="447"/>
      <c r="EB189" s="447"/>
      <c r="EC189" s="447"/>
      <c r="ED189" s="447"/>
      <c r="EE189" s="447"/>
      <c r="EF189" s="447"/>
      <c r="EG189" s="447"/>
      <c r="EH189" s="447"/>
      <c r="EI189" s="447"/>
      <c r="EJ189" s="447"/>
      <c r="EK189" s="447"/>
      <c r="EL189" s="447"/>
      <c r="EM189" s="447"/>
      <c r="EN189" s="447"/>
      <c r="EO189" s="447"/>
      <c r="EP189" s="447"/>
      <c r="EQ189" s="486"/>
      <c r="ER189" s="487"/>
      <c r="ES189" s="488"/>
      <c r="ET189" s="486"/>
      <c r="EU189" s="488"/>
      <c r="EV189" s="488"/>
      <c r="EW189" s="489"/>
      <c r="EX189" s="489"/>
      <c r="EY189" s="489"/>
      <c r="EZ189" s="490"/>
      <c r="FA189" s="483"/>
      <c r="FB189" s="488"/>
      <c r="FC189" s="490"/>
      <c r="FD189" s="483"/>
      <c r="FE189" s="491"/>
      <c r="FF189" s="491"/>
      <c r="FG189" s="491"/>
      <c r="FH189" s="491"/>
      <c r="FI189" s="491"/>
      <c r="FJ189" s="491"/>
      <c r="FK189" s="491"/>
      <c r="FL189" s="492"/>
      <c r="FM189" s="493"/>
      <c r="FN189" s="494"/>
      <c r="FO189" s="495"/>
      <c r="FP189" s="494"/>
      <c r="FQ189" s="494"/>
      <c r="FR189" s="494"/>
      <c r="FS189" s="494"/>
      <c r="FT189" s="496"/>
      <c r="FU189" s="495"/>
      <c r="FV189" s="495"/>
      <c r="FW189" s="495"/>
      <c r="FX189" s="495"/>
      <c r="FY189" s="495"/>
      <c r="FZ189" s="495"/>
      <c r="GA189" s="495"/>
    </row>
    <row r="190" ht="31.5" customHeight="1">
      <c r="A190" s="477">
        <v>3.0</v>
      </c>
      <c r="B190" s="478" t="s">
        <v>43</v>
      </c>
      <c r="C190" s="510" t="s">
        <v>537</v>
      </c>
      <c r="D190" s="260" t="s">
        <v>8</v>
      </c>
      <c r="E190" s="505" t="s">
        <v>1482</v>
      </c>
      <c r="F190" s="834" t="s">
        <v>876</v>
      </c>
      <c r="G190" s="756" t="s">
        <v>877</v>
      </c>
      <c r="H190" s="756" t="s">
        <v>878</v>
      </c>
      <c r="I190" s="260" t="s">
        <v>562</v>
      </c>
      <c r="J190" s="505" t="s">
        <v>1483</v>
      </c>
      <c r="K190" s="756" t="s">
        <v>552</v>
      </c>
      <c r="L190" s="835">
        <v>50000.0</v>
      </c>
      <c r="M190" s="836">
        <v>0.0</v>
      </c>
      <c r="N190" s="842" t="s">
        <v>255</v>
      </c>
      <c r="O190" s="1236"/>
      <c r="P190" s="1236"/>
      <c r="Q190" s="1236"/>
      <c r="R190" s="1237"/>
      <c r="S190" s="842" t="s">
        <v>537</v>
      </c>
      <c r="T190" s="1238"/>
      <c r="U190" s="838" t="s">
        <v>96</v>
      </c>
      <c r="V190" s="438"/>
      <c r="W190" s="1239"/>
      <c r="X190" s="839" t="s">
        <v>334</v>
      </c>
      <c r="Y190" s="807"/>
      <c r="Z190" s="484"/>
      <c r="AA190" s="484"/>
      <c r="AB190" s="483"/>
      <c r="AC190" s="447"/>
      <c r="AD190" s="485"/>
      <c r="AE190" s="485"/>
      <c r="AF190" s="485"/>
      <c r="AG190" s="809" t="s">
        <v>95</v>
      </c>
      <c r="AH190" s="810" t="s">
        <v>1472</v>
      </c>
      <c r="AI190" s="811" t="s">
        <v>883</v>
      </c>
      <c r="AJ190" s="811"/>
      <c r="AK190" s="811" t="s">
        <v>884</v>
      </c>
      <c r="AL190" s="447"/>
      <c r="AM190" s="486"/>
      <c r="AN190" s="486"/>
      <c r="AO190" s="486"/>
      <c r="AP190" s="486"/>
      <c r="AQ190" s="486"/>
      <c r="AR190" s="486"/>
      <c r="AS190" s="486"/>
      <c r="AT190" s="486"/>
      <c r="AU190" s="486"/>
      <c r="AV190" s="486"/>
      <c r="AW190" s="486"/>
      <c r="AX190" s="486"/>
      <c r="AY190" s="447"/>
      <c r="AZ190" s="486"/>
      <c r="BA190" s="447"/>
      <c r="BB190" s="447"/>
      <c r="BC190" s="447"/>
      <c r="BD190" s="447"/>
      <c r="BE190" s="447"/>
      <c r="BF190" s="447"/>
      <c r="BG190" s="447"/>
      <c r="BH190" s="447"/>
      <c r="BI190" s="447"/>
      <c r="BJ190" s="447"/>
      <c r="BK190" s="447"/>
      <c r="BL190" s="447"/>
      <c r="BM190" s="447"/>
      <c r="BN190" s="447"/>
      <c r="BO190" s="447"/>
      <c r="BP190" s="769">
        <f t="shared" si="459"/>
        <v>0</v>
      </c>
      <c r="BQ190" s="770">
        <f t="shared" si="460"/>
        <v>0</v>
      </c>
      <c r="BR190" s="769">
        <f t="shared" si="461"/>
        <v>0</v>
      </c>
      <c r="BS190" s="447"/>
      <c r="BT190" s="447"/>
      <c r="BU190" s="447"/>
      <c r="BV190" s="447"/>
      <c r="BW190" s="447"/>
      <c r="BX190" s="447"/>
      <c r="BY190" s="447"/>
      <c r="BZ190" s="447"/>
      <c r="CA190" s="447"/>
      <c r="CB190" s="447"/>
      <c r="CC190" s="447"/>
      <c r="CD190" s="447"/>
      <c r="CE190" s="447"/>
      <c r="CF190" s="447"/>
      <c r="CG190" s="447"/>
      <c r="CH190" s="447"/>
      <c r="CI190" s="447"/>
      <c r="CJ190" s="447"/>
      <c r="CK190" s="447"/>
      <c r="CL190" s="447"/>
      <c r="CM190" s="447"/>
      <c r="CN190" s="447"/>
      <c r="CO190" s="447"/>
      <c r="CP190" s="447"/>
      <c r="CQ190" s="447"/>
      <c r="CR190" s="447"/>
      <c r="CS190" s="447"/>
      <c r="CT190" s="447"/>
      <c r="CU190" s="447"/>
      <c r="CV190" s="447"/>
      <c r="CW190" s="447"/>
      <c r="CX190" s="447"/>
      <c r="CY190" s="447"/>
      <c r="CZ190" s="447"/>
      <c r="DA190" s="447"/>
      <c r="DB190" s="447"/>
      <c r="DC190" s="447"/>
      <c r="DD190" s="447"/>
      <c r="DE190" s="447"/>
      <c r="DF190" s="447"/>
      <c r="DG190" s="447"/>
      <c r="DH190" s="447"/>
      <c r="DI190" s="447"/>
      <c r="DJ190" s="447"/>
      <c r="DK190" s="447"/>
      <c r="DL190" s="447"/>
      <c r="DM190" s="447"/>
      <c r="DN190" s="447"/>
      <c r="DO190" s="447"/>
      <c r="DP190" s="447"/>
      <c r="DQ190" s="447"/>
      <c r="DR190" s="447"/>
      <c r="DS190" s="447"/>
      <c r="DT190" s="447"/>
      <c r="DU190" s="447"/>
      <c r="DV190" s="447"/>
      <c r="DW190" s="447"/>
      <c r="DX190" s="447"/>
      <c r="DY190" s="447"/>
      <c r="DZ190" s="447"/>
      <c r="EA190" s="447"/>
      <c r="EB190" s="447"/>
      <c r="EC190" s="447"/>
      <c r="ED190" s="447"/>
      <c r="EE190" s="447"/>
      <c r="EF190" s="447"/>
      <c r="EG190" s="447"/>
      <c r="EH190" s="447"/>
      <c r="EI190" s="447"/>
      <c r="EJ190" s="447"/>
      <c r="EK190" s="447"/>
      <c r="EL190" s="447"/>
      <c r="EM190" s="447"/>
      <c r="EN190" s="447"/>
      <c r="EO190" s="447"/>
      <c r="EP190" s="447"/>
      <c r="EQ190" s="486"/>
      <c r="ER190" s="487"/>
      <c r="ES190" s="488"/>
      <c r="ET190" s="486"/>
      <c r="EU190" s="488"/>
      <c r="EV190" s="488"/>
      <c r="EW190" s="489"/>
      <c r="EX190" s="489"/>
      <c r="EY190" s="489"/>
      <c r="EZ190" s="490"/>
      <c r="FA190" s="483"/>
      <c r="FB190" s="488"/>
      <c r="FC190" s="490"/>
      <c r="FD190" s="483"/>
      <c r="FE190" s="491"/>
      <c r="FF190" s="491"/>
      <c r="FG190" s="491"/>
      <c r="FH190" s="491"/>
      <c r="FI190" s="491"/>
      <c r="FJ190" s="491"/>
      <c r="FK190" s="491"/>
      <c r="FL190" s="492"/>
      <c r="FM190" s="493"/>
      <c r="FN190" s="494"/>
      <c r="FO190" s="495"/>
      <c r="FP190" s="494"/>
      <c r="FQ190" s="494"/>
      <c r="FR190" s="494"/>
      <c r="FS190" s="494"/>
      <c r="FT190" s="496"/>
      <c r="FU190" s="495"/>
      <c r="FV190" s="495"/>
      <c r="FW190" s="495"/>
      <c r="FX190" s="495"/>
      <c r="FY190" s="495"/>
      <c r="FZ190" s="495"/>
      <c r="GA190" s="495"/>
    </row>
    <row r="191" ht="31.5" customHeight="1">
      <c r="A191" s="477">
        <v>4.0</v>
      </c>
      <c r="B191" s="478" t="s">
        <v>43</v>
      </c>
      <c r="C191" s="510" t="s">
        <v>537</v>
      </c>
      <c r="D191" s="260" t="s">
        <v>8</v>
      </c>
      <c r="E191" s="505" t="s">
        <v>1484</v>
      </c>
      <c r="F191" s="834" t="s">
        <v>552</v>
      </c>
      <c r="G191" s="756" t="s">
        <v>552</v>
      </c>
      <c r="H191" s="756" t="s">
        <v>552</v>
      </c>
      <c r="I191" s="756" t="s">
        <v>879</v>
      </c>
      <c r="J191" s="505" t="s">
        <v>1485</v>
      </c>
      <c r="K191" s="756" t="s">
        <v>552</v>
      </c>
      <c r="L191" s="835">
        <v>50000.0</v>
      </c>
      <c r="M191" s="836">
        <v>0.0</v>
      </c>
      <c r="N191" s="842" t="s">
        <v>255</v>
      </c>
      <c r="O191" s="1236"/>
      <c r="P191" s="1236"/>
      <c r="Q191" s="1236"/>
      <c r="R191" s="1237"/>
      <c r="S191" s="842" t="s">
        <v>537</v>
      </c>
      <c r="T191" s="1238"/>
      <c r="U191" s="838" t="s">
        <v>96</v>
      </c>
      <c r="V191" s="438"/>
      <c r="W191" s="1239"/>
      <c r="X191" s="839" t="s">
        <v>334</v>
      </c>
      <c r="Y191" s="807"/>
      <c r="Z191" s="484"/>
      <c r="AA191" s="484"/>
      <c r="AB191" s="483"/>
      <c r="AC191" s="447"/>
      <c r="AD191" s="485"/>
      <c r="AE191" s="485"/>
      <c r="AF191" s="485"/>
      <c r="AG191" s="809" t="s">
        <v>95</v>
      </c>
      <c r="AH191" s="810" t="s">
        <v>1472</v>
      </c>
      <c r="AI191" s="811" t="s">
        <v>883</v>
      </c>
      <c r="AJ191" s="811"/>
      <c r="AK191" s="811" t="s">
        <v>884</v>
      </c>
      <c r="AL191" s="447"/>
      <c r="AM191" s="486"/>
      <c r="AN191" s="486"/>
      <c r="AO191" s="486"/>
      <c r="AP191" s="486"/>
      <c r="AQ191" s="486"/>
      <c r="AR191" s="486"/>
      <c r="AS191" s="486"/>
      <c r="AT191" s="486"/>
      <c r="AU191" s="486"/>
      <c r="AV191" s="486"/>
      <c r="AW191" s="486"/>
      <c r="AX191" s="486"/>
      <c r="AY191" s="447"/>
      <c r="AZ191" s="486"/>
      <c r="BA191" s="447"/>
      <c r="BB191" s="447"/>
      <c r="BC191" s="447"/>
      <c r="BD191" s="447"/>
      <c r="BE191" s="447"/>
      <c r="BF191" s="447"/>
      <c r="BG191" s="447"/>
      <c r="BH191" s="447"/>
      <c r="BI191" s="447"/>
      <c r="BJ191" s="447"/>
      <c r="BK191" s="447"/>
      <c r="BL191" s="447"/>
      <c r="BM191" s="447"/>
      <c r="BN191" s="447"/>
      <c r="BO191" s="447"/>
      <c r="BP191" s="769">
        <f t="shared" si="459"/>
        <v>0</v>
      </c>
      <c r="BQ191" s="770">
        <f t="shared" si="460"/>
        <v>0</v>
      </c>
      <c r="BR191" s="769">
        <f t="shared" si="461"/>
        <v>0</v>
      </c>
      <c r="BS191" s="447"/>
      <c r="BT191" s="447"/>
      <c r="BU191" s="447"/>
      <c r="BV191" s="447"/>
      <c r="BW191" s="447"/>
      <c r="BX191" s="447"/>
      <c r="BY191" s="447"/>
      <c r="BZ191" s="447"/>
      <c r="CA191" s="447"/>
      <c r="CB191" s="447"/>
      <c r="CC191" s="447"/>
      <c r="CD191" s="447"/>
      <c r="CE191" s="447"/>
      <c r="CF191" s="447"/>
      <c r="CG191" s="447"/>
      <c r="CH191" s="447"/>
      <c r="CI191" s="447"/>
      <c r="CJ191" s="447"/>
      <c r="CK191" s="447"/>
      <c r="CL191" s="447"/>
      <c r="CM191" s="447"/>
      <c r="CN191" s="447"/>
      <c r="CO191" s="447"/>
      <c r="CP191" s="447"/>
      <c r="CQ191" s="447"/>
      <c r="CR191" s="447"/>
      <c r="CS191" s="447"/>
      <c r="CT191" s="447"/>
      <c r="CU191" s="447"/>
      <c r="CV191" s="447"/>
      <c r="CW191" s="447"/>
      <c r="CX191" s="447"/>
      <c r="CY191" s="447"/>
      <c r="CZ191" s="447"/>
      <c r="DA191" s="447"/>
      <c r="DB191" s="447"/>
      <c r="DC191" s="447"/>
      <c r="DD191" s="447"/>
      <c r="DE191" s="447"/>
      <c r="DF191" s="447"/>
      <c r="DG191" s="447"/>
      <c r="DH191" s="447"/>
      <c r="DI191" s="447"/>
      <c r="DJ191" s="447"/>
      <c r="DK191" s="447"/>
      <c r="DL191" s="447"/>
      <c r="DM191" s="447"/>
      <c r="DN191" s="447"/>
      <c r="DO191" s="447"/>
      <c r="DP191" s="447"/>
      <c r="DQ191" s="447"/>
      <c r="DR191" s="447"/>
      <c r="DS191" s="447"/>
      <c r="DT191" s="447"/>
      <c r="DU191" s="447"/>
      <c r="DV191" s="447"/>
      <c r="DW191" s="447"/>
      <c r="DX191" s="447"/>
      <c r="DY191" s="447"/>
      <c r="DZ191" s="447"/>
      <c r="EA191" s="447"/>
      <c r="EB191" s="447"/>
      <c r="EC191" s="447"/>
      <c r="ED191" s="447"/>
      <c r="EE191" s="447"/>
      <c r="EF191" s="447"/>
      <c r="EG191" s="447"/>
      <c r="EH191" s="447"/>
      <c r="EI191" s="447"/>
      <c r="EJ191" s="447"/>
      <c r="EK191" s="447"/>
      <c r="EL191" s="447"/>
      <c r="EM191" s="447"/>
      <c r="EN191" s="447"/>
      <c r="EO191" s="447"/>
      <c r="EP191" s="447"/>
      <c r="EQ191" s="486"/>
      <c r="ER191" s="487"/>
      <c r="ES191" s="488"/>
      <c r="ET191" s="486"/>
      <c r="EU191" s="488"/>
      <c r="EV191" s="488"/>
      <c r="EW191" s="489"/>
      <c r="EX191" s="489"/>
      <c r="EY191" s="489"/>
      <c r="EZ191" s="490"/>
      <c r="FA191" s="483"/>
      <c r="FB191" s="488"/>
      <c r="FC191" s="490"/>
      <c r="FD191" s="483"/>
      <c r="FE191" s="491"/>
      <c r="FF191" s="491"/>
      <c r="FG191" s="491"/>
      <c r="FH191" s="491"/>
      <c r="FI191" s="491"/>
      <c r="FJ191" s="491"/>
      <c r="FK191" s="491"/>
      <c r="FL191" s="492"/>
      <c r="FM191" s="493"/>
      <c r="FN191" s="494"/>
      <c r="FO191" s="495"/>
      <c r="FP191" s="494"/>
      <c r="FQ191" s="494"/>
      <c r="FR191" s="494"/>
      <c r="FS191" s="494"/>
      <c r="FT191" s="496"/>
      <c r="FU191" s="495"/>
      <c r="FV191" s="495"/>
      <c r="FW191" s="495"/>
      <c r="FX191" s="495"/>
      <c r="FY191" s="495"/>
      <c r="FZ191" s="495"/>
      <c r="GA191" s="495"/>
    </row>
    <row r="192" ht="31.5" customHeight="1">
      <c r="A192" s="477">
        <v>5.0</v>
      </c>
      <c r="B192" s="478" t="s">
        <v>43</v>
      </c>
      <c r="C192" s="510" t="s">
        <v>537</v>
      </c>
      <c r="D192" s="260" t="s">
        <v>8</v>
      </c>
      <c r="E192" s="505" t="s">
        <v>901</v>
      </c>
      <c r="F192" s="834" t="s">
        <v>552</v>
      </c>
      <c r="G192" s="756" t="s">
        <v>552</v>
      </c>
      <c r="H192" s="756" t="s">
        <v>552</v>
      </c>
      <c r="I192" s="756" t="s">
        <v>879</v>
      </c>
      <c r="J192" s="505" t="s">
        <v>1486</v>
      </c>
      <c r="K192" s="756" t="s">
        <v>552</v>
      </c>
      <c r="L192" s="835">
        <v>50000.0</v>
      </c>
      <c r="M192" s="836">
        <v>0.0</v>
      </c>
      <c r="N192" s="842" t="s">
        <v>255</v>
      </c>
      <c r="O192" s="1236"/>
      <c r="P192" s="1236"/>
      <c r="Q192" s="1236"/>
      <c r="R192" s="1237"/>
      <c r="S192" s="842" t="s">
        <v>537</v>
      </c>
      <c r="T192" s="1238"/>
      <c r="U192" s="838" t="s">
        <v>96</v>
      </c>
      <c r="V192" s="438"/>
      <c r="W192" s="1239"/>
      <c r="X192" s="839" t="s">
        <v>334</v>
      </c>
      <c r="Y192" s="807"/>
      <c r="Z192" s="484"/>
      <c r="AA192" s="484"/>
      <c r="AB192" s="483"/>
      <c r="AC192" s="447"/>
      <c r="AD192" s="485"/>
      <c r="AE192" s="485"/>
      <c r="AF192" s="485"/>
      <c r="AG192" s="809" t="s">
        <v>95</v>
      </c>
      <c r="AH192" s="810" t="s">
        <v>1472</v>
      </c>
      <c r="AI192" s="811" t="s">
        <v>883</v>
      </c>
      <c r="AJ192" s="811"/>
      <c r="AK192" s="811" t="s">
        <v>884</v>
      </c>
      <c r="AL192" s="447"/>
      <c r="AM192" s="486"/>
      <c r="AN192" s="486"/>
      <c r="AO192" s="486"/>
      <c r="AP192" s="486"/>
      <c r="AQ192" s="486"/>
      <c r="AR192" s="486"/>
      <c r="AS192" s="486"/>
      <c r="AT192" s="486"/>
      <c r="AU192" s="486"/>
      <c r="AV192" s="486"/>
      <c r="AW192" s="486"/>
      <c r="AX192" s="486"/>
      <c r="AY192" s="447"/>
      <c r="AZ192" s="486"/>
      <c r="BA192" s="447"/>
      <c r="BB192" s="447"/>
      <c r="BC192" s="447"/>
      <c r="BD192" s="447"/>
      <c r="BE192" s="447"/>
      <c r="BF192" s="447"/>
      <c r="BG192" s="447"/>
      <c r="BH192" s="447"/>
      <c r="BI192" s="447"/>
      <c r="BJ192" s="447"/>
      <c r="BK192" s="447"/>
      <c r="BL192" s="447"/>
      <c r="BM192" s="447"/>
      <c r="BN192" s="447"/>
      <c r="BO192" s="447"/>
      <c r="BP192" s="769">
        <f t="shared" si="459"/>
        <v>0</v>
      </c>
      <c r="BQ192" s="770">
        <f t="shared" si="460"/>
        <v>0</v>
      </c>
      <c r="BR192" s="769">
        <f t="shared" si="461"/>
        <v>0</v>
      </c>
      <c r="BS192" s="447"/>
      <c r="BT192" s="447"/>
      <c r="BU192" s="447"/>
      <c r="BV192" s="447"/>
      <c r="BW192" s="447"/>
      <c r="BX192" s="447"/>
      <c r="BY192" s="447"/>
      <c r="BZ192" s="447"/>
      <c r="CA192" s="447"/>
      <c r="CB192" s="447"/>
      <c r="CC192" s="447"/>
      <c r="CD192" s="447"/>
      <c r="CE192" s="447"/>
      <c r="CF192" s="447"/>
      <c r="CG192" s="447"/>
      <c r="CH192" s="447"/>
      <c r="CI192" s="447"/>
      <c r="CJ192" s="447"/>
      <c r="CK192" s="447"/>
      <c r="CL192" s="447"/>
      <c r="CM192" s="447"/>
      <c r="CN192" s="447"/>
      <c r="CO192" s="447"/>
      <c r="CP192" s="447"/>
      <c r="CQ192" s="447"/>
      <c r="CR192" s="447"/>
      <c r="CS192" s="447"/>
      <c r="CT192" s="447"/>
      <c r="CU192" s="447"/>
      <c r="CV192" s="447"/>
      <c r="CW192" s="447"/>
      <c r="CX192" s="447"/>
      <c r="CY192" s="447"/>
      <c r="CZ192" s="447"/>
      <c r="DA192" s="447"/>
      <c r="DB192" s="447"/>
      <c r="DC192" s="447"/>
      <c r="DD192" s="447"/>
      <c r="DE192" s="447"/>
      <c r="DF192" s="447"/>
      <c r="DG192" s="447"/>
      <c r="DH192" s="447"/>
      <c r="DI192" s="447"/>
      <c r="DJ192" s="447"/>
      <c r="DK192" s="447"/>
      <c r="DL192" s="447"/>
      <c r="DM192" s="447"/>
      <c r="DN192" s="447"/>
      <c r="DO192" s="447"/>
      <c r="DP192" s="447"/>
      <c r="DQ192" s="447"/>
      <c r="DR192" s="447"/>
      <c r="DS192" s="447"/>
      <c r="DT192" s="447"/>
      <c r="DU192" s="447"/>
      <c r="DV192" s="447"/>
      <c r="DW192" s="447"/>
      <c r="DX192" s="447"/>
      <c r="DY192" s="447"/>
      <c r="DZ192" s="447"/>
      <c r="EA192" s="447"/>
      <c r="EB192" s="447"/>
      <c r="EC192" s="447"/>
      <c r="ED192" s="447"/>
      <c r="EE192" s="447"/>
      <c r="EF192" s="447"/>
      <c r="EG192" s="447"/>
      <c r="EH192" s="447"/>
      <c r="EI192" s="447"/>
      <c r="EJ192" s="447"/>
      <c r="EK192" s="447"/>
      <c r="EL192" s="447"/>
      <c r="EM192" s="447"/>
      <c r="EN192" s="447"/>
      <c r="EO192" s="447"/>
      <c r="EP192" s="447"/>
      <c r="EQ192" s="486"/>
      <c r="ER192" s="487"/>
      <c r="ES192" s="488"/>
      <c r="ET192" s="486"/>
      <c r="EU192" s="488"/>
      <c r="EV192" s="488"/>
      <c r="EW192" s="489"/>
      <c r="EX192" s="489"/>
      <c r="EY192" s="489"/>
      <c r="EZ192" s="490"/>
      <c r="FA192" s="483"/>
      <c r="FB192" s="488"/>
      <c r="FC192" s="490"/>
      <c r="FD192" s="483"/>
      <c r="FE192" s="491"/>
      <c r="FF192" s="491"/>
      <c r="FG192" s="491"/>
      <c r="FH192" s="491"/>
      <c r="FI192" s="491"/>
      <c r="FJ192" s="491"/>
      <c r="FK192" s="491"/>
      <c r="FL192" s="492"/>
      <c r="FM192" s="493"/>
      <c r="FN192" s="494"/>
      <c r="FO192" s="495"/>
      <c r="FP192" s="494"/>
      <c r="FQ192" s="494"/>
      <c r="FR192" s="494"/>
      <c r="FS192" s="494"/>
      <c r="FT192" s="496"/>
      <c r="FU192" s="495"/>
      <c r="FV192" s="495"/>
      <c r="FW192" s="495"/>
      <c r="FX192" s="495"/>
      <c r="FY192" s="495"/>
      <c r="FZ192" s="495"/>
      <c r="GA192" s="495"/>
    </row>
    <row r="193">
      <c r="A193" s="301"/>
      <c r="B193" s="553"/>
      <c r="C193" s="554"/>
      <c r="D193" s="567"/>
      <c r="E193" s="307"/>
      <c r="F193" s="300"/>
      <c r="G193" s="300"/>
      <c r="H193" s="300"/>
      <c r="I193" s="557"/>
      <c r="J193" s="558"/>
      <c r="K193" s="1164" t="s">
        <v>111</v>
      </c>
      <c r="L193" s="309">
        <f>SUM(L188:L192)</f>
        <v>250000</v>
      </c>
      <c r="M193" s="309">
        <f>SUM(M192)</f>
        <v>0</v>
      </c>
      <c r="N193" s="311"/>
      <c r="O193" s="300"/>
      <c r="P193" s="300"/>
      <c r="Q193" s="300"/>
      <c r="R193" s="300"/>
      <c r="S193" s="300"/>
      <c r="T193" s="280"/>
      <c r="U193" s="300"/>
      <c r="V193" s="312"/>
      <c r="W193" s="313"/>
      <c r="X193" s="281"/>
      <c r="Y193" s="301"/>
      <c r="Z193" s="301"/>
      <c r="AA193" s="314"/>
      <c r="AB193" s="314"/>
      <c r="AC193" s="314"/>
      <c r="AD193" s="309"/>
      <c r="AE193" s="309"/>
      <c r="AF193" s="309"/>
      <c r="AG193" s="315"/>
      <c r="AH193" s="289"/>
      <c r="AI193" s="280"/>
      <c r="AJ193" s="280"/>
      <c r="AK193" s="280"/>
      <c r="AL193" s="280"/>
      <c r="AM193" s="280"/>
      <c r="AN193" s="280"/>
      <c r="AO193" s="280"/>
      <c r="AP193" s="280"/>
      <c r="AQ193" s="280"/>
      <c r="AR193" s="280"/>
      <c r="AS193" s="280"/>
      <c r="AT193" s="280"/>
      <c r="AU193" s="280"/>
      <c r="AV193" s="280"/>
      <c r="AW193" s="280"/>
      <c r="AX193" s="280"/>
      <c r="AY193" s="280"/>
      <c r="AZ193" s="280"/>
      <c r="BA193" s="289"/>
      <c r="BB193" s="289"/>
      <c r="BC193" s="289"/>
      <c r="BD193" s="289"/>
      <c r="BE193" s="289"/>
      <c r="BF193" s="289"/>
      <c r="BG193" s="289"/>
      <c r="BH193" s="289"/>
      <c r="BI193" s="289"/>
      <c r="BJ193" s="289"/>
      <c r="BK193" s="289"/>
      <c r="BL193" s="289"/>
      <c r="BM193" s="289"/>
      <c r="BN193" s="289"/>
      <c r="BO193" s="289"/>
      <c r="BP193" s="289"/>
      <c r="BQ193" s="289"/>
      <c r="BR193" s="289"/>
      <c r="BS193" s="289"/>
      <c r="BT193" s="289"/>
      <c r="BU193" s="289"/>
      <c r="BV193" s="289"/>
      <c r="BW193" s="289"/>
      <c r="BX193" s="289"/>
      <c r="BY193" s="289"/>
      <c r="BZ193" s="289"/>
      <c r="CA193" s="289"/>
      <c r="CB193" s="289"/>
      <c r="CC193" s="289"/>
      <c r="CD193" s="289"/>
      <c r="CE193" s="289"/>
      <c r="CF193" s="289"/>
      <c r="CG193" s="289"/>
      <c r="CH193" s="289"/>
      <c r="CI193" s="289"/>
      <c r="CJ193" s="289"/>
      <c r="CK193" s="289"/>
      <c r="CL193" s="289"/>
      <c r="CM193" s="289"/>
      <c r="CN193" s="289"/>
      <c r="CO193" s="289"/>
      <c r="CP193" s="289"/>
      <c r="CQ193" s="289"/>
      <c r="CR193" s="289"/>
      <c r="CS193" s="289"/>
      <c r="CT193" s="289"/>
      <c r="CU193" s="289"/>
      <c r="CV193" s="289"/>
      <c r="CW193" s="289"/>
      <c r="CX193" s="289"/>
      <c r="CY193" s="289"/>
      <c r="CZ193" s="289"/>
      <c r="DA193" s="289"/>
      <c r="DB193" s="289"/>
      <c r="DC193" s="289"/>
      <c r="DD193" s="289"/>
      <c r="DE193" s="289"/>
      <c r="DF193" s="289"/>
      <c r="DG193" s="289"/>
      <c r="DH193" s="289"/>
      <c r="DI193" s="289"/>
      <c r="DJ193" s="289"/>
      <c r="DK193" s="289"/>
      <c r="DL193" s="289"/>
      <c r="DM193" s="289"/>
      <c r="DN193" s="289"/>
      <c r="DO193" s="289"/>
      <c r="DP193" s="289"/>
      <c r="DQ193" s="289"/>
      <c r="DR193" s="289"/>
      <c r="DS193" s="280"/>
      <c r="DT193" s="289"/>
      <c r="DU193" s="289"/>
      <c r="DV193" s="289"/>
      <c r="DW193" s="289"/>
      <c r="DX193" s="289"/>
      <c r="DY193" s="280"/>
      <c r="DZ193" s="280"/>
      <c r="EA193" s="289"/>
      <c r="EB193" s="289"/>
      <c r="EC193" s="289"/>
      <c r="ED193" s="289"/>
      <c r="EE193" s="289"/>
      <c r="EF193" s="280"/>
      <c r="EG193" s="289"/>
      <c r="EH193" s="289"/>
      <c r="EI193" s="289"/>
      <c r="EJ193" s="289"/>
      <c r="EK193" s="289"/>
      <c r="EL193" s="280"/>
      <c r="EM193" s="289"/>
      <c r="EN193" s="289"/>
      <c r="EO193" s="289"/>
      <c r="EP193" s="289"/>
      <c r="EQ193" s="292"/>
      <c r="ER193" s="293"/>
      <c r="ES193" s="292"/>
      <c r="ET193" s="292"/>
      <c r="EU193" s="316"/>
      <c r="EV193" s="316"/>
      <c r="EW193" s="316"/>
      <c r="EX193" s="316"/>
      <c r="EY193" s="316"/>
      <c r="EZ193" s="292"/>
      <c r="FA193" s="292"/>
      <c r="FB193" s="316"/>
      <c r="FC193" s="292"/>
      <c r="FD193" s="292"/>
      <c r="FE193" s="316"/>
      <c r="FF193" s="316"/>
      <c r="FG193" s="316"/>
      <c r="FH193" s="316"/>
      <c r="FI193" s="316"/>
      <c r="FJ193" s="316"/>
      <c r="FK193" s="316"/>
      <c r="FL193" s="316"/>
      <c r="FM193" s="316"/>
      <c r="FN193" s="316"/>
      <c r="FO193" s="295"/>
      <c r="FP193" s="295"/>
      <c r="FQ193" s="295"/>
      <c r="FR193" s="295"/>
      <c r="FS193" s="295"/>
      <c r="FT193" s="295"/>
      <c r="FU193" s="797"/>
      <c r="FV193" s="797"/>
      <c r="FW193" s="797"/>
      <c r="FX193" s="797"/>
      <c r="FY193" s="797"/>
      <c r="FZ193" s="797"/>
      <c r="GA193" s="797"/>
    </row>
    <row r="194" ht="31.5" customHeight="1">
      <c r="A194" s="477"/>
      <c r="B194" s="478"/>
      <c r="C194" s="510"/>
      <c r="D194" s="260"/>
      <c r="E194" s="479"/>
      <c r="F194" s="834"/>
      <c r="G194" s="756"/>
      <c r="H194" s="756"/>
      <c r="I194" s="260"/>
      <c r="J194" s="505"/>
      <c r="K194" s="756"/>
      <c r="L194" s="1232"/>
      <c r="M194" s="154"/>
      <c r="N194" s="1233"/>
      <c r="O194" s="1047"/>
      <c r="P194" s="1047"/>
      <c r="Q194" s="1047"/>
      <c r="R194" s="1048"/>
      <c r="S194" s="1229"/>
      <c r="T194" s="1049"/>
      <c r="U194" s="831"/>
      <c r="V194" s="445"/>
      <c r="W194" s="1013"/>
      <c r="X194" s="1234"/>
      <c r="Y194" s="807"/>
      <c r="Z194" s="484"/>
      <c r="AA194" s="484"/>
      <c r="AB194" s="483"/>
      <c r="AC194" s="447"/>
      <c r="AD194" s="485"/>
      <c r="AE194" s="485"/>
      <c r="AF194" s="485"/>
      <c r="AG194" s="1231"/>
      <c r="AH194" s="1235"/>
      <c r="AI194" s="811"/>
      <c r="AJ194" s="811"/>
      <c r="AK194" s="811"/>
      <c r="AL194" s="447"/>
      <c r="AM194" s="486"/>
      <c r="AN194" s="486"/>
      <c r="AO194" s="486"/>
      <c r="AP194" s="486"/>
      <c r="AQ194" s="486"/>
      <c r="AR194" s="486"/>
      <c r="AS194" s="486"/>
      <c r="AT194" s="486"/>
      <c r="AU194" s="486"/>
      <c r="AV194" s="486"/>
      <c r="AW194" s="486"/>
      <c r="AX194" s="486"/>
      <c r="AY194" s="447"/>
      <c r="AZ194" s="486"/>
      <c r="BA194" s="447"/>
      <c r="BB194" s="447"/>
      <c r="BC194" s="447"/>
      <c r="BD194" s="447"/>
      <c r="BE194" s="447"/>
      <c r="BF194" s="447"/>
      <c r="BG194" s="447"/>
      <c r="BH194" s="447"/>
      <c r="BI194" s="447"/>
      <c r="BJ194" s="447"/>
      <c r="BK194" s="447"/>
      <c r="BL194" s="447"/>
      <c r="BM194" s="447"/>
      <c r="BN194" s="447"/>
      <c r="BO194" s="447"/>
      <c r="BP194" s="769"/>
      <c r="BQ194" s="770"/>
      <c r="BR194" s="769"/>
      <c r="BS194" s="447"/>
      <c r="BT194" s="447"/>
      <c r="BU194" s="447"/>
      <c r="BV194" s="447"/>
      <c r="BW194" s="447"/>
      <c r="BX194" s="447"/>
      <c r="BY194" s="447"/>
      <c r="BZ194" s="447"/>
      <c r="CA194" s="447"/>
      <c r="CB194" s="447"/>
      <c r="CC194" s="447"/>
      <c r="CD194" s="447"/>
      <c r="CE194" s="447"/>
      <c r="CF194" s="447"/>
      <c r="CG194" s="447"/>
      <c r="CH194" s="447"/>
      <c r="CI194" s="447"/>
      <c r="CJ194" s="447"/>
      <c r="CK194" s="447"/>
      <c r="CL194" s="447"/>
      <c r="CM194" s="447"/>
      <c r="CN194" s="447"/>
      <c r="CO194" s="447"/>
      <c r="CP194" s="447"/>
      <c r="CQ194" s="447"/>
      <c r="CR194" s="447"/>
      <c r="CS194" s="447"/>
      <c r="CT194" s="447"/>
      <c r="CU194" s="447"/>
      <c r="CV194" s="447"/>
      <c r="CW194" s="447"/>
      <c r="CX194" s="447"/>
      <c r="CY194" s="447"/>
      <c r="CZ194" s="447"/>
      <c r="DA194" s="447"/>
      <c r="DB194" s="447"/>
      <c r="DC194" s="447"/>
      <c r="DD194" s="447"/>
      <c r="DE194" s="447"/>
      <c r="DF194" s="447"/>
      <c r="DG194" s="447"/>
      <c r="DH194" s="447"/>
      <c r="DI194" s="447"/>
      <c r="DJ194" s="447"/>
      <c r="DK194" s="447"/>
      <c r="DL194" s="447"/>
      <c r="DM194" s="447"/>
      <c r="DN194" s="447"/>
      <c r="DO194" s="447"/>
      <c r="DP194" s="447"/>
      <c r="DQ194" s="447"/>
      <c r="DR194" s="447"/>
      <c r="DS194" s="447"/>
      <c r="DT194" s="447"/>
      <c r="DU194" s="447"/>
      <c r="DV194" s="447"/>
      <c r="DW194" s="447"/>
      <c r="DX194" s="447"/>
      <c r="DY194" s="447"/>
      <c r="DZ194" s="447"/>
      <c r="EA194" s="447"/>
      <c r="EB194" s="447"/>
      <c r="EC194" s="447"/>
      <c r="ED194" s="447"/>
      <c r="EE194" s="447"/>
      <c r="EF194" s="447"/>
      <c r="EG194" s="447"/>
      <c r="EH194" s="447"/>
      <c r="EI194" s="447"/>
      <c r="EJ194" s="447"/>
      <c r="EK194" s="447"/>
      <c r="EL194" s="447"/>
      <c r="EM194" s="447"/>
      <c r="EN194" s="447"/>
      <c r="EO194" s="447"/>
      <c r="EP194" s="447"/>
      <c r="EQ194" s="486"/>
      <c r="ER194" s="487"/>
      <c r="ES194" s="488"/>
      <c r="ET194" s="486"/>
      <c r="EU194" s="488"/>
      <c r="EV194" s="488"/>
      <c r="EW194" s="489"/>
      <c r="EX194" s="489"/>
      <c r="EY194" s="489"/>
      <c r="EZ194" s="490"/>
      <c r="FA194" s="483"/>
      <c r="FB194" s="488"/>
      <c r="FC194" s="490"/>
      <c r="FD194" s="483"/>
      <c r="FE194" s="491"/>
      <c r="FF194" s="491"/>
      <c r="FG194" s="491"/>
      <c r="FH194" s="491"/>
      <c r="FI194" s="491"/>
      <c r="FJ194" s="491"/>
      <c r="FK194" s="491"/>
      <c r="FL194" s="492"/>
      <c r="FM194" s="493"/>
      <c r="FN194" s="494"/>
      <c r="FO194" s="495"/>
      <c r="FP194" s="494"/>
      <c r="FQ194" s="494"/>
      <c r="FR194" s="494"/>
      <c r="FS194" s="494"/>
      <c r="FT194" s="496"/>
      <c r="FU194" s="495"/>
      <c r="FV194" s="495"/>
      <c r="FW194" s="495"/>
      <c r="FX194" s="495"/>
      <c r="FY194" s="495"/>
      <c r="FZ194" s="495"/>
      <c r="GA194" s="495"/>
    </row>
    <row r="195" ht="30.75" customHeight="1">
      <c r="A195" s="472">
        <v>5.0</v>
      </c>
      <c r="B195" s="434" t="s">
        <v>43</v>
      </c>
      <c r="C195" s="510" t="s">
        <v>537</v>
      </c>
      <c r="D195" s="169" t="s">
        <v>8</v>
      </c>
      <c r="E195" s="505" t="s">
        <v>1487</v>
      </c>
      <c r="F195" s="834" t="s">
        <v>1488</v>
      </c>
      <c r="G195" s="756" t="s">
        <v>552</v>
      </c>
      <c r="H195" s="260" t="s">
        <v>552</v>
      </c>
      <c r="I195" s="260" t="s">
        <v>562</v>
      </c>
      <c r="J195" s="505" t="s">
        <v>1489</v>
      </c>
      <c r="K195" s="756" t="s">
        <v>537</v>
      </c>
      <c r="L195" s="1232">
        <v>50000.0</v>
      </c>
      <c r="M195" s="245">
        <v>0.0</v>
      </c>
      <c r="N195" s="1233" t="s">
        <v>1490</v>
      </c>
      <c r="O195" s="443"/>
      <c r="P195" s="443"/>
      <c r="Q195" s="443"/>
      <c r="R195" s="1213"/>
      <c r="S195" s="1229" t="s">
        <v>537</v>
      </c>
      <c r="T195" s="1074"/>
      <c r="U195" s="831" t="s">
        <v>96</v>
      </c>
      <c r="V195" s="446"/>
      <c r="W195" s="1013"/>
      <c r="X195" s="1230"/>
      <c r="Y195" s="1006"/>
      <c r="Z195" s="450"/>
      <c r="AA195" s="450"/>
      <c r="AB195" s="449"/>
      <c r="AC195" s="451"/>
      <c r="AD195" s="452"/>
      <c r="AE195" s="452"/>
      <c r="AF195" s="452"/>
      <c r="AG195" s="1231" t="s">
        <v>552</v>
      </c>
      <c r="AH195" s="451"/>
      <c r="AI195" s="811"/>
      <c r="AJ195" s="811"/>
      <c r="AK195" s="811"/>
      <c r="AL195" s="451"/>
      <c r="AM195" s="453"/>
      <c r="AN195" s="453"/>
      <c r="AO195" s="453"/>
      <c r="AP195" s="454"/>
      <c r="AQ195" s="454"/>
      <c r="AR195" s="454"/>
      <c r="AS195" s="454"/>
      <c r="AT195" s="454"/>
      <c r="AU195" s="454"/>
      <c r="AV195" s="454"/>
      <c r="AW195" s="454"/>
      <c r="AX195" s="454"/>
      <c r="AY195" s="451"/>
      <c r="AZ195" s="453"/>
      <c r="BA195" s="451"/>
      <c r="BB195" s="451"/>
      <c r="BC195" s="451"/>
      <c r="BD195" s="451"/>
      <c r="BE195" s="451"/>
      <c r="BF195" s="451"/>
      <c r="BG195" s="451"/>
      <c r="BH195" s="451"/>
      <c r="BI195" s="451"/>
      <c r="BJ195" s="451"/>
      <c r="BK195" s="451"/>
      <c r="BL195" s="451"/>
      <c r="BM195" s="451"/>
      <c r="BN195" s="451"/>
      <c r="BO195" s="451"/>
      <c r="BP195" s="769">
        <f t="shared" ref="BP195:BP196" si="462">BO195-BJ195</f>
        <v>0</v>
      </c>
      <c r="BQ195" s="770">
        <f t="shared" ref="BQ195:BQ196" si="463">BO195-BK195</f>
        <v>0</v>
      </c>
      <c r="BR195" s="769">
        <f t="shared" ref="BR195:BR196" si="464">BO195-BN195</f>
        <v>0</v>
      </c>
      <c r="BS195" s="451"/>
      <c r="BT195" s="451"/>
      <c r="BU195" s="451"/>
      <c r="BV195" s="451"/>
      <c r="BW195" s="451"/>
      <c r="BX195" s="451"/>
      <c r="BY195" s="451"/>
      <c r="BZ195" s="451"/>
      <c r="CA195" s="451"/>
      <c r="CB195" s="451"/>
      <c r="CC195" s="451"/>
      <c r="CD195" s="451"/>
      <c r="CE195" s="451"/>
      <c r="CF195" s="451"/>
      <c r="CG195" s="451"/>
      <c r="CH195" s="451"/>
      <c r="CI195" s="451"/>
      <c r="CJ195" s="451"/>
      <c r="CK195" s="451"/>
      <c r="CL195" s="451"/>
      <c r="CM195" s="451"/>
      <c r="CN195" s="451"/>
      <c r="CO195" s="451"/>
      <c r="CP195" s="451"/>
      <c r="CQ195" s="451"/>
      <c r="CR195" s="451"/>
      <c r="CS195" s="451"/>
      <c r="CT195" s="451"/>
      <c r="CU195" s="451"/>
      <c r="CV195" s="451"/>
      <c r="CW195" s="451"/>
      <c r="CX195" s="451"/>
      <c r="CY195" s="451"/>
      <c r="CZ195" s="451"/>
      <c r="DA195" s="451"/>
      <c r="DB195" s="451"/>
      <c r="DC195" s="451"/>
      <c r="DD195" s="451"/>
      <c r="DE195" s="451"/>
      <c r="DF195" s="451"/>
      <c r="DG195" s="451"/>
      <c r="DH195" s="451"/>
      <c r="DI195" s="451"/>
      <c r="DJ195" s="451"/>
      <c r="DK195" s="451"/>
      <c r="DL195" s="451"/>
      <c r="DM195" s="451"/>
      <c r="DN195" s="451"/>
      <c r="DO195" s="451"/>
      <c r="DP195" s="451"/>
      <c r="DQ195" s="451"/>
      <c r="DR195" s="451"/>
      <c r="DS195" s="451"/>
      <c r="DT195" s="451"/>
      <c r="DU195" s="451"/>
      <c r="DV195" s="451"/>
      <c r="DW195" s="451"/>
      <c r="DX195" s="451"/>
      <c r="DY195" s="451"/>
      <c r="DZ195" s="451"/>
      <c r="EA195" s="451"/>
      <c r="EB195" s="451"/>
      <c r="EC195" s="451"/>
      <c r="ED195" s="451"/>
      <c r="EE195" s="451"/>
      <c r="EF195" s="451"/>
      <c r="EG195" s="451"/>
      <c r="EH195" s="451"/>
      <c r="EI195" s="451"/>
      <c r="EJ195" s="451"/>
      <c r="EK195" s="451"/>
      <c r="EL195" s="451"/>
      <c r="EM195" s="451"/>
      <c r="EN195" s="451"/>
      <c r="EO195" s="451"/>
      <c r="EP195" s="451"/>
      <c r="EQ195" s="453"/>
      <c r="ER195" s="455"/>
      <c r="ES195" s="456"/>
      <c r="ET195" s="453"/>
      <c r="EU195" s="456"/>
      <c r="EV195" s="456"/>
      <c r="EW195" s="457"/>
      <c r="EX195" s="457"/>
      <c r="EY195" s="457"/>
      <c r="EZ195" s="458"/>
      <c r="FA195" s="449"/>
      <c r="FB195" s="456"/>
      <c r="FC195" s="458"/>
      <c r="FD195" s="449"/>
      <c r="FE195" s="459"/>
      <c r="FF195" s="459"/>
      <c r="FG195" s="459"/>
      <c r="FH195" s="459"/>
      <c r="FI195" s="459"/>
      <c r="FJ195" s="459"/>
      <c r="FK195" s="459"/>
      <c r="FL195" s="460"/>
      <c r="FM195" s="461"/>
      <c r="FN195" s="462"/>
      <c r="FO195" s="463"/>
      <c r="FP195" s="462"/>
      <c r="FQ195" s="462"/>
      <c r="FR195" s="462"/>
      <c r="FS195" s="462"/>
      <c r="FT195" s="464"/>
      <c r="FU195" s="463"/>
      <c r="FV195" s="463"/>
      <c r="FW195" s="463"/>
      <c r="FX195" s="463"/>
      <c r="FY195" s="463"/>
      <c r="FZ195" s="463"/>
      <c r="GA195" s="463"/>
    </row>
    <row r="196" ht="30.75" customHeight="1">
      <c r="A196" s="1240">
        <v>6.0</v>
      </c>
      <c r="B196" s="1241" t="s">
        <v>43</v>
      </c>
      <c r="C196" s="510" t="s">
        <v>537</v>
      </c>
      <c r="D196" s="260" t="s">
        <v>8</v>
      </c>
      <c r="E196" s="505" t="s">
        <v>1491</v>
      </c>
      <c r="F196" s="510" t="s">
        <v>592</v>
      </c>
      <c r="G196" s="510" t="s">
        <v>577</v>
      </c>
      <c r="H196" s="260" t="s">
        <v>578</v>
      </c>
      <c r="I196" s="260" t="s">
        <v>562</v>
      </c>
      <c r="J196" s="505" t="s">
        <v>1492</v>
      </c>
      <c r="K196" s="756" t="s">
        <v>1493</v>
      </c>
      <c r="L196" s="835">
        <v>70000.0</v>
      </c>
      <c r="M196" s="836">
        <v>0.0</v>
      </c>
      <c r="N196" s="1233" t="s">
        <v>1494</v>
      </c>
      <c r="O196" s="1236"/>
      <c r="P196" s="1236"/>
      <c r="Q196" s="1236"/>
      <c r="R196" s="1237"/>
      <c r="S196" s="1229" t="s">
        <v>537</v>
      </c>
      <c r="T196" s="1238"/>
      <c r="U196" s="831" t="s">
        <v>96</v>
      </c>
      <c r="V196" s="438"/>
      <c r="W196" s="1239"/>
      <c r="X196" s="1242"/>
      <c r="Y196" s="1243"/>
      <c r="Z196" s="1244"/>
      <c r="AA196" s="1244"/>
      <c r="AB196" s="1245"/>
      <c r="AC196" s="1246"/>
      <c r="AD196" s="1247"/>
      <c r="AE196" s="1247"/>
      <c r="AF196" s="1247"/>
      <c r="AG196" s="1231" t="s">
        <v>552</v>
      </c>
      <c r="AH196" s="1246"/>
      <c r="AI196" s="811"/>
      <c r="AJ196" s="811"/>
      <c r="AK196" s="811"/>
      <c r="AL196" s="1246"/>
      <c r="AM196" s="454"/>
      <c r="AN196" s="454"/>
      <c r="AO196" s="454"/>
      <c r="AP196" s="454"/>
      <c r="AQ196" s="454"/>
      <c r="AR196" s="454"/>
      <c r="AS196" s="454"/>
      <c r="AT196" s="454"/>
      <c r="AU196" s="454"/>
      <c r="AV196" s="454"/>
      <c r="AW196" s="454"/>
      <c r="AX196" s="454"/>
      <c r="AY196" s="1246"/>
      <c r="AZ196" s="454"/>
      <c r="BA196" s="1246"/>
      <c r="BB196" s="1246"/>
      <c r="BC196" s="1246"/>
      <c r="BD196" s="1246"/>
      <c r="BE196" s="1246"/>
      <c r="BF196" s="1246"/>
      <c r="BG196" s="1246"/>
      <c r="BH196" s="1246"/>
      <c r="BI196" s="1246"/>
      <c r="BJ196" s="1246"/>
      <c r="BK196" s="1246"/>
      <c r="BL196" s="1246"/>
      <c r="BM196" s="1246"/>
      <c r="BN196" s="1246"/>
      <c r="BO196" s="1246"/>
      <c r="BP196" s="769">
        <f t="shared" si="462"/>
        <v>0</v>
      </c>
      <c r="BQ196" s="770">
        <f t="shared" si="463"/>
        <v>0</v>
      </c>
      <c r="BR196" s="769">
        <f t="shared" si="464"/>
        <v>0</v>
      </c>
      <c r="BS196" s="1246"/>
      <c r="BT196" s="1246"/>
      <c r="BU196" s="1246"/>
      <c r="BV196" s="1246"/>
      <c r="BW196" s="1246"/>
      <c r="BX196" s="1246"/>
      <c r="BY196" s="1246"/>
      <c r="BZ196" s="1246"/>
      <c r="CA196" s="1246"/>
      <c r="CB196" s="1246"/>
      <c r="CC196" s="1246"/>
      <c r="CD196" s="1246"/>
      <c r="CE196" s="1246"/>
      <c r="CF196" s="1246"/>
      <c r="CG196" s="1246"/>
      <c r="CH196" s="1246"/>
      <c r="CI196" s="1246"/>
      <c r="CJ196" s="1246"/>
      <c r="CK196" s="1246"/>
      <c r="CL196" s="1246"/>
      <c r="CM196" s="1246"/>
      <c r="CN196" s="1246"/>
      <c r="CO196" s="1246"/>
      <c r="CP196" s="1246"/>
      <c r="CQ196" s="1246"/>
      <c r="CR196" s="1246"/>
      <c r="CS196" s="1246"/>
      <c r="CT196" s="1246"/>
      <c r="CU196" s="1246"/>
      <c r="CV196" s="1246"/>
      <c r="CW196" s="1246"/>
      <c r="CX196" s="1246"/>
      <c r="CY196" s="1246"/>
      <c r="CZ196" s="1246"/>
      <c r="DA196" s="1246"/>
      <c r="DB196" s="1246"/>
      <c r="DC196" s="1246"/>
      <c r="DD196" s="1246"/>
      <c r="DE196" s="1246"/>
      <c r="DF196" s="1246"/>
      <c r="DG196" s="1246"/>
      <c r="DH196" s="1246"/>
      <c r="DI196" s="1246"/>
      <c r="DJ196" s="1246"/>
      <c r="DK196" s="1246"/>
      <c r="DL196" s="1246"/>
      <c r="DM196" s="1246"/>
      <c r="DN196" s="1246"/>
      <c r="DO196" s="1246"/>
      <c r="DP196" s="1246"/>
      <c r="DQ196" s="1246"/>
      <c r="DR196" s="1246"/>
      <c r="DS196" s="1246"/>
      <c r="DT196" s="1246"/>
      <c r="DU196" s="1246"/>
      <c r="DV196" s="1246"/>
      <c r="DW196" s="1246"/>
      <c r="DX196" s="1246"/>
      <c r="DY196" s="1246"/>
      <c r="DZ196" s="1246"/>
      <c r="EA196" s="1246"/>
      <c r="EB196" s="1246"/>
      <c r="EC196" s="1246"/>
      <c r="ED196" s="1246"/>
      <c r="EE196" s="1246"/>
      <c r="EF196" s="1246"/>
      <c r="EG196" s="1246"/>
      <c r="EH196" s="1246"/>
      <c r="EI196" s="1246"/>
      <c r="EJ196" s="1246"/>
      <c r="EK196" s="1246"/>
      <c r="EL196" s="1246"/>
      <c r="EM196" s="1246"/>
      <c r="EN196" s="1246"/>
      <c r="EO196" s="1246"/>
      <c r="EP196" s="1246"/>
      <c r="EQ196" s="454"/>
      <c r="ER196" s="1248"/>
      <c r="ES196" s="1249"/>
      <c r="ET196" s="454"/>
      <c r="EU196" s="1249"/>
      <c r="EV196" s="1249"/>
      <c r="EW196" s="1250"/>
      <c r="EX196" s="1250"/>
      <c r="EY196" s="1250"/>
      <c r="EZ196" s="1251"/>
      <c r="FA196" s="1245"/>
      <c r="FB196" s="1249"/>
      <c r="FC196" s="1251"/>
      <c r="FD196" s="1245"/>
      <c r="FE196" s="1252"/>
      <c r="FF196" s="1252"/>
      <c r="FG196" s="1252"/>
      <c r="FH196" s="1252"/>
      <c r="FI196" s="1252"/>
      <c r="FJ196" s="1252"/>
      <c r="FK196" s="1252"/>
      <c r="FL196" s="1253"/>
      <c r="FM196" s="1254"/>
      <c r="FN196" s="1255"/>
      <c r="FO196" s="1256"/>
      <c r="FP196" s="1255"/>
      <c r="FQ196" s="1255"/>
      <c r="FR196" s="1255"/>
      <c r="FS196" s="1255"/>
      <c r="FT196" s="1257"/>
      <c r="FU196" s="1256"/>
      <c r="FV196" s="1256"/>
      <c r="FW196" s="1256"/>
      <c r="FX196" s="1256"/>
      <c r="FY196" s="1256"/>
      <c r="FZ196" s="1256"/>
      <c r="GA196" s="1256"/>
    </row>
    <row r="197" ht="30.75" customHeight="1">
      <c r="A197" s="1258"/>
      <c r="B197" s="434"/>
      <c r="C197" s="465"/>
      <c r="D197" s="169"/>
      <c r="E197" s="475"/>
      <c r="F197" s="465"/>
      <c r="G197" s="510"/>
      <c r="H197" s="155"/>
      <c r="I197" s="260"/>
      <c r="J197" s="475"/>
      <c r="K197" s="155"/>
      <c r="L197" s="1259"/>
      <c r="M197" s="245"/>
      <c r="N197" s="1233"/>
      <c r="O197" s="503"/>
      <c r="P197" s="503"/>
      <c r="Q197" s="503"/>
      <c r="R197" s="1020"/>
      <c r="S197" s="1199"/>
      <c r="T197" s="1074"/>
      <c r="U197" s="1128"/>
      <c r="V197" s="446"/>
      <c r="W197" s="1013"/>
      <c r="X197" s="1260"/>
      <c r="Y197" s="1039"/>
      <c r="Z197" s="450"/>
      <c r="AA197" s="450"/>
      <c r="AB197" s="449"/>
      <c r="AC197" s="451"/>
      <c r="AD197" s="452"/>
      <c r="AE197" s="452"/>
      <c r="AF197" s="452"/>
      <c r="AG197" s="1153"/>
      <c r="AH197" s="451"/>
      <c r="AI197" s="1153"/>
      <c r="AJ197" s="1153"/>
      <c r="AK197" s="1151"/>
      <c r="AL197" s="451"/>
      <c r="AM197" s="453"/>
      <c r="AN197" s="453"/>
      <c r="AO197" s="453"/>
      <c r="AP197" s="454"/>
      <c r="AQ197" s="454"/>
      <c r="AR197" s="454"/>
      <c r="AS197" s="454"/>
      <c r="AT197" s="454"/>
      <c r="AU197" s="454"/>
      <c r="AV197" s="454"/>
      <c r="AW197" s="454"/>
      <c r="AX197" s="454"/>
      <c r="AY197" s="451"/>
      <c r="AZ197" s="453"/>
      <c r="BA197" s="451"/>
      <c r="BB197" s="451"/>
      <c r="BC197" s="451"/>
      <c r="BD197" s="451"/>
      <c r="BE197" s="451"/>
      <c r="BF197" s="451"/>
      <c r="BG197" s="451"/>
      <c r="BH197" s="451"/>
      <c r="BI197" s="451"/>
      <c r="BJ197" s="451"/>
      <c r="BK197" s="451"/>
      <c r="BL197" s="451"/>
      <c r="BM197" s="451"/>
      <c r="BN197" s="451"/>
      <c r="BO197" s="451"/>
      <c r="BP197" s="1153"/>
      <c r="BQ197" s="1153"/>
      <c r="BR197" s="1153"/>
      <c r="BS197" s="451"/>
      <c r="BT197" s="451"/>
      <c r="BU197" s="451"/>
      <c r="BV197" s="451"/>
      <c r="BW197" s="451"/>
      <c r="BX197" s="451"/>
      <c r="BY197" s="451"/>
      <c r="BZ197" s="451"/>
      <c r="CA197" s="451"/>
      <c r="CB197" s="451"/>
      <c r="CC197" s="451"/>
      <c r="CD197" s="451"/>
      <c r="CE197" s="451"/>
      <c r="CF197" s="451"/>
      <c r="CG197" s="451"/>
      <c r="CH197" s="451"/>
      <c r="CI197" s="451"/>
      <c r="CJ197" s="451"/>
      <c r="CK197" s="451"/>
      <c r="CL197" s="451"/>
      <c r="CM197" s="451"/>
      <c r="CN197" s="451"/>
      <c r="CO197" s="451"/>
      <c r="CP197" s="451"/>
      <c r="CQ197" s="451"/>
      <c r="CR197" s="451"/>
      <c r="CS197" s="451"/>
      <c r="CT197" s="451"/>
      <c r="CU197" s="451"/>
      <c r="CV197" s="451"/>
      <c r="CW197" s="451"/>
      <c r="CX197" s="451"/>
      <c r="CY197" s="451"/>
      <c r="CZ197" s="451"/>
      <c r="DA197" s="451"/>
      <c r="DB197" s="451"/>
      <c r="DC197" s="451"/>
      <c r="DD197" s="451"/>
      <c r="DE197" s="451"/>
      <c r="DF197" s="451"/>
      <c r="DG197" s="451"/>
      <c r="DH197" s="451"/>
      <c r="DI197" s="451"/>
      <c r="DJ197" s="451"/>
      <c r="DK197" s="451"/>
      <c r="DL197" s="451"/>
      <c r="DM197" s="451"/>
      <c r="DN197" s="451"/>
      <c r="DO197" s="451"/>
      <c r="DP197" s="451"/>
      <c r="DQ197" s="451"/>
      <c r="DR197" s="451"/>
      <c r="DS197" s="451"/>
      <c r="DT197" s="451"/>
      <c r="DU197" s="451"/>
      <c r="DV197" s="451"/>
      <c r="DW197" s="451"/>
      <c r="DX197" s="451"/>
      <c r="DY197" s="451"/>
      <c r="DZ197" s="451"/>
      <c r="EA197" s="451"/>
      <c r="EB197" s="451"/>
      <c r="EC197" s="451"/>
      <c r="ED197" s="451"/>
      <c r="EE197" s="451"/>
      <c r="EF197" s="451"/>
      <c r="EG197" s="451"/>
      <c r="EH197" s="451"/>
      <c r="EI197" s="451"/>
      <c r="EJ197" s="451"/>
      <c r="EK197" s="451"/>
      <c r="EL197" s="451"/>
      <c r="EM197" s="451"/>
      <c r="EN197" s="451"/>
      <c r="EO197" s="451"/>
      <c r="EP197" s="451"/>
      <c r="EQ197" s="453"/>
      <c r="ER197" s="455"/>
      <c r="ES197" s="456"/>
      <c r="ET197" s="453"/>
      <c r="EU197" s="456"/>
      <c r="EV197" s="456"/>
      <c r="EW197" s="457"/>
      <c r="EX197" s="457"/>
      <c r="EY197" s="457"/>
      <c r="EZ197" s="458"/>
      <c r="FA197" s="449"/>
      <c r="FB197" s="456"/>
      <c r="FC197" s="458"/>
      <c r="FD197" s="449"/>
      <c r="FE197" s="459"/>
      <c r="FF197" s="459"/>
      <c r="FG197" s="459"/>
      <c r="FH197" s="459"/>
      <c r="FI197" s="459"/>
      <c r="FJ197" s="459"/>
      <c r="FK197" s="459"/>
      <c r="FL197" s="460"/>
      <c r="FM197" s="461"/>
      <c r="FN197" s="462"/>
      <c r="FO197" s="463"/>
      <c r="FP197" s="462"/>
      <c r="FQ197" s="462"/>
      <c r="FR197" s="462"/>
      <c r="FS197" s="462"/>
      <c r="FT197" s="464"/>
      <c r="FU197" s="463"/>
      <c r="FV197" s="463"/>
      <c r="FW197" s="463"/>
      <c r="FX197" s="463"/>
      <c r="FY197" s="463"/>
      <c r="FZ197" s="463"/>
      <c r="GA197" s="463"/>
    </row>
    <row r="198" ht="30.75" customHeight="1">
      <c r="A198" s="1258"/>
      <c r="B198" s="434"/>
      <c r="C198" s="465"/>
      <c r="D198" s="169"/>
      <c r="E198" s="475"/>
      <c r="F198" s="465"/>
      <c r="G198" s="510"/>
      <c r="H198" s="155"/>
      <c r="I198" s="260"/>
      <c r="J198" s="475"/>
      <c r="K198" s="155"/>
      <c r="L198" s="1259"/>
      <c r="M198" s="245"/>
      <c r="N198" s="1233"/>
      <c r="O198" s="503"/>
      <c r="P198" s="503"/>
      <c r="Q198" s="503"/>
      <c r="R198" s="1020"/>
      <c r="S198" s="1199"/>
      <c r="T198" s="1074"/>
      <c r="U198" s="1128"/>
      <c r="V198" s="446"/>
      <c r="W198" s="1013"/>
      <c r="X198" s="1260"/>
      <c r="Y198" s="1039"/>
      <c r="Z198" s="450"/>
      <c r="AA198" s="450"/>
      <c r="AB198" s="449"/>
      <c r="AC198" s="451"/>
      <c r="AD198" s="452"/>
      <c r="AE198" s="452"/>
      <c r="AF198" s="452"/>
      <c r="AG198" s="1153"/>
      <c r="AH198" s="451"/>
      <c r="AI198" s="1153"/>
      <c r="AJ198" s="1153"/>
      <c r="AK198" s="1151"/>
      <c r="AL198" s="451"/>
      <c r="AM198" s="453"/>
      <c r="AN198" s="453"/>
      <c r="AO198" s="453"/>
      <c r="AP198" s="454"/>
      <c r="AQ198" s="454"/>
      <c r="AR198" s="454"/>
      <c r="AS198" s="454"/>
      <c r="AT198" s="454"/>
      <c r="AU198" s="454"/>
      <c r="AV198" s="454"/>
      <c r="AW198" s="454"/>
      <c r="AX198" s="454"/>
      <c r="AY198" s="451"/>
      <c r="AZ198" s="453"/>
      <c r="BA198" s="451"/>
      <c r="BB198" s="451"/>
      <c r="BC198" s="451"/>
      <c r="BD198" s="451"/>
      <c r="BE198" s="451"/>
      <c r="BF198" s="451"/>
      <c r="BG198" s="451"/>
      <c r="BH198" s="451"/>
      <c r="BI198" s="451"/>
      <c r="BJ198" s="451"/>
      <c r="BK198" s="451"/>
      <c r="BL198" s="451"/>
      <c r="BM198" s="451"/>
      <c r="BN198" s="451"/>
      <c r="BO198" s="451"/>
      <c r="BP198" s="1153"/>
      <c r="BQ198" s="1153"/>
      <c r="BR198" s="1153"/>
      <c r="BS198" s="451"/>
      <c r="BT198" s="451"/>
      <c r="BU198" s="451"/>
      <c r="BV198" s="451"/>
      <c r="BW198" s="451"/>
      <c r="BX198" s="451"/>
      <c r="BY198" s="451"/>
      <c r="BZ198" s="451"/>
      <c r="CA198" s="451"/>
      <c r="CB198" s="451"/>
      <c r="CC198" s="451"/>
      <c r="CD198" s="451"/>
      <c r="CE198" s="451"/>
      <c r="CF198" s="451"/>
      <c r="CG198" s="451"/>
      <c r="CH198" s="451"/>
      <c r="CI198" s="451"/>
      <c r="CJ198" s="451"/>
      <c r="CK198" s="451"/>
      <c r="CL198" s="451"/>
      <c r="CM198" s="451"/>
      <c r="CN198" s="451"/>
      <c r="CO198" s="451"/>
      <c r="CP198" s="451"/>
      <c r="CQ198" s="451"/>
      <c r="CR198" s="451"/>
      <c r="CS198" s="451"/>
      <c r="CT198" s="451"/>
      <c r="CU198" s="451"/>
      <c r="CV198" s="451"/>
      <c r="CW198" s="451"/>
      <c r="CX198" s="451"/>
      <c r="CY198" s="451"/>
      <c r="CZ198" s="451"/>
      <c r="DA198" s="451"/>
      <c r="DB198" s="451"/>
      <c r="DC198" s="451"/>
      <c r="DD198" s="451"/>
      <c r="DE198" s="451"/>
      <c r="DF198" s="451"/>
      <c r="DG198" s="451"/>
      <c r="DH198" s="451"/>
      <c r="DI198" s="451"/>
      <c r="DJ198" s="451"/>
      <c r="DK198" s="451"/>
      <c r="DL198" s="451"/>
      <c r="DM198" s="451"/>
      <c r="DN198" s="451"/>
      <c r="DO198" s="451"/>
      <c r="DP198" s="451"/>
      <c r="DQ198" s="451"/>
      <c r="DR198" s="451"/>
      <c r="DS198" s="451"/>
      <c r="DT198" s="451"/>
      <c r="DU198" s="451"/>
      <c r="DV198" s="451"/>
      <c r="DW198" s="451"/>
      <c r="DX198" s="451"/>
      <c r="DY198" s="451"/>
      <c r="DZ198" s="451"/>
      <c r="EA198" s="451"/>
      <c r="EB198" s="451"/>
      <c r="EC198" s="451"/>
      <c r="ED198" s="451"/>
      <c r="EE198" s="451"/>
      <c r="EF198" s="451"/>
      <c r="EG198" s="451"/>
      <c r="EH198" s="451"/>
      <c r="EI198" s="451"/>
      <c r="EJ198" s="451"/>
      <c r="EK198" s="451"/>
      <c r="EL198" s="451"/>
      <c r="EM198" s="451"/>
      <c r="EN198" s="451"/>
      <c r="EO198" s="451"/>
      <c r="EP198" s="451"/>
      <c r="EQ198" s="453"/>
      <c r="ER198" s="455"/>
      <c r="ES198" s="456"/>
      <c r="ET198" s="453"/>
      <c r="EU198" s="456"/>
      <c r="EV198" s="456"/>
      <c r="EW198" s="457"/>
      <c r="EX198" s="457"/>
      <c r="EY198" s="457"/>
      <c r="EZ198" s="458"/>
      <c r="FA198" s="449"/>
      <c r="FB198" s="456"/>
      <c r="FC198" s="458"/>
      <c r="FD198" s="449"/>
      <c r="FE198" s="459"/>
      <c r="FF198" s="459"/>
      <c r="FG198" s="459"/>
      <c r="FH198" s="459"/>
      <c r="FI198" s="459"/>
      <c r="FJ198" s="459"/>
      <c r="FK198" s="459"/>
      <c r="FL198" s="460"/>
      <c r="FM198" s="461"/>
      <c r="FN198" s="462"/>
      <c r="FO198" s="463"/>
      <c r="FP198" s="462"/>
      <c r="FQ198" s="462"/>
      <c r="FR198" s="462"/>
      <c r="FS198" s="462"/>
      <c r="FT198" s="464"/>
      <c r="FU198" s="463"/>
      <c r="FV198" s="463"/>
      <c r="FW198" s="463"/>
      <c r="FX198" s="463"/>
      <c r="FY198" s="463"/>
      <c r="FZ198" s="463"/>
      <c r="GA198" s="463"/>
    </row>
    <row r="199" ht="30.75" customHeight="1">
      <c r="A199" s="1258">
        <v>6.0</v>
      </c>
      <c r="B199" s="434" t="s">
        <v>43</v>
      </c>
      <c r="C199" s="465" t="s">
        <v>537</v>
      </c>
      <c r="D199" s="169" t="s">
        <v>8</v>
      </c>
      <c r="E199" s="475" t="s">
        <v>615</v>
      </c>
      <c r="F199" s="465" t="s">
        <v>552</v>
      </c>
      <c r="G199" s="510" t="s">
        <v>551</v>
      </c>
      <c r="H199" s="155" t="s">
        <v>578</v>
      </c>
      <c r="I199" s="260" t="s">
        <v>562</v>
      </c>
      <c r="J199" s="475" t="s">
        <v>616</v>
      </c>
      <c r="K199" s="155" t="s">
        <v>555</v>
      </c>
      <c r="L199" s="1259">
        <v>70000.0</v>
      </c>
      <c r="M199" s="245">
        <v>0.0</v>
      </c>
      <c r="N199" s="1233" t="s">
        <v>1495</v>
      </c>
      <c r="O199" s="503"/>
      <c r="P199" s="503"/>
      <c r="Q199" s="503"/>
      <c r="R199" s="1020"/>
      <c r="S199" s="1261" t="s">
        <v>614</v>
      </c>
      <c r="T199" s="1074"/>
      <c r="U199" s="1262"/>
      <c r="V199" s="446"/>
      <c r="W199" s="447"/>
      <c r="X199" s="448"/>
      <c r="Y199" s="449"/>
      <c r="Z199" s="450"/>
      <c r="AA199" s="450"/>
      <c r="AB199" s="449"/>
      <c r="AC199" s="451"/>
      <c r="AD199" s="452"/>
      <c r="AE199" s="452"/>
      <c r="AF199" s="452"/>
      <c r="AG199" s="451"/>
      <c r="AH199" s="451"/>
      <c r="AI199" s="451"/>
      <c r="AJ199" s="451"/>
      <c r="AK199" s="448"/>
      <c r="AL199" s="451"/>
      <c r="AM199" s="453"/>
      <c r="AN199" s="453"/>
      <c r="AO199" s="453"/>
      <c r="AP199" s="454"/>
      <c r="AQ199" s="454"/>
      <c r="AR199" s="454"/>
      <c r="AS199" s="454"/>
      <c r="AT199" s="454"/>
      <c r="AU199" s="454"/>
      <c r="AV199" s="454"/>
      <c r="AW199" s="454"/>
      <c r="AX199" s="454"/>
      <c r="AY199" s="451"/>
      <c r="AZ199" s="453"/>
      <c r="BA199" s="451"/>
      <c r="BB199" s="451"/>
      <c r="BC199" s="451"/>
      <c r="BD199" s="451"/>
      <c r="BE199" s="451"/>
      <c r="BF199" s="451"/>
      <c r="BG199" s="451"/>
      <c r="BH199" s="451"/>
      <c r="BI199" s="451"/>
      <c r="BJ199" s="451"/>
      <c r="BK199" s="451"/>
      <c r="BL199" s="451"/>
      <c r="BM199" s="451"/>
      <c r="BN199" s="451"/>
      <c r="BO199" s="451"/>
      <c r="BP199" s="451"/>
      <c r="BQ199" s="451"/>
      <c r="BR199" s="451"/>
      <c r="BS199" s="451"/>
      <c r="BT199" s="451"/>
      <c r="BU199" s="451"/>
      <c r="BV199" s="451"/>
      <c r="BW199" s="451"/>
      <c r="BX199" s="451"/>
      <c r="BY199" s="451"/>
      <c r="BZ199" s="451"/>
      <c r="CA199" s="451"/>
      <c r="CB199" s="451"/>
      <c r="CC199" s="451"/>
      <c r="CD199" s="451"/>
      <c r="CE199" s="451"/>
      <c r="CF199" s="451"/>
      <c r="CG199" s="451"/>
      <c r="CH199" s="451"/>
      <c r="CI199" s="451"/>
      <c r="CJ199" s="451"/>
      <c r="CK199" s="451"/>
      <c r="CL199" s="451"/>
      <c r="CM199" s="451"/>
      <c r="CN199" s="451"/>
      <c r="CO199" s="451"/>
      <c r="CP199" s="451"/>
      <c r="CQ199" s="451"/>
      <c r="CR199" s="451"/>
      <c r="CS199" s="451"/>
      <c r="CT199" s="451"/>
      <c r="CU199" s="451"/>
      <c r="CV199" s="451"/>
      <c r="CW199" s="451"/>
      <c r="CX199" s="451"/>
      <c r="CY199" s="451"/>
      <c r="CZ199" s="451"/>
      <c r="DA199" s="451"/>
      <c r="DB199" s="451"/>
      <c r="DC199" s="451"/>
      <c r="DD199" s="451"/>
      <c r="DE199" s="451"/>
      <c r="DF199" s="451"/>
      <c r="DG199" s="451"/>
      <c r="DH199" s="451"/>
      <c r="DI199" s="451"/>
      <c r="DJ199" s="451"/>
      <c r="DK199" s="451"/>
      <c r="DL199" s="451"/>
      <c r="DM199" s="451"/>
      <c r="DN199" s="451"/>
      <c r="DO199" s="451"/>
      <c r="DP199" s="451"/>
      <c r="DQ199" s="451"/>
      <c r="DR199" s="451"/>
      <c r="DS199" s="451"/>
      <c r="DT199" s="451"/>
      <c r="DU199" s="451"/>
      <c r="DV199" s="451"/>
      <c r="DW199" s="451"/>
      <c r="DX199" s="451"/>
      <c r="DY199" s="451"/>
      <c r="DZ199" s="451"/>
      <c r="EA199" s="451"/>
      <c r="EB199" s="451"/>
      <c r="EC199" s="451"/>
      <c r="ED199" s="451"/>
      <c r="EE199" s="451"/>
      <c r="EF199" s="451"/>
      <c r="EG199" s="451"/>
      <c r="EH199" s="451"/>
      <c r="EI199" s="451"/>
      <c r="EJ199" s="451"/>
      <c r="EK199" s="451"/>
      <c r="EL199" s="451"/>
      <c r="EM199" s="451"/>
      <c r="EN199" s="451"/>
      <c r="EO199" s="451"/>
      <c r="EP199" s="451"/>
      <c r="EQ199" s="453"/>
      <c r="ER199" s="455"/>
      <c r="ES199" s="456"/>
      <c r="ET199" s="453"/>
      <c r="EU199" s="456"/>
      <c r="EV199" s="456"/>
      <c r="EW199" s="457"/>
      <c r="EX199" s="457"/>
      <c r="EY199" s="457"/>
      <c r="EZ199" s="458"/>
      <c r="FA199" s="449"/>
      <c r="FB199" s="456"/>
      <c r="FC199" s="458"/>
      <c r="FD199" s="449"/>
      <c r="FE199" s="459"/>
      <c r="FF199" s="459"/>
      <c r="FG199" s="459"/>
      <c r="FH199" s="459"/>
      <c r="FI199" s="459"/>
      <c r="FJ199" s="459"/>
      <c r="FK199" s="459"/>
      <c r="FL199" s="460"/>
      <c r="FM199" s="461"/>
      <c r="FN199" s="462"/>
      <c r="FO199" s="463"/>
      <c r="FP199" s="462"/>
      <c r="FQ199" s="462"/>
      <c r="FR199" s="462"/>
      <c r="FS199" s="462"/>
      <c r="FT199" s="464"/>
      <c r="FU199" s="463"/>
      <c r="FV199" s="463"/>
      <c r="FW199" s="463"/>
      <c r="FX199" s="463"/>
      <c r="FY199" s="463"/>
      <c r="FZ199" s="463"/>
      <c r="GA199" s="463"/>
    </row>
    <row r="200" ht="30.75" customHeight="1">
      <c r="A200" s="1258">
        <v>7.0</v>
      </c>
      <c r="B200" s="434" t="s">
        <v>43</v>
      </c>
      <c r="C200" s="465" t="s">
        <v>537</v>
      </c>
      <c r="D200" s="169" t="s">
        <v>8</v>
      </c>
      <c r="E200" s="475" t="s">
        <v>615</v>
      </c>
      <c r="F200" s="465" t="s">
        <v>552</v>
      </c>
      <c r="G200" s="510" t="s">
        <v>551</v>
      </c>
      <c r="H200" s="155" t="s">
        <v>578</v>
      </c>
      <c r="I200" s="260" t="s">
        <v>562</v>
      </c>
      <c r="J200" s="475" t="s">
        <v>618</v>
      </c>
      <c r="K200" s="155" t="s">
        <v>555</v>
      </c>
      <c r="L200" s="1259">
        <v>70000.0</v>
      </c>
      <c r="M200" s="245">
        <v>0.0</v>
      </c>
      <c r="N200" s="1233" t="s">
        <v>1496</v>
      </c>
      <c r="O200" s="503"/>
      <c r="P200" s="503"/>
      <c r="Q200" s="503"/>
      <c r="R200" s="1020"/>
      <c r="S200" s="1261" t="s">
        <v>620</v>
      </c>
      <c r="T200" s="1074"/>
      <c r="U200" s="1262"/>
      <c r="V200" s="446"/>
      <c r="W200" s="447"/>
      <c r="X200" s="448"/>
      <c r="Y200" s="449"/>
      <c r="Z200" s="450"/>
      <c r="AA200" s="450"/>
      <c r="AB200" s="449"/>
      <c r="AC200" s="451"/>
      <c r="AD200" s="452"/>
      <c r="AE200" s="452"/>
      <c r="AF200" s="452"/>
      <c r="AG200" s="451"/>
      <c r="AH200" s="451"/>
      <c r="AI200" s="451"/>
      <c r="AJ200" s="451"/>
      <c r="AK200" s="448"/>
      <c r="AL200" s="451"/>
      <c r="AM200" s="453"/>
      <c r="AN200" s="453"/>
      <c r="AO200" s="453"/>
      <c r="AP200" s="454"/>
      <c r="AQ200" s="454"/>
      <c r="AR200" s="454"/>
      <c r="AS200" s="454"/>
      <c r="AT200" s="454"/>
      <c r="AU200" s="454"/>
      <c r="AV200" s="454"/>
      <c r="AW200" s="454"/>
      <c r="AX200" s="454"/>
      <c r="AY200" s="451"/>
      <c r="AZ200" s="453"/>
      <c r="BA200" s="451"/>
      <c r="BB200" s="451"/>
      <c r="BC200" s="451"/>
      <c r="BD200" s="451"/>
      <c r="BE200" s="451"/>
      <c r="BF200" s="451"/>
      <c r="BG200" s="451"/>
      <c r="BH200" s="451"/>
      <c r="BI200" s="451"/>
      <c r="BJ200" s="451"/>
      <c r="BK200" s="451"/>
      <c r="BL200" s="451"/>
      <c r="BM200" s="451"/>
      <c r="BN200" s="451"/>
      <c r="BO200" s="451"/>
      <c r="BP200" s="451"/>
      <c r="BQ200" s="451"/>
      <c r="BR200" s="451"/>
      <c r="BS200" s="451"/>
      <c r="BT200" s="451"/>
      <c r="BU200" s="451"/>
      <c r="BV200" s="451"/>
      <c r="BW200" s="451"/>
      <c r="BX200" s="451"/>
      <c r="BY200" s="451"/>
      <c r="BZ200" s="451"/>
      <c r="CA200" s="451"/>
      <c r="CB200" s="451"/>
      <c r="CC200" s="451"/>
      <c r="CD200" s="451"/>
      <c r="CE200" s="451"/>
      <c r="CF200" s="451"/>
      <c r="CG200" s="451"/>
      <c r="CH200" s="451"/>
      <c r="CI200" s="451"/>
      <c r="CJ200" s="451"/>
      <c r="CK200" s="451"/>
      <c r="CL200" s="451"/>
      <c r="CM200" s="451"/>
      <c r="CN200" s="451"/>
      <c r="CO200" s="451"/>
      <c r="CP200" s="451"/>
      <c r="CQ200" s="451"/>
      <c r="CR200" s="451"/>
      <c r="CS200" s="451"/>
      <c r="CT200" s="451"/>
      <c r="CU200" s="451"/>
      <c r="CV200" s="451"/>
      <c r="CW200" s="451"/>
      <c r="CX200" s="451"/>
      <c r="CY200" s="451"/>
      <c r="CZ200" s="451"/>
      <c r="DA200" s="451"/>
      <c r="DB200" s="451"/>
      <c r="DC200" s="451"/>
      <c r="DD200" s="451"/>
      <c r="DE200" s="451"/>
      <c r="DF200" s="451"/>
      <c r="DG200" s="451"/>
      <c r="DH200" s="451"/>
      <c r="DI200" s="451"/>
      <c r="DJ200" s="451"/>
      <c r="DK200" s="451"/>
      <c r="DL200" s="451"/>
      <c r="DM200" s="451"/>
      <c r="DN200" s="451"/>
      <c r="DO200" s="451"/>
      <c r="DP200" s="451"/>
      <c r="DQ200" s="451"/>
      <c r="DR200" s="451"/>
      <c r="DS200" s="451"/>
      <c r="DT200" s="451"/>
      <c r="DU200" s="451"/>
      <c r="DV200" s="451"/>
      <c r="DW200" s="451"/>
      <c r="DX200" s="451"/>
      <c r="DY200" s="451"/>
      <c r="DZ200" s="451"/>
      <c r="EA200" s="451"/>
      <c r="EB200" s="451"/>
      <c r="EC200" s="451"/>
      <c r="ED200" s="451"/>
      <c r="EE200" s="451"/>
      <c r="EF200" s="451"/>
      <c r="EG200" s="451"/>
      <c r="EH200" s="451"/>
      <c r="EI200" s="451"/>
      <c r="EJ200" s="451"/>
      <c r="EK200" s="451"/>
      <c r="EL200" s="451"/>
      <c r="EM200" s="451"/>
      <c r="EN200" s="451"/>
      <c r="EO200" s="451"/>
      <c r="EP200" s="451"/>
      <c r="EQ200" s="453"/>
      <c r="ER200" s="455"/>
      <c r="ES200" s="456"/>
      <c r="ET200" s="453"/>
      <c r="EU200" s="456"/>
      <c r="EV200" s="456"/>
      <c r="EW200" s="457"/>
      <c r="EX200" s="457"/>
      <c r="EY200" s="457"/>
      <c r="EZ200" s="458"/>
      <c r="FA200" s="449"/>
      <c r="FB200" s="456"/>
      <c r="FC200" s="458"/>
      <c r="FD200" s="449"/>
      <c r="FE200" s="459"/>
      <c r="FF200" s="459"/>
      <c r="FG200" s="459"/>
      <c r="FH200" s="459"/>
      <c r="FI200" s="459"/>
      <c r="FJ200" s="459"/>
      <c r="FK200" s="459"/>
      <c r="FL200" s="460"/>
      <c r="FM200" s="461"/>
      <c r="FN200" s="462"/>
      <c r="FO200" s="463"/>
      <c r="FP200" s="462"/>
      <c r="FQ200" s="462"/>
      <c r="FR200" s="462"/>
      <c r="FS200" s="462"/>
      <c r="FT200" s="464"/>
      <c r="FU200" s="463"/>
      <c r="FV200" s="463"/>
      <c r="FW200" s="463"/>
      <c r="FX200" s="463"/>
      <c r="FY200" s="463"/>
      <c r="FZ200" s="463"/>
      <c r="GA200" s="463"/>
    </row>
    <row r="201" ht="30.75" customHeight="1">
      <c r="A201" s="1258">
        <v>8.0</v>
      </c>
      <c r="B201" s="434" t="s">
        <v>43</v>
      </c>
      <c r="C201" s="465" t="s">
        <v>537</v>
      </c>
      <c r="D201" s="169" t="s">
        <v>8</v>
      </c>
      <c r="E201" s="475" t="s">
        <v>615</v>
      </c>
      <c r="F201" s="465" t="s">
        <v>552</v>
      </c>
      <c r="G201" s="510" t="s">
        <v>551</v>
      </c>
      <c r="H201" s="155" t="s">
        <v>578</v>
      </c>
      <c r="I201" s="260" t="s">
        <v>562</v>
      </c>
      <c r="J201" s="475" t="s">
        <v>621</v>
      </c>
      <c r="K201" s="155" t="s">
        <v>555</v>
      </c>
      <c r="L201" s="1259">
        <v>70000.0</v>
      </c>
      <c r="M201" s="245">
        <v>0.0</v>
      </c>
      <c r="N201" s="1233" t="s">
        <v>1497</v>
      </c>
      <c r="O201" s="503"/>
      <c r="P201" s="503"/>
      <c r="Q201" s="503"/>
      <c r="R201" s="1020"/>
      <c r="S201" s="1261" t="s">
        <v>623</v>
      </c>
      <c r="T201" s="1074"/>
      <c r="U201" s="1262"/>
      <c r="V201" s="446"/>
      <c r="W201" s="447"/>
      <c r="X201" s="448"/>
      <c r="Y201" s="449"/>
      <c r="Z201" s="450"/>
      <c r="AA201" s="450"/>
      <c r="AB201" s="449"/>
      <c r="AC201" s="451"/>
      <c r="AD201" s="452"/>
      <c r="AE201" s="452"/>
      <c r="AF201" s="452"/>
      <c r="AG201" s="451"/>
      <c r="AH201" s="451"/>
      <c r="AI201" s="451"/>
      <c r="AJ201" s="451"/>
      <c r="AK201" s="448"/>
      <c r="AL201" s="451"/>
      <c r="AM201" s="453"/>
      <c r="AN201" s="453"/>
      <c r="AO201" s="453"/>
      <c r="AP201" s="454"/>
      <c r="AQ201" s="454"/>
      <c r="AR201" s="454"/>
      <c r="AS201" s="454"/>
      <c r="AT201" s="454"/>
      <c r="AU201" s="454"/>
      <c r="AV201" s="454"/>
      <c r="AW201" s="454"/>
      <c r="AX201" s="454"/>
      <c r="AY201" s="451"/>
      <c r="AZ201" s="453"/>
      <c r="BA201" s="451"/>
      <c r="BB201" s="451"/>
      <c r="BC201" s="451"/>
      <c r="BD201" s="451"/>
      <c r="BE201" s="451"/>
      <c r="BF201" s="451"/>
      <c r="BG201" s="451"/>
      <c r="BH201" s="451"/>
      <c r="BI201" s="451"/>
      <c r="BJ201" s="451"/>
      <c r="BK201" s="451"/>
      <c r="BL201" s="451"/>
      <c r="BM201" s="451"/>
      <c r="BN201" s="451"/>
      <c r="BO201" s="451"/>
      <c r="BP201" s="451"/>
      <c r="BQ201" s="451"/>
      <c r="BR201" s="451"/>
      <c r="BS201" s="451"/>
      <c r="BT201" s="451"/>
      <c r="BU201" s="451"/>
      <c r="BV201" s="451"/>
      <c r="BW201" s="451"/>
      <c r="BX201" s="451"/>
      <c r="BY201" s="451"/>
      <c r="BZ201" s="451"/>
      <c r="CA201" s="451"/>
      <c r="CB201" s="451"/>
      <c r="CC201" s="451"/>
      <c r="CD201" s="451"/>
      <c r="CE201" s="451"/>
      <c r="CF201" s="451"/>
      <c r="CG201" s="451"/>
      <c r="CH201" s="451"/>
      <c r="CI201" s="451"/>
      <c r="CJ201" s="451"/>
      <c r="CK201" s="451"/>
      <c r="CL201" s="451"/>
      <c r="CM201" s="451"/>
      <c r="CN201" s="451"/>
      <c r="CO201" s="451"/>
      <c r="CP201" s="451"/>
      <c r="CQ201" s="451"/>
      <c r="CR201" s="451"/>
      <c r="CS201" s="451"/>
      <c r="CT201" s="451"/>
      <c r="CU201" s="451"/>
      <c r="CV201" s="451"/>
      <c r="CW201" s="451"/>
      <c r="CX201" s="451"/>
      <c r="CY201" s="451"/>
      <c r="CZ201" s="451"/>
      <c r="DA201" s="451"/>
      <c r="DB201" s="451"/>
      <c r="DC201" s="451"/>
      <c r="DD201" s="451"/>
      <c r="DE201" s="451"/>
      <c r="DF201" s="451"/>
      <c r="DG201" s="451"/>
      <c r="DH201" s="451"/>
      <c r="DI201" s="451"/>
      <c r="DJ201" s="451"/>
      <c r="DK201" s="451"/>
      <c r="DL201" s="451"/>
      <c r="DM201" s="451"/>
      <c r="DN201" s="451"/>
      <c r="DO201" s="451"/>
      <c r="DP201" s="451"/>
      <c r="DQ201" s="451"/>
      <c r="DR201" s="451"/>
      <c r="DS201" s="451"/>
      <c r="DT201" s="451"/>
      <c r="DU201" s="451"/>
      <c r="DV201" s="451"/>
      <c r="DW201" s="451"/>
      <c r="DX201" s="451"/>
      <c r="DY201" s="451"/>
      <c r="DZ201" s="451"/>
      <c r="EA201" s="451"/>
      <c r="EB201" s="451"/>
      <c r="EC201" s="451"/>
      <c r="ED201" s="451"/>
      <c r="EE201" s="451"/>
      <c r="EF201" s="451"/>
      <c r="EG201" s="451"/>
      <c r="EH201" s="451"/>
      <c r="EI201" s="451"/>
      <c r="EJ201" s="451"/>
      <c r="EK201" s="451"/>
      <c r="EL201" s="451"/>
      <c r="EM201" s="451"/>
      <c r="EN201" s="451"/>
      <c r="EO201" s="451"/>
      <c r="EP201" s="451"/>
      <c r="EQ201" s="453"/>
      <c r="ER201" s="455"/>
      <c r="ES201" s="456"/>
      <c r="ET201" s="453"/>
      <c r="EU201" s="456"/>
      <c r="EV201" s="456"/>
      <c r="EW201" s="457"/>
      <c r="EX201" s="457"/>
      <c r="EY201" s="457"/>
      <c r="EZ201" s="458"/>
      <c r="FA201" s="449"/>
      <c r="FB201" s="456"/>
      <c r="FC201" s="458"/>
      <c r="FD201" s="449"/>
      <c r="FE201" s="459"/>
      <c r="FF201" s="459"/>
      <c r="FG201" s="459"/>
      <c r="FH201" s="459"/>
      <c r="FI201" s="459"/>
      <c r="FJ201" s="459"/>
      <c r="FK201" s="459"/>
      <c r="FL201" s="460"/>
      <c r="FM201" s="461"/>
      <c r="FN201" s="462"/>
      <c r="FO201" s="463"/>
      <c r="FP201" s="462"/>
      <c r="FQ201" s="462"/>
      <c r="FR201" s="462"/>
      <c r="FS201" s="462"/>
      <c r="FT201" s="464"/>
      <c r="FU201" s="463"/>
      <c r="FV201" s="463"/>
      <c r="FW201" s="463"/>
      <c r="FX201" s="463"/>
      <c r="FY201" s="463"/>
      <c r="FZ201" s="463"/>
      <c r="GA201" s="463"/>
    </row>
    <row r="202" ht="30.75" customHeight="1">
      <c r="A202" s="1258">
        <v>9.0</v>
      </c>
      <c r="B202" s="434" t="s">
        <v>43</v>
      </c>
      <c r="C202" s="465" t="s">
        <v>537</v>
      </c>
      <c r="D202" s="169" t="s">
        <v>8</v>
      </c>
      <c r="E202" s="475" t="s">
        <v>615</v>
      </c>
      <c r="F202" s="465" t="s">
        <v>552</v>
      </c>
      <c r="G202" s="510" t="s">
        <v>551</v>
      </c>
      <c r="H202" s="155" t="s">
        <v>578</v>
      </c>
      <c r="I202" s="260" t="s">
        <v>562</v>
      </c>
      <c r="J202" s="479" t="s">
        <v>621</v>
      </c>
      <c r="K202" s="155" t="s">
        <v>555</v>
      </c>
      <c r="L202" s="1259">
        <v>70000.0</v>
      </c>
      <c r="M202" s="245">
        <v>0.0</v>
      </c>
      <c r="N202" s="1233" t="s">
        <v>1498</v>
      </c>
      <c r="O202" s="503"/>
      <c r="P202" s="503"/>
      <c r="Q202" s="503"/>
      <c r="R202" s="1020"/>
      <c r="S202" s="1261" t="s">
        <v>625</v>
      </c>
      <c r="T202" s="1074"/>
      <c r="U202" s="1262"/>
      <c r="V202" s="446"/>
      <c r="W202" s="447"/>
      <c r="X202" s="448"/>
      <c r="Y202" s="449"/>
      <c r="Z202" s="450"/>
      <c r="AA202" s="450"/>
      <c r="AB202" s="449"/>
      <c r="AC202" s="451"/>
      <c r="AD202" s="452"/>
      <c r="AE202" s="452"/>
      <c r="AF202" s="452"/>
      <c r="AG202" s="451"/>
      <c r="AH202" s="451"/>
      <c r="AI202" s="451"/>
      <c r="AJ202" s="451"/>
      <c r="AK202" s="448"/>
      <c r="AL202" s="451"/>
      <c r="AM202" s="453"/>
      <c r="AN202" s="453"/>
      <c r="AO202" s="453"/>
      <c r="AP202" s="454"/>
      <c r="AQ202" s="454"/>
      <c r="AR202" s="454"/>
      <c r="AS202" s="454"/>
      <c r="AT202" s="454"/>
      <c r="AU202" s="454"/>
      <c r="AV202" s="454"/>
      <c r="AW202" s="454"/>
      <c r="AX202" s="454"/>
      <c r="AY202" s="451"/>
      <c r="AZ202" s="453"/>
      <c r="BA202" s="451"/>
      <c r="BB202" s="451"/>
      <c r="BC202" s="451"/>
      <c r="BD202" s="451"/>
      <c r="BE202" s="451"/>
      <c r="BF202" s="451"/>
      <c r="BG202" s="451"/>
      <c r="BH202" s="451"/>
      <c r="BI202" s="451"/>
      <c r="BJ202" s="451"/>
      <c r="BK202" s="451"/>
      <c r="BL202" s="451"/>
      <c r="BM202" s="451"/>
      <c r="BN202" s="451"/>
      <c r="BO202" s="451"/>
      <c r="BP202" s="451"/>
      <c r="BQ202" s="451"/>
      <c r="BR202" s="451"/>
      <c r="BS202" s="451"/>
      <c r="BT202" s="451"/>
      <c r="BU202" s="451"/>
      <c r="BV202" s="451"/>
      <c r="BW202" s="451"/>
      <c r="BX202" s="451"/>
      <c r="BY202" s="451"/>
      <c r="BZ202" s="451"/>
      <c r="CA202" s="451"/>
      <c r="CB202" s="451"/>
      <c r="CC202" s="451"/>
      <c r="CD202" s="451"/>
      <c r="CE202" s="451"/>
      <c r="CF202" s="451"/>
      <c r="CG202" s="451"/>
      <c r="CH202" s="451"/>
      <c r="CI202" s="451"/>
      <c r="CJ202" s="451"/>
      <c r="CK202" s="451"/>
      <c r="CL202" s="451"/>
      <c r="CM202" s="451"/>
      <c r="CN202" s="451"/>
      <c r="CO202" s="451"/>
      <c r="CP202" s="451"/>
      <c r="CQ202" s="451"/>
      <c r="CR202" s="451"/>
      <c r="CS202" s="451"/>
      <c r="CT202" s="451"/>
      <c r="CU202" s="451"/>
      <c r="CV202" s="451"/>
      <c r="CW202" s="451"/>
      <c r="CX202" s="451"/>
      <c r="CY202" s="451"/>
      <c r="CZ202" s="451"/>
      <c r="DA202" s="451"/>
      <c r="DB202" s="451"/>
      <c r="DC202" s="451"/>
      <c r="DD202" s="451"/>
      <c r="DE202" s="451"/>
      <c r="DF202" s="451"/>
      <c r="DG202" s="451"/>
      <c r="DH202" s="451"/>
      <c r="DI202" s="451"/>
      <c r="DJ202" s="451"/>
      <c r="DK202" s="451"/>
      <c r="DL202" s="451"/>
      <c r="DM202" s="451"/>
      <c r="DN202" s="451"/>
      <c r="DO202" s="451"/>
      <c r="DP202" s="451"/>
      <c r="DQ202" s="451"/>
      <c r="DR202" s="451"/>
      <c r="DS202" s="451"/>
      <c r="DT202" s="451"/>
      <c r="DU202" s="451"/>
      <c r="DV202" s="451"/>
      <c r="DW202" s="451"/>
      <c r="DX202" s="451"/>
      <c r="DY202" s="451"/>
      <c r="DZ202" s="451"/>
      <c r="EA202" s="451"/>
      <c r="EB202" s="451"/>
      <c r="EC202" s="451"/>
      <c r="ED202" s="451"/>
      <c r="EE202" s="451"/>
      <c r="EF202" s="451"/>
      <c r="EG202" s="451"/>
      <c r="EH202" s="451"/>
      <c r="EI202" s="451"/>
      <c r="EJ202" s="451"/>
      <c r="EK202" s="451"/>
      <c r="EL202" s="451"/>
      <c r="EM202" s="451"/>
      <c r="EN202" s="451"/>
      <c r="EO202" s="451"/>
      <c r="EP202" s="451"/>
      <c r="EQ202" s="453"/>
      <c r="ER202" s="455"/>
      <c r="ES202" s="456"/>
      <c r="ET202" s="453"/>
      <c r="EU202" s="456"/>
      <c r="EV202" s="456"/>
      <c r="EW202" s="457"/>
      <c r="EX202" s="457"/>
      <c r="EY202" s="457"/>
      <c r="EZ202" s="458"/>
      <c r="FA202" s="449"/>
      <c r="FB202" s="456"/>
      <c r="FC202" s="458"/>
      <c r="FD202" s="449"/>
      <c r="FE202" s="459"/>
      <c r="FF202" s="459"/>
      <c r="FG202" s="459"/>
      <c r="FH202" s="459"/>
      <c r="FI202" s="459"/>
      <c r="FJ202" s="459"/>
      <c r="FK202" s="459"/>
      <c r="FL202" s="460"/>
      <c r="FM202" s="461"/>
      <c r="FN202" s="462"/>
      <c r="FO202" s="463"/>
      <c r="FP202" s="462"/>
      <c r="FQ202" s="462"/>
      <c r="FR202" s="462"/>
      <c r="FS202" s="462"/>
      <c r="FT202" s="464"/>
      <c r="FU202" s="463"/>
      <c r="FV202" s="463"/>
      <c r="FW202" s="463"/>
      <c r="FX202" s="463"/>
      <c r="FY202" s="463"/>
      <c r="FZ202" s="463"/>
      <c r="GA202" s="463"/>
    </row>
    <row r="203" ht="12.0" customHeight="1">
      <c r="A203" s="86"/>
      <c r="B203" s="86"/>
      <c r="C203" s="364"/>
      <c r="D203" s="365"/>
      <c r="E203" s="88"/>
      <c r="F203" s="87"/>
      <c r="G203" s="87"/>
      <c r="H203" s="87"/>
      <c r="I203" s="87"/>
      <c r="J203" s="87"/>
      <c r="K203" s="511" t="s">
        <v>537</v>
      </c>
      <c r="L203" s="90">
        <f t="shared" ref="L203:M203" si="465">SUM(L187:L196)</f>
        <v>690000</v>
      </c>
      <c r="M203" s="91">
        <f t="shared" si="465"/>
        <v>0</v>
      </c>
      <c r="N203" s="92"/>
      <c r="O203" s="87"/>
      <c r="P203" s="87"/>
      <c r="Q203" s="87"/>
      <c r="R203" s="87"/>
      <c r="S203" s="87"/>
      <c r="T203" s="86"/>
      <c r="U203" s="87"/>
      <c r="V203" s="179"/>
      <c r="W203" s="180"/>
      <c r="X203" s="181"/>
      <c r="Y203" s="86"/>
      <c r="Z203" s="86"/>
      <c r="AA203" s="93"/>
      <c r="AB203" s="93"/>
      <c r="AC203" s="93"/>
      <c r="AD203" s="90"/>
      <c r="AE203" s="90"/>
      <c r="AF203" s="90"/>
      <c r="AG203" s="94"/>
      <c r="AH203" s="94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94"/>
      <c r="BB203" s="94"/>
      <c r="BC203" s="94"/>
      <c r="BD203" s="94"/>
      <c r="BE203" s="94"/>
      <c r="BF203" s="94"/>
      <c r="BG203" s="94"/>
      <c r="BH203" s="94"/>
      <c r="BI203" s="94"/>
      <c r="BJ203" s="94"/>
      <c r="BK203" s="94"/>
      <c r="BL203" s="94"/>
      <c r="BM203" s="94"/>
      <c r="BN203" s="94"/>
      <c r="BO203" s="94"/>
      <c r="BP203" s="94"/>
      <c r="BQ203" s="94"/>
      <c r="BR203" s="94"/>
      <c r="BS203" s="94"/>
      <c r="BT203" s="94"/>
      <c r="BU203" s="94"/>
      <c r="BV203" s="94"/>
      <c r="BW203" s="94"/>
      <c r="BX203" s="94"/>
      <c r="BY203" s="94"/>
      <c r="BZ203" s="94"/>
      <c r="CA203" s="94"/>
      <c r="CB203" s="94"/>
      <c r="CC203" s="94"/>
      <c r="CD203" s="94"/>
      <c r="CE203" s="94"/>
      <c r="CF203" s="94"/>
      <c r="CG203" s="94"/>
      <c r="CH203" s="94"/>
      <c r="CI203" s="94"/>
      <c r="CJ203" s="94"/>
      <c r="CK203" s="94"/>
      <c r="CL203" s="94"/>
      <c r="CM203" s="94"/>
      <c r="CN203" s="94"/>
      <c r="CO203" s="94"/>
      <c r="CP203" s="94"/>
      <c r="CQ203" s="94"/>
      <c r="CR203" s="94"/>
      <c r="CS203" s="94"/>
      <c r="CT203" s="94"/>
      <c r="CU203" s="94"/>
      <c r="CV203" s="94"/>
      <c r="CW203" s="94"/>
      <c r="CX203" s="94"/>
      <c r="CY203" s="94"/>
      <c r="CZ203" s="94"/>
      <c r="DA203" s="94"/>
      <c r="DB203" s="94"/>
      <c r="DC203" s="94"/>
      <c r="DD203" s="94"/>
      <c r="DE203" s="94"/>
      <c r="DF203" s="94"/>
      <c r="DG203" s="94"/>
      <c r="DH203" s="94"/>
      <c r="DI203" s="94"/>
      <c r="DJ203" s="94"/>
      <c r="DK203" s="94"/>
      <c r="DL203" s="94"/>
      <c r="DM203" s="94"/>
      <c r="DN203" s="94"/>
      <c r="DO203" s="94"/>
      <c r="DP203" s="94"/>
      <c r="DQ203" s="94"/>
      <c r="DR203" s="94"/>
      <c r="DS203" s="86"/>
      <c r="DT203" s="94"/>
      <c r="DU203" s="94"/>
      <c r="DV203" s="94"/>
      <c r="DW203" s="94"/>
      <c r="DX203" s="94"/>
      <c r="DY203" s="86"/>
      <c r="DZ203" s="86"/>
      <c r="EA203" s="94"/>
      <c r="EB203" s="94"/>
      <c r="EC203" s="94"/>
      <c r="ED203" s="94"/>
      <c r="EE203" s="94"/>
      <c r="EF203" s="86"/>
      <c r="EG203" s="94"/>
      <c r="EH203" s="94"/>
      <c r="EI203" s="94"/>
      <c r="EJ203" s="94"/>
      <c r="EK203" s="94"/>
      <c r="EL203" s="86"/>
      <c r="EM203" s="94"/>
      <c r="EN203" s="94"/>
      <c r="EO203" s="94"/>
      <c r="EP203" s="94"/>
      <c r="EQ203" s="96"/>
      <c r="ER203" s="182"/>
      <c r="ES203" s="95"/>
      <c r="ET203" s="96"/>
      <c r="EU203" s="796"/>
      <c r="EV203" s="95"/>
      <c r="EW203" s="96"/>
      <c r="EX203" s="96"/>
      <c r="EY203" s="96"/>
      <c r="EZ203" s="96"/>
      <c r="FA203" s="96"/>
      <c r="FB203" s="96"/>
      <c r="FC203" s="96"/>
      <c r="FD203" s="96"/>
      <c r="FE203" s="96"/>
      <c r="FF203" s="96"/>
      <c r="FG203" s="96"/>
      <c r="FH203" s="96"/>
      <c r="FI203" s="96"/>
      <c r="FJ203" s="96"/>
      <c r="FK203" s="96"/>
      <c r="FL203" s="96"/>
      <c r="FM203" s="96"/>
      <c r="FN203" s="96"/>
      <c r="FO203" s="295"/>
      <c r="FP203" s="295"/>
      <c r="FQ203" s="295"/>
      <c r="FR203" s="295"/>
      <c r="FS203" s="295"/>
      <c r="FT203" s="295"/>
      <c r="FU203" s="797"/>
      <c r="FV203" s="797"/>
      <c r="FW203" s="797"/>
      <c r="FX203" s="797"/>
      <c r="FY203" s="797"/>
      <c r="FZ203" s="797"/>
      <c r="GA203" s="797"/>
    </row>
    <row r="204" ht="16.5" customHeight="1">
      <c r="A204" s="100"/>
      <c r="B204" s="100"/>
      <c r="C204" s="100"/>
      <c r="D204" s="100"/>
      <c r="E204" s="103"/>
      <c r="F204" s="103"/>
      <c r="G204" s="103"/>
      <c r="H204" s="103"/>
      <c r="I204" s="103"/>
      <c r="J204" s="103"/>
      <c r="K204" s="100"/>
      <c r="L204" s="100"/>
      <c r="M204" s="222"/>
      <c r="N204" s="102"/>
      <c r="O204" s="103"/>
      <c r="P204" s="103"/>
      <c r="Q204" s="103"/>
      <c r="R204" s="103"/>
      <c r="S204" s="103"/>
      <c r="T204" s="100"/>
      <c r="U204" s="103"/>
      <c r="V204" s="103"/>
      <c r="W204" s="103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512"/>
      <c r="AH204" s="100"/>
      <c r="AI204" s="100"/>
      <c r="AJ204" s="100"/>
      <c r="AK204" s="101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100"/>
      <c r="BZ204" s="100"/>
      <c r="CA204" s="100"/>
      <c r="CB204" s="100"/>
      <c r="CC204" s="100"/>
      <c r="CD204" s="100"/>
      <c r="CE204" s="100"/>
      <c r="CF204" s="100"/>
      <c r="CG204" s="100"/>
      <c r="CH204" s="100"/>
      <c r="CI204" s="100"/>
      <c r="CJ204" s="100"/>
      <c r="CK204" s="100"/>
      <c r="CL204" s="100"/>
      <c r="CM204" s="100"/>
      <c r="CN204" s="100"/>
      <c r="CO204" s="100"/>
      <c r="CP204" s="100"/>
      <c r="CQ204" s="100"/>
      <c r="CR204" s="100"/>
      <c r="CS204" s="100"/>
      <c r="CT204" s="100"/>
      <c r="CU204" s="100"/>
      <c r="CV204" s="100"/>
      <c r="CW204" s="100"/>
      <c r="CX204" s="100"/>
      <c r="CY204" s="100"/>
      <c r="CZ204" s="100"/>
      <c r="DA204" s="100"/>
      <c r="DB204" s="100"/>
      <c r="DC204" s="100"/>
      <c r="DD204" s="100"/>
      <c r="DE204" s="100"/>
      <c r="DF204" s="100"/>
      <c r="DG204" s="100"/>
      <c r="DH204" s="100"/>
      <c r="DI204" s="100"/>
      <c r="DJ204" s="100"/>
      <c r="DK204" s="100"/>
      <c r="DL204" s="100"/>
      <c r="DM204" s="100"/>
      <c r="DN204" s="100"/>
      <c r="DO204" s="100"/>
      <c r="DP204" s="100"/>
      <c r="DQ204" s="100"/>
      <c r="DR204" s="100"/>
      <c r="DS204" s="100"/>
      <c r="DT204" s="100"/>
      <c r="DU204" s="100"/>
      <c r="DV204" s="100"/>
      <c r="DW204" s="100"/>
      <c r="DX204" s="100"/>
      <c r="DY204" s="100"/>
      <c r="DZ204" s="100"/>
      <c r="EA204" s="100"/>
      <c r="EB204" s="100"/>
      <c r="EC204" s="100"/>
      <c r="ED204" s="100"/>
      <c r="EE204" s="100"/>
      <c r="EF204" s="100"/>
      <c r="EG204" s="100"/>
      <c r="EH204" s="100"/>
      <c r="EI204" s="100"/>
      <c r="EJ204" s="100"/>
      <c r="EK204" s="100"/>
      <c r="EL204" s="100"/>
      <c r="EM204" s="100"/>
      <c r="EN204" s="100"/>
      <c r="EO204" s="100"/>
      <c r="EP204" s="100"/>
      <c r="EQ204" s="223"/>
      <c r="ER204" s="224"/>
      <c r="ES204" s="223"/>
      <c r="ET204" s="223"/>
      <c r="EU204" s="225"/>
      <c r="EV204" s="225"/>
      <c r="EW204" s="225"/>
      <c r="EX204" s="225"/>
      <c r="EY204" s="225"/>
      <c r="EZ204" s="225"/>
      <c r="FA204" s="225"/>
      <c r="FB204" s="225"/>
      <c r="FC204" s="225"/>
      <c r="FD204" s="225"/>
      <c r="FE204" s="225"/>
      <c r="FF204" s="225"/>
      <c r="FG204" s="225"/>
      <c r="FH204" s="225"/>
      <c r="FI204" s="225"/>
      <c r="FJ204" s="225"/>
      <c r="FK204" s="225"/>
      <c r="FL204" s="225"/>
      <c r="FM204" s="223"/>
      <c r="FN204" s="223"/>
      <c r="FO204" s="223"/>
      <c r="FP204" s="223"/>
      <c r="FQ204" s="223"/>
      <c r="FR204" s="223"/>
      <c r="FS204" s="223"/>
      <c r="FT204" s="223"/>
      <c r="FU204" s="223"/>
      <c r="FV204" s="223"/>
      <c r="FW204" s="223"/>
      <c r="FX204" s="223"/>
      <c r="FY204" s="223"/>
      <c r="FZ204" s="223"/>
      <c r="GA204" s="223"/>
    </row>
    <row r="205" ht="18.75" customHeight="1">
      <c r="A205" s="106" t="s">
        <v>256</v>
      </c>
      <c r="B205" s="15"/>
      <c r="C205" s="15"/>
      <c r="D205" s="15"/>
      <c r="E205" s="18"/>
      <c r="F205" s="15"/>
      <c r="G205" s="15"/>
      <c r="H205" s="15"/>
      <c r="I205" s="15"/>
      <c r="J205" s="18"/>
      <c r="K205" s="15"/>
      <c r="L205" s="15"/>
      <c r="M205" s="19"/>
      <c r="N205" s="20"/>
      <c r="O205" s="18"/>
      <c r="P205" s="18"/>
      <c r="Q205" s="18"/>
      <c r="R205" s="18"/>
      <c r="S205" s="18"/>
      <c r="T205" s="15"/>
      <c r="U205" s="15"/>
      <c r="V205" s="15"/>
      <c r="W205" s="15"/>
      <c r="X205" s="15"/>
      <c r="Y205" s="21"/>
      <c r="Z205" s="21"/>
      <c r="AA205" s="21"/>
      <c r="AB205" s="21"/>
      <c r="AC205" s="15"/>
      <c r="AD205" s="15"/>
      <c r="AE205" s="15"/>
      <c r="AF205" s="21"/>
      <c r="AG205" s="15"/>
      <c r="AH205" s="21"/>
      <c r="AI205" s="21"/>
      <c r="AJ205" s="21"/>
      <c r="AK205" s="107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9"/>
      <c r="ES205" s="15"/>
      <c r="ET205" s="15"/>
      <c r="EU205" s="22"/>
      <c r="EV205" s="22"/>
      <c r="EW205" s="227"/>
      <c r="EX205" s="227"/>
      <c r="EY205" s="227"/>
      <c r="EZ205" s="227"/>
      <c r="FA205" s="227"/>
      <c r="FB205" s="227"/>
      <c r="FC205" s="227"/>
      <c r="FD205" s="227"/>
      <c r="FE205" s="227"/>
      <c r="FF205" s="227"/>
      <c r="FG205" s="227"/>
      <c r="FH205" s="227"/>
      <c r="FI205" s="227"/>
      <c r="FJ205" s="227"/>
      <c r="FK205" s="227"/>
      <c r="FL205" s="227"/>
      <c r="FM205" s="21"/>
      <c r="FN205" s="21"/>
      <c r="FO205" s="513"/>
      <c r="FP205" s="513"/>
      <c r="FQ205" s="513"/>
      <c r="FR205" s="513"/>
      <c r="FS205" s="513"/>
      <c r="FT205" s="513"/>
      <c r="FU205" s="717"/>
      <c r="FV205" s="717"/>
      <c r="FW205" s="717"/>
      <c r="FX205" s="717"/>
      <c r="FY205" s="717"/>
      <c r="FZ205" s="717"/>
      <c r="GA205" s="717"/>
    </row>
    <row r="206">
      <c r="A206" s="23" t="s">
        <v>0</v>
      </c>
      <c r="B206" s="24" t="s">
        <v>44</v>
      </c>
      <c r="C206" s="350" t="s">
        <v>392</v>
      </c>
      <c r="D206" s="108" t="s">
        <v>45</v>
      </c>
      <c r="E206" s="30" t="s">
        <v>46</v>
      </c>
      <c r="F206" s="30" t="s">
        <v>47</v>
      </c>
      <c r="G206" s="30" t="s">
        <v>48</v>
      </c>
      <c r="H206" s="27" t="s">
        <v>49</v>
      </c>
      <c r="I206" s="109" t="s">
        <v>50</v>
      </c>
      <c r="J206" s="110" t="s">
        <v>51</v>
      </c>
      <c r="K206" s="111" t="s">
        <v>52</v>
      </c>
      <c r="L206" s="26" t="s">
        <v>53</v>
      </c>
      <c r="M206" s="26" t="s">
        <v>54</v>
      </c>
      <c r="N206" s="29" t="s">
        <v>55</v>
      </c>
      <c r="O206" s="30"/>
      <c r="P206" s="30"/>
      <c r="Q206" s="30"/>
      <c r="R206" s="30"/>
      <c r="S206" s="30" t="s">
        <v>56</v>
      </c>
      <c r="T206" s="26" t="s">
        <v>115</v>
      </c>
      <c r="U206" s="28" t="s">
        <v>57</v>
      </c>
      <c r="V206" s="229" t="s">
        <v>116</v>
      </c>
      <c r="W206" s="112" t="s">
        <v>117</v>
      </c>
      <c r="X206" s="23" t="s">
        <v>118</v>
      </c>
      <c r="Y206" s="31" t="s">
        <v>58</v>
      </c>
      <c r="Z206" s="32"/>
      <c r="AA206" s="230" t="s">
        <v>59</v>
      </c>
      <c r="AB206" s="32"/>
      <c r="AC206" s="113" t="s">
        <v>119</v>
      </c>
      <c r="AD206" s="33" t="s">
        <v>60</v>
      </c>
      <c r="AE206" s="231" t="s">
        <v>120</v>
      </c>
      <c r="AF206" s="232" t="s">
        <v>61</v>
      </c>
      <c r="AG206" s="233" t="s">
        <v>62</v>
      </c>
      <c r="AH206" s="114" t="s">
        <v>121</v>
      </c>
      <c r="AI206" s="114"/>
      <c r="AJ206" s="115"/>
      <c r="AK206" s="116"/>
      <c r="AL206" s="117"/>
      <c r="AM206" s="118" t="s">
        <v>122</v>
      </c>
      <c r="AN206" s="119"/>
      <c r="AO206" s="26" t="s">
        <v>123</v>
      </c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120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 t="s">
        <v>53</v>
      </c>
      <c r="DN206" s="121"/>
      <c r="DO206" s="120"/>
      <c r="DP206" s="122" t="s">
        <v>124</v>
      </c>
      <c r="DQ206" s="121"/>
      <c r="DR206" s="121"/>
      <c r="DS206" s="121"/>
      <c r="DT206" s="121"/>
      <c r="DU206" s="121"/>
      <c r="DV206" s="121"/>
      <c r="DW206" s="121"/>
      <c r="DX206" s="121"/>
      <c r="DY206" s="121"/>
      <c r="DZ206" s="121"/>
      <c r="EA206" s="120"/>
      <c r="EB206" s="120"/>
      <c r="EC206" s="120"/>
      <c r="ED206" s="123"/>
      <c r="EE206" s="122" t="s">
        <v>125</v>
      </c>
      <c r="EF206" s="121"/>
      <c r="EG206" s="121"/>
      <c r="EH206" s="122"/>
      <c r="EI206" s="121"/>
      <c r="EJ206" s="121"/>
      <c r="EK206" s="121"/>
      <c r="EL206" s="121"/>
      <c r="EM206" s="122" t="s">
        <v>126</v>
      </c>
      <c r="EN206" s="121"/>
      <c r="EO206" s="121"/>
      <c r="EP206" s="124" t="s">
        <v>114</v>
      </c>
      <c r="EQ206" s="234" t="s">
        <v>257</v>
      </c>
      <c r="ER206" s="126" t="s">
        <v>128</v>
      </c>
      <c r="ES206" s="127" t="s">
        <v>129</v>
      </c>
      <c r="ET206" s="234" t="s">
        <v>257</v>
      </c>
      <c r="EU206" s="1263"/>
      <c r="EV206" s="34" t="s">
        <v>63</v>
      </c>
      <c r="EW206" s="35"/>
      <c r="EX206" s="35"/>
      <c r="EY206" s="35"/>
      <c r="EZ206" s="35"/>
      <c r="FA206" s="35"/>
      <c r="FB206" s="35"/>
      <c r="FC206" s="35"/>
      <c r="FD206" s="35"/>
      <c r="FE206" s="35"/>
      <c r="FF206" s="35"/>
      <c r="FG206" s="35"/>
      <c r="FH206" s="35"/>
      <c r="FI206" s="35"/>
      <c r="FJ206" s="35"/>
      <c r="FK206" s="35"/>
      <c r="FL206" s="35"/>
      <c r="FM206" s="128" t="s">
        <v>64</v>
      </c>
      <c r="FN206" s="35"/>
      <c r="FO206" s="129" t="s">
        <v>130</v>
      </c>
      <c r="FP206" s="235" t="s">
        <v>131</v>
      </c>
      <c r="FQ206" s="236" t="s">
        <v>132</v>
      </c>
      <c r="FR206" s="236" t="s">
        <v>133</v>
      </c>
      <c r="FS206" s="129" t="s">
        <v>134</v>
      </c>
      <c r="FT206" s="129" t="s">
        <v>626</v>
      </c>
      <c r="FU206" s="734"/>
      <c r="FV206" s="734"/>
      <c r="FW206" s="734"/>
      <c r="FX206" s="734"/>
      <c r="FY206" s="734"/>
      <c r="FZ206" s="734"/>
      <c r="GA206" s="734"/>
    </row>
    <row r="207">
      <c r="A207" s="38"/>
      <c r="B207" s="514"/>
      <c r="C207" s="353"/>
      <c r="D207" s="38"/>
      <c r="E207" s="41"/>
      <c r="F207" s="41"/>
      <c r="G207" s="41"/>
      <c r="H207" s="42"/>
      <c r="I207" s="41"/>
      <c r="J207" s="42"/>
      <c r="K207" s="42"/>
      <c r="L207" s="43" t="s">
        <v>65</v>
      </c>
      <c r="M207" s="43" t="s">
        <v>66</v>
      </c>
      <c r="N207" s="44"/>
      <c r="O207" s="41"/>
      <c r="P207" s="41"/>
      <c r="Q207" s="41"/>
      <c r="R207" s="41"/>
      <c r="S207" s="41"/>
      <c r="T207" s="41"/>
      <c r="U207" s="42"/>
      <c r="V207" s="238"/>
      <c r="W207" s="132" t="s">
        <v>43</v>
      </c>
      <c r="X207" s="133"/>
      <c r="Y207" s="134" t="s">
        <v>67</v>
      </c>
      <c r="Z207" s="135" t="s">
        <v>68</v>
      </c>
      <c r="AA207" s="134" t="s">
        <v>67</v>
      </c>
      <c r="AB207" s="135" t="s">
        <v>68</v>
      </c>
      <c r="AC207" s="47"/>
      <c r="AD207" s="47"/>
      <c r="AE207" s="239"/>
      <c r="AF207" s="515"/>
      <c r="AG207" s="241" t="s">
        <v>69</v>
      </c>
      <c r="AH207" s="51" t="s">
        <v>135</v>
      </c>
      <c r="AI207" s="137" t="s">
        <v>136</v>
      </c>
      <c r="AJ207" s="138" t="s">
        <v>137</v>
      </c>
      <c r="AK207" s="43" t="s">
        <v>138</v>
      </c>
      <c r="AL207" s="43" t="s">
        <v>139</v>
      </c>
      <c r="AM207" s="138" t="s">
        <v>140</v>
      </c>
      <c r="AN207" s="43" t="s">
        <v>141</v>
      </c>
      <c r="AO207" s="43" t="s">
        <v>142</v>
      </c>
      <c r="AP207" s="139"/>
      <c r="AQ207" s="139"/>
      <c r="AR207" s="1264"/>
      <c r="AS207" s="139"/>
      <c r="AT207" s="139" t="s">
        <v>143</v>
      </c>
      <c r="AU207" s="139" t="s">
        <v>144</v>
      </c>
      <c r="AV207" s="1264"/>
      <c r="AW207" s="139"/>
      <c r="AX207" s="139" t="s">
        <v>145</v>
      </c>
      <c r="AY207" s="43" t="s">
        <v>146</v>
      </c>
      <c r="AZ207" s="138" t="s">
        <v>148</v>
      </c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  <c r="BL207" s="47"/>
      <c r="BM207" s="47"/>
      <c r="BN207" s="47"/>
      <c r="BO207" s="47"/>
      <c r="BP207" s="47"/>
      <c r="BQ207" s="47"/>
      <c r="BR207" s="47"/>
      <c r="BS207" s="47"/>
      <c r="BT207" s="47"/>
      <c r="BU207" s="47"/>
      <c r="BV207" s="47"/>
      <c r="BW207" s="47"/>
      <c r="BX207" s="47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47"/>
      <c r="CL207" s="47"/>
      <c r="CM207" s="47"/>
      <c r="CN207" s="47"/>
      <c r="CO207" s="47"/>
      <c r="CP207" s="47"/>
      <c r="CQ207" s="47"/>
      <c r="CR207" s="47"/>
      <c r="CS207" s="47"/>
      <c r="CT207" s="47"/>
      <c r="CU207" s="47"/>
      <c r="CV207" s="47"/>
      <c r="CW207" s="47"/>
      <c r="CX207" s="47"/>
      <c r="CY207" s="47"/>
      <c r="CZ207" s="47"/>
      <c r="DA207" s="47"/>
      <c r="DB207" s="47"/>
      <c r="DC207" s="47"/>
      <c r="DD207" s="47"/>
      <c r="DE207" s="47"/>
      <c r="DF207" s="47"/>
      <c r="DG207" s="47"/>
      <c r="DH207" s="47"/>
      <c r="DI207" s="47"/>
      <c r="DJ207" s="47"/>
      <c r="DK207" s="47"/>
      <c r="DL207" s="47"/>
      <c r="DM207" s="47" t="s">
        <v>147</v>
      </c>
      <c r="DN207" s="140" t="s">
        <v>149</v>
      </c>
      <c r="DO207" s="140" t="s">
        <v>150</v>
      </c>
      <c r="DP207" s="138" t="s">
        <v>151</v>
      </c>
      <c r="DQ207" s="138" t="s">
        <v>152</v>
      </c>
      <c r="DR207" s="138" t="s">
        <v>153</v>
      </c>
      <c r="DS207" s="138" t="s">
        <v>154</v>
      </c>
      <c r="DT207" s="138" t="s">
        <v>155</v>
      </c>
      <c r="DU207" s="138" t="s">
        <v>156</v>
      </c>
      <c r="DV207" s="140" t="s">
        <v>157</v>
      </c>
      <c r="DW207" s="138" t="s">
        <v>158</v>
      </c>
      <c r="DX207" s="138" t="s">
        <v>159</v>
      </c>
      <c r="DY207" s="140" t="s">
        <v>160</v>
      </c>
      <c r="DZ207" s="138" t="s">
        <v>161</v>
      </c>
      <c r="EA207" s="138" t="s">
        <v>162</v>
      </c>
      <c r="EB207" s="138" t="s">
        <v>163</v>
      </c>
      <c r="EC207" s="138" t="s">
        <v>164</v>
      </c>
      <c r="ED207" s="138" t="s">
        <v>165</v>
      </c>
      <c r="EE207" s="138" t="s">
        <v>166</v>
      </c>
      <c r="EF207" s="140" t="s">
        <v>167</v>
      </c>
      <c r="EG207" s="138" t="s">
        <v>168</v>
      </c>
      <c r="EH207" s="138" t="s">
        <v>169</v>
      </c>
      <c r="EI207" s="138" t="s">
        <v>170</v>
      </c>
      <c r="EJ207" s="138" t="s">
        <v>171</v>
      </c>
      <c r="EK207" s="138" t="s">
        <v>172</v>
      </c>
      <c r="EL207" s="138" t="s">
        <v>173</v>
      </c>
      <c r="EM207" s="138" t="s">
        <v>174</v>
      </c>
      <c r="EN207" s="138" t="s">
        <v>175</v>
      </c>
      <c r="EO207" s="138" t="s">
        <v>176</v>
      </c>
      <c r="EP207" s="47"/>
      <c r="EQ207" s="141" t="s">
        <v>177</v>
      </c>
      <c r="ER207" s="51" t="s">
        <v>178</v>
      </c>
      <c r="ES207" s="51" t="s">
        <v>179</v>
      </c>
      <c r="ET207" s="141" t="s">
        <v>177</v>
      </c>
      <c r="EU207" s="1265"/>
      <c r="EV207" s="142" t="s">
        <v>70</v>
      </c>
      <c r="EW207" s="142" t="s">
        <v>71</v>
      </c>
      <c r="EX207" s="142" t="s">
        <v>72</v>
      </c>
      <c r="EY207" s="142" t="s">
        <v>73</v>
      </c>
      <c r="EZ207" s="143" t="s">
        <v>74</v>
      </c>
      <c r="FA207" s="144"/>
      <c r="FB207" s="142" t="s">
        <v>75</v>
      </c>
      <c r="FC207" s="143" t="s">
        <v>76</v>
      </c>
      <c r="FD207" s="144"/>
      <c r="FE207" s="142" t="s">
        <v>77</v>
      </c>
      <c r="FF207" s="142" t="s">
        <v>78</v>
      </c>
      <c r="FG207" s="142" t="s">
        <v>79</v>
      </c>
      <c r="FH207" s="142" t="s">
        <v>80</v>
      </c>
      <c r="FI207" s="48" t="s">
        <v>81</v>
      </c>
      <c r="FJ207" s="48" t="s">
        <v>82</v>
      </c>
      <c r="FK207" s="48" t="s">
        <v>83</v>
      </c>
      <c r="FL207" s="49"/>
      <c r="FM207" s="145" t="s">
        <v>84</v>
      </c>
      <c r="FN207" s="146" t="s">
        <v>85</v>
      </c>
      <c r="FO207" s="147"/>
      <c r="FP207" s="242"/>
      <c r="FQ207" s="242"/>
      <c r="FR207" s="242"/>
      <c r="FS207" s="147"/>
      <c r="FT207" s="147"/>
      <c r="FU207" s="734"/>
      <c r="FV207" s="734"/>
      <c r="FW207" s="734"/>
      <c r="FX207" s="734"/>
      <c r="FY207" s="734"/>
      <c r="FZ207" s="734"/>
      <c r="GA207" s="734"/>
    </row>
    <row r="208" ht="30.75" customHeight="1">
      <c r="A208" s="516"/>
      <c r="B208" s="80" t="s">
        <v>258</v>
      </c>
      <c r="C208" s="1266" t="s">
        <v>397</v>
      </c>
      <c r="D208" s="169" t="s">
        <v>11</v>
      </c>
      <c r="E208" s="169" t="s">
        <v>259</v>
      </c>
      <c r="F208" s="169" t="s">
        <v>260</v>
      </c>
      <c r="G208" s="169" t="s">
        <v>42</v>
      </c>
      <c r="H208" s="155" t="s">
        <v>261</v>
      </c>
      <c r="I208" s="169" t="s">
        <v>262</v>
      </c>
      <c r="J208" s="169" t="s">
        <v>263</v>
      </c>
      <c r="K208" s="169" t="s">
        <v>264</v>
      </c>
      <c r="L208" s="244">
        <v>7500.0</v>
      </c>
      <c r="M208" s="245">
        <v>7508.076</v>
      </c>
      <c r="N208" s="149" t="s">
        <v>265</v>
      </c>
      <c r="O208" s="149"/>
      <c r="P208" s="149"/>
      <c r="Q208" s="149"/>
      <c r="R208" s="149"/>
      <c r="S208" s="149" t="s">
        <v>93</v>
      </c>
      <c r="T208" s="79"/>
      <c r="U208" s="246">
        <v>46016.0</v>
      </c>
      <c r="V208" s="58"/>
      <c r="W208" s="247"/>
      <c r="X208" s="79" t="s">
        <v>266</v>
      </c>
      <c r="Y208" s="72">
        <v>46016.0</v>
      </c>
      <c r="Z208" s="64">
        <v>46016.416666666664</v>
      </c>
      <c r="AA208" s="65">
        <v>46016.0</v>
      </c>
      <c r="AB208" s="64">
        <v>46016.66736111111</v>
      </c>
      <c r="AC208" s="155"/>
      <c r="AD208" s="66">
        <v>7500.0</v>
      </c>
      <c r="AE208" s="66"/>
      <c r="AF208" s="248" t="s">
        <v>267</v>
      </c>
      <c r="AG208" s="249" t="s">
        <v>191</v>
      </c>
      <c r="AH208" s="399" t="s">
        <v>1499</v>
      </c>
      <c r="AI208" s="759" t="s">
        <v>883</v>
      </c>
      <c r="AJ208" s="759" t="s">
        <v>883</v>
      </c>
      <c r="AK208" s="759" t="s">
        <v>884</v>
      </c>
      <c r="AL208" s="399" t="s">
        <v>142</v>
      </c>
      <c r="AM208" s="79"/>
      <c r="AN208" s="54"/>
      <c r="AO208" s="562" t="s">
        <v>883</v>
      </c>
      <c r="AP208" s="956">
        <v>4000.0</v>
      </c>
      <c r="AQ208" s="978">
        <f>((49.97+49.67)/2)*AP168/4200</f>
        <v>47.44761905</v>
      </c>
      <c r="AR208" s="1267">
        <f>(16239.8+16078.2)/2</f>
        <v>16159</v>
      </c>
      <c r="AS208" s="1198">
        <f t="shared" ref="AS208:AS209" si="466">AQ208*AR208</f>
        <v>766706.0762</v>
      </c>
      <c r="AT208" s="971">
        <v>810696.0</v>
      </c>
      <c r="AU208" s="971">
        <v>810696.0</v>
      </c>
      <c r="AV208" s="1201">
        <v>245000.0</v>
      </c>
      <c r="AW208" s="1193">
        <f t="shared" ref="AW208:AW209" si="467">(AT208+AV208)-AS208</f>
        <v>288989.9238</v>
      </c>
      <c r="AX208" s="902" t="s">
        <v>192</v>
      </c>
      <c r="AY208" s="79">
        <v>8.20241223202261E14</v>
      </c>
      <c r="AZ208" s="251">
        <v>3.455598E8</v>
      </c>
      <c r="BA208" s="397">
        <v>45475.0</v>
      </c>
      <c r="BB208" s="397">
        <v>45482.0</v>
      </c>
      <c r="BC208" s="397">
        <v>45483.0</v>
      </c>
      <c r="BD208" s="397">
        <v>45483.0</v>
      </c>
      <c r="BE208" s="79"/>
      <c r="BF208" s="397">
        <v>45485.0</v>
      </c>
      <c r="BG208" s="397"/>
      <c r="BH208" s="397"/>
      <c r="BI208" s="397"/>
      <c r="BJ208" s="397">
        <v>45998.0</v>
      </c>
      <c r="BK208" s="397">
        <v>45655.0</v>
      </c>
      <c r="BL208" s="397">
        <v>45656.0</v>
      </c>
      <c r="BM208" s="397">
        <v>45657.0</v>
      </c>
      <c r="BN208" s="79"/>
      <c r="BO208" s="397">
        <v>45660.0</v>
      </c>
      <c r="BP208" s="876">
        <f t="shared" ref="BP208:BP226" si="468">BO208-BJ208</f>
        <v>-338</v>
      </c>
      <c r="BQ208" s="877">
        <f t="shared" ref="BQ208:BQ226" si="469">BO208-BK208</f>
        <v>5</v>
      </c>
      <c r="BR208" s="1268">
        <f t="shared" ref="BR208:BR226" si="470">BO208-BN208</f>
        <v>45660</v>
      </c>
      <c r="BS208" s="397">
        <v>46016.0</v>
      </c>
      <c r="BT208" s="397">
        <v>46020.0</v>
      </c>
      <c r="BU208" s="397">
        <v>46021.0</v>
      </c>
      <c r="BV208" s="397">
        <v>46022.0</v>
      </c>
      <c r="BW208" s="79"/>
      <c r="BX208" s="397">
        <v>45664.0</v>
      </c>
      <c r="BY208" s="397"/>
      <c r="BZ208" s="397"/>
      <c r="CA208" s="397"/>
      <c r="CB208" s="397">
        <v>45651.0</v>
      </c>
      <c r="CC208" s="397">
        <v>45655.0</v>
      </c>
      <c r="CD208" s="397">
        <v>45656.0</v>
      </c>
      <c r="CE208" s="397">
        <v>45657.0</v>
      </c>
      <c r="CF208" s="79"/>
      <c r="CG208" s="397">
        <v>45664.0</v>
      </c>
      <c r="CH208" s="397"/>
      <c r="CI208" s="397"/>
      <c r="CJ208" s="397"/>
      <c r="CK208" s="397"/>
      <c r="CL208" s="397"/>
      <c r="CM208" s="397"/>
      <c r="CN208" s="397"/>
      <c r="CO208" s="397"/>
      <c r="CP208" s="397"/>
      <c r="CQ208" s="397"/>
      <c r="CR208" s="397"/>
      <c r="CS208" s="397"/>
      <c r="CT208" s="79"/>
      <c r="CU208" s="79"/>
      <c r="CV208" s="79"/>
      <c r="CW208" s="79"/>
      <c r="CX208" s="79"/>
      <c r="CY208" s="79"/>
      <c r="CZ208" s="79"/>
      <c r="DA208" s="79"/>
      <c r="DB208" s="79"/>
      <c r="DC208" s="79"/>
      <c r="DD208" s="79"/>
      <c r="DE208" s="79"/>
      <c r="DF208" s="79"/>
      <c r="DG208" s="79"/>
      <c r="DH208" s="79"/>
      <c r="DI208" s="79"/>
      <c r="DJ208" s="79"/>
      <c r="DK208" s="79"/>
      <c r="DL208" s="79"/>
      <c r="DM208" s="79">
        <v>7500.0</v>
      </c>
      <c r="DN208" s="155"/>
      <c r="DO208" s="105"/>
      <c r="DP208" s="105"/>
      <c r="DQ208" s="105"/>
      <c r="DR208" s="105"/>
      <c r="DS208" s="105"/>
      <c r="DT208" s="105"/>
      <c r="DU208" s="105"/>
      <c r="DV208" s="105"/>
      <c r="DW208" s="105"/>
      <c r="DX208" s="105"/>
      <c r="DY208" s="105"/>
      <c r="DZ208" s="105"/>
      <c r="EA208" s="105"/>
      <c r="EB208" s="105"/>
      <c r="EC208" s="105"/>
      <c r="ED208" s="105"/>
      <c r="EE208" s="105"/>
      <c r="EF208" s="105"/>
      <c r="EG208" s="105"/>
      <c r="EH208" s="105"/>
      <c r="EI208" s="105"/>
      <c r="EJ208" s="105"/>
      <c r="EK208" s="105"/>
      <c r="EL208" s="105"/>
      <c r="EM208" s="105"/>
      <c r="EN208" s="105"/>
      <c r="EO208" s="105"/>
      <c r="EP208" s="105"/>
      <c r="EQ208" s="517" t="s">
        <v>627</v>
      </c>
      <c r="ER208" s="518" t="s">
        <v>627</v>
      </c>
      <c r="ES208" s="519" t="s">
        <v>627</v>
      </c>
      <c r="ET208" s="517" t="s">
        <v>627</v>
      </c>
      <c r="EU208" s="73"/>
      <c r="EV208" s="73">
        <v>46014.38888888889</v>
      </c>
      <c r="EW208" s="73">
        <v>46014.38888888889</v>
      </c>
      <c r="EX208" s="73">
        <v>46014.427083333336</v>
      </c>
      <c r="EY208" s="70">
        <v>46016.416666666664</v>
      </c>
      <c r="EZ208" s="71">
        <f t="shared" ref="EZ208:EZ226" si="471">EY208-EV208</f>
        <v>2.027777778</v>
      </c>
      <c r="FA208" s="72" t="str">
        <f t="shared" ref="FA208:FA226" si="472">INT(EY208-EV208)&amp;" hari "&amp;HOUR(MOD(EY208-EV208,1))&amp;" jam "&amp;MINUTE(MOD(EY208-EV208,1))&amp;" menit "&amp;SECOND(MOD(EY208-EV208,1))</f>
        <v>2 hari 0 jam 40 menit 0</v>
      </c>
      <c r="FB208" s="73">
        <v>46016.66736111111</v>
      </c>
      <c r="FC208" s="71">
        <f t="shared" ref="FC208:FC226" si="473">FB208-EV208</f>
        <v>2.278472222</v>
      </c>
      <c r="FD208" s="72" t="str">
        <f t="shared" ref="FD208:FD226" si="474">INT(FB208-EV208)&amp;" hari "&amp;HOUR(MOD(FB208-EV208,1))&amp;" jam "&amp;MINUTE(MOD(FB208-EV208,1))&amp;" menit "&amp;SECOND(MOD(FB208-EV208,1))</f>
        <v>2 hari 6 jam 41 menit 0</v>
      </c>
      <c r="FE208" s="69">
        <v>45660.270833333336</v>
      </c>
      <c r="FF208" s="69">
        <v>45666.90277777778</v>
      </c>
      <c r="FG208" s="69">
        <v>45666.930555555555</v>
      </c>
      <c r="FH208" s="69">
        <v>45668.427083333336</v>
      </c>
      <c r="FI208" s="71">
        <f t="shared" ref="FI208:FI221" si="475">FH208-FE208</f>
        <v>8.15625</v>
      </c>
      <c r="FJ208" s="72" t="str">
        <f t="shared" ref="FJ208:FJ221" si="476">INT(FH208-FE208)&amp;" hari "&amp;HOUR(MOD(FH208-FE208,1))&amp;" jam "&amp;MINUTE(MOD(FH208-FE208,1))&amp;" menit "&amp;SECOND(MOD(FH208-FE208,1))</f>
        <v>8 hari 3 jam 45 menit 0</v>
      </c>
      <c r="FK208" s="71">
        <f t="shared" ref="FK208:FK221" si="477">FC208+FI208</f>
        <v>10.43472222</v>
      </c>
      <c r="FL208" s="72" t="str">
        <f t="shared" ref="FL208:FL221" si="478">INT(FK208)&amp;" hari "&amp;HOUR(MOD(FK208,1))&amp;" jam "&amp;MINUTE(MOD(FK208,1))&amp;" menit "&amp;SECOND(MOD(FK208,1))</f>
        <v>10 hari 10 jam 26 menit 0</v>
      </c>
      <c r="FM208" s="76"/>
      <c r="FN208" s="76"/>
      <c r="FO208" s="167"/>
      <c r="FP208" s="247"/>
      <c r="FQ208" s="169"/>
      <c r="FR208" s="253"/>
      <c r="FS208" s="57"/>
      <c r="FT208" s="57"/>
      <c r="FU208" s="247"/>
      <c r="FV208" s="247"/>
      <c r="FW208" s="247"/>
      <c r="FX208" s="247"/>
      <c r="FY208" s="247"/>
      <c r="FZ208" s="247"/>
      <c r="GA208" s="247"/>
    </row>
    <row r="209" ht="30.75" customHeight="1">
      <c r="A209" s="362"/>
      <c r="B209" s="80" t="s">
        <v>258</v>
      </c>
      <c r="C209" s="1266" t="s">
        <v>397</v>
      </c>
      <c r="D209" s="169" t="s">
        <v>11</v>
      </c>
      <c r="E209" s="169" t="s">
        <v>268</v>
      </c>
      <c r="F209" s="169" t="s">
        <v>269</v>
      </c>
      <c r="G209" s="169" t="s">
        <v>12</v>
      </c>
      <c r="H209" s="169" t="s">
        <v>270</v>
      </c>
      <c r="I209" s="169" t="s">
        <v>271</v>
      </c>
      <c r="J209" s="169" t="s">
        <v>272</v>
      </c>
      <c r="K209" s="169" t="s">
        <v>273</v>
      </c>
      <c r="L209" s="588">
        <v>0.0</v>
      </c>
      <c r="M209" s="245">
        <v>7260.709</v>
      </c>
      <c r="N209" s="149" t="s">
        <v>265</v>
      </c>
      <c r="O209" s="149"/>
      <c r="P209" s="149"/>
      <c r="Q209" s="149"/>
      <c r="R209" s="149"/>
      <c r="S209" s="149" t="s">
        <v>93</v>
      </c>
      <c r="T209" s="174" t="s">
        <v>274</v>
      </c>
      <c r="U209" s="246">
        <v>45670.0</v>
      </c>
      <c r="V209" s="58"/>
      <c r="W209" s="247"/>
      <c r="X209" s="79" t="s">
        <v>266</v>
      </c>
      <c r="Y209" s="72">
        <v>45670.0</v>
      </c>
      <c r="Z209" s="64">
        <v>45670.947916666664</v>
      </c>
      <c r="AA209" s="65">
        <v>45671.0</v>
      </c>
      <c r="AB209" s="64">
        <v>45671.575694444444</v>
      </c>
      <c r="AC209" s="155"/>
      <c r="AD209" s="66">
        <v>7500.0</v>
      </c>
      <c r="AE209" s="173">
        <f>AD209-M209</f>
        <v>239.291</v>
      </c>
      <c r="AF209" s="248" t="s">
        <v>275</v>
      </c>
      <c r="AG209" s="155" t="s">
        <v>191</v>
      </c>
      <c r="AH209" s="399" t="s">
        <v>1500</v>
      </c>
      <c r="AI209" s="759" t="s">
        <v>883</v>
      </c>
      <c r="AJ209" s="759" t="s">
        <v>883</v>
      </c>
      <c r="AK209" s="759" t="s">
        <v>884</v>
      </c>
      <c r="AL209" s="399" t="s">
        <v>142</v>
      </c>
      <c r="AM209" s="79"/>
      <c r="AN209" s="54"/>
      <c r="AO209" s="562" t="s">
        <v>883</v>
      </c>
      <c r="AP209" s="956">
        <v>4000.0</v>
      </c>
      <c r="AQ209" s="978">
        <f>(49.82)*AP209/4200</f>
        <v>47.44761905</v>
      </c>
      <c r="AR209" s="971">
        <v>16194.0</v>
      </c>
      <c r="AS209" s="1198">
        <f t="shared" si="466"/>
        <v>768366.7429</v>
      </c>
      <c r="AT209" s="971">
        <v>629443.0</v>
      </c>
      <c r="AU209" s="971">
        <v>629443.0</v>
      </c>
      <c r="AV209" s="894">
        <v>240000.0</v>
      </c>
      <c r="AW209" s="1193">
        <f t="shared" si="467"/>
        <v>101076.2571</v>
      </c>
      <c r="AX209" s="902" t="s">
        <v>192</v>
      </c>
      <c r="AY209" s="79">
        <v>8.20250113540574E14</v>
      </c>
      <c r="AZ209" s="163">
        <v>3.776652E8</v>
      </c>
      <c r="BA209" s="397">
        <v>45617.0</v>
      </c>
      <c r="BB209" s="397">
        <v>45624.0</v>
      </c>
      <c r="BC209" s="397">
        <v>45624.0</v>
      </c>
      <c r="BD209" s="397">
        <v>45625.0</v>
      </c>
      <c r="BE209" s="397"/>
      <c r="BF209" s="397">
        <v>45637.0</v>
      </c>
      <c r="BG209" s="397"/>
      <c r="BH209" s="397"/>
      <c r="BI209" s="397"/>
      <c r="BJ209" s="397"/>
      <c r="BK209" s="397"/>
      <c r="BL209" s="397"/>
      <c r="BM209" s="397"/>
      <c r="BN209" s="397"/>
      <c r="BO209" s="397"/>
      <c r="BP209" s="876">
        <f t="shared" si="468"/>
        <v>0</v>
      </c>
      <c r="BQ209" s="877">
        <f t="shared" si="469"/>
        <v>0</v>
      </c>
      <c r="BR209" s="878">
        <f t="shared" si="470"/>
        <v>0</v>
      </c>
      <c r="BS209" s="397">
        <v>45670.0</v>
      </c>
      <c r="BT209" s="397">
        <v>45671.0</v>
      </c>
      <c r="BU209" s="397">
        <v>45672.0</v>
      </c>
      <c r="BV209" s="397">
        <v>45672.0</v>
      </c>
      <c r="BW209" s="397"/>
      <c r="BX209" s="397">
        <v>45674.0</v>
      </c>
      <c r="BY209" s="397"/>
      <c r="BZ209" s="397"/>
      <c r="CA209" s="397"/>
      <c r="CB209" s="397">
        <v>45670.0</v>
      </c>
      <c r="CC209" s="397">
        <v>45671.0</v>
      </c>
      <c r="CD209" s="397">
        <v>45672.0</v>
      </c>
      <c r="CE209" s="397">
        <v>45672.0</v>
      </c>
      <c r="CF209" s="397"/>
      <c r="CG209" s="397">
        <v>45677.0</v>
      </c>
      <c r="CH209" s="397"/>
      <c r="CI209" s="397"/>
      <c r="CJ209" s="397"/>
      <c r="CK209" s="397"/>
      <c r="CL209" s="397"/>
      <c r="CM209" s="397"/>
      <c r="CN209" s="397"/>
      <c r="CO209" s="397"/>
      <c r="CP209" s="397"/>
      <c r="CQ209" s="397"/>
      <c r="CR209" s="397"/>
      <c r="CS209" s="397"/>
      <c r="CT209" s="397"/>
      <c r="CU209" s="397"/>
      <c r="CV209" s="397"/>
      <c r="CW209" s="397"/>
      <c r="CX209" s="397"/>
      <c r="CY209" s="397"/>
      <c r="CZ209" s="397"/>
      <c r="DA209" s="397"/>
      <c r="DB209" s="397"/>
      <c r="DC209" s="397"/>
      <c r="DD209" s="397"/>
      <c r="DE209" s="397"/>
      <c r="DF209" s="397"/>
      <c r="DG209" s="397"/>
      <c r="DH209" s="397"/>
      <c r="DI209" s="397"/>
      <c r="DJ209" s="397"/>
      <c r="DK209" s="397"/>
      <c r="DL209" s="397"/>
      <c r="DM209" s="79">
        <v>7500.0</v>
      </c>
      <c r="DN209" s="156"/>
      <c r="DO209" s="105"/>
      <c r="DP209" s="105"/>
      <c r="DQ209" s="105"/>
      <c r="DR209" s="105"/>
      <c r="DS209" s="105"/>
      <c r="DT209" s="105"/>
      <c r="DU209" s="105"/>
      <c r="DV209" s="105"/>
      <c r="DW209" s="105"/>
      <c r="DX209" s="105"/>
      <c r="DY209" s="105"/>
      <c r="DZ209" s="105"/>
      <c r="EA209" s="105"/>
      <c r="EB209" s="105"/>
      <c r="EC209" s="105"/>
      <c r="ED209" s="105"/>
      <c r="EE209" s="105"/>
      <c r="EF209" s="105"/>
      <c r="EG209" s="105"/>
      <c r="EH209" s="105"/>
      <c r="EI209" s="105"/>
      <c r="EJ209" s="105"/>
      <c r="EK209" s="105"/>
      <c r="EL209" s="105"/>
      <c r="EM209" s="105"/>
      <c r="EN209" s="105"/>
      <c r="EO209" s="105"/>
      <c r="EP209" s="105"/>
      <c r="EQ209" s="163">
        <v>230000.0</v>
      </c>
      <c r="ER209" s="79" t="s">
        <v>96</v>
      </c>
      <c r="ES209" s="257" t="s">
        <v>276</v>
      </c>
      <c r="ET209" s="163">
        <v>230000.0</v>
      </c>
      <c r="EU209" s="73"/>
      <c r="EV209" s="73">
        <v>45670.333333333336</v>
      </c>
      <c r="EW209" s="69">
        <v>45670.375</v>
      </c>
      <c r="EX209" s="69">
        <v>45670.40972222222</v>
      </c>
      <c r="EY209" s="69">
        <v>45670.947916666664</v>
      </c>
      <c r="EZ209" s="71">
        <f t="shared" si="471"/>
        <v>0.6145833333</v>
      </c>
      <c r="FA209" s="72" t="str">
        <f t="shared" si="472"/>
        <v>0 hari 14 jam 45 menit 0</v>
      </c>
      <c r="FB209" s="73">
        <v>45671.575694444444</v>
      </c>
      <c r="FC209" s="71">
        <f t="shared" si="473"/>
        <v>1.242361111</v>
      </c>
      <c r="FD209" s="72" t="str">
        <f t="shared" si="474"/>
        <v>1 hari 5 jam 49 menit 0</v>
      </c>
      <c r="FE209" s="69">
        <v>45687.333333333336</v>
      </c>
      <c r="FF209" s="69">
        <v>45687.53472222222</v>
      </c>
      <c r="FG209" s="69">
        <v>45687.614583333336</v>
      </c>
      <c r="FH209" s="258">
        <v>45690.63888888889</v>
      </c>
      <c r="FI209" s="71">
        <f t="shared" si="475"/>
        <v>3.305555556</v>
      </c>
      <c r="FJ209" s="72" t="str">
        <f t="shared" si="476"/>
        <v>3 hari 7 jam 20 menit 0</v>
      </c>
      <c r="FK209" s="71">
        <f t="shared" si="477"/>
        <v>4.547916667</v>
      </c>
      <c r="FL209" s="72" t="str">
        <f t="shared" si="478"/>
        <v>4 hari 13 jam 9 menit 0</v>
      </c>
      <c r="FM209" s="76"/>
      <c r="FN209" s="76"/>
      <c r="FO209" s="167" t="s">
        <v>277</v>
      </c>
      <c r="FP209" s="167"/>
      <c r="FQ209" s="259"/>
      <c r="FR209" s="259"/>
      <c r="FS209" s="167"/>
      <c r="FT209" s="167"/>
      <c r="FU209" s="274"/>
      <c r="FV209" s="274"/>
      <c r="FW209" s="274"/>
      <c r="FX209" s="274"/>
      <c r="FY209" s="274"/>
      <c r="FZ209" s="274"/>
      <c r="GA209" s="274"/>
    </row>
    <row r="210" ht="30.75" customHeight="1">
      <c r="A210" s="362"/>
      <c r="B210" s="80" t="s">
        <v>258</v>
      </c>
      <c r="C210" s="1266" t="s">
        <v>397</v>
      </c>
      <c r="D210" s="169" t="s">
        <v>11</v>
      </c>
      <c r="E210" s="169" t="s">
        <v>278</v>
      </c>
      <c r="F210" s="169" t="s">
        <v>279</v>
      </c>
      <c r="G210" s="169" t="s">
        <v>34</v>
      </c>
      <c r="H210" s="169" t="s">
        <v>280</v>
      </c>
      <c r="I210" s="169" t="s">
        <v>281</v>
      </c>
      <c r="J210" s="169" t="s">
        <v>282</v>
      </c>
      <c r="K210" s="169" t="s">
        <v>283</v>
      </c>
      <c r="L210" s="244">
        <v>7500.0</v>
      </c>
      <c r="M210" s="245">
        <v>7947.661</v>
      </c>
      <c r="N210" s="149" t="s">
        <v>265</v>
      </c>
      <c r="O210" s="149"/>
      <c r="P210" s="149"/>
      <c r="Q210" s="149"/>
      <c r="R210" s="149"/>
      <c r="S210" s="149" t="s">
        <v>93</v>
      </c>
      <c r="T210" s="260"/>
      <c r="U210" s="246">
        <v>46017.0</v>
      </c>
      <c r="V210" s="58"/>
      <c r="W210" s="247"/>
      <c r="X210" s="79" t="s">
        <v>189</v>
      </c>
      <c r="Y210" s="72">
        <v>46017.0</v>
      </c>
      <c r="Z210" s="64">
        <v>46017.635416666664</v>
      </c>
      <c r="AA210" s="65">
        <v>46017.0</v>
      </c>
      <c r="AB210" s="64">
        <v>46017.65138888889</v>
      </c>
      <c r="AC210" s="155"/>
      <c r="AD210" s="66">
        <v>7500.0</v>
      </c>
      <c r="AE210" s="66"/>
      <c r="AF210" s="261" t="s">
        <v>284</v>
      </c>
      <c r="AG210" s="155" t="s">
        <v>191</v>
      </c>
      <c r="AH210" s="399" t="s">
        <v>1501</v>
      </c>
      <c r="AI210" s="759" t="s">
        <v>883</v>
      </c>
      <c r="AJ210" s="759" t="s">
        <v>883</v>
      </c>
      <c r="AK210" s="759" t="s">
        <v>884</v>
      </c>
      <c r="AL210" s="399" t="s">
        <v>142</v>
      </c>
      <c r="AM210" s="163"/>
      <c r="AN210" s="255"/>
      <c r="AO210" s="562" t="s">
        <v>883</v>
      </c>
      <c r="AP210" s="956">
        <v>4000.0</v>
      </c>
      <c r="AQ210" s="978">
        <f>((49.97+49.67)/2)*AP210/4200</f>
        <v>47.44761905</v>
      </c>
      <c r="AR210" s="971"/>
      <c r="AS210" s="971"/>
      <c r="AT210" s="971">
        <v>731990.0</v>
      </c>
      <c r="AU210" s="971">
        <v>710553.0</v>
      </c>
      <c r="AV210" s="894"/>
      <c r="AW210" s="902"/>
      <c r="AX210" s="902" t="s">
        <v>192</v>
      </c>
      <c r="AY210" s="79">
        <v>8.20241224426632E14</v>
      </c>
      <c r="AZ210" s="251">
        <v>4.49660416E8</v>
      </c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876">
        <f t="shared" si="468"/>
        <v>0</v>
      </c>
      <c r="BQ210" s="877">
        <f t="shared" si="469"/>
        <v>0</v>
      </c>
      <c r="BR210" s="878">
        <f t="shared" si="470"/>
        <v>0</v>
      </c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  <c r="CQ210" s="79"/>
      <c r="CR210" s="79"/>
      <c r="CS210" s="79"/>
      <c r="CT210" s="79"/>
      <c r="CU210" s="79"/>
      <c r="CV210" s="79"/>
      <c r="CW210" s="79"/>
      <c r="CX210" s="79"/>
      <c r="CY210" s="79"/>
      <c r="CZ210" s="79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79"/>
      <c r="DL210" s="79"/>
      <c r="DM210" s="79">
        <v>7900.0</v>
      </c>
      <c r="DN210" s="155"/>
      <c r="DO210" s="105"/>
      <c r="DP210" s="105"/>
      <c r="DQ210" s="105"/>
      <c r="DR210" s="105"/>
      <c r="DS210" s="105"/>
      <c r="DT210" s="105"/>
      <c r="DU210" s="105"/>
      <c r="DV210" s="105"/>
      <c r="DW210" s="105"/>
      <c r="DX210" s="105"/>
      <c r="DY210" s="105"/>
      <c r="DZ210" s="105"/>
      <c r="EA210" s="105"/>
      <c r="EB210" s="105"/>
      <c r="EC210" s="105"/>
      <c r="ED210" s="105"/>
      <c r="EE210" s="105"/>
      <c r="EF210" s="105"/>
      <c r="EG210" s="105"/>
      <c r="EH210" s="105"/>
      <c r="EI210" s="105"/>
      <c r="EJ210" s="105"/>
      <c r="EK210" s="105"/>
      <c r="EL210" s="105"/>
      <c r="EM210" s="105"/>
      <c r="EN210" s="105"/>
      <c r="EO210" s="105"/>
      <c r="EP210" s="105"/>
      <c r="EQ210" s="163">
        <v>200000.0</v>
      </c>
      <c r="ER210" s="164" t="s">
        <v>194</v>
      </c>
      <c r="ES210" s="165">
        <v>3.0E7</v>
      </c>
      <c r="ET210" s="163">
        <v>200000.0</v>
      </c>
      <c r="EU210" s="69"/>
      <c r="EV210" s="69">
        <v>46016.3125</v>
      </c>
      <c r="EW210" s="69">
        <v>46017.34375</v>
      </c>
      <c r="EX210" s="69">
        <v>46017.34722222222</v>
      </c>
      <c r="EY210" s="69">
        <v>46017.635416666664</v>
      </c>
      <c r="EZ210" s="71">
        <f t="shared" si="471"/>
        <v>1.322916667</v>
      </c>
      <c r="FA210" s="72" t="str">
        <f t="shared" si="472"/>
        <v>1 hari 7 jam 45 menit 0</v>
      </c>
      <c r="FB210" s="69">
        <v>46017.65138888889</v>
      </c>
      <c r="FC210" s="71">
        <f t="shared" si="473"/>
        <v>1.338888889</v>
      </c>
      <c r="FD210" s="72" t="str">
        <f t="shared" si="474"/>
        <v>1 hari 8 jam 8 menit 0</v>
      </c>
      <c r="FE210" s="69">
        <v>45659.833333333336</v>
      </c>
      <c r="FF210" s="69">
        <v>45660.78472222222</v>
      </c>
      <c r="FG210" s="69">
        <v>45661.104166666664</v>
      </c>
      <c r="FH210" s="262">
        <v>45662.916666666664</v>
      </c>
      <c r="FI210" s="71">
        <f t="shared" si="475"/>
        <v>3.083333333</v>
      </c>
      <c r="FJ210" s="72" t="str">
        <f t="shared" si="476"/>
        <v>3 hari 2 jam 0 menit 0</v>
      </c>
      <c r="FK210" s="71">
        <f t="shared" si="477"/>
        <v>4.422222222</v>
      </c>
      <c r="FL210" s="72" t="str">
        <f t="shared" si="478"/>
        <v>4 hari 10 jam 8 menit 0</v>
      </c>
      <c r="FM210" s="76"/>
      <c r="FN210" s="76"/>
      <c r="FO210" s="167" t="s">
        <v>285</v>
      </c>
      <c r="FP210" s="167" t="s">
        <v>286</v>
      </c>
      <c r="FQ210" s="263">
        <v>46014.0</v>
      </c>
      <c r="FR210" s="263"/>
      <c r="FS210" s="167"/>
      <c r="FT210" s="167"/>
      <c r="FU210" s="274"/>
      <c r="FV210" s="274"/>
      <c r="FW210" s="274"/>
      <c r="FX210" s="274"/>
      <c r="FY210" s="274"/>
      <c r="FZ210" s="274"/>
      <c r="GA210" s="274"/>
    </row>
    <row r="211" ht="30.75" customHeight="1">
      <c r="A211" s="362"/>
      <c r="B211" s="80" t="s">
        <v>258</v>
      </c>
      <c r="C211" s="1266" t="s">
        <v>397</v>
      </c>
      <c r="D211" s="169" t="s">
        <v>11</v>
      </c>
      <c r="E211" s="169" t="s">
        <v>287</v>
      </c>
      <c r="F211" s="169" t="s">
        <v>279</v>
      </c>
      <c r="G211" s="169" t="s">
        <v>34</v>
      </c>
      <c r="H211" s="169" t="s">
        <v>280</v>
      </c>
      <c r="I211" s="169" t="s">
        <v>281</v>
      </c>
      <c r="J211" s="169" t="s">
        <v>288</v>
      </c>
      <c r="K211" s="169" t="s">
        <v>289</v>
      </c>
      <c r="L211" s="244">
        <v>7500.0</v>
      </c>
      <c r="M211" s="245">
        <v>8003.237</v>
      </c>
      <c r="N211" s="149" t="s">
        <v>265</v>
      </c>
      <c r="O211" s="149"/>
      <c r="P211" s="149"/>
      <c r="Q211" s="149"/>
      <c r="R211" s="149"/>
      <c r="S211" s="149" t="s">
        <v>93</v>
      </c>
      <c r="T211" s="260" t="s">
        <v>290</v>
      </c>
      <c r="U211" s="246">
        <v>46018.0</v>
      </c>
      <c r="V211" s="58"/>
      <c r="W211" s="247"/>
      <c r="X211" s="79" t="s">
        <v>189</v>
      </c>
      <c r="Y211" s="72">
        <v>46018.0</v>
      </c>
      <c r="Z211" s="64">
        <v>46018.864583333336</v>
      </c>
      <c r="AA211" s="65">
        <v>46019.0</v>
      </c>
      <c r="AB211" s="64">
        <v>46019.375</v>
      </c>
      <c r="AC211" s="155"/>
      <c r="AD211" s="66">
        <v>7500.0</v>
      </c>
      <c r="AE211" s="66"/>
      <c r="AF211" s="261" t="s">
        <v>284</v>
      </c>
      <c r="AG211" s="155" t="s">
        <v>191</v>
      </c>
      <c r="AH211" s="399" t="s">
        <v>1501</v>
      </c>
      <c r="AI211" s="759" t="s">
        <v>883</v>
      </c>
      <c r="AJ211" s="759" t="s">
        <v>883</v>
      </c>
      <c r="AK211" s="759" t="s">
        <v>884</v>
      </c>
      <c r="AL211" s="399" t="s">
        <v>142</v>
      </c>
      <c r="AM211" s="163"/>
      <c r="AN211" s="255"/>
      <c r="AO211" s="562" t="s">
        <v>883</v>
      </c>
      <c r="AP211" s="1269">
        <v>4200.0</v>
      </c>
      <c r="AQ211" s="978">
        <v>50.03</v>
      </c>
      <c r="AR211" s="971">
        <v>16158.0</v>
      </c>
      <c r="AS211" s="1198">
        <f t="shared" ref="AS211:AS214" si="479">AQ211*AR211</f>
        <v>808384.74</v>
      </c>
      <c r="AT211" s="971">
        <v>731990.0</v>
      </c>
      <c r="AU211" s="971">
        <v>710670.0</v>
      </c>
      <c r="AV211" s="894">
        <v>200000.0</v>
      </c>
      <c r="AW211" s="1193">
        <f t="shared" ref="AW211:AW214" si="480">(AT211+AV211)-AS211</f>
        <v>123605.26</v>
      </c>
      <c r="AX211" s="902" t="s">
        <v>192</v>
      </c>
      <c r="AY211" s="79">
        <v>8.20241225566582E14</v>
      </c>
      <c r="AZ211" s="251">
        <v>4.45264224E8</v>
      </c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876">
        <f t="shared" si="468"/>
        <v>0</v>
      </c>
      <c r="BQ211" s="877">
        <f t="shared" si="469"/>
        <v>0</v>
      </c>
      <c r="BR211" s="878">
        <f t="shared" si="470"/>
        <v>0</v>
      </c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79"/>
      <c r="CM211" s="79"/>
      <c r="CN211" s="79"/>
      <c r="CO211" s="79"/>
      <c r="CP211" s="79"/>
      <c r="CQ211" s="79"/>
      <c r="CR211" s="79"/>
      <c r="CS211" s="79"/>
      <c r="CT211" s="79"/>
      <c r="CU211" s="79"/>
      <c r="CV211" s="79"/>
      <c r="CW211" s="79"/>
      <c r="CX211" s="79"/>
      <c r="CY211" s="79"/>
      <c r="CZ211" s="79"/>
      <c r="DA211" s="79"/>
      <c r="DB211" s="79"/>
      <c r="DC211" s="79"/>
      <c r="DD211" s="79"/>
      <c r="DE211" s="79"/>
      <c r="DF211" s="79"/>
      <c r="DG211" s="79"/>
      <c r="DH211" s="79"/>
      <c r="DI211" s="79"/>
      <c r="DJ211" s="79"/>
      <c r="DK211" s="79"/>
      <c r="DL211" s="79"/>
      <c r="DM211" s="79">
        <v>7900.0</v>
      </c>
      <c r="DN211" s="155"/>
      <c r="DO211" s="105"/>
      <c r="DP211" s="105"/>
      <c r="DQ211" s="105"/>
      <c r="DR211" s="105"/>
      <c r="DS211" s="105"/>
      <c r="DT211" s="105"/>
      <c r="DU211" s="105"/>
      <c r="DV211" s="105"/>
      <c r="DW211" s="105"/>
      <c r="DX211" s="105"/>
      <c r="DY211" s="105"/>
      <c r="DZ211" s="105"/>
      <c r="EA211" s="105"/>
      <c r="EB211" s="105"/>
      <c r="EC211" s="105"/>
      <c r="ED211" s="105"/>
      <c r="EE211" s="105"/>
      <c r="EF211" s="105"/>
      <c r="EG211" s="105"/>
      <c r="EH211" s="105"/>
      <c r="EI211" s="105"/>
      <c r="EJ211" s="105"/>
      <c r="EK211" s="105"/>
      <c r="EL211" s="105"/>
      <c r="EM211" s="105"/>
      <c r="EN211" s="105"/>
      <c r="EO211" s="105"/>
      <c r="EP211" s="105"/>
      <c r="EQ211" s="163">
        <v>200000.0</v>
      </c>
      <c r="ER211" s="164" t="s">
        <v>194</v>
      </c>
      <c r="ES211" s="165">
        <v>3.0E7</v>
      </c>
      <c r="ET211" s="163">
        <v>200000.0</v>
      </c>
      <c r="EU211" s="73"/>
      <c r="EV211" s="73">
        <v>46018.61111111111</v>
      </c>
      <c r="EW211" s="73">
        <v>46018.61111111111</v>
      </c>
      <c r="EX211" s="70">
        <v>46018.618055555555</v>
      </c>
      <c r="EY211" s="70">
        <v>46018.864583333336</v>
      </c>
      <c r="EZ211" s="71">
        <f t="shared" si="471"/>
        <v>0.2534722222</v>
      </c>
      <c r="FA211" s="72" t="str">
        <f t="shared" si="472"/>
        <v>0 hari 6 jam 5 menit 0</v>
      </c>
      <c r="FB211" s="73">
        <v>46019.375</v>
      </c>
      <c r="FC211" s="71">
        <f t="shared" si="473"/>
        <v>0.7638888889</v>
      </c>
      <c r="FD211" s="72" t="str">
        <f t="shared" si="474"/>
        <v>0 hari 18 jam 20 menit 0</v>
      </c>
      <c r="FE211" s="69">
        <v>45662.479166666664</v>
      </c>
      <c r="FF211" s="69">
        <v>45663.020833333336</v>
      </c>
      <c r="FG211" s="69">
        <v>45663.62847222222</v>
      </c>
      <c r="FH211" s="262">
        <v>45665.4375</v>
      </c>
      <c r="FI211" s="71">
        <f t="shared" si="475"/>
        <v>2.958333333</v>
      </c>
      <c r="FJ211" s="72" t="str">
        <f t="shared" si="476"/>
        <v>2 hari 23 jam 0 menit 0</v>
      </c>
      <c r="FK211" s="71">
        <f t="shared" si="477"/>
        <v>3.722222222</v>
      </c>
      <c r="FL211" s="72" t="str">
        <f t="shared" si="478"/>
        <v>3 hari 17 jam 20 menit 0</v>
      </c>
      <c r="FM211" s="76"/>
      <c r="FN211" s="76"/>
      <c r="FO211" s="167" t="s">
        <v>291</v>
      </c>
      <c r="FP211" s="167" t="s">
        <v>292</v>
      </c>
      <c r="FQ211" s="263">
        <v>46014.0</v>
      </c>
      <c r="FR211" s="263"/>
      <c r="FS211" s="167"/>
      <c r="FT211" s="167"/>
      <c r="FU211" s="274"/>
      <c r="FV211" s="274"/>
      <c r="FW211" s="274"/>
      <c r="FX211" s="274"/>
      <c r="FY211" s="274"/>
      <c r="FZ211" s="274"/>
      <c r="GA211" s="274"/>
    </row>
    <row r="212" ht="30.75" customHeight="1">
      <c r="A212" s="362"/>
      <c r="B212" s="80" t="s">
        <v>258</v>
      </c>
      <c r="C212" s="1266" t="s">
        <v>397</v>
      </c>
      <c r="D212" s="169" t="s">
        <v>11</v>
      </c>
      <c r="E212" s="169" t="s">
        <v>293</v>
      </c>
      <c r="F212" s="169" t="s">
        <v>260</v>
      </c>
      <c r="G212" s="169" t="s">
        <v>42</v>
      </c>
      <c r="H212" s="155" t="s">
        <v>261</v>
      </c>
      <c r="I212" s="169" t="s">
        <v>262</v>
      </c>
      <c r="J212" s="169" t="s">
        <v>294</v>
      </c>
      <c r="K212" s="169" t="s">
        <v>295</v>
      </c>
      <c r="L212" s="244">
        <v>7500.0</v>
      </c>
      <c r="M212" s="245">
        <v>7514.467</v>
      </c>
      <c r="N212" s="149" t="s">
        <v>265</v>
      </c>
      <c r="O212" s="149"/>
      <c r="P212" s="149"/>
      <c r="Q212" s="149"/>
      <c r="R212" s="149"/>
      <c r="S212" s="149" t="s">
        <v>93</v>
      </c>
      <c r="T212" s="79"/>
      <c r="U212" s="246">
        <v>45669.0</v>
      </c>
      <c r="V212" s="58"/>
      <c r="W212" s="247"/>
      <c r="X212" s="79" t="s">
        <v>266</v>
      </c>
      <c r="Y212" s="72">
        <v>45669.0</v>
      </c>
      <c r="Z212" s="64">
        <v>45669.833333333336</v>
      </c>
      <c r="AA212" s="65">
        <v>45671.0</v>
      </c>
      <c r="AB212" s="64">
        <v>45671.361805555556</v>
      </c>
      <c r="AC212" s="155"/>
      <c r="AD212" s="66">
        <v>7500.0</v>
      </c>
      <c r="AE212" s="66"/>
      <c r="AF212" s="261" t="s">
        <v>296</v>
      </c>
      <c r="AG212" s="249" t="s">
        <v>191</v>
      </c>
      <c r="AH212" s="399" t="s">
        <v>1502</v>
      </c>
      <c r="AI212" s="759" t="s">
        <v>883</v>
      </c>
      <c r="AJ212" s="759" t="s">
        <v>883</v>
      </c>
      <c r="AK212" s="759" t="s">
        <v>884</v>
      </c>
      <c r="AL212" s="399" t="s">
        <v>142</v>
      </c>
      <c r="AM212" s="79"/>
      <c r="AN212" s="54"/>
      <c r="AO212" s="562" t="s">
        <v>883</v>
      </c>
      <c r="AP212" s="1269">
        <v>4000.0</v>
      </c>
      <c r="AQ212" s="978">
        <f>(51.49*AP212)/4200</f>
        <v>49.03809524</v>
      </c>
      <c r="AR212" s="971">
        <v>15337.0</v>
      </c>
      <c r="AS212" s="1198">
        <f t="shared" si="479"/>
        <v>752097.2667</v>
      </c>
      <c r="AT212" s="971">
        <v>568528.0</v>
      </c>
      <c r="AU212" s="971">
        <v>568528.0</v>
      </c>
      <c r="AV212" s="894">
        <v>245000.0</v>
      </c>
      <c r="AW212" s="1193">
        <f t="shared" si="480"/>
        <v>61430.73333</v>
      </c>
      <c r="AX212" s="902" t="s">
        <v>192</v>
      </c>
      <c r="AY212" s="79">
        <v>8.20250111445078E14</v>
      </c>
      <c r="AZ212" s="163">
        <v>3.71493E8</v>
      </c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876">
        <f t="shared" si="468"/>
        <v>0</v>
      </c>
      <c r="BQ212" s="877">
        <f t="shared" si="469"/>
        <v>0</v>
      </c>
      <c r="BR212" s="878">
        <f t="shared" si="470"/>
        <v>0</v>
      </c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79"/>
      <c r="CM212" s="79"/>
      <c r="CN212" s="79"/>
      <c r="CO212" s="79"/>
      <c r="CP212" s="79"/>
      <c r="CQ212" s="79"/>
      <c r="CR212" s="79"/>
      <c r="CS212" s="79"/>
      <c r="CT212" s="79"/>
      <c r="CU212" s="79"/>
      <c r="CV212" s="79"/>
      <c r="CW212" s="79"/>
      <c r="CX212" s="79"/>
      <c r="CY212" s="79"/>
      <c r="CZ212" s="79"/>
      <c r="DA212" s="79"/>
      <c r="DB212" s="79"/>
      <c r="DC212" s="79"/>
      <c r="DD212" s="79"/>
      <c r="DE212" s="79"/>
      <c r="DF212" s="79"/>
      <c r="DG212" s="79"/>
      <c r="DH212" s="79"/>
      <c r="DI212" s="79"/>
      <c r="DJ212" s="79"/>
      <c r="DK212" s="79"/>
      <c r="DL212" s="79"/>
      <c r="DM212" s="79">
        <v>7500.0</v>
      </c>
      <c r="DN212" s="155"/>
      <c r="DO212" s="105"/>
      <c r="DP212" s="105"/>
      <c r="DQ212" s="105"/>
      <c r="DR212" s="105"/>
      <c r="DS212" s="105"/>
      <c r="DT212" s="105"/>
      <c r="DU212" s="105"/>
      <c r="DV212" s="105"/>
      <c r="DW212" s="105"/>
      <c r="DX212" s="105"/>
      <c r="DY212" s="105"/>
      <c r="DZ212" s="105"/>
      <c r="EA212" s="105"/>
      <c r="EB212" s="105"/>
      <c r="EC212" s="105"/>
      <c r="ED212" s="105"/>
      <c r="EE212" s="105"/>
      <c r="EF212" s="105"/>
      <c r="EG212" s="105"/>
      <c r="EH212" s="105"/>
      <c r="EI212" s="105"/>
      <c r="EJ212" s="105"/>
      <c r="EK212" s="105"/>
      <c r="EL212" s="105"/>
      <c r="EM212" s="105"/>
      <c r="EN212" s="105"/>
      <c r="EO212" s="105"/>
      <c r="EP212" s="105"/>
      <c r="EQ212" s="163">
        <v>255102.0</v>
      </c>
      <c r="ER212" s="79" t="s">
        <v>96</v>
      </c>
      <c r="ES212" s="257" t="s">
        <v>276</v>
      </c>
      <c r="ET212" s="163">
        <v>255102.0</v>
      </c>
      <c r="EU212" s="69"/>
      <c r="EV212" s="69">
        <v>45668.479166666664</v>
      </c>
      <c r="EW212" s="69">
        <v>45668.493055555555</v>
      </c>
      <c r="EX212" s="69">
        <v>45668.541666666664</v>
      </c>
      <c r="EY212" s="69">
        <v>45669.833333333336</v>
      </c>
      <c r="EZ212" s="71">
        <f t="shared" si="471"/>
        <v>1.354166667</v>
      </c>
      <c r="FA212" s="72" t="str">
        <f t="shared" si="472"/>
        <v>1 hari 8 jam 30 menit 0</v>
      </c>
      <c r="FB212" s="73">
        <v>45671.361805555556</v>
      </c>
      <c r="FC212" s="71">
        <f t="shared" si="473"/>
        <v>2.882638889</v>
      </c>
      <c r="FD212" s="72" t="str">
        <f t="shared" si="474"/>
        <v>2 hari 21 jam 11 menit 0</v>
      </c>
      <c r="FE212" s="262">
        <v>45686.166666666664</v>
      </c>
      <c r="FF212" s="69">
        <v>45688.62569444445</v>
      </c>
      <c r="FG212" s="69">
        <v>45688.833333333336</v>
      </c>
      <c r="FH212" s="262">
        <v>45691.45277777778</v>
      </c>
      <c r="FI212" s="71">
        <f t="shared" si="475"/>
        <v>5.286111111</v>
      </c>
      <c r="FJ212" s="72" t="str">
        <f t="shared" si="476"/>
        <v>5 hari 6 jam 52 menit 0</v>
      </c>
      <c r="FK212" s="71">
        <f t="shared" si="477"/>
        <v>8.16875</v>
      </c>
      <c r="FL212" s="72" t="str">
        <f t="shared" si="478"/>
        <v>8 hari 4 jam 3 menit 0</v>
      </c>
      <c r="FM212" s="76"/>
      <c r="FN212" s="76"/>
      <c r="FO212" s="167" t="s">
        <v>297</v>
      </c>
      <c r="FP212" s="247" t="s">
        <v>628</v>
      </c>
      <c r="FQ212" s="520">
        <v>45663.0</v>
      </c>
      <c r="FR212" s="520">
        <v>45663.0</v>
      </c>
      <c r="FS212" s="57"/>
      <c r="FT212" s="57"/>
      <c r="FU212" s="247"/>
      <c r="FV212" s="247"/>
      <c r="FW212" s="247"/>
      <c r="FX212" s="247"/>
      <c r="FY212" s="247"/>
      <c r="FZ212" s="247"/>
      <c r="GA212" s="247"/>
    </row>
    <row r="213" ht="30.75" customHeight="1">
      <c r="A213" s="362"/>
      <c r="B213" s="54" t="s">
        <v>258</v>
      </c>
      <c r="C213" s="1266" t="s">
        <v>397</v>
      </c>
      <c r="D213" s="169" t="s">
        <v>11</v>
      </c>
      <c r="E213" s="149" t="s">
        <v>298</v>
      </c>
      <c r="F213" s="169" t="s">
        <v>279</v>
      </c>
      <c r="G213" s="169" t="s">
        <v>34</v>
      </c>
      <c r="H213" s="169" t="s">
        <v>280</v>
      </c>
      <c r="I213" s="169" t="s">
        <v>281</v>
      </c>
      <c r="J213" s="169" t="s">
        <v>299</v>
      </c>
      <c r="K213" s="155" t="s">
        <v>300</v>
      </c>
      <c r="L213" s="244">
        <v>7500.0</v>
      </c>
      <c r="M213" s="245">
        <v>7962.816</v>
      </c>
      <c r="N213" s="172" t="s">
        <v>301</v>
      </c>
      <c r="O213" s="155"/>
      <c r="P213" s="155"/>
      <c r="Q213" s="155"/>
      <c r="R213" s="155"/>
      <c r="S213" s="149" t="s">
        <v>93</v>
      </c>
      <c r="T213" s="79"/>
      <c r="U213" s="150">
        <v>45679.0</v>
      </c>
      <c r="V213" s="105"/>
      <c r="W213" s="247"/>
      <c r="X213" s="79" t="s">
        <v>189</v>
      </c>
      <c r="Y213" s="72">
        <v>45679.0</v>
      </c>
      <c r="Z213" s="64">
        <v>45679.569444444445</v>
      </c>
      <c r="AA213" s="65">
        <v>45679.0</v>
      </c>
      <c r="AB213" s="64">
        <v>45679.75208333333</v>
      </c>
      <c r="AC213" s="155"/>
      <c r="AD213" s="66">
        <v>7500.0</v>
      </c>
      <c r="AE213" s="66"/>
      <c r="AF213" s="154" t="s">
        <v>284</v>
      </c>
      <c r="AG213" s="155" t="s">
        <v>191</v>
      </c>
      <c r="AH213" s="399" t="s">
        <v>1503</v>
      </c>
      <c r="AI213" s="759" t="s">
        <v>883</v>
      </c>
      <c r="AJ213" s="759" t="s">
        <v>883</v>
      </c>
      <c r="AK213" s="759" t="s">
        <v>884</v>
      </c>
      <c r="AL213" s="399" t="s">
        <v>142</v>
      </c>
      <c r="AM213" s="163"/>
      <c r="AN213" s="255"/>
      <c r="AO213" s="163"/>
      <c r="AP213" s="1269">
        <v>4200.0</v>
      </c>
      <c r="AQ213" s="978">
        <v>49.39</v>
      </c>
      <c r="AR213" s="971">
        <f>(16412.65+16249.34)/2</f>
        <v>16330.995</v>
      </c>
      <c r="AS213" s="1198">
        <f t="shared" si="479"/>
        <v>806587.8431</v>
      </c>
      <c r="AT213" s="971">
        <v>713360.0</v>
      </c>
      <c r="AU213" s="971">
        <v>680919.0</v>
      </c>
      <c r="AV213" s="894">
        <v>200000.0</v>
      </c>
      <c r="AW213" s="1193">
        <f t="shared" si="480"/>
        <v>106772.157</v>
      </c>
      <c r="AX213" s="902" t="s">
        <v>192</v>
      </c>
      <c r="AY213" s="79">
        <v>8.20250120508074E14</v>
      </c>
      <c r="AZ213" s="163">
        <v>4.51299192E8</v>
      </c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876">
        <f t="shared" si="468"/>
        <v>0</v>
      </c>
      <c r="BQ213" s="877">
        <f t="shared" si="469"/>
        <v>0</v>
      </c>
      <c r="BR213" s="878">
        <f t="shared" si="470"/>
        <v>0</v>
      </c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79"/>
      <c r="CM213" s="79"/>
      <c r="CN213" s="79"/>
      <c r="CO213" s="79"/>
      <c r="CP213" s="79"/>
      <c r="CQ213" s="79"/>
      <c r="CR213" s="79"/>
      <c r="CS213" s="79"/>
      <c r="CT213" s="79"/>
      <c r="CU213" s="79"/>
      <c r="CV213" s="79"/>
      <c r="CW213" s="79"/>
      <c r="CX213" s="79"/>
      <c r="CY213" s="79"/>
      <c r="CZ213" s="79"/>
      <c r="DA213" s="79"/>
      <c r="DB213" s="79"/>
      <c r="DC213" s="79"/>
      <c r="DD213" s="79"/>
      <c r="DE213" s="79"/>
      <c r="DF213" s="79"/>
      <c r="DG213" s="79"/>
      <c r="DH213" s="79"/>
      <c r="DI213" s="79"/>
      <c r="DJ213" s="79"/>
      <c r="DK213" s="79"/>
      <c r="DL213" s="79"/>
      <c r="DM213" s="79">
        <v>7900.0</v>
      </c>
      <c r="DN213" s="155"/>
      <c r="DO213" s="105"/>
      <c r="DP213" s="105"/>
      <c r="DQ213" s="105"/>
      <c r="DR213" s="105"/>
      <c r="DS213" s="105"/>
      <c r="DT213" s="105"/>
      <c r="DU213" s="105"/>
      <c r="DV213" s="105"/>
      <c r="DW213" s="105"/>
      <c r="DX213" s="105"/>
      <c r="DY213" s="105"/>
      <c r="DZ213" s="105"/>
      <c r="EA213" s="105"/>
      <c r="EB213" s="105"/>
      <c r="EC213" s="105"/>
      <c r="ED213" s="105"/>
      <c r="EE213" s="105"/>
      <c r="EF213" s="105"/>
      <c r="EG213" s="105"/>
      <c r="EH213" s="105"/>
      <c r="EI213" s="105"/>
      <c r="EJ213" s="105"/>
      <c r="EK213" s="105"/>
      <c r="EL213" s="105"/>
      <c r="EM213" s="105"/>
      <c r="EN213" s="105"/>
      <c r="EO213" s="105"/>
      <c r="EP213" s="105"/>
      <c r="EQ213" s="163">
        <v>200000.0</v>
      </c>
      <c r="ER213" s="164" t="s">
        <v>194</v>
      </c>
      <c r="ES213" s="165">
        <v>3.0E7</v>
      </c>
      <c r="ET213" s="163">
        <v>200000.0</v>
      </c>
      <c r="EU213" s="69"/>
      <c r="EV213" s="69">
        <v>45679.30902777778</v>
      </c>
      <c r="EW213" s="69">
        <v>45679.30902777778</v>
      </c>
      <c r="EX213" s="70">
        <v>45679.322916666664</v>
      </c>
      <c r="EY213" s="70">
        <v>45679.569444444445</v>
      </c>
      <c r="EZ213" s="71">
        <f t="shared" si="471"/>
        <v>0.2604166667</v>
      </c>
      <c r="FA213" s="72" t="str">
        <f t="shared" si="472"/>
        <v>0 hari 6 jam 15 menit 0</v>
      </c>
      <c r="FB213" s="73">
        <v>45679.75208333333</v>
      </c>
      <c r="FC213" s="71">
        <f t="shared" si="473"/>
        <v>0.4430555556</v>
      </c>
      <c r="FD213" s="72" t="str">
        <f t="shared" si="474"/>
        <v>0 hari 10 jam 38 menit 0</v>
      </c>
      <c r="FE213" s="271">
        <v>45687.291666666664</v>
      </c>
      <c r="FF213" s="272">
        <v>45687.9375</v>
      </c>
      <c r="FG213" s="271">
        <v>45688.104166666664</v>
      </c>
      <c r="FH213" s="273">
        <v>45689.458333333336</v>
      </c>
      <c r="FI213" s="71">
        <f t="shared" si="475"/>
        <v>2.166666667</v>
      </c>
      <c r="FJ213" s="72" t="str">
        <f t="shared" si="476"/>
        <v>2 hari 4 jam 0 menit 0</v>
      </c>
      <c r="FK213" s="71">
        <f t="shared" si="477"/>
        <v>2.609722222</v>
      </c>
      <c r="FL213" s="72" t="str">
        <f t="shared" si="478"/>
        <v>2 hari 14 jam 38 menit 0</v>
      </c>
      <c r="FM213" s="76"/>
      <c r="FN213" s="76"/>
      <c r="FO213" s="274"/>
      <c r="FP213" s="76" t="s">
        <v>303</v>
      </c>
      <c r="FQ213" s="275">
        <v>45678.0</v>
      </c>
      <c r="FR213" s="76"/>
      <c r="FS213" s="76"/>
      <c r="FT213" s="76"/>
      <c r="FU213" s="274"/>
      <c r="FV213" s="274"/>
      <c r="FW213" s="274"/>
      <c r="FX213" s="274"/>
      <c r="FY213" s="274"/>
      <c r="FZ213" s="274"/>
      <c r="GA213" s="274"/>
    </row>
    <row r="214" ht="30.75" customHeight="1">
      <c r="A214" s="362"/>
      <c r="B214" s="54" t="s">
        <v>258</v>
      </c>
      <c r="C214" s="1266" t="s">
        <v>397</v>
      </c>
      <c r="D214" s="169" t="s">
        <v>11</v>
      </c>
      <c r="E214" s="149" t="s">
        <v>304</v>
      </c>
      <c r="F214" s="169" t="s">
        <v>279</v>
      </c>
      <c r="G214" s="169" t="s">
        <v>34</v>
      </c>
      <c r="H214" s="169" t="s">
        <v>280</v>
      </c>
      <c r="I214" s="169" t="s">
        <v>281</v>
      </c>
      <c r="J214" s="169" t="s">
        <v>305</v>
      </c>
      <c r="K214" s="155" t="s">
        <v>306</v>
      </c>
      <c r="L214" s="244">
        <v>7500.0</v>
      </c>
      <c r="M214" s="245">
        <v>8040.72</v>
      </c>
      <c r="N214" s="172" t="s">
        <v>301</v>
      </c>
      <c r="O214" s="155"/>
      <c r="P214" s="155"/>
      <c r="Q214" s="155"/>
      <c r="R214" s="155"/>
      <c r="S214" s="149" t="s">
        <v>93</v>
      </c>
      <c r="T214" s="79"/>
      <c r="U214" s="150">
        <v>45684.0</v>
      </c>
      <c r="V214" s="105"/>
      <c r="W214" s="247"/>
      <c r="X214" s="79" t="s">
        <v>189</v>
      </c>
      <c r="Y214" s="72">
        <v>45684.0</v>
      </c>
      <c r="Z214" s="64">
        <v>45684.572916666664</v>
      </c>
      <c r="AA214" s="65">
        <v>45684.0</v>
      </c>
      <c r="AB214" s="64">
        <v>45684.82986111111</v>
      </c>
      <c r="AC214" s="155"/>
      <c r="AD214" s="66">
        <v>7500.0</v>
      </c>
      <c r="AE214" s="66"/>
      <c r="AF214" s="154" t="s">
        <v>284</v>
      </c>
      <c r="AG214" s="155" t="s">
        <v>191</v>
      </c>
      <c r="AH214" s="399" t="s">
        <v>1503</v>
      </c>
      <c r="AI214" s="759" t="s">
        <v>883</v>
      </c>
      <c r="AJ214" s="759" t="s">
        <v>883</v>
      </c>
      <c r="AK214" s="759" t="s">
        <v>884</v>
      </c>
      <c r="AL214" s="399" t="s">
        <v>142</v>
      </c>
      <c r="AM214" s="163"/>
      <c r="AN214" s="255"/>
      <c r="AO214" s="163"/>
      <c r="AP214" s="1269">
        <v>4200.0</v>
      </c>
      <c r="AQ214" s="978">
        <v>48.94</v>
      </c>
      <c r="AR214" s="971">
        <v>16200.0</v>
      </c>
      <c r="AS214" s="1198">
        <f t="shared" si="479"/>
        <v>792828</v>
      </c>
      <c r="AT214" s="971">
        <v>704178.0</v>
      </c>
      <c r="AU214" s="1051">
        <v>673161.0</v>
      </c>
      <c r="AV214" s="894">
        <v>200000.0</v>
      </c>
      <c r="AW214" s="1193">
        <f t="shared" si="480"/>
        <v>111350</v>
      </c>
      <c r="AX214" s="902" t="s">
        <v>192</v>
      </c>
      <c r="AY214" s="79">
        <v>8.20250124208584E14</v>
      </c>
      <c r="AZ214" s="163">
        <v>4.29875656E8</v>
      </c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876">
        <f t="shared" si="468"/>
        <v>0</v>
      </c>
      <c r="BQ214" s="877">
        <f t="shared" si="469"/>
        <v>0</v>
      </c>
      <c r="BR214" s="878">
        <f t="shared" si="470"/>
        <v>0</v>
      </c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79"/>
      <c r="CM214" s="79"/>
      <c r="CN214" s="79"/>
      <c r="CO214" s="79"/>
      <c r="CP214" s="79"/>
      <c r="CQ214" s="79"/>
      <c r="CR214" s="79"/>
      <c r="CS214" s="79"/>
      <c r="CT214" s="79"/>
      <c r="CU214" s="79"/>
      <c r="CV214" s="79"/>
      <c r="CW214" s="79"/>
      <c r="CX214" s="79"/>
      <c r="CY214" s="79"/>
      <c r="CZ214" s="79"/>
      <c r="DA214" s="79"/>
      <c r="DB214" s="79"/>
      <c r="DC214" s="79"/>
      <c r="DD214" s="79"/>
      <c r="DE214" s="79"/>
      <c r="DF214" s="79"/>
      <c r="DG214" s="79"/>
      <c r="DH214" s="79"/>
      <c r="DI214" s="79"/>
      <c r="DJ214" s="79"/>
      <c r="DK214" s="79"/>
      <c r="DL214" s="79"/>
      <c r="DM214" s="79">
        <v>7900.0</v>
      </c>
      <c r="DN214" s="155"/>
      <c r="DO214" s="105"/>
      <c r="DP214" s="105"/>
      <c r="DQ214" s="105"/>
      <c r="DR214" s="105"/>
      <c r="DS214" s="105"/>
      <c r="DT214" s="105"/>
      <c r="DU214" s="105"/>
      <c r="DV214" s="105"/>
      <c r="DW214" s="105"/>
      <c r="DX214" s="105"/>
      <c r="DY214" s="105"/>
      <c r="DZ214" s="105"/>
      <c r="EA214" s="105"/>
      <c r="EB214" s="105"/>
      <c r="EC214" s="105"/>
      <c r="ED214" s="105"/>
      <c r="EE214" s="105"/>
      <c r="EF214" s="105"/>
      <c r="EG214" s="105"/>
      <c r="EH214" s="105"/>
      <c r="EI214" s="105"/>
      <c r="EJ214" s="105"/>
      <c r="EK214" s="105"/>
      <c r="EL214" s="105"/>
      <c r="EM214" s="105"/>
      <c r="EN214" s="105"/>
      <c r="EO214" s="105"/>
      <c r="EP214" s="105"/>
      <c r="EQ214" s="163">
        <v>200000.0</v>
      </c>
      <c r="ER214" s="164" t="s">
        <v>194</v>
      </c>
      <c r="ES214" s="165">
        <v>3.0E7</v>
      </c>
      <c r="ET214" s="163">
        <v>200000.0</v>
      </c>
      <c r="EU214" s="69"/>
      <c r="EV214" s="69">
        <v>45684.041666666664</v>
      </c>
      <c r="EW214" s="69">
        <v>45684.32638888889</v>
      </c>
      <c r="EX214" s="69">
        <v>45684.333333333336</v>
      </c>
      <c r="EY214" s="70">
        <v>45684.572916666664</v>
      </c>
      <c r="EZ214" s="71">
        <f t="shared" si="471"/>
        <v>0.53125</v>
      </c>
      <c r="FA214" s="72" t="str">
        <f t="shared" si="472"/>
        <v>0 hari 12 jam 45 menit 0</v>
      </c>
      <c r="FB214" s="73">
        <v>45684.82986111111</v>
      </c>
      <c r="FC214" s="71">
        <f t="shared" si="473"/>
        <v>0.7881944444</v>
      </c>
      <c r="FD214" s="72" t="str">
        <f t="shared" si="474"/>
        <v>0 hari 18 jam 55 menit 0</v>
      </c>
      <c r="FE214" s="258">
        <v>45692.05902777778</v>
      </c>
      <c r="FF214" s="521">
        <v>45692.46527777778</v>
      </c>
      <c r="FG214" s="258">
        <v>45692.604166666664</v>
      </c>
      <c r="FH214" s="258">
        <v>45693.625</v>
      </c>
      <c r="FI214" s="71">
        <f t="shared" si="475"/>
        <v>1.565972222</v>
      </c>
      <c r="FJ214" s="72" t="str">
        <f t="shared" si="476"/>
        <v>1 hari 13 jam 35 menit 0</v>
      </c>
      <c r="FK214" s="71">
        <f t="shared" si="477"/>
        <v>2.354166667</v>
      </c>
      <c r="FL214" s="72" t="str">
        <f t="shared" si="478"/>
        <v>2 hari 8 jam 30 menit 0</v>
      </c>
      <c r="FM214" s="76"/>
      <c r="FN214" s="76"/>
      <c r="FO214" s="274"/>
      <c r="FP214" s="76" t="s">
        <v>309</v>
      </c>
      <c r="FQ214" s="275">
        <v>45678.0</v>
      </c>
      <c r="FR214" s="76"/>
      <c r="FS214" s="76"/>
      <c r="FT214" s="76"/>
      <c r="FU214" s="274"/>
      <c r="FV214" s="274"/>
      <c r="FW214" s="274"/>
      <c r="FX214" s="274"/>
      <c r="FY214" s="274"/>
      <c r="FZ214" s="274"/>
      <c r="GA214" s="274"/>
    </row>
    <row r="215" ht="30.75" customHeight="1">
      <c r="A215" s="362"/>
      <c r="B215" s="79" t="s">
        <v>258</v>
      </c>
      <c r="C215" s="1266" t="s">
        <v>397</v>
      </c>
      <c r="D215" s="169" t="s">
        <v>11</v>
      </c>
      <c r="E215" s="149" t="s">
        <v>629</v>
      </c>
      <c r="F215" s="169" t="s">
        <v>311</v>
      </c>
      <c r="G215" s="169" t="s">
        <v>630</v>
      </c>
      <c r="H215" s="169" t="s">
        <v>631</v>
      </c>
      <c r="I215" s="169" t="s">
        <v>632</v>
      </c>
      <c r="J215" s="169" t="s">
        <v>315</v>
      </c>
      <c r="K215" s="155" t="s">
        <v>316</v>
      </c>
      <c r="L215" s="244">
        <v>7500.0</v>
      </c>
      <c r="M215" s="245">
        <v>7217.42</v>
      </c>
      <c r="N215" s="172" t="s">
        <v>265</v>
      </c>
      <c r="O215" s="155"/>
      <c r="P215" s="155"/>
      <c r="Q215" s="155"/>
      <c r="R215" s="155"/>
      <c r="S215" s="149" t="s">
        <v>93</v>
      </c>
      <c r="T215" s="174" t="s">
        <v>633</v>
      </c>
      <c r="U215" s="150">
        <v>45694.0</v>
      </c>
      <c r="V215" s="105"/>
      <c r="W215" s="247"/>
      <c r="X215" s="79" t="s">
        <v>634</v>
      </c>
      <c r="Y215" s="72">
        <v>45694.0</v>
      </c>
      <c r="Z215" s="64">
        <v>45694.413194444445</v>
      </c>
      <c r="AA215" s="150">
        <v>45694.0</v>
      </c>
      <c r="AB215" s="64">
        <v>45694.459027777775</v>
      </c>
      <c r="AC215" s="155"/>
      <c r="AD215" s="66">
        <v>7500.0</v>
      </c>
      <c r="AE215" s="173">
        <f>AD215-M215</f>
        <v>282.58</v>
      </c>
      <c r="AF215" s="154" t="s">
        <v>635</v>
      </c>
      <c r="AG215" s="155" t="s">
        <v>191</v>
      </c>
      <c r="AH215" s="399" t="s">
        <v>1504</v>
      </c>
      <c r="AI215" s="759" t="s">
        <v>883</v>
      </c>
      <c r="AJ215" s="335"/>
      <c r="AK215" s="759" t="s">
        <v>884</v>
      </c>
      <c r="AL215" s="155"/>
      <c r="AM215" s="163"/>
      <c r="AN215" s="255"/>
      <c r="AO215" s="163"/>
      <c r="AP215" s="901"/>
      <c r="AQ215" s="1270" t="s">
        <v>1505</v>
      </c>
      <c r="AR215" s="893"/>
      <c r="AS215" s="901"/>
      <c r="AT215" s="893">
        <v>350000.0</v>
      </c>
      <c r="AU215" s="893">
        <v>350000.0</v>
      </c>
      <c r="AV215" s="894"/>
      <c r="AW215" s="902"/>
      <c r="AX215" s="902" t="s">
        <v>192</v>
      </c>
      <c r="AY215" s="79">
        <v>8.20250204307476E14</v>
      </c>
      <c r="AZ215" s="163">
        <v>2.285316E8</v>
      </c>
      <c r="BA215" s="79"/>
      <c r="BB215" s="896">
        <v>45690.0</v>
      </c>
      <c r="BC215" s="896">
        <v>45691.0</v>
      </c>
      <c r="BD215" s="896">
        <v>45691.0</v>
      </c>
      <c r="BE215" s="79"/>
      <c r="BF215" s="896">
        <v>45692.0</v>
      </c>
      <c r="BG215" s="54"/>
      <c r="BH215" s="54"/>
      <c r="BI215" s="54"/>
      <c r="BJ215" s="79"/>
      <c r="BK215" s="896">
        <v>45691.0</v>
      </c>
      <c r="BL215" s="896">
        <v>45691.0</v>
      </c>
      <c r="BM215" s="896">
        <v>45691.0</v>
      </c>
      <c r="BN215" s="79"/>
      <c r="BO215" s="896">
        <v>45693.0</v>
      </c>
      <c r="BP215" s="897">
        <f t="shared" si="468"/>
        <v>45693</v>
      </c>
      <c r="BQ215" s="877">
        <f t="shared" si="469"/>
        <v>2</v>
      </c>
      <c r="BR215" s="898">
        <f t="shared" si="470"/>
        <v>45693</v>
      </c>
      <c r="BS215" s="79"/>
      <c r="BT215" s="896">
        <v>45693.0</v>
      </c>
      <c r="BU215" s="896">
        <v>45694.0</v>
      </c>
      <c r="BV215" s="896">
        <v>45694.0</v>
      </c>
      <c r="BW215" s="79"/>
      <c r="BX215" s="896">
        <v>45695.0</v>
      </c>
      <c r="BY215" s="54"/>
      <c r="BZ215" s="54"/>
      <c r="CA215" s="54"/>
      <c r="CB215" s="79"/>
      <c r="CC215" s="896">
        <v>45693.0</v>
      </c>
      <c r="CD215" s="896">
        <v>45694.0</v>
      </c>
      <c r="CE215" s="896">
        <v>45694.0</v>
      </c>
      <c r="CF215" s="79"/>
      <c r="CG215" s="896">
        <v>45695.0</v>
      </c>
      <c r="CH215" s="904"/>
      <c r="CI215" s="904"/>
      <c r="CJ215" s="904"/>
      <c r="CK215" s="904"/>
      <c r="CL215" s="904"/>
      <c r="CM215" s="904"/>
      <c r="CN215" s="904"/>
      <c r="CO215" s="904"/>
      <c r="CP215" s="904"/>
      <c r="CQ215" s="904"/>
      <c r="CR215" s="904"/>
      <c r="CS215" s="904"/>
      <c r="CT215" s="79"/>
      <c r="CU215" s="79"/>
      <c r="CV215" s="79"/>
      <c r="CW215" s="79"/>
      <c r="CX215" s="79"/>
      <c r="CY215" s="79"/>
      <c r="CZ215" s="79"/>
      <c r="DA215" s="79"/>
      <c r="DB215" s="79"/>
      <c r="DC215" s="79"/>
      <c r="DD215" s="79"/>
      <c r="DE215" s="79"/>
      <c r="DF215" s="79"/>
      <c r="DG215" s="79"/>
      <c r="DH215" s="79"/>
      <c r="DI215" s="79"/>
      <c r="DJ215" s="79"/>
      <c r="DK215" s="79"/>
      <c r="DL215" s="79"/>
      <c r="DM215" s="79">
        <v>7500.0</v>
      </c>
      <c r="DN215" s="155"/>
      <c r="DO215" s="105"/>
      <c r="DP215" s="105"/>
      <c r="DQ215" s="105"/>
      <c r="DR215" s="105"/>
      <c r="DS215" s="105"/>
      <c r="DT215" s="105"/>
      <c r="DU215" s="105"/>
      <c r="DV215" s="105"/>
      <c r="DW215" s="105"/>
      <c r="DX215" s="105"/>
      <c r="DY215" s="105"/>
      <c r="DZ215" s="105"/>
      <c r="EA215" s="105"/>
      <c r="EB215" s="105"/>
      <c r="EC215" s="105"/>
      <c r="ED215" s="105"/>
      <c r="EE215" s="105"/>
      <c r="EF215" s="105"/>
      <c r="EG215" s="105"/>
      <c r="EH215" s="105"/>
      <c r="EI215" s="105"/>
      <c r="EJ215" s="105"/>
      <c r="EK215" s="105"/>
      <c r="EL215" s="105"/>
      <c r="EM215" s="105"/>
      <c r="EN215" s="105"/>
      <c r="EO215" s="105"/>
      <c r="EP215" s="105"/>
      <c r="EQ215" s="163">
        <v>190000.0</v>
      </c>
      <c r="ER215" s="79" t="s">
        <v>96</v>
      </c>
      <c r="ES215" s="79" t="s">
        <v>276</v>
      </c>
      <c r="ET215" s="163">
        <v>190000.0</v>
      </c>
      <c r="EU215" s="73"/>
      <c r="EV215" s="73">
        <v>45690.614583333336</v>
      </c>
      <c r="EW215" s="70">
        <v>45691.625</v>
      </c>
      <c r="EX215" s="70">
        <v>45692.430555555555</v>
      </c>
      <c r="EY215" s="70">
        <v>45694.413194444445</v>
      </c>
      <c r="EZ215" s="71">
        <f t="shared" si="471"/>
        <v>3.798611111</v>
      </c>
      <c r="FA215" s="72" t="str">
        <f t="shared" si="472"/>
        <v>3 hari 19 jam 10 menit 0</v>
      </c>
      <c r="FB215" s="73">
        <v>45694.459027777775</v>
      </c>
      <c r="FC215" s="71">
        <f t="shared" si="473"/>
        <v>3.844444444</v>
      </c>
      <c r="FD215" s="72" t="str">
        <f t="shared" si="474"/>
        <v>3 hari 20 jam 16 menit 0</v>
      </c>
      <c r="FE215" s="306">
        <v>45708.708333333336</v>
      </c>
      <c r="FF215" s="272">
        <v>45709.51388888889</v>
      </c>
      <c r="FG215" s="271">
        <v>45709.666666666664</v>
      </c>
      <c r="FH215" s="271">
        <v>45711.97222222222</v>
      </c>
      <c r="FI215" s="71">
        <f t="shared" si="475"/>
        <v>3.263888889</v>
      </c>
      <c r="FJ215" s="72" t="str">
        <f t="shared" si="476"/>
        <v>3 hari 6 jam 20 menit 0</v>
      </c>
      <c r="FK215" s="71">
        <f t="shared" si="477"/>
        <v>7.108333333</v>
      </c>
      <c r="FL215" s="72" t="str">
        <f t="shared" si="478"/>
        <v>7 hari 2 jam 36 menit 0</v>
      </c>
      <c r="FM215" s="76"/>
      <c r="FN215" s="76"/>
      <c r="FO215" s="274" t="s">
        <v>636</v>
      </c>
      <c r="FP215" s="76" t="s">
        <v>637</v>
      </c>
      <c r="FQ215" s="279">
        <v>45690.0</v>
      </c>
      <c r="FR215" s="279">
        <v>45689.0</v>
      </c>
      <c r="FS215" s="76"/>
      <c r="FT215" s="420" t="s">
        <v>638</v>
      </c>
      <c r="FU215" s="1067"/>
      <c r="FV215" s="1067"/>
      <c r="FW215" s="1067"/>
      <c r="FX215" s="1067"/>
      <c r="FY215" s="1067"/>
      <c r="FZ215" s="1067"/>
      <c r="GA215" s="1067"/>
    </row>
    <row r="216" ht="30.75" customHeight="1">
      <c r="A216" s="522"/>
      <c r="B216" s="79" t="s">
        <v>258</v>
      </c>
      <c r="C216" s="1266" t="s">
        <v>397</v>
      </c>
      <c r="D216" s="169" t="s">
        <v>11</v>
      </c>
      <c r="E216" s="149" t="s">
        <v>639</v>
      </c>
      <c r="F216" s="169" t="s">
        <v>279</v>
      </c>
      <c r="G216" s="169" t="s">
        <v>34</v>
      </c>
      <c r="H216" s="169" t="s">
        <v>280</v>
      </c>
      <c r="I216" s="169" t="s">
        <v>640</v>
      </c>
      <c r="J216" s="169" t="s">
        <v>420</v>
      </c>
      <c r="K216" s="172" t="s">
        <v>641</v>
      </c>
      <c r="L216" s="244">
        <v>7500.0</v>
      </c>
      <c r="M216" s="245">
        <v>8008.07</v>
      </c>
      <c r="N216" s="172" t="s">
        <v>265</v>
      </c>
      <c r="O216" s="149"/>
      <c r="P216" s="149"/>
      <c r="Q216" s="149"/>
      <c r="R216" s="149"/>
      <c r="S216" s="149" t="s">
        <v>93</v>
      </c>
      <c r="T216" s="79"/>
      <c r="U216" s="150">
        <v>45708.0</v>
      </c>
      <c r="V216" s="105"/>
      <c r="W216" s="247"/>
      <c r="X216" s="79" t="s">
        <v>189</v>
      </c>
      <c r="Y216" s="72">
        <v>45708.0</v>
      </c>
      <c r="Z216" s="64">
        <v>45708.61111111111</v>
      </c>
      <c r="AA216" s="72">
        <v>45708.0</v>
      </c>
      <c r="AB216" s="64">
        <v>45708.76458333333</v>
      </c>
      <c r="AC216" s="155"/>
      <c r="AD216" s="66">
        <v>7500.0</v>
      </c>
      <c r="AE216" s="66"/>
      <c r="AF216" s="261" t="s">
        <v>284</v>
      </c>
      <c r="AG216" s="155" t="s">
        <v>191</v>
      </c>
      <c r="AH216" s="399" t="s">
        <v>1506</v>
      </c>
      <c r="AI216" s="759" t="s">
        <v>883</v>
      </c>
      <c r="AJ216" s="759" t="s">
        <v>883</v>
      </c>
      <c r="AK216" s="759" t="s">
        <v>884</v>
      </c>
      <c r="AL216" s="399" t="s">
        <v>142</v>
      </c>
      <c r="AM216" s="163"/>
      <c r="AN216" s="255"/>
      <c r="AO216" s="562" t="s">
        <v>883</v>
      </c>
      <c r="AP216" s="1269">
        <v>4200.0</v>
      </c>
      <c r="AQ216" s="978">
        <v>48.63</v>
      </c>
      <c r="AR216" s="971">
        <v>16357.0</v>
      </c>
      <c r="AS216" s="1198">
        <f t="shared" ref="AS216:AS226" si="481">AQ216*AR216</f>
        <v>795440.91</v>
      </c>
      <c r="AT216" s="971">
        <v>698266.0</v>
      </c>
      <c r="AU216" s="1051">
        <v>665181.0</v>
      </c>
      <c r="AV216" s="894">
        <v>200000.0</v>
      </c>
      <c r="AW216" s="1193">
        <f t="shared" ref="AW216:AW226" si="482">(AT216+AV216)-AS216</f>
        <v>102825.09</v>
      </c>
      <c r="AX216" s="902" t="s">
        <v>192</v>
      </c>
      <c r="AY216" s="79">
        <v>8.20250220660632E14</v>
      </c>
      <c r="AZ216" s="163">
        <v>4.28506744E8</v>
      </c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876">
        <f t="shared" si="468"/>
        <v>0</v>
      </c>
      <c r="BQ216" s="877">
        <f t="shared" si="469"/>
        <v>0</v>
      </c>
      <c r="BR216" s="878">
        <f t="shared" si="470"/>
        <v>0</v>
      </c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  <c r="CQ216" s="79"/>
      <c r="CR216" s="79"/>
      <c r="CS216" s="79"/>
      <c r="CT216" s="79"/>
      <c r="CU216" s="79"/>
      <c r="CV216" s="79"/>
      <c r="CW216" s="79"/>
      <c r="CX216" s="79"/>
      <c r="CY216" s="79"/>
      <c r="CZ216" s="79"/>
      <c r="DA216" s="79"/>
      <c r="DB216" s="79"/>
      <c r="DC216" s="79"/>
      <c r="DD216" s="79"/>
      <c r="DE216" s="79"/>
      <c r="DF216" s="79"/>
      <c r="DG216" s="79"/>
      <c r="DH216" s="79"/>
      <c r="DI216" s="79"/>
      <c r="DJ216" s="79"/>
      <c r="DK216" s="79"/>
      <c r="DL216" s="79"/>
      <c r="DM216" s="79">
        <v>7900.0</v>
      </c>
      <c r="DN216" s="155"/>
      <c r="DO216" s="105"/>
      <c r="DP216" s="105"/>
      <c r="DQ216" s="105"/>
      <c r="DR216" s="105"/>
      <c r="DS216" s="105"/>
      <c r="DT216" s="105"/>
      <c r="DU216" s="105"/>
      <c r="DV216" s="105"/>
      <c r="DW216" s="105"/>
      <c r="DX216" s="105"/>
      <c r="DY216" s="105"/>
      <c r="DZ216" s="105"/>
      <c r="EA216" s="105"/>
      <c r="EB216" s="105"/>
      <c r="EC216" s="105"/>
      <c r="ED216" s="105"/>
      <c r="EE216" s="105"/>
      <c r="EF216" s="105"/>
      <c r="EG216" s="105"/>
      <c r="EH216" s="105"/>
      <c r="EI216" s="105"/>
      <c r="EJ216" s="105"/>
      <c r="EK216" s="105"/>
      <c r="EL216" s="105"/>
      <c r="EM216" s="105"/>
      <c r="EN216" s="105"/>
      <c r="EO216" s="105"/>
      <c r="EP216" s="105"/>
      <c r="EQ216" s="163">
        <v>200000.0</v>
      </c>
      <c r="ER216" s="164" t="s">
        <v>194</v>
      </c>
      <c r="ES216" s="165">
        <v>3.0E7</v>
      </c>
      <c r="ET216" s="163">
        <v>200000.0</v>
      </c>
      <c r="EU216" s="69"/>
      <c r="EV216" s="69">
        <v>45705.333333333336</v>
      </c>
      <c r="EW216" s="69">
        <v>45705.350694444445</v>
      </c>
      <c r="EX216" s="69">
        <v>45708.35763888889</v>
      </c>
      <c r="EY216" s="70">
        <v>45708.61111111111</v>
      </c>
      <c r="EZ216" s="71">
        <f t="shared" si="471"/>
        <v>3.277777778</v>
      </c>
      <c r="FA216" s="72" t="str">
        <f t="shared" si="472"/>
        <v>3 hari 6 jam 40 menit 0</v>
      </c>
      <c r="FB216" s="73">
        <v>45708.76458333333</v>
      </c>
      <c r="FC216" s="71">
        <f t="shared" si="473"/>
        <v>3.43125</v>
      </c>
      <c r="FD216" s="72" t="str">
        <f t="shared" si="474"/>
        <v>3 hari 10 jam 21 menit 0</v>
      </c>
      <c r="FE216" s="258">
        <v>45715.46527777778</v>
      </c>
      <c r="FF216" s="523">
        <v>45718.711805555555</v>
      </c>
      <c r="FG216" s="524">
        <v>45718.95138888889</v>
      </c>
      <c r="FH216" s="524">
        <v>45721.55902777778</v>
      </c>
      <c r="FI216" s="71">
        <f t="shared" si="475"/>
        <v>6.09375</v>
      </c>
      <c r="FJ216" s="72" t="str">
        <f t="shared" si="476"/>
        <v>6 hari 2 jam 15 menit 0</v>
      </c>
      <c r="FK216" s="71">
        <f t="shared" si="477"/>
        <v>9.525</v>
      </c>
      <c r="FL216" s="72" t="str">
        <f t="shared" si="478"/>
        <v>9 hari 12 jam 36 menit 0</v>
      </c>
      <c r="FM216" s="76"/>
      <c r="FN216" s="76"/>
      <c r="FO216" s="274"/>
      <c r="FP216" s="76" t="s">
        <v>642</v>
      </c>
      <c r="FQ216" s="275">
        <v>45703.0</v>
      </c>
      <c r="FR216" s="76"/>
      <c r="FS216" s="76"/>
      <c r="FT216" s="76"/>
      <c r="FU216" s="274"/>
      <c r="FV216" s="274"/>
      <c r="FW216" s="274"/>
      <c r="FX216" s="274"/>
      <c r="FY216" s="274"/>
      <c r="FZ216" s="274"/>
      <c r="GA216" s="274"/>
    </row>
    <row r="217" ht="30.75" customHeight="1">
      <c r="A217" s="522"/>
      <c r="B217" s="79" t="s">
        <v>258</v>
      </c>
      <c r="C217" s="1266" t="s">
        <v>397</v>
      </c>
      <c r="D217" s="169" t="s">
        <v>11</v>
      </c>
      <c r="E217" s="149" t="s">
        <v>643</v>
      </c>
      <c r="F217" s="169" t="s">
        <v>279</v>
      </c>
      <c r="G217" s="169" t="s">
        <v>34</v>
      </c>
      <c r="H217" s="169" t="s">
        <v>280</v>
      </c>
      <c r="I217" s="169" t="s">
        <v>640</v>
      </c>
      <c r="J217" s="169" t="s">
        <v>430</v>
      </c>
      <c r="K217" s="155" t="s">
        <v>1507</v>
      </c>
      <c r="L217" s="244">
        <v>7500.0</v>
      </c>
      <c r="M217" s="245">
        <v>8001.39</v>
      </c>
      <c r="N217" s="172" t="s">
        <v>265</v>
      </c>
      <c r="O217" s="149"/>
      <c r="P217" s="149"/>
      <c r="Q217" s="149"/>
      <c r="R217" s="149"/>
      <c r="S217" s="149" t="s">
        <v>93</v>
      </c>
      <c r="T217" s="79"/>
      <c r="U217" s="150">
        <v>45709.0</v>
      </c>
      <c r="V217" s="105"/>
      <c r="W217" s="247"/>
      <c r="X217" s="79" t="s">
        <v>189</v>
      </c>
      <c r="Y217" s="72">
        <v>45709.0</v>
      </c>
      <c r="Z217" s="64">
        <v>45709.895833333336</v>
      </c>
      <c r="AA217" s="72">
        <v>45710.0</v>
      </c>
      <c r="AB217" s="64">
        <v>45710.558333333334</v>
      </c>
      <c r="AC217" s="155"/>
      <c r="AD217" s="66">
        <v>7500.0</v>
      </c>
      <c r="AE217" s="66"/>
      <c r="AF217" s="261" t="s">
        <v>284</v>
      </c>
      <c r="AG217" s="155" t="s">
        <v>191</v>
      </c>
      <c r="AH217" s="399" t="s">
        <v>1506</v>
      </c>
      <c r="AI217" s="759" t="s">
        <v>883</v>
      </c>
      <c r="AJ217" s="759" t="s">
        <v>883</v>
      </c>
      <c r="AK217" s="759" t="s">
        <v>884</v>
      </c>
      <c r="AL217" s="399" t="s">
        <v>142</v>
      </c>
      <c r="AM217" s="163"/>
      <c r="AN217" s="255"/>
      <c r="AO217" s="562" t="s">
        <v>883</v>
      </c>
      <c r="AP217" s="1269">
        <v>4200.0</v>
      </c>
      <c r="AQ217" s="978">
        <v>49.13</v>
      </c>
      <c r="AR217" s="893">
        <v>16344.0</v>
      </c>
      <c r="AS217" s="1198">
        <f t="shared" si="481"/>
        <v>802980.72</v>
      </c>
      <c r="AT217" s="971">
        <v>697648.0</v>
      </c>
      <c r="AU217" s="1271">
        <v>668579.0</v>
      </c>
      <c r="AV217" s="894">
        <v>200000.0</v>
      </c>
      <c r="AW217" s="1193">
        <f t="shared" si="482"/>
        <v>94667.28</v>
      </c>
      <c r="AX217" s="902" t="s">
        <v>192</v>
      </c>
      <c r="AY217" s="79">
        <v>8.20250221866722E14</v>
      </c>
      <c r="AZ217" s="163">
        <v>4.08852808E8</v>
      </c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876">
        <f t="shared" si="468"/>
        <v>0</v>
      </c>
      <c r="BQ217" s="877">
        <f t="shared" si="469"/>
        <v>0</v>
      </c>
      <c r="BR217" s="878">
        <f t="shared" si="470"/>
        <v>0</v>
      </c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79"/>
      <c r="CM217" s="79"/>
      <c r="CN217" s="79"/>
      <c r="CO217" s="79"/>
      <c r="CP217" s="79"/>
      <c r="CQ217" s="79"/>
      <c r="CR217" s="79"/>
      <c r="CS217" s="79"/>
      <c r="CT217" s="79"/>
      <c r="CU217" s="79"/>
      <c r="CV217" s="79"/>
      <c r="CW217" s="79"/>
      <c r="CX217" s="79"/>
      <c r="CY217" s="79"/>
      <c r="CZ217" s="79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79"/>
      <c r="DL217" s="79"/>
      <c r="DM217" s="79">
        <v>7900.0</v>
      </c>
      <c r="DN217" s="155"/>
      <c r="DO217" s="105"/>
      <c r="DP217" s="105"/>
      <c r="DQ217" s="105"/>
      <c r="DR217" s="105"/>
      <c r="DS217" s="105"/>
      <c r="DT217" s="105"/>
      <c r="DU217" s="105"/>
      <c r="DV217" s="105"/>
      <c r="DW217" s="105"/>
      <c r="DX217" s="105"/>
      <c r="DY217" s="105"/>
      <c r="DZ217" s="105"/>
      <c r="EA217" s="105"/>
      <c r="EB217" s="105"/>
      <c r="EC217" s="105"/>
      <c r="ED217" s="105"/>
      <c r="EE217" s="105"/>
      <c r="EF217" s="105"/>
      <c r="EG217" s="105"/>
      <c r="EH217" s="105"/>
      <c r="EI217" s="105"/>
      <c r="EJ217" s="105"/>
      <c r="EK217" s="105"/>
      <c r="EL217" s="105"/>
      <c r="EM217" s="105"/>
      <c r="EN217" s="105"/>
      <c r="EO217" s="105"/>
      <c r="EP217" s="105"/>
      <c r="EQ217" s="163">
        <v>200000.0</v>
      </c>
      <c r="ER217" s="164" t="s">
        <v>194</v>
      </c>
      <c r="ES217" s="165">
        <v>3.0E7</v>
      </c>
      <c r="ET217" s="163">
        <v>200000.0</v>
      </c>
      <c r="EU217" s="69"/>
      <c r="EV217" s="69">
        <v>45709.666666666664</v>
      </c>
      <c r="EW217" s="69">
        <v>45709.666666666664</v>
      </c>
      <c r="EX217" s="69">
        <v>45709.67361111111</v>
      </c>
      <c r="EY217" s="70">
        <v>45709.895833333336</v>
      </c>
      <c r="EZ217" s="71">
        <f t="shared" si="471"/>
        <v>0.2291666667</v>
      </c>
      <c r="FA217" s="72" t="str">
        <f t="shared" si="472"/>
        <v>0 hari 5 jam 30 menit 0</v>
      </c>
      <c r="FB217" s="70">
        <v>45710.558333333334</v>
      </c>
      <c r="FC217" s="71">
        <f t="shared" si="473"/>
        <v>0.8916666667</v>
      </c>
      <c r="FD217" s="72" t="str">
        <f t="shared" si="474"/>
        <v>0 hari 21 jam 24 menit 0</v>
      </c>
      <c r="FE217" s="258">
        <v>45717.25</v>
      </c>
      <c r="FF217" s="523">
        <v>45721.666666666664</v>
      </c>
      <c r="FG217" s="524">
        <v>45721.833333333336</v>
      </c>
      <c r="FH217" s="524">
        <v>45724.90625</v>
      </c>
      <c r="FI217" s="71">
        <f t="shared" si="475"/>
        <v>7.65625</v>
      </c>
      <c r="FJ217" s="72" t="str">
        <f t="shared" si="476"/>
        <v>7 hari 15 jam 45 menit 0</v>
      </c>
      <c r="FK217" s="71">
        <f t="shared" si="477"/>
        <v>8.547916667</v>
      </c>
      <c r="FL217" s="72" t="str">
        <f t="shared" si="478"/>
        <v>8 hari 13 jam 9 menit 0</v>
      </c>
      <c r="FM217" s="76"/>
      <c r="FN217" s="76"/>
      <c r="FO217" s="274"/>
      <c r="FP217" s="76" t="s">
        <v>645</v>
      </c>
      <c r="FQ217" s="275">
        <v>45709.0</v>
      </c>
      <c r="FR217" s="76"/>
      <c r="FS217" s="76"/>
      <c r="FT217" s="76"/>
      <c r="FU217" s="274"/>
      <c r="FV217" s="274"/>
      <c r="FW217" s="274"/>
      <c r="FX217" s="274"/>
      <c r="FY217" s="274"/>
      <c r="FZ217" s="274"/>
      <c r="GA217" s="274"/>
    </row>
    <row r="218" ht="30.75" customHeight="1">
      <c r="A218" s="522"/>
      <c r="B218" s="79" t="s">
        <v>258</v>
      </c>
      <c r="C218" s="1272" t="s">
        <v>397</v>
      </c>
      <c r="D218" s="169" t="s">
        <v>11</v>
      </c>
      <c r="E218" s="149" t="s">
        <v>646</v>
      </c>
      <c r="F218" s="169" t="s">
        <v>279</v>
      </c>
      <c r="G218" s="169" t="s">
        <v>34</v>
      </c>
      <c r="H218" s="169" t="s">
        <v>280</v>
      </c>
      <c r="I218" s="169" t="s">
        <v>640</v>
      </c>
      <c r="J218" s="169" t="s">
        <v>473</v>
      </c>
      <c r="K218" s="155" t="s">
        <v>647</v>
      </c>
      <c r="L218" s="244">
        <v>7500.0</v>
      </c>
      <c r="M218" s="245">
        <v>7960.567</v>
      </c>
      <c r="N218" s="374" t="s">
        <v>265</v>
      </c>
      <c r="O218" s="149"/>
      <c r="P218" s="149"/>
      <c r="Q218" s="149"/>
      <c r="R218" s="149"/>
      <c r="S218" s="149" t="s">
        <v>93</v>
      </c>
      <c r="T218" s="79"/>
      <c r="U218" s="150">
        <v>45711.0</v>
      </c>
      <c r="V218" s="105"/>
      <c r="W218" s="247"/>
      <c r="X218" s="79" t="s">
        <v>189</v>
      </c>
      <c r="Y218" s="150">
        <v>45711.0</v>
      </c>
      <c r="Z218" s="64">
        <v>45711.59375</v>
      </c>
      <c r="AA218" s="72">
        <v>45711.0</v>
      </c>
      <c r="AB218" s="64">
        <v>45711.74097222222</v>
      </c>
      <c r="AC218" s="155"/>
      <c r="AD218" s="404">
        <v>0.0</v>
      </c>
      <c r="AE218" s="66"/>
      <c r="AF218" s="261" t="s">
        <v>284</v>
      </c>
      <c r="AG218" s="155" t="s">
        <v>191</v>
      </c>
      <c r="AH218" s="399" t="s">
        <v>1506</v>
      </c>
      <c r="AI218" s="759" t="s">
        <v>883</v>
      </c>
      <c r="AJ218" s="759" t="s">
        <v>883</v>
      </c>
      <c r="AK218" s="759" t="s">
        <v>884</v>
      </c>
      <c r="AL218" s="399" t="s">
        <v>142</v>
      </c>
      <c r="AM218" s="163"/>
      <c r="AN218" s="255"/>
      <c r="AO218" s="562" t="s">
        <v>883</v>
      </c>
      <c r="AP218" s="1269">
        <v>4200.0</v>
      </c>
      <c r="AQ218" s="978">
        <v>48.76</v>
      </c>
      <c r="AR218" s="893">
        <v>16312.0</v>
      </c>
      <c r="AS218" s="1198">
        <f t="shared" si="481"/>
        <v>795373.12</v>
      </c>
      <c r="AT218" s="971">
        <v>700753.0</v>
      </c>
      <c r="AU218" s="971">
        <v>675058.6077</v>
      </c>
      <c r="AV218" s="894">
        <v>200000.0</v>
      </c>
      <c r="AW218" s="1193">
        <f t="shared" si="482"/>
        <v>105379.88</v>
      </c>
      <c r="AX218" s="902" t="s">
        <v>192</v>
      </c>
      <c r="AY218" s="79">
        <v>8.20250221868843E14</v>
      </c>
      <c r="AZ218" s="163">
        <v>4.08852808E8</v>
      </c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876">
        <f t="shared" si="468"/>
        <v>0</v>
      </c>
      <c r="BQ218" s="877">
        <f t="shared" si="469"/>
        <v>0</v>
      </c>
      <c r="BR218" s="878">
        <f t="shared" si="470"/>
        <v>0</v>
      </c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79"/>
      <c r="CM218" s="79"/>
      <c r="CN218" s="79"/>
      <c r="CO218" s="79"/>
      <c r="CP218" s="79"/>
      <c r="CQ218" s="79"/>
      <c r="CR218" s="79"/>
      <c r="CS218" s="79"/>
      <c r="CT218" s="79"/>
      <c r="CU218" s="79"/>
      <c r="CV218" s="79"/>
      <c r="CW218" s="79"/>
      <c r="CX218" s="79"/>
      <c r="CY218" s="79"/>
      <c r="CZ218" s="79"/>
      <c r="DA218" s="79"/>
      <c r="DB218" s="79"/>
      <c r="DC218" s="79"/>
      <c r="DD218" s="79"/>
      <c r="DE218" s="79"/>
      <c r="DF218" s="79"/>
      <c r="DG218" s="79"/>
      <c r="DH218" s="79"/>
      <c r="DI218" s="79"/>
      <c r="DJ218" s="79"/>
      <c r="DK218" s="79"/>
      <c r="DL218" s="79"/>
      <c r="DM218" s="79">
        <v>7900.0</v>
      </c>
      <c r="DN218" s="155"/>
      <c r="DO218" s="105"/>
      <c r="DP218" s="105"/>
      <c r="DQ218" s="105"/>
      <c r="DR218" s="105"/>
      <c r="DS218" s="105"/>
      <c r="DT218" s="105"/>
      <c r="DU218" s="105"/>
      <c r="DV218" s="105"/>
      <c r="DW218" s="105"/>
      <c r="DX218" s="105"/>
      <c r="DY218" s="105"/>
      <c r="DZ218" s="105"/>
      <c r="EA218" s="105"/>
      <c r="EB218" s="105"/>
      <c r="EC218" s="105"/>
      <c r="ED218" s="105"/>
      <c r="EE218" s="105"/>
      <c r="EF218" s="105"/>
      <c r="EG218" s="105"/>
      <c r="EH218" s="105"/>
      <c r="EI218" s="105"/>
      <c r="EJ218" s="105"/>
      <c r="EK218" s="105"/>
      <c r="EL218" s="105"/>
      <c r="EM218" s="105"/>
      <c r="EN218" s="105"/>
      <c r="EO218" s="105"/>
      <c r="EP218" s="105"/>
      <c r="EQ218" s="163">
        <v>200000.0</v>
      </c>
      <c r="ER218" s="164" t="s">
        <v>194</v>
      </c>
      <c r="ES218" s="165">
        <v>3.0E7</v>
      </c>
      <c r="ET218" s="163">
        <v>200000.0</v>
      </c>
      <c r="EU218" s="69"/>
      <c r="EV218" s="69">
        <v>45710.881944444445</v>
      </c>
      <c r="EW218" s="69">
        <v>45711.375</v>
      </c>
      <c r="EX218" s="69">
        <v>45711.381944444445</v>
      </c>
      <c r="EY218" s="70">
        <v>45711.59375</v>
      </c>
      <c r="EZ218" s="71">
        <f t="shared" si="471"/>
        <v>0.7118055556</v>
      </c>
      <c r="FA218" s="72" t="str">
        <f t="shared" si="472"/>
        <v>0 hari 17 jam 5 menit 0</v>
      </c>
      <c r="FB218" s="73">
        <v>45711.74097222222</v>
      </c>
      <c r="FC218" s="71">
        <f t="shared" si="473"/>
        <v>0.8590277778</v>
      </c>
      <c r="FD218" s="72" t="str">
        <f t="shared" si="474"/>
        <v>0 hari 20 jam 37 menit 0</v>
      </c>
      <c r="FE218" s="524">
        <v>45718.697916666664</v>
      </c>
      <c r="FF218" s="523">
        <v>45731.01736111111</v>
      </c>
      <c r="FG218" s="524">
        <v>45731.18402777778</v>
      </c>
      <c r="FH218" s="524">
        <v>45732.97222222222</v>
      </c>
      <c r="FI218" s="71">
        <f t="shared" si="475"/>
        <v>14.27430556</v>
      </c>
      <c r="FJ218" s="72" t="str">
        <f t="shared" si="476"/>
        <v>14 hari 6 jam 35 menit 0</v>
      </c>
      <c r="FK218" s="71">
        <f t="shared" si="477"/>
        <v>15.13333333</v>
      </c>
      <c r="FL218" s="72" t="str">
        <f t="shared" si="478"/>
        <v>15 hari 3 jam 12 menit 0</v>
      </c>
      <c r="FM218" s="76"/>
      <c r="FN218" s="76"/>
      <c r="FO218" s="274"/>
      <c r="FP218" s="76" t="s">
        <v>648</v>
      </c>
      <c r="FQ218" s="275">
        <v>45708.0</v>
      </c>
      <c r="FR218" s="76"/>
      <c r="FS218" s="76"/>
      <c r="FT218" s="76"/>
      <c r="FU218" s="274"/>
      <c r="FV218" s="274"/>
      <c r="FW218" s="274"/>
      <c r="FX218" s="274"/>
      <c r="FY218" s="274"/>
      <c r="FZ218" s="274"/>
      <c r="GA218" s="274"/>
    </row>
    <row r="219" ht="30.75" customHeight="1">
      <c r="A219" s="522"/>
      <c r="B219" s="79" t="s">
        <v>258</v>
      </c>
      <c r="C219" s="1272" t="s">
        <v>397</v>
      </c>
      <c r="D219" s="169" t="s">
        <v>11</v>
      </c>
      <c r="E219" s="149" t="s">
        <v>649</v>
      </c>
      <c r="F219" s="169" t="s">
        <v>279</v>
      </c>
      <c r="G219" s="169" t="s">
        <v>34</v>
      </c>
      <c r="H219" s="169" t="s">
        <v>280</v>
      </c>
      <c r="I219" s="169" t="s">
        <v>640</v>
      </c>
      <c r="J219" s="169" t="s">
        <v>469</v>
      </c>
      <c r="K219" s="155" t="s">
        <v>650</v>
      </c>
      <c r="L219" s="244">
        <v>7500.0</v>
      </c>
      <c r="M219" s="245">
        <v>7958.265</v>
      </c>
      <c r="N219" s="374" t="s">
        <v>265</v>
      </c>
      <c r="O219" s="149"/>
      <c r="P219" s="149"/>
      <c r="Q219" s="149"/>
      <c r="R219" s="149"/>
      <c r="S219" s="149" t="s">
        <v>93</v>
      </c>
      <c r="T219" s="79"/>
      <c r="U219" s="150">
        <v>45711.0</v>
      </c>
      <c r="V219" s="105"/>
      <c r="W219" s="247"/>
      <c r="X219" s="79" t="s">
        <v>189</v>
      </c>
      <c r="Y219" s="150">
        <v>45711.0</v>
      </c>
      <c r="Z219" s="64">
        <v>45711.89236111111</v>
      </c>
      <c r="AA219" s="72">
        <v>45712.0</v>
      </c>
      <c r="AB219" s="64">
        <v>45712.37291666667</v>
      </c>
      <c r="AC219" s="155"/>
      <c r="AD219" s="66">
        <v>7500.0</v>
      </c>
      <c r="AE219" s="66"/>
      <c r="AF219" s="261" t="s">
        <v>284</v>
      </c>
      <c r="AG219" s="155" t="s">
        <v>191</v>
      </c>
      <c r="AH219" s="399" t="s">
        <v>1506</v>
      </c>
      <c r="AI219" s="759" t="s">
        <v>883</v>
      </c>
      <c r="AJ219" s="759" t="s">
        <v>883</v>
      </c>
      <c r="AK219" s="759" t="s">
        <v>884</v>
      </c>
      <c r="AL219" s="399" t="s">
        <v>142</v>
      </c>
      <c r="AM219" s="163"/>
      <c r="AN219" s="255"/>
      <c r="AO219" s="562" t="s">
        <v>883</v>
      </c>
      <c r="AP219" s="1269">
        <v>4200.0</v>
      </c>
      <c r="AQ219" s="978">
        <v>48.76</v>
      </c>
      <c r="AR219" s="893">
        <v>16312.0</v>
      </c>
      <c r="AS219" s="1198">
        <f t="shared" si="481"/>
        <v>795373.12</v>
      </c>
      <c r="AT219" s="971">
        <v>700753.0</v>
      </c>
      <c r="AU219" s="971">
        <v>680898.0</v>
      </c>
      <c r="AV219" s="894">
        <v>200000.0</v>
      </c>
      <c r="AW219" s="1193">
        <f t="shared" si="482"/>
        <v>105379.88</v>
      </c>
      <c r="AX219" s="902" t="s">
        <v>192</v>
      </c>
      <c r="AY219" s="79">
        <v>8.20250222031235E14</v>
      </c>
      <c r="AZ219" s="163">
        <v>4.0852796E8</v>
      </c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876">
        <f t="shared" si="468"/>
        <v>0</v>
      </c>
      <c r="BQ219" s="877">
        <f t="shared" si="469"/>
        <v>0</v>
      </c>
      <c r="BR219" s="878">
        <f t="shared" si="470"/>
        <v>0</v>
      </c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79"/>
      <c r="CM219" s="79"/>
      <c r="CN219" s="79"/>
      <c r="CO219" s="79"/>
      <c r="CP219" s="79"/>
      <c r="CQ219" s="79"/>
      <c r="CR219" s="79"/>
      <c r="CS219" s="79"/>
      <c r="CT219" s="79"/>
      <c r="CU219" s="79"/>
      <c r="CV219" s="79"/>
      <c r="CW219" s="79"/>
      <c r="CX219" s="79"/>
      <c r="CY219" s="79"/>
      <c r="CZ219" s="79"/>
      <c r="DA219" s="79"/>
      <c r="DB219" s="79"/>
      <c r="DC219" s="79"/>
      <c r="DD219" s="79"/>
      <c r="DE219" s="79"/>
      <c r="DF219" s="79"/>
      <c r="DG219" s="79"/>
      <c r="DH219" s="79"/>
      <c r="DI219" s="79"/>
      <c r="DJ219" s="79"/>
      <c r="DK219" s="79"/>
      <c r="DL219" s="79"/>
      <c r="DM219" s="79">
        <v>7900.0</v>
      </c>
      <c r="DN219" s="155"/>
      <c r="DO219" s="105"/>
      <c r="DP219" s="105"/>
      <c r="DQ219" s="105"/>
      <c r="DR219" s="105"/>
      <c r="DS219" s="105"/>
      <c r="DT219" s="105"/>
      <c r="DU219" s="105"/>
      <c r="DV219" s="105"/>
      <c r="DW219" s="105"/>
      <c r="DX219" s="105"/>
      <c r="DY219" s="105"/>
      <c r="DZ219" s="105"/>
      <c r="EA219" s="105"/>
      <c r="EB219" s="105"/>
      <c r="EC219" s="105"/>
      <c r="ED219" s="105"/>
      <c r="EE219" s="105"/>
      <c r="EF219" s="105"/>
      <c r="EG219" s="105"/>
      <c r="EH219" s="105"/>
      <c r="EI219" s="105"/>
      <c r="EJ219" s="105"/>
      <c r="EK219" s="105"/>
      <c r="EL219" s="105"/>
      <c r="EM219" s="105"/>
      <c r="EN219" s="105"/>
      <c r="EO219" s="105"/>
      <c r="EP219" s="105"/>
      <c r="EQ219" s="163">
        <v>200000.0</v>
      </c>
      <c r="ER219" s="164" t="s">
        <v>194</v>
      </c>
      <c r="ES219" s="165">
        <v>3.0E7</v>
      </c>
      <c r="ET219" s="163">
        <v>200000.0</v>
      </c>
      <c r="EU219" s="69"/>
      <c r="EV219" s="69">
        <v>45711.4375</v>
      </c>
      <c r="EW219" s="69">
        <v>45711.6875</v>
      </c>
      <c r="EX219" s="69">
        <v>45711.69097222222</v>
      </c>
      <c r="EY219" s="70">
        <v>45711.89236111111</v>
      </c>
      <c r="EZ219" s="71">
        <f t="shared" si="471"/>
        <v>0.4548611111</v>
      </c>
      <c r="FA219" s="72" t="str">
        <f t="shared" si="472"/>
        <v>0 hari 10 jam 55 menit 0</v>
      </c>
      <c r="FB219" s="73">
        <v>45712.37291666667</v>
      </c>
      <c r="FC219" s="71">
        <f t="shared" si="473"/>
        <v>0.9354166667</v>
      </c>
      <c r="FD219" s="72" t="str">
        <f t="shared" si="474"/>
        <v>0 hari 22 jam 27 menit 0</v>
      </c>
      <c r="FE219" s="524">
        <v>45719.041666666664</v>
      </c>
      <c r="FF219" s="523">
        <v>45731.961805555555</v>
      </c>
      <c r="FG219" s="524">
        <v>45731.96875</v>
      </c>
      <c r="FH219" s="524">
        <v>45731.625</v>
      </c>
      <c r="FI219" s="71">
        <f t="shared" si="475"/>
        <v>12.58333333</v>
      </c>
      <c r="FJ219" s="72" t="str">
        <f t="shared" si="476"/>
        <v>12 hari 14 jam 0 menit 0</v>
      </c>
      <c r="FK219" s="71">
        <f t="shared" si="477"/>
        <v>13.51875</v>
      </c>
      <c r="FL219" s="72" t="str">
        <f t="shared" si="478"/>
        <v>13 hari 12 jam 27 menit 0</v>
      </c>
      <c r="FM219" s="76"/>
      <c r="FN219" s="76"/>
      <c r="FO219" s="274"/>
      <c r="FP219" s="76" t="s">
        <v>651</v>
      </c>
      <c r="FQ219" s="275">
        <v>45708.0</v>
      </c>
      <c r="FR219" s="76"/>
      <c r="FS219" s="76"/>
      <c r="FT219" s="76"/>
      <c r="FU219" s="274"/>
      <c r="FV219" s="274"/>
      <c r="FW219" s="274"/>
      <c r="FX219" s="274"/>
      <c r="FY219" s="274"/>
      <c r="FZ219" s="274"/>
      <c r="GA219" s="274"/>
    </row>
    <row r="220" ht="30.75" customHeight="1">
      <c r="A220" s="522"/>
      <c r="B220" s="79" t="s">
        <v>258</v>
      </c>
      <c r="C220" s="1272" t="s">
        <v>397</v>
      </c>
      <c r="D220" s="169" t="s">
        <v>11</v>
      </c>
      <c r="E220" s="149" t="s">
        <v>652</v>
      </c>
      <c r="F220" s="169" t="s">
        <v>311</v>
      </c>
      <c r="G220" s="169" t="s">
        <v>630</v>
      </c>
      <c r="H220" s="169" t="s">
        <v>631</v>
      </c>
      <c r="I220" s="169" t="s">
        <v>632</v>
      </c>
      <c r="J220" s="395" t="s">
        <v>1508</v>
      </c>
      <c r="K220" s="413" t="s">
        <v>1509</v>
      </c>
      <c r="L220" s="244">
        <v>7500.0</v>
      </c>
      <c r="M220" s="245">
        <v>7500.928</v>
      </c>
      <c r="N220" s="374" t="s">
        <v>265</v>
      </c>
      <c r="O220" s="155"/>
      <c r="P220" s="155"/>
      <c r="Q220" s="155"/>
      <c r="R220" s="155"/>
      <c r="S220" s="149" t="s">
        <v>93</v>
      </c>
      <c r="T220" s="79"/>
      <c r="U220" s="150">
        <v>45714.0</v>
      </c>
      <c r="V220" s="105"/>
      <c r="W220" s="247"/>
      <c r="X220" s="79" t="s">
        <v>634</v>
      </c>
      <c r="Y220" s="150">
        <v>45714.0</v>
      </c>
      <c r="Z220" s="64">
        <v>45714.5</v>
      </c>
      <c r="AA220" s="72">
        <v>45714.0</v>
      </c>
      <c r="AB220" s="64">
        <v>45714.663194444445</v>
      </c>
      <c r="AC220" s="155"/>
      <c r="AD220" s="66">
        <v>7500.0</v>
      </c>
      <c r="AE220" s="66"/>
      <c r="AF220" s="154" t="s">
        <v>635</v>
      </c>
      <c r="AG220" s="155" t="s">
        <v>191</v>
      </c>
      <c r="AH220" s="399" t="s">
        <v>1504</v>
      </c>
      <c r="AI220" s="759" t="s">
        <v>883</v>
      </c>
      <c r="AJ220" s="759"/>
      <c r="AK220" s="759" t="s">
        <v>884</v>
      </c>
      <c r="AL220" s="399" t="s">
        <v>142</v>
      </c>
      <c r="AM220" s="163"/>
      <c r="AN220" s="255"/>
      <c r="AO220" s="163"/>
      <c r="AP220" s="1269">
        <v>3000.0</v>
      </c>
      <c r="AQ220" s="978">
        <f>((30.06+30.82)/2)*AP220/3400</f>
        <v>26.85882353</v>
      </c>
      <c r="AR220" s="893">
        <v>16316.0</v>
      </c>
      <c r="AS220" s="1198">
        <f t="shared" si="481"/>
        <v>438228.5647</v>
      </c>
      <c r="AT220" s="893">
        <v>350000.0</v>
      </c>
      <c r="AU220" s="893">
        <v>350000.0</v>
      </c>
      <c r="AV220" s="894">
        <v>185000.0</v>
      </c>
      <c r="AW220" s="1193">
        <f t="shared" si="482"/>
        <v>96771.43529</v>
      </c>
      <c r="AX220" s="902" t="s">
        <v>192</v>
      </c>
      <c r="AY220" s="79">
        <v>8.20250224202008E14</v>
      </c>
      <c r="AZ220" s="163">
        <v>2.34247888E8</v>
      </c>
      <c r="BA220" s="79"/>
      <c r="BB220" s="896">
        <v>45690.0</v>
      </c>
      <c r="BC220" s="896">
        <v>45691.0</v>
      </c>
      <c r="BD220" s="896">
        <v>45691.0</v>
      </c>
      <c r="BE220" s="79"/>
      <c r="BF220" s="896">
        <v>45693.0</v>
      </c>
      <c r="BG220" s="54"/>
      <c r="BH220" s="54"/>
      <c r="BI220" s="54"/>
      <c r="BJ220" s="79"/>
      <c r="BK220" s="896">
        <v>45703.0</v>
      </c>
      <c r="BL220" s="896">
        <v>45703.0</v>
      </c>
      <c r="BM220" s="896">
        <v>45704.0</v>
      </c>
      <c r="BN220" s="79"/>
      <c r="BO220" s="896">
        <v>45743.0</v>
      </c>
      <c r="BP220" s="897">
        <f t="shared" si="468"/>
        <v>45743</v>
      </c>
      <c r="BQ220" s="877">
        <f t="shared" si="469"/>
        <v>40</v>
      </c>
      <c r="BR220" s="898">
        <f t="shared" si="470"/>
        <v>45743</v>
      </c>
      <c r="BS220" s="79"/>
      <c r="BT220" s="896">
        <v>45708.0</v>
      </c>
      <c r="BU220" s="896">
        <v>45714.0</v>
      </c>
      <c r="BV220" s="896">
        <v>45714.0</v>
      </c>
      <c r="BW220" s="79"/>
      <c r="BX220" s="896">
        <v>45716.0</v>
      </c>
      <c r="BY220" s="54"/>
      <c r="BZ220" s="54"/>
      <c r="CA220" s="54"/>
      <c r="CB220" s="79"/>
      <c r="CC220" s="896">
        <v>45708.0</v>
      </c>
      <c r="CD220" s="896">
        <v>45714.0</v>
      </c>
      <c r="CE220" s="896">
        <v>45714.0</v>
      </c>
      <c r="CF220" s="79"/>
      <c r="CG220" s="896">
        <v>45721.0</v>
      </c>
      <c r="CH220" s="904"/>
      <c r="CI220" s="904"/>
      <c r="CJ220" s="904"/>
      <c r="CK220" s="904"/>
      <c r="CL220" s="904"/>
      <c r="CM220" s="904"/>
      <c r="CN220" s="904"/>
      <c r="CO220" s="904"/>
      <c r="CP220" s="904"/>
      <c r="CQ220" s="904"/>
      <c r="CR220" s="904"/>
      <c r="CS220" s="904"/>
      <c r="CT220" s="79"/>
      <c r="CU220" s="79"/>
      <c r="CV220" s="79"/>
      <c r="CW220" s="79"/>
      <c r="CX220" s="79"/>
      <c r="CY220" s="79"/>
      <c r="CZ220" s="79"/>
      <c r="DA220" s="79"/>
      <c r="DB220" s="79"/>
      <c r="DC220" s="79"/>
      <c r="DD220" s="79"/>
      <c r="DE220" s="79"/>
      <c r="DF220" s="79"/>
      <c r="DG220" s="79"/>
      <c r="DH220" s="79"/>
      <c r="DI220" s="79"/>
      <c r="DJ220" s="79"/>
      <c r="DK220" s="79"/>
      <c r="DL220" s="79"/>
      <c r="DM220" s="79">
        <v>7400.0</v>
      </c>
      <c r="DN220" s="155"/>
      <c r="DO220" s="105"/>
      <c r="DP220" s="105"/>
      <c r="DQ220" s="105"/>
      <c r="DR220" s="105"/>
      <c r="DS220" s="105"/>
      <c r="DT220" s="105"/>
      <c r="DU220" s="105"/>
      <c r="DV220" s="105"/>
      <c r="DW220" s="105"/>
      <c r="DX220" s="105"/>
      <c r="DY220" s="105"/>
      <c r="DZ220" s="105"/>
      <c r="EA220" s="105"/>
      <c r="EB220" s="105"/>
      <c r="EC220" s="105"/>
      <c r="ED220" s="105"/>
      <c r="EE220" s="105"/>
      <c r="EF220" s="105"/>
      <c r="EG220" s="105"/>
      <c r="EH220" s="105"/>
      <c r="EI220" s="105"/>
      <c r="EJ220" s="105"/>
      <c r="EK220" s="105"/>
      <c r="EL220" s="105"/>
      <c r="EM220" s="105"/>
      <c r="EN220" s="105"/>
      <c r="EO220" s="105"/>
      <c r="EP220" s="105"/>
      <c r="EQ220" s="163">
        <v>190000.0</v>
      </c>
      <c r="ER220" s="79" t="s">
        <v>96</v>
      </c>
      <c r="ES220" s="79" t="s">
        <v>276</v>
      </c>
      <c r="ET220" s="163">
        <v>190000.0</v>
      </c>
      <c r="EU220" s="73"/>
      <c r="EV220" s="73">
        <v>45712.61111111111</v>
      </c>
      <c r="EW220" s="70">
        <v>45712.631944444445</v>
      </c>
      <c r="EX220" s="70">
        <v>45712.65277777778</v>
      </c>
      <c r="EY220" s="70">
        <v>45714.5</v>
      </c>
      <c r="EZ220" s="71">
        <f t="shared" si="471"/>
        <v>1.888888889</v>
      </c>
      <c r="FA220" s="72" t="str">
        <f t="shared" si="472"/>
        <v>1 hari 21 jam 20 menit 0</v>
      </c>
      <c r="FB220" s="73">
        <v>45714.663194444445</v>
      </c>
      <c r="FC220" s="71">
        <f t="shared" si="473"/>
        <v>2.052083333</v>
      </c>
      <c r="FD220" s="72" t="str">
        <f t="shared" si="474"/>
        <v>2 hari 1 jam 15 menit 0</v>
      </c>
      <c r="FE220" s="525">
        <v>45727.625</v>
      </c>
      <c r="FF220" s="526">
        <v>45728.5</v>
      </c>
      <c r="FG220" s="525">
        <v>45728.59375</v>
      </c>
      <c r="FH220" s="525">
        <v>45731.895833333336</v>
      </c>
      <c r="FI220" s="71">
        <f t="shared" si="475"/>
        <v>4.270833333</v>
      </c>
      <c r="FJ220" s="72" t="str">
        <f t="shared" si="476"/>
        <v>4 hari 6 jam 30 menit 0</v>
      </c>
      <c r="FK220" s="71">
        <f t="shared" si="477"/>
        <v>6.322916667</v>
      </c>
      <c r="FL220" s="72" t="str">
        <f t="shared" si="478"/>
        <v>6 hari 7 jam 45 menit 0</v>
      </c>
      <c r="FM220" s="76"/>
      <c r="FN220" s="76"/>
      <c r="FO220" s="274"/>
      <c r="FP220" s="76" t="s">
        <v>655</v>
      </c>
      <c r="FQ220" s="275">
        <v>45707.0</v>
      </c>
      <c r="FR220" s="76"/>
      <c r="FS220" s="76"/>
      <c r="FT220" s="76"/>
      <c r="FU220" s="274"/>
      <c r="FV220" s="274"/>
      <c r="FW220" s="274"/>
      <c r="FX220" s="274"/>
      <c r="FY220" s="274"/>
      <c r="FZ220" s="274"/>
      <c r="GA220" s="274"/>
    </row>
    <row r="221" ht="30.75" customHeight="1">
      <c r="A221" s="522"/>
      <c r="B221" s="79" t="s">
        <v>258</v>
      </c>
      <c r="C221" s="1272" t="s">
        <v>397</v>
      </c>
      <c r="D221" s="169" t="s">
        <v>11</v>
      </c>
      <c r="E221" s="149" t="s">
        <v>656</v>
      </c>
      <c r="F221" s="249" t="s">
        <v>269</v>
      </c>
      <c r="G221" s="249" t="s">
        <v>12</v>
      </c>
      <c r="H221" s="169" t="s">
        <v>657</v>
      </c>
      <c r="I221" s="249" t="s">
        <v>658</v>
      </c>
      <c r="J221" s="169" t="s">
        <v>1510</v>
      </c>
      <c r="K221" s="155" t="s">
        <v>1511</v>
      </c>
      <c r="L221" s="244">
        <v>7500.0</v>
      </c>
      <c r="M221" s="527">
        <v>7355.279</v>
      </c>
      <c r="N221" s="374" t="s">
        <v>265</v>
      </c>
      <c r="O221" s="155"/>
      <c r="P221" s="155"/>
      <c r="Q221" s="155"/>
      <c r="R221" s="155"/>
      <c r="S221" s="149" t="s">
        <v>93</v>
      </c>
      <c r="T221" s="54"/>
      <c r="U221" s="409">
        <v>45719.0</v>
      </c>
      <c r="V221" s="58"/>
      <c r="W221" s="247"/>
      <c r="X221" s="399" t="s">
        <v>266</v>
      </c>
      <c r="Y221" s="409">
        <v>45719.0</v>
      </c>
      <c r="Z221" s="398">
        <v>45719.930555555555</v>
      </c>
      <c r="AA221" s="410">
        <v>45720.0</v>
      </c>
      <c r="AB221" s="398">
        <v>45720.43402777778</v>
      </c>
      <c r="AC221" s="155"/>
      <c r="AD221" s="66">
        <v>7500.0</v>
      </c>
      <c r="AE221" s="66"/>
      <c r="AF221" s="66"/>
      <c r="AG221" s="155" t="s">
        <v>191</v>
      </c>
      <c r="AH221" s="399" t="s">
        <v>1512</v>
      </c>
      <c r="AI221" s="759" t="s">
        <v>883</v>
      </c>
      <c r="AJ221" s="759" t="s">
        <v>883</v>
      </c>
      <c r="AK221" s="759" t="s">
        <v>884</v>
      </c>
      <c r="AL221" s="399" t="s">
        <v>142</v>
      </c>
      <c r="AM221" s="163"/>
      <c r="AN221" s="255"/>
      <c r="AO221" s="163"/>
      <c r="AP221" s="956">
        <v>4000.0</v>
      </c>
      <c r="AQ221" s="978">
        <f>((49.4+49.13)/2)*AP221/4200</f>
        <v>46.91904762</v>
      </c>
      <c r="AR221" s="1273">
        <v>16575.01</v>
      </c>
      <c r="AS221" s="1198">
        <f t="shared" si="481"/>
        <v>777683.6835</v>
      </c>
      <c r="AT221" s="893">
        <v>624366.0</v>
      </c>
      <c r="AU221" s="893">
        <v>624366.0</v>
      </c>
      <c r="AV221" s="894">
        <v>188000.0</v>
      </c>
      <c r="AW221" s="1193">
        <f t="shared" si="482"/>
        <v>34682.31652</v>
      </c>
      <c r="AX221" s="902" t="s">
        <v>192</v>
      </c>
      <c r="AY221" s="399">
        <v>8.20250303122892E14</v>
      </c>
      <c r="AZ221" s="419">
        <v>3.746196E8</v>
      </c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876">
        <f t="shared" si="468"/>
        <v>0</v>
      </c>
      <c r="BQ221" s="877">
        <f t="shared" si="469"/>
        <v>0</v>
      </c>
      <c r="BR221" s="878">
        <f t="shared" si="470"/>
        <v>0</v>
      </c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79"/>
      <c r="CM221" s="79"/>
      <c r="CN221" s="79"/>
      <c r="CO221" s="79"/>
      <c r="CP221" s="79"/>
      <c r="CQ221" s="79"/>
      <c r="CR221" s="79"/>
      <c r="CS221" s="79"/>
      <c r="CT221" s="79"/>
      <c r="CU221" s="79"/>
      <c r="CV221" s="79"/>
      <c r="CW221" s="79"/>
      <c r="CX221" s="79"/>
      <c r="CY221" s="79"/>
      <c r="CZ221" s="79"/>
      <c r="DA221" s="79"/>
      <c r="DB221" s="79"/>
      <c r="DC221" s="79"/>
      <c r="DD221" s="79"/>
      <c r="DE221" s="79"/>
      <c r="DF221" s="79"/>
      <c r="DG221" s="79"/>
      <c r="DH221" s="79"/>
      <c r="DI221" s="79"/>
      <c r="DJ221" s="79"/>
      <c r="DK221" s="79"/>
      <c r="DL221" s="79"/>
      <c r="DM221" s="79">
        <v>7500.0</v>
      </c>
      <c r="DN221" s="155"/>
      <c r="DO221" s="105"/>
      <c r="DP221" s="105"/>
      <c r="DQ221" s="105"/>
      <c r="DR221" s="105"/>
      <c r="DS221" s="105"/>
      <c r="DT221" s="105"/>
      <c r="DU221" s="105"/>
      <c r="DV221" s="105"/>
      <c r="DW221" s="105"/>
      <c r="DX221" s="105"/>
      <c r="DY221" s="105"/>
      <c r="DZ221" s="105"/>
      <c r="EA221" s="105"/>
      <c r="EB221" s="105"/>
      <c r="EC221" s="105"/>
      <c r="ED221" s="105"/>
      <c r="EE221" s="105"/>
      <c r="EF221" s="105"/>
      <c r="EG221" s="105"/>
      <c r="EH221" s="105"/>
      <c r="EI221" s="105"/>
      <c r="EJ221" s="105"/>
      <c r="EK221" s="105"/>
      <c r="EL221" s="105"/>
      <c r="EM221" s="105"/>
      <c r="EN221" s="105"/>
      <c r="EO221" s="105"/>
      <c r="EP221" s="105"/>
      <c r="EQ221" s="528" t="s">
        <v>627</v>
      </c>
      <c r="ER221" s="528" t="s">
        <v>627</v>
      </c>
      <c r="ES221" s="528" t="s">
        <v>627</v>
      </c>
      <c r="ET221" s="528" t="s">
        <v>627</v>
      </c>
      <c r="EU221" s="73"/>
      <c r="EV221" s="73">
        <v>45716.79513888889</v>
      </c>
      <c r="EW221" s="406">
        <v>45719.40277777778</v>
      </c>
      <c r="EX221" s="406">
        <v>45719.416666666664</v>
      </c>
      <c r="EY221" s="406">
        <v>45719.930555555555</v>
      </c>
      <c r="EZ221" s="71">
        <f t="shared" si="471"/>
        <v>3.135416667</v>
      </c>
      <c r="FA221" s="72" t="str">
        <f t="shared" si="472"/>
        <v>3 hari 3 jam 15 menit 0</v>
      </c>
      <c r="FB221" s="529">
        <v>45720.43402777778</v>
      </c>
      <c r="FC221" s="71">
        <f t="shared" si="473"/>
        <v>3.638888889</v>
      </c>
      <c r="FD221" s="72" t="str">
        <f t="shared" si="474"/>
        <v>3 hari 15 jam 20 menit 0</v>
      </c>
      <c r="FE221" s="525">
        <v>45726.25</v>
      </c>
      <c r="FF221" s="530">
        <v>45728.604166666664</v>
      </c>
      <c r="FG221" s="403">
        <v>45728.97222222222</v>
      </c>
      <c r="FH221" s="403">
        <v>45730.25</v>
      </c>
      <c r="FI221" s="71">
        <f t="shared" si="475"/>
        <v>4</v>
      </c>
      <c r="FJ221" s="72" t="str">
        <f t="shared" si="476"/>
        <v>4 hari 0 jam 0 menit 0</v>
      </c>
      <c r="FK221" s="71">
        <f t="shared" si="477"/>
        <v>7.638888889</v>
      </c>
      <c r="FL221" s="72" t="str">
        <f t="shared" si="478"/>
        <v>7 hari 15 jam 20 menit 0</v>
      </c>
      <c r="FM221" s="76"/>
      <c r="FN221" s="76"/>
      <c r="FO221" s="274"/>
      <c r="FP221" s="76" t="s">
        <v>661</v>
      </c>
      <c r="FQ221" s="275">
        <v>45713.0</v>
      </c>
      <c r="FR221" s="76"/>
      <c r="FS221" s="76"/>
      <c r="FT221" s="76"/>
      <c r="FU221" s="274"/>
      <c r="FV221" s="274"/>
      <c r="FW221" s="274"/>
      <c r="FX221" s="274"/>
      <c r="FY221" s="274"/>
      <c r="FZ221" s="274"/>
      <c r="GA221" s="274"/>
    </row>
    <row r="222" ht="30.75" customHeight="1">
      <c r="A222" s="522"/>
      <c r="B222" s="54" t="s">
        <v>258</v>
      </c>
      <c r="C222" s="1272" t="s">
        <v>397</v>
      </c>
      <c r="D222" s="169" t="s">
        <v>11</v>
      </c>
      <c r="E222" s="149" t="s">
        <v>662</v>
      </c>
      <c r="F222" s="395" t="s">
        <v>663</v>
      </c>
      <c r="G222" s="169" t="s">
        <v>664</v>
      </c>
      <c r="H222" s="169" t="s">
        <v>1513</v>
      </c>
      <c r="I222" s="395" t="s">
        <v>632</v>
      </c>
      <c r="J222" s="395" t="s">
        <v>1514</v>
      </c>
      <c r="K222" s="413" t="s">
        <v>1515</v>
      </c>
      <c r="L222" s="244">
        <v>7500.0</v>
      </c>
      <c r="M222" s="527">
        <v>7844.989</v>
      </c>
      <c r="N222" s="374" t="s">
        <v>265</v>
      </c>
      <c r="O222" s="155"/>
      <c r="P222" s="155"/>
      <c r="Q222" s="155"/>
      <c r="R222" s="155"/>
      <c r="S222" s="149" t="s">
        <v>93</v>
      </c>
      <c r="T222" s="54"/>
      <c r="U222" s="409">
        <v>45733.0</v>
      </c>
      <c r="V222" s="58"/>
      <c r="W222" s="247"/>
      <c r="X222" s="399" t="s">
        <v>634</v>
      </c>
      <c r="Y222" s="409">
        <v>45733.0</v>
      </c>
      <c r="Z222" s="398">
        <v>45733.67361111111</v>
      </c>
      <c r="AA222" s="410">
        <v>45733.85277777778</v>
      </c>
      <c r="AB222" s="398">
        <v>45733.85277777778</v>
      </c>
      <c r="AC222" s="155"/>
      <c r="AD222" s="66">
        <v>7500.0</v>
      </c>
      <c r="AE222" s="66"/>
      <c r="AF222" s="154" t="s">
        <v>635</v>
      </c>
      <c r="AG222" s="155" t="s">
        <v>191</v>
      </c>
      <c r="AH222" s="399" t="s">
        <v>1516</v>
      </c>
      <c r="AI222" s="759" t="s">
        <v>883</v>
      </c>
      <c r="AJ222" s="759"/>
      <c r="AK222" s="759" t="s">
        <v>884</v>
      </c>
      <c r="AL222" s="399"/>
      <c r="AM222" s="163"/>
      <c r="AN222" s="255"/>
      <c r="AO222" s="163"/>
      <c r="AP222" s="956">
        <v>3000.0</v>
      </c>
      <c r="AQ222" s="978">
        <f>((32.03+32.28)/2)*AP222/3400</f>
        <v>28.37205882</v>
      </c>
      <c r="AR222" s="893">
        <v>16392.0</v>
      </c>
      <c r="AS222" s="1198">
        <f t="shared" si="481"/>
        <v>465074.7882</v>
      </c>
      <c r="AT222" s="893">
        <v>345000.0</v>
      </c>
      <c r="AU222" s="893">
        <v>345000.0</v>
      </c>
      <c r="AV222" s="894">
        <v>185000.0</v>
      </c>
      <c r="AW222" s="1193">
        <f t="shared" si="482"/>
        <v>64925.21176</v>
      </c>
      <c r="AX222" s="902" t="s">
        <v>192</v>
      </c>
      <c r="AY222" s="399">
        <v>8.20250314894358E14</v>
      </c>
      <c r="AZ222" s="419">
        <v>2.27087648E8</v>
      </c>
      <c r="BA222" s="79"/>
      <c r="BB222" s="896">
        <v>45703.0</v>
      </c>
      <c r="BC222" s="896">
        <v>45707.0</v>
      </c>
      <c r="BD222" s="896">
        <v>45707.0</v>
      </c>
      <c r="BE222" s="79"/>
      <c r="BF222" s="896">
        <v>45709.0</v>
      </c>
      <c r="BG222" s="54"/>
      <c r="BH222" s="54"/>
      <c r="BI222" s="54"/>
      <c r="BJ222" s="79"/>
      <c r="BK222" s="896">
        <v>45721.0</v>
      </c>
      <c r="BL222" s="896">
        <v>45721.0</v>
      </c>
      <c r="BM222" s="896">
        <v>45721.0</v>
      </c>
      <c r="BN222" s="79"/>
      <c r="BO222" s="896">
        <v>45733.0</v>
      </c>
      <c r="BP222" s="897">
        <f t="shared" si="468"/>
        <v>45733</v>
      </c>
      <c r="BQ222" s="877">
        <f t="shared" si="469"/>
        <v>12</v>
      </c>
      <c r="BR222" s="898">
        <f t="shared" si="470"/>
        <v>45733</v>
      </c>
      <c r="BS222" s="79"/>
      <c r="BT222" s="896">
        <v>45733.0</v>
      </c>
      <c r="BU222" s="896">
        <v>45733.0</v>
      </c>
      <c r="BV222" s="896">
        <v>45733.0</v>
      </c>
      <c r="BW222" s="79"/>
      <c r="BX222" s="896">
        <v>45735.0</v>
      </c>
      <c r="BY222" s="54"/>
      <c r="BZ222" s="54"/>
      <c r="CA222" s="54"/>
      <c r="CB222" s="79"/>
      <c r="CC222" s="896">
        <v>45733.0</v>
      </c>
      <c r="CD222" s="896">
        <v>45733.0</v>
      </c>
      <c r="CE222" s="896">
        <v>45733.0</v>
      </c>
      <c r="CF222" s="79"/>
      <c r="CG222" s="896">
        <v>45737.0</v>
      </c>
      <c r="CH222" s="904"/>
      <c r="CI222" s="904"/>
      <c r="CJ222" s="904"/>
      <c r="CK222" s="904"/>
      <c r="CL222" s="904"/>
      <c r="CM222" s="904"/>
      <c r="CN222" s="904"/>
      <c r="CO222" s="904"/>
      <c r="CP222" s="904"/>
      <c r="CQ222" s="904"/>
      <c r="CR222" s="904"/>
      <c r="CS222" s="904"/>
      <c r="CT222" s="79"/>
      <c r="CU222" s="79"/>
      <c r="CV222" s="79"/>
      <c r="CW222" s="79"/>
      <c r="CX222" s="79"/>
      <c r="CY222" s="79"/>
      <c r="CZ222" s="79"/>
      <c r="DA222" s="79"/>
      <c r="DB222" s="79"/>
      <c r="DC222" s="79"/>
      <c r="DD222" s="79"/>
      <c r="DE222" s="79"/>
      <c r="DF222" s="79"/>
      <c r="DG222" s="79"/>
      <c r="DH222" s="79"/>
      <c r="DI222" s="79"/>
      <c r="DJ222" s="79"/>
      <c r="DK222" s="79"/>
      <c r="DL222" s="79"/>
      <c r="DM222" s="79">
        <v>7400.0</v>
      </c>
      <c r="DN222" s="155"/>
      <c r="DO222" s="105"/>
      <c r="DP222" s="105"/>
      <c r="DQ222" s="105"/>
      <c r="DR222" s="105"/>
      <c r="DS222" s="105"/>
      <c r="DT222" s="105"/>
      <c r="DU222" s="105"/>
      <c r="DV222" s="105"/>
      <c r="DW222" s="105"/>
      <c r="DX222" s="105"/>
      <c r="DY222" s="105"/>
      <c r="DZ222" s="105"/>
      <c r="EA222" s="105"/>
      <c r="EB222" s="105"/>
      <c r="EC222" s="105"/>
      <c r="ED222" s="105"/>
      <c r="EE222" s="105"/>
      <c r="EF222" s="105"/>
      <c r="EG222" s="105"/>
      <c r="EH222" s="105"/>
      <c r="EI222" s="105"/>
      <c r="EJ222" s="105"/>
      <c r="EK222" s="105"/>
      <c r="EL222" s="105"/>
      <c r="EM222" s="105"/>
      <c r="EN222" s="105"/>
      <c r="EO222" s="105"/>
      <c r="EP222" s="105"/>
      <c r="EQ222" s="528" t="s">
        <v>627</v>
      </c>
      <c r="ER222" s="528" t="s">
        <v>627</v>
      </c>
      <c r="ES222" s="528" t="s">
        <v>627</v>
      </c>
      <c r="ET222" s="528" t="s">
        <v>627</v>
      </c>
      <c r="EU222" s="402"/>
      <c r="EV222" s="402">
        <v>45724.538194444445</v>
      </c>
      <c r="EW222" s="531">
        <v>45730.479166666664</v>
      </c>
      <c r="EX222" s="531">
        <v>45731.38888888889</v>
      </c>
      <c r="EY222" s="531">
        <v>45733.666666666664</v>
      </c>
      <c r="EZ222" s="71">
        <f t="shared" si="471"/>
        <v>9.128472222</v>
      </c>
      <c r="FA222" s="72" t="str">
        <f t="shared" si="472"/>
        <v>9 hari 3 jam 5 menit 0</v>
      </c>
      <c r="FB222" s="532">
        <v>45733.85277777778</v>
      </c>
      <c r="FC222" s="71">
        <f t="shared" si="473"/>
        <v>9.314583333</v>
      </c>
      <c r="FD222" s="72" t="str">
        <f t="shared" si="474"/>
        <v>9 hari 7 jam 33 menit 0</v>
      </c>
      <c r="FE222" s="276"/>
      <c r="FF222" s="172"/>
      <c r="FG222" s="76"/>
      <c r="FH222" s="76"/>
      <c r="FI222" s="76"/>
      <c r="FJ222" s="76"/>
      <c r="FK222" s="76"/>
      <c r="FL222" s="76"/>
      <c r="FM222" s="76"/>
      <c r="FN222" s="76"/>
      <c r="FO222" s="274"/>
      <c r="FP222" s="420" t="s">
        <v>668</v>
      </c>
      <c r="FQ222" s="533">
        <v>45718.0</v>
      </c>
      <c r="FR222" s="76"/>
      <c r="FS222" s="76"/>
      <c r="FT222" s="76"/>
      <c r="FU222" s="274"/>
      <c r="FV222" s="274"/>
      <c r="FW222" s="274"/>
      <c r="FX222" s="274"/>
      <c r="FY222" s="274"/>
      <c r="FZ222" s="274"/>
      <c r="GA222" s="274"/>
    </row>
    <row r="223" ht="28.5" customHeight="1">
      <c r="A223" s="412"/>
      <c r="B223" s="54" t="s">
        <v>258</v>
      </c>
      <c r="C223" s="1272" t="s">
        <v>397</v>
      </c>
      <c r="D223" s="249" t="s">
        <v>11</v>
      </c>
      <c r="E223" s="534" t="s">
        <v>669</v>
      </c>
      <c r="F223" s="249" t="s">
        <v>269</v>
      </c>
      <c r="G223" s="249" t="s">
        <v>670</v>
      </c>
      <c r="H223" s="169" t="s">
        <v>657</v>
      </c>
      <c r="I223" s="249" t="s">
        <v>658</v>
      </c>
      <c r="J223" s="249" t="s">
        <v>671</v>
      </c>
      <c r="K223" s="249" t="s">
        <v>672</v>
      </c>
      <c r="L223" s="244">
        <v>7500.0</v>
      </c>
      <c r="M223" s="527">
        <v>7532.938</v>
      </c>
      <c r="N223" s="172" t="s">
        <v>265</v>
      </c>
      <c r="O223" s="155"/>
      <c r="P223" s="155"/>
      <c r="Q223" s="155"/>
      <c r="R223" s="155"/>
      <c r="S223" s="149" t="s">
        <v>93</v>
      </c>
      <c r="T223" s="104"/>
      <c r="U223" s="409">
        <v>45719.0</v>
      </c>
      <c r="V223" s="68"/>
      <c r="W223" s="104"/>
      <c r="X223" s="399" t="s">
        <v>266</v>
      </c>
      <c r="Y223" s="409">
        <v>45719.0</v>
      </c>
      <c r="Z223" s="398">
        <v>45719.93402777778</v>
      </c>
      <c r="AA223" s="410">
        <v>45720.0</v>
      </c>
      <c r="AB223" s="398">
        <v>45720.450694444444</v>
      </c>
      <c r="AC223" s="249"/>
      <c r="AD223" s="66">
        <v>7500.0</v>
      </c>
      <c r="AE223" s="535"/>
      <c r="AF223" s="535"/>
      <c r="AG223" s="155" t="s">
        <v>191</v>
      </c>
      <c r="AH223" s="399" t="s">
        <v>1512</v>
      </c>
      <c r="AI223" s="759" t="s">
        <v>883</v>
      </c>
      <c r="AJ223" s="759" t="s">
        <v>883</v>
      </c>
      <c r="AK223" s="759" t="s">
        <v>884</v>
      </c>
      <c r="AL223" s="399" t="s">
        <v>142</v>
      </c>
      <c r="AM223" s="163"/>
      <c r="AN223" s="255"/>
      <c r="AO223" s="163"/>
      <c r="AP223" s="1269">
        <v>4000.0</v>
      </c>
      <c r="AQ223" s="978">
        <f>((49.13+49.4)/2)*AP223/4200</f>
        <v>46.91904762</v>
      </c>
      <c r="AR223" s="1273">
        <v>16575.01</v>
      </c>
      <c r="AS223" s="1198">
        <f t="shared" si="481"/>
        <v>777683.6835</v>
      </c>
      <c r="AT223" s="893">
        <v>884366.0</v>
      </c>
      <c r="AU223" s="893">
        <v>884366.0</v>
      </c>
      <c r="AV223" s="894">
        <v>0.0</v>
      </c>
      <c r="AW223" s="1193">
        <f t="shared" si="482"/>
        <v>106682.3165</v>
      </c>
      <c r="AX223" s="902" t="s">
        <v>192</v>
      </c>
      <c r="AY223" s="399">
        <v>8.20250303120774E14</v>
      </c>
      <c r="AZ223" s="419">
        <v>3.792684E8</v>
      </c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876">
        <f t="shared" si="468"/>
        <v>0</v>
      </c>
      <c r="BQ223" s="877">
        <f t="shared" si="469"/>
        <v>0</v>
      </c>
      <c r="BR223" s="878">
        <f t="shared" si="470"/>
        <v>0</v>
      </c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79"/>
      <c r="CM223" s="79"/>
      <c r="CN223" s="79"/>
      <c r="CO223" s="79"/>
      <c r="CP223" s="79"/>
      <c r="CQ223" s="79"/>
      <c r="CR223" s="79"/>
      <c r="CS223" s="79"/>
      <c r="CT223" s="79"/>
      <c r="CU223" s="79"/>
      <c r="CV223" s="79"/>
      <c r="CW223" s="79"/>
      <c r="CX223" s="79"/>
      <c r="CY223" s="79"/>
      <c r="CZ223" s="79"/>
      <c r="DA223" s="79"/>
      <c r="DB223" s="79"/>
      <c r="DC223" s="79"/>
      <c r="DD223" s="79"/>
      <c r="DE223" s="79"/>
      <c r="DF223" s="79"/>
      <c r="DG223" s="79"/>
      <c r="DH223" s="79"/>
      <c r="DI223" s="79"/>
      <c r="DJ223" s="79"/>
      <c r="DK223" s="79"/>
      <c r="DL223" s="79"/>
      <c r="DM223" s="79">
        <v>7500.0</v>
      </c>
      <c r="DN223" s="249"/>
      <c r="DO223" s="104"/>
      <c r="DP223" s="104"/>
      <c r="DQ223" s="104"/>
      <c r="DR223" s="104"/>
      <c r="DS223" s="104"/>
      <c r="DT223" s="104"/>
      <c r="DU223" s="104"/>
      <c r="DV223" s="104"/>
      <c r="DW223" s="104"/>
      <c r="DX223" s="104"/>
      <c r="DY223" s="104"/>
      <c r="DZ223" s="104"/>
      <c r="EA223" s="104"/>
      <c r="EB223" s="104"/>
      <c r="EC223" s="104"/>
      <c r="ED223" s="104"/>
      <c r="EE223" s="104"/>
      <c r="EF223" s="104"/>
      <c r="EG223" s="104"/>
      <c r="EH223" s="104"/>
      <c r="EI223" s="104"/>
      <c r="EJ223" s="104"/>
      <c r="EK223" s="104"/>
      <c r="EL223" s="104"/>
      <c r="EM223" s="104"/>
      <c r="EN223" s="104"/>
      <c r="EO223" s="104"/>
      <c r="EP223" s="104"/>
      <c r="EQ223" s="528" t="s">
        <v>627</v>
      </c>
      <c r="ER223" s="528" t="s">
        <v>627</v>
      </c>
      <c r="ES223" s="528" t="s">
        <v>627</v>
      </c>
      <c r="ET223" s="528" t="s">
        <v>627</v>
      </c>
      <c r="EU223" s="536"/>
      <c r="EV223" s="536">
        <v>45719.375</v>
      </c>
      <c r="EW223" s="536">
        <v>45719.375</v>
      </c>
      <c r="EX223" s="536">
        <v>45719.39236111111</v>
      </c>
      <c r="EY223" s="536">
        <v>45719.93402777778</v>
      </c>
      <c r="EZ223" s="71">
        <f t="shared" si="471"/>
        <v>0.5590277778</v>
      </c>
      <c r="FA223" s="72" t="str">
        <f t="shared" si="472"/>
        <v>0 hari 13 jam 25 menit 0</v>
      </c>
      <c r="FB223" s="536">
        <v>45720.450694444444</v>
      </c>
      <c r="FC223" s="71">
        <f t="shared" si="473"/>
        <v>1.075694444</v>
      </c>
      <c r="FD223" s="72" t="str">
        <f t="shared" si="474"/>
        <v>1 hari 1 jam 49 menit 0</v>
      </c>
      <c r="FE223" s="537"/>
      <c r="FF223" s="165"/>
      <c r="FG223" s="165"/>
      <c r="FH223" s="165"/>
      <c r="FI223" s="165"/>
      <c r="FJ223" s="165"/>
      <c r="FK223" s="165"/>
      <c r="FL223" s="165"/>
      <c r="FM223" s="165"/>
      <c r="FN223" s="165"/>
      <c r="FO223" s="225"/>
      <c r="FP223" s="165" t="s">
        <v>673</v>
      </c>
      <c r="FQ223" s="275">
        <v>45711.0</v>
      </c>
      <c r="FR223" s="165"/>
      <c r="FS223" s="165"/>
      <c r="FT223" s="165"/>
      <c r="FU223" s="303"/>
      <c r="FV223" s="303"/>
      <c r="FW223" s="303"/>
      <c r="FX223" s="303"/>
      <c r="FY223" s="303"/>
      <c r="FZ223" s="303"/>
      <c r="GA223" s="303"/>
    </row>
    <row r="224" ht="30.75" customHeight="1">
      <c r="A224" s="522"/>
      <c r="B224" s="79" t="s">
        <v>258</v>
      </c>
      <c r="C224" s="1272" t="s">
        <v>397</v>
      </c>
      <c r="D224" s="169" t="s">
        <v>11</v>
      </c>
      <c r="E224" s="414" t="s">
        <v>674</v>
      </c>
      <c r="F224" s="249" t="s">
        <v>269</v>
      </c>
      <c r="G224" s="249" t="s">
        <v>12</v>
      </c>
      <c r="H224" s="169" t="s">
        <v>657</v>
      </c>
      <c r="I224" s="249" t="s">
        <v>658</v>
      </c>
      <c r="J224" s="538" t="s">
        <v>1517</v>
      </c>
      <c r="K224" s="413" t="s">
        <v>676</v>
      </c>
      <c r="L224" s="244">
        <v>7500.0</v>
      </c>
      <c r="M224" s="527">
        <v>7146.478</v>
      </c>
      <c r="N224" s="172" t="s">
        <v>265</v>
      </c>
      <c r="O224" s="155"/>
      <c r="P224" s="155"/>
      <c r="Q224" s="155"/>
      <c r="R224" s="155"/>
      <c r="S224" s="149" t="s">
        <v>93</v>
      </c>
      <c r="T224" s="54"/>
      <c r="U224" s="409">
        <v>45730.0</v>
      </c>
      <c r="V224" s="58"/>
      <c r="W224" s="247"/>
      <c r="X224" s="79"/>
      <c r="Y224" s="409">
        <v>45730.0</v>
      </c>
      <c r="Z224" s="398">
        <v>45730.944444444445</v>
      </c>
      <c r="AA224" s="410">
        <v>45731.0</v>
      </c>
      <c r="AB224" s="398">
        <v>45731.35763888889</v>
      </c>
      <c r="AC224" s="155"/>
      <c r="AD224" s="66">
        <v>7500.0</v>
      </c>
      <c r="AE224" s="66"/>
      <c r="AF224" s="66"/>
      <c r="AG224" s="155" t="s">
        <v>191</v>
      </c>
      <c r="AH224" s="399" t="s">
        <v>1518</v>
      </c>
      <c r="AI224" s="759" t="s">
        <v>883</v>
      </c>
      <c r="AJ224" s="759" t="s">
        <v>883</v>
      </c>
      <c r="AK224" s="759" t="s">
        <v>884</v>
      </c>
      <c r="AL224" s="399" t="s">
        <v>142</v>
      </c>
      <c r="AM224" s="163"/>
      <c r="AN224" s="255"/>
      <c r="AO224" s="163"/>
      <c r="AP224" s="1269">
        <v>4000.0</v>
      </c>
      <c r="AQ224" s="978">
        <f>((49.86+49.4)/2)*AP224/4200</f>
        <v>47.26666667</v>
      </c>
      <c r="AR224" s="1273">
        <v>16428.0</v>
      </c>
      <c r="AS224" s="1198">
        <f t="shared" si="481"/>
        <v>776496.8</v>
      </c>
      <c r="AT224" s="893">
        <v>624366.0</v>
      </c>
      <c r="AU224" s="893">
        <v>624366.0</v>
      </c>
      <c r="AV224" s="894">
        <v>188000.0</v>
      </c>
      <c r="AW224" s="1193">
        <f t="shared" si="482"/>
        <v>35869.2</v>
      </c>
      <c r="AX224" s="902" t="s">
        <v>192</v>
      </c>
      <c r="AY224" s="399">
        <v>8.20250314826712E14</v>
      </c>
      <c r="AZ224" s="419">
        <v>3.746196E8</v>
      </c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876">
        <f t="shared" si="468"/>
        <v>0</v>
      </c>
      <c r="BQ224" s="877">
        <f t="shared" si="469"/>
        <v>0</v>
      </c>
      <c r="BR224" s="878">
        <f t="shared" si="470"/>
        <v>0</v>
      </c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79"/>
      <c r="CM224" s="79"/>
      <c r="CN224" s="79"/>
      <c r="CO224" s="79"/>
      <c r="CP224" s="79"/>
      <c r="CQ224" s="79"/>
      <c r="CR224" s="79"/>
      <c r="CS224" s="79"/>
      <c r="CT224" s="79"/>
      <c r="CU224" s="79"/>
      <c r="CV224" s="79"/>
      <c r="CW224" s="79"/>
      <c r="CX224" s="79"/>
      <c r="CY224" s="79"/>
      <c r="CZ224" s="79"/>
      <c r="DA224" s="79"/>
      <c r="DB224" s="79"/>
      <c r="DC224" s="79"/>
      <c r="DD224" s="79"/>
      <c r="DE224" s="79"/>
      <c r="DF224" s="79"/>
      <c r="DG224" s="79"/>
      <c r="DH224" s="79"/>
      <c r="DI224" s="79"/>
      <c r="DJ224" s="79"/>
      <c r="DK224" s="79"/>
      <c r="DL224" s="79"/>
      <c r="DM224" s="79">
        <v>7500.0</v>
      </c>
      <c r="DN224" s="155"/>
      <c r="DO224" s="105"/>
      <c r="DP224" s="105"/>
      <c r="DQ224" s="105"/>
      <c r="DR224" s="105"/>
      <c r="DS224" s="105"/>
      <c r="DT224" s="105"/>
      <c r="DU224" s="105"/>
      <c r="DV224" s="105"/>
      <c r="DW224" s="105"/>
      <c r="DX224" s="105"/>
      <c r="DY224" s="105"/>
      <c r="DZ224" s="105"/>
      <c r="EA224" s="105"/>
      <c r="EB224" s="105"/>
      <c r="EC224" s="105"/>
      <c r="ED224" s="105"/>
      <c r="EE224" s="105"/>
      <c r="EF224" s="105"/>
      <c r="EG224" s="105"/>
      <c r="EH224" s="105"/>
      <c r="EI224" s="105"/>
      <c r="EJ224" s="105"/>
      <c r="EK224" s="105"/>
      <c r="EL224" s="105"/>
      <c r="EM224" s="105"/>
      <c r="EN224" s="105"/>
      <c r="EO224" s="105"/>
      <c r="EP224" s="105"/>
      <c r="EQ224" s="528" t="s">
        <v>627</v>
      </c>
      <c r="ER224" s="528" t="s">
        <v>627</v>
      </c>
      <c r="ES224" s="528" t="s">
        <v>627</v>
      </c>
      <c r="ET224" s="528" t="s">
        <v>627</v>
      </c>
      <c r="EU224" s="402"/>
      <c r="EV224" s="402">
        <v>45726.5</v>
      </c>
      <c r="EW224" s="406">
        <v>45730.333333333336</v>
      </c>
      <c r="EX224" s="406">
        <v>45730.36111111111</v>
      </c>
      <c r="EY224" s="406">
        <v>45730.944444444445</v>
      </c>
      <c r="EZ224" s="71">
        <f t="shared" si="471"/>
        <v>4.444444444</v>
      </c>
      <c r="FA224" s="72" t="str">
        <f t="shared" si="472"/>
        <v>4 hari 10 jam 40 menit 0</v>
      </c>
      <c r="FB224" s="402">
        <v>45731.35763888889</v>
      </c>
      <c r="FC224" s="71">
        <f t="shared" si="473"/>
        <v>4.857638889</v>
      </c>
      <c r="FD224" s="72" t="str">
        <f t="shared" si="474"/>
        <v>4 hari 20 jam 35 menit 0</v>
      </c>
      <c r="FE224" s="276"/>
      <c r="FF224" s="172"/>
      <c r="FG224" s="76"/>
      <c r="FH224" s="76"/>
      <c r="FI224" s="76"/>
      <c r="FJ224" s="76"/>
      <c r="FK224" s="76"/>
      <c r="FL224" s="76"/>
      <c r="FM224" s="76"/>
      <c r="FN224" s="76"/>
      <c r="FO224" s="274"/>
      <c r="FP224" s="420" t="s">
        <v>677</v>
      </c>
      <c r="FQ224" s="533">
        <v>45721.0</v>
      </c>
      <c r="FR224" s="76"/>
      <c r="FS224" s="76"/>
      <c r="FT224" s="76"/>
      <c r="FU224" s="274"/>
      <c r="FV224" s="274"/>
      <c r="FW224" s="274"/>
      <c r="FX224" s="274"/>
      <c r="FY224" s="274"/>
      <c r="FZ224" s="274"/>
      <c r="GA224" s="274"/>
    </row>
    <row r="225" ht="30.75" customHeight="1">
      <c r="A225" s="522"/>
      <c r="B225" s="79" t="s">
        <v>258</v>
      </c>
      <c r="C225" s="1272" t="s">
        <v>397</v>
      </c>
      <c r="D225" s="169" t="s">
        <v>11</v>
      </c>
      <c r="E225" s="414" t="s">
        <v>678</v>
      </c>
      <c r="F225" s="169" t="s">
        <v>279</v>
      </c>
      <c r="G225" s="169" t="s">
        <v>34</v>
      </c>
      <c r="H225" s="169" t="s">
        <v>280</v>
      </c>
      <c r="I225" s="169" t="s">
        <v>640</v>
      </c>
      <c r="J225" s="395" t="s">
        <v>679</v>
      </c>
      <c r="K225" s="413" t="s">
        <v>680</v>
      </c>
      <c r="L225" s="244">
        <v>7500.0</v>
      </c>
      <c r="M225" s="527">
        <v>8046.77</v>
      </c>
      <c r="N225" s="172" t="s">
        <v>265</v>
      </c>
      <c r="O225" s="149"/>
      <c r="P225" s="149"/>
      <c r="Q225" s="149"/>
      <c r="R225" s="149"/>
      <c r="S225" s="149" t="s">
        <v>93</v>
      </c>
      <c r="T225" s="79"/>
      <c r="U225" s="409">
        <v>45726.0</v>
      </c>
      <c r="V225" s="105"/>
      <c r="W225" s="247"/>
      <c r="X225" s="399" t="s">
        <v>189</v>
      </c>
      <c r="Y225" s="409">
        <v>45726.0</v>
      </c>
      <c r="Z225" s="398">
        <v>45726.572916666664</v>
      </c>
      <c r="AA225" s="410">
        <v>45726.0</v>
      </c>
      <c r="AB225" s="398">
        <v>45726.759722222225</v>
      </c>
      <c r="AC225" s="155"/>
      <c r="AD225" s="66">
        <v>7500.0</v>
      </c>
      <c r="AE225" s="66"/>
      <c r="AF225" s="261" t="s">
        <v>284</v>
      </c>
      <c r="AG225" s="155" t="s">
        <v>191</v>
      </c>
      <c r="AH225" s="399" t="s">
        <v>1519</v>
      </c>
      <c r="AI225" s="759" t="s">
        <v>883</v>
      </c>
      <c r="AJ225" s="759" t="s">
        <v>883</v>
      </c>
      <c r="AK225" s="759" t="s">
        <v>884</v>
      </c>
      <c r="AL225" s="399" t="s">
        <v>142</v>
      </c>
      <c r="AM225" s="163"/>
      <c r="AN225" s="255"/>
      <c r="AO225" s="163"/>
      <c r="AP225" s="1269">
        <v>4200.0</v>
      </c>
      <c r="AQ225" s="978">
        <v>49.27</v>
      </c>
      <c r="AR225" s="971">
        <v>16336.0</v>
      </c>
      <c r="AS225" s="1198">
        <f t="shared" si="481"/>
        <v>804874.72</v>
      </c>
      <c r="AT225" s="971">
        <v>711643.0</v>
      </c>
      <c r="AU225" s="971">
        <v>681652.0</v>
      </c>
      <c r="AV225" s="894">
        <v>200000.0</v>
      </c>
      <c r="AW225" s="1193">
        <f t="shared" si="482"/>
        <v>106768.28</v>
      </c>
      <c r="AX225" s="902" t="s">
        <v>192</v>
      </c>
      <c r="AY225" s="399">
        <v>8.20250308011039E14</v>
      </c>
      <c r="AZ225" s="419">
        <v>4.09556224E8</v>
      </c>
      <c r="BA225" s="399"/>
      <c r="BB225" s="399"/>
      <c r="BC225" s="399"/>
      <c r="BD225" s="399"/>
      <c r="BE225" s="399"/>
      <c r="BF225" s="399"/>
      <c r="BG225" s="399"/>
      <c r="BH225" s="399"/>
      <c r="BI225" s="399"/>
      <c r="BJ225" s="399"/>
      <c r="BK225" s="399"/>
      <c r="BL225" s="399"/>
      <c r="BM225" s="399"/>
      <c r="BN225" s="399"/>
      <c r="BO225" s="399"/>
      <c r="BP225" s="876">
        <f t="shared" si="468"/>
        <v>0</v>
      </c>
      <c r="BQ225" s="877">
        <f t="shared" si="469"/>
        <v>0</v>
      </c>
      <c r="BR225" s="878">
        <f t="shared" si="470"/>
        <v>0</v>
      </c>
      <c r="BS225" s="399"/>
      <c r="BT225" s="399"/>
      <c r="BU225" s="399"/>
      <c r="BV225" s="399"/>
      <c r="BW225" s="399"/>
      <c r="BX225" s="399"/>
      <c r="BY225" s="399"/>
      <c r="BZ225" s="399"/>
      <c r="CA225" s="399"/>
      <c r="CB225" s="399"/>
      <c r="CC225" s="399"/>
      <c r="CD225" s="399"/>
      <c r="CE225" s="399"/>
      <c r="CF225" s="399"/>
      <c r="CG225" s="399"/>
      <c r="CH225" s="399"/>
      <c r="CI225" s="399"/>
      <c r="CJ225" s="399"/>
      <c r="CK225" s="399"/>
      <c r="CL225" s="399"/>
      <c r="CM225" s="399"/>
      <c r="CN225" s="399"/>
      <c r="CO225" s="399"/>
      <c r="CP225" s="399"/>
      <c r="CQ225" s="399"/>
      <c r="CR225" s="399"/>
      <c r="CS225" s="399"/>
      <c r="CT225" s="399"/>
      <c r="CU225" s="399"/>
      <c r="CV225" s="399"/>
      <c r="CW225" s="399"/>
      <c r="CX225" s="399"/>
      <c r="CY225" s="399"/>
      <c r="CZ225" s="399"/>
      <c r="DA225" s="399"/>
      <c r="DB225" s="399"/>
      <c r="DC225" s="399"/>
      <c r="DD225" s="399"/>
      <c r="DE225" s="399"/>
      <c r="DF225" s="399"/>
      <c r="DG225" s="399"/>
      <c r="DH225" s="399"/>
      <c r="DI225" s="399"/>
      <c r="DJ225" s="399"/>
      <c r="DK225" s="399"/>
      <c r="DL225" s="399"/>
      <c r="DM225" s="399">
        <v>7900.0</v>
      </c>
      <c r="DN225" s="155"/>
      <c r="DO225" s="105"/>
      <c r="DP225" s="105"/>
      <c r="DQ225" s="105"/>
      <c r="DR225" s="105"/>
      <c r="DS225" s="105"/>
      <c r="DT225" s="105"/>
      <c r="DU225" s="105"/>
      <c r="DV225" s="105"/>
      <c r="DW225" s="105"/>
      <c r="DX225" s="105"/>
      <c r="DY225" s="105"/>
      <c r="DZ225" s="105"/>
      <c r="EA225" s="105"/>
      <c r="EB225" s="105"/>
      <c r="EC225" s="105"/>
      <c r="ED225" s="105"/>
      <c r="EE225" s="105"/>
      <c r="EF225" s="105"/>
      <c r="EG225" s="105"/>
      <c r="EH225" s="105"/>
      <c r="EI225" s="105"/>
      <c r="EJ225" s="105"/>
      <c r="EK225" s="105"/>
      <c r="EL225" s="105"/>
      <c r="EM225" s="105"/>
      <c r="EN225" s="105"/>
      <c r="EO225" s="105"/>
      <c r="EP225" s="105"/>
      <c r="EQ225" s="163">
        <v>200000.0</v>
      </c>
      <c r="ER225" s="164" t="s">
        <v>194</v>
      </c>
      <c r="ES225" s="165">
        <v>3.0E7</v>
      </c>
      <c r="ET225" s="163">
        <v>200000.0</v>
      </c>
      <c r="EU225" s="405"/>
      <c r="EV225" s="405">
        <v>45725.0</v>
      </c>
      <c r="EW225" s="405">
        <v>45726.32986111111</v>
      </c>
      <c r="EX225" s="405">
        <v>45726.34375</v>
      </c>
      <c r="EY225" s="406">
        <v>45726.572916666664</v>
      </c>
      <c r="EZ225" s="71">
        <f t="shared" si="471"/>
        <v>1.572916667</v>
      </c>
      <c r="FA225" s="72" t="str">
        <f t="shared" si="472"/>
        <v>1 hari 13 jam 45 menit 0</v>
      </c>
      <c r="FB225" s="402">
        <v>45726.759722222225</v>
      </c>
      <c r="FC225" s="71">
        <f t="shared" si="473"/>
        <v>1.759722222</v>
      </c>
      <c r="FD225" s="72" t="str">
        <f t="shared" si="474"/>
        <v>1 hari 18 jam 14 menit 0</v>
      </c>
      <c r="FE225" s="524"/>
      <c r="FF225" s="521"/>
      <c r="FG225" s="258"/>
      <c r="FH225" s="258"/>
      <c r="FI225" s="71"/>
      <c r="FJ225" s="72"/>
      <c r="FK225" s="71"/>
      <c r="FL225" s="72"/>
      <c r="FM225" s="76"/>
      <c r="FN225" s="76"/>
      <c r="FO225" s="274"/>
      <c r="FP225" s="420" t="s">
        <v>681</v>
      </c>
      <c r="FQ225" s="275"/>
      <c r="FR225" s="76"/>
      <c r="FS225" s="76"/>
      <c r="FT225" s="76"/>
      <c r="FU225" s="274"/>
      <c r="FV225" s="274"/>
      <c r="FW225" s="274"/>
      <c r="FX225" s="274"/>
      <c r="FY225" s="274"/>
      <c r="FZ225" s="274"/>
      <c r="GA225" s="274"/>
    </row>
    <row r="226" ht="30.75" customHeight="1">
      <c r="A226" s="522"/>
      <c r="B226" s="79" t="s">
        <v>258</v>
      </c>
      <c r="C226" s="1272" t="s">
        <v>397</v>
      </c>
      <c r="D226" s="169" t="s">
        <v>11</v>
      </c>
      <c r="E226" s="414" t="s">
        <v>682</v>
      </c>
      <c r="F226" s="169" t="s">
        <v>279</v>
      </c>
      <c r="G226" s="169" t="s">
        <v>34</v>
      </c>
      <c r="H226" s="169" t="s">
        <v>280</v>
      </c>
      <c r="I226" s="169" t="s">
        <v>640</v>
      </c>
      <c r="J226" s="395" t="s">
        <v>683</v>
      </c>
      <c r="K226" s="413" t="s">
        <v>684</v>
      </c>
      <c r="L226" s="244">
        <v>7500.0</v>
      </c>
      <c r="M226" s="527">
        <v>7994.87</v>
      </c>
      <c r="N226" s="172" t="s">
        <v>265</v>
      </c>
      <c r="O226" s="149"/>
      <c r="P226" s="149"/>
      <c r="Q226" s="149"/>
      <c r="R226" s="149"/>
      <c r="S226" s="149" t="s">
        <v>93</v>
      </c>
      <c r="T226" s="79"/>
      <c r="U226" s="409">
        <v>45728.0</v>
      </c>
      <c r="V226" s="105"/>
      <c r="W226" s="247"/>
      <c r="X226" s="399" t="s">
        <v>189</v>
      </c>
      <c r="Y226" s="409">
        <v>45728.0</v>
      </c>
      <c r="Z226" s="398">
        <v>45728.552083333336</v>
      </c>
      <c r="AA226" s="410">
        <v>45728.0</v>
      </c>
      <c r="AB226" s="398">
        <v>45728.66527777778</v>
      </c>
      <c r="AC226" s="155"/>
      <c r="AD226" s="66">
        <v>7500.0</v>
      </c>
      <c r="AE226" s="66"/>
      <c r="AF226" s="261" t="s">
        <v>284</v>
      </c>
      <c r="AG226" s="155" t="s">
        <v>191</v>
      </c>
      <c r="AH226" s="399" t="s">
        <v>1519</v>
      </c>
      <c r="AI226" s="759" t="s">
        <v>883</v>
      </c>
      <c r="AJ226" s="759" t="s">
        <v>883</v>
      </c>
      <c r="AK226" s="759" t="s">
        <v>884</v>
      </c>
      <c r="AL226" s="399" t="s">
        <v>142</v>
      </c>
      <c r="AM226" s="163"/>
      <c r="AN226" s="255"/>
      <c r="AO226" s="163"/>
      <c r="AP226" s="1269">
        <v>4200.0</v>
      </c>
      <c r="AQ226" s="978">
        <v>49.27</v>
      </c>
      <c r="AR226" s="971">
        <v>16336.0</v>
      </c>
      <c r="AS226" s="1198">
        <f t="shared" si="481"/>
        <v>804874.72</v>
      </c>
      <c r="AT226" s="971">
        <v>716198.0</v>
      </c>
      <c r="AU226" s="971">
        <v>687209.0</v>
      </c>
      <c r="AV226" s="894">
        <v>200000.0</v>
      </c>
      <c r="AW226" s="1193">
        <f t="shared" si="482"/>
        <v>111323.28</v>
      </c>
      <c r="AX226" s="902" t="s">
        <v>192</v>
      </c>
      <c r="AY226" s="399">
        <v>8.20250310285408E14</v>
      </c>
      <c r="AZ226" s="419">
        <v>4.10083312E8</v>
      </c>
      <c r="BA226" s="399"/>
      <c r="BB226" s="399"/>
      <c r="BC226" s="399"/>
      <c r="BD226" s="399"/>
      <c r="BE226" s="399"/>
      <c r="BF226" s="399"/>
      <c r="BG226" s="399"/>
      <c r="BH226" s="399"/>
      <c r="BI226" s="399"/>
      <c r="BJ226" s="399"/>
      <c r="BK226" s="399"/>
      <c r="BL226" s="399"/>
      <c r="BM226" s="399"/>
      <c r="BN226" s="399"/>
      <c r="BO226" s="399"/>
      <c r="BP226" s="876">
        <f t="shared" si="468"/>
        <v>0</v>
      </c>
      <c r="BQ226" s="877">
        <f t="shared" si="469"/>
        <v>0</v>
      </c>
      <c r="BR226" s="878">
        <f t="shared" si="470"/>
        <v>0</v>
      </c>
      <c r="BS226" s="399"/>
      <c r="BT226" s="399"/>
      <c r="BU226" s="399"/>
      <c r="BV226" s="399"/>
      <c r="BW226" s="399"/>
      <c r="BX226" s="399"/>
      <c r="BY226" s="399"/>
      <c r="BZ226" s="399"/>
      <c r="CA226" s="399"/>
      <c r="CB226" s="399"/>
      <c r="CC226" s="399"/>
      <c r="CD226" s="399"/>
      <c r="CE226" s="399"/>
      <c r="CF226" s="399"/>
      <c r="CG226" s="399"/>
      <c r="CH226" s="399"/>
      <c r="CI226" s="399"/>
      <c r="CJ226" s="399"/>
      <c r="CK226" s="399"/>
      <c r="CL226" s="399"/>
      <c r="CM226" s="399"/>
      <c r="CN226" s="399"/>
      <c r="CO226" s="399"/>
      <c r="CP226" s="399"/>
      <c r="CQ226" s="399"/>
      <c r="CR226" s="399"/>
      <c r="CS226" s="399"/>
      <c r="CT226" s="399"/>
      <c r="CU226" s="399"/>
      <c r="CV226" s="399"/>
      <c r="CW226" s="399"/>
      <c r="CX226" s="399"/>
      <c r="CY226" s="399"/>
      <c r="CZ226" s="399"/>
      <c r="DA226" s="399"/>
      <c r="DB226" s="399"/>
      <c r="DC226" s="399"/>
      <c r="DD226" s="399"/>
      <c r="DE226" s="399"/>
      <c r="DF226" s="399"/>
      <c r="DG226" s="399"/>
      <c r="DH226" s="399"/>
      <c r="DI226" s="399"/>
      <c r="DJ226" s="399"/>
      <c r="DK226" s="399"/>
      <c r="DL226" s="399"/>
      <c r="DM226" s="399">
        <v>7900.0</v>
      </c>
      <c r="DN226" s="155"/>
      <c r="DO226" s="105"/>
      <c r="DP226" s="105"/>
      <c r="DQ226" s="105"/>
      <c r="DR226" s="105"/>
      <c r="DS226" s="105"/>
      <c r="DT226" s="105"/>
      <c r="DU226" s="105"/>
      <c r="DV226" s="105"/>
      <c r="DW226" s="105"/>
      <c r="DX226" s="105"/>
      <c r="DY226" s="105"/>
      <c r="DZ226" s="105"/>
      <c r="EA226" s="105"/>
      <c r="EB226" s="105"/>
      <c r="EC226" s="105"/>
      <c r="ED226" s="105"/>
      <c r="EE226" s="105"/>
      <c r="EF226" s="105"/>
      <c r="EG226" s="105"/>
      <c r="EH226" s="105"/>
      <c r="EI226" s="105"/>
      <c r="EJ226" s="105"/>
      <c r="EK226" s="105"/>
      <c r="EL226" s="105"/>
      <c r="EM226" s="105"/>
      <c r="EN226" s="105"/>
      <c r="EO226" s="105"/>
      <c r="EP226" s="105"/>
      <c r="EQ226" s="163">
        <v>200000.0</v>
      </c>
      <c r="ER226" s="164" t="s">
        <v>194</v>
      </c>
      <c r="ES226" s="165">
        <v>3.0E7</v>
      </c>
      <c r="ET226" s="163">
        <v>200000.0</v>
      </c>
      <c r="EU226" s="405"/>
      <c r="EV226" s="405">
        <v>45728.09375</v>
      </c>
      <c r="EW226" s="405">
        <v>45728.34027777778</v>
      </c>
      <c r="EX226" s="405">
        <v>45728.354166666664</v>
      </c>
      <c r="EY226" s="406">
        <v>45728.552083333336</v>
      </c>
      <c r="EZ226" s="71">
        <f t="shared" si="471"/>
        <v>0.4583333333</v>
      </c>
      <c r="FA226" s="72" t="str">
        <f t="shared" si="472"/>
        <v>0 hari 11 jam 0 menit 0</v>
      </c>
      <c r="FB226" s="402">
        <v>45728.66527777778</v>
      </c>
      <c r="FC226" s="71">
        <f t="shared" si="473"/>
        <v>0.5715277778</v>
      </c>
      <c r="FD226" s="72" t="str">
        <f t="shared" si="474"/>
        <v>0 hari 13 jam 43 menit 0</v>
      </c>
      <c r="FE226" s="524"/>
      <c r="FF226" s="521"/>
      <c r="FG226" s="258"/>
      <c r="FH226" s="258"/>
      <c r="FI226" s="71"/>
      <c r="FJ226" s="72"/>
      <c r="FK226" s="71"/>
      <c r="FL226" s="72"/>
      <c r="FM226" s="76"/>
      <c r="FN226" s="76"/>
      <c r="FO226" s="274"/>
      <c r="FP226" s="420" t="s">
        <v>685</v>
      </c>
      <c r="FQ226" s="275"/>
      <c r="FR226" s="76"/>
      <c r="FS226" s="76"/>
      <c r="FT226" s="76"/>
      <c r="FU226" s="274"/>
      <c r="FV226" s="274"/>
      <c r="FW226" s="274"/>
      <c r="FX226" s="274"/>
      <c r="FY226" s="274"/>
      <c r="FZ226" s="274"/>
      <c r="GA226" s="274"/>
    </row>
    <row r="227" ht="12.75" customHeight="1">
      <c r="A227" s="280"/>
      <c r="B227" s="539"/>
      <c r="C227" s="540"/>
      <c r="D227" s="541"/>
      <c r="E227" s="282"/>
      <c r="F227" s="283"/>
      <c r="G227" s="283"/>
      <c r="H227" s="283"/>
      <c r="I227" s="542"/>
      <c r="J227" s="543"/>
      <c r="K227" s="544" t="s">
        <v>111</v>
      </c>
      <c r="L227" s="285">
        <f t="shared" ref="L227:M227" si="483">SUM(L208:L226)</f>
        <v>135000</v>
      </c>
      <c r="M227" s="545">
        <f t="shared" si="483"/>
        <v>146805.65</v>
      </c>
      <c r="N227" s="287"/>
      <c r="O227" s="283"/>
      <c r="P227" s="283"/>
      <c r="Q227" s="283"/>
      <c r="R227" s="283"/>
      <c r="S227" s="283"/>
      <c r="T227" s="291"/>
      <c r="U227" s="283"/>
      <c r="V227" s="283"/>
      <c r="W227" s="283"/>
      <c r="X227" s="280"/>
      <c r="Y227" s="280"/>
      <c r="Z227" s="280"/>
      <c r="AA227" s="288"/>
      <c r="AB227" s="288"/>
      <c r="AC227" s="288"/>
      <c r="AD227" s="285"/>
      <c r="AE227" s="285"/>
      <c r="AF227" s="285"/>
      <c r="AG227" s="289"/>
      <c r="AH227" s="289"/>
      <c r="AI227" s="280"/>
      <c r="AJ227" s="280"/>
      <c r="AK227" s="280"/>
      <c r="AL227" s="280"/>
      <c r="AM227" s="280"/>
      <c r="AN227" s="280"/>
      <c r="AO227" s="280"/>
      <c r="AP227" s="280"/>
      <c r="AQ227" s="280"/>
      <c r="AR227" s="291"/>
      <c r="AS227" s="280"/>
      <c r="AT227" s="280"/>
      <c r="AU227" s="291"/>
      <c r="AV227" s="291"/>
      <c r="AW227" s="291"/>
      <c r="AX227" s="280"/>
      <c r="AY227" s="291"/>
      <c r="AZ227" s="291"/>
      <c r="BA227" s="290"/>
      <c r="BB227" s="290"/>
      <c r="BC227" s="290"/>
      <c r="BD227" s="290"/>
      <c r="BE227" s="290"/>
      <c r="BF227" s="290"/>
      <c r="BG227" s="290"/>
      <c r="BH227" s="290"/>
      <c r="BI227" s="290"/>
      <c r="BJ227" s="290"/>
      <c r="BK227" s="290"/>
      <c r="BL227" s="290"/>
      <c r="BM227" s="290"/>
      <c r="BN227" s="290"/>
      <c r="BO227" s="290"/>
      <c r="BP227" s="290"/>
      <c r="BQ227" s="290"/>
      <c r="BR227" s="290"/>
      <c r="BS227" s="290"/>
      <c r="BT227" s="290"/>
      <c r="BU227" s="290"/>
      <c r="BV227" s="290"/>
      <c r="BW227" s="290"/>
      <c r="BX227" s="290"/>
      <c r="BY227" s="290"/>
      <c r="BZ227" s="290"/>
      <c r="CA227" s="290"/>
      <c r="CB227" s="290"/>
      <c r="CC227" s="290"/>
      <c r="CD227" s="290"/>
      <c r="CE227" s="290"/>
      <c r="CF227" s="290"/>
      <c r="CG227" s="290"/>
      <c r="CH227" s="290"/>
      <c r="CI227" s="290"/>
      <c r="CJ227" s="290"/>
      <c r="CK227" s="290"/>
      <c r="CL227" s="290"/>
      <c r="CM227" s="290"/>
      <c r="CN227" s="290"/>
      <c r="CO227" s="290"/>
      <c r="CP227" s="290"/>
      <c r="CQ227" s="290"/>
      <c r="CR227" s="290"/>
      <c r="CS227" s="290"/>
      <c r="CT227" s="290"/>
      <c r="CU227" s="290"/>
      <c r="CV227" s="290"/>
      <c r="CW227" s="290"/>
      <c r="CX227" s="290"/>
      <c r="CY227" s="290"/>
      <c r="CZ227" s="290"/>
      <c r="DA227" s="290"/>
      <c r="DB227" s="290"/>
      <c r="DC227" s="290"/>
      <c r="DD227" s="290"/>
      <c r="DE227" s="290"/>
      <c r="DF227" s="290"/>
      <c r="DG227" s="290"/>
      <c r="DH227" s="290"/>
      <c r="DI227" s="290"/>
      <c r="DJ227" s="290"/>
      <c r="DK227" s="290"/>
      <c r="DL227" s="290"/>
      <c r="DM227" s="290"/>
      <c r="DN227" s="289"/>
      <c r="DO227" s="289"/>
      <c r="DP227" s="289"/>
      <c r="DQ227" s="289"/>
      <c r="DR227" s="289"/>
      <c r="DS227" s="280"/>
      <c r="DT227" s="289"/>
      <c r="DU227" s="289"/>
      <c r="DV227" s="289"/>
      <c r="DW227" s="289"/>
      <c r="DX227" s="289"/>
      <c r="DY227" s="280"/>
      <c r="DZ227" s="280"/>
      <c r="EA227" s="289"/>
      <c r="EB227" s="289"/>
      <c r="EC227" s="289"/>
      <c r="ED227" s="289"/>
      <c r="EE227" s="289"/>
      <c r="EF227" s="280"/>
      <c r="EG227" s="289"/>
      <c r="EH227" s="289"/>
      <c r="EI227" s="289"/>
      <c r="EJ227" s="289"/>
      <c r="EK227" s="289"/>
      <c r="EL227" s="280"/>
      <c r="EM227" s="289"/>
      <c r="EN227" s="289"/>
      <c r="EO227" s="289"/>
      <c r="EP227" s="289"/>
      <c r="EQ227" s="292"/>
      <c r="ER227" s="293"/>
      <c r="ES227" s="292"/>
      <c r="ET227" s="292"/>
      <c r="EU227" s="292"/>
      <c r="EV227" s="292"/>
      <c r="EW227" s="292"/>
      <c r="EX227" s="292"/>
      <c r="EY227" s="292"/>
      <c r="EZ227" s="292"/>
      <c r="FA227" s="292"/>
      <c r="FB227" s="292"/>
      <c r="FC227" s="292"/>
      <c r="FD227" s="292"/>
      <c r="FE227" s="292"/>
      <c r="FF227" s="292"/>
      <c r="FG227" s="292"/>
      <c r="FH227" s="292"/>
      <c r="FI227" s="292"/>
      <c r="FJ227" s="292"/>
      <c r="FK227" s="292"/>
      <c r="FL227" s="292"/>
      <c r="FM227" s="292"/>
      <c r="FN227" s="292"/>
      <c r="FO227" s="294"/>
      <c r="FP227" s="294"/>
      <c r="FQ227" s="294"/>
      <c r="FR227" s="294"/>
      <c r="FS227" s="295"/>
      <c r="FT227" s="295"/>
      <c r="FU227" s="797"/>
      <c r="FV227" s="797"/>
      <c r="FW227" s="797"/>
      <c r="FX227" s="797"/>
      <c r="FY227" s="797"/>
      <c r="FZ227" s="797"/>
      <c r="GA227" s="797"/>
    </row>
    <row r="228" ht="66.75" customHeight="1">
      <c r="A228" s="516">
        <v>1.0</v>
      </c>
      <c r="B228" s="80" t="s">
        <v>258</v>
      </c>
      <c r="C228" s="546" t="s">
        <v>510</v>
      </c>
      <c r="D228" s="247" t="s">
        <v>6</v>
      </c>
      <c r="E228" s="378" t="s">
        <v>1520</v>
      </c>
      <c r="F228" s="57" t="s">
        <v>322</v>
      </c>
      <c r="G228" s="57" t="s">
        <v>7</v>
      </c>
      <c r="H228" s="61" t="s">
        <v>323</v>
      </c>
      <c r="I228" s="247" t="s">
        <v>324</v>
      </c>
      <c r="J228" s="296" t="s">
        <v>325</v>
      </c>
      <c r="K228" s="296" t="s">
        <v>326</v>
      </c>
      <c r="L228" s="297">
        <v>55400.0</v>
      </c>
      <c r="M228" s="298">
        <v>55400.0</v>
      </c>
      <c r="N228" s="148" t="s">
        <v>327</v>
      </c>
      <c r="O228" s="148"/>
      <c r="P228" s="148"/>
      <c r="Q228" s="148"/>
      <c r="R228" s="148"/>
      <c r="S228" s="149" t="s">
        <v>93</v>
      </c>
      <c r="T228" s="260"/>
      <c r="U228" s="246">
        <v>45665.0</v>
      </c>
      <c r="V228" s="105"/>
      <c r="W228" s="169"/>
      <c r="X228" s="79"/>
      <c r="Y228" s="72">
        <v>45665.0</v>
      </c>
      <c r="Z228" s="64"/>
      <c r="AA228" s="64"/>
      <c r="AB228" s="72"/>
      <c r="AC228" s="155"/>
      <c r="AD228" s="66"/>
      <c r="AE228" s="66"/>
      <c r="AF228" s="261" t="s">
        <v>328</v>
      </c>
      <c r="AG228" s="155" t="s">
        <v>95</v>
      </c>
      <c r="AH228" s="399" t="s">
        <v>1521</v>
      </c>
      <c r="AI228" s="759" t="s">
        <v>883</v>
      </c>
      <c r="AJ228" s="759" t="s">
        <v>883</v>
      </c>
      <c r="AK228" s="759" t="s">
        <v>884</v>
      </c>
      <c r="AL228" s="399" t="s">
        <v>142</v>
      </c>
      <c r="AM228" s="163"/>
      <c r="AN228" s="255"/>
      <c r="AO228" s="163"/>
      <c r="AP228" s="1088"/>
      <c r="AQ228" s="1088" t="s">
        <v>1505</v>
      </c>
      <c r="AR228" s="1088"/>
      <c r="AS228" s="1088"/>
      <c r="AT228" s="971">
        <v>660903.0</v>
      </c>
      <c r="AU228" s="971">
        <v>668480.0</v>
      </c>
      <c r="AV228" s="902"/>
      <c r="AW228" s="902"/>
      <c r="AX228" s="902" t="s">
        <v>192</v>
      </c>
      <c r="AY228" s="155"/>
      <c r="AZ228" s="251"/>
      <c r="BA228" s="155"/>
      <c r="BB228" s="155"/>
      <c r="BC228" s="155"/>
      <c r="BD228" s="155"/>
      <c r="BE228" s="155"/>
      <c r="BF228" s="155"/>
      <c r="BG228" s="155"/>
      <c r="BH228" s="155"/>
      <c r="BI228" s="155"/>
      <c r="BJ228" s="155"/>
      <c r="BK228" s="155"/>
      <c r="BL228" s="155"/>
      <c r="BM228" s="155"/>
      <c r="BN228" s="155"/>
      <c r="BO228" s="155"/>
      <c r="BP228" s="876">
        <f>BO228-BJ228</f>
        <v>0</v>
      </c>
      <c r="BQ228" s="877">
        <f>BO228-BK228</f>
        <v>0</v>
      </c>
      <c r="BR228" s="878">
        <f>BO228-BN228</f>
        <v>0</v>
      </c>
      <c r="BS228" s="155"/>
      <c r="BT228" s="155"/>
      <c r="BU228" s="155"/>
      <c r="BV228" s="155"/>
      <c r="BW228" s="155"/>
      <c r="BX228" s="155"/>
      <c r="BY228" s="155"/>
      <c r="BZ228" s="155"/>
      <c r="CA228" s="155"/>
      <c r="CB228" s="155"/>
      <c r="CC228" s="155"/>
      <c r="CD228" s="155"/>
      <c r="CE228" s="155"/>
      <c r="CF228" s="155"/>
      <c r="CG228" s="155"/>
      <c r="CH228" s="155"/>
      <c r="CI228" s="155"/>
      <c r="CJ228" s="155"/>
      <c r="CK228" s="155"/>
      <c r="CL228" s="155"/>
      <c r="CM228" s="155"/>
      <c r="CN228" s="155"/>
      <c r="CO228" s="155"/>
      <c r="CP228" s="155"/>
      <c r="CQ228" s="155"/>
      <c r="CR228" s="155"/>
      <c r="CS228" s="155"/>
      <c r="CT228" s="155"/>
      <c r="CU228" s="155"/>
      <c r="CV228" s="155"/>
      <c r="CW228" s="155"/>
      <c r="CX228" s="155"/>
      <c r="CY228" s="155"/>
      <c r="CZ228" s="155"/>
      <c r="DA228" s="155"/>
      <c r="DB228" s="155"/>
      <c r="DC228" s="155"/>
      <c r="DD228" s="155"/>
      <c r="DE228" s="155"/>
      <c r="DF228" s="155"/>
      <c r="DG228" s="155"/>
      <c r="DH228" s="155"/>
      <c r="DI228" s="155"/>
      <c r="DJ228" s="155"/>
      <c r="DK228" s="155"/>
      <c r="DL228" s="155"/>
      <c r="DM228" s="155"/>
      <c r="DN228" s="105"/>
      <c r="DO228" s="105"/>
      <c r="DP228" s="105"/>
      <c r="DQ228" s="105"/>
      <c r="DR228" s="105"/>
      <c r="DS228" s="105"/>
      <c r="DT228" s="105"/>
      <c r="DU228" s="105"/>
      <c r="DV228" s="105"/>
      <c r="DW228" s="105"/>
      <c r="DX228" s="105"/>
      <c r="DY228" s="105"/>
      <c r="DZ228" s="105"/>
      <c r="EA228" s="105"/>
      <c r="EB228" s="105"/>
      <c r="EC228" s="105"/>
      <c r="ED228" s="105"/>
      <c r="EE228" s="105"/>
      <c r="EF228" s="105"/>
      <c r="EG228" s="105"/>
      <c r="EH228" s="105"/>
      <c r="EI228" s="105"/>
      <c r="EJ228" s="105"/>
      <c r="EK228" s="105"/>
      <c r="EL228" s="105"/>
      <c r="EM228" s="105"/>
      <c r="EN228" s="105"/>
      <c r="EO228" s="105"/>
      <c r="EP228" s="105"/>
      <c r="EQ228" s="163"/>
      <c r="ER228" s="252"/>
      <c r="ES228" s="73"/>
      <c r="ET228" s="163"/>
      <c r="EU228" s="73"/>
      <c r="EV228" s="73"/>
      <c r="EW228" s="70"/>
      <c r="EX228" s="70"/>
      <c r="EY228" s="70"/>
      <c r="EZ228" s="71"/>
      <c r="FA228" s="72"/>
      <c r="FB228" s="73"/>
      <c r="FC228" s="71"/>
      <c r="FD228" s="72"/>
      <c r="FE228" s="76"/>
      <c r="FF228" s="76"/>
      <c r="FG228" s="76"/>
      <c r="FH228" s="76"/>
      <c r="FI228" s="76"/>
      <c r="FJ228" s="76"/>
      <c r="FK228" s="76"/>
      <c r="FL228" s="76"/>
      <c r="FM228" s="76"/>
      <c r="FN228" s="76"/>
      <c r="FO228" s="167"/>
      <c r="FP228" s="274"/>
      <c r="FQ228" s="76"/>
      <c r="FR228" s="76"/>
      <c r="FS228" s="299"/>
      <c r="FT228" s="299"/>
      <c r="FU228" s="274"/>
      <c r="FV228" s="274"/>
      <c r="FW228" s="274"/>
      <c r="FX228" s="274"/>
      <c r="FY228" s="274"/>
      <c r="FZ228" s="274"/>
      <c r="GA228" s="274"/>
    </row>
    <row r="229" ht="18.75" customHeight="1">
      <c r="A229" s="280"/>
      <c r="B229" s="547"/>
      <c r="C229" s="548"/>
      <c r="D229" s="549"/>
      <c r="E229" s="550"/>
      <c r="F229" s="283"/>
      <c r="G229" s="283"/>
      <c r="H229" s="283"/>
      <c r="I229" s="542"/>
      <c r="J229" s="543"/>
      <c r="K229" s="284" t="s">
        <v>111</v>
      </c>
      <c r="L229" s="285">
        <f t="shared" ref="L229:M229" si="484">SUM(L228)</f>
        <v>55400</v>
      </c>
      <c r="M229" s="286">
        <f t="shared" si="484"/>
        <v>55400</v>
      </c>
      <c r="N229" s="287"/>
      <c r="O229" s="283"/>
      <c r="P229" s="283"/>
      <c r="Q229" s="283"/>
      <c r="R229" s="283"/>
      <c r="S229" s="283"/>
      <c r="T229" s="280"/>
      <c r="U229" s="283"/>
      <c r="V229" s="300"/>
      <c r="W229" s="300"/>
      <c r="X229" s="301"/>
      <c r="Y229" s="280"/>
      <c r="Z229" s="280"/>
      <c r="AA229" s="288"/>
      <c r="AB229" s="288"/>
      <c r="AC229" s="288"/>
      <c r="AD229" s="285"/>
      <c r="AE229" s="285"/>
      <c r="AF229" s="285"/>
      <c r="AG229" s="289"/>
      <c r="AH229" s="289"/>
      <c r="AI229" s="280"/>
      <c r="AJ229" s="280"/>
      <c r="AK229" s="280"/>
      <c r="AL229" s="280"/>
      <c r="AM229" s="280"/>
      <c r="AN229" s="280"/>
      <c r="AO229" s="280"/>
      <c r="AP229" s="280"/>
      <c r="AQ229" s="280"/>
      <c r="AR229" s="280"/>
      <c r="AS229" s="280"/>
      <c r="AT229" s="280"/>
      <c r="AU229" s="280"/>
      <c r="AV229" s="280"/>
      <c r="AW229" s="301"/>
      <c r="AX229" s="280"/>
      <c r="AY229" s="280"/>
      <c r="AZ229" s="280"/>
      <c r="BA229" s="289"/>
      <c r="BB229" s="289"/>
      <c r="BC229" s="289"/>
      <c r="BD229" s="289"/>
      <c r="BE229" s="289"/>
      <c r="BF229" s="289"/>
      <c r="BG229" s="289"/>
      <c r="BH229" s="289"/>
      <c r="BI229" s="289"/>
      <c r="BJ229" s="289"/>
      <c r="BK229" s="289"/>
      <c r="BL229" s="289"/>
      <c r="BM229" s="289"/>
      <c r="BN229" s="289"/>
      <c r="BO229" s="289"/>
      <c r="BP229" s="289"/>
      <c r="BQ229" s="289"/>
      <c r="BR229" s="289"/>
      <c r="BS229" s="289"/>
      <c r="BT229" s="289"/>
      <c r="BU229" s="289"/>
      <c r="BV229" s="289"/>
      <c r="BW229" s="289"/>
      <c r="BX229" s="289"/>
      <c r="BY229" s="289"/>
      <c r="BZ229" s="289"/>
      <c r="CA229" s="289"/>
      <c r="CB229" s="289"/>
      <c r="CC229" s="289"/>
      <c r="CD229" s="289"/>
      <c r="CE229" s="289"/>
      <c r="CF229" s="289"/>
      <c r="CG229" s="289"/>
      <c r="CH229" s="289"/>
      <c r="CI229" s="289"/>
      <c r="CJ229" s="289"/>
      <c r="CK229" s="289"/>
      <c r="CL229" s="289"/>
      <c r="CM229" s="289"/>
      <c r="CN229" s="289"/>
      <c r="CO229" s="289"/>
      <c r="CP229" s="289"/>
      <c r="CQ229" s="289"/>
      <c r="CR229" s="289"/>
      <c r="CS229" s="289"/>
      <c r="CT229" s="289"/>
      <c r="CU229" s="289"/>
      <c r="CV229" s="289"/>
      <c r="CW229" s="289"/>
      <c r="CX229" s="289"/>
      <c r="CY229" s="289"/>
      <c r="CZ229" s="289"/>
      <c r="DA229" s="289"/>
      <c r="DB229" s="289"/>
      <c r="DC229" s="289"/>
      <c r="DD229" s="289"/>
      <c r="DE229" s="289"/>
      <c r="DF229" s="289"/>
      <c r="DG229" s="289"/>
      <c r="DH229" s="289"/>
      <c r="DI229" s="289"/>
      <c r="DJ229" s="289"/>
      <c r="DK229" s="289"/>
      <c r="DL229" s="289"/>
      <c r="DM229" s="289"/>
      <c r="DN229" s="289"/>
      <c r="DO229" s="289"/>
      <c r="DP229" s="289"/>
      <c r="DQ229" s="289"/>
      <c r="DR229" s="289"/>
      <c r="DS229" s="280"/>
      <c r="DT229" s="289"/>
      <c r="DU229" s="289"/>
      <c r="DV229" s="289"/>
      <c r="DW229" s="289"/>
      <c r="DX229" s="289"/>
      <c r="DY229" s="280"/>
      <c r="DZ229" s="280"/>
      <c r="EA229" s="289"/>
      <c r="EB229" s="289"/>
      <c r="EC229" s="289"/>
      <c r="ED229" s="289"/>
      <c r="EE229" s="289"/>
      <c r="EF229" s="280"/>
      <c r="EG229" s="289"/>
      <c r="EH229" s="289"/>
      <c r="EI229" s="289"/>
      <c r="EJ229" s="289"/>
      <c r="EK229" s="289"/>
      <c r="EL229" s="280"/>
      <c r="EM229" s="289"/>
      <c r="EN229" s="289"/>
      <c r="EO229" s="289"/>
      <c r="EP229" s="289"/>
      <c r="EQ229" s="292"/>
      <c r="ER229" s="293"/>
      <c r="ES229" s="292"/>
      <c r="ET229" s="292"/>
      <c r="EU229" s="292"/>
      <c r="EV229" s="292"/>
      <c r="EW229" s="292"/>
      <c r="EX229" s="292"/>
      <c r="EY229" s="292"/>
      <c r="EZ229" s="292"/>
      <c r="FA229" s="292"/>
      <c r="FB229" s="292"/>
      <c r="FC229" s="292"/>
      <c r="FD229" s="292"/>
      <c r="FE229" s="292"/>
      <c r="FF229" s="292"/>
      <c r="FG229" s="292"/>
      <c r="FH229" s="292"/>
      <c r="FI229" s="292"/>
      <c r="FJ229" s="292"/>
      <c r="FK229" s="292"/>
      <c r="FL229" s="292"/>
      <c r="FM229" s="292"/>
      <c r="FN229" s="292"/>
      <c r="FO229" s="294"/>
      <c r="FP229" s="294"/>
      <c r="FQ229" s="294"/>
      <c r="FR229" s="294"/>
      <c r="FS229" s="302"/>
      <c r="FT229" s="302"/>
      <c r="FU229" s="797"/>
      <c r="FV229" s="797"/>
      <c r="FW229" s="797"/>
      <c r="FX229" s="797"/>
      <c r="FY229" s="797"/>
      <c r="FZ229" s="797"/>
      <c r="GA229" s="797"/>
    </row>
    <row r="230" ht="28.5" customHeight="1">
      <c r="A230" s="356">
        <v>1.0</v>
      </c>
      <c r="B230" s="78" t="s">
        <v>258</v>
      </c>
      <c r="C230" s="551" t="s">
        <v>510</v>
      </c>
      <c r="D230" s="105" t="s">
        <v>6</v>
      </c>
      <c r="E230" s="552" t="s">
        <v>1522</v>
      </c>
      <c r="F230" s="58" t="s">
        <v>322</v>
      </c>
      <c r="G230" s="57" t="s">
        <v>7</v>
      </c>
      <c r="H230" s="57" t="s">
        <v>330</v>
      </c>
      <c r="I230" s="395" t="s">
        <v>1080</v>
      </c>
      <c r="J230" s="55" t="s">
        <v>331</v>
      </c>
      <c r="K230" s="58" t="s">
        <v>332</v>
      </c>
      <c r="L230" s="59">
        <v>7600.0</v>
      </c>
      <c r="M230" s="60">
        <v>7654.324</v>
      </c>
      <c r="N230" s="148" t="s">
        <v>1523</v>
      </c>
      <c r="O230" s="148"/>
      <c r="P230" s="148"/>
      <c r="Q230" s="148"/>
      <c r="R230" s="148"/>
      <c r="S230" s="149" t="s">
        <v>93</v>
      </c>
      <c r="T230" s="79"/>
      <c r="U230" s="150">
        <v>45671.0</v>
      </c>
      <c r="V230" s="155"/>
      <c r="W230" s="169"/>
      <c r="X230" s="79" t="s">
        <v>334</v>
      </c>
      <c r="Y230" s="72">
        <v>45671.0</v>
      </c>
      <c r="Z230" s="64">
        <v>45671.67361111111</v>
      </c>
      <c r="AA230" s="65">
        <v>45671.0</v>
      </c>
      <c r="AB230" s="64">
        <v>45671.875</v>
      </c>
      <c r="AC230" s="153"/>
      <c r="AD230" s="154">
        <v>7200.0</v>
      </c>
      <c r="AE230" s="154"/>
      <c r="AF230" s="154" t="s">
        <v>335</v>
      </c>
      <c r="AG230" s="249" t="s">
        <v>191</v>
      </c>
      <c r="AH230" s="399" t="s">
        <v>1081</v>
      </c>
      <c r="AI230" s="759" t="s">
        <v>883</v>
      </c>
      <c r="AJ230" s="759" t="s">
        <v>883</v>
      </c>
      <c r="AK230" s="759" t="s">
        <v>884</v>
      </c>
      <c r="AL230" s="399" t="s">
        <v>142</v>
      </c>
      <c r="AM230" s="156"/>
      <c r="AN230" s="157"/>
      <c r="AO230" s="157"/>
      <c r="AP230" s="907">
        <v>3800.0</v>
      </c>
      <c r="AQ230" s="978">
        <f t="shared" ref="AQ230:AQ231" si="485">(40.36+40.5)/2</f>
        <v>40.43</v>
      </c>
      <c r="AR230" s="972">
        <v>16281.0</v>
      </c>
      <c r="AS230" s="1198">
        <f t="shared" ref="AS230:AS235" si="486">AQ230*AR230</f>
        <v>658240.83</v>
      </c>
      <c r="AT230" s="971">
        <v>567474.0</v>
      </c>
      <c r="AU230" s="971">
        <v>546567.0</v>
      </c>
      <c r="AV230" s="902">
        <v>60000.0</v>
      </c>
      <c r="AW230" s="894">
        <f t="shared" ref="AW230:AW235" si="487">(AT230+AV230)-AS230</f>
        <v>-30766.83</v>
      </c>
      <c r="AX230" s="360"/>
      <c r="AY230" s="53">
        <v>8.20250114716787E14</v>
      </c>
      <c r="AZ230" s="305">
        <v>3.60134112E8</v>
      </c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  <c r="BM230" s="54"/>
      <c r="BN230" s="54"/>
      <c r="BO230" s="54"/>
      <c r="BP230" s="876">
        <f t="shared" ref="BP230:BP235" si="488">BO230-BJ230</f>
        <v>0</v>
      </c>
      <c r="BQ230" s="877">
        <f t="shared" ref="BQ230:BQ235" si="489">BO230-BK230</f>
        <v>0</v>
      </c>
      <c r="BR230" s="878">
        <f t="shared" ref="BR230:BR235" si="490">BO230-BN230</f>
        <v>0</v>
      </c>
      <c r="BS230" s="54"/>
      <c r="BT230" s="54"/>
      <c r="BU230" s="54"/>
      <c r="BV230" s="54"/>
      <c r="BW230" s="54"/>
      <c r="BX230" s="54"/>
      <c r="BY230" s="54"/>
      <c r="BZ230" s="54"/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  <c r="CK230" s="54"/>
      <c r="CL230" s="54"/>
      <c r="CM230" s="54"/>
      <c r="CN230" s="54"/>
      <c r="CO230" s="54"/>
      <c r="CP230" s="54"/>
      <c r="CQ230" s="54"/>
      <c r="CR230" s="54"/>
      <c r="CS230" s="54"/>
      <c r="CT230" s="54"/>
      <c r="CU230" s="1274">
        <v>45680.0</v>
      </c>
      <c r="CV230" s="1274">
        <v>45681.0</v>
      </c>
      <c r="CW230" s="1274">
        <v>45687.0</v>
      </c>
      <c r="CX230" s="1274">
        <v>45687.0</v>
      </c>
      <c r="CY230" s="1274">
        <v>45688.0</v>
      </c>
      <c r="CZ230" s="1274">
        <v>45713.0</v>
      </c>
      <c r="DA230" s="1274">
        <v>45694.0</v>
      </c>
      <c r="DB230" s="1274">
        <v>45702.0</v>
      </c>
      <c r="DC230" s="1274">
        <v>45702.0</v>
      </c>
      <c r="DD230" s="1274">
        <v>45704.0</v>
      </c>
      <c r="DE230" s="54"/>
      <c r="DF230" s="1274">
        <v>45709.0</v>
      </c>
      <c r="DG230" s="1274">
        <v>45701.0</v>
      </c>
      <c r="DH230" s="1274">
        <v>45701.0</v>
      </c>
      <c r="DI230" s="1274">
        <v>45702.0</v>
      </c>
      <c r="DJ230" s="1274">
        <v>45702.0</v>
      </c>
      <c r="DK230" s="1274">
        <v>45702.0</v>
      </c>
      <c r="DL230" s="1274">
        <v>45706.0</v>
      </c>
      <c r="DM230" s="79">
        <v>7300.0</v>
      </c>
      <c r="DN230" s="105"/>
      <c r="DO230" s="105"/>
      <c r="DP230" s="105"/>
      <c r="DQ230" s="105"/>
      <c r="DR230" s="105"/>
      <c r="DS230" s="105"/>
      <c r="DT230" s="105"/>
      <c r="DU230" s="105"/>
      <c r="DV230" s="105"/>
      <c r="DW230" s="105"/>
      <c r="DX230" s="105"/>
      <c r="DY230" s="105"/>
      <c r="DZ230" s="105"/>
      <c r="EA230" s="105"/>
      <c r="EB230" s="105"/>
      <c r="EC230" s="105"/>
      <c r="ED230" s="105"/>
      <c r="EE230" s="105"/>
      <c r="EF230" s="105"/>
      <c r="EG230" s="105"/>
      <c r="EH230" s="105"/>
      <c r="EI230" s="105"/>
      <c r="EJ230" s="105"/>
      <c r="EK230" s="105"/>
      <c r="EL230" s="105"/>
      <c r="EM230" s="105"/>
      <c r="EN230" s="105"/>
      <c r="EO230" s="105"/>
      <c r="EP230" s="105"/>
      <c r="EQ230" s="163">
        <v>44000.0</v>
      </c>
      <c r="ER230" s="164" t="s">
        <v>194</v>
      </c>
      <c r="ES230" s="165">
        <v>3.0E7</v>
      </c>
      <c r="ET230" s="163">
        <v>44000.0</v>
      </c>
      <c r="EU230" s="69"/>
      <c r="EV230" s="69">
        <v>45670.57638888889</v>
      </c>
      <c r="EW230" s="69">
        <v>45670.57638888889</v>
      </c>
      <c r="EX230" s="69">
        <v>45671.020833333336</v>
      </c>
      <c r="EY230" s="69">
        <v>45671.67361111111</v>
      </c>
      <c r="EZ230" s="71">
        <f t="shared" ref="EZ230:EZ235" si="491">EY230-EV230</f>
        <v>1.097222222</v>
      </c>
      <c r="FA230" s="72" t="str">
        <f t="shared" ref="FA230:FA235" si="492">INT(EY230-EV230)&amp;" hari "&amp;HOUR(MOD(EY230-EV230,1))&amp;" jam "&amp;MINUTE(MOD(EY230-EV230,1))&amp;" menit "&amp;SECOND(MOD(EY230-EV230,1))</f>
        <v>1 hari 2 jam 20 menit 0</v>
      </c>
      <c r="FB230" s="73">
        <v>45671.875</v>
      </c>
      <c r="FC230" s="71">
        <f t="shared" ref="FC230:FC235" si="493">FB230-EV230</f>
        <v>1.298611111</v>
      </c>
      <c r="FD230" s="72" t="str">
        <f t="shared" ref="FD230:FD235" si="494">INT(FB230-EV230)&amp;" hari "&amp;HOUR(MOD(FB230-EV230,1))&amp;" jam "&amp;MINUTE(MOD(FB230-EV230,1))&amp;" menit "&amp;SECOND(MOD(FB230-EV230,1))</f>
        <v>1 hari 7 jam 10 menit 0</v>
      </c>
      <c r="FE230" s="306">
        <v>45671.739583333336</v>
      </c>
      <c r="FF230" s="306">
        <v>45684.125</v>
      </c>
      <c r="FG230" s="306">
        <v>45684.135416666664</v>
      </c>
      <c r="FH230" s="306">
        <v>45685.06597222222</v>
      </c>
      <c r="FI230" s="71">
        <f t="shared" ref="FI230:FI235" si="495">FH230-FE230</f>
        <v>13.32638889</v>
      </c>
      <c r="FJ230" s="72" t="str">
        <f t="shared" ref="FJ230:FJ235" si="496">INT(FH230-FE230)&amp;" hari "&amp;HOUR(MOD(FH230-FE230,1))&amp;" jam "&amp;MINUTE(MOD(FH230-FE230,1))&amp;" menit "&amp;SECOND(MOD(FH230-FE230,1))</f>
        <v>13 hari 7 jam 50 menit 0</v>
      </c>
      <c r="FK230" s="71">
        <f t="shared" ref="FK230:FK235" si="497">FC230+FI230</f>
        <v>14.625</v>
      </c>
      <c r="FL230" s="72" t="str">
        <f t="shared" ref="FL230:FL235" si="498">INT(FK230)&amp;" hari "&amp;HOUR(MOD(FK230,1))&amp;" jam "&amp;MINUTE(MOD(FK230,1))&amp;" menit "&amp;SECOND(MOD(FK230,1))</f>
        <v>14 hari 15 jam 0 menit 0</v>
      </c>
      <c r="FM230" s="76"/>
      <c r="FN230" s="166" t="s">
        <v>689</v>
      </c>
      <c r="FO230" s="167" t="s">
        <v>336</v>
      </c>
      <c r="FP230" s="167" t="s">
        <v>337</v>
      </c>
      <c r="FQ230" s="168">
        <v>45667.0</v>
      </c>
      <c r="FR230" s="168">
        <v>45667.0</v>
      </c>
      <c r="FS230" s="167" t="s">
        <v>338</v>
      </c>
      <c r="FT230" s="167"/>
      <c r="FU230" s="274"/>
      <c r="FV230" s="274"/>
      <c r="FW230" s="274"/>
      <c r="FX230" s="274"/>
      <c r="FY230" s="274"/>
      <c r="FZ230" s="274"/>
      <c r="GA230" s="274"/>
    </row>
    <row r="231" ht="28.5" customHeight="1">
      <c r="A231" s="356">
        <v>2.0</v>
      </c>
      <c r="B231" s="78" t="s">
        <v>258</v>
      </c>
      <c r="C231" s="551"/>
      <c r="D231" s="105"/>
      <c r="E231" s="378" t="s">
        <v>1524</v>
      </c>
      <c r="F231" s="58" t="s">
        <v>322</v>
      </c>
      <c r="G231" s="57" t="s">
        <v>7</v>
      </c>
      <c r="H231" s="57" t="s">
        <v>330</v>
      </c>
      <c r="I231" s="395" t="s">
        <v>1080</v>
      </c>
      <c r="J231" s="55" t="s">
        <v>202</v>
      </c>
      <c r="K231" s="58" t="s">
        <v>340</v>
      </c>
      <c r="L231" s="59">
        <v>8300.0</v>
      </c>
      <c r="M231" s="60">
        <v>8335.078</v>
      </c>
      <c r="N231" s="148" t="s">
        <v>1525</v>
      </c>
      <c r="O231" s="148"/>
      <c r="P231" s="148"/>
      <c r="Q231" s="148"/>
      <c r="R231" s="148"/>
      <c r="S231" s="149" t="s">
        <v>93</v>
      </c>
      <c r="T231" s="79"/>
      <c r="U231" s="150">
        <v>45672.0</v>
      </c>
      <c r="V231" s="155"/>
      <c r="W231" s="169"/>
      <c r="X231" s="79" t="s">
        <v>334</v>
      </c>
      <c r="Y231" s="72">
        <v>45672.0</v>
      </c>
      <c r="Z231" s="83">
        <v>45672.649305555555</v>
      </c>
      <c r="AA231" s="65">
        <v>45672.0</v>
      </c>
      <c r="AB231" s="64">
        <v>45672.87569444445</v>
      </c>
      <c r="AC231" s="153"/>
      <c r="AD231" s="154">
        <v>7200.0</v>
      </c>
      <c r="AE231" s="154"/>
      <c r="AF231" s="154" t="s">
        <v>335</v>
      </c>
      <c r="AG231" s="249" t="s">
        <v>191</v>
      </c>
      <c r="AH231" s="399" t="s">
        <v>1081</v>
      </c>
      <c r="AI231" s="759" t="s">
        <v>883</v>
      </c>
      <c r="AJ231" s="759" t="s">
        <v>883</v>
      </c>
      <c r="AK231" s="759" t="s">
        <v>884</v>
      </c>
      <c r="AL231" s="399" t="s">
        <v>142</v>
      </c>
      <c r="AM231" s="156"/>
      <c r="AN231" s="157"/>
      <c r="AO231" s="157"/>
      <c r="AP231" s="907">
        <v>3800.0</v>
      </c>
      <c r="AQ231" s="978">
        <f t="shared" si="485"/>
        <v>40.43</v>
      </c>
      <c r="AR231" s="972">
        <v>16265.0</v>
      </c>
      <c r="AS231" s="1198">
        <f t="shared" si="486"/>
        <v>657593.95</v>
      </c>
      <c r="AT231" s="971">
        <v>566917.0</v>
      </c>
      <c r="AU231" s="971">
        <v>556324.0</v>
      </c>
      <c r="AV231" s="902">
        <v>60000.0</v>
      </c>
      <c r="AW231" s="894">
        <f t="shared" si="487"/>
        <v>-30676.95</v>
      </c>
      <c r="AX231" s="360"/>
      <c r="AY231" s="53">
        <v>8.20250114821896E14</v>
      </c>
      <c r="AZ231" s="305">
        <v>3.967872E8</v>
      </c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876">
        <f t="shared" si="488"/>
        <v>0</v>
      </c>
      <c r="BQ231" s="877">
        <f t="shared" si="489"/>
        <v>0</v>
      </c>
      <c r="BR231" s="878">
        <f t="shared" si="490"/>
        <v>0</v>
      </c>
      <c r="BS231" s="54"/>
      <c r="BT231" s="54"/>
      <c r="BU231" s="54"/>
      <c r="BV231" s="54"/>
      <c r="BW231" s="54"/>
      <c r="BX231" s="54"/>
      <c r="BY231" s="54"/>
      <c r="BZ231" s="54"/>
      <c r="CA231" s="54"/>
      <c r="CB231" s="54"/>
      <c r="CC231" s="54"/>
      <c r="CD231" s="54"/>
      <c r="CE231" s="54"/>
      <c r="CF231" s="54"/>
      <c r="CG231" s="54"/>
      <c r="CH231" s="54"/>
      <c r="CI231" s="54"/>
      <c r="CJ231" s="54"/>
      <c r="CK231" s="54"/>
      <c r="CL231" s="54"/>
      <c r="CM231" s="54"/>
      <c r="CN231" s="54"/>
      <c r="CO231" s="54"/>
      <c r="CP231" s="54"/>
      <c r="CQ231" s="54"/>
      <c r="CR231" s="54"/>
      <c r="CS231" s="54"/>
      <c r="CT231" s="54"/>
      <c r="CU231" s="1274">
        <v>45680.0</v>
      </c>
      <c r="CV231" s="1274">
        <v>45681.0</v>
      </c>
      <c r="CW231" s="1274">
        <v>45687.0</v>
      </c>
      <c r="CX231" s="1274">
        <v>45687.0</v>
      </c>
      <c r="CY231" s="1274">
        <v>45688.0</v>
      </c>
      <c r="CZ231" s="1274">
        <v>45713.0</v>
      </c>
      <c r="DA231" s="54"/>
      <c r="DB231" s="54"/>
      <c r="DC231" s="54"/>
      <c r="DD231" s="54"/>
      <c r="DE231" s="54"/>
      <c r="DF231" s="54"/>
      <c r="DG231" s="54"/>
      <c r="DH231" s="54"/>
      <c r="DI231" s="54"/>
      <c r="DJ231" s="54"/>
      <c r="DK231" s="54"/>
      <c r="DL231" s="54"/>
      <c r="DM231" s="79">
        <v>8000.0</v>
      </c>
      <c r="DN231" s="105"/>
      <c r="DO231" s="105"/>
      <c r="DP231" s="105"/>
      <c r="DQ231" s="105"/>
      <c r="DR231" s="105"/>
      <c r="DS231" s="105"/>
      <c r="DT231" s="105"/>
      <c r="DU231" s="105"/>
      <c r="DV231" s="105"/>
      <c r="DW231" s="105"/>
      <c r="DX231" s="105"/>
      <c r="DY231" s="105"/>
      <c r="DZ231" s="105"/>
      <c r="EA231" s="105"/>
      <c r="EB231" s="105"/>
      <c r="EC231" s="105"/>
      <c r="ED231" s="105"/>
      <c r="EE231" s="105"/>
      <c r="EF231" s="105"/>
      <c r="EG231" s="105"/>
      <c r="EH231" s="105"/>
      <c r="EI231" s="105"/>
      <c r="EJ231" s="105"/>
      <c r="EK231" s="105"/>
      <c r="EL231" s="105"/>
      <c r="EM231" s="105"/>
      <c r="EN231" s="105"/>
      <c r="EO231" s="105"/>
      <c r="EP231" s="105"/>
      <c r="EQ231" s="163">
        <v>44000.0</v>
      </c>
      <c r="ER231" s="164" t="s">
        <v>194</v>
      </c>
      <c r="ES231" s="165">
        <v>3.0E7</v>
      </c>
      <c r="ET231" s="163">
        <v>44000.0</v>
      </c>
      <c r="EU231" s="69"/>
      <c r="EV231" s="69">
        <v>45671.375</v>
      </c>
      <c r="EW231" s="69">
        <v>45671.743055555555</v>
      </c>
      <c r="EX231" s="70">
        <v>45671.822916666664</v>
      </c>
      <c r="EY231" s="70">
        <v>45672.649305555555</v>
      </c>
      <c r="EZ231" s="71">
        <f t="shared" si="491"/>
        <v>1.274305556</v>
      </c>
      <c r="FA231" s="72" t="str">
        <f t="shared" si="492"/>
        <v>1 hari 6 jam 35 menit 0</v>
      </c>
      <c r="FB231" s="73">
        <v>45672.87569444445</v>
      </c>
      <c r="FC231" s="71">
        <f t="shared" si="493"/>
        <v>1.500694444</v>
      </c>
      <c r="FD231" s="72" t="str">
        <f t="shared" si="494"/>
        <v>1 hari 12 jam 1 menit 0</v>
      </c>
      <c r="FE231" s="306">
        <v>45672.73263888889</v>
      </c>
      <c r="FF231" s="306">
        <v>45686.51388888889</v>
      </c>
      <c r="FG231" s="306">
        <v>45686.677083333336</v>
      </c>
      <c r="FH231" s="271">
        <v>45687.739583333336</v>
      </c>
      <c r="FI231" s="71">
        <f t="shared" si="495"/>
        <v>15.00694444</v>
      </c>
      <c r="FJ231" s="72" t="str">
        <f t="shared" si="496"/>
        <v>15 hari 0 jam 10 menit 0</v>
      </c>
      <c r="FK231" s="71">
        <f t="shared" si="497"/>
        <v>16.50763889</v>
      </c>
      <c r="FL231" s="72" t="str">
        <f t="shared" si="498"/>
        <v>16 hari 12 jam 11 menit 0</v>
      </c>
      <c r="FM231" s="76"/>
      <c r="FN231" s="166" t="s">
        <v>689</v>
      </c>
      <c r="FO231" s="167" t="s">
        <v>342</v>
      </c>
      <c r="FP231" s="167" t="s">
        <v>343</v>
      </c>
      <c r="FQ231" s="168">
        <v>45667.0</v>
      </c>
      <c r="FR231" s="168">
        <v>45667.0</v>
      </c>
      <c r="FS231" s="167" t="s">
        <v>344</v>
      </c>
      <c r="FT231" s="167"/>
      <c r="FU231" s="274"/>
      <c r="FV231" s="274"/>
      <c r="FW231" s="274"/>
      <c r="FX231" s="274"/>
      <c r="FY231" s="274"/>
      <c r="FZ231" s="274"/>
      <c r="GA231" s="274"/>
    </row>
    <row r="232" ht="28.5" customHeight="1">
      <c r="A232" s="356">
        <v>3.0</v>
      </c>
      <c r="B232" s="78" t="s">
        <v>258</v>
      </c>
      <c r="C232" s="551"/>
      <c r="D232" s="105"/>
      <c r="E232" s="378" t="s">
        <v>1526</v>
      </c>
      <c r="F232" s="58" t="s">
        <v>322</v>
      </c>
      <c r="G232" s="57" t="s">
        <v>7</v>
      </c>
      <c r="H232" s="57" t="s">
        <v>330</v>
      </c>
      <c r="I232" s="395" t="s">
        <v>1080</v>
      </c>
      <c r="J232" s="55" t="s">
        <v>346</v>
      </c>
      <c r="K232" s="58" t="s">
        <v>347</v>
      </c>
      <c r="L232" s="59">
        <v>8000.0</v>
      </c>
      <c r="M232" s="60">
        <v>7914.87</v>
      </c>
      <c r="N232" s="148" t="s">
        <v>1527</v>
      </c>
      <c r="O232" s="148"/>
      <c r="P232" s="148"/>
      <c r="Q232" s="148"/>
      <c r="R232" s="148"/>
      <c r="S232" s="149" t="s">
        <v>93</v>
      </c>
      <c r="T232" s="79"/>
      <c r="U232" s="150">
        <v>45677.0</v>
      </c>
      <c r="V232" s="155"/>
      <c r="W232" s="169"/>
      <c r="X232" s="79" t="s">
        <v>334</v>
      </c>
      <c r="Y232" s="72">
        <v>45677.0</v>
      </c>
      <c r="Z232" s="83">
        <v>45677.6875</v>
      </c>
      <c r="AA232" s="84">
        <v>45678.0</v>
      </c>
      <c r="AB232" s="64">
        <v>45678.41527777778</v>
      </c>
      <c r="AC232" s="153"/>
      <c r="AD232" s="154">
        <v>7200.0</v>
      </c>
      <c r="AE232" s="154"/>
      <c r="AF232" s="154" t="s">
        <v>335</v>
      </c>
      <c r="AG232" s="249" t="s">
        <v>191</v>
      </c>
      <c r="AH232" s="399" t="s">
        <v>1081</v>
      </c>
      <c r="AI232" s="759" t="s">
        <v>883</v>
      </c>
      <c r="AJ232" s="759" t="s">
        <v>883</v>
      </c>
      <c r="AK232" s="759" t="s">
        <v>884</v>
      </c>
      <c r="AL232" s="399" t="s">
        <v>142</v>
      </c>
      <c r="AM232" s="156"/>
      <c r="AN232" s="157"/>
      <c r="AO232" s="157"/>
      <c r="AP232" s="907">
        <v>3800.0</v>
      </c>
      <c r="AQ232" s="978">
        <f>(40.05+39.59)/2</f>
        <v>39.82</v>
      </c>
      <c r="AR232" s="972">
        <v>16373.0</v>
      </c>
      <c r="AS232" s="1198">
        <f t="shared" si="486"/>
        <v>651972.86</v>
      </c>
      <c r="AT232" s="971">
        <v>570681.0</v>
      </c>
      <c r="AU232" s="971">
        <v>561970.69</v>
      </c>
      <c r="AV232" s="902">
        <v>60000.0</v>
      </c>
      <c r="AW232" s="894">
        <f t="shared" si="487"/>
        <v>-21291.86</v>
      </c>
      <c r="AX232" s="250"/>
      <c r="AY232" s="53">
        <v>8.2025012048679E14</v>
      </c>
      <c r="AZ232" s="305">
        <v>3.89172576E8</v>
      </c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4"/>
      <c r="BP232" s="876">
        <f t="shared" si="488"/>
        <v>0</v>
      </c>
      <c r="BQ232" s="877">
        <f t="shared" si="489"/>
        <v>0</v>
      </c>
      <c r="BR232" s="878">
        <f t="shared" si="490"/>
        <v>0</v>
      </c>
      <c r="BS232" s="54"/>
      <c r="BT232" s="54"/>
      <c r="BU232" s="54"/>
      <c r="BV232" s="54"/>
      <c r="BW232" s="54"/>
      <c r="BX232" s="54"/>
      <c r="BY232" s="54"/>
      <c r="BZ232" s="54"/>
      <c r="CA232" s="54"/>
      <c r="CB232" s="54"/>
      <c r="CC232" s="54"/>
      <c r="CD232" s="54"/>
      <c r="CE232" s="54"/>
      <c r="CF232" s="54"/>
      <c r="CG232" s="54"/>
      <c r="CH232" s="54"/>
      <c r="CI232" s="54"/>
      <c r="CJ232" s="54"/>
      <c r="CK232" s="54"/>
      <c r="CL232" s="54"/>
      <c r="CM232" s="54"/>
      <c r="CN232" s="54"/>
      <c r="CO232" s="54"/>
      <c r="CP232" s="54"/>
      <c r="CQ232" s="54"/>
      <c r="CR232" s="54"/>
      <c r="CS232" s="54"/>
      <c r="CT232" s="54"/>
      <c r="CU232" s="1274">
        <v>45688.0</v>
      </c>
      <c r="CV232" s="1274">
        <v>45688.0</v>
      </c>
      <c r="CW232" s="1274">
        <v>45688.0</v>
      </c>
      <c r="CX232" s="1274">
        <v>45690.0</v>
      </c>
      <c r="CY232" s="1274">
        <v>45691.0</v>
      </c>
      <c r="CZ232" s="1274">
        <v>45698.0</v>
      </c>
      <c r="DA232" s="54"/>
      <c r="DB232" s="54"/>
      <c r="DC232" s="54"/>
      <c r="DD232" s="54"/>
      <c r="DE232" s="54"/>
      <c r="DF232" s="54"/>
      <c r="DG232" s="54"/>
      <c r="DH232" s="54"/>
      <c r="DI232" s="54"/>
      <c r="DJ232" s="54"/>
      <c r="DK232" s="54"/>
      <c r="DL232" s="54"/>
      <c r="DM232" s="79">
        <v>7800.0</v>
      </c>
      <c r="DN232" s="105"/>
      <c r="DO232" s="105"/>
      <c r="DP232" s="105"/>
      <c r="DQ232" s="105"/>
      <c r="DR232" s="105"/>
      <c r="DS232" s="105"/>
      <c r="DT232" s="105"/>
      <c r="DU232" s="105"/>
      <c r="DV232" s="105"/>
      <c r="DW232" s="105"/>
      <c r="DX232" s="105"/>
      <c r="DY232" s="105"/>
      <c r="DZ232" s="105"/>
      <c r="EA232" s="105"/>
      <c r="EB232" s="105"/>
      <c r="EC232" s="105"/>
      <c r="ED232" s="105"/>
      <c r="EE232" s="105"/>
      <c r="EF232" s="105"/>
      <c r="EG232" s="105"/>
      <c r="EH232" s="105"/>
      <c r="EI232" s="105"/>
      <c r="EJ232" s="105"/>
      <c r="EK232" s="105"/>
      <c r="EL232" s="105"/>
      <c r="EM232" s="105"/>
      <c r="EN232" s="105"/>
      <c r="EO232" s="105"/>
      <c r="EP232" s="105"/>
      <c r="EQ232" s="163">
        <v>44000.0</v>
      </c>
      <c r="ER232" s="164" t="s">
        <v>194</v>
      </c>
      <c r="ES232" s="165">
        <v>3.0E7</v>
      </c>
      <c r="ET232" s="163">
        <v>44000.0</v>
      </c>
      <c r="EU232" s="69"/>
      <c r="EV232" s="69">
        <v>45673.333333333336</v>
      </c>
      <c r="EW232" s="70">
        <v>45676.305555555555</v>
      </c>
      <c r="EX232" s="70">
        <v>45676.5</v>
      </c>
      <c r="EY232" s="70">
        <v>45677.6875</v>
      </c>
      <c r="EZ232" s="71">
        <f t="shared" si="491"/>
        <v>4.354166667</v>
      </c>
      <c r="FA232" s="72" t="str">
        <f t="shared" si="492"/>
        <v>4 hari 8 jam 30 menit 0</v>
      </c>
      <c r="FB232" s="73">
        <v>45678.41527777778</v>
      </c>
      <c r="FC232" s="71">
        <f t="shared" si="493"/>
        <v>5.081944444</v>
      </c>
      <c r="FD232" s="72" t="str">
        <f t="shared" si="494"/>
        <v>5 hari 1 jam 58 menit 0</v>
      </c>
      <c r="FE232" s="306">
        <v>45677.739583333336</v>
      </c>
      <c r="FF232" s="306">
        <v>45685.697916666664</v>
      </c>
      <c r="FG232" s="306">
        <v>45686.01388888889</v>
      </c>
      <c r="FH232" s="306">
        <v>45686.677083333336</v>
      </c>
      <c r="FI232" s="71">
        <f t="shared" si="495"/>
        <v>8.9375</v>
      </c>
      <c r="FJ232" s="72" t="str">
        <f t="shared" si="496"/>
        <v>8 hari 22 jam 30 menit 0</v>
      </c>
      <c r="FK232" s="71">
        <f t="shared" si="497"/>
        <v>14.01944444</v>
      </c>
      <c r="FL232" s="72" t="str">
        <f t="shared" si="498"/>
        <v>14 hari 0 jam 28 menit 0</v>
      </c>
      <c r="FM232" s="76"/>
      <c r="FN232" s="166" t="s">
        <v>689</v>
      </c>
      <c r="FO232" s="167" t="s">
        <v>349</v>
      </c>
      <c r="FP232" s="167" t="s">
        <v>350</v>
      </c>
      <c r="FQ232" s="168">
        <v>45667.0</v>
      </c>
      <c r="FR232" s="168">
        <v>45667.0</v>
      </c>
      <c r="FS232" s="167" t="s">
        <v>351</v>
      </c>
      <c r="FT232" s="167"/>
      <c r="FU232" s="274"/>
      <c r="FV232" s="274"/>
      <c r="FW232" s="274"/>
      <c r="FX232" s="274"/>
      <c r="FY232" s="274"/>
      <c r="FZ232" s="274"/>
      <c r="GA232" s="274"/>
    </row>
    <row r="233" ht="28.5" customHeight="1">
      <c r="A233" s="356">
        <v>4.0</v>
      </c>
      <c r="B233" s="78" t="s">
        <v>258</v>
      </c>
      <c r="C233" s="551"/>
      <c r="D233" s="105"/>
      <c r="E233" s="253"/>
      <c r="F233" s="58" t="s">
        <v>322</v>
      </c>
      <c r="G233" s="57" t="s">
        <v>7</v>
      </c>
      <c r="H233" s="57" t="s">
        <v>330</v>
      </c>
      <c r="I233" s="395" t="s">
        <v>1080</v>
      </c>
      <c r="J233" s="55" t="s">
        <v>211</v>
      </c>
      <c r="K233" s="58" t="s">
        <v>352</v>
      </c>
      <c r="L233" s="59">
        <v>8700.0</v>
      </c>
      <c r="M233" s="60">
        <v>8714.676</v>
      </c>
      <c r="N233" s="148" t="s">
        <v>1528</v>
      </c>
      <c r="O233" s="148"/>
      <c r="P233" s="148"/>
      <c r="Q233" s="148"/>
      <c r="R233" s="148"/>
      <c r="S233" s="149" t="s">
        <v>93</v>
      </c>
      <c r="T233" s="79"/>
      <c r="U233" s="150">
        <v>45673.0</v>
      </c>
      <c r="V233" s="155"/>
      <c r="W233" s="169"/>
      <c r="X233" s="79" t="s">
        <v>334</v>
      </c>
      <c r="Y233" s="72">
        <v>45673.0</v>
      </c>
      <c r="Z233" s="83">
        <v>45673.71875</v>
      </c>
      <c r="AA233" s="84">
        <v>45673.0</v>
      </c>
      <c r="AB233" s="64">
        <v>45673.79791666667</v>
      </c>
      <c r="AC233" s="153"/>
      <c r="AD233" s="154">
        <v>7200.0</v>
      </c>
      <c r="AE233" s="154"/>
      <c r="AF233" s="154" t="s">
        <v>335</v>
      </c>
      <c r="AG233" s="249" t="s">
        <v>191</v>
      </c>
      <c r="AH233" s="399" t="s">
        <v>1081</v>
      </c>
      <c r="AI233" s="759" t="s">
        <v>883</v>
      </c>
      <c r="AJ233" s="759" t="s">
        <v>883</v>
      </c>
      <c r="AK233" s="759" t="s">
        <v>884</v>
      </c>
      <c r="AL233" s="399" t="s">
        <v>142</v>
      </c>
      <c r="AM233" s="156"/>
      <c r="AN233" s="157"/>
      <c r="AO233" s="157"/>
      <c r="AP233" s="907">
        <v>3800.0</v>
      </c>
      <c r="AQ233" s="978">
        <f>(40.36+40.5)/2</f>
        <v>40.43</v>
      </c>
      <c r="AR233" s="972">
        <v>16311.0</v>
      </c>
      <c r="AS233" s="1198">
        <f t="shared" si="486"/>
        <v>659453.73</v>
      </c>
      <c r="AT233" s="971">
        <v>568520.0</v>
      </c>
      <c r="AU233" s="971">
        <v>555504.0</v>
      </c>
      <c r="AV233" s="902">
        <v>60000.0</v>
      </c>
      <c r="AW233" s="894">
        <f t="shared" si="487"/>
        <v>-30933.73</v>
      </c>
      <c r="AX233" s="250"/>
      <c r="AY233" s="53">
        <v>8.20250116004855E14</v>
      </c>
      <c r="AZ233" s="305">
        <v>4.11262344E8</v>
      </c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  <c r="BM233" s="54"/>
      <c r="BN233" s="54"/>
      <c r="BO233" s="54"/>
      <c r="BP233" s="876">
        <f t="shared" si="488"/>
        <v>0</v>
      </c>
      <c r="BQ233" s="877">
        <f t="shared" si="489"/>
        <v>0</v>
      </c>
      <c r="BR233" s="878">
        <f t="shared" si="490"/>
        <v>0</v>
      </c>
      <c r="BS233" s="54"/>
      <c r="BT233" s="54"/>
      <c r="BU233" s="54"/>
      <c r="BV233" s="54"/>
      <c r="BW233" s="54"/>
      <c r="BX233" s="54"/>
      <c r="BY233" s="54"/>
      <c r="BZ233" s="54"/>
      <c r="CA233" s="54"/>
      <c r="CB233" s="54"/>
      <c r="CC233" s="54"/>
      <c r="CD233" s="54"/>
      <c r="CE233" s="54"/>
      <c r="CF233" s="54"/>
      <c r="CG233" s="54"/>
      <c r="CH233" s="54"/>
      <c r="CI233" s="54"/>
      <c r="CJ233" s="54"/>
      <c r="CK233" s="54"/>
      <c r="CL233" s="54"/>
      <c r="CM233" s="54"/>
      <c r="CN233" s="54"/>
      <c r="CO233" s="54"/>
      <c r="CP233" s="54"/>
      <c r="CQ233" s="54"/>
      <c r="CR233" s="54"/>
      <c r="CS233" s="54"/>
      <c r="CT233" s="54"/>
      <c r="CU233" s="1274">
        <v>45688.0</v>
      </c>
      <c r="CV233" s="1274">
        <v>45688.0</v>
      </c>
      <c r="CW233" s="1274">
        <v>45688.0</v>
      </c>
      <c r="CX233" s="1274">
        <v>45690.0</v>
      </c>
      <c r="CY233" s="1274">
        <v>45691.0</v>
      </c>
      <c r="CZ233" s="1274">
        <v>45698.0</v>
      </c>
      <c r="DA233" s="54"/>
      <c r="DB233" s="54"/>
      <c r="DC233" s="54"/>
      <c r="DD233" s="54"/>
      <c r="DE233" s="54"/>
      <c r="DF233" s="54"/>
      <c r="DG233" s="54"/>
      <c r="DH233" s="54"/>
      <c r="DI233" s="54"/>
      <c r="DJ233" s="54"/>
      <c r="DK233" s="54"/>
      <c r="DL233" s="54"/>
      <c r="DM233" s="79">
        <v>8300.0</v>
      </c>
      <c r="DN233" s="105"/>
      <c r="DO233" s="105"/>
      <c r="DP233" s="105"/>
      <c r="DQ233" s="105"/>
      <c r="DR233" s="105"/>
      <c r="DS233" s="105"/>
      <c r="DT233" s="105"/>
      <c r="DU233" s="105"/>
      <c r="DV233" s="105"/>
      <c r="DW233" s="105"/>
      <c r="DX233" s="105"/>
      <c r="DY233" s="105"/>
      <c r="DZ233" s="105"/>
      <c r="EA233" s="105"/>
      <c r="EB233" s="105"/>
      <c r="EC233" s="105"/>
      <c r="ED233" s="105"/>
      <c r="EE233" s="105"/>
      <c r="EF233" s="105"/>
      <c r="EG233" s="105"/>
      <c r="EH233" s="105"/>
      <c r="EI233" s="105"/>
      <c r="EJ233" s="105"/>
      <c r="EK233" s="105"/>
      <c r="EL233" s="105"/>
      <c r="EM233" s="105"/>
      <c r="EN233" s="105"/>
      <c r="EO233" s="105"/>
      <c r="EP233" s="105"/>
      <c r="EQ233" s="163">
        <v>44000.0</v>
      </c>
      <c r="ER233" s="164" t="s">
        <v>194</v>
      </c>
      <c r="ES233" s="165">
        <v>3.0E7</v>
      </c>
      <c r="ET233" s="163">
        <v>44000.0</v>
      </c>
      <c r="EU233" s="69"/>
      <c r="EV233" s="69">
        <v>45673.0</v>
      </c>
      <c r="EW233" s="70">
        <v>45673.114583333336</v>
      </c>
      <c r="EX233" s="70">
        <v>45673.131944444445</v>
      </c>
      <c r="EY233" s="70">
        <v>45673.71875</v>
      </c>
      <c r="EZ233" s="71">
        <f t="shared" si="491"/>
        <v>0.71875</v>
      </c>
      <c r="FA233" s="72" t="str">
        <f t="shared" si="492"/>
        <v>0 hari 17 jam 15 menit 0</v>
      </c>
      <c r="FB233" s="73">
        <v>45673.79791666667</v>
      </c>
      <c r="FC233" s="71">
        <f t="shared" si="493"/>
        <v>0.7979166667</v>
      </c>
      <c r="FD233" s="72" t="str">
        <f t="shared" si="494"/>
        <v>0 hari 19 jam 9 menit 0</v>
      </c>
      <c r="FE233" s="306">
        <v>45673.760416666664</v>
      </c>
      <c r="FF233" s="306">
        <v>45684.71527777778</v>
      </c>
      <c r="FG233" s="306">
        <v>45685.07638888889</v>
      </c>
      <c r="FH233" s="306">
        <v>45686.01388888889</v>
      </c>
      <c r="FI233" s="71">
        <f t="shared" si="495"/>
        <v>12.25347222</v>
      </c>
      <c r="FJ233" s="72" t="str">
        <f t="shared" si="496"/>
        <v>12 hari 6 jam 5 menit 0</v>
      </c>
      <c r="FK233" s="71">
        <f t="shared" si="497"/>
        <v>13.05138889</v>
      </c>
      <c r="FL233" s="72" t="str">
        <f t="shared" si="498"/>
        <v>13 hari 1 jam 14 menit 0</v>
      </c>
      <c r="FM233" s="76"/>
      <c r="FN233" s="166" t="s">
        <v>689</v>
      </c>
      <c r="FO233" s="167" t="s">
        <v>354</v>
      </c>
      <c r="FP233" s="167" t="s">
        <v>355</v>
      </c>
      <c r="FQ233" s="168">
        <v>45667.0</v>
      </c>
      <c r="FR233" s="168">
        <v>45667.0</v>
      </c>
      <c r="FS233" s="167" t="s">
        <v>356</v>
      </c>
      <c r="FT233" s="167"/>
      <c r="FU233" s="274"/>
      <c r="FV233" s="274"/>
      <c r="FW233" s="274"/>
      <c r="FX233" s="274"/>
      <c r="FY233" s="274"/>
      <c r="FZ233" s="274"/>
      <c r="GA233" s="274"/>
    </row>
    <row r="234" ht="28.5" customHeight="1">
      <c r="A234" s="356">
        <v>5.0</v>
      </c>
      <c r="B234" s="78" t="s">
        <v>258</v>
      </c>
      <c r="C234" s="551"/>
      <c r="D234" s="105"/>
      <c r="E234" s="253"/>
      <c r="F234" s="58" t="s">
        <v>322</v>
      </c>
      <c r="G234" s="57" t="s">
        <v>7</v>
      </c>
      <c r="H234" s="57" t="s">
        <v>330</v>
      </c>
      <c r="I234" s="395" t="s">
        <v>1080</v>
      </c>
      <c r="J234" s="55" t="s">
        <v>357</v>
      </c>
      <c r="K234" s="58" t="s">
        <v>358</v>
      </c>
      <c r="L234" s="59">
        <v>7500.0</v>
      </c>
      <c r="M234" s="60">
        <v>7182.872</v>
      </c>
      <c r="N234" s="148" t="s">
        <v>92</v>
      </c>
      <c r="O234" s="148"/>
      <c r="P234" s="148"/>
      <c r="Q234" s="148"/>
      <c r="R234" s="148"/>
      <c r="S234" s="149" t="s">
        <v>93</v>
      </c>
      <c r="T234" s="79"/>
      <c r="U234" s="150">
        <v>45686.0</v>
      </c>
      <c r="V234" s="155"/>
      <c r="W234" s="169"/>
      <c r="X234" s="79" t="s">
        <v>334</v>
      </c>
      <c r="Y234" s="72">
        <v>45686.0</v>
      </c>
      <c r="Z234" s="83">
        <v>45686.635416666664</v>
      </c>
      <c r="AA234" s="84">
        <v>45686.0</v>
      </c>
      <c r="AB234" s="64">
        <v>45686.71944444445</v>
      </c>
      <c r="AC234" s="153"/>
      <c r="AD234" s="154">
        <v>7200.0</v>
      </c>
      <c r="AE234" s="154"/>
      <c r="AF234" s="154" t="s">
        <v>335</v>
      </c>
      <c r="AG234" s="249" t="s">
        <v>191</v>
      </c>
      <c r="AH234" s="399" t="s">
        <v>1081</v>
      </c>
      <c r="AI234" s="759" t="s">
        <v>883</v>
      </c>
      <c r="AJ234" s="759" t="s">
        <v>883</v>
      </c>
      <c r="AK234" s="759" t="s">
        <v>884</v>
      </c>
      <c r="AL234" s="399" t="s">
        <v>142</v>
      </c>
      <c r="AM234" s="156"/>
      <c r="AN234" s="157"/>
      <c r="AO234" s="157"/>
      <c r="AP234" s="907">
        <v>3800.0</v>
      </c>
      <c r="AQ234" s="978">
        <f t="shared" ref="AQ234:AQ235" si="499">(39.29+39.59)/2</f>
        <v>39.44</v>
      </c>
      <c r="AR234" s="972">
        <v>16200.0</v>
      </c>
      <c r="AS234" s="1198">
        <f t="shared" si="486"/>
        <v>638928</v>
      </c>
      <c r="AT234" s="971">
        <v>561034.0</v>
      </c>
      <c r="AU234" s="971">
        <v>546417.0</v>
      </c>
      <c r="AV234" s="902">
        <v>60000.0</v>
      </c>
      <c r="AW234" s="894">
        <f t="shared" si="487"/>
        <v>-17894</v>
      </c>
      <c r="AX234" s="250"/>
      <c r="AY234" s="53">
        <v>8.20250128565401E14</v>
      </c>
      <c r="AZ234" s="305">
        <v>3.38576192E8</v>
      </c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/>
      <c r="BL234" s="54"/>
      <c r="BM234" s="54"/>
      <c r="BN234" s="54"/>
      <c r="BO234" s="54"/>
      <c r="BP234" s="876">
        <f t="shared" si="488"/>
        <v>0</v>
      </c>
      <c r="BQ234" s="877">
        <f t="shared" si="489"/>
        <v>0</v>
      </c>
      <c r="BR234" s="878">
        <f t="shared" si="490"/>
        <v>0</v>
      </c>
      <c r="BS234" s="54"/>
      <c r="BT234" s="54"/>
      <c r="BU234" s="54"/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/>
      <c r="CP234" s="54"/>
      <c r="CQ234" s="54"/>
      <c r="CR234" s="54"/>
      <c r="CS234" s="54"/>
      <c r="CT234" s="54"/>
      <c r="CU234" s="1274">
        <v>45698.0</v>
      </c>
      <c r="CV234" s="1274">
        <v>45700.0</v>
      </c>
      <c r="CW234" s="1274">
        <v>45700.0</v>
      </c>
      <c r="CX234" s="1274">
        <v>45700.0</v>
      </c>
      <c r="CY234" s="1274">
        <v>45701.0</v>
      </c>
      <c r="CZ234" s="1274">
        <v>45713.0</v>
      </c>
      <c r="DA234" s="54"/>
      <c r="DB234" s="54"/>
      <c r="DC234" s="54"/>
      <c r="DD234" s="54"/>
      <c r="DE234" s="54"/>
      <c r="DF234" s="54"/>
      <c r="DG234" s="54"/>
      <c r="DH234" s="54"/>
      <c r="DI234" s="54"/>
      <c r="DJ234" s="54"/>
      <c r="DK234" s="54"/>
      <c r="DL234" s="54"/>
      <c r="DM234" s="79">
        <v>6700.0</v>
      </c>
      <c r="DN234" s="105"/>
      <c r="DO234" s="105"/>
      <c r="DP234" s="105"/>
      <c r="DQ234" s="105"/>
      <c r="DR234" s="105"/>
      <c r="DS234" s="105"/>
      <c r="DT234" s="105"/>
      <c r="DU234" s="105"/>
      <c r="DV234" s="105"/>
      <c r="DW234" s="105"/>
      <c r="DX234" s="105"/>
      <c r="DY234" s="105"/>
      <c r="DZ234" s="105"/>
      <c r="EA234" s="105"/>
      <c r="EB234" s="105"/>
      <c r="EC234" s="105"/>
      <c r="ED234" s="105"/>
      <c r="EE234" s="105"/>
      <c r="EF234" s="105"/>
      <c r="EG234" s="105"/>
      <c r="EH234" s="105"/>
      <c r="EI234" s="105"/>
      <c r="EJ234" s="105"/>
      <c r="EK234" s="105"/>
      <c r="EL234" s="105"/>
      <c r="EM234" s="105"/>
      <c r="EN234" s="105"/>
      <c r="EO234" s="105"/>
      <c r="EP234" s="105"/>
      <c r="EQ234" s="163">
        <v>44000.0</v>
      </c>
      <c r="ER234" s="164" t="s">
        <v>194</v>
      </c>
      <c r="ES234" s="165">
        <v>3.0E7</v>
      </c>
      <c r="ET234" s="163">
        <v>44000.0</v>
      </c>
      <c r="EU234" s="69"/>
      <c r="EV234" s="69">
        <v>45685.586805555555</v>
      </c>
      <c r="EW234" s="70">
        <v>45685.586805555555</v>
      </c>
      <c r="EX234" s="70">
        <v>45685.604166666664</v>
      </c>
      <c r="EY234" s="70">
        <v>45686.635416666664</v>
      </c>
      <c r="EZ234" s="71">
        <f t="shared" si="491"/>
        <v>1.048611111</v>
      </c>
      <c r="FA234" s="72" t="str">
        <f t="shared" si="492"/>
        <v>1 hari 1 jam 10 menit 0</v>
      </c>
      <c r="FB234" s="73">
        <v>45686.71944444445</v>
      </c>
      <c r="FC234" s="71">
        <f t="shared" si="493"/>
        <v>1.132638889</v>
      </c>
      <c r="FD234" s="72" t="str">
        <f t="shared" si="494"/>
        <v>1 hari 3 jam 11 menit 0</v>
      </c>
      <c r="FE234" s="306">
        <v>45687.600694444445</v>
      </c>
      <c r="FF234" s="306">
        <v>45687.600694444445</v>
      </c>
      <c r="FG234" s="306">
        <v>45687.739583333336</v>
      </c>
      <c r="FH234" s="306">
        <v>45688.61111111111</v>
      </c>
      <c r="FI234" s="71">
        <f t="shared" si="495"/>
        <v>1.010416667</v>
      </c>
      <c r="FJ234" s="72" t="str">
        <f t="shared" si="496"/>
        <v>1 hari 0 jam 15 menit 0</v>
      </c>
      <c r="FK234" s="71">
        <f t="shared" si="497"/>
        <v>2.143055556</v>
      </c>
      <c r="FL234" s="72" t="str">
        <f t="shared" si="498"/>
        <v>2 hari 3 jam 26 menit 0</v>
      </c>
      <c r="FM234" s="76"/>
      <c r="FN234" s="166" t="s">
        <v>359</v>
      </c>
      <c r="FO234" s="167" t="s">
        <v>695</v>
      </c>
      <c r="FP234" s="167" t="s">
        <v>1529</v>
      </c>
      <c r="FQ234" s="168">
        <v>45686.0</v>
      </c>
      <c r="FR234" s="168">
        <v>45686.0</v>
      </c>
      <c r="FS234" s="380" t="s">
        <v>697</v>
      </c>
      <c r="FT234" s="167"/>
      <c r="FU234" s="274"/>
      <c r="FV234" s="274"/>
      <c r="FW234" s="274"/>
      <c r="FX234" s="274"/>
      <c r="FY234" s="274"/>
      <c r="FZ234" s="274"/>
      <c r="GA234" s="274"/>
    </row>
    <row r="235" ht="28.5" customHeight="1">
      <c r="A235" s="356">
        <v>6.0</v>
      </c>
      <c r="B235" s="78" t="s">
        <v>258</v>
      </c>
      <c r="C235" s="551"/>
      <c r="D235" s="105"/>
      <c r="E235" s="253"/>
      <c r="F235" s="58" t="s">
        <v>322</v>
      </c>
      <c r="G235" s="57" t="s">
        <v>7</v>
      </c>
      <c r="H235" s="57" t="s">
        <v>330</v>
      </c>
      <c r="I235" s="395" t="s">
        <v>1080</v>
      </c>
      <c r="J235" s="55" t="s">
        <v>227</v>
      </c>
      <c r="K235" s="58" t="s">
        <v>362</v>
      </c>
      <c r="L235" s="59">
        <v>8600.0</v>
      </c>
      <c r="M235" s="60">
        <v>8911.974</v>
      </c>
      <c r="N235" s="148" t="s">
        <v>92</v>
      </c>
      <c r="O235" s="148"/>
      <c r="P235" s="148"/>
      <c r="Q235" s="148"/>
      <c r="R235" s="148"/>
      <c r="S235" s="149" t="s">
        <v>93</v>
      </c>
      <c r="T235" s="79"/>
      <c r="U235" s="150">
        <v>45687.0</v>
      </c>
      <c r="V235" s="155"/>
      <c r="W235" s="169"/>
      <c r="X235" s="79" t="s">
        <v>334</v>
      </c>
      <c r="Y235" s="72">
        <v>45687.0</v>
      </c>
      <c r="Z235" s="83">
        <v>45687.055555555555</v>
      </c>
      <c r="AA235" s="84">
        <v>45687.0</v>
      </c>
      <c r="AB235" s="64">
        <v>45687.52361111111</v>
      </c>
      <c r="AC235" s="153"/>
      <c r="AD235" s="154">
        <v>7200.0</v>
      </c>
      <c r="AE235" s="154"/>
      <c r="AF235" s="154" t="s">
        <v>335</v>
      </c>
      <c r="AG235" s="249" t="s">
        <v>191</v>
      </c>
      <c r="AH235" s="399" t="s">
        <v>1081</v>
      </c>
      <c r="AI235" s="759" t="s">
        <v>883</v>
      </c>
      <c r="AJ235" s="759" t="s">
        <v>883</v>
      </c>
      <c r="AK235" s="759" t="s">
        <v>884</v>
      </c>
      <c r="AL235" s="399" t="s">
        <v>142</v>
      </c>
      <c r="AM235" s="156"/>
      <c r="AN235" s="157"/>
      <c r="AO235" s="157"/>
      <c r="AP235" s="907">
        <v>3800.0</v>
      </c>
      <c r="AQ235" s="978">
        <f t="shared" si="499"/>
        <v>39.44</v>
      </c>
      <c r="AR235" s="972">
        <v>16200.0</v>
      </c>
      <c r="AS235" s="1198">
        <f t="shared" si="486"/>
        <v>638928</v>
      </c>
      <c r="AT235" s="971">
        <v>558414.0</v>
      </c>
      <c r="AU235" s="971">
        <v>547099.0</v>
      </c>
      <c r="AV235" s="902">
        <v>60000.0</v>
      </c>
      <c r="AW235" s="894">
        <f t="shared" si="487"/>
        <v>-20514</v>
      </c>
      <c r="AX235" s="250"/>
      <c r="AY235" s="53">
        <v>8.20250129624279E14</v>
      </c>
      <c r="AZ235" s="305">
        <v>4.19430208E8</v>
      </c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/>
      <c r="BL235" s="54"/>
      <c r="BM235" s="54"/>
      <c r="BN235" s="54"/>
      <c r="BO235" s="54"/>
      <c r="BP235" s="876">
        <f t="shared" si="488"/>
        <v>0</v>
      </c>
      <c r="BQ235" s="877">
        <f t="shared" si="489"/>
        <v>0</v>
      </c>
      <c r="BR235" s="878">
        <f t="shared" si="490"/>
        <v>0</v>
      </c>
      <c r="BS235" s="54"/>
      <c r="BT235" s="54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54"/>
      <c r="CU235" s="1274">
        <v>45692.0</v>
      </c>
      <c r="CV235" s="1274">
        <v>45693.0</v>
      </c>
      <c r="CW235" s="1274">
        <v>45694.0</v>
      </c>
      <c r="CX235" s="1274">
        <v>45694.0</v>
      </c>
      <c r="CY235" s="1274">
        <v>45694.0</v>
      </c>
      <c r="CZ235" s="1274">
        <v>45698.0</v>
      </c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  <c r="DK235" s="54"/>
      <c r="DL235" s="54"/>
      <c r="DM235" s="79">
        <v>8300.0</v>
      </c>
      <c r="DN235" s="105"/>
      <c r="DO235" s="105"/>
      <c r="DP235" s="105"/>
      <c r="DQ235" s="105"/>
      <c r="DR235" s="105"/>
      <c r="DS235" s="105"/>
      <c r="DT235" s="105"/>
      <c r="DU235" s="105"/>
      <c r="DV235" s="105"/>
      <c r="DW235" s="105"/>
      <c r="DX235" s="105"/>
      <c r="DY235" s="105"/>
      <c r="DZ235" s="105"/>
      <c r="EA235" s="105"/>
      <c r="EB235" s="105"/>
      <c r="EC235" s="105"/>
      <c r="ED235" s="105"/>
      <c r="EE235" s="105"/>
      <c r="EF235" s="105"/>
      <c r="EG235" s="105"/>
      <c r="EH235" s="105"/>
      <c r="EI235" s="105"/>
      <c r="EJ235" s="105"/>
      <c r="EK235" s="105"/>
      <c r="EL235" s="105"/>
      <c r="EM235" s="105"/>
      <c r="EN235" s="105"/>
      <c r="EO235" s="105"/>
      <c r="EP235" s="105"/>
      <c r="EQ235" s="163">
        <v>44000.0</v>
      </c>
      <c r="ER235" s="164" t="s">
        <v>194</v>
      </c>
      <c r="ES235" s="165">
        <v>3.0E7</v>
      </c>
      <c r="ET235" s="163">
        <v>44000.0</v>
      </c>
      <c r="EU235" s="69"/>
      <c r="EV235" s="69">
        <v>45686.729166666664</v>
      </c>
      <c r="EW235" s="70">
        <v>45686.729166666664</v>
      </c>
      <c r="EX235" s="70">
        <v>45686.739583333336</v>
      </c>
      <c r="EY235" s="70">
        <v>45687.055555555555</v>
      </c>
      <c r="EZ235" s="71">
        <f t="shared" si="491"/>
        <v>0.3263888889</v>
      </c>
      <c r="FA235" s="72" t="str">
        <f t="shared" si="492"/>
        <v>0 hari 7 jam 50 menit 0</v>
      </c>
      <c r="FB235" s="73">
        <v>45687.52361111111</v>
      </c>
      <c r="FC235" s="71">
        <f t="shared" si="493"/>
        <v>0.7944444444</v>
      </c>
      <c r="FD235" s="72" t="str">
        <f t="shared" si="494"/>
        <v>0 hari 19 jam 4 menit 0</v>
      </c>
      <c r="FE235" s="306">
        <v>45687.881944444445</v>
      </c>
      <c r="FF235" s="271">
        <v>45688.65972222222</v>
      </c>
      <c r="FG235" s="271">
        <v>45688.65972222222</v>
      </c>
      <c r="FH235" s="258">
        <v>45690.4375</v>
      </c>
      <c r="FI235" s="71">
        <f t="shared" si="495"/>
        <v>2.555555556</v>
      </c>
      <c r="FJ235" s="72" t="str">
        <f t="shared" si="496"/>
        <v>2 hari 13 jam 20 menit 0</v>
      </c>
      <c r="FK235" s="71">
        <f t="shared" si="497"/>
        <v>3.35</v>
      </c>
      <c r="FL235" s="72" t="str">
        <f t="shared" si="498"/>
        <v>3 hari 8 jam 24 menit 0</v>
      </c>
      <c r="FM235" s="76"/>
      <c r="FN235" s="166" t="s">
        <v>359</v>
      </c>
      <c r="FO235" s="167" t="s">
        <v>363</v>
      </c>
      <c r="FP235" s="167" t="s">
        <v>364</v>
      </c>
      <c r="FQ235" s="168">
        <v>45671.0</v>
      </c>
      <c r="FR235" s="168">
        <v>45671.0</v>
      </c>
      <c r="FS235" s="167" t="s">
        <v>698</v>
      </c>
      <c r="FT235" s="167"/>
      <c r="FU235" s="274"/>
      <c r="FV235" s="274"/>
      <c r="FW235" s="274"/>
      <c r="FX235" s="274"/>
      <c r="FY235" s="274"/>
      <c r="FZ235" s="274"/>
      <c r="GA235" s="274"/>
    </row>
    <row r="236" ht="18.0" customHeight="1">
      <c r="A236" s="301"/>
      <c r="B236" s="553"/>
      <c r="C236" s="554"/>
      <c r="D236" s="555"/>
      <c r="E236" s="556"/>
      <c r="F236" s="300"/>
      <c r="G236" s="300"/>
      <c r="H236" s="300"/>
      <c r="I236" s="557"/>
      <c r="J236" s="558"/>
      <c r="K236" s="308" t="s">
        <v>111</v>
      </c>
      <c r="L236" s="309">
        <f t="shared" ref="L236:M236" si="500">SUM(L230:L235)</f>
        <v>48700</v>
      </c>
      <c r="M236" s="310">
        <f t="shared" si="500"/>
        <v>48713.794</v>
      </c>
      <c r="N236" s="311"/>
      <c r="O236" s="300"/>
      <c r="P236" s="300"/>
      <c r="Q236" s="300"/>
      <c r="R236" s="300"/>
      <c r="S236" s="300"/>
      <c r="T236" s="280"/>
      <c r="U236" s="300"/>
      <c r="V236" s="312"/>
      <c r="W236" s="313"/>
      <c r="X236" s="281"/>
      <c r="Y236" s="301"/>
      <c r="Z236" s="301"/>
      <c r="AA236" s="314"/>
      <c r="AB236" s="314"/>
      <c r="AC236" s="314"/>
      <c r="AD236" s="309"/>
      <c r="AE236" s="309"/>
      <c r="AF236" s="309"/>
      <c r="AG236" s="315"/>
      <c r="AH236" s="280"/>
      <c r="AI236" s="280"/>
      <c r="AJ236" s="280"/>
      <c r="AK236" s="280"/>
      <c r="AL236" s="280"/>
      <c r="AM236" s="280"/>
      <c r="AN236" s="280"/>
      <c r="AO236" s="280"/>
      <c r="AP236" s="301"/>
      <c r="AQ236" s="301"/>
      <c r="AR236" s="301"/>
      <c r="AS236" s="301"/>
      <c r="AT236" s="301"/>
      <c r="AU236" s="301"/>
      <c r="AV236" s="301"/>
      <c r="AW236" s="301"/>
      <c r="AX236" s="280"/>
      <c r="AY236" s="280"/>
      <c r="AZ236" s="280"/>
      <c r="BA236" s="289"/>
      <c r="BB236" s="289"/>
      <c r="BC236" s="289"/>
      <c r="BD236" s="289"/>
      <c r="BE236" s="289"/>
      <c r="BF236" s="289"/>
      <c r="BG236" s="289"/>
      <c r="BH236" s="289"/>
      <c r="BI236" s="289"/>
      <c r="BJ236" s="289"/>
      <c r="BK236" s="289"/>
      <c r="BL236" s="289"/>
      <c r="BM236" s="289"/>
      <c r="BN236" s="289"/>
      <c r="BO236" s="289"/>
      <c r="BP236" s="289"/>
      <c r="BQ236" s="289"/>
      <c r="BR236" s="289"/>
      <c r="BS236" s="289"/>
      <c r="BT236" s="289"/>
      <c r="BU236" s="289"/>
      <c r="BV236" s="289"/>
      <c r="BW236" s="289"/>
      <c r="BX236" s="289"/>
      <c r="BY236" s="289"/>
      <c r="BZ236" s="289"/>
      <c r="CA236" s="289"/>
      <c r="CB236" s="289"/>
      <c r="CC236" s="289"/>
      <c r="CD236" s="289"/>
      <c r="CE236" s="289"/>
      <c r="CF236" s="289"/>
      <c r="CG236" s="289"/>
      <c r="CH236" s="289"/>
      <c r="CI236" s="289"/>
      <c r="CJ236" s="289"/>
      <c r="CK236" s="289"/>
      <c r="CL236" s="289"/>
      <c r="CM236" s="289"/>
      <c r="CN236" s="289"/>
      <c r="CO236" s="289"/>
      <c r="CP236" s="289"/>
      <c r="CQ236" s="289"/>
      <c r="CR236" s="289"/>
      <c r="CS236" s="289"/>
      <c r="CT236" s="289"/>
      <c r="CU236" s="289"/>
      <c r="CV236" s="289"/>
      <c r="CW236" s="289"/>
      <c r="CX236" s="289"/>
      <c r="CY236" s="289"/>
      <c r="CZ236" s="289"/>
      <c r="DA236" s="289"/>
      <c r="DB236" s="289"/>
      <c r="DC236" s="289"/>
      <c r="DD236" s="289"/>
      <c r="DE236" s="289"/>
      <c r="DF236" s="289"/>
      <c r="DG236" s="289"/>
      <c r="DH236" s="289"/>
      <c r="DI236" s="289"/>
      <c r="DJ236" s="289"/>
      <c r="DK236" s="289"/>
      <c r="DL236" s="289"/>
      <c r="DM236" s="289"/>
      <c r="DN236" s="289"/>
      <c r="DO236" s="289"/>
      <c r="DP236" s="289"/>
      <c r="DQ236" s="289"/>
      <c r="DR236" s="289"/>
      <c r="DS236" s="280"/>
      <c r="DT236" s="289"/>
      <c r="DU236" s="289"/>
      <c r="DV236" s="289"/>
      <c r="DW236" s="289"/>
      <c r="DX236" s="289"/>
      <c r="DY236" s="280"/>
      <c r="DZ236" s="280"/>
      <c r="EA236" s="289"/>
      <c r="EB236" s="289"/>
      <c r="EC236" s="289"/>
      <c r="ED236" s="289"/>
      <c r="EE236" s="289"/>
      <c r="EF236" s="280"/>
      <c r="EG236" s="289"/>
      <c r="EH236" s="289"/>
      <c r="EI236" s="289"/>
      <c r="EJ236" s="289"/>
      <c r="EK236" s="289"/>
      <c r="EL236" s="280"/>
      <c r="EM236" s="289"/>
      <c r="EN236" s="289"/>
      <c r="EO236" s="289"/>
      <c r="EP236" s="289"/>
      <c r="EQ236" s="292"/>
      <c r="ER236" s="293"/>
      <c r="ES236" s="292"/>
      <c r="ET236" s="292"/>
      <c r="EU236" s="316"/>
      <c r="EV236" s="316"/>
      <c r="EW236" s="316"/>
      <c r="EX236" s="316"/>
      <c r="EY236" s="316"/>
      <c r="EZ236" s="292"/>
      <c r="FA236" s="292"/>
      <c r="FB236" s="316"/>
      <c r="FC236" s="292"/>
      <c r="FD236" s="292"/>
      <c r="FE236" s="316"/>
      <c r="FF236" s="316"/>
      <c r="FG236" s="316"/>
      <c r="FH236" s="316"/>
      <c r="FI236" s="316"/>
      <c r="FJ236" s="316"/>
      <c r="FK236" s="316"/>
      <c r="FL236" s="316"/>
      <c r="FM236" s="316"/>
      <c r="FN236" s="316"/>
      <c r="FO236" s="295"/>
      <c r="FP236" s="295"/>
      <c r="FQ236" s="295"/>
      <c r="FR236" s="295"/>
      <c r="FS236" s="295"/>
      <c r="FT236" s="295"/>
      <c r="FU236" s="797"/>
      <c r="FV236" s="797"/>
      <c r="FW236" s="797"/>
      <c r="FX236" s="797"/>
      <c r="FY236" s="797"/>
      <c r="FZ236" s="797"/>
      <c r="GA236" s="797"/>
    </row>
    <row r="237" ht="28.5" customHeight="1">
      <c r="A237" s="356">
        <v>1.0</v>
      </c>
      <c r="B237" s="78" t="s">
        <v>258</v>
      </c>
      <c r="C237" s="374" t="s">
        <v>397</v>
      </c>
      <c r="D237" s="155" t="s">
        <v>6</v>
      </c>
      <c r="E237" s="559" t="s">
        <v>1530</v>
      </c>
      <c r="F237" s="155" t="s">
        <v>322</v>
      </c>
      <c r="G237" s="169" t="s">
        <v>7</v>
      </c>
      <c r="H237" s="169" t="s">
        <v>330</v>
      </c>
      <c r="I237" s="395" t="s">
        <v>1080</v>
      </c>
      <c r="J237" s="413" t="s">
        <v>700</v>
      </c>
      <c r="K237" s="155" t="s">
        <v>701</v>
      </c>
      <c r="L237" s="560">
        <v>4900.0</v>
      </c>
      <c r="M237" s="417">
        <v>4668.737</v>
      </c>
      <c r="N237" s="172" t="s">
        <v>265</v>
      </c>
      <c r="O237" s="149"/>
      <c r="P237" s="149"/>
      <c r="Q237" s="149"/>
      <c r="R237" s="149"/>
      <c r="S237" s="149" t="s">
        <v>93</v>
      </c>
      <c r="T237" s="79"/>
      <c r="U237" s="409">
        <v>45723.0</v>
      </c>
      <c r="V237" s="155"/>
      <c r="W237" s="169"/>
      <c r="X237" s="399" t="s">
        <v>334</v>
      </c>
      <c r="Y237" s="409">
        <v>45723.0</v>
      </c>
      <c r="Z237" s="411">
        <v>45723.82638888889</v>
      </c>
      <c r="AA237" s="397">
        <v>45724.0</v>
      </c>
      <c r="AB237" s="398">
        <v>45724.381944444445</v>
      </c>
      <c r="AC237" s="153"/>
      <c r="AD237" s="404">
        <v>4900.0</v>
      </c>
      <c r="AE237" s="154"/>
      <c r="AF237" s="154" t="s">
        <v>335</v>
      </c>
      <c r="AG237" s="249" t="s">
        <v>191</v>
      </c>
      <c r="AH237" s="399" t="s">
        <v>1081</v>
      </c>
      <c r="AI237" s="759" t="s">
        <v>883</v>
      </c>
      <c r="AJ237" s="759" t="s">
        <v>883</v>
      </c>
      <c r="AK237" s="759" t="s">
        <v>884</v>
      </c>
      <c r="AL237" s="399" t="s">
        <v>142</v>
      </c>
      <c r="AM237" s="156"/>
      <c r="AN237" s="157"/>
      <c r="AO237" s="157"/>
      <c r="AP237" s="907">
        <v>3800.0</v>
      </c>
      <c r="AQ237" s="978">
        <f>(39.98+40.5)/2</f>
        <v>40.24</v>
      </c>
      <c r="AR237" s="972">
        <v>16315.0</v>
      </c>
      <c r="AS237" s="1198">
        <f t="shared" ref="AS237:AS244" si="501">AQ237*AR237</f>
        <v>656515.6</v>
      </c>
      <c r="AT237" s="971">
        <v>569149.0</v>
      </c>
      <c r="AU237" s="971">
        <v>563008.0</v>
      </c>
      <c r="AV237" s="902">
        <v>60000.0</v>
      </c>
      <c r="AW237" s="1201">
        <f t="shared" ref="AW237:AW244" si="502">(AT237+AV237)-AS237</f>
        <v>-27366.6</v>
      </c>
      <c r="AX237" s="973" t="s">
        <v>192</v>
      </c>
      <c r="AY237" s="400">
        <v>8.20250307825617E14</v>
      </c>
      <c r="AZ237" s="562">
        <v>2.1965292E8</v>
      </c>
      <c r="BA237" s="561"/>
      <c r="BB237" s="561"/>
      <c r="BC237" s="561"/>
      <c r="BD237" s="561"/>
      <c r="BE237" s="561"/>
      <c r="BF237" s="561"/>
      <c r="BG237" s="561"/>
      <c r="BH237" s="561"/>
      <c r="BI237" s="561"/>
      <c r="BJ237" s="561"/>
      <c r="BK237" s="561"/>
      <c r="BL237" s="561"/>
      <c r="BM237" s="561"/>
      <c r="BN237" s="561"/>
      <c r="BO237" s="561"/>
      <c r="BP237" s="876">
        <f t="shared" ref="BP237:BP244" si="503">BO237-BJ237</f>
        <v>0</v>
      </c>
      <c r="BQ237" s="877">
        <f t="shared" ref="BQ237:BQ244" si="504">BO237-BK237</f>
        <v>0</v>
      </c>
      <c r="BR237" s="878">
        <f t="shared" ref="BR237:BR244" si="505">BO237-BN237</f>
        <v>0</v>
      </c>
      <c r="BS237" s="561"/>
      <c r="BT237" s="561"/>
      <c r="BU237" s="561"/>
      <c r="BV237" s="561"/>
      <c r="BW237" s="561"/>
      <c r="BX237" s="561"/>
      <c r="BY237" s="561"/>
      <c r="BZ237" s="561"/>
      <c r="CA237" s="561"/>
      <c r="CB237" s="561"/>
      <c r="CC237" s="561"/>
      <c r="CD237" s="561"/>
      <c r="CE237" s="561"/>
      <c r="CF237" s="561"/>
      <c r="CG237" s="561"/>
      <c r="CH237" s="561"/>
      <c r="CI237" s="561"/>
      <c r="CJ237" s="561"/>
      <c r="CK237" s="561"/>
      <c r="CL237" s="561"/>
      <c r="CM237" s="561"/>
      <c r="CN237" s="561"/>
      <c r="CO237" s="561"/>
      <c r="CP237" s="561"/>
      <c r="CQ237" s="561"/>
      <c r="CR237" s="561"/>
      <c r="CS237" s="561"/>
      <c r="CT237" s="561"/>
      <c r="CU237" s="1274">
        <v>45723.0</v>
      </c>
      <c r="CV237" s="1274">
        <v>45729.0</v>
      </c>
      <c r="CW237" s="1274">
        <v>45730.0</v>
      </c>
      <c r="CX237" s="1274">
        <v>45730.0</v>
      </c>
      <c r="CY237" s="1274">
        <v>45733.0</v>
      </c>
      <c r="CZ237" s="1274">
        <v>45756.0</v>
      </c>
      <c r="DA237" s="1274">
        <v>45756.0</v>
      </c>
      <c r="DB237" s="1274">
        <v>45756.0</v>
      </c>
      <c r="DC237" s="1274">
        <v>45757.0</v>
      </c>
      <c r="DD237" s="1274">
        <v>45757.0</v>
      </c>
      <c r="DE237" s="1274">
        <v>45758.0</v>
      </c>
      <c r="DF237" s="1274">
        <v>45762.0</v>
      </c>
      <c r="DG237" s="1274">
        <v>45758.0</v>
      </c>
      <c r="DH237" s="1274">
        <v>45758.0</v>
      </c>
      <c r="DI237" s="1274">
        <v>45759.0</v>
      </c>
      <c r="DJ237" s="1274">
        <v>45759.0</v>
      </c>
      <c r="DK237" s="1274">
        <v>45761.0</v>
      </c>
      <c r="DL237" s="1274">
        <v>45769.0</v>
      </c>
      <c r="DM237" s="399">
        <v>4500.0</v>
      </c>
      <c r="DN237" s="105"/>
      <c r="DO237" s="105"/>
      <c r="DP237" s="105"/>
      <c r="DQ237" s="105"/>
      <c r="DR237" s="105"/>
      <c r="DS237" s="105"/>
      <c r="DT237" s="105"/>
      <c r="DU237" s="105"/>
      <c r="DV237" s="105"/>
      <c r="DW237" s="105"/>
      <c r="DX237" s="105"/>
      <c r="DY237" s="105"/>
      <c r="DZ237" s="105"/>
      <c r="EA237" s="105"/>
      <c r="EB237" s="105"/>
      <c r="EC237" s="105"/>
      <c r="ED237" s="105"/>
      <c r="EE237" s="105"/>
      <c r="EF237" s="105"/>
      <c r="EG237" s="105"/>
      <c r="EH237" s="105"/>
      <c r="EI237" s="105"/>
      <c r="EJ237" s="105"/>
      <c r="EK237" s="105"/>
      <c r="EL237" s="105"/>
      <c r="EM237" s="105"/>
      <c r="EN237" s="105"/>
      <c r="EO237" s="105"/>
      <c r="EP237" s="105"/>
      <c r="EQ237" s="163">
        <v>44000.0</v>
      </c>
      <c r="ER237" s="164" t="s">
        <v>194</v>
      </c>
      <c r="ES237" s="165">
        <v>3.0E7</v>
      </c>
      <c r="ET237" s="163">
        <v>44000.0</v>
      </c>
      <c r="EU237" s="405"/>
      <c r="EV237" s="405">
        <v>45721.0</v>
      </c>
      <c r="EW237" s="405">
        <v>45723.34375</v>
      </c>
      <c r="EX237" s="405">
        <v>45723.413194444445</v>
      </c>
      <c r="EY237" s="405">
        <v>45723.82638888889</v>
      </c>
      <c r="EZ237" s="71">
        <f t="shared" ref="EZ237:EZ244" si="506">EY237-EV237</f>
        <v>2.826388889</v>
      </c>
      <c r="FA237" s="72" t="str">
        <f t="shared" ref="FA237:FA244" si="507">INT(EY237-EV237)&amp;" hari "&amp;HOUR(MOD(EY237-EV237,1))&amp;" jam "&amp;MINUTE(MOD(EY237-EV237,1))&amp;" menit "&amp;SECOND(MOD(EY237-EV237,1))</f>
        <v>2 hari 19 jam 50 menit 0</v>
      </c>
      <c r="FB237" s="402">
        <v>45724.381944444445</v>
      </c>
      <c r="FC237" s="71">
        <f t="shared" ref="FC237:FC244" si="508">FB237-EV237</f>
        <v>3.381944444</v>
      </c>
      <c r="FD237" s="72" t="str">
        <f t="shared" ref="FD237:FD244" si="509">INT(FB237-EV237)&amp;" hari "&amp;HOUR(MOD(FB237-EV237,1))&amp;" jam "&amp;MINUTE(MOD(FB237-EV237,1))&amp;" menit "&amp;SECOND(MOD(FB237-EV237,1))</f>
        <v>3 hari 9 jam 10 menit 0</v>
      </c>
      <c r="FE237" s="525">
        <v>45725.381944444445</v>
      </c>
      <c r="FF237" s="525">
        <v>45732.833333333336</v>
      </c>
      <c r="FG237" s="525">
        <v>45732.84375</v>
      </c>
      <c r="FH237" s="525">
        <v>45734.572916666664</v>
      </c>
      <c r="FI237" s="71">
        <f t="shared" ref="FI237:FI243" si="510">FH237-FE237</f>
        <v>9.190972222</v>
      </c>
      <c r="FJ237" s="72" t="str">
        <f t="shared" ref="FJ237:FJ244" si="511">INT(FH237-FE237)&amp;" hari "&amp;HOUR(MOD(FH237-FE237,1))&amp;" jam "&amp;MINUTE(MOD(FH237-FE237,1))&amp;" menit "&amp;SECOND(MOD(FH237-FE237,1))</f>
        <v>9 hari 4 jam 35 menit 0</v>
      </c>
      <c r="FK237" s="71">
        <f t="shared" ref="FK237:FK244" si="512">FC237+FI237</f>
        <v>12.57291667</v>
      </c>
      <c r="FL237" s="72" t="str">
        <f t="shared" ref="FL237:FL244" si="513">INT(FK237)&amp;" hari "&amp;HOUR(MOD(FK237,1))&amp;" jam "&amp;MINUTE(MOD(FK237,1))&amp;" menit "&amp;SECOND(MOD(FK237,1))</f>
        <v>12 hari 13 jam 45 menit 0</v>
      </c>
      <c r="FM237" s="76"/>
      <c r="FN237" s="1275"/>
      <c r="FO237" s="380" t="s">
        <v>702</v>
      </c>
      <c r="FP237" s="380" t="s">
        <v>703</v>
      </c>
      <c r="FQ237" s="421">
        <v>45720.0</v>
      </c>
      <c r="FR237" s="168"/>
      <c r="FS237" s="380" t="s">
        <v>704</v>
      </c>
      <c r="FT237" s="167"/>
      <c r="FU237" s="274"/>
      <c r="FV237" s="274"/>
      <c r="FW237" s="274"/>
      <c r="FX237" s="274"/>
      <c r="FY237" s="274"/>
      <c r="FZ237" s="274"/>
      <c r="GA237" s="274"/>
    </row>
    <row r="238" ht="28.5" customHeight="1">
      <c r="A238" s="356">
        <v>2.0</v>
      </c>
      <c r="B238" s="78" t="s">
        <v>258</v>
      </c>
      <c r="C238" s="155"/>
      <c r="D238" s="155"/>
      <c r="E238" s="169" t="s">
        <v>705</v>
      </c>
      <c r="F238" s="155" t="s">
        <v>322</v>
      </c>
      <c r="G238" s="169" t="s">
        <v>7</v>
      </c>
      <c r="H238" s="169" t="s">
        <v>330</v>
      </c>
      <c r="I238" s="395" t="s">
        <v>1080</v>
      </c>
      <c r="J238" s="413" t="s">
        <v>706</v>
      </c>
      <c r="K238" s="155" t="s">
        <v>707</v>
      </c>
      <c r="L238" s="563">
        <v>7200.0</v>
      </c>
      <c r="M238" s="417">
        <v>7192.989</v>
      </c>
      <c r="N238" s="172" t="s">
        <v>265</v>
      </c>
      <c r="O238" s="149"/>
      <c r="P238" s="149"/>
      <c r="Q238" s="149"/>
      <c r="R238" s="149"/>
      <c r="S238" s="149" t="s">
        <v>93</v>
      </c>
      <c r="T238" s="79"/>
      <c r="U238" s="409">
        <v>45724.0</v>
      </c>
      <c r="V238" s="155"/>
      <c r="W238" s="169"/>
      <c r="X238" s="399" t="s">
        <v>334</v>
      </c>
      <c r="Y238" s="409">
        <v>45724.0</v>
      </c>
      <c r="Z238" s="411">
        <v>45724.52777777778</v>
      </c>
      <c r="AA238" s="397">
        <v>45724.0</v>
      </c>
      <c r="AB238" s="398">
        <v>45724.69652777778</v>
      </c>
      <c r="AC238" s="153"/>
      <c r="AD238" s="404">
        <v>7200.0</v>
      </c>
      <c r="AE238" s="154"/>
      <c r="AF238" s="154" t="s">
        <v>335</v>
      </c>
      <c r="AG238" s="249" t="s">
        <v>191</v>
      </c>
      <c r="AH238" s="399" t="s">
        <v>1081</v>
      </c>
      <c r="AI238" s="759" t="s">
        <v>883</v>
      </c>
      <c r="AJ238" s="759" t="s">
        <v>883</v>
      </c>
      <c r="AK238" s="759" t="s">
        <v>884</v>
      </c>
      <c r="AL238" s="399" t="s">
        <v>142</v>
      </c>
      <c r="AM238" s="156"/>
      <c r="AN238" s="157"/>
      <c r="AO238" s="157"/>
      <c r="AP238" s="907">
        <v>3800.0</v>
      </c>
      <c r="AQ238" s="978">
        <f>(40.95+40.5)/2</f>
        <v>40.725</v>
      </c>
      <c r="AR238" s="972">
        <v>16315.0</v>
      </c>
      <c r="AS238" s="1198">
        <f t="shared" si="501"/>
        <v>664428.375</v>
      </c>
      <c r="AT238" s="971">
        <v>569149.0</v>
      </c>
      <c r="AU238" s="971">
        <v>550726.0</v>
      </c>
      <c r="AV238" s="902">
        <v>60000.0</v>
      </c>
      <c r="AW238" s="894">
        <f t="shared" si="502"/>
        <v>-35279.375</v>
      </c>
      <c r="AX238" s="973" t="s">
        <v>192</v>
      </c>
      <c r="AY238" s="400">
        <v>8.20250307958685E14</v>
      </c>
      <c r="AZ238" s="562">
        <v>3.405136E8</v>
      </c>
      <c r="BA238" s="561"/>
      <c r="BB238" s="561"/>
      <c r="BC238" s="561"/>
      <c r="BD238" s="561"/>
      <c r="BE238" s="561"/>
      <c r="BF238" s="561"/>
      <c r="BG238" s="561"/>
      <c r="BH238" s="561"/>
      <c r="BI238" s="561"/>
      <c r="BJ238" s="561"/>
      <c r="BK238" s="561"/>
      <c r="BL238" s="561"/>
      <c r="BM238" s="561"/>
      <c r="BN238" s="561"/>
      <c r="BO238" s="561"/>
      <c r="BP238" s="876">
        <f t="shared" si="503"/>
        <v>0</v>
      </c>
      <c r="BQ238" s="877">
        <f t="shared" si="504"/>
        <v>0</v>
      </c>
      <c r="BR238" s="878">
        <f t="shared" si="505"/>
        <v>0</v>
      </c>
      <c r="BS238" s="561"/>
      <c r="BT238" s="561"/>
      <c r="BU238" s="561"/>
      <c r="BV238" s="561"/>
      <c r="BW238" s="561"/>
      <c r="BX238" s="561"/>
      <c r="BY238" s="561"/>
      <c r="BZ238" s="561"/>
      <c r="CA238" s="561"/>
      <c r="CB238" s="561"/>
      <c r="CC238" s="561"/>
      <c r="CD238" s="561"/>
      <c r="CE238" s="561"/>
      <c r="CF238" s="561"/>
      <c r="CG238" s="561"/>
      <c r="CH238" s="561"/>
      <c r="CI238" s="561"/>
      <c r="CJ238" s="561"/>
      <c r="CK238" s="561"/>
      <c r="CL238" s="561"/>
      <c r="CM238" s="561"/>
      <c r="CN238" s="561"/>
      <c r="CO238" s="561"/>
      <c r="CP238" s="561"/>
      <c r="CQ238" s="561"/>
      <c r="CR238" s="561"/>
      <c r="CS238" s="561"/>
      <c r="CT238" s="561"/>
      <c r="CU238" s="1274">
        <v>45729.0</v>
      </c>
      <c r="CV238" s="1274">
        <v>45729.0</v>
      </c>
      <c r="CW238" s="1274">
        <v>45730.0</v>
      </c>
      <c r="CX238" s="1274">
        <v>45730.0</v>
      </c>
      <c r="CY238" s="1274">
        <v>45733.0</v>
      </c>
      <c r="CZ238" s="1274">
        <v>45756.0</v>
      </c>
      <c r="DA238" s="561"/>
      <c r="DB238" s="561"/>
      <c r="DC238" s="561"/>
      <c r="DD238" s="561"/>
      <c r="DE238" s="561"/>
      <c r="DF238" s="561"/>
      <c r="DG238" s="561"/>
      <c r="DH238" s="561"/>
      <c r="DI238" s="561"/>
      <c r="DJ238" s="561"/>
      <c r="DK238" s="561"/>
      <c r="DL238" s="561"/>
      <c r="DM238" s="399">
        <v>7000.0</v>
      </c>
      <c r="DN238" s="105"/>
      <c r="DO238" s="105"/>
      <c r="DP238" s="105"/>
      <c r="DQ238" s="105"/>
      <c r="DR238" s="105"/>
      <c r="DS238" s="105"/>
      <c r="DT238" s="105"/>
      <c r="DU238" s="105"/>
      <c r="DV238" s="105"/>
      <c r="DW238" s="105"/>
      <c r="DX238" s="105"/>
      <c r="DY238" s="105"/>
      <c r="DZ238" s="105"/>
      <c r="EA238" s="105"/>
      <c r="EB238" s="105"/>
      <c r="EC238" s="105"/>
      <c r="ED238" s="105"/>
      <c r="EE238" s="105"/>
      <c r="EF238" s="105"/>
      <c r="EG238" s="105"/>
      <c r="EH238" s="105"/>
      <c r="EI238" s="105"/>
      <c r="EJ238" s="105"/>
      <c r="EK238" s="105"/>
      <c r="EL238" s="105"/>
      <c r="EM238" s="105"/>
      <c r="EN238" s="105"/>
      <c r="EO238" s="105"/>
      <c r="EP238" s="105"/>
      <c r="EQ238" s="163">
        <v>44000.0</v>
      </c>
      <c r="ER238" s="164" t="s">
        <v>194</v>
      </c>
      <c r="ES238" s="165">
        <v>3.0E7</v>
      </c>
      <c r="ET238" s="163">
        <v>44000.0</v>
      </c>
      <c r="EU238" s="405"/>
      <c r="EV238" s="405">
        <v>45722.0</v>
      </c>
      <c r="EW238" s="405">
        <v>45723.854166666664</v>
      </c>
      <c r="EX238" s="406">
        <v>45723.87152777778</v>
      </c>
      <c r="EY238" s="406">
        <v>45724.52777777778</v>
      </c>
      <c r="EZ238" s="71">
        <f t="shared" si="506"/>
        <v>2.527777778</v>
      </c>
      <c r="FA238" s="72" t="str">
        <f t="shared" si="507"/>
        <v>2 hari 12 jam 40 menit 0</v>
      </c>
      <c r="FB238" s="402">
        <v>45724.69652777778</v>
      </c>
      <c r="FC238" s="71">
        <f t="shared" si="508"/>
        <v>2.696527778</v>
      </c>
      <c r="FD238" s="72" t="str">
        <f t="shared" si="509"/>
        <v>2 hari 16 jam 43 menit 0</v>
      </c>
      <c r="FE238" s="525">
        <v>45725.69652777778</v>
      </c>
      <c r="FF238" s="525">
        <v>45734.25</v>
      </c>
      <c r="FG238" s="525">
        <v>45734.25</v>
      </c>
      <c r="FH238" s="566">
        <v>45735.34722222222</v>
      </c>
      <c r="FI238" s="71">
        <f t="shared" si="510"/>
        <v>9.650694444</v>
      </c>
      <c r="FJ238" s="72" t="str">
        <f t="shared" si="511"/>
        <v>9 hari 15 jam 37 menit 0</v>
      </c>
      <c r="FK238" s="71">
        <f t="shared" si="512"/>
        <v>12.34722222</v>
      </c>
      <c r="FL238" s="72" t="str">
        <f t="shared" si="513"/>
        <v>12 hari 8 jam 20 menit 0</v>
      </c>
      <c r="FM238" s="420">
        <v>4.3472</v>
      </c>
      <c r="FN238" s="1275">
        <f>FM238*30000000-26083200</f>
        <v>104332800</v>
      </c>
      <c r="FO238" s="380" t="s">
        <v>708</v>
      </c>
      <c r="FP238" s="380" t="s">
        <v>709</v>
      </c>
      <c r="FQ238" s="421">
        <v>45720.0</v>
      </c>
      <c r="FR238" s="168"/>
      <c r="FS238" s="380" t="s">
        <v>710</v>
      </c>
      <c r="FT238" s="167"/>
      <c r="FU238" s="274"/>
      <c r="FV238" s="274"/>
      <c r="FW238" s="274"/>
      <c r="FX238" s="274"/>
      <c r="FY238" s="274"/>
      <c r="FZ238" s="274"/>
      <c r="GA238" s="274"/>
    </row>
    <row r="239" ht="28.5" customHeight="1">
      <c r="A239" s="356">
        <v>3.0</v>
      </c>
      <c r="B239" s="78" t="s">
        <v>258</v>
      </c>
      <c r="C239" s="155"/>
      <c r="D239" s="155"/>
      <c r="E239" s="395" t="s">
        <v>711</v>
      </c>
      <c r="F239" s="155" t="s">
        <v>322</v>
      </c>
      <c r="G239" s="169" t="s">
        <v>7</v>
      </c>
      <c r="H239" s="169" t="s">
        <v>330</v>
      </c>
      <c r="I239" s="395" t="s">
        <v>1080</v>
      </c>
      <c r="J239" s="413" t="s">
        <v>497</v>
      </c>
      <c r="K239" s="413" t="s">
        <v>426</v>
      </c>
      <c r="L239" s="429">
        <v>7200.0</v>
      </c>
      <c r="M239" s="417">
        <v>7338.732</v>
      </c>
      <c r="N239" s="172" t="s">
        <v>265</v>
      </c>
      <c r="O239" s="149"/>
      <c r="P239" s="149"/>
      <c r="Q239" s="149"/>
      <c r="R239" s="149"/>
      <c r="S239" s="149" t="s">
        <v>93</v>
      </c>
      <c r="T239" s="79"/>
      <c r="U239" s="409">
        <v>45723.0</v>
      </c>
      <c r="V239" s="155"/>
      <c r="W239" s="169"/>
      <c r="X239" s="399" t="s">
        <v>334</v>
      </c>
      <c r="Y239" s="409">
        <v>45723.0</v>
      </c>
      <c r="Z239" s="411">
        <v>45723.385416666664</v>
      </c>
      <c r="AA239" s="397">
        <v>45723.0</v>
      </c>
      <c r="AB239" s="398">
        <v>45723.64097222222</v>
      </c>
      <c r="AC239" s="153"/>
      <c r="AD239" s="404">
        <v>7200.0</v>
      </c>
      <c r="AE239" s="154"/>
      <c r="AF239" s="154" t="s">
        <v>335</v>
      </c>
      <c r="AG239" s="249" t="s">
        <v>191</v>
      </c>
      <c r="AH239" s="399" t="s">
        <v>1081</v>
      </c>
      <c r="AI239" s="759" t="s">
        <v>883</v>
      </c>
      <c r="AJ239" s="759" t="s">
        <v>883</v>
      </c>
      <c r="AK239" s="759" t="s">
        <v>884</v>
      </c>
      <c r="AL239" s="399" t="s">
        <v>142</v>
      </c>
      <c r="AM239" s="156"/>
      <c r="AN239" s="157"/>
      <c r="AO239" s="157"/>
      <c r="AP239" s="907">
        <v>3800.0</v>
      </c>
      <c r="AQ239" s="978">
        <f>(39.98+40.5)/2</f>
        <v>40.24</v>
      </c>
      <c r="AR239" s="972">
        <v>16315.0</v>
      </c>
      <c r="AS239" s="1198">
        <f t="shared" si="501"/>
        <v>656515.6</v>
      </c>
      <c r="AT239" s="971">
        <v>569149.0</v>
      </c>
      <c r="AU239" s="971">
        <v>558515.0</v>
      </c>
      <c r="AV239" s="902">
        <v>60000.0</v>
      </c>
      <c r="AW239" s="894">
        <f t="shared" si="502"/>
        <v>-27366.6</v>
      </c>
      <c r="AX239" s="973" t="s">
        <v>192</v>
      </c>
      <c r="AY239" s="400">
        <v>8.20250307823537E14</v>
      </c>
      <c r="AZ239" s="562">
        <v>3.4168232E8</v>
      </c>
      <c r="BA239" s="561"/>
      <c r="BB239" s="561"/>
      <c r="BC239" s="561"/>
      <c r="BD239" s="561"/>
      <c r="BE239" s="561"/>
      <c r="BF239" s="561"/>
      <c r="BG239" s="561"/>
      <c r="BH239" s="561"/>
      <c r="BI239" s="561"/>
      <c r="BJ239" s="561"/>
      <c r="BK239" s="561"/>
      <c r="BL239" s="561"/>
      <c r="BM239" s="561"/>
      <c r="BN239" s="561"/>
      <c r="BO239" s="561"/>
      <c r="BP239" s="876">
        <f t="shared" si="503"/>
        <v>0</v>
      </c>
      <c r="BQ239" s="877">
        <f t="shared" si="504"/>
        <v>0</v>
      </c>
      <c r="BR239" s="878">
        <f t="shared" si="505"/>
        <v>0</v>
      </c>
      <c r="BS239" s="561"/>
      <c r="BT239" s="561"/>
      <c r="BU239" s="561"/>
      <c r="BV239" s="561"/>
      <c r="BW239" s="561"/>
      <c r="BX239" s="561"/>
      <c r="BY239" s="561"/>
      <c r="BZ239" s="561"/>
      <c r="CA239" s="561"/>
      <c r="CB239" s="561"/>
      <c r="CC239" s="561"/>
      <c r="CD239" s="561"/>
      <c r="CE239" s="561"/>
      <c r="CF239" s="561"/>
      <c r="CG239" s="561"/>
      <c r="CH239" s="561"/>
      <c r="CI239" s="561"/>
      <c r="CJ239" s="561"/>
      <c r="CK239" s="561"/>
      <c r="CL239" s="561"/>
      <c r="CM239" s="561"/>
      <c r="CN239" s="561"/>
      <c r="CO239" s="561"/>
      <c r="CP239" s="561"/>
      <c r="CQ239" s="561"/>
      <c r="CR239" s="561"/>
      <c r="CS239" s="561"/>
      <c r="CT239" s="561"/>
      <c r="CU239" s="1274">
        <v>45729.0</v>
      </c>
      <c r="CV239" s="1274">
        <v>45729.0</v>
      </c>
      <c r="CW239" s="1274">
        <v>45730.0</v>
      </c>
      <c r="CX239" s="1274">
        <v>45730.0</v>
      </c>
      <c r="CY239" s="1274">
        <v>45733.0</v>
      </c>
      <c r="CZ239" s="1274">
        <v>45756.0</v>
      </c>
      <c r="DA239" s="561"/>
      <c r="DB239" s="561"/>
      <c r="DC239" s="561"/>
      <c r="DD239" s="561"/>
      <c r="DE239" s="561"/>
      <c r="DF239" s="561"/>
      <c r="DG239" s="561"/>
      <c r="DH239" s="561"/>
      <c r="DI239" s="561"/>
      <c r="DJ239" s="561"/>
      <c r="DK239" s="561"/>
      <c r="DL239" s="561"/>
      <c r="DM239" s="399">
        <v>7000.0</v>
      </c>
      <c r="DN239" s="105"/>
      <c r="DO239" s="105"/>
      <c r="DP239" s="105"/>
      <c r="DQ239" s="105"/>
      <c r="DR239" s="105"/>
      <c r="DS239" s="105"/>
      <c r="DT239" s="105"/>
      <c r="DU239" s="105"/>
      <c r="DV239" s="105"/>
      <c r="DW239" s="105"/>
      <c r="DX239" s="105"/>
      <c r="DY239" s="105"/>
      <c r="DZ239" s="105"/>
      <c r="EA239" s="105"/>
      <c r="EB239" s="105"/>
      <c r="EC239" s="105"/>
      <c r="ED239" s="105"/>
      <c r="EE239" s="105"/>
      <c r="EF239" s="105"/>
      <c r="EG239" s="105"/>
      <c r="EH239" s="105"/>
      <c r="EI239" s="105"/>
      <c r="EJ239" s="105"/>
      <c r="EK239" s="105"/>
      <c r="EL239" s="105"/>
      <c r="EM239" s="105"/>
      <c r="EN239" s="105"/>
      <c r="EO239" s="105"/>
      <c r="EP239" s="105"/>
      <c r="EQ239" s="163">
        <v>44000.0</v>
      </c>
      <c r="ER239" s="164" t="s">
        <v>194</v>
      </c>
      <c r="ES239" s="165">
        <v>3.0E7</v>
      </c>
      <c r="ET239" s="163">
        <v>44000.0</v>
      </c>
      <c r="EU239" s="406"/>
      <c r="EV239" s="406">
        <v>45720.99652777778</v>
      </c>
      <c r="EW239" s="406">
        <v>45723.0</v>
      </c>
      <c r="EX239" s="406">
        <v>45723.118055555555</v>
      </c>
      <c r="EY239" s="406">
        <v>45723.385416666664</v>
      </c>
      <c r="EZ239" s="71">
        <f t="shared" si="506"/>
        <v>2.388888889</v>
      </c>
      <c r="FA239" s="72" t="str">
        <f t="shared" si="507"/>
        <v>2 hari 9 jam 20 menit 0</v>
      </c>
      <c r="FB239" s="402">
        <v>45723.64097222222</v>
      </c>
      <c r="FC239" s="71">
        <f t="shared" si="508"/>
        <v>2.644444444</v>
      </c>
      <c r="FD239" s="72" t="str">
        <f t="shared" si="509"/>
        <v>2 hari 15 jam 28 menit 0</v>
      </c>
      <c r="FE239" s="525">
        <v>45724.64097222222</v>
      </c>
      <c r="FF239" s="525">
        <v>45735.416666666664</v>
      </c>
      <c r="FG239" s="525">
        <v>45735.239583333336</v>
      </c>
      <c r="FH239" s="525">
        <v>45737.0625</v>
      </c>
      <c r="FI239" s="71">
        <f t="shared" si="510"/>
        <v>12.42152778</v>
      </c>
      <c r="FJ239" s="72" t="str">
        <f t="shared" si="511"/>
        <v>12 hari 10 jam 7 menit 0</v>
      </c>
      <c r="FK239" s="71">
        <f t="shared" si="512"/>
        <v>15.06597222</v>
      </c>
      <c r="FL239" s="72" t="str">
        <f t="shared" si="513"/>
        <v>15 hari 1 jam 35 menit 0</v>
      </c>
      <c r="FM239" s="420">
        <v>5.0625</v>
      </c>
      <c r="FN239" s="1276">
        <f t="shared" ref="FN239:FN240" si="514">FM239*30000000</f>
        <v>151875000</v>
      </c>
      <c r="FO239" s="380" t="s">
        <v>712</v>
      </c>
      <c r="FP239" s="380" t="s">
        <v>713</v>
      </c>
      <c r="FQ239" s="421">
        <v>45720.0</v>
      </c>
      <c r="FR239" s="168"/>
      <c r="FS239" s="380" t="s">
        <v>714</v>
      </c>
      <c r="FT239" s="167"/>
      <c r="FU239" s="274"/>
      <c r="FV239" s="274"/>
      <c r="FW239" s="274"/>
      <c r="FX239" s="274"/>
      <c r="FY239" s="274"/>
      <c r="FZ239" s="274"/>
      <c r="GA239" s="274"/>
    </row>
    <row r="240" ht="28.5" customHeight="1">
      <c r="A240" s="356">
        <v>4.0</v>
      </c>
      <c r="B240" s="78" t="s">
        <v>258</v>
      </c>
      <c r="C240" s="155"/>
      <c r="D240" s="155"/>
      <c r="E240" s="169"/>
      <c r="F240" s="155" t="s">
        <v>322</v>
      </c>
      <c r="G240" s="169" t="s">
        <v>7</v>
      </c>
      <c r="H240" s="169" t="s">
        <v>330</v>
      </c>
      <c r="I240" s="395" t="s">
        <v>1080</v>
      </c>
      <c r="J240" s="413" t="s">
        <v>715</v>
      </c>
      <c r="K240" s="413" t="s">
        <v>1531</v>
      </c>
      <c r="L240" s="429">
        <v>7200.0</v>
      </c>
      <c r="M240" s="417">
        <v>7188.269</v>
      </c>
      <c r="N240" s="172" t="s">
        <v>265</v>
      </c>
      <c r="O240" s="149"/>
      <c r="P240" s="149"/>
      <c r="Q240" s="149"/>
      <c r="R240" s="149"/>
      <c r="S240" s="149" t="s">
        <v>93</v>
      </c>
      <c r="T240" s="79"/>
      <c r="U240" s="409">
        <v>45725.0</v>
      </c>
      <c r="V240" s="155"/>
      <c r="W240" s="169"/>
      <c r="X240" s="399" t="s">
        <v>334</v>
      </c>
      <c r="Y240" s="409">
        <v>45725.0</v>
      </c>
      <c r="Z240" s="411">
        <v>45725.444444444445</v>
      </c>
      <c r="AA240" s="397">
        <v>45725.0</v>
      </c>
      <c r="AB240" s="398">
        <v>45725.55347222222</v>
      </c>
      <c r="AC240" s="153"/>
      <c r="AD240" s="404">
        <v>7200.0</v>
      </c>
      <c r="AE240" s="154"/>
      <c r="AF240" s="154" t="s">
        <v>335</v>
      </c>
      <c r="AG240" s="249" t="s">
        <v>191</v>
      </c>
      <c r="AH240" s="399" t="s">
        <v>1081</v>
      </c>
      <c r="AI240" s="759" t="s">
        <v>883</v>
      </c>
      <c r="AJ240" s="759" t="s">
        <v>883</v>
      </c>
      <c r="AK240" s="759" t="s">
        <v>884</v>
      </c>
      <c r="AL240" s="399" t="s">
        <v>142</v>
      </c>
      <c r="AM240" s="156"/>
      <c r="AN240" s="157"/>
      <c r="AO240" s="157"/>
      <c r="AP240" s="907">
        <v>3800.0</v>
      </c>
      <c r="AQ240" s="978">
        <f>(40.95+40.5)/2</f>
        <v>40.725</v>
      </c>
      <c r="AR240" s="972">
        <v>16315.0</v>
      </c>
      <c r="AS240" s="1198">
        <f t="shared" si="501"/>
        <v>664428.375</v>
      </c>
      <c r="AT240" s="971">
        <v>577062.0</v>
      </c>
      <c r="AU240" s="971">
        <v>553554.0</v>
      </c>
      <c r="AV240" s="902">
        <v>60000.0</v>
      </c>
      <c r="AW240" s="894">
        <f t="shared" si="502"/>
        <v>-27366.375</v>
      </c>
      <c r="AX240" s="973" t="s">
        <v>192</v>
      </c>
      <c r="AY240" s="400">
        <v>8.20250308001989E14</v>
      </c>
      <c r="AZ240" s="562">
        <v>3.405136E8</v>
      </c>
      <c r="BA240" s="561"/>
      <c r="BB240" s="561"/>
      <c r="BC240" s="561"/>
      <c r="BD240" s="561"/>
      <c r="BE240" s="561"/>
      <c r="BF240" s="561"/>
      <c r="BG240" s="561"/>
      <c r="BH240" s="561"/>
      <c r="BI240" s="561"/>
      <c r="BJ240" s="561"/>
      <c r="BK240" s="561"/>
      <c r="BL240" s="561"/>
      <c r="BM240" s="561"/>
      <c r="BN240" s="561"/>
      <c r="BO240" s="561"/>
      <c r="BP240" s="876">
        <f t="shared" si="503"/>
        <v>0</v>
      </c>
      <c r="BQ240" s="877">
        <f t="shared" si="504"/>
        <v>0</v>
      </c>
      <c r="BR240" s="878">
        <f t="shared" si="505"/>
        <v>0</v>
      </c>
      <c r="BS240" s="561"/>
      <c r="BT240" s="561"/>
      <c r="BU240" s="561"/>
      <c r="BV240" s="561"/>
      <c r="BW240" s="561"/>
      <c r="BX240" s="561"/>
      <c r="BY240" s="561"/>
      <c r="BZ240" s="561"/>
      <c r="CA240" s="561"/>
      <c r="CB240" s="561"/>
      <c r="CC240" s="561"/>
      <c r="CD240" s="561"/>
      <c r="CE240" s="561"/>
      <c r="CF240" s="561"/>
      <c r="CG240" s="561"/>
      <c r="CH240" s="561"/>
      <c r="CI240" s="561"/>
      <c r="CJ240" s="561"/>
      <c r="CK240" s="561"/>
      <c r="CL240" s="561"/>
      <c r="CM240" s="561"/>
      <c r="CN240" s="561"/>
      <c r="CO240" s="561"/>
      <c r="CP240" s="561"/>
      <c r="CQ240" s="561"/>
      <c r="CR240" s="561"/>
      <c r="CS240" s="561"/>
      <c r="CT240" s="561"/>
      <c r="CU240" s="1274">
        <v>45729.0</v>
      </c>
      <c r="CV240" s="1274">
        <v>45729.0</v>
      </c>
      <c r="CW240" s="1274">
        <v>45730.0</v>
      </c>
      <c r="CX240" s="1274">
        <v>45730.0</v>
      </c>
      <c r="CY240" s="1274">
        <v>45733.0</v>
      </c>
      <c r="CZ240" s="1274">
        <v>45756.0</v>
      </c>
      <c r="DA240" s="561"/>
      <c r="DB240" s="561"/>
      <c r="DC240" s="561"/>
      <c r="DD240" s="561"/>
      <c r="DE240" s="561"/>
      <c r="DF240" s="561"/>
      <c r="DG240" s="561"/>
      <c r="DH240" s="561"/>
      <c r="DI240" s="561"/>
      <c r="DJ240" s="561"/>
      <c r="DK240" s="561"/>
      <c r="DL240" s="561"/>
      <c r="DM240" s="399">
        <v>7000.0</v>
      </c>
      <c r="DN240" s="105"/>
      <c r="DO240" s="105"/>
      <c r="DP240" s="105"/>
      <c r="DQ240" s="105"/>
      <c r="DR240" s="105"/>
      <c r="DS240" s="105"/>
      <c r="DT240" s="105"/>
      <c r="DU240" s="105"/>
      <c r="DV240" s="105"/>
      <c r="DW240" s="105"/>
      <c r="DX240" s="105"/>
      <c r="DY240" s="105"/>
      <c r="DZ240" s="105"/>
      <c r="EA240" s="105"/>
      <c r="EB240" s="105"/>
      <c r="EC240" s="105"/>
      <c r="ED240" s="105"/>
      <c r="EE240" s="105"/>
      <c r="EF240" s="105"/>
      <c r="EG240" s="105"/>
      <c r="EH240" s="105"/>
      <c r="EI240" s="105"/>
      <c r="EJ240" s="105"/>
      <c r="EK240" s="105"/>
      <c r="EL240" s="105"/>
      <c r="EM240" s="105"/>
      <c r="EN240" s="105"/>
      <c r="EO240" s="105"/>
      <c r="EP240" s="105"/>
      <c r="EQ240" s="163">
        <v>44000.0</v>
      </c>
      <c r="ER240" s="164" t="s">
        <v>194</v>
      </c>
      <c r="ES240" s="165">
        <v>3.0E7</v>
      </c>
      <c r="ET240" s="163">
        <v>44000.0</v>
      </c>
      <c r="EU240" s="405"/>
      <c r="EV240" s="405">
        <v>45720.96875</v>
      </c>
      <c r="EW240" s="406">
        <v>45724.55902777778</v>
      </c>
      <c r="EX240" s="406">
        <v>45724.57638888889</v>
      </c>
      <c r="EY240" s="406">
        <v>45725.444444444445</v>
      </c>
      <c r="EZ240" s="71">
        <f t="shared" si="506"/>
        <v>4.475694444</v>
      </c>
      <c r="FA240" s="72" t="str">
        <f t="shared" si="507"/>
        <v>4 hari 11 jam 25 menit 0</v>
      </c>
      <c r="FB240" s="402">
        <v>45725.55347222222</v>
      </c>
      <c r="FC240" s="71">
        <f t="shared" si="508"/>
        <v>4.584722222</v>
      </c>
      <c r="FD240" s="72" t="str">
        <f t="shared" si="509"/>
        <v>4 hari 14 jam 2 menit 0</v>
      </c>
      <c r="FE240" s="525">
        <v>45726.55347222222</v>
      </c>
      <c r="FF240" s="525">
        <v>45733.041666666664</v>
      </c>
      <c r="FG240" s="525">
        <v>45733.041666666664</v>
      </c>
      <c r="FH240" s="525">
        <v>45734.197916666664</v>
      </c>
      <c r="FI240" s="71">
        <f t="shared" si="510"/>
        <v>7.644444444</v>
      </c>
      <c r="FJ240" s="72" t="str">
        <f t="shared" si="511"/>
        <v>7 hari 15 jam 28 menit 0</v>
      </c>
      <c r="FK240" s="71">
        <f t="shared" si="512"/>
        <v>12.22916667</v>
      </c>
      <c r="FL240" s="72" t="str">
        <f t="shared" si="513"/>
        <v>12 hari 5 jam 30 menit 0</v>
      </c>
      <c r="FM240" s="420">
        <v>1.1979</v>
      </c>
      <c r="FN240" s="1276">
        <f t="shared" si="514"/>
        <v>35937000</v>
      </c>
      <c r="FO240" s="380" t="s">
        <v>719</v>
      </c>
      <c r="FP240" s="380" t="s">
        <v>720</v>
      </c>
      <c r="FQ240" s="421">
        <v>45720.0</v>
      </c>
      <c r="FR240" s="168"/>
      <c r="FS240" s="380" t="s">
        <v>721</v>
      </c>
      <c r="FT240" s="167"/>
      <c r="FU240" s="274"/>
      <c r="FV240" s="274"/>
      <c r="FW240" s="274"/>
      <c r="FX240" s="274"/>
      <c r="FY240" s="274"/>
      <c r="FZ240" s="274"/>
      <c r="GA240" s="274"/>
    </row>
    <row r="241" ht="28.5" customHeight="1">
      <c r="A241" s="356">
        <v>5.0</v>
      </c>
      <c r="B241" s="78" t="s">
        <v>258</v>
      </c>
      <c r="C241" s="155"/>
      <c r="D241" s="155"/>
      <c r="E241" s="169"/>
      <c r="F241" s="155" t="s">
        <v>322</v>
      </c>
      <c r="G241" s="169" t="s">
        <v>7</v>
      </c>
      <c r="H241" s="169" t="s">
        <v>330</v>
      </c>
      <c r="I241" s="395" t="s">
        <v>1080</v>
      </c>
      <c r="J241" s="413" t="s">
        <v>503</v>
      </c>
      <c r="K241" s="396" t="s">
        <v>479</v>
      </c>
      <c r="L241" s="563">
        <v>7500.0</v>
      </c>
      <c r="M241" s="417">
        <v>7434.246</v>
      </c>
      <c r="N241" s="172" t="s">
        <v>265</v>
      </c>
      <c r="O241" s="149"/>
      <c r="P241" s="149"/>
      <c r="Q241" s="149"/>
      <c r="R241" s="149"/>
      <c r="S241" s="149" t="s">
        <v>93</v>
      </c>
      <c r="T241" s="79"/>
      <c r="U241" s="409">
        <v>45731.0</v>
      </c>
      <c r="V241" s="155"/>
      <c r="W241" s="169"/>
      <c r="X241" s="399" t="s">
        <v>334</v>
      </c>
      <c r="Y241" s="409">
        <v>45731.0</v>
      </c>
      <c r="Z241" s="411">
        <v>45731.01736111111</v>
      </c>
      <c r="AA241" s="397">
        <v>45731.0</v>
      </c>
      <c r="AB241" s="398">
        <v>45731.652083333334</v>
      </c>
      <c r="AC241" s="153"/>
      <c r="AD241" s="404">
        <v>7400.0</v>
      </c>
      <c r="AE241" s="154"/>
      <c r="AF241" s="154" t="s">
        <v>335</v>
      </c>
      <c r="AG241" s="249" t="s">
        <v>191</v>
      </c>
      <c r="AH241" s="399" t="s">
        <v>1081</v>
      </c>
      <c r="AI241" s="759" t="s">
        <v>883</v>
      </c>
      <c r="AJ241" s="759" t="s">
        <v>883</v>
      </c>
      <c r="AK241" s="759" t="s">
        <v>884</v>
      </c>
      <c r="AL241" s="399" t="s">
        <v>142</v>
      </c>
      <c r="AM241" s="156"/>
      <c r="AN241" s="157"/>
      <c r="AO241" s="157"/>
      <c r="AP241" s="907">
        <v>3800.0</v>
      </c>
      <c r="AQ241" s="978">
        <f>(40.95+41.1)/2</f>
        <v>41.025</v>
      </c>
      <c r="AR241" s="972">
        <v>16428.0</v>
      </c>
      <c r="AS241" s="1198">
        <f t="shared" si="501"/>
        <v>673958.7</v>
      </c>
      <c r="AT241" s="971">
        <v>581058.0</v>
      </c>
      <c r="AU241" s="971">
        <v>562098.0</v>
      </c>
      <c r="AV241" s="902">
        <v>60000.0</v>
      </c>
      <c r="AW241" s="894">
        <f t="shared" si="502"/>
        <v>-32900.7</v>
      </c>
      <c r="AX241" s="973" t="s">
        <v>192</v>
      </c>
      <c r="AY241" s="400">
        <v>8.20250313810477E14</v>
      </c>
      <c r="AZ241" s="562">
        <v>3.53204928E8</v>
      </c>
      <c r="BA241" s="561"/>
      <c r="BB241" s="561"/>
      <c r="BC241" s="561"/>
      <c r="BD241" s="561"/>
      <c r="BE241" s="561"/>
      <c r="BF241" s="561"/>
      <c r="BG241" s="561"/>
      <c r="BH241" s="561"/>
      <c r="BI241" s="561"/>
      <c r="BJ241" s="561"/>
      <c r="BK241" s="561"/>
      <c r="BL241" s="561"/>
      <c r="BM241" s="561"/>
      <c r="BN241" s="561"/>
      <c r="BO241" s="561"/>
      <c r="BP241" s="876">
        <f t="shared" si="503"/>
        <v>0</v>
      </c>
      <c r="BQ241" s="877">
        <f t="shared" si="504"/>
        <v>0</v>
      </c>
      <c r="BR241" s="878">
        <f t="shared" si="505"/>
        <v>0</v>
      </c>
      <c r="BS241" s="561"/>
      <c r="BT241" s="561"/>
      <c r="BU241" s="561"/>
      <c r="BV241" s="561"/>
      <c r="BW241" s="561"/>
      <c r="BX241" s="561"/>
      <c r="BY241" s="561"/>
      <c r="BZ241" s="561"/>
      <c r="CA241" s="561"/>
      <c r="CB241" s="561"/>
      <c r="CC241" s="561"/>
      <c r="CD241" s="561"/>
      <c r="CE241" s="561"/>
      <c r="CF241" s="561"/>
      <c r="CG241" s="561"/>
      <c r="CH241" s="561"/>
      <c r="CI241" s="561"/>
      <c r="CJ241" s="561"/>
      <c r="CK241" s="561"/>
      <c r="CL241" s="561"/>
      <c r="CM241" s="561"/>
      <c r="CN241" s="561"/>
      <c r="CO241" s="561"/>
      <c r="CP241" s="561"/>
      <c r="CQ241" s="561"/>
      <c r="CR241" s="561"/>
      <c r="CS241" s="561"/>
      <c r="CT241" s="561"/>
      <c r="CU241" s="1274">
        <v>45741.0</v>
      </c>
      <c r="CV241" s="1274">
        <v>45742.0</v>
      </c>
      <c r="CW241" s="1274">
        <v>45742.0</v>
      </c>
      <c r="CX241" s="1274">
        <v>45774.0</v>
      </c>
      <c r="CY241" s="1274">
        <v>45754.0</v>
      </c>
      <c r="CZ241" s="1274">
        <v>45756.0</v>
      </c>
      <c r="DA241" s="561"/>
      <c r="DB241" s="561"/>
      <c r="DC241" s="561"/>
      <c r="DD241" s="561"/>
      <c r="DE241" s="561"/>
      <c r="DF241" s="561"/>
      <c r="DG241" s="561"/>
      <c r="DH241" s="561"/>
      <c r="DI241" s="561"/>
      <c r="DJ241" s="561"/>
      <c r="DK241" s="561"/>
      <c r="DL241" s="561"/>
      <c r="DM241" s="399">
        <v>7200.0</v>
      </c>
      <c r="DN241" s="105"/>
      <c r="DO241" s="105"/>
      <c r="DP241" s="105"/>
      <c r="DQ241" s="105"/>
      <c r="DR241" s="105"/>
      <c r="DS241" s="105"/>
      <c r="DT241" s="105"/>
      <c r="DU241" s="105"/>
      <c r="DV241" s="105"/>
      <c r="DW241" s="105"/>
      <c r="DX241" s="105"/>
      <c r="DY241" s="105"/>
      <c r="DZ241" s="105"/>
      <c r="EA241" s="105"/>
      <c r="EB241" s="105"/>
      <c r="EC241" s="105"/>
      <c r="ED241" s="105"/>
      <c r="EE241" s="105"/>
      <c r="EF241" s="105"/>
      <c r="EG241" s="105"/>
      <c r="EH241" s="105"/>
      <c r="EI241" s="105"/>
      <c r="EJ241" s="105"/>
      <c r="EK241" s="105"/>
      <c r="EL241" s="105"/>
      <c r="EM241" s="105"/>
      <c r="EN241" s="105"/>
      <c r="EO241" s="105"/>
      <c r="EP241" s="105"/>
      <c r="EQ241" s="163">
        <v>44000.0</v>
      </c>
      <c r="ER241" s="164" t="s">
        <v>194</v>
      </c>
      <c r="ES241" s="165">
        <v>3.0E7</v>
      </c>
      <c r="ET241" s="163">
        <v>44000.0</v>
      </c>
      <c r="EU241" s="405"/>
      <c r="EV241" s="405">
        <v>45724.90277777778</v>
      </c>
      <c r="EW241" s="406">
        <v>45730.19097222222</v>
      </c>
      <c r="EX241" s="406">
        <v>45730.20138888889</v>
      </c>
      <c r="EY241" s="406">
        <v>45731.01736111111</v>
      </c>
      <c r="EZ241" s="71">
        <f t="shared" si="506"/>
        <v>6.114583333</v>
      </c>
      <c r="FA241" s="72" t="str">
        <f t="shared" si="507"/>
        <v>6 hari 2 jam 45 menit 0</v>
      </c>
      <c r="FB241" s="402">
        <v>45731.652083333334</v>
      </c>
      <c r="FC241" s="71">
        <f t="shared" si="508"/>
        <v>6.749305556</v>
      </c>
      <c r="FD241" s="72" t="str">
        <f t="shared" si="509"/>
        <v>6 hari 17 jam 59 menit 0</v>
      </c>
      <c r="FE241" s="525">
        <v>45732.645833333336</v>
      </c>
      <c r="FF241" s="525">
        <v>45737.697916666664</v>
      </c>
      <c r="FG241" s="525">
        <v>45737.916666666664</v>
      </c>
      <c r="FH241" s="525">
        <v>45738.697916666664</v>
      </c>
      <c r="FI241" s="71">
        <f t="shared" si="510"/>
        <v>6.052083333</v>
      </c>
      <c r="FJ241" s="72" t="str">
        <f t="shared" si="511"/>
        <v>6 hari 1 jam 15 menit 0</v>
      </c>
      <c r="FK241" s="71">
        <f t="shared" si="512"/>
        <v>12.80138889</v>
      </c>
      <c r="FL241" s="72" t="str">
        <f t="shared" si="513"/>
        <v>12 hari 19 jam 14 menit 0</v>
      </c>
      <c r="FM241" s="76"/>
      <c r="FN241" s="1275"/>
      <c r="FO241" s="380" t="s">
        <v>722</v>
      </c>
      <c r="FP241" s="380" t="s">
        <v>723</v>
      </c>
      <c r="FQ241" s="421">
        <v>45720.0</v>
      </c>
      <c r="FR241" s="168"/>
      <c r="FS241" s="167"/>
      <c r="FT241" s="167"/>
      <c r="FU241" s="274"/>
      <c r="FV241" s="274"/>
      <c r="FW241" s="274"/>
      <c r="FX241" s="274"/>
      <c r="FY241" s="274"/>
      <c r="FZ241" s="274"/>
      <c r="GA241" s="274"/>
    </row>
    <row r="242" ht="28.5" customHeight="1">
      <c r="A242" s="356">
        <v>6.0</v>
      </c>
      <c r="B242" s="78" t="s">
        <v>258</v>
      </c>
      <c r="C242" s="155"/>
      <c r="D242" s="155"/>
      <c r="E242" s="169"/>
      <c r="F242" s="155" t="s">
        <v>322</v>
      </c>
      <c r="G242" s="169" t="s">
        <v>7</v>
      </c>
      <c r="H242" s="169" t="s">
        <v>330</v>
      </c>
      <c r="I242" s="395" t="s">
        <v>1080</v>
      </c>
      <c r="J242" s="413" t="s">
        <v>505</v>
      </c>
      <c r="K242" s="395" t="s">
        <v>1532</v>
      </c>
      <c r="L242" s="563">
        <v>7200.0</v>
      </c>
      <c r="M242" s="417">
        <v>7318.572</v>
      </c>
      <c r="N242" s="172" t="s">
        <v>265</v>
      </c>
      <c r="O242" s="149"/>
      <c r="P242" s="149"/>
      <c r="Q242" s="149"/>
      <c r="R242" s="149"/>
      <c r="S242" s="149" t="s">
        <v>93</v>
      </c>
      <c r="T242" s="79"/>
      <c r="U242" s="409">
        <v>45728.0</v>
      </c>
      <c r="V242" s="155"/>
      <c r="W242" s="169"/>
      <c r="X242" s="399" t="s">
        <v>334</v>
      </c>
      <c r="Y242" s="409">
        <v>45728.0</v>
      </c>
      <c r="Z242" s="411">
        <v>45728.52777777778</v>
      </c>
      <c r="AA242" s="409">
        <v>45728.0</v>
      </c>
      <c r="AB242" s="398">
        <v>45728.64444444444</v>
      </c>
      <c r="AC242" s="153"/>
      <c r="AD242" s="404">
        <v>7200.0</v>
      </c>
      <c r="AE242" s="154"/>
      <c r="AF242" s="154" t="s">
        <v>335</v>
      </c>
      <c r="AG242" s="249" t="s">
        <v>191</v>
      </c>
      <c r="AH242" s="399" t="s">
        <v>1081</v>
      </c>
      <c r="AI242" s="759" t="s">
        <v>883</v>
      </c>
      <c r="AJ242" s="759" t="s">
        <v>883</v>
      </c>
      <c r="AK242" s="759" t="s">
        <v>884</v>
      </c>
      <c r="AL242" s="399" t="s">
        <v>142</v>
      </c>
      <c r="AM242" s="156"/>
      <c r="AN242" s="157"/>
      <c r="AO242" s="157"/>
      <c r="AP242" s="907">
        <v>3800.0</v>
      </c>
      <c r="AQ242" s="978">
        <f t="shared" ref="AQ242:AQ243" si="515">(40.95+40.5)/2</f>
        <v>40.725</v>
      </c>
      <c r="AR242" s="972">
        <v>16430.0</v>
      </c>
      <c r="AS242" s="1198">
        <f t="shared" si="501"/>
        <v>669111.75</v>
      </c>
      <c r="AT242" s="971">
        <v>581129.0</v>
      </c>
      <c r="AU242" s="971">
        <v>572460.0</v>
      </c>
      <c r="AV242" s="902">
        <v>60000.0</v>
      </c>
      <c r="AW242" s="894">
        <f t="shared" si="502"/>
        <v>-27982.75</v>
      </c>
      <c r="AX242" s="973" t="s">
        <v>192</v>
      </c>
      <c r="AY242" s="400">
        <v>8.20250311439037E14</v>
      </c>
      <c r="AZ242" s="562">
        <v>3.407432E8</v>
      </c>
      <c r="BA242" s="561"/>
      <c r="BB242" s="561"/>
      <c r="BC242" s="561"/>
      <c r="BD242" s="561"/>
      <c r="BE242" s="561"/>
      <c r="BF242" s="561"/>
      <c r="BG242" s="561"/>
      <c r="BH242" s="561"/>
      <c r="BI242" s="561"/>
      <c r="BJ242" s="561"/>
      <c r="BK242" s="561"/>
      <c r="BL242" s="561"/>
      <c r="BM242" s="561"/>
      <c r="BN242" s="561"/>
      <c r="BO242" s="561"/>
      <c r="BP242" s="876">
        <f t="shared" si="503"/>
        <v>0</v>
      </c>
      <c r="BQ242" s="877">
        <f t="shared" si="504"/>
        <v>0</v>
      </c>
      <c r="BR242" s="878">
        <f t="shared" si="505"/>
        <v>0</v>
      </c>
      <c r="BS242" s="561"/>
      <c r="BT242" s="561"/>
      <c r="BU242" s="561"/>
      <c r="BV242" s="561"/>
      <c r="BW242" s="561"/>
      <c r="BX242" s="561"/>
      <c r="BY242" s="561"/>
      <c r="BZ242" s="561"/>
      <c r="CA242" s="561"/>
      <c r="CB242" s="561"/>
      <c r="CC242" s="561"/>
      <c r="CD242" s="561"/>
      <c r="CE242" s="561"/>
      <c r="CF242" s="561"/>
      <c r="CG242" s="561"/>
      <c r="CH242" s="561"/>
      <c r="CI242" s="561"/>
      <c r="CJ242" s="561"/>
      <c r="CK242" s="561"/>
      <c r="CL242" s="561"/>
      <c r="CM242" s="561"/>
      <c r="CN242" s="561"/>
      <c r="CO242" s="561"/>
      <c r="CP242" s="561"/>
      <c r="CQ242" s="561"/>
      <c r="CR242" s="561"/>
      <c r="CS242" s="561"/>
      <c r="CT242" s="561"/>
      <c r="CU242" s="1274">
        <v>45735.0</v>
      </c>
      <c r="CV242" s="1274">
        <v>45735.0</v>
      </c>
      <c r="CW242" s="1274">
        <v>45736.0</v>
      </c>
      <c r="CX242" s="1274">
        <v>45737.0</v>
      </c>
      <c r="CY242" s="1274">
        <v>45737.0</v>
      </c>
      <c r="CZ242" s="1274">
        <v>45756.0</v>
      </c>
      <c r="DA242" s="561"/>
      <c r="DB242" s="561"/>
      <c r="DC242" s="561"/>
      <c r="DD242" s="561"/>
      <c r="DE242" s="561"/>
      <c r="DF242" s="561"/>
      <c r="DG242" s="561"/>
      <c r="DH242" s="561"/>
      <c r="DI242" s="561"/>
      <c r="DJ242" s="561"/>
      <c r="DK242" s="561"/>
      <c r="DL242" s="561"/>
      <c r="DM242" s="399">
        <v>7000.0</v>
      </c>
      <c r="DN242" s="105"/>
      <c r="DO242" s="105"/>
      <c r="DP242" s="105"/>
      <c r="DQ242" s="105"/>
      <c r="DR242" s="105"/>
      <c r="DS242" s="105"/>
      <c r="DT242" s="105"/>
      <c r="DU242" s="105"/>
      <c r="DV242" s="105"/>
      <c r="DW242" s="105"/>
      <c r="DX242" s="105"/>
      <c r="DY242" s="105"/>
      <c r="DZ242" s="105"/>
      <c r="EA242" s="105"/>
      <c r="EB242" s="105"/>
      <c r="EC242" s="105"/>
      <c r="ED242" s="105"/>
      <c r="EE242" s="105"/>
      <c r="EF242" s="105"/>
      <c r="EG242" s="105"/>
      <c r="EH242" s="105"/>
      <c r="EI242" s="105"/>
      <c r="EJ242" s="105"/>
      <c r="EK242" s="105"/>
      <c r="EL242" s="105"/>
      <c r="EM242" s="105"/>
      <c r="EN242" s="105"/>
      <c r="EO242" s="105"/>
      <c r="EP242" s="105"/>
      <c r="EQ242" s="163">
        <v>44000.0</v>
      </c>
      <c r="ER242" s="164" t="s">
        <v>194</v>
      </c>
      <c r="ES242" s="165">
        <v>3.0E7</v>
      </c>
      <c r="ET242" s="163">
        <v>44000.0</v>
      </c>
      <c r="EU242" s="405"/>
      <c r="EV242" s="405">
        <v>45726.99652777778</v>
      </c>
      <c r="EW242" s="406">
        <v>45727.552083333336</v>
      </c>
      <c r="EX242" s="406">
        <v>45727.725694444445</v>
      </c>
      <c r="EY242" s="406">
        <v>45728.52777777778</v>
      </c>
      <c r="EZ242" s="71">
        <f t="shared" si="506"/>
        <v>1.53125</v>
      </c>
      <c r="FA242" s="72" t="str">
        <f t="shared" si="507"/>
        <v>1 hari 12 jam 45 menit 0</v>
      </c>
      <c r="FB242" s="402">
        <v>45728.64444444444</v>
      </c>
      <c r="FC242" s="71">
        <f t="shared" si="508"/>
        <v>1.647916667</v>
      </c>
      <c r="FD242" s="72" t="str">
        <f t="shared" si="509"/>
        <v>1 hari 15 jam 33 menit 0</v>
      </c>
      <c r="FE242" s="525">
        <v>45729.64444444444</v>
      </c>
      <c r="FF242" s="566">
        <v>45736.3125</v>
      </c>
      <c r="FG242" s="566">
        <v>45737.0625</v>
      </c>
      <c r="FH242" s="524">
        <v>45737.916666666664</v>
      </c>
      <c r="FI242" s="71">
        <f t="shared" si="510"/>
        <v>8.272222222</v>
      </c>
      <c r="FJ242" s="72" t="str">
        <f t="shared" si="511"/>
        <v>8 hari 6 jam 32 menit 0</v>
      </c>
      <c r="FK242" s="71">
        <f t="shared" si="512"/>
        <v>9.920138889</v>
      </c>
      <c r="FL242" s="72" t="str">
        <f t="shared" si="513"/>
        <v>9 hari 22 jam 5 menit 0</v>
      </c>
      <c r="FM242" s="420">
        <v>2.9166666666</v>
      </c>
      <c r="FN242" s="1275">
        <f>FM242*30000000-17500000</f>
        <v>70000000</v>
      </c>
      <c r="FO242" s="380" t="s">
        <v>725</v>
      </c>
      <c r="FP242" s="380" t="s">
        <v>726</v>
      </c>
      <c r="FQ242" s="421">
        <v>45721.0</v>
      </c>
      <c r="FR242" s="168"/>
      <c r="FS242" s="167"/>
      <c r="FT242" s="167"/>
      <c r="FU242" s="274"/>
      <c r="FV242" s="274"/>
      <c r="FW242" s="274"/>
      <c r="FX242" s="274"/>
      <c r="FY242" s="274"/>
      <c r="FZ242" s="274"/>
      <c r="GA242" s="274"/>
    </row>
    <row r="243" ht="28.5" customHeight="1">
      <c r="A243" s="356">
        <v>7.0</v>
      </c>
      <c r="B243" s="78" t="s">
        <v>258</v>
      </c>
      <c r="C243" s="155"/>
      <c r="D243" s="155"/>
      <c r="E243" s="169"/>
      <c r="F243" s="155" t="s">
        <v>322</v>
      </c>
      <c r="G243" s="169" t="s">
        <v>7</v>
      </c>
      <c r="H243" s="169" t="s">
        <v>330</v>
      </c>
      <c r="I243" s="395" t="s">
        <v>1080</v>
      </c>
      <c r="J243" s="413" t="s">
        <v>727</v>
      </c>
      <c r="K243" s="413" t="s">
        <v>728</v>
      </c>
      <c r="L243" s="563">
        <v>4500.0</v>
      </c>
      <c r="M243" s="417">
        <v>4518.888</v>
      </c>
      <c r="N243" s="172" t="s">
        <v>265</v>
      </c>
      <c r="O243" s="149"/>
      <c r="P243" s="149"/>
      <c r="Q243" s="149"/>
      <c r="R243" s="149"/>
      <c r="S243" s="149" t="s">
        <v>93</v>
      </c>
      <c r="T243" s="79"/>
      <c r="U243" s="409">
        <v>45728.0</v>
      </c>
      <c r="V243" s="155"/>
      <c r="W243" s="169"/>
      <c r="X243" s="399" t="s">
        <v>334</v>
      </c>
      <c r="Y243" s="409">
        <v>45728.0</v>
      </c>
      <c r="Z243" s="411">
        <v>45737.88888888889</v>
      </c>
      <c r="AA243" s="409">
        <v>45729.0</v>
      </c>
      <c r="AB243" s="398">
        <v>45729.5</v>
      </c>
      <c r="AC243" s="153"/>
      <c r="AD243" s="404">
        <v>4500.0</v>
      </c>
      <c r="AE243" s="154"/>
      <c r="AF243" s="154" t="s">
        <v>335</v>
      </c>
      <c r="AG243" s="249" t="s">
        <v>191</v>
      </c>
      <c r="AH243" s="399" t="s">
        <v>1081</v>
      </c>
      <c r="AI243" s="759" t="s">
        <v>883</v>
      </c>
      <c r="AJ243" s="759" t="s">
        <v>883</v>
      </c>
      <c r="AK243" s="759" t="s">
        <v>884</v>
      </c>
      <c r="AL243" s="399" t="s">
        <v>142</v>
      </c>
      <c r="AM243" s="156"/>
      <c r="AN243" s="157"/>
      <c r="AO243" s="157"/>
      <c r="AP243" s="907">
        <v>3800.0</v>
      </c>
      <c r="AQ243" s="978">
        <f t="shared" si="515"/>
        <v>40.725</v>
      </c>
      <c r="AR243" s="972">
        <v>16430.0</v>
      </c>
      <c r="AS243" s="1198">
        <f t="shared" si="501"/>
        <v>669111.75</v>
      </c>
      <c r="AT243" s="971">
        <v>581129.0</v>
      </c>
      <c r="AU243" s="971">
        <v>571681.0</v>
      </c>
      <c r="AV243" s="902">
        <v>60000.0</v>
      </c>
      <c r="AW243" s="894">
        <f t="shared" si="502"/>
        <v>-27982.75</v>
      </c>
      <c r="AX243" s="973" t="s">
        <v>192</v>
      </c>
      <c r="AY243" s="400">
        <v>8.2025031257735E14</v>
      </c>
      <c r="AZ243" s="562">
        <v>2.05748256E8</v>
      </c>
      <c r="BA243" s="561"/>
      <c r="BB243" s="561"/>
      <c r="BC243" s="561"/>
      <c r="BD243" s="561"/>
      <c r="BE243" s="561"/>
      <c r="BF243" s="561"/>
      <c r="BG243" s="561"/>
      <c r="BH243" s="561"/>
      <c r="BI243" s="561"/>
      <c r="BJ243" s="561"/>
      <c r="BK243" s="561"/>
      <c r="BL243" s="561"/>
      <c r="BM243" s="561"/>
      <c r="BN243" s="561"/>
      <c r="BO243" s="561"/>
      <c r="BP243" s="876">
        <f t="shared" si="503"/>
        <v>0</v>
      </c>
      <c r="BQ243" s="877">
        <f t="shared" si="504"/>
        <v>0</v>
      </c>
      <c r="BR243" s="878">
        <f t="shared" si="505"/>
        <v>0</v>
      </c>
      <c r="BS243" s="561"/>
      <c r="BT243" s="561"/>
      <c r="BU243" s="561"/>
      <c r="BV243" s="561"/>
      <c r="BW243" s="561"/>
      <c r="BX243" s="561"/>
      <c r="BY243" s="561"/>
      <c r="BZ243" s="561"/>
      <c r="CA243" s="561"/>
      <c r="CB243" s="561"/>
      <c r="CC243" s="561"/>
      <c r="CD243" s="561"/>
      <c r="CE243" s="561"/>
      <c r="CF243" s="561"/>
      <c r="CG243" s="561"/>
      <c r="CH243" s="561"/>
      <c r="CI243" s="561"/>
      <c r="CJ243" s="561"/>
      <c r="CK243" s="561"/>
      <c r="CL243" s="561"/>
      <c r="CM243" s="561"/>
      <c r="CN243" s="561"/>
      <c r="CO243" s="561"/>
      <c r="CP243" s="561"/>
      <c r="CQ243" s="561"/>
      <c r="CR243" s="561"/>
      <c r="CS243" s="561"/>
      <c r="CT243" s="561"/>
      <c r="CU243" s="1274">
        <v>45735.0</v>
      </c>
      <c r="CV243" s="1274">
        <v>45735.0</v>
      </c>
      <c r="CW243" s="1274">
        <v>45736.0</v>
      </c>
      <c r="CX243" s="1274">
        <v>45737.0</v>
      </c>
      <c r="CY243" s="1274">
        <v>45737.0</v>
      </c>
      <c r="CZ243" s="1274">
        <v>45756.0</v>
      </c>
      <c r="DA243" s="561"/>
      <c r="DB243" s="561"/>
      <c r="DC243" s="561"/>
      <c r="DD243" s="561"/>
      <c r="DE243" s="561"/>
      <c r="DF243" s="561"/>
      <c r="DG243" s="561"/>
      <c r="DH243" s="561"/>
      <c r="DI243" s="561"/>
      <c r="DJ243" s="561"/>
      <c r="DK243" s="561"/>
      <c r="DL243" s="561"/>
      <c r="DM243" s="399">
        <v>4200.0</v>
      </c>
      <c r="DN243" s="105"/>
      <c r="DO243" s="105"/>
      <c r="DP243" s="105"/>
      <c r="DQ243" s="105"/>
      <c r="DR243" s="105"/>
      <c r="DS243" s="105"/>
      <c r="DT243" s="105"/>
      <c r="DU243" s="105"/>
      <c r="DV243" s="105"/>
      <c r="DW243" s="105"/>
      <c r="DX243" s="105"/>
      <c r="DY243" s="105"/>
      <c r="DZ243" s="105"/>
      <c r="EA243" s="105"/>
      <c r="EB243" s="105"/>
      <c r="EC243" s="105"/>
      <c r="ED243" s="105"/>
      <c r="EE243" s="105"/>
      <c r="EF243" s="105"/>
      <c r="EG243" s="105"/>
      <c r="EH243" s="105"/>
      <c r="EI243" s="105"/>
      <c r="EJ243" s="105"/>
      <c r="EK243" s="105"/>
      <c r="EL243" s="105"/>
      <c r="EM243" s="105"/>
      <c r="EN243" s="105"/>
      <c r="EO243" s="105"/>
      <c r="EP243" s="105"/>
      <c r="EQ243" s="163">
        <v>44000.0</v>
      </c>
      <c r="ER243" s="164" t="s">
        <v>194</v>
      </c>
      <c r="ES243" s="165">
        <v>3.0E7</v>
      </c>
      <c r="ET243" s="163">
        <v>44000.0</v>
      </c>
      <c r="EU243" s="405"/>
      <c r="EV243" s="405">
        <v>45727.0</v>
      </c>
      <c r="EW243" s="406">
        <v>45728.54861111111</v>
      </c>
      <c r="EX243" s="406">
        <v>45728.55902777778</v>
      </c>
      <c r="EY243" s="406">
        <v>45728.88888888889</v>
      </c>
      <c r="EZ243" s="71">
        <f t="shared" si="506"/>
        <v>1.888888889</v>
      </c>
      <c r="FA243" s="72" t="str">
        <f t="shared" si="507"/>
        <v>1 hari 21 jam 20 menit 0</v>
      </c>
      <c r="FB243" s="402">
        <v>45729.5</v>
      </c>
      <c r="FC243" s="71">
        <f t="shared" si="508"/>
        <v>2.5</v>
      </c>
      <c r="FD243" s="72" t="str">
        <f t="shared" si="509"/>
        <v>2 hari 12 jam 0 menit 0</v>
      </c>
      <c r="FE243" s="525">
        <v>45730.5</v>
      </c>
      <c r="FF243" s="525">
        <v>45734.604166666664</v>
      </c>
      <c r="FG243" s="566">
        <v>45735.34722222222</v>
      </c>
      <c r="FH243" s="524">
        <v>45736.239583333336</v>
      </c>
      <c r="FI243" s="71">
        <f t="shared" si="510"/>
        <v>5.739583333</v>
      </c>
      <c r="FJ243" s="72" t="str">
        <f t="shared" si="511"/>
        <v>5 hari 17 jam 45 menit 0</v>
      </c>
      <c r="FK243" s="71">
        <f t="shared" si="512"/>
        <v>8.239583333</v>
      </c>
      <c r="FL243" s="72" t="str">
        <f t="shared" si="513"/>
        <v>8 hari 5 jam 45 menit 0</v>
      </c>
      <c r="FM243" s="76"/>
      <c r="FN243" s="1275"/>
      <c r="FO243" s="380" t="s">
        <v>729</v>
      </c>
      <c r="FP243" s="380" t="s">
        <v>730</v>
      </c>
      <c r="FQ243" s="421">
        <v>45721.0</v>
      </c>
      <c r="FR243" s="168"/>
      <c r="FS243" s="167"/>
      <c r="FT243" s="167"/>
      <c r="FU243" s="274"/>
      <c r="FV243" s="274"/>
      <c r="FW243" s="274"/>
      <c r="FX243" s="274"/>
      <c r="FY243" s="274"/>
      <c r="FZ243" s="274"/>
      <c r="GA243" s="274"/>
    </row>
    <row r="244" ht="28.5" customHeight="1">
      <c r="A244" s="356">
        <v>8.0</v>
      </c>
      <c r="B244" s="78" t="s">
        <v>258</v>
      </c>
      <c r="C244" s="155"/>
      <c r="D244" s="155"/>
      <c r="E244" s="169"/>
      <c r="F244" s="155" t="s">
        <v>322</v>
      </c>
      <c r="G244" s="169" t="s">
        <v>7</v>
      </c>
      <c r="H244" s="169" t="s">
        <v>330</v>
      </c>
      <c r="I244" s="395" t="s">
        <v>1080</v>
      </c>
      <c r="J244" s="413" t="s">
        <v>731</v>
      </c>
      <c r="K244" s="413" t="s">
        <v>1533</v>
      </c>
      <c r="L244" s="563">
        <v>4300.0</v>
      </c>
      <c r="M244" s="417">
        <v>4008.742</v>
      </c>
      <c r="N244" s="172" t="s">
        <v>265</v>
      </c>
      <c r="O244" s="149"/>
      <c r="P244" s="149"/>
      <c r="Q244" s="149"/>
      <c r="R244" s="149"/>
      <c r="S244" s="149" t="s">
        <v>93</v>
      </c>
      <c r="T244" s="79"/>
      <c r="U244" s="409">
        <v>45736.0</v>
      </c>
      <c r="V244" s="155"/>
      <c r="W244" s="169"/>
      <c r="X244" s="399" t="s">
        <v>334</v>
      </c>
      <c r="Y244" s="409">
        <v>45736.0</v>
      </c>
      <c r="Z244" s="411">
        <v>45736.72222222222</v>
      </c>
      <c r="AA244" s="409">
        <v>45736.0</v>
      </c>
      <c r="AB244" s="398">
        <v>45736.94305555556</v>
      </c>
      <c r="AC244" s="153"/>
      <c r="AD244" s="404">
        <v>4300.0</v>
      </c>
      <c r="AE244" s="154"/>
      <c r="AF244" s="154" t="s">
        <v>335</v>
      </c>
      <c r="AG244" s="249" t="s">
        <v>191</v>
      </c>
      <c r="AH244" s="399" t="s">
        <v>1081</v>
      </c>
      <c r="AI244" s="759" t="s">
        <v>883</v>
      </c>
      <c r="AJ244" s="759" t="s">
        <v>883</v>
      </c>
      <c r="AK244" s="759" t="s">
        <v>884</v>
      </c>
      <c r="AL244" s="399" t="s">
        <v>142</v>
      </c>
      <c r="AM244" s="156"/>
      <c r="AN244" s="157"/>
      <c r="AO244" s="157"/>
      <c r="AP244" s="907">
        <v>3800.0</v>
      </c>
      <c r="AQ244" s="978">
        <f>(40.95+41.1)/2</f>
        <v>41.025</v>
      </c>
      <c r="AR244" s="972">
        <v>16528.0</v>
      </c>
      <c r="AS244" s="1198">
        <f t="shared" si="501"/>
        <v>678061.2</v>
      </c>
      <c r="AT244" s="971">
        <v>584595.0</v>
      </c>
      <c r="AU244" s="971">
        <v>564816.0</v>
      </c>
      <c r="AV244" s="902">
        <v>60000.0</v>
      </c>
      <c r="AW244" s="1203">
        <f t="shared" si="502"/>
        <v>-33466.2</v>
      </c>
      <c r="AX244" s="973" t="s">
        <v>192</v>
      </c>
      <c r="AY244" s="400">
        <v>8.20250320771447E14</v>
      </c>
      <c r="AZ244" s="562">
        <v>1.82540448E8</v>
      </c>
      <c r="BA244" s="561"/>
      <c r="BB244" s="561"/>
      <c r="BC244" s="561"/>
      <c r="BD244" s="561"/>
      <c r="BE244" s="561"/>
      <c r="BF244" s="561"/>
      <c r="BG244" s="561"/>
      <c r="BH244" s="561"/>
      <c r="BI244" s="561"/>
      <c r="BJ244" s="561"/>
      <c r="BK244" s="561"/>
      <c r="BL244" s="561"/>
      <c r="BM244" s="561"/>
      <c r="BN244" s="561"/>
      <c r="BO244" s="561"/>
      <c r="BP244" s="876">
        <f t="shared" si="503"/>
        <v>0</v>
      </c>
      <c r="BQ244" s="877">
        <f t="shared" si="504"/>
        <v>0</v>
      </c>
      <c r="BR244" s="878">
        <f t="shared" si="505"/>
        <v>0</v>
      </c>
      <c r="BS244" s="561"/>
      <c r="BT244" s="561"/>
      <c r="BU244" s="561"/>
      <c r="BV244" s="561"/>
      <c r="BW244" s="561"/>
      <c r="BX244" s="561"/>
      <c r="BY244" s="561"/>
      <c r="BZ244" s="561"/>
      <c r="CA244" s="561"/>
      <c r="CB244" s="561"/>
      <c r="CC244" s="561"/>
      <c r="CD244" s="561"/>
      <c r="CE244" s="561"/>
      <c r="CF244" s="561"/>
      <c r="CG244" s="561"/>
      <c r="CH244" s="561"/>
      <c r="CI244" s="561"/>
      <c r="CJ244" s="561"/>
      <c r="CK244" s="561"/>
      <c r="CL244" s="561"/>
      <c r="CM244" s="561"/>
      <c r="CN244" s="561"/>
      <c r="CO244" s="561"/>
      <c r="CP244" s="561"/>
      <c r="CQ244" s="561"/>
      <c r="CR244" s="561"/>
      <c r="CS244" s="561"/>
      <c r="CT244" s="561"/>
      <c r="CU244" s="1274">
        <v>45741.0</v>
      </c>
      <c r="CV244" s="1274">
        <v>45754.0</v>
      </c>
      <c r="CW244" s="1274">
        <v>45757.0</v>
      </c>
      <c r="CX244" s="1274">
        <v>45757.0</v>
      </c>
      <c r="CY244" s="1274">
        <v>45758.0</v>
      </c>
      <c r="CZ244" s="1274">
        <v>45764.0</v>
      </c>
      <c r="DA244" s="561"/>
      <c r="DB244" s="561"/>
      <c r="DC244" s="561"/>
      <c r="DD244" s="561"/>
      <c r="DE244" s="561"/>
      <c r="DF244" s="561"/>
      <c r="DG244" s="561"/>
      <c r="DH244" s="561"/>
      <c r="DI244" s="561"/>
      <c r="DJ244" s="561"/>
      <c r="DK244" s="561"/>
      <c r="DL244" s="561"/>
      <c r="DM244" s="399">
        <v>3800.0</v>
      </c>
      <c r="DN244" s="105"/>
      <c r="DO244" s="105"/>
      <c r="DP244" s="105"/>
      <c r="DQ244" s="105"/>
      <c r="DR244" s="105"/>
      <c r="DS244" s="105"/>
      <c r="DT244" s="105"/>
      <c r="DU244" s="105"/>
      <c r="DV244" s="105"/>
      <c r="DW244" s="105"/>
      <c r="DX244" s="105"/>
      <c r="DY244" s="105"/>
      <c r="DZ244" s="105"/>
      <c r="EA244" s="105"/>
      <c r="EB244" s="105"/>
      <c r="EC244" s="105"/>
      <c r="ED244" s="105"/>
      <c r="EE244" s="105"/>
      <c r="EF244" s="105"/>
      <c r="EG244" s="105"/>
      <c r="EH244" s="105"/>
      <c r="EI244" s="105"/>
      <c r="EJ244" s="105"/>
      <c r="EK244" s="105"/>
      <c r="EL244" s="105"/>
      <c r="EM244" s="105"/>
      <c r="EN244" s="105"/>
      <c r="EO244" s="105"/>
      <c r="EP244" s="105"/>
      <c r="EQ244" s="163">
        <v>44000.0</v>
      </c>
      <c r="ER244" s="164" t="s">
        <v>194</v>
      </c>
      <c r="ES244" s="165">
        <v>3.0E7</v>
      </c>
      <c r="ET244" s="163">
        <v>44000.0</v>
      </c>
      <c r="EU244" s="405"/>
      <c r="EV244" s="405">
        <v>45736.430555555555</v>
      </c>
      <c r="EW244" s="406">
        <v>45736.51736111111</v>
      </c>
      <c r="EX244" s="406">
        <v>45736.541666666664</v>
      </c>
      <c r="EY244" s="406">
        <v>45736.72222222222</v>
      </c>
      <c r="EZ244" s="71">
        <f t="shared" si="506"/>
        <v>0.2916666667</v>
      </c>
      <c r="FA244" s="72" t="str">
        <f t="shared" si="507"/>
        <v>0 hari 7 jam 0 menit 0</v>
      </c>
      <c r="FB244" s="402">
        <v>45736.94305555556</v>
      </c>
      <c r="FC244" s="71">
        <f t="shared" si="508"/>
        <v>0.5125</v>
      </c>
      <c r="FD244" s="72" t="str">
        <f t="shared" si="509"/>
        <v>0 hari 12 jam 18 menit 0</v>
      </c>
      <c r="FE244" s="306"/>
      <c r="FF244" s="271"/>
      <c r="FG244" s="271"/>
      <c r="FH244" s="258"/>
      <c r="FI244" s="71"/>
      <c r="FJ244" s="72" t="str">
        <f t="shared" si="511"/>
        <v>0 hari 0 jam 0 menit 0</v>
      </c>
      <c r="FK244" s="71">
        <f t="shared" si="512"/>
        <v>0.5125</v>
      </c>
      <c r="FL244" s="72" t="str">
        <f t="shared" si="513"/>
        <v>0 hari 12 jam 18 menit 0</v>
      </c>
      <c r="FM244" s="76"/>
      <c r="FN244" s="1275"/>
      <c r="FO244" s="380" t="s">
        <v>733</v>
      </c>
      <c r="FP244" s="380" t="s">
        <v>734</v>
      </c>
      <c r="FQ244" s="421">
        <v>45721.0</v>
      </c>
      <c r="FR244" s="168"/>
      <c r="FS244" s="167"/>
      <c r="FT244" s="167"/>
      <c r="FU244" s="274"/>
      <c r="FV244" s="274"/>
      <c r="FW244" s="274"/>
      <c r="FX244" s="274"/>
      <c r="FY244" s="274"/>
      <c r="FZ244" s="274"/>
      <c r="GA244" s="274"/>
    </row>
    <row r="245" ht="15.0" customHeight="1">
      <c r="A245" s="301"/>
      <c r="B245" s="553"/>
      <c r="C245" s="554"/>
      <c r="D245" s="567"/>
      <c r="E245" s="307"/>
      <c r="F245" s="300"/>
      <c r="G245" s="300"/>
      <c r="H245" s="300"/>
      <c r="I245" s="557"/>
      <c r="J245" s="558"/>
      <c r="K245" s="308" t="s">
        <v>111</v>
      </c>
      <c r="L245" s="309">
        <f t="shared" ref="L245:M245" si="516">SUM(L237:L244)</f>
        <v>50000</v>
      </c>
      <c r="M245" s="310">
        <f t="shared" si="516"/>
        <v>49669.175</v>
      </c>
      <c r="N245" s="311"/>
      <c r="O245" s="300"/>
      <c r="P245" s="300"/>
      <c r="Q245" s="300"/>
      <c r="R245" s="300"/>
      <c r="S245" s="300"/>
      <c r="T245" s="280"/>
      <c r="U245" s="300"/>
      <c r="V245" s="312"/>
      <c r="W245" s="313"/>
      <c r="X245" s="281"/>
      <c r="Y245" s="301"/>
      <c r="Z245" s="301"/>
      <c r="AA245" s="314"/>
      <c r="AB245" s="314"/>
      <c r="AC245" s="314"/>
      <c r="AD245" s="309"/>
      <c r="AE245" s="309"/>
      <c r="AF245" s="309"/>
      <c r="AG245" s="315"/>
      <c r="AH245" s="289"/>
      <c r="AI245" s="280"/>
      <c r="AJ245" s="280"/>
      <c r="AK245" s="280"/>
      <c r="AL245" s="280"/>
      <c r="AM245" s="280"/>
      <c r="AN245" s="280"/>
      <c r="AO245" s="280"/>
      <c r="AP245" s="301"/>
      <c r="AQ245" s="301"/>
      <c r="AR245" s="301"/>
      <c r="AS245" s="301"/>
      <c r="AT245" s="301"/>
      <c r="AU245" s="301"/>
      <c r="AV245" s="301"/>
      <c r="AW245" s="281"/>
      <c r="AX245" s="280"/>
      <c r="AY245" s="280"/>
      <c r="AZ245" s="280"/>
      <c r="BA245" s="289"/>
      <c r="BB245" s="289"/>
      <c r="BC245" s="289"/>
      <c r="BD245" s="289"/>
      <c r="BE245" s="289"/>
      <c r="BF245" s="289"/>
      <c r="BG245" s="289"/>
      <c r="BH245" s="289"/>
      <c r="BI245" s="289"/>
      <c r="BJ245" s="289"/>
      <c r="BK245" s="289"/>
      <c r="BL245" s="289"/>
      <c r="BM245" s="289"/>
      <c r="BN245" s="289"/>
      <c r="BO245" s="289"/>
      <c r="BP245" s="289"/>
      <c r="BQ245" s="289"/>
      <c r="BR245" s="289"/>
      <c r="BS245" s="289"/>
      <c r="BT245" s="289"/>
      <c r="BU245" s="289"/>
      <c r="BV245" s="289"/>
      <c r="BW245" s="289"/>
      <c r="BX245" s="289"/>
      <c r="BY245" s="289"/>
      <c r="BZ245" s="289"/>
      <c r="CA245" s="289"/>
      <c r="CB245" s="289"/>
      <c r="CC245" s="289"/>
      <c r="CD245" s="289"/>
      <c r="CE245" s="289"/>
      <c r="CF245" s="289"/>
      <c r="CG245" s="289"/>
      <c r="CH245" s="289"/>
      <c r="CI245" s="289"/>
      <c r="CJ245" s="289"/>
      <c r="CK245" s="289"/>
      <c r="CL245" s="289"/>
      <c r="CM245" s="289"/>
      <c r="CN245" s="289"/>
      <c r="CO245" s="289"/>
      <c r="CP245" s="289"/>
      <c r="CQ245" s="289"/>
      <c r="CR245" s="289"/>
      <c r="CS245" s="289"/>
      <c r="CT245" s="289"/>
      <c r="CU245" s="289"/>
      <c r="CV245" s="289"/>
      <c r="CW245" s="289"/>
      <c r="CX245" s="289"/>
      <c r="CY245" s="289"/>
      <c r="CZ245" s="289"/>
      <c r="DA245" s="289"/>
      <c r="DB245" s="289"/>
      <c r="DC245" s="289"/>
      <c r="DD245" s="289"/>
      <c r="DE245" s="289"/>
      <c r="DF245" s="289"/>
      <c r="DG245" s="289"/>
      <c r="DH245" s="289"/>
      <c r="DI245" s="289"/>
      <c r="DJ245" s="289"/>
      <c r="DK245" s="289"/>
      <c r="DL245" s="289"/>
      <c r="DM245" s="289"/>
      <c r="DN245" s="289"/>
      <c r="DO245" s="289"/>
      <c r="DP245" s="289"/>
      <c r="DQ245" s="289"/>
      <c r="DR245" s="289"/>
      <c r="DS245" s="280"/>
      <c r="DT245" s="289"/>
      <c r="DU245" s="289"/>
      <c r="DV245" s="289"/>
      <c r="DW245" s="289"/>
      <c r="DX245" s="289"/>
      <c r="DY245" s="280"/>
      <c r="DZ245" s="280"/>
      <c r="EA245" s="289"/>
      <c r="EB245" s="289"/>
      <c r="EC245" s="289"/>
      <c r="ED245" s="289"/>
      <c r="EE245" s="289"/>
      <c r="EF245" s="280"/>
      <c r="EG245" s="289"/>
      <c r="EH245" s="289"/>
      <c r="EI245" s="289"/>
      <c r="EJ245" s="289"/>
      <c r="EK245" s="289"/>
      <c r="EL245" s="280"/>
      <c r="EM245" s="289"/>
      <c r="EN245" s="289"/>
      <c r="EO245" s="289"/>
      <c r="EP245" s="289"/>
      <c r="EQ245" s="292"/>
      <c r="ER245" s="293"/>
      <c r="ES245" s="292"/>
      <c r="ET245" s="292"/>
      <c r="EU245" s="316"/>
      <c r="EV245" s="316"/>
      <c r="EW245" s="316"/>
      <c r="EX245" s="316"/>
      <c r="EY245" s="316"/>
      <c r="EZ245" s="292"/>
      <c r="FA245" s="292"/>
      <c r="FB245" s="316"/>
      <c r="FC245" s="292"/>
      <c r="FD245" s="292"/>
      <c r="FE245" s="316"/>
      <c r="FF245" s="316"/>
      <c r="FG245" s="316"/>
      <c r="FH245" s="316"/>
      <c r="FI245" s="316"/>
      <c r="FJ245" s="316"/>
      <c r="FK245" s="316"/>
      <c r="FL245" s="316"/>
      <c r="FM245" s="316"/>
      <c r="FN245" s="316"/>
      <c r="FO245" s="295"/>
      <c r="FP245" s="295"/>
      <c r="FQ245" s="295"/>
      <c r="FR245" s="295"/>
      <c r="FS245" s="295"/>
      <c r="FT245" s="295"/>
      <c r="FU245" s="797"/>
      <c r="FV245" s="797"/>
      <c r="FW245" s="797"/>
      <c r="FX245" s="797"/>
      <c r="FY245" s="797"/>
      <c r="FZ245" s="797"/>
      <c r="GA245" s="797"/>
    </row>
    <row r="246" ht="30.75" customHeight="1">
      <c r="A246" s="522"/>
      <c r="B246" s="79" t="s">
        <v>258</v>
      </c>
      <c r="C246" s="1277" t="s">
        <v>397</v>
      </c>
      <c r="D246" s="169" t="s">
        <v>11</v>
      </c>
      <c r="E246" s="414" t="s">
        <v>735</v>
      </c>
      <c r="F246" s="169" t="s">
        <v>279</v>
      </c>
      <c r="G246" s="169" t="s">
        <v>34</v>
      </c>
      <c r="H246" s="169" t="s">
        <v>280</v>
      </c>
      <c r="I246" s="169" t="s">
        <v>640</v>
      </c>
      <c r="J246" s="395" t="s">
        <v>736</v>
      </c>
      <c r="K246" s="568" t="s">
        <v>525</v>
      </c>
      <c r="L246" s="244">
        <v>7500.0</v>
      </c>
      <c r="M246" s="527">
        <v>7939.78</v>
      </c>
      <c r="N246" s="374" t="s">
        <v>265</v>
      </c>
      <c r="O246" s="149"/>
      <c r="P246" s="149"/>
      <c r="Q246" s="149"/>
      <c r="R246" s="149"/>
      <c r="S246" s="149" t="s">
        <v>93</v>
      </c>
      <c r="T246" s="79"/>
      <c r="U246" s="409">
        <v>45739.0</v>
      </c>
      <c r="V246" s="105"/>
      <c r="W246" s="247"/>
      <c r="X246" s="399" t="s">
        <v>189</v>
      </c>
      <c r="Y246" s="150"/>
      <c r="Z246" s="64"/>
      <c r="AA246" s="399" t="s">
        <v>1534</v>
      </c>
      <c r="AB246" s="1278">
        <v>0.5935185185185186</v>
      </c>
      <c r="AC246" s="155"/>
      <c r="AD246" s="66">
        <v>7500.0</v>
      </c>
      <c r="AE246" s="66"/>
      <c r="AF246" s="261"/>
      <c r="AG246" s="888" t="s">
        <v>191</v>
      </c>
      <c r="AH246" s="399" t="s">
        <v>1519</v>
      </c>
      <c r="AI246" s="759" t="s">
        <v>883</v>
      </c>
      <c r="AJ246" s="759" t="s">
        <v>883</v>
      </c>
      <c r="AK246" s="759" t="s">
        <v>884</v>
      </c>
      <c r="AL246" s="399" t="s">
        <v>142</v>
      </c>
      <c r="AM246" s="163"/>
      <c r="AN246" s="255"/>
      <c r="AO246" s="163"/>
      <c r="AP246" s="907">
        <v>4200.0</v>
      </c>
      <c r="AQ246" s="978">
        <v>49.8</v>
      </c>
      <c r="AR246" s="1088">
        <f>(16412.65+16249.34)/2</f>
        <v>16330.995</v>
      </c>
      <c r="AS246" s="1198">
        <f t="shared" ref="AS246:AS249" si="517">AQ246*AR246</f>
        <v>813283.551</v>
      </c>
      <c r="AT246" s="1267">
        <v>724602.0</v>
      </c>
      <c r="AU246" s="1267">
        <v>697861.0</v>
      </c>
      <c r="AV246" s="1279"/>
      <c r="AW246" s="1279"/>
      <c r="AX246" s="256"/>
      <c r="AY246" s="399">
        <v>8.20250322990781E14</v>
      </c>
      <c r="AZ246" s="893">
        <v>4.01328216E8</v>
      </c>
      <c r="BA246" s="397">
        <v>45739.0</v>
      </c>
      <c r="BB246" s="397">
        <v>45740.0</v>
      </c>
      <c r="BC246" s="397">
        <v>45742.0</v>
      </c>
      <c r="BD246" s="397">
        <v>45742.0</v>
      </c>
      <c r="BE246" s="79"/>
      <c r="BF246" s="397">
        <v>45757.0</v>
      </c>
      <c r="BG246" s="65"/>
      <c r="BH246" s="65"/>
      <c r="BI246" s="65"/>
      <c r="BJ246" s="65">
        <v>45743.0</v>
      </c>
      <c r="BK246" s="65">
        <v>45754.0</v>
      </c>
      <c r="BL246" s="65">
        <v>45754.0</v>
      </c>
      <c r="BM246" s="65">
        <v>45755.0</v>
      </c>
      <c r="BN246" s="249"/>
      <c r="BO246" s="65">
        <v>45762.0</v>
      </c>
      <c r="BP246" s="876">
        <f t="shared" ref="BP246:BP255" si="518">BO246-BJ246</f>
        <v>19</v>
      </c>
      <c r="BQ246" s="877">
        <f t="shared" ref="BQ246:BQ255" si="519">BO246-BK246</f>
        <v>8</v>
      </c>
      <c r="BR246" s="1268">
        <f t="shared" ref="BR246:BR255" si="520">BO246-BN246</f>
        <v>45762</v>
      </c>
      <c r="BS246" s="399" t="s">
        <v>96</v>
      </c>
      <c r="BT246" s="399" t="s">
        <v>96</v>
      </c>
      <c r="BU246" s="399" t="s">
        <v>96</v>
      </c>
      <c r="BV246" s="399" t="s">
        <v>96</v>
      </c>
      <c r="BW246" s="399" t="s">
        <v>96</v>
      </c>
      <c r="BX246" s="399" t="s">
        <v>96</v>
      </c>
      <c r="BY246" s="399"/>
      <c r="BZ246" s="399"/>
      <c r="CA246" s="399"/>
      <c r="CB246" s="399" t="s">
        <v>96</v>
      </c>
      <c r="CC246" s="399" t="s">
        <v>96</v>
      </c>
      <c r="CD246" s="399" t="s">
        <v>96</v>
      </c>
      <c r="CE246" s="399" t="s">
        <v>96</v>
      </c>
      <c r="CF246" s="399" t="s">
        <v>96</v>
      </c>
      <c r="CG246" s="399" t="s">
        <v>96</v>
      </c>
      <c r="CH246" s="399"/>
      <c r="CI246" s="399"/>
      <c r="CJ246" s="399"/>
      <c r="CK246" s="399"/>
      <c r="CL246" s="399"/>
      <c r="CM246" s="399"/>
      <c r="CN246" s="399"/>
      <c r="CO246" s="399"/>
      <c r="CP246" s="399"/>
      <c r="CQ246" s="399"/>
      <c r="CR246" s="399"/>
      <c r="CS246" s="399"/>
      <c r="CT246" s="79"/>
      <c r="CU246" s="79"/>
      <c r="CV246" s="79"/>
      <c r="CW246" s="79"/>
      <c r="CX246" s="79"/>
      <c r="CY246" s="79"/>
      <c r="CZ246" s="79"/>
      <c r="DA246" s="79"/>
      <c r="DB246" s="79"/>
      <c r="DC246" s="79"/>
      <c r="DD246" s="79"/>
      <c r="DE246" s="79"/>
      <c r="DF246" s="79"/>
      <c r="DG246" s="79"/>
      <c r="DH246" s="79"/>
      <c r="DI246" s="79"/>
      <c r="DJ246" s="79"/>
      <c r="DK246" s="79"/>
      <c r="DL246" s="79"/>
      <c r="DM246" s="79"/>
      <c r="DN246" s="155"/>
      <c r="DO246" s="105"/>
      <c r="DP246" s="105"/>
      <c r="DQ246" s="105"/>
      <c r="DR246" s="105"/>
      <c r="DS246" s="105"/>
      <c r="DT246" s="105"/>
      <c r="DU246" s="105"/>
      <c r="DV246" s="105"/>
      <c r="DW246" s="105"/>
      <c r="DX246" s="105"/>
      <c r="DY246" s="105"/>
      <c r="DZ246" s="105"/>
      <c r="EA246" s="105"/>
      <c r="EB246" s="105"/>
      <c r="EC246" s="105"/>
      <c r="ED246" s="105"/>
      <c r="EE246" s="105"/>
      <c r="EF246" s="105"/>
      <c r="EG246" s="105"/>
      <c r="EH246" s="105"/>
      <c r="EI246" s="105"/>
      <c r="EJ246" s="105"/>
      <c r="EK246" s="105"/>
      <c r="EL246" s="105"/>
      <c r="EM246" s="105"/>
      <c r="EN246" s="105"/>
      <c r="EO246" s="105"/>
      <c r="EP246" s="105"/>
      <c r="EQ246" s="163">
        <v>200000.0</v>
      </c>
      <c r="ER246" s="164" t="s">
        <v>194</v>
      </c>
      <c r="ES246" s="165">
        <v>3.0E7</v>
      </c>
      <c r="ET246" s="163">
        <v>200000.0</v>
      </c>
      <c r="EU246" s="69"/>
      <c r="EV246" s="69"/>
      <c r="EW246" s="69"/>
      <c r="EX246" s="69"/>
      <c r="EY246" s="69"/>
      <c r="EZ246" s="71">
        <f t="shared" ref="EZ246:EZ255" si="521">EY246-EV246</f>
        <v>0</v>
      </c>
      <c r="FA246" s="72" t="str">
        <f t="shared" ref="FA246:FA255" si="522">INT(EY246-EV246)&amp;" hari "&amp;HOUR(MOD(EY246-EV246,1))&amp;" jam "&amp;MINUTE(MOD(EY246-EV246,1))&amp;" menit "&amp;SECOND(MOD(EY246-EV246,1))</f>
        <v>0 hari 0 jam 0 menit 0</v>
      </c>
      <c r="FB246" s="73"/>
      <c r="FC246" s="71">
        <f t="shared" ref="FC246:FC255" si="523">FB246-EV246</f>
        <v>0</v>
      </c>
      <c r="FD246" s="72" t="str">
        <f t="shared" ref="FD246:FD255" si="524">INT(FB246-EV246)&amp;" hari "&amp;HOUR(MOD(FB246-EV246,1))&amp;" jam "&amp;MINUTE(MOD(FB246-EV246,1))&amp;" menit "&amp;SECOND(MOD(FB246-EV246,1))</f>
        <v>0 hari 0 jam 0 menit 0</v>
      </c>
      <c r="FE246" s="524"/>
      <c r="FF246" s="524"/>
      <c r="FG246" s="524"/>
      <c r="FH246" s="524"/>
      <c r="FI246" s="71">
        <f t="shared" ref="FI246:FI255" si="525">FH246-FE246</f>
        <v>0</v>
      </c>
      <c r="FJ246" s="72" t="str">
        <f t="shared" ref="FJ246:FJ255" si="526">INT(FH246-FE246)&amp;" hari "&amp;HOUR(MOD(FH246-FE246,1))&amp;" jam "&amp;MINUTE(MOD(FH246-FE246,1))&amp;" menit "&amp;SECOND(MOD(FH246-FE246,1))</f>
        <v>0 hari 0 jam 0 menit 0</v>
      </c>
      <c r="FK246" s="71">
        <f t="shared" ref="FK246:FK255" si="527">FC246+FI246</f>
        <v>0</v>
      </c>
      <c r="FL246" s="72" t="str">
        <f t="shared" ref="FL246:FL255" si="528">INT(FK246)&amp;" hari "&amp;HOUR(MOD(FK246,1))&amp;" jam "&amp;MINUTE(MOD(FK246,1))&amp;" menit "&amp;SECOND(MOD(FK246,1))</f>
        <v>0 hari 0 jam 0 menit 0</v>
      </c>
      <c r="FM246" s="76"/>
      <c r="FN246" s="76"/>
      <c r="FO246" s="274"/>
      <c r="FP246" s="420" t="s">
        <v>737</v>
      </c>
      <c r="FQ246" s="275"/>
      <c r="FR246" s="76"/>
      <c r="FS246" s="76"/>
      <c r="FT246" s="76"/>
      <c r="FU246" s="274"/>
      <c r="FV246" s="274"/>
      <c r="FW246" s="274"/>
      <c r="FX246" s="274"/>
      <c r="FY246" s="274"/>
      <c r="FZ246" s="274"/>
      <c r="GA246" s="274"/>
    </row>
    <row r="247" ht="30.75" customHeight="1">
      <c r="A247" s="522"/>
      <c r="B247" s="79" t="s">
        <v>258</v>
      </c>
      <c r="C247" s="1277" t="s">
        <v>397</v>
      </c>
      <c r="D247" s="169" t="s">
        <v>11</v>
      </c>
      <c r="E247" s="414" t="s">
        <v>738</v>
      </c>
      <c r="F247" s="169" t="s">
        <v>279</v>
      </c>
      <c r="G247" s="169" t="s">
        <v>34</v>
      </c>
      <c r="H247" s="169" t="s">
        <v>280</v>
      </c>
      <c r="I247" s="169" t="s">
        <v>640</v>
      </c>
      <c r="J247" s="395" t="s">
        <v>739</v>
      </c>
      <c r="K247" s="568" t="s">
        <v>740</v>
      </c>
      <c r="L247" s="244">
        <v>7500.0</v>
      </c>
      <c r="M247" s="527">
        <v>8026.86</v>
      </c>
      <c r="N247" s="374" t="s">
        <v>265</v>
      </c>
      <c r="O247" s="149"/>
      <c r="P247" s="149"/>
      <c r="Q247" s="149"/>
      <c r="R247" s="149"/>
      <c r="S247" s="149" t="s">
        <v>93</v>
      </c>
      <c r="T247" s="79"/>
      <c r="U247" s="409">
        <v>45742.0</v>
      </c>
      <c r="V247" s="105"/>
      <c r="W247" s="247"/>
      <c r="X247" s="399" t="s">
        <v>189</v>
      </c>
      <c r="Y247" s="150"/>
      <c r="Z247" s="64"/>
      <c r="AA247" s="399" t="s">
        <v>1535</v>
      </c>
      <c r="AB247" s="1278">
        <v>0.8551851851851852</v>
      </c>
      <c r="AC247" s="155"/>
      <c r="AD247" s="66">
        <v>7500.0</v>
      </c>
      <c r="AE247" s="66"/>
      <c r="AF247" s="261"/>
      <c r="AG247" s="888" t="s">
        <v>191</v>
      </c>
      <c r="AH247" s="399" t="s">
        <v>1519</v>
      </c>
      <c r="AI247" s="759" t="s">
        <v>883</v>
      </c>
      <c r="AJ247" s="759" t="s">
        <v>883</v>
      </c>
      <c r="AK247" s="759" t="s">
        <v>884</v>
      </c>
      <c r="AL247" s="399" t="s">
        <v>142</v>
      </c>
      <c r="AM247" s="163"/>
      <c r="AN247" s="255"/>
      <c r="AO247" s="163"/>
      <c r="AP247" s="907">
        <v>4200.0</v>
      </c>
      <c r="AQ247" s="978">
        <v>49.68</v>
      </c>
      <c r="AR247" s="971">
        <v>16622.0</v>
      </c>
      <c r="AS247" s="1198">
        <f t="shared" si="517"/>
        <v>825780.96</v>
      </c>
      <c r="AT247" s="971">
        <v>731486.0</v>
      </c>
      <c r="AU247" s="971">
        <v>704317.0</v>
      </c>
      <c r="AV247" s="1273">
        <v>200000.0</v>
      </c>
      <c r="AW247" s="1193">
        <f t="shared" ref="AW247:AW249" si="529">(AT247+AV247)-AS247</f>
        <v>105705.04</v>
      </c>
      <c r="AX247" s="256"/>
      <c r="AY247" s="399">
        <v>8.202503253019E14</v>
      </c>
      <c r="AZ247" s="893">
        <v>4.01815488E8</v>
      </c>
      <c r="BA247" s="397">
        <v>45742.0</v>
      </c>
      <c r="BB247" s="397">
        <v>45742.0</v>
      </c>
      <c r="BC247" s="397">
        <v>45742.0</v>
      </c>
      <c r="BD247" s="397">
        <v>45742.0</v>
      </c>
      <c r="BE247" s="79"/>
      <c r="BF247" s="397">
        <v>45764.0</v>
      </c>
      <c r="BG247" s="397"/>
      <c r="BH247" s="397"/>
      <c r="BI247" s="397"/>
      <c r="BJ247" s="397">
        <v>45749.0</v>
      </c>
      <c r="BK247" s="397">
        <v>45754.0</v>
      </c>
      <c r="BL247" s="397">
        <v>45754.0</v>
      </c>
      <c r="BM247" s="397">
        <v>45755.0</v>
      </c>
      <c r="BN247" s="79"/>
      <c r="BO247" s="397">
        <v>45769.0</v>
      </c>
      <c r="BP247" s="876">
        <f t="shared" si="518"/>
        <v>20</v>
      </c>
      <c r="BQ247" s="877">
        <f t="shared" si="519"/>
        <v>15</v>
      </c>
      <c r="BR247" s="1268">
        <f t="shared" si="520"/>
        <v>45769</v>
      </c>
      <c r="BS247" s="399" t="s">
        <v>96</v>
      </c>
      <c r="BT247" s="399" t="s">
        <v>96</v>
      </c>
      <c r="BU247" s="399" t="s">
        <v>96</v>
      </c>
      <c r="BV247" s="399" t="s">
        <v>96</v>
      </c>
      <c r="BW247" s="399" t="s">
        <v>96</v>
      </c>
      <c r="BX247" s="399" t="s">
        <v>96</v>
      </c>
      <c r="BY247" s="399"/>
      <c r="BZ247" s="399"/>
      <c r="CA247" s="399"/>
      <c r="CB247" s="399" t="s">
        <v>96</v>
      </c>
      <c r="CC247" s="399" t="s">
        <v>96</v>
      </c>
      <c r="CD247" s="399" t="s">
        <v>96</v>
      </c>
      <c r="CE247" s="399" t="s">
        <v>96</v>
      </c>
      <c r="CF247" s="399" t="s">
        <v>96</v>
      </c>
      <c r="CG247" s="399" t="s">
        <v>96</v>
      </c>
      <c r="CH247" s="399"/>
      <c r="CI247" s="399"/>
      <c r="CJ247" s="399"/>
      <c r="CK247" s="399"/>
      <c r="CL247" s="399"/>
      <c r="CM247" s="399"/>
      <c r="CN247" s="399"/>
      <c r="CO247" s="399"/>
      <c r="CP247" s="399"/>
      <c r="CQ247" s="399"/>
      <c r="CR247" s="399"/>
      <c r="CS247" s="399"/>
      <c r="CT247" s="79"/>
      <c r="CU247" s="79"/>
      <c r="CV247" s="79"/>
      <c r="CW247" s="79"/>
      <c r="CX247" s="79"/>
      <c r="CY247" s="79"/>
      <c r="CZ247" s="79"/>
      <c r="DA247" s="79"/>
      <c r="DB247" s="79"/>
      <c r="DC247" s="79"/>
      <c r="DD247" s="79"/>
      <c r="DE247" s="79"/>
      <c r="DF247" s="79"/>
      <c r="DG247" s="79"/>
      <c r="DH247" s="79"/>
      <c r="DI247" s="79"/>
      <c r="DJ247" s="79"/>
      <c r="DK247" s="79"/>
      <c r="DL247" s="79"/>
      <c r="DM247" s="79"/>
      <c r="DN247" s="155"/>
      <c r="DO247" s="105"/>
      <c r="DP247" s="105"/>
      <c r="DQ247" s="105"/>
      <c r="DR247" s="105"/>
      <c r="DS247" s="105"/>
      <c r="DT247" s="105"/>
      <c r="DU247" s="105"/>
      <c r="DV247" s="105"/>
      <c r="DW247" s="105"/>
      <c r="DX247" s="105"/>
      <c r="DY247" s="105"/>
      <c r="DZ247" s="105"/>
      <c r="EA247" s="105"/>
      <c r="EB247" s="105"/>
      <c r="EC247" s="105"/>
      <c r="ED247" s="105"/>
      <c r="EE247" s="105"/>
      <c r="EF247" s="105"/>
      <c r="EG247" s="105"/>
      <c r="EH247" s="105"/>
      <c r="EI247" s="105"/>
      <c r="EJ247" s="105"/>
      <c r="EK247" s="105"/>
      <c r="EL247" s="105"/>
      <c r="EM247" s="105"/>
      <c r="EN247" s="105"/>
      <c r="EO247" s="105"/>
      <c r="EP247" s="105"/>
      <c r="EQ247" s="163">
        <v>200000.0</v>
      </c>
      <c r="ER247" s="164" t="s">
        <v>194</v>
      </c>
      <c r="ES247" s="165">
        <v>3.0E7</v>
      </c>
      <c r="ET247" s="163">
        <v>200000.0</v>
      </c>
      <c r="EU247" s="69"/>
      <c r="EV247" s="69"/>
      <c r="EW247" s="69"/>
      <c r="EX247" s="69"/>
      <c r="EY247" s="69"/>
      <c r="EZ247" s="71">
        <f t="shared" si="521"/>
        <v>0</v>
      </c>
      <c r="FA247" s="72" t="str">
        <f t="shared" si="522"/>
        <v>0 hari 0 jam 0 menit 0</v>
      </c>
      <c r="FB247" s="73"/>
      <c r="FC247" s="71">
        <f t="shared" si="523"/>
        <v>0</v>
      </c>
      <c r="FD247" s="72" t="str">
        <f t="shared" si="524"/>
        <v>0 hari 0 jam 0 menit 0</v>
      </c>
      <c r="FE247" s="524"/>
      <c r="FF247" s="524"/>
      <c r="FG247" s="524"/>
      <c r="FH247" s="524"/>
      <c r="FI247" s="71">
        <f t="shared" si="525"/>
        <v>0</v>
      </c>
      <c r="FJ247" s="72" t="str">
        <f t="shared" si="526"/>
        <v>0 hari 0 jam 0 menit 0</v>
      </c>
      <c r="FK247" s="71">
        <f t="shared" si="527"/>
        <v>0</v>
      </c>
      <c r="FL247" s="72" t="str">
        <f t="shared" si="528"/>
        <v>0 hari 0 jam 0 menit 0</v>
      </c>
      <c r="FM247" s="76"/>
      <c r="FN247" s="76"/>
      <c r="FO247" s="274"/>
      <c r="FP247" s="420" t="s">
        <v>741</v>
      </c>
      <c r="FQ247" s="275"/>
      <c r="FR247" s="76"/>
      <c r="FS247" s="76"/>
      <c r="FT247" s="76"/>
      <c r="FU247" s="274"/>
      <c r="FV247" s="274"/>
      <c r="FW247" s="274"/>
      <c r="FX247" s="274"/>
      <c r="FY247" s="274"/>
      <c r="FZ247" s="274"/>
      <c r="GA247" s="274"/>
    </row>
    <row r="248" ht="30.75" customHeight="1">
      <c r="A248" s="522"/>
      <c r="B248" s="79" t="s">
        <v>258</v>
      </c>
      <c r="C248" s="1277" t="s">
        <v>397</v>
      </c>
      <c r="D248" s="169" t="s">
        <v>11</v>
      </c>
      <c r="E248" s="414" t="s">
        <v>743</v>
      </c>
      <c r="F248" s="169" t="s">
        <v>279</v>
      </c>
      <c r="G248" s="169" t="s">
        <v>34</v>
      </c>
      <c r="H248" s="169" t="s">
        <v>280</v>
      </c>
      <c r="I248" s="169" t="s">
        <v>640</v>
      </c>
      <c r="J248" s="395" t="s">
        <v>744</v>
      </c>
      <c r="K248" s="568" t="s">
        <v>745</v>
      </c>
      <c r="L248" s="244">
        <v>7500.0</v>
      </c>
      <c r="M248" s="527">
        <v>7331.18</v>
      </c>
      <c r="N248" s="569" t="s">
        <v>265</v>
      </c>
      <c r="O248" s="149"/>
      <c r="P248" s="149"/>
      <c r="Q248" s="149"/>
      <c r="R248" s="149"/>
      <c r="S248" s="149" t="s">
        <v>93</v>
      </c>
      <c r="T248" s="79"/>
      <c r="U248" s="409">
        <v>45753.0</v>
      </c>
      <c r="V248" s="105"/>
      <c r="W248" s="247"/>
      <c r="X248" s="399" t="s">
        <v>189</v>
      </c>
      <c r="Y248" s="150"/>
      <c r="Z248" s="64"/>
      <c r="AA248" s="1280" t="s">
        <v>1536</v>
      </c>
      <c r="AB248" s="1278">
        <v>0.5823611111111111</v>
      </c>
      <c r="AC248" s="155"/>
      <c r="AD248" s="66">
        <v>7500.0</v>
      </c>
      <c r="AE248" s="66"/>
      <c r="AF248" s="261"/>
      <c r="AG248" s="888" t="s">
        <v>191</v>
      </c>
      <c r="AH248" s="399" t="s">
        <v>1537</v>
      </c>
      <c r="AI248" s="759" t="s">
        <v>883</v>
      </c>
      <c r="AJ248" s="759" t="s">
        <v>883</v>
      </c>
      <c r="AK248" s="759" t="s">
        <v>884</v>
      </c>
      <c r="AL248" s="399" t="s">
        <v>142</v>
      </c>
      <c r="AM248" s="163"/>
      <c r="AN248" s="255"/>
      <c r="AO248" s="163"/>
      <c r="AP248" s="907">
        <v>4200.0</v>
      </c>
      <c r="AQ248" s="978">
        <v>49.68</v>
      </c>
      <c r="AR248" s="971">
        <v>16566.0</v>
      </c>
      <c r="AS248" s="1198">
        <f t="shared" si="517"/>
        <v>822998.88</v>
      </c>
      <c r="AT248" s="971">
        <v>728665.0</v>
      </c>
      <c r="AU248" s="971">
        <v>697437.0</v>
      </c>
      <c r="AV248" s="1273">
        <v>200000.0</v>
      </c>
      <c r="AW248" s="1193">
        <f t="shared" si="529"/>
        <v>105666.12</v>
      </c>
      <c r="AX248" s="256"/>
      <c r="AY248" s="399">
        <v>8.20250402936243E14</v>
      </c>
      <c r="AZ248" s="893">
        <v>3.843768E8</v>
      </c>
      <c r="BA248" s="397">
        <v>45753.0</v>
      </c>
      <c r="BB248" s="397">
        <v>45754.0</v>
      </c>
      <c r="BC248" s="397">
        <v>45754.0</v>
      </c>
      <c r="BD248" s="397">
        <v>45755.0</v>
      </c>
      <c r="BE248" s="79"/>
      <c r="BF248" s="397">
        <v>45769.0</v>
      </c>
      <c r="BG248" s="397"/>
      <c r="BH248" s="397"/>
      <c r="BI248" s="397"/>
      <c r="BJ248" s="397">
        <v>45757.0</v>
      </c>
      <c r="BK248" s="397">
        <v>45761.0</v>
      </c>
      <c r="BL248" s="397">
        <v>45762.0</v>
      </c>
      <c r="BM248" s="397">
        <v>45763.0</v>
      </c>
      <c r="BN248" s="79"/>
      <c r="BO248" s="397">
        <v>45770.0</v>
      </c>
      <c r="BP248" s="876">
        <f t="shared" si="518"/>
        <v>13</v>
      </c>
      <c r="BQ248" s="877">
        <f t="shared" si="519"/>
        <v>9</v>
      </c>
      <c r="BR248" s="1268">
        <f t="shared" si="520"/>
        <v>45770</v>
      </c>
      <c r="BS248" s="399" t="s">
        <v>96</v>
      </c>
      <c r="BT248" s="399" t="s">
        <v>96</v>
      </c>
      <c r="BU248" s="399" t="s">
        <v>96</v>
      </c>
      <c r="BV248" s="399" t="s">
        <v>96</v>
      </c>
      <c r="BW248" s="399" t="s">
        <v>96</v>
      </c>
      <c r="BX248" s="399" t="s">
        <v>96</v>
      </c>
      <c r="BY248" s="399"/>
      <c r="BZ248" s="399"/>
      <c r="CA248" s="399"/>
      <c r="CB248" s="399" t="s">
        <v>96</v>
      </c>
      <c r="CC248" s="399" t="s">
        <v>96</v>
      </c>
      <c r="CD248" s="399" t="s">
        <v>96</v>
      </c>
      <c r="CE248" s="399" t="s">
        <v>96</v>
      </c>
      <c r="CF248" s="399" t="s">
        <v>96</v>
      </c>
      <c r="CG248" s="399" t="s">
        <v>96</v>
      </c>
      <c r="CH248" s="399"/>
      <c r="CI248" s="399"/>
      <c r="CJ248" s="399"/>
      <c r="CK248" s="399"/>
      <c r="CL248" s="399"/>
      <c r="CM248" s="399"/>
      <c r="CN248" s="399"/>
      <c r="CO248" s="399"/>
      <c r="CP248" s="399"/>
      <c r="CQ248" s="399"/>
      <c r="CR248" s="399"/>
      <c r="CS248" s="399"/>
      <c r="CT248" s="79"/>
      <c r="CU248" s="79"/>
      <c r="CV248" s="79"/>
      <c r="CW248" s="79"/>
      <c r="CX248" s="79"/>
      <c r="CY248" s="79"/>
      <c r="CZ248" s="79"/>
      <c r="DA248" s="79"/>
      <c r="DB248" s="79"/>
      <c r="DC248" s="79"/>
      <c r="DD248" s="79"/>
      <c r="DE248" s="79"/>
      <c r="DF248" s="79"/>
      <c r="DG248" s="79"/>
      <c r="DH248" s="79"/>
      <c r="DI248" s="79"/>
      <c r="DJ248" s="79"/>
      <c r="DK248" s="79"/>
      <c r="DL248" s="79"/>
      <c r="DM248" s="79"/>
      <c r="DN248" s="155"/>
      <c r="DO248" s="105"/>
      <c r="DP248" s="105"/>
      <c r="DQ248" s="105"/>
      <c r="DR248" s="105"/>
      <c r="DS248" s="105"/>
      <c r="DT248" s="105"/>
      <c r="DU248" s="105"/>
      <c r="DV248" s="105"/>
      <c r="DW248" s="105"/>
      <c r="DX248" s="105"/>
      <c r="DY248" s="105"/>
      <c r="DZ248" s="105"/>
      <c r="EA248" s="105"/>
      <c r="EB248" s="105"/>
      <c r="EC248" s="105"/>
      <c r="ED248" s="105"/>
      <c r="EE248" s="105"/>
      <c r="EF248" s="105"/>
      <c r="EG248" s="105"/>
      <c r="EH248" s="105"/>
      <c r="EI248" s="105"/>
      <c r="EJ248" s="105"/>
      <c r="EK248" s="105"/>
      <c r="EL248" s="105"/>
      <c r="EM248" s="105"/>
      <c r="EN248" s="105"/>
      <c r="EO248" s="105"/>
      <c r="EP248" s="105"/>
      <c r="EQ248" s="163">
        <v>200000.0</v>
      </c>
      <c r="ER248" s="164" t="s">
        <v>194</v>
      </c>
      <c r="ES248" s="165">
        <v>3.0E7</v>
      </c>
      <c r="ET248" s="163">
        <v>200000.0</v>
      </c>
      <c r="EU248" s="69"/>
      <c r="EV248" s="69"/>
      <c r="EW248" s="69"/>
      <c r="EX248" s="69"/>
      <c r="EY248" s="69"/>
      <c r="EZ248" s="71">
        <f t="shared" si="521"/>
        <v>0</v>
      </c>
      <c r="FA248" s="72" t="str">
        <f t="shared" si="522"/>
        <v>0 hari 0 jam 0 menit 0</v>
      </c>
      <c r="FB248" s="73"/>
      <c r="FC248" s="71">
        <f t="shared" si="523"/>
        <v>0</v>
      </c>
      <c r="FD248" s="72" t="str">
        <f t="shared" si="524"/>
        <v>0 hari 0 jam 0 menit 0</v>
      </c>
      <c r="FE248" s="524"/>
      <c r="FF248" s="524"/>
      <c r="FG248" s="524"/>
      <c r="FH248" s="524"/>
      <c r="FI248" s="71">
        <f t="shared" si="525"/>
        <v>0</v>
      </c>
      <c r="FJ248" s="72" t="str">
        <f t="shared" si="526"/>
        <v>0 hari 0 jam 0 menit 0</v>
      </c>
      <c r="FK248" s="71">
        <f t="shared" si="527"/>
        <v>0</v>
      </c>
      <c r="FL248" s="72" t="str">
        <f t="shared" si="528"/>
        <v>0 hari 0 jam 0 menit 0</v>
      </c>
      <c r="FM248" s="76"/>
      <c r="FN248" s="76"/>
      <c r="FO248" s="274"/>
      <c r="FP248" s="420" t="s">
        <v>748</v>
      </c>
      <c r="FQ248" s="275"/>
      <c r="FR248" s="76"/>
      <c r="FS248" s="76"/>
      <c r="FT248" s="76"/>
      <c r="FU248" s="274"/>
      <c r="FV248" s="274"/>
      <c r="FW248" s="274"/>
      <c r="FX248" s="274"/>
      <c r="FY248" s="274"/>
      <c r="FZ248" s="274"/>
      <c r="GA248" s="274"/>
    </row>
    <row r="249" ht="30.75" customHeight="1">
      <c r="A249" s="522"/>
      <c r="B249" s="79" t="s">
        <v>258</v>
      </c>
      <c r="C249" s="1277" t="s">
        <v>397</v>
      </c>
      <c r="D249" s="169" t="s">
        <v>11</v>
      </c>
      <c r="E249" s="414" t="s">
        <v>749</v>
      </c>
      <c r="F249" s="169" t="s">
        <v>279</v>
      </c>
      <c r="G249" s="169" t="s">
        <v>34</v>
      </c>
      <c r="H249" s="169" t="s">
        <v>280</v>
      </c>
      <c r="I249" s="169" t="s">
        <v>640</v>
      </c>
      <c r="J249" s="395" t="s">
        <v>750</v>
      </c>
      <c r="K249" s="568" t="s">
        <v>751</v>
      </c>
      <c r="L249" s="244">
        <v>7500.0</v>
      </c>
      <c r="M249" s="527">
        <v>8049.88</v>
      </c>
      <c r="N249" s="569" t="s">
        <v>265</v>
      </c>
      <c r="O249" s="149"/>
      <c r="P249" s="149"/>
      <c r="Q249" s="149"/>
      <c r="R249" s="149"/>
      <c r="S249" s="149" t="s">
        <v>93</v>
      </c>
      <c r="T249" s="79"/>
      <c r="U249" s="409">
        <v>45757.0</v>
      </c>
      <c r="V249" s="105"/>
      <c r="W249" s="247"/>
      <c r="X249" s="399" t="s">
        <v>189</v>
      </c>
      <c r="Y249" s="150"/>
      <c r="Z249" s="64"/>
      <c r="AA249" s="1280" t="s">
        <v>1538</v>
      </c>
      <c r="AB249" s="1278">
        <v>0.8137615740740741</v>
      </c>
      <c r="AC249" s="155"/>
      <c r="AD249" s="66">
        <v>7500.0</v>
      </c>
      <c r="AE249" s="66"/>
      <c r="AF249" s="261"/>
      <c r="AG249" s="888" t="s">
        <v>191</v>
      </c>
      <c r="AH249" s="399" t="s">
        <v>1537</v>
      </c>
      <c r="AI249" s="759" t="s">
        <v>883</v>
      </c>
      <c r="AJ249" s="759" t="s">
        <v>883</v>
      </c>
      <c r="AK249" s="759" t="s">
        <v>884</v>
      </c>
      <c r="AL249" s="759" t="s">
        <v>142</v>
      </c>
      <c r="AM249" s="163"/>
      <c r="AN249" s="255"/>
      <c r="AO249" s="163"/>
      <c r="AP249" s="907">
        <v>4200.0</v>
      </c>
      <c r="AQ249" s="978">
        <v>49.68</v>
      </c>
      <c r="AR249" s="971">
        <v>16943.0</v>
      </c>
      <c r="AS249" s="1198">
        <f t="shared" si="517"/>
        <v>841728.24</v>
      </c>
      <c r="AT249" s="971">
        <v>745971.0</v>
      </c>
      <c r="AU249" s="971">
        <v>712935.0</v>
      </c>
      <c r="AV249" s="1273">
        <v>200000.0</v>
      </c>
      <c r="AW249" s="1193">
        <f t="shared" si="529"/>
        <v>104242.76</v>
      </c>
      <c r="AX249" s="256"/>
      <c r="AY249" s="399">
        <v>8.2025040823164E14</v>
      </c>
      <c r="AZ249" s="893">
        <v>4.04876896E8</v>
      </c>
      <c r="BA249" s="397">
        <v>45757.0</v>
      </c>
      <c r="BB249" s="397">
        <v>45758.0</v>
      </c>
      <c r="BC249" s="397">
        <v>45758.0</v>
      </c>
      <c r="BD249" s="397">
        <v>45759.0</v>
      </c>
      <c r="BE249" s="79"/>
      <c r="BF249" s="397">
        <v>45770.0</v>
      </c>
      <c r="BG249" s="397"/>
      <c r="BH249" s="397"/>
      <c r="BI249" s="397"/>
      <c r="BJ249" s="397">
        <v>45761.0</v>
      </c>
      <c r="BK249" s="397">
        <v>45767.0</v>
      </c>
      <c r="BL249" s="397">
        <v>45769.0</v>
      </c>
      <c r="BM249" s="397">
        <v>45769.0</v>
      </c>
      <c r="BN249" s="79"/>
      <c r="BO249" s="397">
        <v>45771.0</v>
      </c>
      <c r="BP249" s="876">
        <f t="shared" si="518"/>
        <v>10</v>
      </c>
      <c r="BQ249" s="877">
        <f t="shared" si="519"/>
        <v>4</v>
      </c>
      <c r="BR249" s="1268">
        <f t="shared" si="520"/>
        <v>45771</v>
      </c>
      <c r="BS249" s="399" t="s">
        <v>96</v>
      </c>
      <c r="BT249" s="399" t="s">
        <v>96</v>
      </c>
      <c r="BU249" s="399" t="s">
        <v>96</v>
      </c>
      <c r="BV249" s="399" t="s">
        <v>96</v>
      </c>
      <c r="BW249" s="399" t="s">
        <v>96</v>
      </c>
      <c r="BX249" s="399" t="s">
        <v>96</v>
      </c>
      <c r="BY249" s="399"/>
      <c r="BZ249" s="399"/>
      <c r="CA249" s="399"/>
      <c r="CB249" s="399" t="s">
        <v>96</v>
      </c>
      <c r="CC249" s="399" t="s">
        <v>96</v>
      </c>
      <c r="CD249" s="399" t="s">
        <v>96</v>
      </c>
      <c r="CE249" s="399" t="s">
        <v>96</v>
      </c>
      <c r="CF249" s="399" t="s">
        <v>96</v>
      </c>
      <c r="CG249" s="399" t="s">
        <v>96</v>
      </c>
      <c r="CH249" s="399"/>
      <c r="CI249" s="399"/>
      <c r="CJ249" s="399"/>
      <c r="CK249" s="399"/>
      <c r="CL249" s="399"/>
      <c r="CM249" s="399"/>
      <c r="CN249" s="399"/>
      <c r="CO249" s="399"/>
      <c r="CP249" s="399"/>
      <c r="CQ249" s="399"/>
      <c r="CR249" s="399"/>
      <c r="CS249" s="399"/>
      <c r="CT249" s="79"/>
      <c r="CU249" s="79"/>
      <c r="CV249" s="79"/>
      <c r="CW249" s="79"/>
      <c r="CX249" s="79"/>
      <c r="CY249" s="79"/>
      <c r="CZ249" s="79"/>
      <c r="DA249" s="79"/>
      <c r="DB249" s="79"/>
      <c r="DC249" s="79"/>
      <c r="DD249" s="79"/>
      <c r="DE249" s="79"/>
      <c r="DF249" s="79"/>
      <c r="DG249" s="79"/>
      <c r="DH249" s="79"/>
      <c r="DI249" s="79"/>
      <c r="DJ249" s="79"/>
      <c r="DK249" s="79"/>
      <c r="DL249" s="79"/>
      <c r="DM249" s="79"/>
      <c r="DN249" s="155"/>
      <c r="DO249" s="105"/>
      <c r="DP249" s="105"/>
      <c r="DQ249" s="105"/>
      <c r="DR249" s="105"/>
      <c r="DS249" s="105"/>
      <c r="DT249" s="105"/>
      <c r="DU249" s="105"/>
      <c r="DV249" s="105"/>
      <c r="DW249" s="105"/>
      <c r="DX249" s="105"/>
      <c r="DY249" s="105"/>
      <c r="DZ249" s="105"/>
      <c r="EA249" s="105"/>
      <c r="EB249" s="105"/>
      <c r="EC249" s="105"/>
      <c r="ED249" s="105"/>
      <c r="EE249" s="105"/>
      <c r="EF249" s="105"/>
      <c r="EG249" s="105"/>
      <c r="EH249" s="105"/>
      <c r="EI249" s="105"/>
      <c r="EJ249" s="105"/>
      <c r="EK249" s="105"/>
      <c r="EL249" s="105"/>
      <c r="EM249" s="105"/>
      <c r="EN249" s="105"/>
      <c r="EO249" s="105"/>
      <c r="EP249" s="105"/>
      <c r="EQ249" s="163">
        <v>200000.0</v>
      </c>
      <c r="ER249" s="164" t="s">
        <v>194</v>
      </c>
      <c r="ES249" s="165">
        <v>3.0E7</v>
      </c>
      <c r="ET249" s="163">
        <v>200000.0</v>
      </c>
      <c r="EU249" s="69"/>
      <c r="EV249" s="69"/>
      <c r="EW249" s="69"/>
      <c r="EX249" s="69"/>
      <c r="EY249" s="69"/>
      <c r="EZ249" s="71">
        <f t="shared" si="521"/>
        <v>0</v>
      </c>
      <c r="FA249" s="72" t="str">
        <f t="shared" si="522"/>
        <v>0 hari 0 jam 0 menit 0</v>
      </c>
      <c r="FB249" s="73"/>
      <c r="FC249" s="71">
        <f t="shared" si="523"/>
        <v>0</v>
      </c>
      <c r="FD249" s="72" t="str">
        <f t="shared" si="524"/>
        <v>0 hari 0 jam 0 menit 0</v>
      </c>
      <c r="FE249" s="524"/>
      <c r="FF249" s="524"/>
      <c r="FG249" s="524"/>
      <c r="FH249" s="524"/>
      <c r="FI249" s="71">
        <f t="shared" si="525"/>
        <v>0</v>
      </c>
      <c r="FJ249" s="72" t="str">
        <f t="shared" si="526"/>
        <v>0 hari 0 jam 0 menit 0</v>
      </c>
      <c r="FK249" s="71">
        <f t="shared" si="527"/>
        <v>0</v>
      </c>
      <c r="FL249" s="72" t="str">
        <f t="shared" si="528"/>
        <v>0 hari 0 jam 0 menit 0</v>
      </c>
      <c r="FM249" s="76"/>
      <c r="FN249" s="76"/>
      <c r="FO249" s="274"/>
      <c r="FP249" s="420" t="s">
        <v>753</v>
      </c>
      <c r="FQ249" s="275"/>
      <c r="FR249" s="76"/>
      <c r="FS249" s="76"/>
      <c r="FT249" s="76"/>
      <c r="FU249" s="274"/>
      <c r="FV249" s="274"/>
      <c r="FW249" s="274"/>
      <c r="FX249" s="274"/>
      <c r="FY249" s="274"/>
      <c r="FZ249" s="274"/>
      <c r="GA249" s="274"/>
    </row>
    <row r="250" ht="28.5" customHeight="1">
      <c r="A250" s="412"/>
      <c r="B250" s="54" t="s">
        <v>258</v>
      </c>
      <c r="C250" s="1277" t="s">
        <v>397</v>
      </c>
      <c r="D250" s="249" t="s">
        <v>11</v>
      </c>
      <c r="E250" s="534" t="s">
        <v>754</v>
      </c>
      <c r="F250" s="568" t="s">
        <v>663</v>
      </c>
      <c r="G250" s="395" t="s">
        <v>630</v>
      </c>
      <c r="H250" s="570" t="s">
        <v>1539</v>
      </c>
      <c r="I250" s="249" t="s">
        <v>756</v>
      </c>
      <c r="J250" s="568" t="s">
        <v>1540</v>
      </c>
      <c r="K250" s="568" t="s">
        <v>1541</v>
      </c>
      <c r="L250" s="244">
        <v>7500.0</v>
      </c>
      <c r="M250" s="527">
        <v>7792.738</v>
      </c>
      <c r="N250" s="569" t="s">
        <v>265</v>
      </c>
      <c r="O250" s="571"/>
      <c r="P250" s="571"/>
      <c r="Q250" s="571"/>
      <c r="R250" s="571"/>
      <c r="S250" s="149" t="s">
        <v>93</v>
      </c>
      <c r="T250" s="104"/>
      <c r="U250" s="870">
        <v>45759.0</v>
      </c>
      <c r="V250" s="68"/>
      <c r="W250" s="104"/>
      <c r="X250" s="399" t="s">
        <v>634</v>
      </c>
      <c r="Y250" s="572"/>
      <c r="Z250" s="573"/>
      <c r="AA250" s="1281" t="s">
        <v>1542</v>
      </c>
      <c r="AB250" s="1278">
        <v>0.44318287037037035</v>
      </c>
      <c r="AC250" s="249"/>
      <c r="AD250" s="535"/>
      <c r="AE250" s="535"/>
      <c r="AF250" s="535"/>
      <c r="AG250" s="888"/>
      <c r="AH250" s="759" t="s">
        <v>1516</v>
      </c>
      <c r="AI250" s="759" t="s">
        <v>883</v>
      </c>
      <c r="AJ250" s="873"/>
      <c r="AK250" s="759" t="s">
        <v>884</v>
      </c>
      <c r="AL250" s="873"/>
      <c r="AM250" s="303"/>
      <c r="AN250" s="874"/>
      <c r="AO250" s="303"/>
      <c r="AP250" s="1282"/>
      <c r="AQ250" s="1283" t="s">
        <v>1505</v>
      </c>
      <c r="AR250" s="1284"/>
      <c r="AS250" s="1282"/>
      <c r="AT250" s="893">
        <v>345000.0</v>
      </c>
      <c r="AU250" s="893">
        <v>345000.0</v>
      </c>
      <c r="AV250" s="874"/>
      <c r="AW250" s="874"/>
      <c r="AX250" s="303"/>
      <c r="AY250" s="399">
        <v>8.20250409443751E14</v>
      </c>
      <c r="AZ250" s="893">
        <v>2.42627056E8</v>
      </c>
      <c r="BA250" s="397">
        <v>45705.0</v>
      </c>
      <c r="BB250" s="397">
        <v>45703.0</v>
      </c>
      <c r="BC250" s="397">
        <v>45707.0</v>
      </c>
      <c r="BD250" s="397">
        <v>45707.0</v>
      </c>
      <c r="BE250" s="79"/>
      <c r="BF250" s="397">
        <v>45709.0</v>
      </c>
      <c r="BG250" s="397"/>
      <c r="BH250" s="397"/>
      <c r="BI250" s="397"/>
      <c r="BJ250" s="397">
        <v>45754.0</v>
      </c>
      <c r="BK250" s="397">
        <v>45754.0</v>
      </c>
      <c r="BL250" s="397">
        <v>45754.0</v>
      </c>
      <c r="BM250" s="397">
        <v>45755.0</v>
      </c>
      <c r="BN250" s="79"/>
      <c r="BO250" s="397">
        <v>45758.0</v>
      </c>
      <c r="BP250" s="876">
        <f t="shared" si="518"/>
        <v>4</v>
      </c>
      <c r="BQ250" s="877">
        <f t="shared" si="519"/>
        <v>4</v>
      </c>
      <c r="BR250" s="1268">
        <f t="shared" si="520"/>
        <v>45758</v>
      </c>
      <c r="BS250" s="397">
        <v>45759.0</v>
      </c>
      <c r="BT250" s="397">
        <v>45754.0</v>
      </c>
      <c r="BU250" s="397">
        <v>45754.0</v>
      </c>
      <c r="BV250" s="397">
        <v>45755.0</v>
      </c>
      <c r="BW250" s="79"/>
      <c r="BX250" s="397">
        <v>45762.0</v>
      </c>
      <c r="BY250" s="397"/>
      <c r="BZ250" s="397"/>
      <c r="CA250" s="397"/>
      <c r="CB250" s="397">
        <v>45759.0</v>
      </c>
      <c r="CC250" s="397">
        <v>45754.0</v>
      </c>
      <c r="CD250" s="397">
        <v>45754.0</v>
      </c>
      <c r="CE250" s="397">
        <v>45755.0</v>
      </c>
      <c r="CF250" s="249"/>
      <c r="CG250" s="397">
        <v>45769.0</v>
      </c>
      <c r="CH250" s="397"/>
      <c r="CI250" s="397"/>
      <c r="CJ250" s="397"/>
      <c r="CK250" s="397"/>
      <c r="CL250" s="397"/>
      <c r="CM250" s="397"/>
      <c r="CN250" s="397"/>
      <c r="CO250" s="397"/>
      <c r="CP250" s="397"/>
      <c r="CQ250" s="397"/>
      <c r="CR250" s="397"/>
      <c r="CS250" s="397"/>
      <c r="CT250" s="249"/>
      <c r="CU250" s="249"/>
      <c r="CV250" s="249"/>
      <c r="CW250" s="249"/>
      <c r="CX250" s="249"/>
      <c r="CY250" s="249"/>
      <c r="CZ250" s="249"/>
      <c r="DA250" s="249"/>
      <c r="DB250" s="249"/>
      <c r="DC250" s="249"/>
      <c r="DD250" s="249"/>
      <c r="DE250" s="249"/>
      <c r="DF250" s="249"/>
      <c r="DG250" s="249"/>
      <c r="DH250" s="249"/>
      <c r="DI250" s="249"/>
      <c r="DJ250" s="249"/>
      <c r="DK250" s="249"/>
      <c r="DL250" s="249"/>
      <c r="DM250" s="249"/>
      <c r="DN250" s="104"/>
      <c r="DO250" s="104"/>
      <c r="DP250" s="104"/>
      <c r="DQ250" s="104"/>
      <c r="DR250" s="104"/>
      <c r="DS250" s="104"/>
      <c r="DT250" s="104"/>
      <c r="DU250" s="104"/>
      <c r="DV250" s="104"/>
      <c r="DW250" s="104"/>
      <c r="DX250" s="104"/>
      <c r="DY250" s="104"/>
      <c r="DZ250" s="104"/>
      <c r="EA250" s="104"/>
      <c r="EB250" s="104"/>
      <c r="EC250" s="104"/>
      <c r="ED250" s="104"/>
      <c r="EE250" s="104"/>
      <c r="EF250" s="104"/>
      <c r="EG250" s="104"/>
      <c r="EH250" s="104"/>
      <c r="EI250" s="104"/>
      <c r="EJ250" s="104"/>
      <c r="EK250" s="104"/>
      <c r="EL250" s="104"/>
      <c r="EM250" s="104"/>
      <c r="EN250" s="104"/>
      <c r="EO250" s="104"/>
      <c r="EP250" s="104"/>
      <c r="EQ250" s="165"/>
      <c r="ER250" s="70"/>
      <c r="ES250" s="70"/>
      <c r="ET250" s="165"/>
      <c r="EU250" s="70"/>
      <c r="EV250" s="70"/>
      <c r="EW250" s="70"/>
      <c r="EX250" s="70"/>
      <c r="EY250" s="70"/>
      <c r="EZ250" s="71">
        <f t="shared" si="521"/>
        <v>0</v>
      </c>
      <c r="FA250" s="72" t="str">
        <f t="shared" si="522"/>
        <v>0 hari 0 jam 0 menit 0</v>
      </c>
      <c r="FB250" s="73"/>
      <c r="FC250" s="71">
        <f t="shared" si="523"/>
        <v>0</v>
      </c>
      <c r="FD250" s="72" t="str">
        <f t="shared" si="524"/>
        <v>0 hari 0 jam 0 menit 0</v>
      </c>
      <c r="FE250" s="576"/>
      <c r="FF250" s="576"/>
      <c r="FG250" s="576"/>
      <c r="FH250" s="576"/>
      <c r="FI250" s="71">
        <f t="shared" si="525"/>
        <v>0</v>
      </c>
      <c r="FJ250" s="72" t="str">
        <f t="shared" si="526"/>
        <v>0 hari 0 jam 0 menit 0</v>
      </c>
      <c r="FK250" s="71">
        <f t="shared" si="527"/>
        <v>0</v>
      </c>
      <c r="FL250" s="72" t="str">
        <f t="shared" si="528"/>
        <v>0 hari 0 jam 0 menit 0</v>
      </c>
      <c r="FM250" s="576"/>
      <c r="FN250" s="576"/>
      <c r="FO250" s="225"/>
      <c r="FP250" s="575" t="s">
        <v>761</v>
      </c>
      <c r="FQ250" s="576"/>
      <c r="FR250" s="576"/>
      <c r="FS250" s="576"/>
      <c r="FT250" s="577"/>
      <c r="FU250" s="225"/>
      <c r="FV250" s="225"/>
      <c r="FW250" s="225"/>
      <c r="FX250" s="225"/>
      <c r="FY250" s="225"/>
      <c r="FZ250" s="225"/>
      <c r="GA250" s="225"/>
    </row>
    <row r="251" ht="28.5" customHeight="1">
      <c r="A251" s="412"/>
      <c r="B251" s="54" t="s">
        <v>258</v>
      </c>
      <c r="C251" s="1285" t="s">
        <v>537</v>
      </c>
      <c r="D251" s="249" t="s">
        <v>6</v>
      </c>
      <c r="E251" s="578" t="s">
        <v>552</v>
      </c>
      <c r="F251" s="249" t="s">
        <v>322</v>
      </c>
      <c r="G251" s="249" t="s">
        <v>7</v>
      </c>
      <c r="H251" s="579" t="s">
        <v>762</v>
      </c>
      <c r="I251" s="249" t="s">
        <v>324</v>
      </c>
      <c r="J251" s="580" t="s">
        <v>763</v>
      </c>
      <c r="K251" s="249" t="s">
        <v>764</v>
      </c>
      <c r="L251" s="588">
        <v>0.0</v>
      </c>
      <c r="M251" s="245">
        <v>0.0</v>
      </c>
      <c r="N251" s="569" t="s">
        <v>765</v>
      </c>
      <c r="O251" s="571"/>
      <c r="P251" s="571"/>
      <c r="Q251" s="571"/>
      <c r="R251" s="571"/>
      <c r="S251" s="149" t="s">
        <v>93</v>
      </c>
      <c r="T251" s="104"/>
      <c r="U251" s="888"/>
      <c r="V251" s="68"/>
      <c r="W251" s="104"/>
      <c r="X251" s="79"/>
      <c r="Y251" s="572"/>
      <c r="Z251" s="573"/>
      <c r="AA251" s="573"/>
      <c r="AB251" s="72"/>
      <c r="AC251" s="249"/>
      <c r="AD251" s="535"/>
      <c r="AE251" s="535"/>
      <c r="AF251" s="535"/>
      <c r="AG251" s="888"/>
      <c r="AH251" s="759"/>
      <c r="AI251" s="873"/>
      <c r="AJ251" s="873"/>
      <c r="AK251" s="873"/>
      <c r="AL251" s="873"/>
      <c r="AM251" s="303"/>
      <c r="AN251" s="874"/>
      <c r="AO251" s="303"/>
      <c r="AP251" s="1051"/>
      <c r="AQ251" s="971" t="s">
        <v>1505</v>
      </c>
      <c r="AR251" s="972"/>
      <c r="AS251" s="1051"/>
      <c r="AT251" s="971"/>
      <c r="AU251" s="971"/>
      <c r="AV251" s="874"/>
      <c r="AW251" s="874"/>
      <c r="AX251" s="303"/>
      <c r="AY251" s="249"/>
      <c r="AZ251" s="879"/>
      <c r="BA251" s="399" t="s">
        <v>96</v>
      </c>
      <c r="BB251" s="399" t="s">
        <v>96</v>
      </c>
      <c r="BC251" s="399" t="s">
        <v>96</v>
      </c>
      <c r="BD251" s="399" t="s">
        <v>96</v>
      </c>
      <c r="BE251" s="399" t="s">
        <v>96</v>
      </c>
      <c r="BF251" s="399" t="s">
        <v>96</v>
      </c>
      <c r="BG251" s="399"/>
      <c r="BH251" s="399"/>
      <c r="BI251" s="399"/>
      <c r="BJ251" s="399" t="s">
        <v>96</v>
      </c>
      <c r="BK251" s="399" t="s">
        <v>96</v>
      </c>
      <c r="BL251" s="399" t="s">
        <v>96</v>
      </c>
      <c r="BM251" s="399" t="s">
        <v>96</v>
      </c>
      <c r="BN251" s="399" t="s">
        <v>96</v>
      </c>
      <c r="BO251" s="399" t="s">
        <v>96</v>
      </c>
      <c r="BP251" s="876" t="str">
        <f t="shared" si="518"/>
        <v>#VALUE!</v>
      </c>
      <c r="BQ251" s="877" t="str">
        <f t="shared" si="519"/>
        <v>#VALUE!</v>
      </c>
      <c r="BR251" s="878" t="str">
        <f t="shared" si="520"/>
        <v>#VALUE!</v>
      </c>
      <c r="BS251" s="399" t="s">
        <v>96</v>
      </c>
      <c r="BT251" s="399" t="s">
        <v>96</v>
      </c>
      <c r="BU251" s="399" t="s">
        <v>96</v>
      </c>
      <c r="BV251" s="399" t="s">
        <v>96</v>
      </c>
      <c r="BW251" s="399" t="s">
        <v>96</v>
      </c>
      <c r="BX251" s="399" t="s">
        <v>96</v>
      </c>
      <c r="BY251" s="399"/>
      <c r="BZ251" s="399"/>
      <c r="CA251" s="399"/>
      <c r="CB251" s="399" t="s">
        <v>96</v>
      </c>
      <c r="CC251" s="399" t="s">
        <v>96</v>
      </c>
      <c r="CD251" s="399" t="s">
        <v>96</v>
      </c>
      <c r="CE251" s="399" t="s">
        <v>96</v>
      </c>
      <c r="CF251" s="399" t="s">
        <v>96</v>
      </c>
      <c r="CG251" s="399" t="s">
        <v>96</v>
      </c>
      <c r="CH251" s="399"/>
      <c r="CI251" s="399"/>
      <c r="CJ251" s="399"/>
      <c r="CK251" s="399"/>
      <c r="CL251" s="399"/>
      <c r="CM251" s="399"/>
      <c r="CN251" s="399"/>
      <c r="CO251" s="399"/>
      <c r="CP251" s="399"/>
      <c r="CQ251" s="399"/>
      <c r="CR251" s="399"/>
      <c r="CS251" s="399"/>
      <c r="CT251" s="249"/>
      <c r="CU251" s="249"/>
      <c r="CV251" s="249"/>
      <c r="CW251" s="249"/>
      <c r="CX251" s="249"/>
      <c r="CY251" s="249"/>
      <c r="CZ251" s="249"/>
      <c r="DA251" s="249"/>
      <c r="DB251" s="249"/>
      <c r="DC251" s="249"/>
      <c r="DD251" s="249"/>
      <c r="DE251" s="249"/>
      <c r="DF251" s="249"/>
      <c r="DG251" s="249"/>
      <c r="DH251" s="249"/>
      <c r="DI251" s="249"/>
      <c r="DJ251" s="249"/>
      <c r="DK251" s="249"/>
      <c r="DL251" s="249"/>
      <c r="DM251" s="249"/>
      <c r="DN251" s="104"/>
      <c r="DO251" s="104"/>
      <c r="DP251" s="104"/>
      <c r="DQ251" s="104"/>
      <c r="DR251" s="104"/>
      <c r="DS251" s="104"/>
      <c r="DT251" s="104"/>
      <c r="DU251" s="104"/>
      <c r="DV251" s="104"/>
      <c r="DW251" s="104"/>
      <c r="DX251" s="104"/>
      <c r="DY251" s="104"/>
      <c r="DZ251" s="104"/>
      <c r="EA251" s="104"/>
      <c r="EB251" s="104"/>
      <c r="EC251" s="104"/>
      <c r="ED251" s="104"/>
      <c r="EE251" s="104"/>
      <c r="EF251" s="104"/>
      <c r="EG251" s="104"/>
      <c r="EH251" s="104"/>
      <c r="EI251" s="104"/>
      <c r="EJ251" s="104"/>
      <c r="EK251" s="104"/>
      <c r="EL251" s="104"/>
      <c r="EM251" s="104"/>
      <c r="EN251" s="104"/>
      <c r="EO251" s="104"/>
      <c r="EP251" s="104"/>
      <c r="EQ251" s="165"/>
      <c r="ER251" s="70"/>
      <c r="ES251" s="70"/>
      <c r="ET251" s="165"/>
      <c r="EU251" s="70"/>
      <c r="EV251" s="70"/>
      <c r="EW251" s="70"/>
      <c r="EX251" s="70"/>
      <c r="EY251" s="70"/>
      <c r="EZ251" s="71">
        <f t="shared" si="521"/>
        <v>0</v>
      </c>
      <c r="FA251" s="72" t="str">
        <f t="shared" si="522"/>
        <v>0 hari 0 jam 0 menit 0</v>
      </c>
      <c r="FB251" s="73"/>
      <c r="FC251" s="71">
        <f t="shared" si="523"/>
        <v>0</v>
      </c>
      <c r="FD251" s="72" t="str">
        <f t="shared" si="524"/>
        <v>0 hari 0 jam 0 menit 0</v>
      </c>
      <c r="FE251" s="576"/>
      <c r="FF251" s="576"/>
      <c r="FG251" s="576"/>
      <c r="FH251" s="576"/>
      <c r="FI251" s="71">
        <f t="shared" si="525"/>
        <v>0</v>
      </c>
      <c r="FJ251" s="72" t="str">
        <f t="shared" si="526"/>
        <v>0 hari 0 jam 0 menit 0</v>
      </c>
      <c r="FK251" s="71">
        <f t="shared" si="527"/>
        <v>0</v>
      </c>
      <c r="FL251" s="72" t="str">
        <f t="shared" si="528"/>
        <v>0 hari 0 jam 0 menit 0</v>
      </c>
      <c r="FM251" s="576"/>
      <c r="FN251" s="576"/>
      <c r="FO251" s="225"/>
      <c r="FP251" s="576"/>
      <c r="FQ251" s="576"/>
      <c r="FR251" s="576"/>
      <c r="FS251" s="576"/>
      <c r="FT251" s="577"/>
      <c r="FU251" s="225"/>
      <c r="FV251" s="225"/>
      <c r="FW251" s="225"/>
      <c r="FX251" s="225"/>
      <c r="FY251" s="225"/>
      <c r="FZ251" s="225"/>
      <c r="GA251" s="225"/>
    </row>
    <row r="252" ht="28.5" customHeight="1">
      <c r="A252" s="412"/>
      <c r="B252" s="54" t="s">
        <v>258</v>
      </c>
      <c r="C252" s="1277" t="s">
        <v>397</v>
      </c>
      <c r="D252" s="249" t="s">
        <v>11</v>
      </c>
      <c r="E252" s="534" t="s">
        <v>766</v>
      </c>
      <c r="F252" s="568" t="s">
        <v>767</v>
      </c>
      <c r="G252" s="568" t="s">
        <v>767</v>
      </c>
      <c r="H252" s="568" t="s">
        <v>768</v>
      </c>
      <c r="I252" s="568" t="s">
        <v>1543</v>
      </c>
      <c r="J252" s="568" t="s">
        <v>770</v>
      </c>
      <c r="K252" s="568" t="s">
        <v>771</v>
      </c>
      <c r="L252" s="244">
        <v>7500.0</v>
      </c>
      <c r="M252" s="527">
        <v>7527.186</v>
      </c>
      <c r="N252" s="569" t="s">
        <v>265</v>
      </c>
      <c r="O252" s="906"/>
      <c r="P252" s="582"/>
      <c r="Q252" s="582"/>
      <c r="R252" s="583"/>
      <c r="S252" s="149" t="s">
        <v>93</v>
      </c>
      <c r="T252" s="104"/>
      <c r="U252" s="870">
        <v>45754.0</v>
      </c>
      <c r="V252" s="68"/>
      <c r="W252" s="104"/>
      <c r="X252" s="399" t="s">
        <v>266</v>
      </c>
      <c r="Y252" s="572"/>
      <c r="Z252" s="573"/>
      <c r="AA252" s="1281" t="s">
        <v>1544</v>
      </c>
      <c r="AB252" s="1278">
        <v>0.3823958333333333</v>
      </c>
      <c r="AC252" s="104"/>
      <c r="AD252" s="535"/>
      <c r="AE252" s="584"/>
      <c r="AF252" s="535"/>
      <c r="AG252" s="888"/>
      <c r="AH252" s="759" t="s">
        <v>1502</v>
      </c>
      <c r="AI252" s="759" t="s">
        <v>883</v>
      </c>
      <c r="AJ252" s="759" t="s">
        <v>883</v>
      </c>
      <c r="AK252" s="759" t="s">
        <v>884</v>
      </c>
      <c r="AL252" s="759" t="s">
        <v>142</v>
      </c>
      <c r="AM252" s="303"/>
      <c r="AN252" s="874"/>
      <c r="AO252" s="303"/>
      <c r="AP252" s="1051"/>
      <c r="AQ252" s="971" t="s">
        <v>1545</v>
      </c>
      <c r="AR252" s="972"/>
      <c r="AS252" s="1051"/>
      <c r="AT252" s="971">
        <v>568528.0</v>
      </c>
      <c r="AU252" s="971">
        <v>568528.0</v>
      </c>
      <c r="AV252" s="874"/>
      <c r="AW252" s="874"/>
      <c r="AX252" s="303"/>
      <c r="AY252" s="399">
        <v>8.20250406119553E14</v>
      </c>
      <c r="AZ252" s="893">
        <v>3.411168E8</v>
      </c>
      <c r="BA252" s="397">
        <v>45581.0</v>
      </c>
      <c r="BB252" s="397">
        <v>45581.0</v>
      </c>
      <c r="BC252" s="397">
        <v>45583.0</v>
      </c>
      <c r="BD252" s="397">
        <v>45584.0</v>
      </c>
      <c r="BE252" s="249"/>
      <c r="BF252" s="397">
        <v>45589.0</v>
      </c>
      <c r="BG252" s="397"/>
      <c r="BH252" s="397"/>
      <c r="BI252" s="397"/>
      <c r="BJ252" s="397">
        <v>45753.0</v>
      </c>
      <c r="BK252" s="397">
        <v>45754.0</v>
      </c>
      <c r="BL252" s="397">
        <v>45754.0</v>
      </c>
      <c r="BM252" s="397">
        <v>45755.0</v>
      </c>
      <c r="BN252" s="249"/>
      <c r="BO252" s="397">
        <v>45757.0</v>
      </c>
      <c r="BP252" s="876">
        <f t="shared" si="518"/>
        <v>4</v>
      </c>
      <c r="BQ252" s="877">
        <f t="shared" si="519"/>
        <v>3</v>
      </c>
      <c r="BR252" s="1268">
        <f t="shared" si="520"/>
        <v>45757</v>
      </c>
      <c r="BS252" s="397">
        <v>45754.0</v>
      </c>
      <c r="BT252" s="397">
        <v>45754.0</v>
      </c>
      <c r="BU252" s="397">
        <v>45754.0</v>
      </c>
      <c r="BV252" s="397">
        <v>45755.0</v>
      </c>
      <c r="BW252" s="249"/>
      <c r="BX252" s="397">
        <v>45757.0</v>
      </c>
      <c r="BY252" s="397"/>
      <c r="BZ252" s="397"/>
      <c r="CA252" s="397"/>
      <c r="CB252" s="397">
        <v>45754.0</v>
      </c>
      <c r="CC252" s="397">
        <v>45754.0</v>
      </c>
      <c r="CD252" s="397">
        <v>45754.0</v>
      </c>
      <c r="CE252" s="397">
        <v>45755.0</v>
      </c>
      <c r="CF252" s="249"/>
      <c r="CG252" s="397">
        <v>45761.0</v>
      </c>
      <c r="CH252" s="397"/>
      <c r="CI252" s="397"/>
      <c r="CJ252" s="397"/>
      <c r="CK252" s="397"/>
      <c r="CL252" s="397"/>
      <c r="CM252" s="397"/>
      <c r="CN252" s="397"/>
      <c r="CO252" s="397"/>
      <c r="CP252" s="397"/>
      <c r="CQ252" s="397"/>
      <c r="CR252" s="397"/>
      <c r="CS252" s="397"/>
      <c r="CT252" s="249"/>
      <c r="CU252" s="249"/>
      <c r="CV252" s="249"/>
      <c r="CW252" s="249"/>
      <c r="CX252" s="249"/>
      <c r="CY252" s="249"/>
      <c r="CZ252" s="249"/>
      <c r="DA252" s="249"/>
      <c r="DB252" s="249"/>
      <c r="DC252" s="249"/>
      <c r="DD252" s="249"/>
      <c r="DE252" s="249"/>
      <c r="DF252" s="249"/>
      <c r="DG252" s="249"/>
      <c r="DH252" s="249"/>
      <c r="DI252" s="249"/>
      <c r="DJ252" s="249"/>
      <c r="DK252" s="249"/>
      <c r="DL252" s="249"/>
      <c r="DM252" s="249"/>
      <c r="DN252" s="104"/>
      <c r="DO252" s="104"/>
      <c r="DP252" s="104"/>
      <c r="DQ252" s="104"/>
      <c r="DR252" s="104"/>
      <c r="DS252" s="104"/>
      <c r="DT252" s="104"/>
      <c r="DU252" s="104"/>
      <c r="DV252" s="104"/>
      <c r="DW252" s="104"/>
      <c r="DX252" s="104"/>
      <c r="DY252" s="104"/>
      <c r="DZ252" s="104"/>
      <c r="EA252" s="104"/>
      <c r="EB252" s="104"/>
      <c r="EC252" s="104"/>
      <c r="ED252" s="104"/>
      <c r="EE252" s="104"/>
      <c r="EF252" s="104"/>
      <c r="EG252" s="104"/>
      <c r="EH252" s="104"/>
      <c r="EI252" s="104"/>
      <c r="EJ252" s="104"/>
      <c r="EK252" s="104"/>
      <c r="EL252" s="104"/>
      <c r="EM252" s="104"/>
      <c r="EN252" s="104"/>
      <c r="EO252" s="104"/>
      <c r="EP252" s="104"/>
      <c r="EQ252" s="165"/>
      <c r="ER252" s="70"/>
      <c r="ES252" s="70"/>
      <c r="ET252" s="165"/>
      <c r="EU252" s="70"/>
      <c r="EV252" s="70"/>
      <c r="EW252" s="70"/>
      <c r="EX252" s="70"/>
      <c r="EY252" s="70"/>
      <c r="EZ252" s="71">
        <f t="shared" si="521"/>
        <v>0</v>
      </c>
      <c r="FA252" s="72" t="str">
        <f t="shared" si="522"/>
        <v>0 hari 0 jam 0 menit 0</v>
      </c>
      <c r="FB252" s="73"/>
      <c r="FC252" s="71">
        <f t="shared" si="523"/>
        <v>0</v>
      </c>
      <c r="FD252" s="72" t="str">
        <f t="shared" si="524"/>
        <v>0 hari 0 jam 0 menit 0</v>
      </c>
      <c r="FE252" s="576"/>
      <c r="FF252" s="576"/>
      <c r="FG252" s="576"/>
      <c r="FH252" s="576"/>
      <c r="FI252" s="71">
        <f t="shared" si="525"/>
        <v>0</v>
      </c>
      <c r="FJ252" s="72" t="str">
        <f t="shared" si="526"/>
        <v>0 hari 0 jam 0 menit 0</v>
      </c>
      <c r="FK252" s="71">
        <f t="shared" si="527"/>
        <v>0</v>
      </c>
      <c r="FL252" s="72" t="str">
        <f t="shared" si="528"/>
        <v>0 hari 0 jam 0 menit 0</v>
      </c>
      <c r="FM252" s="576"/>
      <c r="FN252" s="576"/>
      <c r="FO252" s="225"/>
      <c r="FP252" s="575" t="s">
        <v>773</v>
      </c>
      <c r="FQ252" s="576"/>
      <c r="FR252" s="576"/>
      <c r="FS252" s="576"/>
      <c r="FT252" s="577"/>
      <c r="FU252" s="225"/>
      <c r="FV252" s="225"/>
      <c r="FW252" s="225"/>
      <c r="FX252" s="225"/>
      <c r="FY252" s="225"/>
      <c r="FZ252" s="225"/>
      <c r="GA252" s="225"/>
    </row>
    <row r="253" ht="28.5" customHeight="1">
      <c r="A253" s="412"/>
      <c r="B253" s="54" t="s">
        <v>258</v>
      </c>
      <c r="C253" s="1277" t="s">
        <v>397</v>
      </c>
      <c r="D253" s="249" t="s">
        <v>11</v>
      </c>
      <c r="E253" s="534" t="s">
        <v>774</v>
      </c>
      <c r="F253" s="568" t="s">
        <v>269</v>
      </c>
      <c r="G253" s="169" t="s">
        <v>12</v>
      </c>
      <c r="H253" s="568" t="s">
        <v>1546</v>
      </c>
      <c r="I253" s="169" t="s">
        <v>271</v>
      </c>
      <c r="J253" s="568" t="s">
        <v>775</v>
      </c>
      <c r="K253" s="568" t="s">
        <v>676</v>
      </c>
      <c r="L253" s="244">
        <v>7500.0</v>
      </c>
      <c r="M253" s="527">
        <v>7173.173</v>
      </c>
      <c r="N253" s="569" t="s">
        <v>265</v>
      </c>
      <c r="O253" s="906"/>
      <c r="P253" s="582"/>
      <c r="Q253" s="582"/>
      <c r="R253" s="583"/>
      <c r="S253" s="149" t="s">
        <v>93</v>
      </c>
      <c r="T253" s="104"/>
      <c r="U253" s="870">
        <v>45775.0</v>
      </c>
      <c r="V253" s="68"/>
      <c r="W253" s="104"/>
      <c r="X253" s="399" t="s">
        <v>266</v>
      </c>
      <c r="Y253" s="572"/>
      <c r="Z253" s="573"/>
      <c r="AA253" s="1281" t="s">
        <v>1547</v>
      </c>
      <c r="AB253" s="1278">
        <v>0.5592939814814815</v>
      </c>
      <c r="AC253" s="104"/>
      <c r="AD253" s="535"/>
      <c r="AE253" s="584"/>
      <c r="AF253" s="535"/>
      <c r="AG253" s="888"/>
      <c r="AH253" s="399" t="s">
        <v>1518</v>
      </c>
      <c r="AI253" s="759" t="s">
        <v>883</v>
      </c>
      <c r="AJ253" s="759" t="s">
        <v>883</v>
      </c>
      <c r="AK253" s="759" t="s">
        <v>884</v>
      </c>
      <c r="AL253" s="759" t="s">
        <v>142</v>
      </c>
      <c r="AM253" s="303"/>
      <c r="AN253" s="874"/>
      <c r="AO253" s="303"/>
      <c r="AP253" s="1282"/>
      <c r="AQ253" s="1283" t="s">
        <v>1505</v>
      </c>
      <c r="AR253" s="1284"/>
      <c r="AS253" s="1282"/>
      <c r="AT253" s="893">
        <v>624366.0</v>
      </c>
      <c r="AU253" s="893">
        <v>624366.0</v>
      </c>
      <c r="AV253" s="874"/>
      <c r="AW253" s="874"/>
      <c r="AX253" s="303"/>
      <c r="AY253" s="399">
        <v>8.20250427052238E14</v>
      </c>
      <c r="AZ253" s="893">
        <v>4.2144705E8</v>
      </c>
      <c r="BA253" s="397">
        <v>45713.0</v>
      </c>
      <c r="BB253" s="397">
        <v>45715.0</v>
      </c>
      <c r="BC253" s="397">
        <v>45718.0</v>
      </c>
      <c r="BD253" s="397">
        <v>45718.0</v>
      </c>
      <c r="BE253" s="79"/>
      <c r="BF253" s="397">
        <v>45722.0</v>
      </c>
      <c r="BG253" s="397"/>
      <c r="BH253" s="397"/>
      <c r="BI253" s="397"/>
      <c r="BJ253" s="397">
        <v>45762.0</v>
      </c>
      <c r="BK253" s="397">
        <v>45767.0</v>
      </c>
      <c r="BL253" s="397">
        <v>45769.0</v>
      </c>
      <c r="BM253" s="397">
        <v>45769.0</v>
      </c>
      <c r="BN253" s="79"/>
      <c r="BO253" s="397">
        <v>45771.0</v>
      </c>
      <c r="BP253" s="876">
        <f t="shared" si="518"/>
        <v>9</v>
      </c>
      <c r="BQ253" s="877">
        <f t="shared" si="519"/>
        <v>4</v>
      </c>
      <c r="BR253" s="1268">
        <f t="shared" si="520"/>
        <v>45771</v>
      </c>
      <c r="BS253" s="397">
        <v>45775.0</v>
      </c>
      <c r="BT253" s="397">
        <v>45772.0</v>
      </c>
      <c r="BU253" s="397">
        <v>45773.0</v>
      </c>
      <c r="BV253" s="397">
        <v>45773.0</v>
      </c>
      <c r="BW253" s="79"/>
      <c r="BX253" s="397">
        <v>45776.0</v>
      </c>
      <c r="BY253" s="397"/>
      <c r="BZ253" s="397"/>
      <c r="CA253" s="397"/>
      <c r="CB253" s="397">
        <v>45775.0</v>
      </c>
      <c r="CC253" s="397">
        <v>45772.0</v>
      </c>
      <c r="CD253" s="397">
        <v>45773.0</v>
      </c>
      <c r="CE253" s="397">
        <v>45773.0</v>
      </c>
      <c r="CF253" s="79"/>
      <c r="CG253" s="397">
        <v>45779.0</v>
      </c>
      <c r="CH253" s="397"/>
      <c r="CI253" s="397"/>
      <c r="CJ253" s="397"/>
      <c r="CK253" s="397"/>
      <c r="CL253" s="397"/>
      <c r="CM253" s="397"/>
      <c r="CN253" s="397"/>
      <c r="CO253" s="397"/>
      <c r="CP253" s="397"/>
      <c r="CQ253" s="397"/>
      <c r="CR253" s="397"/>
      <c r="CS253" s="397"/>
      <c r="CT253" s="249"/>
      <c r="CU253" s="249"/>
      <c r="CV253" s="249"/>
      <c r="CW253" s="249"/>
      <c r="CX253" s="249"/>
      <c r="CY253" s="249"/>
      <c r="CZ253" s="249"/>
      <c r="DA253" s="249"/>
      <c r="DB253" s="249"/>
      <c r="DC253" s="249"/>
      <c r="DD253" s="249"/>
      <c r="DE253" s="249"/>
      <c r="DF253" s="249"/>
      <c r="DG253" s="249"/>
      <c r="DH253" s="249"/>
      <c r="DI253" s="249"/>
      <c r="DJ253" s="249"/>
      <c r="DK253" s="249"/>
      <c r="DL253" s="249"/>
      <c r="DM253" s="249"/>
      <c r="DN253" s="104"/>
      <c r="DO253" s="104"/>
      <c r="DP253" s="104"/>
      <c r="DQ253" s="104"/>
      <c r="DR253" s="104"/>
      <c r="DS253" s="104"/>
      <c r="DT253" s="104"/>
      <c r="DU253" s="104"/>
      <c r="DV253" s="104"/>
      <c r="DW253" s="104"/>
      <c r="DX253" s="104"/>
      <c r="DY253" s="104"/>
      <c r="DZ253" s="104"/>
      <c r="EA253" s="104"/>
      <c r="EB253" s="104"/>
      <c r="EC253" s="104"/>
      <c r="ED253" s="104"/>
      <c r="EE253" s="104"/>
      <c r="EF253" s="104"/>
      <c r="EG253" s="104"/>
      <c r="EH253" s="104"/>
      <c r="EI253" s="104"/>
      <c r="EJ253" s="104"/>
      <c r="EK253" s="104"/>
      <c r="EL253" s="104"/>
      <c r="EM253" s="104"/>
      <c r="EN253" s="104"/>
      <c r="EO253" s="104"/>
      <c r="EP253" s="104"/>
      <c r="EQ253" s="165"/>
      <c r="ER253" s="70"/>
      <c r="ES253" s="70"/>
      <c r="ET253" s="165"/>
      <c r="EU253" s="70"/>
      <c r="EV253" s="70"/>
      <c r="EW253" s="70"/>
      <c r="EX253" s="70"/>
      <c r="EY253" s="70"/>
      <c r="EZ253" s="71">
        <f t="shared" si="521"/>
        <v>0</v>
      </c>
      <c r="FA253" s="72" t="str">
        <f t="shared" si="522"/>
        <v>0 hari 0 jam 0 menit 0</v>
      </c>
      <c r="FB253" s="73"/>
      <c r="FC253" s="71">
        <f t="shared" si="523"/>
        <v>0</v>
      </c>
      <c r="FD253" s="72" t="str">
        <f t="shared" si="524"/>
        <v>0 hari 0 jam 0 menit 0</v>
      </c>
      <c r="FE253" s="576"/>
      <c r="FF253" s="576"/>
      <c r="FG253" s="576"/>
      <c r="FH253" s="576"/>
      <c r="FI253" s="71">
        <f t="shared" si="525"/>
        <v>0</v>
      </c>
      <c r="FJ253" s="72" t="str">
        <f t="shared" si="526"/>
        <v>0 hari 0 jam 0 menit 0</v>
      </c>
      <c r="FK253" s="71">
        <f t="shared" si="527"/>
        <v>0</v>
      </c>
      <c r="FL253" s="72" t="str">
        <f t="shared" si="528"/>
        <v>0 hari 0 jam 0 menit 0</v>
      </c>
      <c r="FM253" s="576"/>
      <c r="FN253" s="576"/>
      <c r="FO253" s="225"/>
      <c r="FP253" s="576"/>
      <c r="FQ253" s="576"/>
      <c r="FR253" s="576"/>
      <c r="FS253" s="576"/>
      <c r="FT253" s="577"/>
      <c r="FU253" s="225"/>
      <c r="FV253" s="225"/>
      <c r="FW253" s="225"/>
      <c r="FX253" s="225"/>
      <c r="FY253" s="225"/>
      <c r="FZ253" s="225"/>
      <c r="GA253" s="225"/>
    </row>
    <row r="254" ht="30.75" customHeight="1">
      <c r="A254" s="522"/>
      <c r="B254" s="79" t="s">
        <v>258</v>
      </c>
      <c r="C254" s="1277" t="s">
        <v>397</v>
      </c>
      <c r="D254" s="169" t="s">
        <v>11</v>
      </c>
      <c r="E254" s="414" t="s">
        <v>778</v>
      </c>
      <c r="F254" s="169" t="s">
        <v>279</v>
      </c>
      <c r="G254" s="169" t="s">
        <v>34</v>
      </c>
      <c r="H254" s="169" t="s">
        <v>280</v>
      </c>
      <c r="I254" s="169" t="s">
        <v>640</v>
      </c>
      <c r="J254" s="395" t="s">
        <v>779</v>
      </c>
      <c r="K254" s="568" t="s">
        <v>525</v>
      </c>
      <c r="L254" s="244">
        <v>7500.0</v>
      </c>
      <c r="M254" s="527">
        <v>7967.05</v>
      </c>
      <c r="N254" s="569" t="s">
        <v>265</v>
      </c>
      <c r="O254" s="149"/>
      <c r="P254" s="149"/>
      <c r="Q254" s="149"/>
      <c r="R254" s="149"/>
      <c r="S254" s="149" t="s">
        <v>93</v>
      </c>
      <c r="T254" s="79"/>
      <c r="U254" s="409">
        <v>45769.0</v>
      </c>
      <c r="V254" s="105"/>
      <c r="W254" s="247"/>
      <c r="X254" s="399" t="s">
        <v>189</v>
      </c>
      <c r="Y254" s="150"/>
      <c r="Z254" s="64"/>
      <c r="AA254" s="1280" t="s">
        <v>1548</v>
      </c>
      <c r="AB254" s="1278">
        <v>0.7599768518518518</v>
      </c>
      <c r="AC254" s="155"/>
      <c r="AD254" s="66">
        <v>7500.0</v>
      </c>
      <c r="AE254" s="66"/>
      <c r="AF254" s="261"/>
      <c r="AG254" s="335"/>
      <c r="AH254" s="399" t="s">
        <v>1537</v>
      </c>
      <c r="AI254" s="759" t="s">
        <v>883</v>
      </c>
      <c r="AJ254" s="759" t="s">
        <v>883</v>
      </c>
      <c r="AK254" s="759" t="s">
        <v>884</v>
      </c>
      <c r="AL254" s="399" t="s">
        <v>142</v>
      </c>
      <c r="AM254" s="163"/>
      <c r="AN254" s="255"/>
      <c r="AO254" s="163"/>
      <c r="AP254" s="907">
        <v>4200.0</v>
      </c>
      <c r="AQ254" s="971" t="s">
        <v>1505</v>
      </c>
      <c r="AR254" s="971"/>
      <c r="AS254" s="1088"/>
      <c r="AT254" s="971">
        <v>740062.0</v>
      </c>
      <c r="AU254" s="971">
        <v>707640.0</v>
      </c>
      <c r="AV254" s="1279"/>
      <c r="AW254" s="1279"/>
      <c r="AX254" s="256"/>
      <c r="AY254" s="399">
        <v>8.20250421139737E14</v>
      </c>
      <c r="AZ254" s="893">
        <v>4.15483752E8</v>
      </c>
      <c r="BA254" s="397">
        <v>45769.0</v>
      </c>
      <c r="BB254" s="397">
        <v>45769.0</v>
      </c>
      <c r="BC254" s="397">
        <v>45772.0</v>
      </c>
      <c r="BD254" s="397">
        <v>45773.0</v>
      </c>
      <c r="BE254" s="79"/>
      <c r="BF254" s="397">
        <v>45777.0</v>
      </c>
      <c r="BG254" s="397"/>
      <c r="BH254" s="397"/>
      <c r="BI254" s="397"/>
      <c r="BJ254" s="397">
        <v>45776.0</v>
      </c>
      <c r="BK254" s="397">
        <v>45777.0</v>
      </c>
      <c r="BL254" s="1286">
        <v>45778.0</v>
      </c>
      <c r="BM254" s="1286">
        <v>45778.0</v>
      </c>
      <c r="BN254" s="79"/>
      <c r="BO254" s="1286">
        <v>45784.0</v>
      </c>
      <c r="BP254" s="876">
        <f t="shared" si="518"/>
        <v>8</v>
      </c>
      <c r="BQ254" s="877">
        <f t="shared" si="519"/>
        <v>7</v>
      </c>
      <c r="BR254" s="1287">
        <f t="shared" si="520"/>
        <v>45784</v>
      </c>
      <c r="BS254" s="399" t="s">
        <v>96</v>
      </c>
      <c r="BT254" s="399" t="s">
        <v>96</v>
      </c>
      <c r="BU254" s="399" t="s">
        <v>96</v>
      </c>
      <c r="BV254" s="399" t="s">
        <v>96</v>
      </c>
      <c r="BW254" s="399" t="s">
        <v>96</v>
      </c>
      <c r="BX254" s="399" t="s">
        <v>96</v>
      </c>
      <c r="BY254" s="399"/>
      <c r="BZ254" s="399"/>
      <c r="CA254" s="399"/>
      <c r="CB254" s="399" t="s">
        <v>96</v>
      </c>
      <c r="CC254" s="399" t="s">
        <v>96</v>
      </c>
      <c r="CD254" s="399" t="s">
        <v>96</v>
      </c>
      <c r="CE254" s="399" t="s">
        <v>96</v>
      </c>
      <c r="CF254" s="399" t="s">
        <v>96</v>
      </c>
      <c r="CG254" s="399" t="s">
        <v>96</v>
      </c>
      <c r="CH254" s="399"/>
      <c r="CI254" s="399"/>
      <c r="CJ254" s="399"/>
      <c r="CK254" s="399"/>
      <c r="CL254" s="399"/>
      <c r="CM254" s="399"/>
      <c r="CN254" s="399"/>
      <c r="CO254" s="399"/>
      <c r="CP254" s="399"/>
      <c r="CQ254" s="399"/>
      <c r="CR254" s="399"/>
      <c r="CS254" s="399"/>
      <c r="CT254" s="79"/>
      <c r="CU254" s="79"/>
      <c r="CV254" s="79"/>
      <c r="CW254" s="79"/>
      <c r="CX254" s="79"/>
      <c r="CY254" s="79"/>
      <c r="CZ254" s="79"/>
      <c r="DA254" s="79"/>
      <c r="DB254" s="79"/>
      <c r="DC254" s="79"/>
      <c r="DD254" s="79"/>
      <c r="DE254" s="79"/>
      <c r="DF254" s="79"/>
      <c r="DG254" s="79"/>
      <c r="DH254" s="79"/>
      <c r="DI254" s="79"/>
      <c r="DJ254" s="79"/>
      <c r="DK254" s="79"/>
      <c r="DL254" s="79"/>
      <c r="DM254" s="79"/>
      <c r="DN254" s="155"/>
      <c r="DO254" s="105"/>
      <c r="DP254" s="105"/>
      <c r="DQ254" s="105"/>
      <c r="DR254" s="105"/>
      <c r="DS254" s="105"/>
      <c r="DT254" s="105"/>
      <c r="DU254" s="105"/>
      <c r="DV254" s="105"/>
      <c r="DW254" s="105"/>
      <c r="DX254" s="105"/>
      <c r="DY254" s="105"/>
      <c r="DZ254" s="105"/>
      <c r="EA254" s="105"/>
      <c r="EB254" s="105"/>
      <c r="EC254" s="105"/>
      <c r="ED254" s="105"/>
      <c r="EE254" s="105"/>
      <c r="EF254" s="105"/>
      <c r="EG254" s="105"/>
      <c r="EH254" s="105"/>
      <c r="EI254" s="105"/>
      <c r="EJ254" s="105"/>
      <c r="EK254" s="105"/>
      <c r="EL254" s="105"/>
      <c r="EM254" s="105"/>
      <c r="EN254" s="105"/>
      <c r="EO254" s="105"/>
      <c r="EP254" s="105"/>
      <c r="EQ254" s="163">
        <v>200000.0</v>
      </c>
      <c r="ER254" s="164" t="s">
        <v>194</v>
      </c>
      <c r="ES254" s="165">
        <v>3.0E7</v>
      </c>
      <c r="ET254" s="163">
        <v>200000.0</v>
      </c>
      <c r="EU254" s="69"/>
      <c r="EV254" s="69"/>
      <c r="EW254" s="69"/>
      <c r="EX254" s="69"/>
      <c r="EY254" s="69"/>
      <c r="EZ254" s="71">
        <f t="shared" si="521"/>
        <v>0</v>
      </c>
      <c r="FA254" s="72" t="str">
        <f t="shared" si="522"/>
        <v>0 hari 0 jam 0 menit 0</v>
      </c>
      <c r="FB254" s="73"/>
      <c r="FC254" s="71">
        <f t="shared" si="523"/>
        <v>0</v>
      </c>
      <c r="FD254" s="72" t="str">
        <f t="shared" si="524"/>
        <v>0 hari 0 jam 0 menit 0</v>
      </c>
      <c r="FE254" s="524"/>
      <c r="FF254" s="524"/>
      <c r="FG254" s="524"/>
      <c r="FH254" s="524"/>
      <c r="FI254" s="71">
        <f t="shared" si="525"/>
        <v>0</v>
      </c>
      <c r="FJ254" s="72" t="str">
        <f t="shared" si="526"/>
        <v>0 hari 0 jam 0 menit 0</v>
      </c>
      <c r="FK254" s="71">
        <f t="shared" si="527"/>
        <v>0</v>
      </c>
      <c r="FL254" s="72" t="str">
        <f t="shared" si="528"/>
        <v>0 hari 0 jam 0 menit 0</v>
      </c>
      <c r="FM254" s="76"/>
      <c r="FN254" s="76"/>
      <c r="FO254" s="274"/>
      <c r="FP254" s="420"/>
      <c r="FQ254" s="275"/>
      <c r="FR254" s="76"/>
      <c r="FS254" s="76"/>
      <c r="FT254" s="76"/>
      <c r="FU254" s="274"/>
      <c r="FV254" s="274"/>
      <c r="FW254" s="274"/>
      <c r="FX254" s="274"/>
      <c r="FY254" s="274"/>
      <c r="FZ254" s="274"/>
      <c r="GA254" s="274"/>
    </row>
    <row r="255" ht="30.75" customHeight="1">
      <c r="A255" s="522"/>
      <c r="B255" s="79" t="s">
        <v>258</v>
      </c>
      <c r="C255" s="1277" t="s">
        <v>397</v>
      </c>
      <c r="D255" s="169" t="s">
        <v>11</v>
      </c>
      <c r="E255" s="414" t="s">
        <v>781</v>
      </c>
      <c r="F255" s="169" t="s">
        <v>279</v>
      </c>
      <c r="G255" s="169" t="s">
        <v>34</v>
      </c>
      <c r="H255" s="169" t="s">
        <v>280</v>
      </c>
      <c r="I255" s="169" t="s">
        <v>640</v>
      </c>
      <c r="J255" s="395" t="s">
        <v>782</v>
      </c>
      <c r="K255" s="568" t="s">
        <v>783</v>
      </c>
      <c r="L255" s="244">
        <v>7500.0</v>
      </c>
      <c r="M255" s="527">
        <v>8060.57</v>
      </c>
      <c r="N255" s="569" t="s">
        <v>265</v>
      </c>
      <c r="O255" s="149"/>
      <c r="P255" s="149"/>
      <c r="Q255" s="149"/>
      <c r="R255" s="149"/>
      <c r="S255" s="149" t="s">
        <v>93</v>
      </c>
      <c r="T255" s="79"/>
      <c r="U255" s="409">
        <v>45775.0</v>
      </c>
      <c r="V255" s="105"/>
      <c r="W255" s="247"/>
      <c r="X255" s="399" t="s">
        <v>189</v>
      </c>
      <c r="Y255" s="150"/>
      <c r="Z255" s="64"/>
      <c r="AA255" s="1281" t="s">
        <v>1547</v>
      </c>
      <c r="AB255" s="1278">
        <v>0.7872685185185185</v>
      </c>
      <c r="AC255" s="155"/>
      <c r="AD255" s="66">
        <v>7500.0</v>
      </c>
      <c r="AE255" s="66"/>
      <c r="AF255" s="261"/>
      <c r="AG255" s="335"/>
      <c r="AH255" s="399" t="s">
        <v>1537</v>
      </c>
      <c r="AI255" s="759" t="s">
        <v>883</v>
      </c>
      <c r="AJ255" s="759" t="s">
        <v>883</v>
      </c>
      <c r="AK255" s="759" t="s">
        <v>884</v>
      </c>
      <c r="AL255" s="399" t="s">
        <v>142</v>
      </c>
      <c r="AM255" s="163"/>
      <c r="AN255" s="255"/>
      <c r="AO255" s="163"/>
      <c r="AP255" s="907">
        <v>4200.0</v>
      </c>
      <c r="AQ255" s="971" t="s">
        <v>1505</v>
      </c>
      <c r="AR255" s="971"/>
      <c r="AS255" s="1088"/>
      <c r="AT255" s="971">
        <v>736207.0</v>
      </c>
      <c r="AU255" s="971">
        <v>704831.0</v>
      </c>
      <c r="AV255" s="1279"/>
      <c r="AW255" s="1279"/>
      <c r="AX255" s="256"/>
      <c r="AY255" s="399">
        <v>8.20250426980139E14</v>
      </c>
      <c r="AZ255" s="893">
        <v>4.69616922E8</v>
      </c>
      <c r="BA255" s="397">
        <v>45775.0</v>
      </c>
      <c r="BB255" s="397">
        <v>45775.0</v>
      </c>
      <c r="BC255" s="397">
        <v>45776.0</v>
      </c>
      <c r="BD255" s="397">
        <v>45776.0</v>
      </c>
      <c r="BE255" s="79"/>
      <c r="BF255" s="1286">
        <v>45782.0</v>
      </c>
      <c r="BG255" s="1286"/>
      <c r="BH255" s="1286"/>
      <c r="BI255" s="1286"/>
      <c r="BJ255" s="1286">
        <v>45779.0</v>
      </c>
      <c r="BK255" s="1286">
        <v>45783.0</v>
      </c>
      <c r="BL255" s="1286">
        <v>45785.0</v>
      </c>
      <c r="BM255" s="1286">
        <v>45785.0</v>
      </c>
      <c r="BN255" s="79"/>
      <c r="BO255" s="1286">
        <v>45798.0</v>
      </c>
      <c r="BP255" s="876">
        <f t="shared" si="518"/>
        <v>19</v>
      </c>
      <c r="BQ255" s="877">
        <f t="shared" si="519"/>
        <v>15</v>
      </c>
      <c r="BR255" s="1287">
        <f t="shared" si="520"/>
        <v>45798</v>
      </c>
      <c r="BS255" s="399" t="s">
        <v>96</v>
      </c>
      <c r="BT255" s="399" t="s">
        <v>96</v>
      </c>
      <c r="BU255" s="399" t="s">
        <v>96</v>
      </c>
      <c r="BV255" s="399" t="s">
        <v>96</v>
      </c>
      <c r="BW255" s="399" t="s">
        <v>96</v>
      </c>
      <c r="BX255" s="399" t="s">
        <v>96</v>
      </c>
      <c r="BY255" s="399"/>
      <c r="BZ255" s="399"/>
      <c r="CA255" s="399"/>
      <c r="CB255" s="399" t="s">
        <v>96</v>
      </c>
      <c r="CC255" s="399" t="s">
        <v>96</v>
      </c>
      <c r="CD255" s="399" t="s">
        <v>96</v>
      </c>
      <c r="CE255" s="399" t="s">
        <v>96</v>
      </c>
      <c r="CF255" s="399" t="s">
        <v>96</v>
      </c>
      <c r="CG255" s="399" t="s">
        <v>96</v>
      </c>
      <c r="CH255" s="399"/>
      <c r="CI255" s="399"/>
      <c r="CJ255" s="399"/>
      <c r="CK255" s="399"/>
      <c r="CL255" s="399"/>
      <c r="CM255" s="399"/>
      <c r="CN255" s="399"/>
      <c r="CO255" s="399"/>
      <c r="CP255" s="399"/>
      <c r="CQ255" s="399"/>
      <c r="CR255" s="399"/>
      <c r="CS255" s="399"/>
      <c r="CT255" s="79"/>
      <c r="CU255" s="79"/>
      <c r="CV255" s="79"/>
      <c r="CW255" s="79"/>
      <c r="CX255" s="79"/>
      <c r="CY255" s="79"/>
      <c r="CZ255" s="79"/>
      <c r="DA255" s="79"/>
      <c r="DB255" s="79"/>
      <c r="DC255" s="79"/>
      <c r="DD255" s="79"/>
      <c r="DE255" s="79"/>
      <c r="DF255" s="79"/>
      <c r="DG255" s="79"/>
      <c r="DH255" s="79"/>
      <c r="DI255" s="79"/>
      <c r="DJ255" s="79"/>
      <c r="DK255" s="79"/>
      <c r="DL255" s="79"/>
      <c r="DM255" s="79"/>
      <c r="DN255" s="155"/>
      <c r="DO255" s="105"/>
      <c r="DP255" s="105"/>
      <c r="DQ255" s="105"/>
      <c r="DR255" s="105"/>
      <c r="DS255" s="105"/>
      <c r="DT255" s="105"/>
      <c r="DU255" s="105"/>
      <c r="DV255" s="105"/>
      <c r="DW255" s="105"/>
      <c r="DX255" s="105"/>
      <c r="DY255" s="105"/>
      <c r="DZ255" s="105"/>
      <c r="EA255" s="105"/>
      <c r="EB255" s="105"/>
      <c r="EC255" s="105"/>
      <c r="ED255" s="105"/>
      <c r="EE255" s="105"/>
      <c r="EF255" s="105"/>
      <c r="EG255" s="105"/>
      <c r="EH255" s="105"/>
      <c r="EI255" s="105"/>
      <c r="EJ255" s="105"/>
      <c r="EK255" s="105"/>
      <c r="EL255" s="105"/>
      <c r="EM255" s="105"/>
      <c r="EN255" s="105"/>
      <c r="EO255" s="105"/>
      <c r="EP255" s="105"/>
      <c r="EQ255" s="163">
        <v>200000.0</v>
      </c>
      <c r="ER255" s="164" t="s">
        <v>194</v>
      </c>
      <c r="ES255" s="165">
        <v>3.0E7</v>
      </c>
      <c r="ET255" s="163">
        <v>200000.0</v>
      </c>
      <c r="EU255" s="69"/>
      <c r="EV255" s="69"/>
      <c r="EW255" s="69"/>
      <c r="EX255" s="69"/>
      <c r="EY255" s="69"/>
      <c r="EZ255" s="71">
        <f t="shared" si="521"/>
        <v>0</v>
      </c>
      <c r="FA255" s="72" t="str">
        <f t="shared" si="522"/>
        <v>0 hari 0 jam 0 menit 0</v>
      </c>
      <c r="FB255" s="73"/>
      <c r="FC255" s="71">
        <f t="shared" si="523"/>
        <v>0</v>
      </c>
      <c r="FD255" s="72" t="str">
        <f t="shared" si="524"/>
        <v>0 hari 0 jam 0 menit 0</v>
      </c>
      <c r="FE255" s="524"/>
      <c r="FF255" s="524"/>
      <c r="FG255" s="524"/>
      <c r="FH255" s="524"/>
      <c r="FI255" s="71">
        <f t="shared" si="525"/>
        <v>0</v>
      </c>
      <c r="FJ255" s="72" t="str">
        <f t="shared" si="526"/>
        <v>0 hari 0 jam 0 menit 0</v>
      </c>
      <c r="FK255" s="71">
        <f t="shared" si="527"/>
        <v>0</v>
      </c>
      <c r="FL255" s="72" t="str">
        <f t="shared" si="528"/>
        <v>0 hari 0 jam 0 menit 0</v>
      </c>
      <c r="FM255" s="76"/>
      <c r="FN255" s="76"/>
      <c r="FO255" s="274"/>
      <c r="FP255" s="420"/>
      <c r="FQ255" s="275"/>
      <c r="FR255" s="76"/>
      <c r="FS255" s="76"/>
      <c r="FT255" s="76"/>
      <c r="FU255" s="274"/>
      <c r="FV255" s="274"/>
      <c r="FW255" s="274"/>
      <c r="FX255" s="274"/>
      <c r="FY255" s="274"/>
      <c r="FZ255" s="274"/>
      <c r="GA255" s="274"/>
    </row>
    <row r="256" ht="15.0" customHeight="1">
      <c r="A256" s="301"/>
      <c r="B256" s="553"/>
      <c r="C256" s="554"/>
      <c r="D256" s="567"/>
      <c r="E256" s="307"/>
      <c r="F256" s="300"/>
      <c r="G256" s="300"/>
      <c r="H256" s="300"/>
      <c r="I256" s="557"/>
      <c r="J256" s="558"/>
      <c r="K256" s="308" t="s">
        <v>111</v>
      </c>
      <c r="L256" s="309">
        <f t="shared" ref="L256:M256" si="530">SUM(L253+L255)</f>
        <v>15000</v>
      </c>
      <c r="M256" s="310">
        <f t="shared" si="530"/>
        <v>15233.743</v>
      </c>
      <c r="N256" s="311"/>
      <c r="O256" s="300"/>
      <c r="P256" s="300"/>
      <c r="Q256" s="300"/>
      <c r="R256" s="300"/>
      <c r="S256" s="300"/>
      <c r="T256" s="280"/>
      <c r="U256" s="300"/>
      <c r="V256" s="312"/>
      <c r="W256" s="313"/>
      <c r="X256" s="281"/>
      <c r="Y256" s="301"/>
      <c r="Z256" s="301"/>
      <c r="AA256" s="314"/>
      <c r="AB256" s="314"/>
      <c r="AC256" s="314"/>
      <c r="AD256" s="309"/>
      <c r="AE256" s="309"/>
      <c r="AF256" s="309"/>
      <c r="AG256" s="315"/>
      <c r="AH256" s="289"/>
      <c r="AI256" s="280"/>
      <c r="AJ256" s="280"/>
      <c r="AK256" s="280"/>
      <c r="AL256" s="280"/>
      <c r="AM256" s="280"/>
      <c r="AN256" s="280"/>
      <c r="AO256" s="280"/>
      <c r="AP256" s="280"/>
      <c r="AQ256" s="280"/>
      <c r="AR256" s="280"/>
      <c r="AS256" s="280"/>
      <c r="AT256" s="280"/>
      <c r="AU256" s="280"/>
      <c r="AV256" s="280"/>
      <c r="AW256" s="280"/>
      <c r="AX256" s="280"/>
      <c r="AY256" s="280"/>
      <c r="AZ256" s="280"/>
      <c r="BA256" s="289"/>
      <c r="BB256" s="289"/>
      <c r="BC256" s="289"/>
      <c r="BD256" s="289"/>
      <c r="BE256" s="289"/>
      <c r="BF256" s="289"/>
      <c r="BG256" s="289"/>
      <c r="BH256" s="289"/>
      <c r="BI256" s="289"/>
      <c r="BJ256" s="289"/>
      <c r="BK256" s="289"/>
      <c r="BL256" s="289"/>
      <c r="BM256" s="289"/>
      <c r="BN256" s="289"/>
      <c r="BO256" s="289"/>
      <c r="BP256" s="289"/>
      <c r="BQ256" s="289"/>
      <c r="BR256" s="289"/>
      <c r="BS256" s="289"/>
      <c r="BT256" s="289"/>
      <c r="BU256" s="289"/>
      <c r="BV256" s="289"/>
      <c r="BW256" s="289"/>
      <c r="BX256" s="289"/>
      <c r="BY256" s="289"/>
      <c r="BZ256" s="289"/>
      <c r="CA256" s="289"/>
      <c r="CB256" s="289"/>
      <c r="CC256" s="289"/>
      <c r="CD256" s="289"/>
      <c r="CE256" s="289"/>
      <c r="CF256" s="289"/>
      <c r="CG256" s="289"/>
      <c r="CH256" s="289"/>
      <c r="CI256" s="289"/>
      <c r="CJ256" s="289"/>
      <c r="CK256" s="289"/>
      <c r="CL256" s="289"/>
      <c r="CM256" s="289"/>
      <c r="CN256" s="289"/>
      <c r="CO256" s="289"/>
      <c r="CP256" s="289"/>
      <c r="CQ256" s="289"/>
      <c r="CR256" s="289"/>
      <c r="CS256" s="289"/>
      <c r="CT256" s="289"/>
      <c r="CU256" s="289"/>
      <c r="CV256" s="289"/>
      <c r="CW256" s="289"/>
      <c r="CX256" s="289"/>
      <c r="CY256" s="289"/>
      <c r="CZ256" s="289"/>
      <c r="DA256" s="289"/>
      <c r="DB256" s="289"/>
      <c r="DC256" s="289"/>
      <c r="DD256" s="289"/>
      <c r="DE256" s="289"/>
      <c r="DF256" s="289"/>
      <c r="DG256" s="289"/>
      <c r="DH256" s="289"/>
      <c r="DI256" s="289"/>
      <c r="DJ256" s="289"/>
      <c r="DK256" s="289"/>
      <c r="DL256" s="289"/>
      <c r="DM256" s="289"/>
      <c r="DN256" s="289"/>
      <c r="DO256" s="289"/>
      <c r="DP256" s="289"/>
      <c r="DQ256" s="289"/>
      <c r="DR256" s="289"/>
      <c r="DS256" s="280"/>
      <c r="DT256" s="289"/>
      <c r="DU256" s="289"/>
      <c r="DV256" s="289"/>
      <c r="DW256" s="289"/>
      <c r="DX256" s="289"/>
      <c r="DY256" s="280"/>
      <c r="DZ256" s="280"/>
      <c r="EA256" s="289"/>
      <c r="EB256" s="289"/>
      <c r="EC256" s="289"/>
      <c r="ED256" s="289"/>
      <c r="EE256" s="289"/>
      <c r="EF256" s="280"/>
      <c r="EG256" s="289"/>
      <c r="EH256" s="289"/>
      <c r="EI256" s="289"/>
      <c r="EJ256" s="289"/>
      <c r="EK256" s="289"/>
      <c r="EL256" s="280"/>
      <c r="EM256" s="289"/>
      <c r="EN256" s="289"/>
      <c r="EO256" s="289"/>
      <c r="EP256" s="289"/>
      <c r="EQ256" s="292"/>
      <c r="ER256" s="293"/>
      <c r="ES256" s="292"/>
      <c r="ET256" s="292"/>
      <c r="EU256" s="316"/>
      <c r="EV256" s="316"/>
      <c r="EW256" s="316"/>
      <c r="EX256" s="316"/>
      <c r="EY256" s="316"/>
      <c r="EZ256" s="292"/>
      <c r="FA256" s="292"/>
      <c r="FB256" s="316"/>
      <c r="FC256" s="292"/>
      <c r="FD256" s="292"/>
      <c r="FE256" s="316"/>
      <c r="FF256" s="316"/>
      <c r="FG256" s="316"/>
      <c r="FH256" s="316"/>
      <c r="FI256" s="316"/>
      <c r="FJ256" s="316"/>
      <c r="FK256" s="316"/>
      <c r="FL256" s="316"/>
      <c r="FM256" s="316"/>
      <c r="FN256" s="316"/>
      <c r="FO256" s="295"/>
      <c r="FP256" s="295"/>
      <c r="FQ256" s="295"/>
      <c r="FR256" s="295"/>
      <c r="FS256" s="295"/>
      <c r="FT256" s="295"/>
      <c r="FU256" s="797"/>
      <c r="FV256" s="797"/>
      <c r="FW256" s="797"/>
      <c r="FX256" s="797"/>
      <c r="FY256" s="797"/>
      <c r="FZ256" s="797"/>
      <c r="GA256" s="797"/>
    </row>
    <row r="257" ht="28.5" customHeight="1">
      <c r="A257" s="356">
        <v>1.0</v>
      </c>
      <c r="B257" s="78" t="s">
        <v>258</v>
      </c>
      <c r="C257" s="987" t="s">
        <v>510</v>
      </c>
      <c r="D257" s="155" t="s">
        <v>6</v>
      </c>
      <c r="E257" s="559" t="s">
        <v>1549</v>
      </c>
      <c r="F257" s="155" t="s">
        <v>322</v>
      </c>
      <c r="G257" s="169" t="s">
        <v>7</v>
      </c>
      <c r="H257" s="169" t="s">
        <v>330</v>
      </c>
      <c r="I257" s="395" t="s">
        <v>1080</v>
      </c>
      <c r="J257" s="413" t="s">
        <v>1550</v>
      </c>
      <c r="K257" s="413" t="s">
        <v>1551</v>
      </c>
      <c r="L257" s="429">
        <v>7000.0</v>
      </c>
      <c r="M257" s="417">
        <v>6988.144</v>
      </c>
      <c r="N257" s="414" t="s">
        <v>1552</v>
      </c>
      <c r="O257" s="148"/>
      <c r="P257" s="148"/>
      <c r="Q257" s="148"/>
      <c r="R257" s="148"/>
      <c r="S257" s="149" t="s">
        <v>93</v>
      </c>
      <c r="T257" s="79"/>
      <c r="U257" s="409">
        <v>45784.0</v>
      </c>
      <c r="V257" s="155"/>
      <c r="W257" s="169"/>
      <c r="X257" s="79" t="s">
        <v>334</v>
      </c>
      <c r="Y257" s="72"/>
      <c r="Z257" s="64"/>
      <c r="AA257" s="1281" t="s">
        <v>1553</v>
      </c>
      <c r="AB257" s="1278">
        <v>0.5647453703703704</v>
      </c>
      <c r="AC257" s="153"/>
      <c r="AD257" s="154">
        <v>7200.0</v>
      </c>
      <c r="AE257" s="154"/>
      <c r="AF257" s="154" t="s">
        <v>335</v>
      </c>
      <c r="AG257" s="977" t="s">
        <v>191</v>
      </c>
      <c r="AH257" s="399"/>
      <c r="AI257" s="759" t="s">
        <v>883</v>
      </c>
      <c r="AJ257" s="759" t="s">
        <v>883</v>
      </c>
      <c r="AK257" s="759" t="s">
        <v>884</v>
      </c>
      <c r="AL257" s="399" t="s">
        <v>142</v>
      </c>
      <c r="AM257" s="156"/>
      <c r="AN257" s="157"/>
      <c r="AO257" s="157"/>
      <c r="AP257" s="907">
        <v>3800.0</v>
      </c>
      <c r="AQ257" s="978">
        <f>(41.36+40.86)/2</f>
        <v>41.11</v>
      </c>
      <c r="AR257" s="972">
        <v>16472.0</v>
      </c>
      <c r="AS257" s="1198">
        <f t="shared" ref="AS257:AS263" si="531">AQ257*AR257</f>
        <v>677163.92</v>
      </c>
      <c r="AT257" s="971">
        <v>589039.0</v>
      </c>
      <c r="AU257" s="971">
        <v>562440.0</v>
      </c>
      <c r="AV257" s="902">
        <v>60000.0</v>
      </c>
      <c r="AW257" s="894">
        <f t="shared" ref="AW257:AW263" si="532">(AT257+AV257)-AS257</f>
        <v>-28124.92</v>
      </c>
      <c r="AX257" s="250"/>
      <c r="AY257" s="759">
        <v>8.20250506499226E14</v>
      </c>
      <c r="AZ257" s="893">
        <v>3.74174352E8</v>
      </c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  <c r="BL257" s="54"/>
      <c r="BM257" s="54"/>
      <c r="BN257" s="54"/>
      <c r="BO257" s="54"/>
      <c r="BP257" s="876">
        <f t="shared" ref="BP257:BP263" si="533">BO257-BJ257</f>
        <v>0</v>
      </c>
      <c r="BQ257" s="877">
        <f t="shared" ref="BQ257:BQ263" si="534">BO257-BK257</f>
        <v>0</v>
      </c>
      <c r="BR257" s="878">
        <f t="shared" ref="BR257:BR263" si="535">BO257-BN257</f>
        <v>0</v>
      </c>
      <c r="BS257" s="54"/>
      <c r="BT257" s="54"/>
      <c r="BU257" s="54"/>
      <c r="BV257" s="54"/>
      <c r="BW257" s="54"/>
      <c r="BX257" s="54"/>
      <c r="BY257" s="54"/>
      <c r="BZ257" s="54"/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  <c r="CK257" s="54"/>
      <c r="CL257" s="54"/>
      <c r="CM257" s="54"/>
      <c r="CN257" s="54"/>
      <c r="CO257" s="54"/>
      <c r="CP257" s="54"/>
      <c r="CQ257" s="54"/>
      <c r="CR257" s="54"/>
      <c r="CS257" s="54"/>
      <c r="CT257" s="54"/>
      <c r="CU257" s="1288">
        <v>45792.0</v>
      </c>
      <c r="CV257" s="1288">
        <v>45796.0</v>
      </c>
      <c r="CW257" s="1288">
        <v>45798.0</v>
      </c>
      <c r="CX257" s="1288">
        <v>45799.0</v>
      </c>
      <c r="CY257" s="1288">
        <v>45800.0</v>
      </c>
      <c r="CZ257" s="1288">
        <v>45804.0</v>
      </c>
      <c r="DA257" s="1288">
        <v>45796.0</v>
      </c>
      <c r="DB257" s="1288">
        <v>45796.0</v>
      </c>
      <c r="DC257" s="1288">
        <v>45798.0</v>
      </c>
      <c r="DD257" s="1288">
        <v>45799.0</v>
      </c>
      <c r="DE257" s="1288">
        <v>45800.0</v>
      </c>
      <c r="DF257" s="1288">
        <v>45804.0</v>
      </c>
      <c r="DG257" s="1274">
        <v>45813.0</v>
      </c>
      <c r="DH257" s="1274">
        <v>45817.0</v>
      </c>
      <c r="DI257" s="1274">
        <v>45817.0</v>
      </c>
      <c r="DJ257" s="1274">
        <v>45818.0</v>
      </c>
      <c r="DK257" s="1274">
        <v>45818.0</v>
      </c>
      <c r="DL257" s="1274">
        <v>45821.0</v>
      </c>
      <c r="DM257" s="79"/>
      <c r="DN257" s="105"/>
      <c r="DO257" s="105"/>
      <c r="DP257" s="105"/>
      <c r="DQ257" s="105"/>
      <c r="DR257" s="105"/>
      <c r="DS257" s="105"/>
      <c r="DT257" s="105"/>
      <c r="DU257" s="105"/>
      <c r="DV257" s="105"/>
      <c r="DW257" s="105"/>
      <c r="DX257" s="105"/>
      <c r="DY257" s="105"/>
      <c r="DZ257" s="105"/>
      <c r="EA257" s="105"/>
      <c r="EB257" s="105"/>
      <c r="EC257" s="105"/>
      <c r="ED257" s="105"/>
      <c r="EE257" s="105"/>
      <c r="EF257" s="105"/>
      <c r="EG257" s="105"/>
      <c r="EH257" s="105"/>
      <c r="EI257" s="105"/>
      <c r="EJ257" s="105"/>
      <c r="EK257" s="105"/>
      <c r="EL257" s="105"/>
      <c r="EM257" s="105"/>
      <c r="EN257" s="105"/>
      <c r="EO257" s="105"/>
      <c r="EP257" s="105"/>
      <c r="EQ257" s="163">
        <v>44000.0</v>
      </c>
      <c r="ER257" s="164" t="s">
        <v>194</v>
      </c>
      <c r="ES257" s="165">
        <v>3.0E7</v>
      </c>
      <c r="ET257" s="163"/>
      <c r="EU257" s="69"/>
      <c r="EV257" s="405">
        <v>45783.71527777778</v>
      </c>
      <c r="EW257" s="405">
        <v>45783.71527777778</v>
      </c>
      <c r="EX257" s="405">
        <v>45783.819444444445</v>
      </c>
      <c r="EY257" s="405">
        <v>45784.38888888889</v>
      </c>
      <c r="EZ257" s="71">
        <f t="shared" ref="EZ257:EZ263" si="536">EY257-EV257</f>
        <v>0.6736111111</v>
      </c>
      <c r="FA257" s="72" t="str">
        <f t="shared" ref="FA257:FA263" si="537">INT(EY257-EV257)&amp;" hari "&amp;HOUR(MOD(EY257-EV257,1))&amp;" jam "&amp;MINUTE(MOD(EY257-EV257,1))&amp;" menit "&amp;SECOND(MOD(EY257-EV257,1))</f>
        <v>0 hari 16 jam 10 menit 0</v>
      </c>
      <c r="FB257" s="402">
        <v>45784.56458333333</v>
      </c>
      <c r="FC257" s="71">
        <f t="shared" ref="FC257:FC263" si="538">FB257-EV257</f>
        <v>0.8493055556</v>
      </c>
      <c r="FD257" s="72" t="str">
        <f t="shared" ref="FD257:FD263" si="539">INT(FB257-EV257)&amp;" hari "&amp;HOUR(MOD(FB257-EV257,1))&amp;" jam "&amp;MINUTE(MOD(FB257-EV257,1))&amp;" menit "&amp;SECOND(MOD(FB257-EV257,1))</f>
        <v>0 hari 20 jam 23 menit 0</v>
      </c>
      <c r="FE257" s="306"/>
      <c r="FF257" s="306"/>
      <c r="FG257" s="306"/>
      <c r="FH257" s="306"/>
      <c r="FI257" s="71">
        <f t="shared" ref="FI257:FI263" si="540">FH257-FE257</f>
        <v>0</v>
      </c>
      <c r="FJ257" s="72" t="str">
        <f t="shared" ref="FJ257:FJ263" si="541">INT(FH257-FE257)&amp;" hari "&amp;HOUR(MOD(FH257-FE257,1))&amp;" jam "&amp;MINUTE(MOD(FH257-FE257,1))&amp;" menit "&amp;SECOND(MOD(FH257-FE257,1))</f>
        <v>0 hari 0 jam 0 menit 0</v>
      </c>
      <c r="FK257" s="71">
        <f t="shared" ref="FK257:FK263" si="542">FC257+FI257</f>
        <v>0.8493055556</v>
      </c>
      <c r="FL257" s="72" t="str">
        <f t="shared" ref="FL257:FL263" si="543">INT(FK257)&amp;" hari "&amp;HOUR(MOD(FK257,1))&amp;" jam "&amp;MINUTE(MOD(FK257,1))&amp;" menit "&amp;SECOND(MOD(FK257,1))</f>
        <v>0 hari 20 jam 23 menit 0</v>
      </c>
      <c r="FM257" s="76"/>
      <c r="FN257" s="166"/>
      <c r="FO257" s="167"/>
      <c r="FP257" s="167"/>
      <c r="FQ257" s="168"/>
      <c r="FR257" s="168"/>
      <c r="FS257" s="167"/>
      <c r="FT257" s="167"/>
      <c r="FU257" s="274"/>
      <c r="FV257" s="274"/>
      <c r="FW257" s="274"/>
      <c r="FX257" s="274"/>
      <c r="FY257" s="274"/>
      <c r="FZ257" s="274"/>
      <c r="GA257" s="274"/>
    </row>
    <row r="258" ht="28.5" customHeight="1">
      <c r="A258" s="412">
        <v>2.0</v>
      </c>
      <c r="B258" s="78" t="s">
        <v>258</v>
      </c>
      <c r="C258" s="155"/>
      <c r="D258" s="155"/>
      <c r="E258" s="559" t="s">
        <v>1554</v>
      </c>
      <c r="F258" s="155" t="s">
        <v>322</v>
      </c>
      <c r="G258" s="169" t="s">
        <v>7</v>
      </c>
      <c r="H258" s="169" t="s">
        <v>330</v>
      </c>
      <c r="I258" s="395" t="s">
        <v>1080</v>
      </c>
      <c r="J258" s="413" t="s">
        <v>1555</v>
      </c>
      <c r="K258" s="413" t="s">
        <v>647</v>
      </c>
      <c r="L258" s="429">
        <v>7000.0</v>
      </c>
      <c r="M258" s="417">
        <v>7085.81</v>
      </c>
      <c r="N258" s="414" t="s">
        <v>1552</v>
      </c>
      <c r="O258" s="148"/>
      <c r="P258" s="148"/>
      <c r="Q258" s="148"/>
      <c r="R258" s="148"/>
      <c r="S258" s="149" t="s">
        <v>93</v>
      </c>
      <c r="T258" s="79"/>
      <c r="U258" s="409">
        <v>45786.0</v>
      </c>
      <c r="V258" s="155"/>
      <c r="W258" s="169"/>
      <c r="X258" s="79" t="s">
        <v>334</v>
      </c>
      <c r="Y258" s="72"/>
      <c r="Z258" s="64"/>
      <c r="AA258" s="1281" t="s">
        <v>1556</v>
      </c>
      <c r="AB258" s="1278">
        <v>0.5682754629629629</v>
      </c>
      <c r="AC258" s="153"/>
      <c r="AD258" s="154">
        <v>7200.0</v>
      </c>
      <c r="AE258" s="154"/>
      <c r="AF258" s="154" t="s">
        <v>335</v>
      </c>
      <c r="AG258" s="977" t="s">
        <v>191</v>
      </c>
      <c r="AH258" s="399"/>
      <c r="AI258" s="759" t="s">
        <v>883</v>
      </c>
      <c r="AJ258" s="759" t="s">
        <v>883</v>
      </c>
      <c r="AK258" s="759" t="s">
        <v>884</v>
      </c>
      <c r="AL258" s="399" t="s">
        <v>142</v>
      </c>
      <c r="AM258" s="156"/>
      <c r="AN258" s="157"/>
      <c r="AO258" s="157"/>
      <c r="AP258" s="907">
        <v>3800.0</v>
      </c>
      <c r="AQ258" s="978">
        <f t="shared" ref="AQ258:AQ263" si="544">(40.86+40.83)/2</f>
        <v>40.845</v>
      </c>
      <c r="AR258" s="972">
        <v>16497.0</v>
      </c>
      <c r="AS258" s="1198">
        <f t="shared" si="531"/>
        <v>673819.965</v>
      </c>
      <c r="AT258" s="971">
        <v>589933.0</v>
      </c>
      <c r="AU258" s="971">
        <v>551110.0</v>
      </c>
      <c r="AV258" s="902">
        <v>60000.0</v>
      </c>
      <c r="AW258" s="894">
        <f t="shared" si="532"/>
        <v>-23886.965</v>
      </c>
      <c r="AX258" s="250"/>
      <c r="AY258" s="977"/>
      <c r="AZ258" s="305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  <c r="BM258" s="54"/>
      <c r="BN258" s="54"/>
      <c r="BO258" s="54"/>
      <c r="BP258" s="876">
        <f t="shared" si="533"/>
        <v>0</v>
      </c>
      <c r="BQ258" s="877">
        <f t="shared" si="534"/>
        <v>0</v>
      </c>
      <c r="BR258" s="878">
        <f t="shared" si="535"/>
        <v>0</v>
      </c>
      <c r="BS258" s="54"/>
      <c r="BT258" s="54"/>
      <c r="BU258" s="54"/>
      <c r="BV258" s="54"/>
      <c r="BW258" s="54"/>
      <c r="BX258" s="54"/>
      <c r="BY258" s="54"/>
      <c r="BZ258" s="54"/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  <c r="CK258" s="54"/>
      <c r="CL258" s="54"/>
      <c r="CM258" s="54"/>
      <c r="CN258" s="54"/>
      <c r="CO258" s="54"/>
      <c r="CP258" s="54"/>
      <c r="CQ258" s="54"/>
      <c r="CR258" s="54"/>
      <c r="CS258" s="54"/>
      <c r="CT258" s="54"/>
      <c r="CU258" s="1288">
        <v>45792.0</v>
      </c>
      <c r="CV258" s="1288">
        <v>45796.0</v>
      </c>
      <c r="CW258" s="1288">
        <v>45798.0</v>
      </c>
      <c r="CX258" s="1288">
        <v>45799.0</v>
      </c>
      <c r="CY258" s="1288">
        <v>45800.0</v>
      </c>
      <c r="CZ258" s="1274">
        <v>45811.0</v>
      </c>
      <c r="DA258" s="54"/>
      <c r="DB258" s="54"/>
      <c r="DC258" s="54"/>
      <c r="DD258" s="54"/>
      <c r="DE258" s="54"/>
      <c r="DF258" s="54"/>
      <c r="DG258" s="54"/>
      <c r="DH258" s="54"/>
      <c r="DI258" s="54"/>
      <c r="DJ258" s="54"/>
      <c r="DK258" s="54"/>
      <c r="DL258" s="54"/>
      <c r="DM258" s="79"/>
      <c r="DN258" s="105"/>
      <c r="DO258" s="105"/>
      <c r="DP258" s="105"/>
      <c r="DQ258" s="105"/>
      <c r="DR258" s="105"/>
      <c r="DS258" s="105"/>
      <c r="DT258" s="105"/>
      <c r="DU258" s="105"/>
      <c r="DV258" s="105"/>
      <c r="DW258" s="105"/>
      <c r="DX258" s="105"/>
      <c r="DY258" s="105"/>
      <c r="DZ258" s="105"/>
      <c r="EA258" s="105"/>
      <c r="EB258" s="105"/>
      <c r="EC258" s="105"/>
      <c r="ED258" s="105"/>
      <c r="EE258" s="105"/>
      <c r="EF258" s="105"/>
      <c r="EG258" s="105"/>
      <c r="EH258" s="105"/>
      <c r="EI258" s="105"/>
      <c r="EJ258" s="105"/>
      <c r="EK258" s="105"/>
      <c r="EL258" s="105"/>
      <c r="EM258" s="105"/>
      <c r="EN258" s="105"/>
      <c r="EO258" s="105"/>
      <c r="EP258" s="105"/>
      <c r="EQ258" s="163">
        <v>44000.0</v>
      </c>
      <c r="ER258" s="164" t="s">
        <v>194</v>
      </c>
      <c r="ES258" s="165">
        <v>3.0E7</v>
      </c>
      <c r="ET258" s="163"/>
      <c r="EU258" s="69"/>
      <c r="EV258" s="405">
        <v>45785.5</v>
      </c>
      <c r="EW258" s="405">
        <v>45785.5</v>
      </c>
      <c r="EX258" s="405">
        <v>45785.52777777778</v>
      </c>
      <c r="EY258" s="405">
        <v>45786.09722222222</v>
      </c>
      <c r="EZ258" s="71">
        <f t="shared" si="536"/>
        <v>0.5972222222</v>
      </c>
      <c r="FA258" s="72" t="str">
        <f t="shared" si="537"/>
        <v>0 hari 14 jam 20 menit 0</v>
      </c>
      <c r="FB258" s="402">
        <v>45786.56805555556</v>
      </c>
      <c r="FC258" s="71">
        <f t="shared" si="538"/>
        <v>1.068055556</v>
      </c>
      <c r="FD258" s="72" t="str">
        <f t="shared" si="539"/>
        <v>1 hari 1 jam 38 menit 0</v>
      </c>
      <c r="FE258" s="306"/>
      <c r="FF258" s="306"/>
      <c r="FG258" s="306"/>
      <c r="FH258" s="306"/>
      <c r="FI258" s="71">
        <f t="shared" si="540"/>
        <v>0</v>
      </c>
      <c r="FJ258" s="72" t="str">
        <f t="shared" si="541"/>
        <v>0 hari 0 jam 0 menit 0</v>
      </c>
      <c r="FK258" s="71">
        <f t="shared" si="542"/>
        <v>1.068055556</v>
      </c>
      <c r="FL258" s="72" t="str">
        <f t="shared" si="543"/>
        <v>1 hari 1 jam 38 menit 0</v>
      </c>
      <c r="FM258" s="76"/>
      <c r="FN258" s="166"/>
      <c r="FO258" s="167"/>
      <c r="FP258" s="167"/>
      <c r="FQ258" s="168"/>
      <c r="FR258" s="168"/>
      <c r="FS258" s="167"/>
      <c r="FT258" s="167"/>
      <c r="FU258" s="274"/>
      <c r="FV258" s="274"/>
      <c r="FW258" s="274"/>
      <c r="FX258" s="274"/>
      <c r="FY258" s="274"/>
      <c r="FZ258" s="274"/>
      <c r="GA258" s="274"/>
    </row>
    <row r="259" ht="28.5" customHeight="1">
      <c r="A259" s="412">
        <v>3.0</v>
      </c>
      <c r="B259" s="78" t="s">
        <v>258</v>
      </c>
      <c r="C259" s="155"/>
      <c r="D259" s="155"/>
      <c r="E259" s="559"/>
      <c r="F259" s="155" t="s">
        <v>322</v>
      </c>
      <c r="G259" s="169" t="s">
        <v>7</v>
      </c>
      <c r="H259" s="169" t="s">
        <v>330</v>
      </c>
      <c r="I259" s="395" t="s">
        <v>1080</v>
      </c>
      <c r="J259" s="413" t="s">
        <v>1557</v>
      </c>
      <c r="K259" s="413" t="s">
        <v>426</v>
      </c>
      <c r="L259" s="429">
        <v>7000.0</v>
      </c>
      <c r="M259" s="417">
        <v>7256.002</v>
      </c>
      <c r="N259" s="414" t="s">
        <v>1552</v>
      </c>
      <c r="O259" s="148"/>
      <c r="P259" s="148"/>
      <c r="Q259" s="148"/>
      <c r="R259" s="148"/>
      <c r="S259" s="149" t="s">
        <v>93</v>
      </c>
      <c r="T259" s="79"/>
      <c r="U259" s="409">
        <v>45787.0</v>
      </c>
      <c r="V259" s="155"/>
      <c r="W259" s="169"/>
      <c r="X259" s="79" t="s">
        <v>334</v>
      </c>
      <c r="Y259" s="72"/>
      <c r="Z259" s="64"/>
      <c r="AA259" s="1281" t="s">
        <v>1558</v>
      </c>
      <c r="AB259" s="1278">
        <v>0.6325</v>
      </c>
      <c r="AC259" s="153"/>
      <c r="AD259" s="154">
        <v>7200.0</v>
      </c>
      <c r="AE259" s="154"/>
      <c r="AF259" s="154" t="s">
        <v>335</v>
      </c>
      <c r="AG259" s="977" t="s">
        <v>191</v>
      </c>
      <c r="AH259" s="399"/>
      <c r="AI259" s="759" t="s">
        <v>883</v>
      </c>
      <c r="AJ259" s="759" t="s">
        <v>883</v>
      </c>
      <c r="AK259" s="759" t="s">
        <v>884</v>
      </c>
      <c r="AL259" s="399" t="s">
        <v>142</v>
      </c>
      <c r="AM259" s="156"/>
      <c r="AN259" s="157"/>
      <c r="AO259" s="157"/>
      <c r="AP259" s="907">
        <v>3800.0</v>
      </c>
      <c r="AQ259" s="978">
        <f t="shared" si="544"/>
        <v>40.845</v>
      </c>
      <c r="AR259" s="972">
        <v>16497.0</v>
      </c>
      <c r="AS259" s="1198">
        <f t="shared" si="531"/>
        <v>673819.965</v>
      </c>
      <c r="AT259" s="971">
        <v>589933.0</v>
      </c>
      <c r="AU259" s="971">
        <v>550897.0</v>
      </c>
      <c r="AV259" s="902">
        <v>60000.0</v>
      </c>
      <c r="AW259" s="894">
        <f t="shared" si="532"/>
        <v>-23886.965</v>
      </c>
      <c r="AX259" s="250"/>
      <c r="AY259" s="759">
        <v>8.2025050995464E14</v>
      </c>
      <c r="AZ259" s="893">
        <v>3.75081336E8</v>
      </c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/>
      <c r="BL259" s="54"/>
      <c r="BM259" s="54"/>
      <c r="BN259" s="54"/>
      <c r="BO259" s="54"/>
      <c r="BP259" s="876">
        <f t="shared" si="533"/>
        <v>0</v>
      </c>
      <c r="BQ259" s="877">
        <f t="shared" si="534"/>
        <v>0</v>
      </c>
      <c r="BR259" s="878">
        <f t="shared" si="535"/>
        <v>0</v>
      </c>
      <c r="BS259" s="54"/>
      <c r="BT259" s="54"/>
      <c r="BU259" s="54"/>
      <c r="BV259" s="54"/>
      <c r="BW259" s="54"/>
      <c r="BX259" s="54"/>
      <c r="BY259" s="54"/>
      <c r="BZ259" s="54"/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  <c r="CK259" s="54"/>
      <c r="CL259" s="54"/>
      <c r="CM259" s="54"/>
      <c r="CN259" s="54"/>
      <c r="CO259" s="54"/>
      <c r="CP259" s="54"/>
      <c r="CQ259" s="54"/>
      <c r="CR259" s="54"/>
      <c r="CS259" s="54"/>
      <c r="CT259" s="54"/>
      <c r="CU259" s="1288">
        <v>45792.0</v>
      </c>
      <c r="CV259" s="1288">
        <v>45796.0</v>
      </c>
      <c r="CW259" s="1288">
        <v>45798.0</v>
      </c>
      <c r="CX259" s="1288">
        <v>45799.0</v>
      </c>
      <c r="CY259" s="1288">
        <v>45800.0</v>
      </c>
      <c r="CZ259" s="1274">
        <v>45811.0</v>
      </c>
      <c r="DA259" s="54"/>
      <c r="DB259" s="54"/>
      <c r="DC259" s="54"/>
      <c r="DD259" s="54"/>
      <c r="DE259" s="54"/>
      <c r="DF259" s="54"/>
      <c r="DG259" s="54"/>
      <c r="DH259" s="54"/>
      <c r="DI259" s="54"/>
      <c r="DJ259" s="54"/>
      <c r="DK259" s="54"/>
      <c r="DL259" s="54"/>
      <c r="DM259" s="79"/>
      <c r="DN259" s="105"/>
      <c r="DO259" s="105"/>
      <c r="DP259" s="105"/>
      <c r="DQ259" s="105"/>
      <c r="DR259" s="105"/>
      <c r="DS259" s="105"/>
      <c r="DT259" s="105"/>
      <c r="DU259" s="105"/>
      <c r="DV259" s="105"/>
      <c r="DW259" s="105"/>
      <c r="DX259" s="105"/>
      <c r="DY259" s="105"/>
      <c r="DZ259" s="105"/>
      <c r="EA259" s="105"/>
      <c r="EB259" s="105"/>
      <c r="EC259" s="105"/>
      <c r="ED259" s="105"/>
      <c r="EE259" s="105"/>
      <c r="EF259" s="105"/>
      <c r="EG259" s="105"/>
      <c r="EH259" s="105"/>
      <c r="EI259" s="105"/>
      <c r="EJ259" s="105"/>
      <c r="EK259" s="105"/>
      <c r="EL259" s="105"/>
      <c r="EM259" s="105"/>
      <c r="EN259" s="105"/>
      <c r="EO259" s="105"/>
      <c r="EP259" s="105"/>
      <c r="EQ259" s="163">
        <v>44000.0</v>
      </c>
      <c r="ER259" s="164" t="s">
        <v>194</v>
      </c>
      <c r="ES259" s="165">
        <v>3.0E7</v>
      </c>
      <c r="ET259" s="163"/>
      <c r="EU259" s="69"/>
      <c r="EV259" s="405">
        <v>45786.302083333336</v>
      </c>
      <c r="EW259" s="405">
        <v>45786.302083333336</v>
      </c>
      <c r="EX259" s="405">
        <v>45786.34375</v>
      </c>
      <c r="EY259" s="405">
        <v>45787.17013888889</v>
      </c>
      <c r="EZ259" s="71">
        <f t="shared" si="536"/>
        <v>0.8680555556</v>
      </c>
      <c r="FA259" s="72" t="str">
        <f t="shared" si="537"/>
        <v>0 hari 20 jam 50 menit 0</v>
      </c>
      <c r="FB259" s="402">
        <v>45787.631944444445</v>
      </c>
      <c r="FC259" s="71">
        <f t="shared" si="538"/>
        <v>1.329861111</v>
      </c>
      <c r="FD259" s="72" t="str">
        <f t="shared" si="539"/>
        <v>1 hari 7 jam 55 menit 0</v>
      </c>
      <c r="FE259" s="306"/>
      <c r="FF259" s="306"/>
      <c r="FG259" s="306"/>
      <c r="FH259" s="306"/>
      <c r="FI259" s="71">
        <f t="shared" si="540"/>
        <v>0</v>
      </c>
      <c r="FJ259" s="72" t="str">
        <f t="shared" si="541"/>
        <v>0 hari 0 jam 0 menit 0</v>
      </c>
      <c r="FK259" s="71">
        <f t="shared" si="542"/>
        <v>1.329861111</v>
      </c>
      <c r="FL259" s="72" t="str">
        <f t="shared" si="543"/>
        <v>1 hari 7 jam 55 menit 0</v>
      </c>
      <c r="FM259" s="76"/>
      <c r="FN259" s="166"/>
      <c r="FO259" s="167"/>
      <c r="FP259" s="167"/>
      <c r="FQ259" s="168"/>
      <c r="FR259" s="168"/>
      <c r="FS259" s="167"/>
      <c r="FT259" s="167"/>
      <c r="FU259" s="274"/>
      <c r="FV259" s="274"/>
      <c r="FW259" s="274"/>
      <c r="FX259" s="274"/>
      <c r="FY259" s="274"/>
      <c r="FZ259" s="274"/>
      <c r="GA259" s="274"/>
    </row>
    <row r="260" ht="28.5" customHeight="1">
      <c r="A260" s="412">
        <v>4.0</v>
      </c>
      <c r="B260" s="78" t="s">
        <v>258</v>
      </c>
      <c r="C260" s="155"/>
      <c r="D260" s="155"/>
      <c r="E260" s="559"/>
      <c r="F260" s="155" t="s">
        <v>322</v>
      </c>
      <c r="G260" s="169" t="s">
        <v>7</v>
      </c>
      <c r="H260" s="169" t="s">
        <v>330</v>
      </c>
      <c r="I260" s="395" t="s">
        <v>1080</v>
      </c>
      <c r="J260" s="413" t="s">
        <v>1559</v>
      </c>
      <c r="K260" s="413" t="s">
        <v>1560</v>
      </c>
      <c r="L260" s="429">
        <v>7000.0</v>
      </c>
      <c r="M260" s="417">
        <v>7045.621</v>
      </c>
      <c r="N260" s="414" t="s">
        <v>1552</v>
      </c>
      <c r="O260" s="148"/>
      <c r="P260" s="148"/>
      <c r="Q260" s="148"/>
      <c r="R260" s="148"/>
      <c r="S260" s="149" t="s">
        <v>93</v>
      </c>
      <c r="T260" s="79"/>
      <c r="U260" s="409">
        <v>45789.0</v>
      </c>
      <c r="V260" s="155"/>
      <c r="W260" s="169"/>
      <c r="X260" s="79" t="s">
        <v>334</v>
      </c>
      <c r="Y260" s="72"/>
      <c r="Z260" s="64"/>
      <c r="AA260" s="1281" t="s">
        <v>1561</v>
      </c>
      <c r="AB260" s="1278">
        <v>0.7042708333333333</v>
      </c>
      <c r="AC260" s="153"/>
      <c r="AD260" s="154">
        <v>7200.0</v>
      </c>
      <c r="AE260" s="154"/>
      <c r="AF260" s="154" t="s">
        <v>335</v>
      </c>
      <c r="AG260" s="977" t="s">
        <v>191</v>
      </c>
      <c r="AH260" s="399"/>
      <c r="AI260" s="759" t="s">
        <v>883</v>
      </c>
      <c r="AJ260" s="759" t="s">
        <v>883</v>
      </c>
      <c r="AK260" s="759" t="s">
        <v>884</v>
      </c>
      <c r="AL260" s="399" t="s">
        <v>142</v>
      </c>
      <c r="AM260" s="156"/>
      <c r="AN260" s="157"/>
      <c r="AO260" s="157"/>
      <c r="AP260" s="907">
        <v>3800.0</v>
      </c>
      <c r="AQ260" s="978">
        <f t="shared" si="544"/>
        <v>40.845</v>
      </c>
      <c r="AR260" s="972">
        <v>16532.0</v>
      </c>
      <c r="AS260" s="1198">
        <f t="shared" si="531"/>
        <v>675249.54</v>
      </c>
      <c r="AT260" s="971">
        <v>589933.0</v>
      </c>
      <c r="AU260" s="971">
        <v>573166.0</v>
      </c>
      <c r="AV260" s="902">
        <v>60000.0</v>
      </c>
      <c r="AW260" s="894">
        <f t="shared" si="532"/>
        <v>-25316.54</v>
      </c>
      <c r="AX260" s="250"/>
      <c r="AY260" s="759">
        <v>8.20250511120131E14</v>
      </c>
      <c r="AZ260" s="893">
        <v>3.74264928E8</v>
      </c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876">
        <f t="shared" si="533"/>
        <v>0</v>
      </c>
      <c r="BQ260" s="877">
        <f t="shared" si="534"/>
        <v>0</v>
      </c>
      <c r="BR260" s="878">
        <f t="shared" si="535"/>
        <v>0</v>
      </c>
      <c r="BS260" s="54"/>
      <c r="BT260" s="54"/>
      <c r="BU260" s="54"/>
      <c r="BV260" s="54"/>
      <c r="BW260" s="54"/>
      <c r="BX260" s="54"/>
      <c r="BY260" s="54"/>
      <c r="BZ260" s="54"/>
      <c r="CA260" s="54"/>
      <c r="CB260" s="54"/>
      <c r="CC260" s="54"/>
      <c r="CD260" s="54"/>
      <c r="CE260" s="54"/>
      <c r="CF260" s="54"/>
      <c r="CG260" s="54"/>
      <c r="CH260" s="54"/>
      <c r="CI260" s="54"/>
      <c r="CJ260" s="54"/>
      <c r="CK260" s="54"/>
      <c r="CL260" s="54"/>
      <c r="CM260" s="54"/>
      <c r="CN260" s="54"/>
      <c r="CO260" s="54"/>
      <c r="CP260" s="54"/>
      <c r="CQ260" s="54"/>
      <c r="CR260" s="54"/>
      <c r="CS260" s="54"/>
      <c r="CT260" s="54"/>
      <c r="CU260" s="1288">
        <v>45792.0</v>
      </c>
      <c r="CV260" s="1288">
        <v>45796.0</v>
      </c>
      <c r="CW260" s="1288">
        <v>45798.0</v>
      </c>
      <c r="CX260" s="1288">
        <v>45799.0</v>
      </c>
      <c r="CY260" s="1288">
        <v>45800.0</v>
      </c>
      <c r="CZ260" s="1274">
        <v>45811.0</v>
      </c>
      <c r="DA260" s="54"/>
      <c r="DB260" s="54"/>
      <c r="DC260" s="54"/>
      <c r="DD260" s="54"/>
      <c r="DE260" s="54"/>
      <c r="DF260" s="54"/>
      <c r="DG260" s="54"/>
      <c r="DH260" s="54"/>
      <c r="DI260" s="54"/>
      <c r="DJ260" s="54"/>
      <c r="DK260" s="54"/>
      <c r="DL260" s="54"/>
      <c r="DM260" s="79"/>
      <c r="DN260" s="105"/>
      <c r="DO260" s="105"/>
      <c r="DP260" s="105"/>
      <c r="DQ260" s="105"/>
      <c r="DR260" s="105"/>
      <c r="DS260" s="105"/>
      <c r="DT260" s="105"/>
      <c r="DU260" s="105"/>
      <c r="DV260" s="105"/>
      <c r="DW260" s="105"/>
      <c r="DX260" s="105"/>
      <c r="DY260" s="105"/>
      <c r="DZ260" s="105"/>
      <c r="EA260" s="105"/>
      <c r="EB260" s="105"/>
      <c r="EC260" s="105"/>
      <c r="ED260" s="105"/>
      <c r="EE260" s="105"/>
      <c r="EF260" s="105"/>
      <c r="EG260" s="105"/>
      <c r="EH260" s="105"/>
      <c r="EI260" s="105"/>
      <c r="EJ260" s="105"/>
      <c r="EK260" s="105"/>
      <c r="EL260" s="105"/>
      <c r="EM260" s="105"/>
      <c r="EN260" s="105"/>
      <c r="EO260" s="105"/>
      <c r="EP260" s="105"/>
      <c r="EQ260" s="163">
        <v>44000.0</v>
      </c>
      <c r="ER260" s="164" t="s">
        <v>194</v>
      </c>
      <c r="ES260" s="165">
        <v>3.0E7</v>
      </c>
      <c r="ET260" s="163"/>
      <c r="EU260" s="69"/>
      <c r="EV260" s="405">
        <v>45788.37152777778</v>
      </c>
      <c r="EW260" s="405">
        <v>45788.37152777778</v>
      </c>
      <c r="EX260" s="405">
        <v>45789.0</v>
      </c>
      <c r="EY260" s="405">
        <v>45789.5625</v>
      </c>
      <c r="EZ260" s="71">
        <f t="shared" si="536"/>
        <v>1.190972222</v>
      </c>
      <c r="FA260" s="72" t="str">
        <f t="shared" si="537"/>
        <v>1 hari 4 jam 35 menit 0</v>
      </c>
      <c r="FB260" s="402">
        <v>45789.70416666667</v>
      </c>
      <c r="FC260" s="71">
        <f t="shared" si="538"/>
        <v>1.332638889</v>
      </c>
      <c r="FD260" s="72" t="str">
        <f t="shared" si="539"/>
        <v>1 hari 7 jam 59 menit 0</v>
      </c>
      <c r="FE260" s="306"/>
      <c r="FF260" s="306"/>
      <c r="FG260" s="306"/>
      <c r="FH260" s="306"/>
      <c r="FI260" s="71">
        <f t="shared" si="540"/>
        <v>0</v>
      </c>
      <c r="FJ260" s="72" t="str">
        <f t="shared" si="541"/>
        <v>0 hari 0 jam 0 menit 0</v>
      </c>
      <c r="FK260" s="71">
        <f t="shared" si="542"/>
        <v>1.332638889</v>
      </c>
      <c r="FL260" s="72" t="str">
        <f t="shared" si="543"/>
        <v>1 hari 7 jam 59 menit 0</v>
      </c>
      <c r="FM260" s="76"/>
      <c r="FN260" s="166"/>
      <c r="FO260" s="167"/>
      <c r="FP260" s="167"/>
      <c r="FQ260" s="168"/>
      <c r="FR260" s="168"/>
      <c r="FS260" s="167"/>
      <c r="FT260" s="167"/>
      <c r="FU260" s="274"/>
      <c r="FV260" s="274"/>
      <c r="FW260" s="274"/>
      <c r="FX260" s="274"/>
      <c r="FY260" s="274"/>
      <c r="FZ260" s="274"/>
      <c r="GA260" s="274"/>
    </row>
    <row r="261" ht="28.5" customHeight="1">
      <c r="A261" s="412">
        <v>5.0</v>
      </c>
      <c r="B261" s="78" t="s">
        <v>258</v>
      </c>
      <c r="C261" s="155"/>
      <c r="D261" s="155"/>
      <c r="E261" s="559"/>
      <c r="F261" s="155" t="s">
        <v>322</v>
      </c>
      <c r="G261" s="169" t="s">
        <v>7</v>
      </c>
      <c r="H261" s="169" t="s">
        <v>330</v>
      </c>
      <c r="I261" s="395" t="s">
        <v>1080</v>
      </c>
      <c r="J261" s="413" t="s">
        <v>1562</v>
      </c>
      <c r="K261" s="413" t="s">
        <v>1563</v>
      </c>
      <c r="L261" s="429">
        <v>7000.0</v>
      </c>
      <c r="M261" s="417">
        <v>7013.376</v>
      </c>
      <c r="N261" s="414" t="s">
        <v>1552</v>
      </c>
      <c r="O261" s="148"/>
      <c r="P261" s="148"/>
      <c r="Q261" s="148"/>
      <c r="R261" s="148"/>
      <c r="S261" s="149" t="s">
        <v>93</v>
      </c>
      <c r="T261" s="79"/>
      <c r="U261" s="409">
        <v>45788.0</v>
      </c>
      <c r="V261" s="155"/>
      <c r="W261" s="169"/>
      <c r="X261" s="79" t="s">
        <v>334</v>
      </c>
      <c r="Y261" s="72"/>
      <c r="Z261" s="64"/>
      <c r="AA261" s="1281" t="s">
        <v>1564</v>
      </c>
      <c r="AB261" s="1278">
        <v>0.45395833333333335</v>
      </c>
      <c r="AC261" s="153"/>
      <c r="AD261" s="154">
        <v>7200.0</v>
      </c>
      <c r="AE261" s="154"/>
      <c r="AF261" s="154" t="s">
        <v>335</v>
      </c>
      <c r="AG261" s="977" t="s">
        <v>191</v>
      </c>
      <c r="AH261" s="399"/>
      <c r="AI261" s="759" t="s">
        <v>883</v>
      </c>
      <c r="AJ261" s="759" t="s">
        <v>883</v>
      </c>
      <c r="AK261" s="759" t="s">
        <v>884</v>
      </c>
      <c r="AL261" s="399" t="s">
        <v>142</v>
      </c>
      <c r="AM261" s="156"/>
      <c r="AN261" s="157"/>
      <c r="AO261" s="157"/>
      <c r="AP261" s="907">
        <v>3800.0</v>
      </c>
      <c r="AQ261" s="978">
        <f t="shared" si="544"/>
        <v>40.845</v>
      </c>
      <c r="AR261" s="972">
        <v>16532.0</v>
      </c>
      <c r="AS261" s="1198">
        <f t="shared" si="531"/>
        <v>675249.54</v>
      </c>
      <c r="AT261" s="971">
        <v>585520.0</v>
      </c>
      <c r="AU261" s="971">
        <v>547483.0</v>
      </c>
      <c r="AV261" s="902">
        <v>60000.0</v>
      </c>
      <c r="AW261" s="894">
        <f t="shared" si="532"/>
        <v>-29729.54</v>
      </c>
      <c r="AX261" s="250"/>
      <c r="AY261" s="759">
        <v>8.20250510086129E14</v>
      </c>
      <c r="AZ261" s="893">
        <v>3.74264928E8</v>
      </c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876">
        <f t="shared" si="533"/>
        <v>0</v>
      </c>
      <c r="BQ261" s="877">
        <f t="shared" si="534"/>
        <v>0</v>
      </c>
      <c r="BR261" s="878">
        <f t="shared" si="535"/>
        <v>0</v>
      </c>
      <c r="BS261" s="54"/>
      <c r="BT261" s="54"/>
      <c r="BU261" s="54"/>
      <c r="BV261" s="54"/>
      <c r="BW261" s="54"/>
      <c r="BX261" s="54"/>
      <c r="BY261" s="54"/>
      <c r="BZ261" s="54"/>
      <c r="CA261" s="54"/>
      <c r="CB261" s="54"/>
      <c r="CC261" s="54"/>
      <c r="CD261" s="54"/>
      <c r="CE261" s="54"/>
      <c r="CF261" s="54"/>
      <c r="CG261" s="54"/>
      <c r="CH261" s="54"/>
      <c r="CI261" s="54"/>
      <c r="CJ261" s="54"/>
      <c r="CK261" s="54"/>
      <c r="CL261" s="54"/>
      <c r="CM261" s="54"/>
      <c r="CN261" s="54"/>
      <c r="CO261" s="54"/>
      <c r="CP261" s="54"/>
      <c r="CQ261" s="54"/>
      <c r="CR261" s="54"/>
      <c r="CS261" s="54"/>
      <c r="CT261" s="54"/>
      <c r="CU261" s="1288">
        <v>45792.0</v>
      </c>
      <c r="CV261" s="1288">
        <v>45796.0</v>
      </c>
      <c r="CW261" s="1288">
        <v>45798.0</v>
      </c>
      <c r="CX261" s="1288">
        <v>45799.0</v>
      </c>
      <c r="CY261" s="1288">
        <v>45800.0</v>
      </c>
      <c r="CZ261" s="1288">
        <v>45804.0</v>
      </c>
      <c r="DA261" s="54"/>
      <c r="DB261" s="54"/>
      <c r="DC261" s="54"/>
      <c r="DD261" s="54"/>
      <c r="DE261" s="54"/>
      <c r="DF261" s="54"/>
      <c r="DG261" s="54"/>
      <c r="DH261" s="54"/>
      <c r="DI261" s="54"/>
      <c r="DJ261" s="54"/>
      <c r="DK261" s="54"/>
      <c r="DL261" s="54"/>
      <c r="DM261" s="79"/>
      <c r="DN261" s="105"/>
      <c r="DO261" s="105"/>
      <c r="DP261" s="105"/>
      <c r="DQ261" s="105"/>
      <c r="DR261" s="105"/>
      <c r="DS261" s="105"/>
      <c r="DT261" s="105"/>
      <c r="DU261" s="105"/>
      <c r="DV261" s="105"/>
      <c r="DW261" s="105"/>
      <c r="DX261" s="105"/>
      <c r="DY261" s="105"/>
      <c r="DZ261" s="105"/>
      <c r="EA261" s="105"/>
      <c r="EB261" s="105"/>
      <c r="EC261" s="105"/>
      <c r="ED261" s="105"/>
      <c r="EE261" s="105"/>
      <c r="EF261" s="105"/>
      <c r="EG261" s="105"/>
      <c r="EH261" s="105"/>
      <c r="EI261" s="105"/>
      <c r="EJ261" s="105"/>
      <c r="EK261" s="105"/>
      <c r="EL261" s="105"/>
      <c r="EM261" s="105"/>
      <c r="EN261" s="105"/>
      <c r="EO261" s="105"/>
      <c r="EP261" s="105"/>
      <c r="EQ261" s="163">
        <v>44000.0</v>
      </c>
      <c r="ER261" s="164" t="s">
        <v>194</v>
      </c>
      <c r="ES261" s="165">
        <v>3.0E7</v>
      </c>
      <c r="ET261" s="163"/>
      <c r="EU261" s="69"/>
      <c r="EV261" s="405">
        <v>45787.489583333336</v>
      </c>
      <c r="EW261" s="405">
        <v>45787.489583333336</v>
      </c>
      <c r="EX261" s="405">
        <v>45787.677083333336</v>
      </c>
      <c r="EY261" s="405">
        <v>45788.1875</v>
      </c>
      <c r="EZ261" s="71">
        <f t="shared" si="536"/>
        <v>0.6979166667</v>
      </c>
      <c r="FA261" s="72" t="str">
        <f t="shared" si="537"/>
        <v>0 hari 16 jam 45 menit 0</v>
      </c>
      <c r="FB261" s="402">
        <v>45788.45347222222</v>
      </c>
      <c r="FC261" s="71">
        <f t="shared" si="538"/>
        <v>0.9638888889</v>
      </c>
      <c r="FD261" s="72" t="str">
        <f t="shared" si="539"/>
        <v>0 hari 23 jam 8 menit 0</v>
      </c>
      <c r="FE261" s="306"/>
      <c r="FF261" s="306"/>
      <c r="FG261" s="306"/>
      <c r="FH261" s="306"/>
      <c r="FI261" s="71">
        <f t="shared" si="540"/>
        <v>0</v>
      </c>
      <c r="FJ261" s="72" t="str">
        <f t="shared" si="541"/>
        <v>0 hari 0 jam 0 menit 0</v>
      </c>
      <c r="FK261" s="71">
        <f t="shared" si="542"/>
        <v>0.9638888889</v>
      </c>
      <c r="FL261" s="72" t="str">
        <f t="shared" si="543"/>
        <v>0 hari 23 jam 8 menit 0</v>
      </c>
      <c r="FM261" s="76"/>
      <c r="FN261" s="166"/>
      <c r="FO261" s="167"/>
      <c r="FP261" s="167"/>
      <c r="FQ261" s="168"/>
      <c r="FR261" s="168"/>
      <c r="FS261" s="167"/>
      <c r="FT261" s="167"/>
      <c r="FU261" s="274"/>
      <c r="FV261" s="274"/>
      <c r="FW261" s="274"/>
      <c r="FX261" s="274"/>
      <c r="FY261" s="274"/>
      <c r="FZ261" s="274"/>
      <c r="GA261" s="274"/>
    </row>
    <row r="262" ht="28.5" customHeight="1">
      <c r="A262" s="412">
        <v>6.0</v>
      </c>
      <c r="B262" s="78" t="s">
        <v>258</v>
      </c>
      <c r="C262" s="155"/>
      <c r="D262" s="155"/>
      <c r="E262" s="559"/>
      <c r="F262" s="155" t="s">
        <v>322</v>
      </c>
      <c r="G262" s="169" t="s">
        <v>7</v>
      </c>
      <c r="H262" s="169" t="s">
        <v>330</v>
      </c>
      <c r="I262" s="395" t="s">
        <v>1080</v>
      </c>
      <c r="J262" s="413" t="s">
        <v>1565</v>
      </c>
      <c r="K262" s="413" t="s">
        <v>1566</v>
      </c>
      <c r="L262" s="429">
        <v>7000.0</v>
      </c>
      <c r="M262" s="417">
        <v>7045.488</v>
      </c>
      <c r="N262" s="414" t="s">
        <v>1552</v>
      </c>
      <c r="O262" s="148"/>
      <c r="P262" s="148"/>
      <c r="Q262" s="148"/>
      <c r="R262" s="148"/>
      <c r="S262" s="149" t="s">
        <v>93</v>
      </c>
      <c r="T262" s="79"/>
      <c r="U262" s="409">
        <v>45790.0</v>
      </c>
      <c r="V262" s="155"/>
      <c r="W262" s="169"/>
      <c r="X262" s="79" t="s">
        <v>334</v>
      </c>
      <c r="Y262" s="72"/>
      <c r="Z262" s="64"/>
      <c r="AA262" s="1281" t="s">
        <v>1567</v>
      </c>
      <c r="AB262" s="1278">
        <v>0.6819560185185185</v>
      </c>
      <c r="AC262" s="153"/>
      <c r="AD262" s="154">
        <v>7200.0</v>
      </c>
      <c r="AE262" s="154"/>
      <c r="AF262" s="154" t="s">
        <v>335</v>
      </c>
      <c r="AG262" s="977" t="s">
        <v>191</v>
      </c>
      <c r="AH262" s="399"/>
      <c r="AI262" s="759" t="s">
        <v>883</v>
      </c>
      <c r="AJ262" s="759" t="s">
        <v>883</v>
      </c>
      <c r="AK262" s="759" t="s">
        <v>884</v>
      </c>
      <c r="AL262" s="399" t="s">
        <v>142</v>
      </c>
      <c r="AM262" s="156"/>
      <c r="AN262" s="157"/>
      <c r="AO262" s="157"/>
      <c r="AP262" s="907">
        <v>3800.0</v>
      </c>
      <c r="AQ262" s="978">
        <f t="shared" si="544"/>
        <v>40.845</v>
      </c>
      <c r="AR262" s="972">
        <v>16532.0</v>
      </c>
      <c r="AS262" s="1198">
        <f t="shared" si="531"/>
        <v>675249.54</v>
      </c>
      <c r="AT262" s="971">
        <v>585520.0</v>
      </c>
      <c r="AU262" s="971">
        <v>559316.0</v>
      </c>
      <c r="AV262" s="902">
        <v>60000.0</v>
      </c>
      <c r="AW262" s="894">
        <f t="shared" si="532"/>
        <v>-29729.54</v>
      </c>
      <c r="AX262" s="250"/>
      <c r="AY262" s="759">
        <v>8.20250512183069E14</v>
      </c>
      <c r="AZ262" s="893">
        <v>3.74264928E8</v>
      </c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876">
        <f t="shared" si="533"/>
        <v>0</v>
      </c>
      <c r="BQ262" s="877">
        <f t="shared" si="534"/>
        <v>0</v>
      </c>
      <c r="BR262" s="878">
        <f t="shared" si="535"/>
        <v>0</v>
      </c>
      <c r="BS262" s="54"/>
      <c r="BT262" s="54"/>
      <c r="BU262" s="54"/>
      <c r="BV262" s="54"/>
      <c r="BW262" s="54"/>
      <c r="BX262" s="54"/>
      <c r="BY262" s="54"/>
      <c r="BZ262" s="54"/>
      <c r="CA262" s="54"/>
      <c r="CB262" s="54"/>
      <c r="CC262" s="54"/>
      <c r="CD262" s="54"/>
      <c r="CE262" s="54"/>
      <c r="CF262" s="54"/>
      <c r="CG262" s="54"/>
      <c r="CH262" s="54"/>
      <c r="CI262" s="54"/>
      <c r="CJ262" s="54"/>
      <c r="CK262" s="54"/>
      <c r="CL262" s="54"/>
      <c r="CM262" s="54"/>
      <c r="CN262" s="54"/>
      <c r="CO262" s="54"/>
      <c r="CP262" s="54"/>
      <c r="CQ262" s="54"/>
      <c r="CR262" s="54"/>
      <c r="CS262" s="54"/>
      <c r="CT262" s="54"/>
      <c r="CU262" s="1288">
        <v>45792.0</v>
      </c>
      <c r="CV262" s="1288">
        <v>45796.0</v>
      </c>
      <c r="CW262" s="1288">
        <v>45798.0</v>
      </c>
      <c r="CX262" s="1288">
        <v>45799.0</v>
      </c>
      <c r="CY262" s="1288">
        <v>45800.0</v>
      </c>
      <c r="CZ262" s="1274">
        <v>45811.0</v>
      </c>
      <c r="DA262" s="54"/>
      <c r="DB262" s="54"/>
      <c r="DC262" s="54"/>
      <c r="DD262" s="54"/>
      <c r="DE262" s="54"/>
      <c r="DF262" s="54"/>
      <c r="DG262" s="54"/>
      <c r="DH262" s="54"/>
      <c r="DI262" s="54"/>
      <c r="DJ262" s="54"/>
      <c r="DK262" s="54"/>
      <c r="DL262" s="54"/>
      <c r="DM262" s="79"/>
      <c r="DN262" s="105"/>
      <c r="DO262" s="105"/>
      <c r="DP262" s="105"/>
      <c r="DQ262" s="105"/>
      <c r="DR262" s="105"/>
      <c r="DS262" s="105"/>
      <c r="DT262" s="105"/>
      <c r="DU262" s="105"/>
      <c r="DV262" s="105"/>
      <c r="DW262" s="105"/>
      <c r="DX262" s="105"/>
      <c r="DY262" s="105"/>
      <c r="DZ262" s="105"/>
      <c r="EA262" s="105"/>
      <c r="EB262" s="105"/>
      <c r="EC262" s="105"/>
      <c r="ED262" s="105"/>
      <c r="EE262" s="105"/>
      <c r="EF262" s="105"/>
      <c r="EG262" s="105"/>
      <c r="EH262" s="105"/>
      <c r="EI262" s="105"/>
      <c r="EJ262" s="105"/>
      <c r="EK262" s="105"/>
      <c r="EL262" s="105"/>
      <c r="EM262" s="105"/>
      <c r="EN262" s="105"/>
      <c r="EO262" s="105"/>
      <c r="EP262" s="105"/>
      <c r="EQ262" s="163">
        <v>44000.0</v>
      </c>
      <c r="ER262" s="164" t="s">
        <v>194</v>
      </c>
      <c r="ES262" s="165">
        <v>3.0E7</v>
      </c>
      <c r="ET262" s="163"/>
      <c r="EU262" s="69"/>
      <c r="EV262" s="69"/>
      <c r="EW262" s="69"/>
      <c r="EX262" s="69"/>
      <c r="EY262" s="69"/>
      <c r="EZ262" s="71">
        <f t="shared" si="536"/>
        <v>0</v>
      </c>
      <c r="FA262" s="72" t="str">
        <f t="shared" si="537"/>
        <v>0 hari 0 jam 0 menit 0</v>
      </c>
      <c r="FB262" s="402">
        <v>45790.68194444444</v>
      </c>
      <c r="FC262" s="71">
        <f t="shared" si="538"/>
        <v>45790.68194</v>
      </c>
      <c r="FD262" s="72" t="str">
        <f t="shared" si="539"/>
        <v>45790 hari 16 jam 22 menit 0</v>
      </c>
      <c r="FE262" s="306"/>
      <c r="FF262" s="306"/>
      <c r="FG262" s="306"/>
      <c r="FH262" s="306"/>
      <c r="FI262" s="71">
        <f t="shared" si="540"/>
        <v>0</v>
      </c>
      <c r="FJ262" s="72" t="str">
        <f t="shared" si="541"/>
        <v>0 hari 0 jam 0 menit 0</v>
      </c>
      <c r="FK262" s="71">
        <f t="shared" si="542"/>
        <v>45790.68194</v>
      </c>
      <c r="FL262" s="72" t="str">
        <f t="shared" si="543"/>
        <v>45790 hari 16 jam 22 menit 0</v>
      </c>
      <c r="FM262" s="76"/>
      <c r="FN262" s="166"/>
      <c r="FO262" s="167"/>
      <c r="FP262" s="167"/>
      <c r="FQ262" s="168"/>
      <c r="FR262" s="168"/>
      <c r="FS262" s="167"/>
      <c r="FT262" s="167"/>
      <c r="FU262" s="274"/>
      <c r="FV262" s="274"/>
      <c r="FW262" s="274"/>
      <c r="FX262" s="274"/>
      <c r="FY262" s="274"/>
      <c r="FZ262" s="274"/>
      <c r="GA262" s="274"/>
    </row>
    <row r="263" ht="28.5" customHeight="1">
      <c r="A263" s="412">
        <v>7.0</v>
      </c>
      <c r="B263" s="78" t="s">
        <v>258</v>
      </c>
      <c r="C263" s="155"/>
      <c r="D263" s="155"/>
      <c r="E263" s="559"/>
      <c r="F263" s="155" t="s">
        <v>322</v>
      </c>
      <c r="G263" s="169" t="s">
        <v>7</v>
      </c>
      <c r="H263" s="169" t="s">
        <v>330</v>
      </c>
      <c r="I263" s="395" t="s">
        <v>1080</v>
      </c>
      <c r="J263" s="413" t="s">
        <v>1568</v>
      </c>
      <c r="K263" s="413" t="s">
        <v>1569</v>
      </c>
      <c r="L263" s="429">
        <v>6500.0</v>
      </c>
      <c r="M263" s="417">
        <v>6066.412</v>
      </c>
      <c r="N263" s="414" t="s">
        <v>1552</v>
      </c>
      <c r="O263" s="148"/>
      <c r="P263" s="148"/>
      <c r="Q263" s="148"/>
      <c r="R263" s="148"/>
      <c r="S263" s="149" t="s">
        <v>93</v>
      </c>
      <c r="T263" s="79"/>
      <c r="U263" s="409">
        <v>45791.0</v>
      </c>
      <c r="V263" s="155"/>
      <c r="W263" s="169"/>
      <c r="X263" s="79" t="s">
        <v>334</v>
      </c>
      <c r="Y263" s="72"/>
      <c r="Z263" s="64"/>
      <c r="AA263" s="1281" t="s">
        <v>1570</v>
      </c>
      <c r="AB263" s="1278">
        <v>0.44311342592592595</v>
      </c>
      <c r="AC263" s="153"/>
      <c r="AD263" s="154">
        <v>7200.0</v>
      </c>
      <c r="AE263" s="154"/>
      <c r="AF263" s="154" t="s">
        <v>335</v>
      </c>
      <c r="AG263" s="977" t="s">
        <v>191</v>
      </c>
      <c r="AH263" s="399"/>
      <c r="AI263" s="759" t="s">
        <v>883</v>
      </c>
      <c r="AJ263" s="759" t="s">
        <v>883</v>
      </c>
      <c r="AK263" s="759" t="s">
        <v>884</v>
      </c>
      <c r="AL263" s="399" t="s">
        <v>142</v>
      </c>
      <c r="AM263" s="156"/>
      <c r="AN263" s="157"/>
      <c r="AO263" s="157"/>
      <c r="AP263" s="907">
        <v>3800.0</v>
      </c>
      <c r="AQ263" s="978">
        <f t="shared" si="544"/>
        <v>40.845</v>
      </c>
      <c r="AR263" s="972">
        <v>16532.0</v>
      </c>
      <c r="AS263" s="1198">
        <f t="shared" si="531"/>
        <v>675249.54</v>
      </c>
      <c r="AT263" s="971">
        <v>586762.0</v>
      </c>
      <c r="AU263" s="971">
        <v>562919.0</v>
      </c>
      <c r="AV263" s="902">
        <v>60000.0</v>
      </c>
      <c r="AW263" s="894">
        <f t="shared" si="532"/>
        <v>-28487.54</v>
      </c>
      <c r="AX263" s="250"/>
      <c r="AY263" s="759">
        <v>8.2025051326766E14</v>
      </c>
      <c r="AZ263" s="893">
        <v>3.19225968E8</v>
      </c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876">
        <f t="shared" si="533"/>
        <v>0</v>
      </c>
      <c r="BQ263" s="877">
        <f t="shared" si="534"/>
        <v>0</v>
      </c>
      <c r="BR263" s="878">
        <f t="shared" si="535"/>
        <v>0</v>
      </c>
      <c r="BS263" s="54"/>
      <c r="BT263" s="54"/>
      <c r="BU263" s="54"/>
      <c r="BV263" s="54"/>
      <c r="BW263" s="54"/>
      <c r="BX263" s="54"/>
      <c r="BY263" s="54"/>
      <c r="BZ263" s="54"/>
      <c r="CA263" s="54"/>
      <c r="CB263" s="54"/>
      <c r="CC263" s="54"/>
      <c r="CD263" s="54"/>
      <c r="CE263" s="54"/>
      <c r="CF263" s="54"/>
      <c r="CG263" s="54"/>
      <c r="CH263" s="54"/>
      <c r="CI263" s="54"/>
      <c r="CJ263" s="54"/>
      <c r="CK263" s="54"/>
      <c r="CL263" s="54"/>
      <c r="CM263" s="54"/>
      <c r="CN263" s="54"/>
      <c r="CO263" s="54"/>
      <c r="CP263" s="54"/>
      <c r="CQ263" s="54"/>
      <c r="CR263" s="54"/>
      <c r="CS263" s="54"/>
      <c r="CT263" s="54"/>
      <c r="CU263" s="1288">
        <v>45792.0</v>
      </c>
      <c r="CV263" s="1288">
        <v>45796.0</v>
      </c>
      <c r="CW263" s="1288">
        <v>45798.0</v>
      </c>
      <c r="CX263" s="1288">
        <v>45799.0</v>
      </c>
      <c r="CY263" s="1288">
        <v>45800.0</v>
      </c>
      <c r="CZ263" s="1288">
        <v>45804.0</v>
      </c>
      <c r="DA263" s="54"/>
      <c r="DB263" s="54"/>
      <c r="DC263" s="54"/>
      <c r="DD263" s="54"/>
      <c r="DE263" s="54"/>
      <c r="DF263" s="54"/>
      <c r="DG263" s="54"/>
      <c r="DH263" s="54"/>
      <c r="DI263" s="54"/>
      <c r="DJ263" s="54"/>
      <c r="DK263" s="54"/>
      <c r="DL263" s="54"/>
      <c r="DM263" s="79"/>
      <c r="DN263" s="105"/>
      <c r="DO263" s="105"/>
      <c r="DP263" s="105"/>
      <c r="DQ263" s="105"/>
      <c r="DR263" s="105"/>
      <c r="DS263" s="105"/>
      <c r="DT263" s="105"/>
      <c r="DU263" s="105"/>
      <c r="DV263" s="105"/>
      <c r="DW263" s="105"/>
      <c r="DX263" s="105"/>
      <c r="DY263" s="105"/>
      <c r="DZ263" s="105"/>
      <c r="EA263" s="105"/>
      <c r="EB263" s="105"/>
      <c r="EC263" s="105"/>
      <c r="ED263" s="105"/>
      <c r="EE263" s="105"/>
      <c r="EF263" s="105"/>
      <c r="EG263" s="105"/>
      <c r="EH263" s="105"/>
      <c r="EI263" s="105"/>
      <c r="EJ263" s="105"/>
      <c r="EK263" s="105"/>
      <c r="EL263" s="105"/>
      <c r="EM263" s="105"/>
      <c r="EN263" s="105"/>
      <c r="EO263" s="105"/>
      <c r="EP263" s="105"/>
      <c r="EQ263" s="163">
        <v>44000.0</v>
      </c>
      <c r="ER263" s="164" t="s">
        <v>194</v>
      </c>
      <c r="ES263" s="165">
        <v>3.0E7</v>
      </c>
      <c r="ET263" s="163"/>
      <c r="EU263" s="69"/>
      <c r="EV263" s="69"/>
      <c r="EW263" s="69"/>
      <c r="EX263" s="69"/>
      <c r="EY263" s="69"/>
      <c r="EZ263" s="71">
        <f t="shared" si="536"/>
        <v>0</v>
      </c>
      <c r="FA263" s="72" t="str">
        <f t="shared" si="537"/>
        <v>0 hari 0 jam 0 menit 0</v>
      </c>
      <c r="FB263" s="402">
        <v>45791.44305555556</v>
      </c>
      <c r="FC263" s="71">
        <f t="shared" si="538"/>
        <v>45791.44306</v>
      </c>
      <c r="FD263" s="72" t="str">
        <f t="shared" si="539"/>
        <v>45791 hari 10 jam 38 menit 0</v>
      </c>
      <c r="FE263" s="306"/>
      <c r="FF263" s="306"/>
      <c r="FG263" s="306"/>
      <c r="FH263" s="306"/>
      <c r="FI263" s="71">
        <f t="shared" si="540"/>
        <v>0</v>
      </c>
      <c r="FJ263" s="72" t="str">
        <f t="shared" si="541"/>
        <v>0 hari 0 jam 0 menit 0</v>
      </c>
      <c r="FK263" s="71">
        <f t="shared" si="542"/>
        <v>45791.44306</v>
      </c>
      <c r="FL263" s="72" t="str">
        <f t="shared" si="543"/>
        <v>45791 hari 10 jam 38 menit 0</v>
      </c>
      <c r="FM263" s="76"/>
      <c r="FN263" s="166"/>
      <c r="FO263" s="167"/>
      <c r="FP263" s="167"/>
      <c r="FQ263" s="168"/>
      <c r="FR263" s="168"/>
      <c r="FS263" s="167"/>
      <c r="FT263" s="167"/>
      <c r="FU263" s="274"/>
      <c r="FV263" s="274"/>
      <c r="FW263" s="274"/>
      <c r="FX263" s="274"/>
      <c r="FY263" s="274"/>
      <c r="FZ263" s="274"/>
      <c r="GA263" s="274"/>
    </row>
    <row r="264" ht="15.0" customHeight="1">
      <c r="A264" s="301"/>
      <c r="B264" s="553"/>
      <c r="C264" s="554"/>
      <c r="D264" s="567"/>
      <c r="E264" s="307"/>
      <c r="F264" s="300"/>
      <c r="G264" s="300"/>
      <c r="H264" s="300"/>
      <c r="I264" s="557"/>
      <c r="J264" s="558"/>
      <c r="K264" s="308" t="s">
        <v>111</v>
      </c>
      <c r="L264" s="309">
        <f t="shared" ref="L264:M264" si="545">SUM(L257:L263)</f>
        <v>48500</v>
      </c>
      <c r="M264" s="310">
        <f t="shared" si="545"/>
        <v>48500.853</v>
      </c>
      <c r="N264" s="311"/>
      <c r="O264" s="300"/>
      <c r="P264" s="300"/>
      <c r="Q264" s="300"/>
      <c r="R264" s="300"/>
      <c r="S264" s="300"/>
      <c r="T264" s="280"/>
      <c r="U264" s="300"/>
      <c r="V264" s="312"/>
      <c r="W264" s="313"/>
      <c r="X264" s="281"/>
      <c r="Y264" s="301"/>
      <c r="Z264" s="301"/>
      <c r="AA264" s="314"/>
      <c r="AB264" s="314"/>
      <c r="AC264" s="314"/>
      <c r="AD264" s="309"/>
      <c r="AE264" s="309"/>
      <c r="AF264" s="309"/>
      <c r="AG264" s="301"/>
      <c r="AH264" s="280"/>
      <c r="AI264" s="280"/>
      <c r="AJ264" s="280"/>
      <c r="AK264" s="280"/>
      <c r="AL264" s="280"/>
      <c r="AM264" s="280"/>
      <c r="AN264" s="280"/>
      <c r="AO264" s="280"/>
      <c r="AP264" s="280"/>
      <c r="AQ264" s="280"/>
      <c r="AR264" s="280"/>
      <c r="AS264" s="280"/>
      <c r="AT264" s="280"/>
      <c r="AU264" s="280"/>
      <c r="AV264" s="280"/>
      <c r="AW264" s="301"/>
      <c r="AX264" s="280"/>
      <c r="AY264" s="280"/>
      <c r="AZ264" s="280"/>
      <c r="BA264" s="289"/>
      <c r="BB264" s="289"/>
      <c r="BC264" s="289"/>
      <c r="BD264" s="289"/>
      <c r="BE264" s="289"/>
      <c r="BF264" s="289"/>
      <c r="BG264" s="289"/>
      <c r="BH264" s="289"/>
      <c r="BI264" s="289"/>
      <c r="BJ264" s="289"/>
      <c r="BK264" s="289"/>
      <c r="BL264" s="289"/>
      <c r="BM264" s="289"/>
      <c r="BN264" s="289"/>
      <c r="BO264" s="289"/>
      <c r="BP264" s="289"/>
      <c r="BQ264" s="289"/>
      <c r="BR264" s="289"/>
      <c r="BS264" s="289"/>
      <c r="BT264" s="289"/>
      <c r="BU264" s="289"/>
      <c r="BV264" s="289"/>
      <c r="BW264" s="289"/>
      <c r="BX264" s="289"/>
      <c r="BY264" s="289"/>
      <c r="BZ264" s="289"/>
      <c r="CA264" s="289"/>
      <c r="CB264" s="289"/>
      <c r="CC264" s="289"/>
      <c r="CD264" s="289"/>
      <c r="CE264" s="289"/>
      <c r="CF264" s="289"/>
      <c r="CG264" s="289"/>
      <c r="CH264" s="289"/>
      <c r="CI264" s="289"/>
      <c r="CJ264" s="289"/>
      <c r="CK264" s="289"/>
      <c r="CL264" s="289"/>
      <c r="CM264" s="289"/>
      <c r="CN264" s="289"/>
      <c r="CO264" s="289"/>
      <c r="CP264" s="289"/>
      <c r="CQ264" s="289"/>
      <c r="CR264" s="289"/>
      <c r="CS264" s="289"/>
      <c r="CT264" s="289"/>
      <c r="CU264" s="289"/>
      <c r="CV264" s="289"/>
      <c r="CW264" s="289"/>
      <c r="CX264" s="289"/>
      <c r="CY264" s="289"/>
      <c r="CZ264" s="289"/>
      <c r="DA264" s="289"/>
      <c r="DB264" s="289"/>
      <c r="DC264" s="289"/>
      <c r="DD264" s="289"/>
      <c r="DE264" s="289"/>
      <c r="DF264" s="289"/>
      <c r="DG264" s="289"/>
      <c r="DH264" s="289"/>
      <c r="DI264" s="289"/>
      <c r="DJ264" s="289"/>
      <c r="DK264" s="289"/>
      <c r="DL264" s="289"/>
      <c r="DM264" s="289"/>
      <c r="DN264" s="289"/>
      <c r="DO264" s="289"/>
      <c r="DP264" s="289"/>
      <c r="DQ264" s="289"/>
      <c r="DR264" s="289"/>
      <c r="DS264" s="280"/>
      <c r="DT264" s="289"/>
      <c r="DU264" s="289"/>
      <c r="DV264" s="289"/>
      <c r="DW264" s="289"/>
      <c r="DX264" s="289"/>
      <c r="DY264" s="280"/>
      <c r="DZ264" s="280"/>
      <c r="EA264" s="289"/>
      <c r="EB264" s="289"/>
      <c r="EC264" s="289"/>
      <c r="ED264" s="289"/>
      <c r="EE264" s="289"/>
      <c r="EF264" s="280"/>
      <c r="EG264" s="289"/>
      <c r="EH264" s="289"/>
      <c r="EI264" s="289"/>
      <c r="EJ264" s="289"/>
      <c r="EK264" s="289"/>
      <c r="EL264" s="280"/>
      <c r="EM264" s="289"/>
      <c r="EN264" s="289"/>
      <c r="EO264" s="289"/>
      <c r="EP264" s="289"/>
      <c r="EQ264" s="292"/>
      <c r="ER264" s="293"/>
      <c r="ES264" s="292"/>
      <c r="ET264" s="292"/>
      <c r="EU264" s="316"/>
      <c r="EV264" s="316"/>
      <c r="EW264" s="316"/>
      <c r="EX264" s="316"/>
      <c r="EY264" s="316"/>
      <c r="EZ264" s="292"/>
      <c r="FA264" s="292"/>
      <c r="FB264" s="316"/>
      <c r="FC264" s="292"/>
      <c r="FD264" s="292"/>
      <c r="FE264" s="316"/>
      <c r="FF264" s="316"/>
      <c r="FG264" s="316"/>
      <c r="FH264" s="316"/>
      <c r="FI264" s="316"/>
      <c r="FJ264" s="316"/>
      <c r="FK264" s="316"/>
      <c r="FL264" s="316"/>
      <c r="FM264" s="316"/>
      <c r="FN264" s="316"/>
      <c r="FO264" s="295"/>
      <c r="FP264" s="295"/>
      <c r="FQ264" s="295"/>
      <c r="FR264" s="295"/>
      <c r="FS264" s="295"/>
      <c r="FT264" s="295"/>
      <c r="FU264" s="797"/>
      <c r="FV264" s="797"/>
      <c r="FW264" s="797"/>
      <c r="FX264" s="797"/>
      <c r="FY264" s="797"/>
      <c r="FZ264" s="797"/>
      <c r="GA264" s="797"/>
    </row>
    <row r="265" ht="28.5" customHeight="1">
      <c r="A265" s="356">
        <v>1.0</v>
      </c>
      <c r="B265" s="78" t="s">
        <v>258</v>
      </c>
      <c r="C265" s="1289" t="s">
        <v>510</v>
      </c>
      <c r="D265" s="155" t="s">
        <v>6</v>
      </c>
      <c r="E265" s="559" t="s">
        <v>1571</v>
      </c>
      <c r="F265" s="155" t="s">
        <v>322</v>
      </c>
      <c r="G265" s="169" t="s">
        <v>7</v>
      </c>
      <c r="H265" s="169" t="s">
        <v>330</v>
      </c>
      <c r="I265" s="395" t="s">
        <v>1080</v>
      </c>
      <c r="J265" s="413" t="s">
        <v>1572</v>
      </c>
      <c r="K265" s="413" t="s">
        <v>1573</v>
      </c>
      <c r="L265" s="429">
        <v>8000.0</v>
      </c>
      <c r="M265" s="417">
        <v>7695.681</v>
      </c>
      <c r="N265" s="414" t="s">
        <v>1552</v>
      </c>
      <c r="O265" s="148"/>
      <c r="P265" s="148"/>
      <c r="Q265" s="148"/>
      <c r="R265" s="148"/>
      <c r="S265" s="149" t="s">
        <v>93</v>
      </c>
      <c r="T265" s="79"/>
      <c r="U265" s="409">
        <v>45839.0</v>
      </c>
      <c r="V265" s="155"/>
      <c r="W265" s="169"/>
      <c r="X265" s="79" t="s">
        <v>334</v>
      </c>
      <c r="Y265" s="72"/>
      <c r="Z265" s="64"/>
      <c r="AA265" s="1281" t="s">
        <v>1574</v>
      </c>
      <c r="AB265" s="399" t="s">
        <v>1575</v>
      </c>
      <c r="AC265" s="153"/>
      <c r="AD265" s="154">
        <v>7200.0</v>
      </c>
      <c r="AE265" s="154"/>
      <c r="AF265" s="154" t="s">
        <v>335</v>
      </c>
      <c r="AG265" s="79" t="s">
        <v>191</v>
      </c>
      <c r="AH265" s="399"/>
      <c r="AI265" s="759" t="s">
        <v>883</v>
      </c>
      <c r="AJ265" s="759" t="s">
        <v>883</v>
      </c>
      <c r="AK265" s="759" t="s">
        <v>884</v>
      </c>
      <c r="AL265" s="399" t="s">
        <v>142</v>
      </c>
      <c r="AM265" s="156"/>
      <c r="AN265" s="157"/>
      <c r="AO265" s="157"/>
      <c r="AP265" s="907">
        <v>3800.0</v>
      </c>
      <c r="AQ265" s="978">
        <f t="shared" ref="AQ265:AQ269" si="546">(35.43+35.29)/2</f>
        <v>35.36</v>
      </c>
      <c r="AR265" s="972">
        <v>16231.0</v>
      </c>
      <c r="AS265" s="1198">
        <f t="shared" ref="AS265:AS271" si="547">AQ265*AR265</f>
        <v>573928.16</v>
      </c>
      <c r="AT265" s="971">
        <v>487092.0</v>
      </c>
      <c r="AU265" s="971">
        <v>454921.0</v>
      </c>
      <c r="AV265" s="902">
        <v>60000.0</v>
      </c>
      <c r="AW265" s="1201">
        <f t="shared" ref="AW265:AW271" si="548">(AT265+AV265)-AS265</f>
        <v>-26836.16</v>
      </c>
      <c r="AX265" s="902" t="s">
        <v>192</v>
      </c>
      <c r="AY265" s="977"/>
      <c r="AZ265" s="305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876">
        <f t="shared" ref="BP265:BP271" si="549">BO265-BJ265</f>
        <v>0</v>
      </c>
      <c r="BQ265" s="877">
        <f t="shared" ref="BQ265:BQ271" si="550">BO265-BK265</f>
        <v>0</v>
      </c>
      <c r="BR265" s="878">
        <f t="shared" ref="BR265:BR271" si="551">BO265-BN265</f>
        <v>0</v>
      </c>
      <c r="BS265" s="54"/>
      <c r="BT265" s="54"/>
      <c r="BU265" s="54"/>
      <c r="BV265" s="54"/>
      <c r="BW265" s="54"/>
      <c r="BX265" s="54"/>
      <c r="BY265" s="54"/>
      <c r="BZ265" s="54"/>
      <c r="CA265" s="54"/>
      <c r="CB265" s="54"/>
      <c r="CC265" s="54"/>
      <c r="CD265" s="54"/>
      <c r="CE265" s="54"/>
      <c r="CF265" s="54"/>
      <c r="CG265" s="54"/>
      <c r="CH265" s="54"/>
      <c r="CI265" s="54"/>
      <c r="CJ265" s="54"/>
      <c r="CK265" s="54"/>
      <c r="CL265" s="54"/>
      <c r="CM265" s="54"/>
      <c r="CN265" s="54"/>
      <c r="CO265" s="54"/>
      <c r="CP265" s="54"/>
      <c r="CQ265" s="54"/>
      <c r="CR265" s="54"/>
      <c r="CS265" s="54"/>
      <c r="CT265" s="54"/>
      <c r="CU265" s="1274">
        <v>45855.0</v>
      </c>
      <c r="CV265" s="1274">
        <v>45855.0</v>
      </c>
      <c r="CW265" s="1274">
        <v>45855.0</v>
      </c>
      <c r="CX265" s="1274">
        <v>45856.0</v>
      </c>
      <c r="CY265" s="1274">
        <v>45856.0</v>
      </c>
      <c r="CZ265" s="1274">
        <v>45860.0</v>
      </c>
      <c r="DA265" s="1274">
        <v>45855.0</v>
      </c>
      <c r="DB265" s="1274">
        <v>45855.0</v>
      </c>
      <c r="DC265" s="1274">
        <v>45855.0</v>
      </c>
      <c r="DD265" s="1274">
        <v>45856.0</v>
      </c>
      <c r="DE265" s="1274">
        <v>45856.0</v>
      </c>
      <c r="DF265" s="1274">
        <v>45860.0</v>
      </c>
      <c r="DG265" s="1274">
        <v>45859.0</v>
      </c>
      <c r="DH265" s="1274">
        <v>45860.0</v>
      </c>
      <c r="DI265" s="1274">
        <v>45862.0</v>
      </c>
      <c r="DJ265" s="1274">
        <v>45862.0</v>
      </c>
      <c r="DK265" s="1274">
        <v>45862.0</v>
      </c>
      <c r="DL265" s="1274">
        <v>45867.0</v>
      </c>
      <c r="DM265" s="79"/>
      <c r="DN265" s="105"/>
      <c r="DO265" s="105"/>
      <c r="DP265" s="105"/>
      <c r="DQ265" s="105"/>
      <c r="DR265" s="105"/>
      <c r="DS265" s="105"/>
      <c r="DT265" s="105"/>
      <c r="DU265" s="105"/>
      <c r="DV265" s="105"/>
      <c r="DW265" s="105"/>
      <c r="DX265" s="105"/>
      <c r="DY265" s="105"/>
      <c r="DZ265" s="105"/>
      <c r="EA265" s="105"/>
      <c r="EB265" s="105"/>
      <c r="EC265" s="105"/>
      <c r="ED265" s="105"/>
      <c r="EE265" s="105"/>
      <c r="EF265" s="105"/>
      <c r="EG265" s="105"/>
      <c r="EH265" s="105"/>
      <c r="EI265" s="105"/>
      <c r="EJ265" s="105"/>
      <c r="EK265" s="105"/>
      <c r="EL265" s="105"/>
      <c r="EM265" s="105"/>
      <c r="EN265" s="105"/>
      <c r="EO265" s="105"/>
      <c r="EP265" s="105"/>
      <c r="EQ265" s="163">
        <v>44000.0</v>
      </c>
      <c r="ER265" s="164" t="s">
        <v>194</v>
      </c>
      <c r="ES265" s="165">
        <v>3.0E7</v>
      </c>
      <c r="ET265" s="163"/>
      <c r="EU265" s="69"/>
      <c r="EV265" s="69"/>
      <c r="EW265" s="69"/>
      <c r="EX265" s="69"/>
      <c r="EY265" s="69"/>
      <c r="EZ265" s="71">
        <f t="shared" ref="EZ265:EZ271" si="552">EY265-EV265</f>
        <v>0</v>
      </c>
      <c r="FA265" s="72" t="str">
        <f t="shared" ref="FA265:FA271" si="553">INT(EY265-EV265)&amp;" hari "&amp;HOUR(MOD(EY265-EV265,1))&amp;" jam "&amp;MINUTE(MOD(EY265-EV265,1))&amp;" menit "&amp;SECOND(MOD(EY265-EV265,1))</f>
        <v>0 hari 0 jam 0 menit 0</v>
      </c>
      <c r="FB265" s="73"/>
      <c r="FC265" s="71">
        <f t="shared" ref="FC265:FC271" si="554">FB265-EV265</f>
        <v>0</v>
      </c>
      <c r="FD265" s="72" t="str">
        <f t="shared" ref="FD265:FD271" si="555">INT(FB265-EV265)&amp;" hari "&amp;HOUR(MOD(FB265-EV265,1))&amp;" jam "&amp;MINUTE(MOD(FB265-EV265,1))&amp;" menit "&amp;SECOND(MOD(FB265-EV265,1))</f>
        <v>0 hari 0 jam 0 menit 0</v>
      </c>
      <c r="FE265" s="306"/>
      <c r="FF265" s="306"/>
      <c r="FG265" s="306"/>
      <c r="FH265" s="306"/>
      <c r="FI265" s="71">
        <f t="shared" ref="FI265:FI271" si="556">FH265-FE265</f>
        <v>0</v>
      </c>
      <c r="FJ265" s="72" t="str">
        <f t="shared" ref="FJ265:FJ271" si="557">INT(FH265-FE265)&amp;" hari "&amp;HOUR(MOD(FH265-FE265,1))&amp;" jam "&amp;MINUTE(MOD(FH265-FE265,1))&amp;" menit "&amp;SECOND(MOD(FH265-FE265,1))</f>
        <v>0 hari 0 jam 0 menit 0</v>
      </c>
      <c r="FK265" s="71">
        <f t="shared" ref="FK265:FK271" si="558">FC265+FI265</f>
        <v>0</v>
      </c>
      <c r="FL265" s="72" t="str">
        <f t="shared" ref="FL265:FL271" si="559">INT(FK265)&amp;" hari "&amp;HOUR(MOD(FK265,1))&amp;" jam "&amp;MINUTE(MOD(FK265,1))&amp;" menit "&amp;SECOND(MOD(FK265,1))</f>
        <v>0 hari 0 jam 0 menit 0</v>
      </c>
      <c r="FM265" s="76"/>
      <c r="FN265" s="166"/>
      <c r="FO265" s="167"/>
      <c r="FP265" s="167"/>
      <c r="FQ265" s="168"/>
      <c r="FR265" s="168"/>
      <c r="FS265" s="167"/>
      <c r="FT265" s="167"/>
      <c r="FU265" s="274"/>
      <c r="FV265" s="274"/>
      <c r="FW265" s="274"/>
      <c r="FX265" s="274"/>
      <c r="FY265" s="274"/>
      <c r="FZ265" s="274"/>
      <c r="GA265" s="274"/>
    </row>
    <row r="266" ht="28.5" customHeight="1">
      <c r="A266" s="412">
        <v>2.0</v>
      </c>
      <c r="B266" s="78" t="s">
        <v>258</v>
      </c>
      <c r="C266" s="413"/>
      <c r="D266" s="155"/>
      <c r="E266" s="559" t="s">
        <v>1576</v>
      </c>
      <c r="F266" s="155" t="s">
        <v>322</v>
      </c>
      <c r="G266" s="169" t="s">
        <v>7</v>
      </c>
      <c r="H266" s="169" t="s">
        <v>330</v>
      </c>
      <c r="I266" s="395" t="s">
        <v>1080</v>
      </c>
      <c r="J266" s="413" t="s">
        <v>1577</v>
      </c>
      <c r="K266" s="413" t="s">
        <v>1578</v>
      </c>
      <c r="L266" s="429">
        <v>7500.0</v>
      </c>
      <c r="M266" s="417">
        <v>7395.519</v>
      </c>
      <c r="N266" s="414" t="s">
        <v>1552</v>
      </c>
      <c r="O266" s="148"/>
      <c r="P266" s="148"/>
      <c r="Q266" s="148"/>
      <c r="R266" s="148"/>
      <c r="S266" s="149" t="s">
        <v>93</v>
      </c>
      <c r="T266" s="79"/>
      <c r="U266" s="409">
        <v>45838.0</v>
      </c>
      <c r="V266" s="155"/>
      <c r="W266" s="169"/>
      <c r="X266" s="79" t="s">
        <v>334</v>
      </c>
      <c r="Y266" s="72"/>
      <c r="Z266" s="64"/>
      <c r="AA266" s="1280" t="s">
        <v>1579</v>
      </c>
      <c r="AB266" s="399" t="s">
        <v>1580</v>
      </c>
      <c r="AC266" s="153"/>
      <c r="AD266" s="154">
        <v>7200.0</v>
      </c>
      <c r="AE266" s="154"/>
      <c r="AF266" s="154" t="s">
        <v>335</v>
      </c>
      <c r="AG266" s="79" t="s">
        <v>191</v>
      </c>
      <c r="AH266" s="399"/>
      <c r="AI266" s="759" t="s">
        <v>883</v>
      </c>
      <c r="AJ266" s="759" t="s">
        <v>883</v>
      </c>
      <c r="AK266" s="759" t="s">
        <v>884</v>
      </c>
      <c r="AL266" s="399" t="s">
        <v>142</v>
      </c>
      <c r="AM266" s="156"/>
      <c r="AN266" s="157"/>
      <c r="AO266" s="157"/>
      <c r="AP266" s="907">
        <v>3800.0</v>
      </c>
      <c r="AQ266" s="978">
        <f t="shared" si="546"/>
        <v>35.36</v>
      </c>
      <c r="AR266" s="972">
        <v>16233.0</v>
      </c>
      <c r="AS266" s="1198">
        <f t="shared" si="547"/>
        <v>573998.88</v>
      </c>
      <c r="AT266" s="971">
        <v>487152.0</v>
      </c>
      <c r="AU266" s="971">
        <v>466705.0</v>
      </c>
      <c r="AV266" s="902">
        <v>60000.0</v>
      </c>
      <c r="AW266" s="894">
        <f t="shared" si="548"/>
        <v>-26846.88</v>
      </c>
      <c r="AX266" s="902" t="s">
        <v>192</v>
      </c>
      <c r="AY266" s="977"/>
      <c r="AZ266" s="305"/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54"/>
      <c r="BP266" s="876">
        <f t="shared" si="549"/>
        <v>0</v>
      </c>
      <c r="BQ266" s="877">
        <f t="shared" si="550"/>
        <v>0</v>
      </c>
      <c r="BR266" s="878">
        <f t="shared" si="551"/>
        <v>0</v>
      </c>
      <c r="BS266" s="54"/>
      <c r="BT266" s="54"/>
      <c r="BU266" s="54"/>
      <c r="BV266" s="54"/>
      <c r="BW266" s="54"/>
      <c r="BX266" s="54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  <c r="CK266" s="54"/>
      <c r="CL266" s="54"/>
      <c r="CM266" s="54"/>
      <c r="CN266" s="54"/>
      <c r="CO266" s="54"/>
      <c r="CP266" s="54"/>
      <c r="CQ266" s="54"/>
      <c r="CR266" s="54"/>
      <c r="CS266" s="54"/>
      <c r="CT266" s="54"/>
      <c r="CU266" s="1274">
        <v>45855.0</v>
      </c>
      <c r="CV266" s="1274">
        <v>45855.0</v>
      </c>
      <c r="CW266" s="1274">
        <v>45855.0</v>
      </c>
      <c r="CX266" s="1274">
        <v>45856.0</v>
      </c>
      <c r="CY266" s="1274">
        <v>45856.0</v>
      </c>
      <c r="CZ266" s="1274">
        <v>45860.0</v>
      </c>
      <c r="DA266" s="54"/>
      <c r="DB266" s="54"/>
      <c r="DC266" s="54"/>
      <c r="DD266" s="54"/>
      <c r="DE266" s="54"/>
      <c r="DF266" s="54"/>
      <c r="DG266" s="54"/>
      <c r="DH266" s="54"/>
      <c r="DI266" s="54"/>
      <c r="DJ266" s="54"/>
      <c r="DK266" s="54"/>
      <c r="DL266" s="54"/>
      <c r="DM266" s="79"/>
      <c r="DN266" s="105"/>
      <c r="DO266" s="105"/>
      <c r="DP266" s="105"/>
      <c r="DQ266" s="105"/>
      <c r="DR266" s="105"/>
      <c r="DS266" s="105"/>
      <c r="DT266" s="105"/>
      <c r="DU266" s="105"/>
      <c r="DV266" s="105"/>
      <c r="DW266" s="105"/>
      <c r="DX266" s="105"/>
      <c r="DY266" s="105"/>
      <c r="DZ266" s="105"/>
      <c r="EA266" s="105"/>
      <c r="EB266" s="105"/>
      <c r="EC266" s="105"/>
      <c r="ED266" s="105"/>
      <c r="EE266" s="105"/>
      <c r="EF266" s="105"/>
      <c r="EG266" s="105"/>
      <c r="EH266" s="105"/>
      <c r="EI266" s="105"/>
      <c r="EJ266" s="105"/>
      <c r="EK266" s="105"/>
      <c r="EL266" s="105"/>
      <c r="EM266" s="105"/>
      <c r="EN266" s="105"/>
      <c r="EO266" s="105"/>
      <c r="EP266" s="105"/>
      <c r="EQ266" s="163">
        <v>44000.0</v>
      </c>
      <c r="ER266" s="164" t="s">
        <v>194</v>
      </c>
      <c r="ES266" s="165">
        <v>3.0E7</v>
      </c>
      <c r="ET266" s="163"/>
      <c r="EU266" s="69"/>
      <c r="EV266" s="69"/>
      <c r="EW266" s="69"/>
      <c r="EX266" s="69"/>
      <c r="EY266" s="69"/>
      <c r="EZ266" s="71">
        <f t="shared" si="552"/>
        <v>0</v>
      </c>
      <c r="FA266" s="72" t="str">
        <f t="shared" si="553"/>
        <v>0 hari 0 jam 0 menit 0</v>
      </c>
      <c r="FB266" s="73"/>
      <c r="FC266" s="71">
        <f t="shared" si="554"/>
        <v>0</v>
      </c>
      <c r="FD266" s="72" t="str">
        <f t="shared" si="555"/>
        <v>0 hari 0 jam 0 menit 0</v>
      </c>
      <c r="FE266" s="306"/>
      <c r="FF266" s="306"/>
      <c r="FG266" s="306"/>
      <c r="FH266" s="306"/>
      <c r="FI266" s="71">
        <f t="shared" si="556"/>
        <v>0</v>
      </c>
      <c r="FJ266" s="72" t="str">
        <f t="shared" si="557"/>
        <v>0 hari 0 jam 0 menit 0</v>
      </c>
      <c r="FK266" s="71">
        <f t="shared" si="558"/>
        <v>0</v>
      </c>
      <c r="FL266" s="72" t="str">
        <f t="shared" si="559"/>
        <v>0 hari 0 jam 0 menit 0</v>
      </c>
      <c r="FM266" s="76"/>
      <c r="FN266" s="166"/>
      <c r="FO266" s="167"/>
      <c r="FP266" s="167"/>
      <c r="FQ266" s="168"/>
      <c r="FR266" s="168"/>
      <c r="FS266" s="167"/>
      <c r="FT266" s="167"/>
      <c r="FU266" s="274"/>
      <c r="FV266" s="274"/>
      <c r="FW266" s="274"/>
      <c r="FX266" s="274"/>
      <c r="FY266" s="274"/>
      <c r="FZ266" s="274"/>
      <c r="GA266" s="274"/>
    </row>
    <row r="267" ht="28.5" customHeight="1">
      <c r="A267" s="412">
        <v>3.0</v>
      </c>
      <c r="B267" s="78" t="s">
        <v>258</v>
      </c>
      <c r="C267" s="413"/>
      <c r="D267" s="155"/>
      <c r="E267" s="559"/>
      <c r="F267" s="155" t="s">
        <v>322</v>
      </c>
      <c r="G267" s="169" t="s">
        <v>7</v>
      </c>
      <c r="H267" s="169" t="s">
        <v>330</v>
      </c>
      <c r="I267" s="395" t="s">
        <v>1080</v>
      </c>
      <c r="J267" s="413" t="s">
        <v>1581</v>
      </c>
      <c r="K267" s="413" t="s">
        <v>415</v>
      </c>
      <c r="L267" s="429">
        <v>8200.0</v>
      </c>
      <c r="M267" s="417">
        <v>8605.841</v>
      </c>
      <c r="N267" s="414" t="s">
        <v>1552</v>
      </c>
      <c r="O267" s="148"/>
      <c r="P267" s="148"/>
      <c r="Q267" s="148"/>
      <c r="R267" s="148"/>
      <c r="S267" s="149" t="s">
        <v>93</v>
      </c>
      <c r="T267" s="79"/>
      <c r="U267" s="409">
        <v>45841.0</v>
      </c>
      <c r="V267" s="155"/>
      <c r="W267" s="169"/>
      <c r="X267" s="79" t="s">
        <v>334</v>
      </c>
      <c r="Y267" s="72"/>
      <c r="Z267" s="64"/>
      <c r="AA267" s="65"/>
      <c r="AB267" s="64"/>
      <c r="AC267" s="153"/>
      <c r="AD267" s="154">
        <v>7200.0</v>
      </c>
      <c r="AE267" s="154"/>
      <c r="AF267" s="154" t="s">
        <v>335</v>
      </c>
      <c r="AG267" s="79" t="s">
        <v>191</v>
      </c>
      <c r="AH267" s="399"/>
      <c r="AI267" s="759" t="s">
        <v>883</v>
      </c>
      <c r="AJ267" s="759" t="s">
        <v>883</v>
      </c>
      <c r="AK267" s="759" t="s">
        <v>884</v>
      </c>
      <c r="AL267" s="399" t="s">
        <v>142</v>
      </c>
      <c r="AM267" s="156"/>
      <c r="AN267" s="157"/>
      <c r="AO267" s="157"/>
      <c r="AP267" s="907">
        <v>3800.0</v>
      </c>
      <c r="AQ267" s="978">
        <f t="shared" si="546"/>
        <v>35.36</v>
      </c>
      <c r="AR267" s="972">
        <v>16236.0</v>
      </c>
      <c r="AS267" s="1198">
        <f t="shared" si="547"/>
        <v>574104.96</v>
      </c>
      <c r="AT267" s="971">
        <v>487242.0</v>
      </c>
      <c r="AU267" s="971">
        <v>477882.0</v>
      </c>
      <c r="AV267" s="902">
        <v>60000.0</v>
      </c>
      <c r="AW267" s="894">
        <f t="shared" si="548"/>
        <v>-26862.96</v>
      </c>
      <c r="AX267" s="902" t="s">
        <v>192</v>
      </c>
      <c r="AY267" s="977"/>
      <c r="AZ267" s="305"/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/>
      <c r="BL267" s="54"/>
      <c r="BM267" s="54"/>
      <c r="BN267" s="54"/>
      <c r="BO267" s="54"/>
      <c r="BP267" s="876">
        <f t="shared" si="549"/>
        <v>0</v>
      </c>
      <c r="BQ267" s="877">
        <f t="shared" si="550"/>
        <v>0</v>
      </c>
      <c r="BR267" s="878">
        <f t="shared" si="551"/>
        <v>0</v>
      </c>
      <c r="BS267" s="54"/>
      <c r="BT267" s="54"/>
      <c r="BU267" s="54"/>
      <c r="BV267" s="54"/>
      <c r="BW267" s="54"/>
      <c r="BX267" s="54"/>
      <c r="BY267" s="54"/>
      <c r="BZ267" s="54"/>
      <c r="CA267" s="54"/>
      <c r="CB267" s="54"/>
      <c r="CC267" s="54"/>
      <c r="CD267" s="54"/>
      <c r="CE267" s="54"/>
      <c r="CF267" s="54"/>
      <c r="CG267" s="54"/>
      <c r="CH267" s="54"/>
      <c r="CI267" s="54"/>
      <c r="CJ267" s="54"/>
      <c r="CK267" s="54"/>
      <c r="CL267" s="54"/>
      <c r="CM267" s="54"/>
      <c r="CN267" s="54"/>
      <c r="CO267" s="54"/>
      <c r="CP267" s="54"/>
      <c r="CQ267" s="54"/>
      <c r="CR267" s="54"/>
      <c r="CS267" s="54"/>
      <c r="CT267" s="54"/>
      <c r="CU267" s="1274">
        <v>45855.0</v>
      </c>
      <c r="CV267" s="1274">
        <v>45855.0</v>
      </c>
      <c r="CW267" s="1274">
        <v>45855.0</v>
      </c>
      <c r="CX267" s="1274">
        <v>45856.0</v>
      </c>
      <c r="CY267" s="1274">
        <v>45856.0</v>
      </c>
      <c r="CZ267" s="1274">
        <v>45860.0</v>
      </c>
      <c r="DA267" s="54"/>
      <c r="DB267" s="54"/>
      <c r="DC267" s="54"/>
      <c r="DD267" s="54"/>
      <c r="DE267" s="54"/>
      <c r="DF267" s="54"/>
      <c r="DG267" s="54"/>
      <c r="DH267" s="54"/>
      <c r="DI267" s="54"/>
      <c r="DJ267" s="54"/>
      <c r="DK267" s="54"/>
      <c r="DL267" s="54"/>
      <c r="DM267" s="79"/>
      <c r="DN267" s="105"/>
      <c r="DO267" s="105"/>
      <c r="DP267" s="105"/>
      <c r="DQ267" s="105"/>
      <c r="DR267" s="105"/>
      <c r="DS267" s="105"/>
      <c r="DT267" s="105"/>
      <c r="DU267" s="105"/>
      <c r="DV267" s="105"/>
      <c r="DW267" s="105"/>
      <c r="DX267" s="105"/>
      <c r="DY267" s="105"/>
      <c r="DZ267" s="105"/>
      <c r="EA267" s="105"/>
      <c r="EB267" s="105"/>
      <c r="EC267" s="105"/>
      <c r="ED267" s="105"/>
      <c r="EE267" s="105"/>
      <c r="EF267" s="105"/>
      <c r="EG267" s="105"/>
      <c r="EH267" s="105"/>
      <c r="EI267" s="105"/>
      <c r="EJ267" s="105"/>
      <c r="EK267" s="105"/>
      <c r="EL267" s="105"/>
      <c r="EM267" s="105"/>
      <c r="EN267" s="105"/>
      <c r="EO267" s="105"/>
      <c r="EP267" s="105"/>
      <c r="EQ267" s="163">
        <v>44000.0</v>
      </c>
      <c r="ER267" s="164" t="s">
        <v>194</v>
      </c>
      <c r="ES267" s="165">
        <v>3.0E7</v>
      </c>
      <c r="ET267" s="163"/>
      <c r="EU267" s="69"/>
      <c r="EV267" s="69"/>
      <c r="EW267" s="69"/>
      <c r="EX267" s="69"/>
      <c r="EY267" s="69"/>
      <c r="EZ267" s="71">
        <f t="shared" si="552"/>
        <v>0</v>
      </c>
      <c r="FA267" s="72" t="str">
        <f t="shared" si="553"/>
        <v>0 hari 0 jam 0 menit 0</v>
      </c>
      <c r="FB267" s="73"/>
      <c r="FC267" s="71">
        <f t="shared" si="554"/>
        <v>0</v>
      </c>
      <c r="FD267" s="72" t="str">
        <f t="shared" si="555"/>
        <v>0 hari 0 jam 0 menit 0</v>
      </c>
      <c r="FE267" s="306"/>
      <c r="FF267" s="306"/>
      <c r="FG267" s="306"/>
      <c r="FH267" s="306"/>
      <c r="FI267" s="71">
        <f t="shared" si="556"/>
        <v>0</v>
      </c>
      <c r="FJ267" s="72" t="str">
        <f t="shared" si="557"/>
        <v>0 hari 0 jam 0 menit 0</v>
      </c>
      <c r="FK267" s="71">
        <f t="shared" si="558"/>
        <v>0</v>
      </c>
      <c r="FL267" s="72" t="str">
        <f t="shared" si="559"/>
        <v>0 hari 0 jam 0 menit 0</v>
      </c>
      <c r="FM267" s="76"/>
      <c r="FN267" s="166"/>
      <c r="FO267" s="167"/>
      <c r="FP267" s="167"/>
      <c r="FQ267" s="168"/>
      <c r="FR267" s="168"/>
      <c r="FS267" s="167"/>
      <c r="FT267" s="167"/>
      <c r="FU267" s="274"/>
      <c r="FV267" s="274"/>
      <c r="FW267" s="274"/>
      <c r="FX267" s="274"/>
      <c r="FY267" s="274"/>
      <c r="FZ267" s="274"/>
      <c r="GA267" s="274"/>
    </row>
    <row r="268" ht="28.5" customHeight="1">
      <c r="A268" s="412">
        <v>4.0</v>
      </c>
      <c r="B268" s="78" t="s">
        <v>258</v>
      </c>
      <c r="C268" s="413"/>
      <c r="D268" s="155"/>
      <c r="E268" s="559"/>
      <c r="F268" s="155" t="s">
        <v>322</v>
      </c>
      <c r="G268" s="169" t="s">
        <v>7</v>
      </c>
      <c r="H268" s="169" t="s">
        <v>330</v>
      </c>
      <c r="I268" s="395" t="s">
        <v>1080</v>
      </c>
      <c r="J268" s="413" t="s">
        <v>1582</v>
      </c>
      <c r="K268" s="413" t="s">
        <v>1583</v>
      </c>
      <c r="L268" s="429">
        <v>7400.0</v>
      </c>
      <c r="M268" s="417">
        <v>7374.135</v>
      </c>
      <c r="N268" s="414" t="s">
        <v>1552</v>
      </c>
      <c r="O268" s="148"/>
      <c r="P268" s="148"/>
      <c r="Q268" s="148"/>
      <c r="R268" s="148"/>
      <c r="S268" s="149" t="s">
        <v>93</v>
      </c>
      <c r="T268" s="79"/>
      <c r="U268" s="409">
        <v>45840.0</v>
      </c>
      <c r="V268" s="155"/>
      <c r="W268" s="169"/>
      <c r="X268" s="79" t="s">
        <v>334</v>
      </c>
      <c r="Y268" s="72"/>
      <c r="Z268" s="64"/>
      <c r="AA268" s="65"/>
      <c r="AB268" s="64"/>
      <c r="AC268" s="153"/>
      <c r="AD268" s="154">
        <v>7200.0</v>
      </c>
      <c r="AE268" s="154"/>
      <c r="AF268" s="154" t="s">
        <v>335</v>
      </c>
      <c r="AG268" s="79" t="s">
        <v>191</v>
      </c>
      <c r="AH268" s="399"/>
      <c r="AI268" s="759" t="s">
        <v>883</v>
      </c>
      <c r="AJ268" s="759" t="s">
        <v>883</v>
      </c>
      <c r="AK268" s="759" t="s">
        <v>884</v>
      </c>
      <c r="AL268" s="399" t="s">
        <v>142</v>
      </c>
      <c r="AM268" s="156"/>
      <c r="AN268" s="157"/>
      <c r="AO268" s="157"/>
      <c r="AP268" s="907">
        <v>3800.0</v>
      </c>
      <c r="AQ268" s="978">
        <f t="shared" si="546"/>
        <v>35.36</v>
      </c>
      <c r="AR268" s="972">
        <v>16192.0</v>
      </c>
      <c r="AS268" s="1198">
        <f t="shared" si="547"/>
        <v>572549.12</v>
      </c>
      <c r="AT268" s="971">
        <v>485922.0</v>
      </c>
      <c r="AU268" s="971">
        <v>462054.0</v>
      </c>
      <c r="AV268" s="902">
        <v>60000.0</v>
      </c>
      <c r="AW268" s="894">
        <f t="shared" si="548"/>
        <v>-26627.12</v>
      </c>
      <c r="AX268" s="902" t="s">
        <v>192</v>
      </c>
      <c r="AY268" s="977"/>
      <c r="AZ268" s="305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54"/>
      <c r="BP268" s="876">
        <f t="shared" si="549"/>
        <v>0</v>
      </c>
      <c r="BQ268" s="877">
        <f t="shared" si="550"/>
        <v>0</v>
      </c>
      <c r="BR268" s="878">
        <f t="shared" si="551"/>
        <v>0</v>
      </c>
      <c r="BS268" s="54"/>
      <c r="BT268" s="54"/>
      <c r="BU268" s="54"/>
      <c r="BV268" s="54"/>
      <c r="BW268" s="54"/>
      <c r="BX268" s="54"/>
      <c r="BY268" s="54"/>
      <c r="BZ268" s="54"/>
      <c r="CA268" s="54"/>
      <c r="CB268" s="54"/>
      <c r="CC268" s="54"/>
      <c r="CD268" s="54"/>
      <c r="CE268" s="54"/>
      <c r="CF268" s="54"/>
      <c r="CG268" s="54"/>
      <c r="CH268" s="54"/>
      <c r="CI268" s="54"/>
      <c r="CJ268" s="54"/>
      <c r="CK268" s="54"/>
      <c r="CL268" s="54"/>
      <c r="CM268" s="54"/>
      <c r="CN268" s="54"/>
      <c r="CO268" s="54"/>
      <c r="CP268" s="54"/>
      <c r="CQ268" s="54"/>
      <c r="CR268" s="54"/>
      <c r="CS268" s="54"/>
      <c r="CT268" s="54"/>
      <c r="CU268" s="1274">
        <v>45855.0</v>
      </c>
      <c r="CV268" s="1274">
        <v>45855.0</v>
      </c>
      <c r="CW268" s="1274">
        <v>45855.0</v>
      </c>
      <c r="CX268" s="1274">
        <v>45856.0</v>
      </c>
      <c r="CY268" s="1274">
        <v>45856.0</v>
      </c>
      <c r="CZ268" s="1274">
        <v>45860.0</v>
      </c>
      <c r="DA268" s="54"/>
      <c r="DB268" s="54"/>
      <c r="DC268" s="54"/>
      <c r="DD268" s="54"/>
      <c r="DE268" s="54"/>
      <c r="DF268" s="54"/>
      <c r="DG268" s="54"/>
      <c r="DH268" s="54"/>
      <c r="DI268" s="54"/>
      <c r="DJ268" s="54"/>
      <c r="DK268" s="54"/>
      <c r="DL268" s="54"/>
      <c r="DM268" s="79"/>
      <c r="DN268" s="105"/>
      <c r="DO268" s="105"/>
      <c r="DP268" s="105"/>
      <c r="DQ268" s="105"/>
      <c r="DR268" s="105"/>
      <c r="DS268" s="105"/>
      <c r="DT268" s="105"/>
      <c r="DU268" s="105"/>
      <c r="DV268" s="105"/>
      <c r="DW268" s="105"/>
      <c r="DX268" s="105"/>
      <c r="DY268" s="105"/>
      <c r="DZ268" s="105"/>
      <c r="EA268" s="105"/>
      <c r="EB268" s="105"/>
      <c r="EC268" s="105"/>
      <c r="ED268" s="105"/>
      <c r="EE268" s="105"/>
      <c r="EF268" s="105"/>
      <c r="EG268" s="105"/>
      <c r="EH268" s="105"/>
      <c r="EI268" s="105"/>
      <c r="EJ268" s="105"/>
      <c r="EK268" s="105"/>
      <c r="EL268" s="105"/>
      <c r="EM268" s="105"/>
      <c r="EN268" s="105"/>
      <c r="EO268" s="105"/>
      <c r="EP268" s="105"/>
      <c r="EQ268" s="163">
        <v>44000.0</v>
      </c>
      <c r="ER268" s="164" t="s">
        <v>194</v>
      </c>
      <c r="ES268" s="165">
        <v>3.0E7</v>
      </c>
      <c r="ET268" s="163"/>
      <c r="EU268" s="69"/>
      <c r="EV268" s="69"/>
      <c r="EW268" s="69"/>
      <c r="EX268" s="69"/>
      <c r="EY268" s="69"/>
      <c r="EZ268" s="71">
        <f t="shared" si="552"/>
        <v>0</v>
      </c>
      <c r="FA268" s="72" t="str">
        <f t="shared" si="553"/>
        <v>0 hari 0 jam 0 menit 0</v>
      </c>
      <c r="FB268" s="73"/>
      <c r="FC268" s="71">
        <f t="shared" si="554"/>
        <v>0</v>
      </c>
      <c r="FD268" s="72" t="str">
        <f t="shared" si="555"/>
        <v>0 hari 0 jam 0 menit 0</v>
      </c>
      <c r="FE268" s="306"/>
      <c r="FF268" s="306"/>
      <c r="FG268" s="306"/>
      <c r="FH268" s="306"/>
      <c r="FI268" s="71">
        <f t="shared" si="556"/>
        <v>0</v>
      </c>
      <c r="FJ268" s="72" t="str">
        <f t="shared" si="557"/>
        <v>0 hari 0 jam 0 menit 0</v>
      </c>
      <c r="FK268" s="71">
        <f t="shared" si="558"/>
        <v>0</v>
      </c>
      <c r="FL268" s="72" t="str">
        <f t="shared" si="559"/>
        <v>0 hari 0 jam 0 menit 0</v>
      </c>
      <c r="FM268" s="76"/>
      <c r="FN268" s="166"/>
      <c r="FO268" s="167"/>
      <c r="FP268" s="167"/>
      <c r="FQ268" s="168"/>
      <c r="FR268" s="168"/>
      <c r="FS268" s="167"/>
      <c r="FT268" s="167"/>
      <c r="FU268" s="274"/>
      <c r="FV268" s="274"/>
      <c r="FW268" s="274"/>
      <c r="FX268" s="274"/>
      <c r="FY268" s="274"/>
      <c r="FZ268" s="274"/>
      <c r="GA268" s="274"/>
    </row>
    <row r="269" ht="28.5" customHeight="1">
      <c r="A269" s="412">
        <v>5.0</v>
      </c>
      <c r="B269" s="78" t="s">
        <v>258</v>
      </c>
      <c r="C269" s="413"/>
      <c r="D269" s="155"/>
      <c r="E269" s="559"/>
      <c r="F269" s="155" t="s">
        <v>322</v>
      </c>
      <c r="G269" s="169" t="s">
        <v>7</v>
      </c>
      <c r="H269" s="169" t="s">
        <v>330</v>
      </c>
      <c r="I269" s="395" t="s">
        <v>1080</v>
      </c>
      <c r="J269" s="413" t="s">
        <v>1584</v>
      </c>
      <c r="K269" s="413" t="s">
        <v>1585</v>
      </c>
      <c r="L269" s="429">
        <v>7400.0</v>
      </c>
      <c r="M269" s="417">
        <v>7474.148</v>
      </c>
      <c r="N269" s="414" t="s">
        <v>1552</v>
      </c>
      <c r="O269" s="148"/>
      <c r="P269" s="148"/>
      <c r="Q269" s="148"/>
      <c r="R269" s="148"/>
      <c r="S269" s="149" t="s">
        <v>93</v>
      </c>
      <c r="T269" s="79"/>
      <c r="U269" s="409">
        <v>45841.0</v>
      </c>
      <c r="V269" s="155"/>
      <c r="W269" s="169"/>
      <c r="X269" s="79" t="s">
        <v>334</v>
      </c>
      <c r="Y269" s="72"/>
      <c r="Z269" s="64"/>
      <c r="AA269" s="65"/>
      <c r="AB269" s="64"/>
      <c r="AC269" s="153"/>
      <c r="AD269" s="154">
        <v>7200.0</v>
      </c>
      <c r="AE269" s="154"/>
      <c r="AF269" s="154" t="s">
        <v>335</v>
      </c>
      <c r="AG269" s="79" t="s">
        <v>191</v>
      </c>
      <c r="AH269" s="399"/>
      <c r="AI269" s="759" t="s">
        <v>883</v>
      </c>
      <c r="AJ269" s="759" t="s">
        <v>883</v>
      </c>
      <c r="AK269" s="759" t="s">
        <v>884</v>
      </c>
      <c r="AL269" s="399" t="s">
        <v>142</v>
      </c>
      <c r="AM269" s="156"/>
      <c r="AN269" s="157"/>
      <c r="AO269" s="157"/>
      <c r="AP269" s="907">
        <v>3800.0</v>
      </c>
      <c r="AQ269" s="978">
        <f t="shared" si="546"/>
        <v>35.36</v>
      </c>
      <c r="AR269" s="972">
        <v>16236.0</v>
      </c>
      <c r="AS269" s="1198">
        <f t="shared" si="547"/>
        <v>574104.96</v>
      </c>
      <c r="AT269" s="971">
        <v>487242.0</v>
      </c>
      <c r="AU269" s="971">
        <v>461964.0</v>
      </c>
      <c r="AV269" s="902">
        <v>60000.0</v>
      </c>
      <c r="AW269" s="894">
        <f t="shared" si="548"/>
        <v>-26862.96</v>
      </c>
      <c r="AX269" s="902" t="s">
        <v>192</v>
      </c>
      <c r="AY269" s="977"/>
      <c r="AZ269" s="305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  <c r="BL269" s="54"/>
      <c r="BM269" s="54"/>
      <c r="BN269" s="54"/>
      <c r="BO269" s="54"/>
      <c r="BP269" s="876">
        <f t="shared" si="549"/>
        <v>0</v>
      </c>
      <c r="BQ269" s="877">
        <f t="shared" si="550"/>
        <v>0</v>
      </c>
      <c r="BR269" s="878">
        <f t="shared" si="551"/>
        <v>0</v>
      </c>
      <c r="BS269" s="54"/>
      <c r="BT269" s="54"/>
      <c r="BU269" s="54"/>
      <c r="BV269" s="54"/>
      <c r="BW269" s="54"/>
      <c r="BX269" s="54"/>
      <c r="BY269" s="54"/>
      <c r="BZ269" s="54"/>
      <c r="CA269" s="54"/>
      <c r="CB269" s="54"/>
      <c r="CC269" s="54"/>
      <c r="CD269" s="54"/>
      <c r="CE269" s="54"/>
      <c r="CF269" s="54"/>
      <c r="CG269" s="54"/>
      <c r="CH269" s="54"/>
      <c r="CI269" s="54"/>
      <c r="CJ269" s="54"/>
      <c r="CK269" s="54"/>
      <c r="CL269" s="54"/>
      <c r="CM269" s="54"/>
      <c r="CN269" s="54"/>
      <c r="CO269" s="54"/>
      <c r="CP269" s="54"/>
      <c r="CQ269" s="54"/>
      <c r="CR269" s="54"/>
      <c r="CS269" s="54"/>
      <c r="CT269" s="54"/>
      <c r="CU269" s="1274">
        <v>45855.0</v>
      </c>
      <c r="CV269" s="1274">
        <v>45855.0</v>
      </c>
      <c r="CW269" s="1274">
        <v>45855.0</v>
      </c>
      <c r="CX269" s="1274">
        <v>45856.0</v>
      </c>
      <c r="CY269" s="1274">
        <v>45856.0</v>
      </c>
      <c r="CZ269" s="1274">
        <v>45860.0</v>
      </c>
      <c r="DA269" s="54"/>
      <c r="DB269" s="54"/>
      <c r="DC269" s="54"/>
      <c r="DD269" s="54"/>
      <c r="DE269" s="54"/>
      <c r="DF269" s="54"/>
      <c r="DG269" s="54"/>
      <c r="DH269" s="54"/>
      <c r="DI269" s="54"/>
      <c r="DJ269" s="54"/>
      <c r="DK269" s="54"/>
      <c r="DL269" s="54"/>
      <c r="DM269" s="79"/>
      <c r="DN269" s="105"/>
      <c r="DO269" s="105"/>
      <c r="DP269" s="105"/>
      <c r="DQ269" s="105"/>
      <c r="DR269" s="105"/>
      <c r="DS269" s="105"/>
      <c r="DT269" s="105"/>
      <c r="DU269" s="105"/>
      <c r="DV269" s="105"/>
      <c r="DW269" s="105"/>
      <c r="DX269" s="105"/>
      <c r="DY269" s="105"/>
      <c r="DZ269" s="105"/>
      <c r="EA269" s="105"/>
      <c r="EB269" s="105"/>
      <c r="EC269" s="105"/>
      <c r="ED269" s="105"/>
      <c r="EE269" s="105"/>
      <c r="EF269" s="105"/>
      <c r="EG269" s="105"/>
      <c r="EH269" s="105"/>
      <c r="EI269" s="105"/>
      <c r="EJ269" s="105"/>
      <c r="EK269" s="105"/>
      <c r="EL269" s="105"/>
      <c r="EM269" s="105"/>
      <c r="EN269" s="105"/>
      <c r="EO269" s="105"/>
      <c r="EP269" s="105"/>
      <c r="EQ269" s="163">
        <v>44000.0</v>
      </c>
      <c r="ER269" s="164" t="s">
        <v>194</v>
      </c>
      <c r="ES269" s="165">
        <v>3.0E7</v>
      </c>
      <c r="ET269" s="163"/>
      <c r="EU269" s="69"/>
      <c r="EV269" s="69"/>
      <c r="EW269" s="69"/>
      <c r="EX269" s="69"/>
      <c r="EY269" s="69"/>
      <c r="EZ269" s="71">
        <f t="shared" si="552"/>
        <v>0</v>
      </c>
      <c r="FA269" s="72" t="str">
        <f t="shared" si="553"/>
        <v>0 hari 0 jam 0 menit 0</v>
      </c>
      <c r="FB269" s="73"/>
      <c r="FC269" s="71">
        <f t="shared" si="554"/>
        <v>0</v>
      </c>
      <c r="FD269" s="72" t="str">
        <f t="shared" si="555"/>
        <v>0 hari 0 jam 0 menit 0</v>
      </c>
      <c r="FE269" s="306"/>
      <c r="FF269" s="306"/>
      <c r="FG269" s="306"/>
      <c r="FH269" s="306"/>
      <c r="FI269" s="71">
        <f t="shared" si="556"/>
        <v>0</v>
      </c>
      <c r="FJ269" s="72" t="str">
        <f t="shared" si="557"/>
        <v>0 hari 0 jam 0 menit 0</v>
      </c>
      <c r="FK269" s="71">
        <f t="shared" si="558"/>
        <v>0</v>
      </c>
      <c r="FL269" s="72" t="str">
        <f t="shared" si="559"/>
        <v>0 hari 0 jam 0 menit 0</v>
      </c>
      <c r="FM269" s="76"/>
      <c r="FN269" s="166"/>
      <c r="FO269" s="167"/>
      <c r="FP269" s="167"/>
      <c r="FQ269" s="168"/>
      <c r="FR269" s="168"/>
      <c r="FS269" s="167"/>
      <c r="FT269" s="167"/>
      <c r="FU269" s="274"/>
      <c r="FV269" s="274"/>
      <c r="FW269" s="274"/>
      <c r="FX269" s="274"/>
      <c r="FY269" s="274"/>
      <c r="FZ269" s="274"/>
      <c r="GA269" s="274"/>
    </row>
    <row r="270" ht="28.5" customHeight="1">
      <c r="A270" s="412">
        <v>6.0</v>
      </c>
      <c r="B270" s="78" t="s">
        <v>258</v>
      </c>
      <c r="C270" s="413"/>
      <c r="D270" s="155"/>
      <c r="E270" s="559"/>
      <c r="F270" s="155" t="s">
        <v>322</v>
      </c>
      <c r="G270" s="169" t="s">
        <v>7</v>
      </c>
      <c r="H270" s="169" t="s">
        <v>330</v>
      </c>
      <c r="I270" s="395" t="s">
        <v>1080</v>
      </c>
      <c r="J270" s="413" t="s">
        <v>1586</v>
      </c>
      <c r="K270" s="413" t="s">
        <v>1587</v>
      </c>
      <c r="L270" s="429">
        <v>7400.0</v>
      </c>
      <c r="M270" s="417">
        <v>7415.099</v>
      </c>
      <c r="N270" s="414" t="s">
        <v>1552</v>
      </c>
      <c r="O270" s="148"/>
      <c r="P270" s="148"/>
      <c r="Q270" s="148"/>
      <c r="R270" s="148"/>
      <c r="S270" s="149" t="s">
        <v>93</v>
      </c>
      <c r="T270" s="79"/>
      <c r="U270" s="409">
        <v>45844.0</v>
      </c>
      <c r="V270" s="155"/>
      <c r="W270" s="169"/>
      <c r="X270" s="79" t="s">
        <v>334</v>
      </c>
      <c r="Y270" s="72"/>
      <c r="Z270" s="64"/>
      <c r="AA270" s="65"/>
      <c r="AB270" s="64"/>
      <c r="AC270" s="153"/>
      <c r="AD270" s="154">
        <v>7200.0</v>
      </c>
      <c r="AE270" s="154"/>
      <c r="AF270" s="154" t="s">
        <v>335</v>
      </c>
      <c r="AG270" s="79" t="s">
        <v>191</v>
      </c>
      <c r="AH270" s="399"/>
      <c r="AI270" s="759" t="s">
        <v>883</v>
      </c>
      <c r="AJ270" s="759" t="s">
        <v>883</v>
      </c>
      <c r="AK270" s="759" t="s">
        <v>884</v>
      </c>
      <c r="AL270" s="399" t="s">
        <v>142</v>
      </c>
      <c r="AM270" s="156"/>
      <c r="AN270" s="157"/>
      <c r="AO270" s="157"/>
      <c r="AP270" s="907">
        <v>3800.0</v>
      </c>
      <c r="AQ270" s="978">
        <f t="shared" ref="AQ270:AQ271" si="560">(34.97+35.29)/2</f>
        <v>35.13</v>
      </c>
      <c r="AR270" s="972">
        <v>16209.0</v>
      </c>
      <c r="AS270" s="1198">
        <f t="shared" si="547"/>
        <v>569422.17</v>
      </c>
      <c r="AT270" s="971">
        <v>482663.0</v>
      </c>
      <c r="AU270" s="971">
        <v>465389.0</v>
      </c>
      <c r="AV270" s="902">
        <v>60000.0</v>
      </c>
      <c r="AW270" s="894">
        <f t="shared" si="548"/>
        <v>-26759.17</v>
      </c>
      <c r="AX270" s="902" t="s">
        <v>192</v>
      </c>
      <c r="AY270" s="977"/>
      <c r="AZ270" s="305"/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/>
      <c r="BL270" s="54"/>
      <c r="BM270" s="54"/>
      <c r="BN270" s="54"/>
      <c r="BO270" s="54"/>
      <c r="BP270" s="876">
        <f t="shared" si="549"/>
        <v>0</v>
      </c>
      <c r="BQ270" s="877">
        <f t="shared" si="550"/>
        <v>0</v>
      </c>
      <c r="BR270" s="878">
        <f t="shared" si="551"/>
        <v>0</v>
      </c>
      <c r="BS270" s="54"/>
      <c r="BT270" s="54"/>
      <c r="BU270" s="54"/>
      <c r="BV270" s="54"/>
      <c r="BW270" s="54"/>
      <c r="BX270" s="54"/>
      <c r="BY270" s="54"/>
      <c r="BZ270" s="54"/>
      <c r="CA270" s="54"/>
      <c r="CB270" s="54"/>
      <c r="CC270" s="54"/>
      <c r="CD270" s="54"/>
      <c r="CE270" s="54"/>
      <c r="CF270" s="54"/>
      <c r="CG270" s="54"/>
      <c r="CH270" s="54"/>
      <c r="CI270" s="54"/>
      <c r="CJ270" s="54"/>
      <c r="CK270" s="54"/>
      <c r="CL270" s="54"/>
      <c r="CM270" s="54"/>
      <c r="CN270" s="54"/>
      <c r="CO270" s="54"/>
      <c r="CP270" s="54"/>
      <c r="CQ270" s="54"/>
      <c r="CR270" s="54"/>
      <c r="CS270" s="54"/>
      <c r="CT270" s="54"/>
      <c r="CU270" s="1274">
        <v>45855.0</v>
      </c>
      <c r="CV270" s="1274">
        <v>45855.0</v>
      </c>
      <c r="CW270" s="1274">
        <v>45855.0</v>
      </c>
      <c r="CX270" s="1274">
        <v>45856.0</v>
      </c>
      <c r="CY270" s="1274">
        <v>45856.0</v>
      </c>
      <c r="CZ270" s="1274">
        <v>45860.0</v>
      </c>
      <c r="DA270" s="54"/>
      <c r="DB270" s="54"/>
      <c r="DC270" s="54"/>
      <c r="DD270" s="54"/>
      <c r="DE270" s="54"/>
      <c r="DF270" s="54"/>
      <c r="DG270" s="54"/>
      <c r="DH270" s="54"/>
      <c r="DI270" s="54"/>
      <c r="DJ270" s="54"/>
      <c r="DK270" s="54"/>
      <c r="DL270" s="54"/>
      <c r="DM270" s="79"/>
      <c r="DN270" s="105"/>
      <c r="DO270" s="105"/>
      <c r="DP270" s="105"/>
      <c r="DQ270" s="105"/>
      <c r="DR270" s="105"/>
      <c r="DS270" s="105"/>
      <c r="DT270" s="105"/>
      <c r="DU270" s="105"/>
      <c r="DV270" s="105"/>
      <c r="DW270" s="105"/>
      <c r="DX270" s="105"/>
      <c r="DY270" s="105"/>
      <c r="DZ270" s="105"/>
      <c r="EA270" s="105"/>
      <c r="EB270" s="105"/>
      <c r="EC270" s="105"/>
      <c r="ED270" s="105"/>
      <c r="EE270" s="105"/>
      <c r="EF270" s="105"/>
      <c r="EG270" s="105"/>
      <c r="EH270" s="105"/>
      <c r="EI270" s="105"/>
      <c r="EJ270" s="105"/>
      <c r="EK270" s="105"/>
      <c r="EL270" s="105"/>
      <c r="EM270" s="105"/>
      <c r="EN270" s="105"/>
      <c r="EO270" s="105"/>
      <c r="EP270" s="105"/>
      <c r="EQ270" s="163">
        <v>44000.0</v>
      </c>
      <c r="ER270" s="164" t="s">
        <v>194</v>
      </c>
      <c r="ES270" s="165">
        <v>3.0E7</v>
      </c>
      <c r="ET270" s="163"/>
      <c r="EU270" s="69"/>
      <c r="EV270" s="69"/>
      <c r="EW270" s="69"/>
      <c r="EX270" s="69"/>
      <c r="EY270" s="69"/>
      <c r="EZ270" s="71">
        <f t="shared" si="552"/>
        <v>0</v>
      </c>
      <c r="FA270" s="72" t="str">
        <f t="shared" si="553"/>
        <v>0 hari 0 jam 0 menit 0</v>
      </c>
      <c r="FB270" s="73"/>
      <c r="FC270" s="71">
        <f t="shared" si="554"/>
        <v>0</v>
      </c>
      <c r="FD270" s="72" t="str">
        <f t="shared" si="555"/>
        <v>0 hari 0 jam 0 menit 0</v>
      </c>
      <c r="FE270" s="306"/>
      <c r="FF270" s="306"/>
      <c r="FG270" s="306"/>
      <c r="FH270" s="306"/>
      <c r="FI270" s="71">
        <f t="shared" si="556"/>
        <v>0</v>
      </c>
      <c r="FJ270" s="72" t="str">
        <f t="shared" si="557"/>
        <v>0 hari 0 jam 0 menit 0</v>
      </c>
      <c r="FK270" s="71">
        <f t="shared" si="558"/>
        <v>0</v>
      </c>
      <c r="FL270" s="72" t="str">
        <f t="shared" si="559"/>
        <v>0 hari 0 jam 0 menit 0</v>
      </c>
      <c r="FM270" s="76"/>
      <c r="FN270" s="166"/>
      <c r="FO270" s="167"/>
      <c r="FP270" s="167"/>
      <c r="FQ270" s="168"/>
      <c r="FR270" s="168"/>
      <c r="FS270" s="167"/>
      <c r="FT270" s="167"/>
      <c r="FU270" s="274"/>
      <c r="FV270" s="274"/>
      <c r="FW270" s="274"/>
      <c r="FX270" s="274"/>
      <c r="FY270" s="274"/>
      <c r="FZ270" s="274"/>
      <c r="GA270" s="274"/>
    </row>
    <row r="271" ht="28.5" customHeight="1">
      <c r="A271" s="412">
        <v>7.0</v>
      </c>
      <c r="B271" s="78" t="s">
        <v>258</v>
      </c>
      <c r="C271" s="413"/>
      <c r="D271" s="155"/>
      <c r="E271" s="559"/>
      <c r="F271" s="155" t="s">
        <v>322</v>
      </c>
      <c r="G271" s="169" t="s">
        <v>7</v>
      </c>
      <c r="H271" s="169" t="s">
        <v>330</v>
      </c>
      <c r="I271" s="395" t="s">
        <v>1080</v>
      </c>
      <c r="J271" s="413" t="s">
        <v>1588</v>
      </c>
      <c r="K271" s="413" t="s">
        <v>1589</v>
      </c>
      <c r="L271" s="429">
        <v>7300.0</v>
      </c>
      <c r="M271" s="417">
        <v>7202.378</v>
      </c>
      <c r="N271" s="414" t="s">
        <v>1552</v>
      </c>
      <c r="O271" s="148"/>
      <c r="P271" s="148"/>
      <c r="Q271" s="148"/>
      <c r="R271" s="148"/>
      <c r="S271" s="149" t="s">
        <v>93</v>
      </c>
      <c r="T271" s="79"/>
      <c r="U271" s="409">
        <v>45845.0</v>
      </c>
      <c r="V271" s="155"/>
      <c r="W271" s="169"/>
      <c r="X271" s="79" t="s">
        <v>334</v>
      </c>
      <c r="Y271" s="72"/>
      <c r="Z271" s="64"/>
      <c r="AA271" s="65"/>
      <c r="AB271" s="64"/>
      <c r="AC271" s="153"/>
      <c r="AD271" s="154">
        <v>7200.0</v>
      </c>
      <c r="AE271" s="154"/>
      <c r="AF271" s="154" t="s">
        <v>335</v>
      </c>
      <c r="AG271" s="79" t="s">
        <v>191</v>
      </c>
      <c r="AH271" s="399"/>
      <c r="AI271" s="759" t="s">
        <v>883</v>
      </c>
      <c r="AJ271" s="759" t="s">
        <v>883</v>
      </c>
      <c r="AK271" s="759" t="s">
        <v>884</v>
      </c>
      <c r="AL271" s="399" t="s">
        <v>142</v>
      </c>
      <c r="AM271" s="156"/>
      <c r="AN271" s="157"/>
      <c r="AO271" s="157"/>
      <c r="AP271" s="907">
        <v>3800.0</v>
      </c>
      <c r="AQ271" s="978">
        <f t="shared" si="560"/>
        <v>35.13</v>
      </c>
      <c r="AR271" s="972">
        <v>16204.0</v>
      </c>
      <c r="AS271" s="1198">
        <f t="shared" si="547"/>
        <v>569246.52</v>
      </c>
      <c r="AT271" s="971">
        <v>482663.0</v>
      </c>
      <c r="AU271" s="971">
        <v>471848.0</v>
      </c>
      <c r="AV271" s="902">
        <v>60000.0</v>
      </c>
      <c r="AW271" s="1203">
        <f t="shared" si="548"/>
        <v>-26583.52</v>
      </c>
      <c r="AX271" s="902" t="s">
        <v>192</v>
      </c>
      <c r="AY271" s="977"/>
      <c r="AZ271" s="305"/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/>
      <c r="BL271" s="54"/>
      <c r="BM271" s="54"/>
      <c r="BN271" s="54"/>
      <c r="BO271" s="54"/>
      <c r="BP271" s="876">
        <f t="shared" si="549"/>
        <v>0</v>
      </c>
      <c r="BQ271" s="877">
        <f t="shared" si="550"/>
        <v>0</v>
      </c>
      <c r="BR271" s="878">
        <f t="shared" si="551"/>
        <v>0</v>
      </c>
      <c r="BS271" s="54"/>
      <c r="BT271" s="54"/>
      <c r="BU271" s="54"/>
      <c r="BV271" s="54"/>
      <c r="BW271" s="54"/>
      <c r="BX271" s="54"/>
      <c r="BY271" s="54"/>
      <c r="BZ271" s="54"/>
      <c r="CA271" s="54"/>
      <c r="CB271" s="54"/>
      <c r="CC271" s="54"/>
      <c r="CD271" s="54"/>
      <c r="CE271" s="54"/>
      <c r="CF271" s="54"/>
      <c r="CG271" s="54"/>
      <c r="CH271" s="54"/>
      <c r="CI271" s="54"/>
      <c r="CJ271" s="54"/>
      <c r="CK271" s="54"/>
      <c r="CL271" s="54"/>
      <c r="CM271" s="54"/>
      <c r="CN271" s="54"/>
      <c r="CO271" s="54"/>
      <c r="CP271" s="54"/>
      <c r="CQ271" s="54"/>
      <c r="CR271" s="54"/>
      <c r="CS271" s="54"/>
      <c r="CT271" s="54"/>
      <c r="CU271" s="1274">
        <v>45855.0</v>
      </c>
      <c r="CV271" s="1274">
        <v>45855.0</v>
      </c>
      <c r="CW271" s="1274">
        <v>45855.0</v>
      </c>
      <c r="CX271" s="1274">
        <v>45856.0</v>
      </c>
      <c r="CY271" s="1274">
        <v>45856.0</v>
      </c>
      <c r="CZ271" s="1274">
        <v>45860.0</v>
      </c>
      <c r="DA271" s="54"/>
      <c r="DB271" s="54"/>
      <c r="DC271" s="54"/>
      <c r="DD271" s="54"/>
      <c r="DE271" s="54"/>
      <c r="DF271" s="54"/>
      <c r="DG271" s="54"/>
      <c r="DH271" s="54"/>
      <c r="DI271" s="54"/>
      <c r="DJ271" s="54"/>
      <c r="DK271" s="54"/>
      <c r="DL271" s="54"/>
      <c r="DM271" s="79"/>
      <c r="DN271" s="105"/>
      <c r="DO271" s="105"/>
      <c r="DP271" s="105"/>
      <c r="DQ271" s="105"/>
      <c r="DR271" s="105"/>
      <c r="DS271" s="105"/>
      <c r="DT271" s="105"/>
      <c r="DU271" s="105"/>
      <c r="DV271" s="105"/>
      <c r="DW271" s="105"/>
      <c r="DX271" s="105"/>
      <c r="DY271" s="105"/>
      <c r="DZ271" s="105"/>
      <c r="EA271" s="105"/>
      <c r="EB271" s="105"/>
      <c r="EC271" s="105"/>
      <c r="ED271" s="105"/>
      <c r="EE271" s="105"/>
      <c r="EF271" s="105"/>
      <c r="EG271" s="105"/>
      <c r="EH271" s="105"/>
      <c r="EI271" s="105"/>
      <c r="EJ271" s="105"/>
      <c r="EK271" s="105"/>
      <c r="EL271" s="105"/>
      <c r="EM271" s="105"/>
      <c r="EN271" s="105"/>
      <c r="EO271" s="105"/>
      <c r="EP271" s="105"/>
      <c r="EQ271" s="163">
        <v>44000.0</v>
      </c>
      <c r="ER271" s="164" t="s">
        <v>194</v>
      </c>
      <c r="ES271" s="165">
        <v>3.0E7</v>
      </c>
      <c r="ET271" s="163"/>
      <c r="EU271" s="69"/>
      <c r="EV271" s="69"/>
      <c r="EW271" s="69"/>
      <c r="EX271" s="69"/>
      <c r="EY271" s="69"/>
      <c r="EZ271" s="71">
        <f t="shared" si="552"/>
        <v>0</v>
      </c>
      <c r="FA271" s="72" t="str">
        <f t="shared" si="553"/>
        <v>0 hari 0 jam 0 menit 0</v>
      </c>
      <c r="FB271" s="73"/>
      <c r="FC271" s="71">
        <f t="shared" si="554"/>
        <v>0</v>
      </c>
      <c r="FD271" s="72" t="str">
        <f t="shared" si="555"/>
        <v>0 hari 0 jam 0 menit 0</v>
      </c>
      <c r="FE271" s="306"/>
      <c r="FF271" s="306"/>
      <c r="FG271" s="306"/>
      <c r="FH271" s="306"/>
      <c r="FI271" s="71">
        <f t="shared" si="556"/>
        <v>0</v>
      </c>
      <c r="FJ271" s="72" t="str">
        <f t="shared" si="557"/>
        <v>0 hari 0 jam 0 menit 0</v>
      </c>
      <c r="FK271" s="71">
        <f t="shared" si="558"/>
        <v>0</v>
      </c>
      <c r="FL271" s="72" t="str">
        <f t="shared" si="559"/>
        <v>0 hari 0 jam 0 menit 0</v>
      </c>
      <c r="FM271" s="76"/>
      <c r="FN271" s="166"/>
      <c r="FO271" s="167"/>
      <c r="FP271" s="167"/>
      <c r="FQ271" s="168"/>
      <c r="FR271" s="168"/>
      <c r="FS271" s="167"/>
      <c r="FT271" s="167"/>
      <c r="FU271" s="274"/>
      <c r="FV271" s="274"/>
      <c r="FW271" s="274"/>
      <c r="FX271" s="274"/>
      <c r="FY271" s="274"/>
      <c r="FZ271" s="274"/>
      <c r="GA271" s="274"/>
    </row>
    <row r="272">
      <c r="A272" s="301"/>
      <c r="B272" s="553"/>
      <c r="C272" s="554"/>
      <c r="D272" s="567"/>
      <c r="E272" s="307"/>
      <c r="F272" s="300"/>
      <c r="G272" s="300"/>
      <c r="H272" s="300"/>
      <c r="I272" s="557"/>
      <c r="J272" s="558"/>
      <c r="K272" s="1164" t="s">
        <v>111</v>
      </c>
      <c r="L272" s="309">
        <f t="shared" ref="L272:M272" si="561">SUM(L265:L271)</f>
        <v>53200</v>
      </c>
      <c r="M272" s="310">
        <f t="shared" si="561"/>
        <v>53162.801</v>
      </c>
      <c r="N272" s="311"/>
      <c r="O272" s="300"/>
      <c r="P272" s="300"/>
      <c r="Q272" s="300"/>
      <c r="R272" s="300"/>
      <c r="S272" s="300"/>
      <c r="T272" s="280"/>
      <c r="U272" s="300"/>
      <c r="V272" s="312"/>
      <c r="W272" s="313"/>
      <c r="X272" s="281"/>
      <c r="Y272" s="301"/>
      <c r="Z272" s="301"/>
      <c r="AA272" s="314"/>
      <c r="AB272" s="314"/>
      <c r="AC272" s="314"/>
      <c r="AD272" s="309"/>
      <c r="AE272" s="309"/>
      <c r="AF272" s="309"/>
      <c r="AG272" s="315"/>
      <c r="AH272" s="289"/>
      <c r="AI272" s="280"/>
      <c r="AJ272" s="280"/>
      <c r="AK272" s="280"/>
      <c r="AL272" s="280"/>
      <c r="AM272" s="280"/>
      <c r="AN272" s="280"/>
      <c r="AO272" s="280"/>
      <c r="AP272" s="280"/>
      <c r="AQ272" s="280"/>
      <c r="AR272" s="280"/>
      <c r="AS272" s="280"/>
      <c r="AT272" s="280"/>
      <c r="AU272" s="280"/>
      <c r="AV272" s="301"/>
      <c r="AW272" s="291"/>
      <c r="AX272" s="280"/>
      <c r="AY272" s="280"/>
      <c r="AZ272" s="280"/>
      <c r="BA272" s="289"/>
      <c r="BB272" s="289"/>
      <c r="BC272" s="289"/>
      <c r="BD272" s="289"/>
      <c r="BE272" s="289"/>
      <c r="BF272" s="289"/>
      <c r="BG272" s="289"/>
      <c r="BH272" s="289"/>
      <c r="BI272" s="289"/>
      <c r="BJ272" s="289"/>
      <c r="BK272" s="289"/>
      <c r="BL272" s="289"/>
      <c r="BM272" s="289"/>
      <c r="BN272" s="289"/>
      <c r="BO272" s="289"/>
      <c r="BP272" s="289"/>
      <c r="BQ272" s="289"/>
      <c r="BR272" s="289"/>
      <c r="BS272" s="289"/>
      <c r="BT272" s="289"/>
      <c r="BU272" s="289"/>
      <c r="BV272" s="289"/>
      <c r="BW272" s="289"/>
      <c r="BX272" s="289"/>
      <c r="BY272" s="289"/>
      <c r="BZ272" s="289"/>
      <c r="CA272" s="289"/>
      <c r="CB272" s="289"/>
      <c r="CC272" s="289"/>
      <c r="CD272" s="289"/>
      <c r="CE272" s="289"/>
      <c r="CF272" s="289"/>
      <c r="CG272" s="289"/>
      <c r="CH272" s="289"/>
      <c r="CI272" s="289"/>
      <c r="CJ272" s="289"/>
      <c r="CK272" s="289"/>
      <c r="CL272" s="289"/>
      <c r="CM272" s="289"/>
      <c r="CN272" s="289"/>
      <c r="CO272" s="289"/>
      <c r="CP272" s="289"/>
      <c r="CQ272" s="289"/>
      <c r="CR272" s="289"/>
      <c r="CS272" s="289"/>
      <c r="CT272" s="289"/>
      <c r="CU272" s="289"/>
      <c r="CV272" s="289"/>
      <c r="CW272" s="289"/>
      <c r="CX272" s="289"/>
      <c r="CY272" s="289"/>
      <c r="CZ272" s="289"/>
      <c r="DA272" s="289"/>
      <c r="DB272" s="289"/>
      <c r="DC272" s="289"/>
      <c r="DD272" s="289"/>
      <c r="DE272" s="289"/>
      <c r="DF272" s="289"/>
      <c r="DG272" s="289"/>
      <c r="DH272" s="289"/>
      <c r="DI272" s="289"/>
      <c r="DJ272" s="289"/>
      <c r="DK272" s="289"/>
      <c r="DL272" s="289"/>
      <c r="DM272" s="289"/>
      <c r="DN272" s="289"/>
      <c r="DO272" s="289"/>
      <c r="DP272" s="289"/>
      <c r="DQ272" s="289"/>
      <c r="DR272" s="289"/>
      <c r="DS272" s="280"/>
      <c r="DT272" s="289"/>
      <c r="DU272" s="289"/>
      <c r="DV272" s="289"/>
      <c r="DW272" s="289"/>
      <c r="DX272" s="289"/>
      <c r="DY272" s="280"/>
      <c r="DZ272" s="280"/>
      <c r="EA272" s="289"/>
      <c r="EB272" s="289"/>
      <c r="EC272" s="289"/>
      <c r="ED272" s="289"/>
      <c r="EE272" s="289"/>
      <c r="EF272" s="280"/>
      <c r="EG272" s="289"/>
      <c r="EH272" s="289"/>
      <c r="EI272" s="289"/>
      <c r="EJ272" s="289"/>
      <c r="EK272" s="289"/>
      <c r="EL272" s="280"/>
      <c r="EM272" s="289"/>
      <c r="EN272" s="289"/>
      <c r="EO272" s="289"/>
      <c r="EP272" s="289"/>
      <c r="EQ272" s="292"/>
      <c r="ER272" s="293"/>
      <c r="ES272" s="292"/>
      <c r="ET272" s="292"/>
      <c r="EU272" s="316"/>
      <c r="EV272" s="316"/>
      <c r="EW272" s="316"/>
      <c r="EX272" s="316"/>
      <c r="EY272" s="316"/>
      <c r="EZ272" s="292"/>
      <c r="FA272" s="292"/>
      <c r="FB272" s="316"/>
      <c r="FC272" s="292"/>
      <c r="FD272" s="292"/>
      <c r="FE272" s="316"/>
      <c r="FF272" s="316"/>
      <c r="FG272" s="316"/>
      <c r="FH272" s="316"/>
      <c r="FI272" s="316"/>
      <c r="FJ272" s="316"/>
      <c r="FK272" s="316"/>
      <c r="FL272" s="316"/>
      <c r="FM272" s="316"/>
      <c r="FN272" s="316"/>
      <c r="FO272" s="295"/>
      <c r="FP272" s="295"/>
      <c r="FQ272" s="295"/>
      <c r="FR272" s="295"/>
      <c r="FS272" s="295"/>
      <c r="FT272" s="295"/>
      <c r="FU272" s="797"/>
      <c r="FV272" s="797"/>
      <c r="FW272" s="797"/>
      <c r="FX272" s="797"/>
      <c r="FY272" s="797"/>
      <c r="FZ272" s="797"/>
      <c r="GA272" s="797"/>
    </row>
    <row r="273" ht="28.5" customHeight="1">
      <c r="A273" s="356">
        <v>1.0</v>
      </c>
      <c r="B273" s="78" t="s">
        <v>258</v>
      </c>
      <c r="C273" s="1289" t="s">
        <v>510</v>
      </c>
      <c r="D273" s="155" t="s">
        <v>6</v>
      </c>
      <c r="E273" s="559" t="s">
        <v>1590</v>
      </c>
      <c r="F273" s="155" t="s">
        <v>322</v>
      </c>
      <c r="G273" s="169" t="s">
        <v>7</v>
      </c>
      <c r="H273" s="169" t="s">
        <v>330</v>
      </c>
      <c r="I273" s="395" t="s">
        <v>1080</v>
      </c>
      <c r="J273" s="413" t="s">
        <v>1591</v>
      </c>
      <c r="K273" s="413" t="s">
        <v>1592</v>
      </c>
      <c r="L273" s="429">
        <v>7500.0</v>
      </c>
      <c r="M273" s="417">
        <v>7519.281</v>
      </c>
      <c r="N273" s="414" t="s">
        <v>1552</v>
      </c>
      <c r="O273" s="148"/>
      <c r="P273" s="148"/>
      <c r="Q273" s="148"/>
      <c r="R273" s="148"/>
      <c r="S273" s="149" t="s">
        <v>93</v>
      </c>
      <c r="T273" s="79"/>
      <c r="U273" s="409">
        <v>45878.0</v>
      </c>
      <c r="V273" s="155"/>
      <c r="W273" s="169"/>
      <c r="X273" s="79" t="s">
        <v>334</v>
      </c>
      <c r="Y273" s="72"/>
      <c r="Z273" s="64"/>
      <c r="AA273" s="65"/>
      <c r="AB273" s="64"/>
      <c r="AC273" s="153"/>
      <c r="AD273" s="154">
        <v>7200.0</v>
      </c>
      <c r="AE273" s="154"/>
      <c r="AF273" s="154" t="s">
        <v>335</v>
      </c>
      <c r="AG273" s="79" t="s">
        <v>191</v>
      </c>
      <c r="AH273" s="399"/>
      <c r="AI273" s="759" t="s">
        <v>883</v>
      </c>
      <c r="AJ273" s="759" t="s">
        <v>883</v>
      </c>
      <c r="AK273" s="759" t="s">
        <v>884</v>
      </c>
      <c r="AL273" s="399" t="s">
        <v>142</v>
      </c>
      <c r="AM273" s="156"/>
      <c r="AN273" s="157"/>
      <c r="AO273" s="157"/>
      <c r="AP273" s="907">
        <v>3800.0</v>
      </c>
      <c r="AQ273" s="978">
        <f t="shared" ref="AQ273:AQ279" si="562">(36.15+35.49)/2</f>
        <v>35.82</v>
      </c>
      <c r="AR273" s="971">
        <f>(16393.56+16230.44)/2</f>
        <v>16312</v>
      </c>
      <c r="AS273" s="972">
        <f t="shared" ref="AS273:AS279" si="563">AR273*AQ273</f>
        <v>584295.84</v>
      </c>
      <c r="AT273" s="971">
        <v>523796.0</v>
      </c>
      <c r="AU273" s="971">
        <v>502235.0</v>
      </c>
      <c r="AV273" s="894">
        <v>60000.0</v>
      </c>
      <c r="AW273" s="973">
        <f t="shared" ref="AW273:AW279" si="564">(AT273+AV273)-AS273</f>
        <v>-499.84</v>
      </c>
      <c r="AX273" s="902" t="s">
        <v>192</v>
      </c>
      <c r="AY273" s="977"/>
      <c r="AZ273" s="305"/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/>
      <c r="BL273" s="54"/>
      <c r="BM273" s="54"/>
      <c r="BN273" s="54"/>
      <c r="BO273" s="54"/>
      <c r="BP273" s="876">
        <f t="shared" ref="BP273:BP279" si="565">BO273-BJ273</f>
        <v>0</v>
      </c>
      <c r="BQ273" s="877">
        <f t="shared" ref="BQ273:BQ279" si="566">BO273-BK273</f>
        <v>0</v>
      </c>
      <c r="BR273" s="878">
        <f t="shared" ref="BR273:BR279" si="567">BO273-BN273</f>
        <v>0</v>
      </c>
      <c r="BS273" s="54"/>
      <c r="BT273" s="54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54"/>
      <c r="CU273" s="1274">
        <v>45887.0</v>
      </c>
      <c r="CV273" s="1274">
        <v>45888.0</v>
      </c>
      <c r="CW273" s="1274">
        <v>45889.0</v>
      </c>
      <c r="CX273" s="1274">
        <v>45889.0</v>
      </c>
      <c r="CY273" s="1274">
        <v>45889.0</v>
      </c>
      <c r="CZ273" s="1274">
        <v>45895.0</v>
      </c>
      <c r="DA273" s="1274">
        <v>45894.0</v>
      </c>
      <c r="DB273" s="1274">
        <v>45897.0</v>
      </c>
      <c r="DC273" s="1274">
        <v>45898.0</v>
      </c>
      <c r="DD273" s="1274">
        <v>45898.0</v>
      </c>
      <c r="DE273" s="1274">
        <v>45898.0</v>
      </c>
      <c r="DF273" s="1274">
        <v>45898.0</v>
      </c>
      <c r="DG273" s="1274">
        <v>45891.0</v>
      </c>
      <c r="DH273" s="1274">
        <v>45897.0</v>
      </c>
      <c r="DI273" s="1274">
        <v>45898.0</v>
      </c>
      <c r="DJ273" s="1274">
        <v>45898.0</v>
      </c>
      <c r="DK273" s="1274">
        <v>45898.0</v>
      </c>
      <c r="DL273" s="1274">
        <v>45902.0</v>
      </c>
      <c r="DM273" s="79"/>
      <c r="DN273" s="105"/>
      <c r="DO273" s="105"/>
      <c r="DP273" s="105"/>
      <c r="DQ273" s="105"/>
      <c r="DR273" s="105"/>
      <c r="DS273" s="105"/>
      <c r="DT273" s="105"/>
      <c r="DU273" s="105"/>
      <c r="DV273" s="105"/>
      <c r="DW273" s="105"/>
      <c r="DX273" s="105"/>
      <c r="DY273" s="105"/>
      <c r="DZ273" s="105"/>
      <c r="EA273" s="105"/>
      <c r="EB273" s="105"/>
      <c r="EC273" s="105"/>
      <c r="ED273" s="105"/>
      <c r="EE273" s="105"/>
      <c r="EF273" s="105"/>
      <c r="EG273" s="105"/>
      <c r="EH273" s="105"/>
      <c r="EI273" s="105"/>
      <c r="EJ273" s="105"/>
      <c r="EK273" s="105"/>
      <c r="EL273" s="105"/>
      <c r="EM273" s="105"/>
      <c r="EN273" s="105"/>
      <c r="EO273" s="105"/>
      <c r="EP273" s="105"/>
      <c r="EQ273" s="163">
        <v>44000.0</v>
      </c>
      <c r="ER273" s="164" t="s">
        <v>194</v>
      </c>
      <c r="ES273" s="165">
        <v>3.0E7</v>
      </c>
      <c r="ET273" s="163"/>
      <c r="EU273" s="69"/>
      <c r="EV273" s="69"/>
      <c r="EW273" s="69"/>
      <c r="EX273" s="69"/>
      <c r="EY273" s="69"/>
      <c r="EZ273" s="71">
        <f t="shared" ref="EZ273:EZ279" si="568">EY273-EV273</f>
        <v>0</v>
      </c>
      <c r="FA273" s="72" t="str">
        <f t="shared" ref="FA273:FA279" si="569">INT(EY273-EV273)&amp;" hari "&amp;HOUR(MOD(EY273-EV273,1))&amp;" jam "&amp;MINUTE(MOD(EY273-EV273,1))&amp;" menit "&amp;SECOND(MOD(EY273-EV273,1))</f>
        <v>0 hari 0 jam 0 menit 0</v>
      </c>
      <c r="FB273" s="73"/>
      <c r="FC273" s="71">
        <f t="shared" ref="FC273:FC279" si="570">FB273-EV273</f>
        <v>0</v>
      </c>
      <c r="FD273" s="72" t="str">
        <f t="shared" ref="FD273:FD279" si="571">INT(FB273-EV273)&amp;" hari "&amp;HOUR(MOD(FB273-EV273,1))&amp;" jam "&amp;MINUTE(MOD(FB273-EV273,1))&amp;" menit "&amp;SECOND(MOD(FB273-EV273,1))</f>
        <v>0 hari 0 jam 0 menit 0</v>
      </c>
      <c r="FE273" s="306"/>
      <c r="FF273" s="306"/>
      <c r="FG273" s="306"/>
      <c r="FH273" s="306"/>
      <c r="FI273" s="71">
        <f t="shared" ref="FI273:FI279" si="572">FH273-FE273</f>
        <v>0</v>
      </c>
      <c r="FJ273" s="72" t="str">
        <f t="shared" ref="FJ273:FJ279" si="573">INT(FH273-FE273)&amp;" hari "&amp;HOUR(MOD(FH273-FE273,1))&amp;" jam "&amp;MINUTE(MOD(FH273-FE273,1))&amp;" menit "&amp;SECOND(MOD(FH273-FE273,1))</f>
        <v>0 hari 0 jam 0 menit 0</v>
      </c>
      <c r="FK273" s="71">
        <f t="shared" ref="FK273:FK279" si="574">FC273+FI273</f>
        <v>0</v>
      </c>
      <c r="FL273" s="72" t="str">
        <f t="shared" ref="FL273:FL279" si="575">INT(FK273)&amp;" hari "&amp;HOUR(MOD(FK273,1))&amp;" jam "&amp;MINUTE(MOD(FK273,1))&amp;" menit "&amp;SECOND(MOD(FK273,1))</f>
        <v>0 hari 0 jam 0 menit 0</v>
      </c>
      <c r="FM273" s="76"/>
      <c r="FN273" s="166"/>
      <c r="FO273" s="167"/>
      <c r="FP273" s="167"/>
      <c r="FQ273" s="168"/>
      <c r="FR273" s="168"/>
      <c r="FS273" s="167"/>
      <c r="FT273" s="167"/>
      <c r="FU273" s="274"/>
      <c r="FV273" s="274"/>
      <c r="FW273" s="274"/>
      <c r="FX273" s="274"/>
      <c r="FY273" s="274"/>
      <c r="FZ273" s="274"/>
      <c r="GA273" s="274"/>
    </row>
    <row r="274" ht="28.5" customHeight="1">
      <c r="A274" s="412">
        <v>2.0</v>
      </c>
      <c r="B274" s="78" t="s">
        <v>258</v>
      </c>
      <c r="C274" s="413"/>
      <c r="D274" s="155"/>
      <c r="E274" s="559" t="s">
        <v>1593</v>
      </c>
      <c r="F274" s="155" t="s">
        <v>322</v>
      </c>
      <c r="G274" s="169" t="s">
        <v>7</v>
      </c>
      <c r="H274" s="169" t="s">
        <v>330</v>
      </c>
      <c r="I274" s="395" t="s">
        <v>1080</v>
      </c>
      <c r="J274" s="413" t="s">
        <v>1594</v>
      </c>
      <c r="K274" s="413" t="s">
        <v>1595</v>
      </c>
      <c r="L274" s="429">
        <v>7500.0</v>
      </c>
      <c r="M274" s="417">
        <v>7441.603</v>
      </c>
      <c r="N274" s="414" t="s">
        <v>1552</v>
      </c>
      <c r="O274" s="148"/>
      <c r="P274" s="148"/>
      <c r="Q274" s="148"/>
      <c r="R274" s="148"/>
      <c r="S274" s="149" t="s">
        <v>93</v>
      </c>
      <c r="T274" s="79"/>
      <c r="U274" s="409">
        <v>45880.0</v>
      </c>
      <c r="V274" s="155"/>
      <c r="W274" s="169"/>
      <c r="X274" s="79" t="s">
        <v>334</v>
      </c>
      <c r="Y274" s="72"/>
      <c r="Z274" s="64"/>
      <c r="AA274" s="65"/>
      <c r="AB274" s="64"/>
      <c r="AC274" s="153"/>
      <c r="AD274" s="154">
        <v>7200.0</v>
      </c>
      <c r="AE274" s="154"/>
      <c r="AF274" s="154" t="s">
        <v>335</v>
      </c>
      <c r="AG274" s="79" t="s">
        <v>191</v>
      </c>
      <c r="AH274" s="399"/>
      <c r="AI274" s="759" t="s">
        <v>883</v>
      </c>
      <c r="AJ274" s="759" t="s">
        <v>883</v>
      </c>
      <c r="AK274" s="759" t="s">
        <v>884</v>
      </c>
      <c r="AL274" s="399" t="s">
        <v>142</v>
      </c>
      <c r="AM274" s="156"/>
      <c r="AN274" s="157"/>
      <c r="AO274" s="157"/>
      <c r="AP274" s="907">
        <v>3800.0</v>
      </c>
      <c r="AQ274" s="978">
        <f t="shared" si="562"/>
        <v>35.82</v>
      </c>
      <c r="AR274" s="971">
        <f>(16380.5+16217.5)/2</f>
        <v>16299</v>
      </c>
      <c r="AS274" s="972">
        <f t="shared" si="563"/>
        <v>583830.18</v>
      </c>
      <c r="AT274" s="971">
        <v>523336.0</v>
      </c>
      <c r="AU274" s="971">
        <v>501034.0</v>
      </c>
      <c r="AV274" s="894">
        <v>60000.0</v>
      </c>
      <c r="AW274" s="973">
        <f t="shared" si="564"/>
        <v>-494.18</v>
      </c>
      <c r="AX274" s="902" t="s">
        <v>192</v>
      </c>
      <c r="AY274" s="977"/>
      <c r="AZ274" s="305"/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/>
      <c r="BL274" s="54"/>
      <c r="BM274" s="54"/>
      <c r="BN274" s="54"/>
      <c r="BO274" s="54"/>
      <c r="BP274" s="876">
        <f t="shared" si="565"/>
        <v>0</v>
      </c>
      <c r="BQ274" s="877">
        <f t="shared" si="566"/>
        <v>0</v>
      </c>
      <c r="BR274" s="878">
        <f t="shared" si="567"/>
        <v>0</v>
      </c>
      <c r="BS274" s="54"/>
      <c r="BT274" s="54"/>
      <c r="BU274" s="54"/>
      <c r="BV274" s="54"/>
      <c r="BW274" s="54"/>
      <c r="BX274" s="54"/>
      <c r="BY274" s="54"/>
      <c r="BZ274" s="54"/>
      <c r="CA274" s="54"/>
      <c r="CB274" s="54"/>
      <c r="CC274" s="54"/>
      <c r="CD274" s="54"/>
      <c r="CE274" s="54"/>
      <c r="CF274" s="54"/>
      <c r="CG274" s="54"/>
      <c r="CH274" s="54"/>
      <c r="CI274" s="54"/>
      <c r="CJ274" s="54"/>
      <c r="CK274" s="54"/>
      <c r="CL274" s="54"/>
      <c r="CM274" s="54"/>
      <c r="CN274" s="54"/>
      <c r="CO274" s="54"/>
      <c r="CP274" s="54"/>
      <c r="CQ274" s="54"/>
      <c r="CR274" s="54"/>
      <c r="CS274" s="54"/>
      <c r="CT274" s="54"/>
      <c r="CU274" s="1274">
        <v>45887.0</v>
      </c>
      <c r="CV274" s="1274">
        <v>45888.0</v>
      </c>
      <c r="CW274" s="1274">
        <v>45889.0</v>
      </c>
      <c r="CX274" s="1274">
        <v>45889.0</v>
      </c>
      <c r="CY274" s="1274">
        <v>45889.0</v>
      </c>
      <c r="CZ274" s="1274">
        <v>45895.0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  <c r="DK274" s="54"/>
      <c r="DL274" s="54"/>
      <c r="DM274" s="79"/>
      <c r="DN274" s="105"/>
      <c r="DO274" s="105"/>
      <c r="DP274" s="105"/>
      <c r="DQ274" s="105"/>
      <c r="DR274" s="105"/>
      <c r="DS274" s="105"/>
      <c r="DT274" s="105"/>
      <c r="DU274" s="105"/>
      <c r="DV274" s="105"/>
      <c r="DW274" s="105"/>
      <c r="DX274" s="105"/>
      <c r="DY274" s="105"/>
      <c r="DZ274" s="105"/>
      <c r="EA274" s="105"/>
      <c r="EB274" s="105"/>
      <c r="EC274" s="105"/>
      <c r="ED274" s="105"/>
      <c r="EE274" s="105"/>
      <c r="EF274" s="105"/>
      <c r="EG274" s="105"/>
      <c r="EH274" s="105"/>
      <c r="EI274" s="105"/>
      <c r="EJ274" s="105"/>
      <c r="EK274" s="105"/>
      <c r="EL274" s="105"/>
      <c r="EM274" s="105"/>
      <c r="EN274" s="105"/>
      <c r="EO274" s="105"/>
      <c r="EP274" s="105"/>
      <c r="EQ274" s="163">
        <v>44000.0</v>
      </c>
      <c r="ER274" s="164" t="s">
        <v>194</v>
      </c>
      <c r="ES274" s="165">
        <v>3.0E7</v>
      </c>
      <c r="ET274" s="163"/>
      <c r="EU274" s="69"/>
      <c r="EV274" s="69"/>
      <c r="EW274" s="69"/>
      <c r="EX274" s="69"/>
      <c r="EY274" s="69"/>
      <c r="EZ274" s="71">
        <f t="shared" si="568"/>
        <v>0</v>
      </c>
      <c r="FA274" s="72" t="str">
        <f t="shared" si="569"/>
        <v>0 hari 0 jam 0 menit 0</v>
      </c>
      <c r="FB274" s="73"/>
      <c r="FC274" s="71">
        <f t="shared" si="570"/>
        <v>0</v>
      </c>
      <c r="FD274" s="72" t="str">
        <f t="shared" si="571"/>
        <v>0 hari 0 jam 0 menit 0</v>
      </c>
      <c r="FE274" s="306"/>
      <c r="FF274" s="306"/>
      <c r="FG274" s="306"/>
      <c r="FH274" s="306"/>
      <c r="FI274" s="71">
        <f t="shared" si="572"/>
        <v>0</v>
      </c>
      <c r="FJ274" s="72" t="str">
        <f t="shared" si="573"/>
        <v>0 hari 0 jam 0 menit 0</v>
      </c>
      <c r="FK274" s="71">
        <f t="shared" si="574"/>
        <v>0</v>
      </c>
      <c r="FL274" s="72" t="str">
        <f t="shared" si="575"/>
        <v>0 hari 0 jam 0 menit 0</v>
      </c>
      <c r="FM274" s="76"/>
      <c r="FN274" s="166"/>
      <c r="FO274" s="167"/>
      <c r="FP274" s="167"/>
      <c r="FQ274" s="168"/>
      <c r="FR274" s="168"/>
      <c r="FS274" s="167"/>
      <c r="FT274" s="167"/>
      <c r="FU274" s="274"/>
      <c r="FV274" s="274"/>
      <c r="FW274" s="274"/>
      <c r="FX274" s="274"/>
      <c r="FY274" s="274"/>
      <c r="FZ274" s="274"/>
      <c r="GA274" s="274"/>
    </row>
    <row r="275" ht="28.5" customHeight="1">
      <c r="A275" s="412">
        <v>3.0</v>
      </c>
      <c r="B275" s="78" t="s">
        <v>258</v>
      </c>
      <c r="C275" s="413"/>
      <c r="D275" s="155"/>
      <c r="E275" s="559"/>
      <c r="F275" s="155" t="s">
        <v>322</v>
      </c>
      <c r="G275" s="169" t="s">
        <v>7</v>
      </c>
      <c r="H275" s="169" t="s">
        <v>330</v>
      </c>
      <c r="I275" s="395" t="s">
        <v>1080</v>
      </c>
      <c r="J275" s="413" t="s">
        <v>1231</v>
      </c>
      <c r="K275" s="413" t="s">
        <v>1596</v>
      </c>
      <c r="L275" s="429">
        <v>7500.0</v>
      </c>
      <c r="M275" s="417">
        <v>7465.025</v>
      </c>
      <c r="N275" s="414" t="s">
        <v>1552</v>
      </c>
      <c r="O275" s="148"/>
      <c r="P275" s="148"/>
      <c r="Q275" s="148"/>
      <c r="R275" s="148"/>
      <c r="S275" s="149" t="s">
        <v>93</v>
      </c>
      <c r="T275" s="79"/>
      <c r="U275" s="409">
        <v>45879.0</v>
      </c>
      <c r="V275" s="155"/>
      <c r="W275" s="169"/>
      <c r="X275" s="79" t="s">
        <v>334</v>
      </c>
      <c r="Y275" s="72"/>
      <c r="Z275" s="64"/>
      <c r="AA275" s="65"/>
      <c r="AB275" s="64"/>
      <c r="AC275" s="153"/>
      <c r="AD275" s="154">
        <v>7200.0</v>
      </c>
      <c r="AE275" s="154"/>
      <c r="AF275" s="154" t="s">
        <v>335</v>
      </c>
      <c r="AG275" s="79" t="s">
        <v>191</v>
      </c>
      <c r="AH275" s="399"/>
      <c r="AI275" s="759" t="s">
        <v>883</v>
      </c>
      <c r="AJ275" s="759" t="s">
        <v>883</v>
      </c>
      <c r="AK275" s="759" t="s">
        <v>884</v>
      </c>
      <c r="AL275" s="399" t="s">
        <v>142</v>
      </c>
      <c r="AM275" s="156"/>
      <c r="AN275" s="157"/>
      <c r="AO275" s="157"/>
      <c r="AP275" s="907">
        <v>3800.0</v>
      </c>
      <c r="AQ275" s="978">
        <f t="shared" si="562"/>
        <v>35.82</v>
      </c>
      <c r="AR275" s="971">
        <f>(16393.56+16230.44)/2</f>
        <v>16312</v>
      </c>
      <c r="AS275" s="972">
        <f t="shared" si="563"/>
        <v>584295.84</v>
      </c>
      <c r="AT275" s="971">
        <v>531014.0</v>
      </c>
      <c r="AU275" s="971">
        <v>507799.0</v>
      </c>
      <c r="AV275" s="894">
        <v>60000.0</v>
      </c>
      <c r="AW275" s="973">
        <f t="shared" si="564"/>
        <v>6718.16</v>
      </c>
      <c r="AX275" s="902" t="s">
        <v>192</v>
      </c>
      <c r="AY275" s="977"/>
      <c r="AZ275" s="305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  <c r="BL275" s="54"/>
      <c r="BM275" s="54"/>
      <c r="BN275" s="54"/>
      <c r="BO275" s="54"/>
      <c r="BP275" s="876">
        <f t="shared" si="565"/>
        <v>0</v>
      </c>
      <c r="BQ275" s="877">
        <f t="shared" si="566"/>
        <v>0</v>
      </c>
      <c r="BR275" s="878">
        <f t="shared" si="567"/>
        <v>0</v>
      </c>
      <c r="BS275" s="54"/>
      <c r="BT275" s="54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54"/>
      <c r="CU275" s="1274">
        <v>45887.0</v>
      </c>
      <c r="CV275" s="1274">
        <v>45888.0</v>
      </c>
      <c r="CW275" s="1274">
        <v>45889.0</v>
      </c>
      <c r="CX275" s="1274">
        <v>45889.0</v>
      </c>
      <c r="CY275" s="1274">
        <v>45889.0</v>
      </c>
      <c r="CZ275" s="1274">
        <v>45895.0</v>
      </c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  <c r="DK275" s="54"/>
      <c r="DL275" s="54"/>
      <c r="DM275" s="79"/>
      <c r="DN275" s="105"/>
      <c r="DO275" s="105"/>
      <c r="DP275" s="105"/>
      <c r="DQ275" s="105"/>
      <c r="DR275" s="105"/>
      <c r="DS275" s="105"/>
      <c r="DT275" s="105"/>
      <c r="DU275" s="105"/>
      <c r="DV275" s="105"/>
      <c r="DW275" s="105"/>
      <c r="DX275" s="105"/>
      <c r="DY275" s="105"/>
      <c r="DZ275" s="105"/>
      <c r="EA275" s="105"/>
      <c r="EB275" s="105"/>
      <c r="EC275" s="105"/>
      <c r="ED275" s="105"/>
      <c r="EE275" s="105"/>
      <c r="EF275" s="105"/>
      <c r="EG275" s="105"/>
      <c r="EH275" s="105"/>
      <c r="EI275" s="105"/>
      <c r="EJ275" s="105"/>
      <c r="EK275" s="105"/>
      <c r="EL275" s="105"/>
      <c r="EM275" s="105"/>
      <c r="EN275" s="105"/>
      <c r="EO275" s="105"/>
      <c r="EP275" s="105"/>
      <c r="EQ275" s="163">
        <v>44000.0</v>
      </c>
      <c r="ER275" s="164" t="s">
        <v>194</v>
      </c>
      <c r="ES275" s="165">
        <v>3.0E7</v>
      </c>
      <c r="ET275" s="163"/>
      <c r="EU275" s="69"/>
      <c r="EV275" s="69"/>
      <c r="EW275" s="69"/>
      <c r="EX275" s="69"/>
      <c r="EY275" s="69"/>
      <c r="EZ275" s="71">
        <f t="shared" si="568"/>
        <v>0</v>
      </c>
      <c r="FA275" s="72" t="str">
        <f t="shared" si="569"/>
        <v>0 hari 0 jam 0 menit 0</v>
      </c>
      <c r="FB275" s="73"/>
      <c r="FC275" s="71">
        <f t="shared" si="570"/>
        <v>0</v>
      </c>
      <c r="FD275" s="72" t="str">
        <f t="shared" si="571"/>
        <v>0 hari 0 jam 0 menit 0</v>
      </c>
      <c r="FE275" s="306"/>
      <c r="FF275" s="306"/>
      <c r="FG275" s="306"/>
      <c r="FH275" s="306"/>
      <c r="FI275" s="71">
        <f t="shared" si="572"/>
        <v>0</v>
      </c>
      <c r="FJ275" s="72" t="str">
        <f t="shared" si="573"/>
        <v>0 hari 0 jam 0 menit 0</v>
      </c>
      <c r="FK275" s="71">
        <f t="shared" si="574"/>
        <v>0</v>
      </c>
      <c r="FL275" s="72" t="str">
        <f t="shared" si="575"/>
        <v>0 hari 0 jam 0 menit 0</v>
      </c>
      <c r="FM275" s="76"/>
      <c r="FN275" s="166"/>
      <c r="FO275" s="167"/>
      <c r="FP275" s="167"/>
      <c r="FQ275" s="168"/>
      <c r="FR275" s="168"/>
      <c r="FS275" s="167"/>
      <c r="FT275" s="167"/>
      <c r="FU275" s="274"/>
      <c r="FV275" s="274"/>
      <c r="FW275" s="274"/>
      <c r="FX275" s="274"/>
      <c r="FY275" s="274"/>
      <c r="FZ275" s="274"/>
      <c r="GA275" s="274"/>
    </row>
    <row r="276" ht="28.5" customHeight="1">
      <c r="A276" s="412">
        <v>4.0</v>
      </c>
      <c r="B276" s="78" t="s">
        <v>258</v>
      </c>
      <c r="C276" s="413"/>
      <c r="D276" s="155"/>
      <c r="E276" s="559"/>
      <c r="F276" s="155" t="s">
        <v>322</v>
      </c>
      <c r="G276" s="169" t="s">
        <v>7</v>
      </c>
      <c r="H276" s="169" t="s">
        <v>330</v>
      </c>
      <c r="I276" s="395" t="s">
        <v>1080</v>
      </c>
      <c r="J276" s="413" t="s">
        <v>1597</v>
      </c>
      <c r="K276" s="413" t="s">
        <v>1598</v>
      </c>
      <c r="L276" s="429">
        <v>7500.0</v>
      </c>
      <c r="M276" s="417">
        <v>7534.887</v>
      </c>
      <c r="N276" s="414" t="s">
        <v>1552</v>
      </c>
      <c r="O276" s="148"/>
      <c r="P276" s="148"/>
      <c r="Q276" s="148"/>
      <c r="R276" s="148"/>
      <c r="S276" s="149" t="s">
        <v>93</v>
      </c>
      <c r="T276" s="79"/>
      <c r="U276" s="409">
        <v>45880.0</v>
      </c>
      <c r="V276" s="155"/>
      <c r="W276" s="169"/>
      <c r="X276" s="79" t="s">
        <v>334</v>
      </c>
      <c r="Y276" s="72"/>
      <c r="Z276" s="64"/>
      <c r="AA276" s="65"/>
      <c r="AB276" s="64"/>
      <c r="AC276" s="153"/>
      <c r="AD276" s="154">
        <v>7200.0</v>
      </c>
      <c r="AE276" s="154"/>
      <c r="AF276" s="154" t="s">
        <v>335</v>
      </c>
      <c r="AG276" s="79" t="s">
        <v>191</v>
      </c>
      <c r="AH276" s="399"/>
      <c r="AI276" s="759" t="s">
        <v>883</v>
      </c>
      <c r="AJ276" s="759" t="s">
        <v>883</v>
      </c>
      <c r="AK276" s="759" t="s">
        <v>884</v>
      </c>
      <c r="AL276" s="399" t="s">
        <v>142</v>
      </c>
      <c r="AM276" s="156"/>
      <c r="AN276" s="157"/>
      <c r="AO276" s="157"/>
      <c r="AP276" s="907">
        <v>3800.0</v>
      </c>
      <c r="AQ276" s="978">
        <f t="shared" si="562"/>
        <v>35.82</v>
      </c>
      <c r="AR276" s="971">
        <f>(16380.5+16217.5)/2</f>
        <v>16299</v>
      </c>
      <c r="AS276" s="972">
        <f t="shared" si="563"/>
        <v>583830.18</v>
      </c>
      <c r="AT276" s="971">
        <v>530549.0</v>
      </c>
      <c r="AU276" s="971">
        <v>506431.0</v>
      </c>
      <c r="AV276" s="894">
        <v>60000.0</v>
      </c>
      <c r="AW276" s="973">
        <f t="shared" si="564"/>
        <v>6718.82</v>
      </c>
      <c r="AX276" s="902" t="s">
        <v>192</v>
      </c>
      <c r="AY276" s="977"/>
      <c r="AZ276" s="305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876">
        <f t="shared" si="565"/>
        <v>0</v>
      </c>
      <c r="BQ276" s="877">
        <f t="shared" si="566"/>
        <v>0</v>
      </c>
      <c r="BR276" s="878">
        <f t="shared" si="567"/>
        <v>0</v>
      </c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54"/>
      <c r="CU276" s="1274">
        <v>45887.0</v>
      </c>
      <c r="CV276" s="1274">
        <v>45888.0</v>
      </c>
      <c r="CW276" s="1274">
        <v>45889.0</v>
      </c>
      <c r="CX276" s="1274">
        <v>45889.0</v>
      </c>
      <c r="CY276" s="1274">
        <v>45889.0</v>
      </c>
      <c r="CZ276" s="1274">
        <v>45895.0</v>
      </c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  <c r="DK276" s="54"/>
      <c r="DL276" s="54"/>
      <c r="DM276" s="79"/>
      <c r="DN276" s="105"/>
      <c r="DO276" s="105"/>
      <c r="DP276" s="105"/>
      <c r="DQ276" s="105"/>
      <c r="DR276" s="105"/>
      <c r="DS276" s="105"/>
      <c r="DT276" s="105"/>
      <c r="DU276" s="105"/>
      <c r="DV276" s="105"/>
      <c r="DW276" s="105"/>
      <c r="DX276" s="105"/>
      <c r="DY276" s="105"/>
      <c r="DZ276" s="105"/>
      <c r="EA276" s="105"/>
      <c r="EB276" s="105"/>
      <c r="EC276" s="105"/>
      <c r="ED276" s="105"/>
      <c r="EE276" s="105"/>
      <c r="EF276" s="105"/>
      <c r="EG276" s="105"/>
      <c r="EH276" s="105"/>
      <c r="EI276" s="105"/>
      <c r="EJ276" s="105"/>
      <c r="EK276" s="105"/>
      <c r="EL276" s="105"/>
      <c r="EM276" s="105"/>
      <c r="EN276" s="105"/>
      <c r="EO276" s="105"/>
      <c r="EP276" s="105"/>
      <c r="EQ276" s="163">
        <v>44000.0</v>
      </c>
      <c r="ER276" s="164" t="s">
        <v>194</v>
      </c>
      <c r="ES276" s="165">
        <v>3.0E7</v>
      </c>
      <c r="ET276" s="163"/>
      <c r="EU276" s="69"/>
      <c r="EV276" s="69"/>
      <c r="EW276" s="69"/>
      <c r="EX276" s="69"/>
      <c r="EY276" s="69"/>
      <c r="EZ276" s="71">
        <f t="shared" si="568"/>
        <v>0</v>
      </c>
      <c r="FA276" s="72" t="str">
        <f t="shared" si="569"/>
        <v>0 hari 0 jam 0 menit 0</v>
      </c>
      <c r="FB276" s="73"/>
      <c r="FC276" s="71">
        <f t="shared" si="570"/>
        <v>0</v>
      </c>
      <c r="FD276" s="72" t="str">
        <f t="shared" si="571"/>
        <v>0 hari 0 jam 0 menit 0</v>
      </c>
      <c r="FE276" s="306"/>
      <c r="FF276" s="306"/>
      <c r="FG276" s="306"/>
      <c r="FH276" s="306"/>
      <c r="FI276" s="71">
        <f t="shared" si="572"/>
        <v>0</v>
      </c>
      <c r="FJ276" s="72" t="str">
        <f t="shared" si="573"/>
        <v>0 hari 0 jam 0 menit 0</v>
      </c>
      <c r="FK276" s="71">
        <f t="shared" si="574"/>
        <v>0</v>
      </c>
      <c r="FL276" s="72" t="str">
        <f t="shared" si="575"/>
        <v>0 hari 0 jam 0 menit 0</v>
      </c>
      <c r="FM276" s="76"/>
      <c r="FN276" s="166"/>
      <c r="FO276" s="167"/>
      <c r="FP276" s="167"/>
      <c r="FQ276" s="168"/>
      <c r="FR276" s="168"/>
      <c r="FS276" s="167"/>
      <c r="FT276" s="167"/>
      <c r="FU276" s="274"/>
      <c r="FV276" s="274"/>
      <c r="FW276" s="274"/>
      <c r="FX276" s="274"/>
      <c r="FY276" s="274"/>
      <c r="FZ276" s="274"/>
      <c r="GA276" s="274"/>
    </row>
    <row r="277" ht="28.5" customHeight="1">
      <c r="A277" s="412">
        <v>5.0</v>
      </c>
      <c r="B277" s="78" t="s">
        <v>258</v>
      </c>
      <c r="C277" s="413"/>
      <c r="D277" s="155"/>
      <c r="E277" s="559"/>
      <c r="F277" s="155" t="s">
        <v>322</v>
      </c>
      <c r="G277" s="169" t="s">
        <v>7</v>
      </c>
      <c r="H277" s="169" t="s">
        <v>330</v>
      </c>
      <c r="I277" s="395" t="s">
        <v>1080</v>
      </c>
      <c r="J277" s="413" t="s">
        <v>1599</v>
      </c>
      <c r="K277" s="413" t="s">
        <v>1600</v>
      </c>
      <c r="L277" s="429">
        <v>7500.0</v>
      </c>
      <c r="M277" s="417">
        <v>7372.581</v>
      </c>
      <c r="N277" s="414" t="s">
        <v>1552</v>
      </c>
      <c r="O277" s="148"/>
      <c r="P277" s="148"/>
      <c r="Q277" s="148"/>
      <c r="R277" s="148"/>
      <c r="S277" s="149" t="s">
        <v>93</v>
      </c>
      <c r="T277" s="79"/>
      <c r="U277" s="409">
        <v>45881.0</v>
      </c>
      <c r="V277" s="155"/>
      <c r="W277" s="169"/>
      <c r="X277" s="79" t="s">
        <v>334</v>
      </c>
      <c r="Y277" s="72"/>
      <c r="Z277" s="64"/>
      <c r="AA277" s="65"/>
      <c r="AB277" s="64"/>
      <c r="AC277" s="153"/>
      <c r="AD277" s="154">
        <v>7200.0</v>
      </c>
      <c r="AE277" s="154"/>
      <c r="AF277" s="154" t="s">
        <v>335</v>
      </c>
      <c r="AG277" s="79" t="s">
        <v>191</v>
      </c>
      <c r="AH277" s="399"/>
      <c r="AI277" s="759" t="s">
        <v>883</v>
      </c>
      <c r="AJ277" s="759" t="s">
        <v>883</v>
      </c>
      <c r="AK277" s="759" t="s">
        <v>884</v>
      </c>
      <c r="AL277" s="399" t="s">
        <v>142</v>
      </c>
      <c r="AM277" s="156"/>
      <c r="AN277" s="157"/>
      <c r="AO277" s="157"/>
      <c r="AP277" s="907">
        <v>3800.0</v>
      </c>
      <c r="AQ277" s="978">
        <f t="shared" si="562"/>
        <v>35.82</v>
      </c>
      <c r="AR277" s="971">
        <f>(16334.26+16171.74)/2</f>
        <v>16253</v>
      </c>
      <c r="AS277" s="972">
        <f t="shared" si="563"/>
        <v>582182.46</v>
      </c>
      <c r="AT277" s="971">
        <v>528901.0</v>
      </c>
      <c r="AU277" s="971">
        <v>506383.0</v>
      </c>
      <c r="AV277" s="894">
        <v>60000.0</v>
      </c>
      <c r="AW277" s="973">
        <f t="shared" si="564"/>
        <v>6718.54</v>
      </c>
      <c r="AX277" s="902" t="s">
        <v>192</v>
      </c>
      <c r="AY277" s="977"/>
      <c r="AZ277" s="305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876">
        <f t="shared" si="565"/>
        <v>0</v>
      </c>
      <c r="BQ277" s="877">
        <f t="shared" si="566"/>
        <v>0</v>
      </c>
      <c r="BR277" s="878">
        <f t="shared" si="567"/>
        <v>0</v>
      </c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54"/>
      <c r="CU277" s="1274">
        <v>45887.0</v>
      </c>
      <c r="CV277" s="1274">
        <v>45888.0</v>
      </c>
      <c r="CW277" s="1274">
        <v>45889.0</v>
      </c>
      <c r="CX277" s="1274">
        <v>45889.0</v>
      </c>
      <c r="CY277" s="1274">
        <v>45889.0</v>
      </c>
      <c r="CZ277" s="1274">
        <v>45895.0</v>
      </c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  <c r="DK277" s="54"/>
      <c r="DL277" s="54"/>
      <c r="DM277" s="79"/>
      <c r="DN277" s="105"/>
      <c r="DO277" s="105"/>
      <c r="DP277" s="105"/>
      <c r="DQ277" s="105"/>
      <c r="DR277" s="105"/>
      <c r="DS277" s="105"/>
      <c r="DT277" s="105"/>
      <c r="DU277" s="105"/>
      <c r="DV277" s="105"/>
      <c r="DW277" s="105"/>
      <c r="DX277" s="105"/>
      <c r="DY277" s="105"/>
      <c r="DZ277" s="105"/>
      <c r="EA277" s="105"/>
      <c r="EB277" s="105"/>
      <c r="EC277" s="105"/>
      <c r="ED277" s="105"/>
      <c r="EE277" s="105"/>
      <c r="EF277" s="105"/>
      <c r="EG277" s="105"/>
      <c r="EH277" s="105"/>
      <c r="EI277" s="105"/>
      <c r="EJ277" s="105"/>
      <c r="EK277" s="105"/>
      <c r="EL277" s="105"/>
      <c r="EM277" s="105"/>
      <c r="EN277" s="105"/>
      <c r="EO277" s="105"/>
      <c r="EP277" s="105"/>
      <c r="EQ277" s="163">
        <v>44000.0</v>
      </c>
      <c r="ER277" s="164" t="s">
        <v>194</v>
      </c>
      <c r="ES277" s="165">
        <v>3.0E7</v>
      </c>
      <c r="ET277" s="163"/>
      <c r="EU277" s="69"/>
      <c r="EV277" s="69"/>
      <c r="EW277" s="69"/>
      <c r="EX277" s="69"/>
      <c r="EY277" s="69"/>
      <c r="EZ277" s="71">
        <f t="shared" si="568"/>
        <v>0</v>
      </c>
      <c r="FA277" s="72" t="str">
        <f t="shared" si="569"/>
        <v>0 hari 0 jam 0 menit 0</v>
      </c>
      <c r="FB277" s="73"/>
      <c r="FC277" s="71">
        <f t="shared" si="570"/>
        <v>0</v>
      </c>
      <c r="FD277" s="72" t="str">
        <f t="shared" si="571"/>
        <v>0 hari 0 jam 0 menit 0</v>
      </c>
      <c r="FE277" s="306"/>
      <c r="FF277" s="306"/>
      <c r="FG277" s="306"/>
      <c r="FH277" s="306"/>
      <c r="FI277" s="71">
        <f t="shared" si="572"/>
        <v>0</v>
      </c>
      <c r="FJ277" s="72" t="str">
        <f t="shared" si="573"/>
        <v>0 hari 0 jam 0 menit 0</v>
      </c>
      <c r="FK277" s="71">
        <f t="shared" si="574"/>
        <v>0</v>
      </c>
      <c r="FL277" s="72" t="str">
        <f t="shared" si="575"/>
        <v>0 hari 0 jam 0 menit 0</v>
      </c>
      <c r="FM277" s="76"/>
      <c r="FN277" s="166"/>
      <c r="FO277" s="167"/>
      <c r="FP277" s="167"/>
      <c r="FQ277" s="168"/>
      <c r="FR277" s="168"/>
      <c r="FS277" s="167"/>
      <c r="FT277" s="167"/>
      <c r="FU277" s="274"/>
      <c r="FV277" s="274"/>
      <c r="FW277" s="274"/>
      <c r="FX277" s="274"/>
      <c r="FY277" s="274"/>
      <c r="FZ277" s="274"/>
      <c r="GA277" s="274"/>
    </row>
    <row r="278" ht="28.5" customHeight="1">
      <c r="A278" s="412">
        <v>6.0</v>
      </c>
      <c r="B278" s="78" t="s">
        <v>258</v>
      </c>
      <c r="C278" s="413"/>
      <c r="D278" s="155"/>
      <c r="E278" s="559"/>
      <c r="F278" s="155" t="s">
        <v>322</v>
      </c>
      <c r="G278" s="169" t="s">
        <v>7</v>
      </c>
      <c r="H278" s="169" t="s">
        <v>330</v>
      </c>
      <c r="I278" s="395" t="s">
        <v>1080</v>
      </c>
      <c r="J278" s="413" t="s">
        <v>1601</v>
      </c>
      <c r="K278" s="413" t="s">
        <v>1602</v>
      </c>
      <c r="L278" s="429">
        <v>7500.0</v>
      </c>
      <c r="M278" s="417">
        <v>7422.916</v>
      </c>
      <c r="N278" s="414" t="s">
        <v>1552</v>
      </c>
      <c r="O278" s="148"/>
      <c r="P278" s="148"/>
      <c r="Q278" s="148"/>
      <c r="R278" s="148"/>
      <c r="S278" s="149" t="s">
        <v>93</v>
      </c>
      <c r="T278" s="79"/>
      <c r="U278" s="409">
        <v>45883.0</v>
      </c>
      <c r="V278" s="155"/>
      <c r="W278" s="169"/>
      <c r="X278" s="79" t="s">
        <v>334</v>
      </c>
      <c r="Y278" s="72"/>
      <c r="Z278" s="64"/>
      <c r="AA278" s="65"/>
      <c r="AB278" s="64"/>
      <c r="AC278" s="153"/>
      <c r="AD278" s="154">
        <v>7200.0</v>
      </c>
      <c r="AE278" s="154"/>
      <c r="AF278" s="154" t="s">
        <v>335</v>
      </c>
      <c r="AG278" s="79" t="s">
        <v>191</v>
      </c>
      <c r="AH278" s="399"/>
      <c r="AI278" s="759" t="s">
        <v>883</v>
      </c>
      <c r="AJ278" s="759" t="s">
        <v>883</v>
      </c>
      <c r="AK278" s="759" t="s">
        <v>884</v>
      </c>
      <c r="AL278" s="399" t="s">
        <v>142</v>
      </c>
      <c r="AM278" s="156"/>
      <c r="AN278" s="157"/>
      <c r="AO278" s="157"/>
      <c r="AP278" s="907">
        <v>3800.0</v>
      </c>
      <c r="AQ278" s="978">
        <f t="shared" si="562"/>
        <v>35.82</v>
      </c>
      <c r="AR278" s="971">
        <f>(16318.18+16155.82)/2</f>
        <v>16237</v>
      </c>
      <c r="AS278" s="972">
        <f t="shared" si="563"/>
        <v>581609.34</v>
      </c>
      <c r="AT278" s="971">
        <v>528328.0</v>
      </c>
      <c r="AU278" s="971">
        <v>505985.0</v>
      </c>
      <c r="AV278" s="894">
        <v>60000.0</v>
      </c>
      <c r="AW278" s="973">
        <f t="shared" si="564"/>
        <v>6718.66</v>
      </c>
      <c r="AX278" s="902" t="s">
        <v>192</v>
      </c>
      <c r="AY278" s="977"/>
      <c r="AZ278" s="305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876">
        <f t="shared" si="565"/>
        <v>0</v>
      </c>
      <c r="BQ278" s="877">
        <f t="shared" si="566"/>
        <v>0</v>
      </c>
      <c r="BR278" s="878">
        <f t="shared" si="567"/>
        <v>0</v>
      </c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54"/>
      <c r="CU278" s="1274">
        <v>45888.0</v>
      </c>
      <c r="CV278" s="1274">
        <v>45888.0</v>
      </c>
      <c r="CW278" s="1274">
        <v>45889.0</v>
      </c>
      <c r="CX278" s="1274">
        <v>45889.0</v>
      </c>
      <c r="CY278" s="1274">
        <v>45890.0</v>
      </c>
      <c r="CZ278" s="1274">
        <v>45898.0</v>
      </c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  <c r="DK278" s="54"/>
      <c r="DL278" s="54"/>
      <c r="DM278" s="79"/>
      <c r="DN278" s="105"/>
      <c r="DO278" s="105"/>
      <c r="DP278" s="105"/>
      <c r="DQ278" s="105"/>
      <c r="DR278" s="105"/>
      <c r="DS278" s="105"/>
      <c r="DT278" s="105"/>
      <c r="DU278" s="105"/>
      <c r="DV278" s="105"/>
      <c r="DW278" s="105"/>
      <c r="DX278" s="105"/>
      <c r="DY278" s="105"/>
      <c r="DZ278" s="105"/>
      <c r="EA278" s="105"/>
      <c r="EB278" s="105"/>
      <c r="EC278" s="105"/>
      <c r="ED278" s="105"/>
      <c r="EE278" s="105"/>
      <c r="EF278" s="105"/>
      <c r="EG278" s="105"/>
      <c r="EH278" s="105"/>
      <c r="EI278" s="105"/>
      <c r="EJ278" s="105"/>
      <c r="EK278" s="105"/>
      <c r="EL278" s="105"/>
      <c r="EM278" s="105"/>
      <c r="EN278" s="105"/>
      <c r="EO278" s="105"/>
      <c r="EP278" s="105"/>
      <c r="EQ278" s="163">
        <v>44000.0</v>
      </c>
      <c r="ER278" s="164" t="s">
        <v>194</v>
      </c>
      <c r="ES278" s="165">
        <v>3.0E7</v>
      </c>
      <c r="ET278" s="163"/>
      <c r="EU278" s="69"/>
      <c r="EV278" s="69"/>
      <c r="EW278" s="69"/>
      <c r="EX278" s="69"/>
      <c r="EY278" s="69"/>
      <c r="EZ278" s="71">
        <f t="shared" si="568"/>
        <v>0</v>
      </c>
      <c r="FA278" s="72" t="str">
        <f t="shared" si="569"/>
        <v>0 hari 0 jam 0 menit 0</v>
      </c>
      <c r="FB278" s="73"/>
      <c r="FC278" s="71">
        <f t="shared" si="570"/>
        <v>0</v>
      </c>
      <c r="FD278" s="72" t="str">
        <f t="shared" si="571"/>
        <v>0 hari 0 jam 0 menit 0</v>
      </c>
      <c r="FE278" s="306"/>
      <c r="FF278" s="306"/>
      <c r="FG278" s="306"/>
      <c r="FH278" s="306"/>
      <c r="FI278" s="71">
        <f t="shared" si="572"/>
        <v>0</v>
      </c>
      <c r="FJ278" s="72" t="str">
        <f t="shared" si="573"/>
        <v>0 hari 0 jam 0 menit 0</v>
      </c>
      <c r="FK278" s="71">
        <f t="shared" si="574"/>
        <v>0</v>
      </c>
      <c r="FL278" s="72" t="str">
        <f t="shared" si="575"/>
        <v>0 hari 0 jam 0 menit 0</v>
      </c>
      <c r="FM278" s="76"/>
      <c r="FN278" s="166"/>
      <c r="FO278" s="167"/>
      <c r="FP278" s="167"/>
      <c r="FQ278" s="168"/>
      <c r="FR278" s="168"/>
      <c r="FS278" s="167"/>
      <c r="FT278" s="167"/>
      <c r="FU278" s="274"/>
      <c r="FV278" s="274"/>
      <c r="FW278" s="274"/>
      <c r="FX278" s="274"/>
      <c r="FY278" s="274"/>
      <c r="FZ278" s="274"/>
      <c r="GA278" s="274"/>
    </row>
    <row r="279" ht="28.5" customHeight="1">
      <c r="A279" s="412">
        <v>7.0</v>
      </c>
      <c r="B279" s="78" t="s">
        <v>258</v>
      </c>
      <c r="C279" s="413"/>
      <c r="D279" s="155"/>
      <c r="E279" s="559"/>
      <c r="F279" s="155" t="s">
        <v>322</v>
      </c>
      <c r="G279" s="169" t="s">
        <v>7</v>
      </c>
      <c r="H279" s="169" t="s">
        <v>330</v>
      </c>
      <c r="I279" s="395" t="s">
        <v>1080</v>
      </c>
      <c r="J279" s="413" t="s">
        <v>1603</v>
      </c>
      <c r="K279" s="413" t="s">
        <v>1604</v>
      </c>
      <c r="L279" s="429">
        <v>7000.0</v>
      </c>
      <c r="M279" s="417">
        <v>7252.713</v>
      </c>
      <c r="N279" s="414" t="s">
        <v>1552</v>
      </c>
      <c r="O279" s="148"/>
      <c r="P279" s="148"/>
      <c r="Q279" s="148"/>
      <c r="R279" s="148"/>
      <c r="S279" s="149" t="s">
        <v>93</v>
      </c>
      <c r="T279" s="79"/>
      <c r="U279" s="409">
        <v>45884.0</v>
      </c>
      <c r="V279" s="155"/>
      <c r="W279" s="169"/>
      <c r="X279" s="79" t="s">
        <v>334</v>
      </c>
      <c r="Y279" s="72"/>
      <c r="Z279" s="64"/>
      <c r="AA279" s="65"/>
      <c r="AB279" s="64"/>
      <c r="AC279" s="153"/>
      <c r="AD279" s="154">
        <v>7200.0</v>
      </c>
      <c r="AE279" s="154"/>
      <c r="AF279" s="154" t="s">
        <v>335</v>
      </c>
      <c r="AG279" s="79" t="s">
        <v>191</v>
      </c>
      <c r="AH279" s="399"/>
      <c r="AI279" s="759" t="s">
        <v>883</v>
      </c>
      <c r="AJ279" s="759" t="s">
        <v>883</v>
      </c>
      <c r="AK279" s="759" t="s">
        <v>884</v>
      </c>
      <c r="AL279" s="399" t="s">
        <v>142</v>
      </c>
      <c r="AM279" s="156"/>
      <c r="AN279" s="157"/>
      <c r="AO279" s="157"/>
      <c r="AP279" s="907">
        <v>3800.0</v>
      </c>
      <c r="AQ279" s="978">
        <f t="shared" si="562"/>
        <v>35.82</v>
      </c>
      <c r="AR279" s="971">
        <f>(16189.55+16028.45)/2</f>
        <v>16109</v>
      </c>
      <c r="AS279" s="972">
        <f t="shared" si="563"/>
        <v>577024.38</v>
      </c>
      <c r="AT279" s="971">
        <v>523744.0</v>
      </c>
      <c r="AU279" s="971">
        <v>498005.0</v>
      </c>
      <c r="AV279" s="894">
        <v>60000.0</v>
      </c>
      <c r="AW279" s="973">
        <f t="shared" si="564"/>
        <v>6719.62</v>
      </c>
      <c r="AX279" s="902" t="s">
        <v>192</v>
      </c>
      <c r="AY279" s="977"/>
      <c r="AZ279" s="305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876">
        <f t="shared" si="565"/>
        <v>0</v>
      </c>
      <c r="BQ279" s="877">
        <f t="shared" si="566"/>
        <v>0</v>
      </c>
      <c r="BR279" s="878">
        <f t="shared" si="567"/>
        <v>0</v>
      </c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54"/>
      <c r="CU279" s="1274">
        <v>45888.0</v>
      </c>
      <c r="CV279" s="1274">
        <v>45888.0</v>
      </c>
      <c r="CW279" s="1274">
        <v>45889.0</v>
      </c>
      <c r="CX279" s="1274">
        <v>45889.0</v>
      </c>
      <c r="CY279" s="1274">
        <v>45890.0</v>
      </c>
      <c r="CZ279" s="1274">
        <v>45898.0</v>
      </c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  <c r="DK279" s="54"/>
      <c r="DL279" s="54"/>
      <c r="DM279" s="79"/>
      <c r="DN279" s="105"/>
      <c r="DO279" s="105"/>
      <c r="DP279" s="105"/>
      <c r="DQ279" s="105"/>
      <c r="DR279" s="105"/>
      <c r="DS279" s="105"/>
      <c r="DT279" s="105"/>
      <c r="DU279" s="105"/>
      <c r="DV279" s="105"/>
      <c r="DW279" s="105"/>
      <c r="DX279" s="105"/>
      <c r="DY279" s="105"/>
      <c r="DZ279" s="105"/>
      <c r="EA279" s="105"/>
      <c r="EB279" s="105"/>
      <c r="EC279" s="105"/>
      <c r="ED279" s="105"/>
      <c r="EE279" s="105"/>
      <c r="EF279" s="105"/>
      <c r="EG279" s="105"/>
      <c r="EH279" s="105"/>
      <c r="EI279" s="105"/>
      <c r="EJ279" s="105"/>
      <c r="EK279" s="105"/>
      <c r="EL279" s="105"/>
      <c r="EM279" s="105"/>
      <c r="EN279" s="105"/>
      <c r="EO279" s="105"/>
      <c r="EP279" s="105"/>
      <c r="EQ279" s="163">
        <v>44000.0</v>
      </c>
      <c r="ER279" s="164" t="s">
        <v>194</v>
      </c>
      <c r="ES279" s="165">
        <v>3.0E7</v>
      </c>
      <c r="ET279" s="163"/>
      <c r="EU279" s="69"/>
      <c r="EV279" s="69"/>
      <c r="EW279" s="69"/>
      <c r="EX279" s="69"/>
      <c r="EY279" s="69"/>
      <c r="EZ279" s="71">
        <f t="shared" si="568"/>
        <v>0</v>
      </c>
      <c r="FA279" s="72" t="str">
        <f t="shared" si="569"/>
        <v>0 hari 0 jam 0 menit 0</v>
      </c>
      <c r="FB279" s="73"/>
      <c r="FC279" s="71">
        <f t="shared" si="570"/>
        <v>0</v>
      </c>
      <c r="FD279" s="72" t="str">
        <f t="shared" si="571"/>
        <v>0 hari 0 jam 0 menit 0</v>
      </c>
      <c r="FE279" s="306"/>
      <c r="FF279" s="306"/>
      <c r="FG279" s="306"/>
      <c r="FH279" s="306"/>
      <c r="FI279" s="71">
        <f t="shared" si="572"/>
        <v>0</v>
      </c>
      <c r="FJ279" s="72" t="str">
        <f t="shared" si="573"/>
        <v>0 hari 0 jam 0 menit 0</v>
      </c>
      <c r="FK279" s="71">
        <f t="shared" si="574"/>
        <v>0</v>
      </c>
      <c r="FL279" s="72" t="str">
        <f t="shared" si="575"/>
        <v>0 hari 0 jam 0 menit 0</v>
      </c>
      <c r="FM279" s="76"/>
      <c r="FN279" s="166"/>
      <c r="FO279" s="167"/>
      <c r="FP279" s="167"/>
      <c r="FQ279" s="168"/>
      <c r="FR279" s="168"/>
      <c r="FS279" s="167"/>
      <c r="FT279" s="167"/>
      <c r="FU279" s="274"/>
      <c r="FV279" s="274"/>
      <c r="FW279" s="274"/>
      <c r="FX279" s="274"/>
      <c r="FY279" s="274"/>
      <c r="FZ279" s="274"/>
      <c r="GA279" s="274"/>
    </row>
    <row r="280">
      <c r="A280" s="301"/>
      <c r="B280" s="553"/>
      <c r="C280" s="554"/>
      <c r="D280" s="567"/>
      <c r="E280" s="307"/>
      <c r="F280" s="300"/>
      <c r="G280" s="300"/>
      <c r="H280" s="300"/>
      <c r="I280" s="557"/>
      <c r="J280" s="558"/>
      <c r="K280" s="1164" t="s">
        <v>111</v>
      </c>
      <c r="L280" s="309">
        <f t="shared" ref="L280:M280" si="576">SUM(L273:L279)</f>
        <v>52000</v>
      </c>
      <c r="M280" s="310">
        <f t="shared" si="576"/>
        <v>52009.006</v>
      </c>
      <c r="N280" s="311"/>
      <c r="O280" s="300"/>
      <c r="P280" s="300"/>
      <c r="Q280" s="300"/>
      <c r="R280" s="300"/>
      <c r="S280" s="300"/>
      <c r="T280" s="280"/>
      <c r="U280" s="300"/>
      <c r="V280" s="312"/>
      <c r="W280" s="313"/>
      <c r="X280" s="281"/>
      <c r="Y280" s="301"/>
      <c r="Z280" s="301"/>
      <c r="AA280" s="314"/>
      <c r="AB280" s="314"/>
      <c r="AC280" s="314"/>
      <c r="AD280" s="309"/>
      <c r="AE280" s="309"/>
      <c r="AF280" s="309"/>
      <c r="AG280" s="315"/>
      <c r="AH280" s="289"/>
      <c r="AI280" s="280"/>
      <c r="AJ280" s="280"/>
      <c r="AK280" s="280"/>
      <c r="AL280" s="280"/>
      <c r="AM280" s="280"/>
      <c r="AN280" s="280"/>
      <c r="AO280" s="280"/>
      <c r="AP280" s="280"/>
      <c r="AQ280" s="280"/>
      <c r="AR280" s="280"/>
      <c r="AS280" s="280"/>
      <c r="AT280" s="280"/>
      <c r="AU280" s="280"/>
      <c r="AV280" s="291"/>
      <c r="AW280" s="280"/>
      <c r="AX280" s="280"/>
      <c r="AY280" s="280"/>
      <c r="AZ280" s="280"/>
      <c r="BA280" s="289"/>
      <c r="BB280" s="289"/>
      <c r="BC280" s="289"/>
      <c r="BD280" s="289"/>
      <c r="BE280" s="289"/>
      <c r="BF280" s="289"/>
      <c r="BG280" s="289"/>
      <c r="BH280" s="289"/>
      <c r="BI280" s="289"/>
      <c r="BJ280" s="289"/>
      <c r="BK280" s="289"/>
      <c r="BL280" s="289"/>
      <c r="BM280" s="289"/>
      <c r="BN280" s="289"/>
      <c r="BO280" s="289"/>
      <c r="BP280" s="289"/>
      <c r="BQ280" s="289"/>
      <c r="BR280" s="289"/>
      <c r="BS280" s="289"/>
      <c r="BT280" s="289"/>
      <c r="BU280" s="289"/>
      <c r="BV280" s="289"/>
      <c r="BW280" s="289"/>
      <c r="BX280" s="289"/>
      <c r="BY280" s="289"/>
      <c r="BZ280" s="289"/>
      <c r="CA280" s="289"/>
      <c r="CB280" s="289"/>
      <c r="CC280" s="289"/>
      <c r="CD280" s="289"/>
      <c r="CE280" s="289"/>
      <c r="CF280" s="289"/>
      <c r="CG280" s="289"/>
      <c r="CH280" s="289"/>
      <c r="CI280" s="289"/>
      <c r="CJ280" s="289"/>
      <c r="CK280" s="289"/>
      <c r="CL280" s="289"/>
      <c r="CM280" s="289"/>
      <c r="CN280" s="289"/>
      <c r="CO280" s="289"/>
      <c r="CP280" s="289"/>
      <c r="CQ280" s="289"/>
      <c r="CR280" s="289"/>
      <c r="CS280" s="289"/>
      <c r="CT280" s="289"/>
      <c r="CU280" s="289"/>
      <c r="CV280" s="289"/>
      <c r="CW280" s="289"/>
      <c r="CX280" s="289"/>
      <c r="CY280" s="289"/>
      <c r="CZ280" s="289"/>
      <c r="DA280" s="289"/>
      <c r="DB280" s="289"/>
      <c r="DC280" s="289"/>
      <c r="DD280" s="289"/>
      <c r="DE280" s="289"/>
      <c r="DF280" s="289"/>
      <c r="DG280" s="289"/>
      <c r="DH280" s="289"/>
      <c r="DI280" s="289"/>
      <c r="DJ280" s="289"/>
      <c r="DK280" s="289"/>
      <c r="DL280" s="289"/>
      <c r="DM280" s="289"/>
      <c r="DN280" s="289"/>
      <c r="DO280" s="289"/>
      <c r="DP280" s="289"/>
      <c r="DQ280" s="289"/>
      <c r="DR280" s="289"/>
      <c r="DS280" s="280"/>
      <c r="DT280" s="289"/>
      <c r="DU280" s="289"/>
      <c r="DV280" s="289"/>
      <c r="DW280" s="289"/>
      <c r="DX280" s="289"/>
      <c r="DY280" s="280"/>
      <c r="DZ280" s="280"/>
      <c r="EA280" s="289"/>
      <c r="EB280" s="289"/>
      <c r="EC280" s="289"/>
      <c r="ED280" s="289"/>
      <c r="EE280" s="289"/>
      <c r="EF280" s="280"/>
      <c r="EG280" s="289"/>
      <c r="EH280" s="289"/>
      <c r="EI280" s="289"/>
      <c r="EJ280" s="289"/>
      <c r="EK280" s="289"/>
      <c r="EL280" s="280"/>
      <c r="EM280" s="289"/>
      <c r="EN280" s="289"/>
      <c r="EO280" s="289"/>
      <c r="EP280" s="289"/>
      <c r="EQ280" s="292"/>
      <c r="ER280" s="293"/>
      <c r="ES280" s="292"/>
      <c r="ET280" s="292"/>
      <c r="EU280" s="316"/>
      <c r="EV280" s="316"/>
      <c r="EW280" s="316"/>
      <c r="EX280" s="316"/>
      <c r="EY280" s="316"/>
      <c r="EZ280" s="292"/>
      <c r="FA280" s="292"/>
      <c r="FB280" s="316"/>
      <c r="FC280" s="292"/>
      <c r="FD280" s="292"/>
      <c r="FE280" s="316"/>
      <c r="FF280" s="316"/>
      <c r="FG280" s="316"/>
      <c r="FH280" s="316"/>
      <c r="FI280" s="316"/>
      <c r="FJ280" s="316"/>
      <c r="FK280" s="316"/>
      <c r="FL280" s="316"/>
      <c r="FM280" s="316"/>
      <c r="FN280" s="316"/>
      <c r="FO280" s="295"/>
      <c r="FP280" s="295"/>
      <c r="FQ280" s="295"/>
      <c r="FR280" s="295"/>
      <c r="FS280" s="295"/>
      <c r="FT280" s="295"/>
      <c r="FU280" s="797"/>
      <c r="FV280" s="797"/>
      <c r="FW280" s="797"/>
      <c r="FX280" s="797"/>
      <c r="FY280" s="797"/>
      <c r="FZ280" s="797"/>
      <c r="GA280" s="797"/>
    </row>
    <row r="281" ht="28.5" customHeight="1">
      <c r="A281" s="356">
        <v>1.0</v>
      </c>
      <c r="B281" s="1290" t="s">
        <v>258</v>
      </c>
      <c r="C281" s="1289" t="s">
        <v>510</v>
      </c>
      <c r="D281" s="1090" t="s">
        <v>6</v>
      </c>
      <c r="E281" s="1091" t="s">
        <v>1605</v>
      </c>
      <c r="F281" s="1090" t="s">
        <v>322</v>
      </c>
      <c r="G281" s="1128" t="s">
        <v>7</v>
      </c>
      <c r="H281" s="1128" t="s">
        <v>330</v>
      </c>
      <c r="I281" s="887" t="s">
        <v>1080</v>
      </c>
      <c r="J281" s="997" t="s">
        <v>1606</v>
      </c>
      <c r="K281" s="997" t="s">
        <v>316</v>
      </c>
      <c r="L281" s="1291">
        <v>7500.0</v>
      </c>
      <c r="M281" s="831">
        <v>7187.476</v>
      </c>
      <c r="N281" s="1093" t="s">
        <v>1252</v>
      </c>
      <c r="O281" s="1095"/>
      <c r="P281" s="1095"/>
      <c r="Q281" s="1095"/>
      <c r="R281" s="1095"/>
      <c r="S281" s="149" t="s">
        <v>93</v>
      </c>
      <c r="T281" s="1096"/>
      <c r="U281" s="1097" t="s">
        <v>1607</v>
      </c>
      <c r="V281" s="1090"/>
      <c r="W281" s="1092"/>
      <c r="X281" s="1096" t="s">
        <v>334</v>
      </c>
      <c r="Y281" s="1292">
        <v>45918.0</v>
      </c>
      <c r="Z281" s="398">
        <v>45918.54513888889</v>
      </c>
      <c r="AA281" s="410">
        <v>45920.0</v>
      </c>
      <c r="AB281" s="398">
        <v>45920.88611111111</v>
      </c>
      <c r="AC281" s="1101"/>
      <c r="AD281" s="831">
        <v>7200.0</v>
      </c>
      <c r="AE281" s="1102"/>
      <c r="AF281" s="1102" t="s">
        <v>335</v>
      </c>
      <c r="AG281" s="1189" t="s">
        <v>191</v>
      </c>
      <c r="AH281" s="803"/>
      <c r="AI281" s="811" t="s">
        <v>883</v>
      </c>
      <c r="AJ281" s="811" t="s">
        <v>883</v>
      </c>
      <c r="AK281" s="811" t="s">
        <v>884</v>
      </c>
      <c r="AL281" s="803" t="s">
        <v>142</v>
      </c>
      <c r="AM281" s="1103"/>
      <c r="AN281" s="1104"/>
      <c r="AO281" s="1104"/>
      <c r="AP281" s="907">
        <v>3800.0</v>
      </c>
      <c r="AQ281" s="978">
        <f t="shared" ref="AQ281:AQ284" si="577">(36.58+36.66)/2</f>
        <v>36.62</v>
      </c>
      <c r="AR281" s="1198">
        <v>16430.0</v>
      </c>
      <c r="AS281" s="972">
        <f t="shared" ref="AS281:AS287" si="578">AR281*AQ281</f>
        <v>601666.6</v>
      </c>
      <c r="AT281" s="892">
        <v>548384.0</v>
      </c>
      <c r="AU281" s="892">
        <v>520680.0</v>
      </c>
      <c r="AV281" s="894">
        <v>60000.0</v>
      </c>
      <c r="AW281" s="973">
        <f t="shared" ref="AW281:AW287" si="579">(AT281+AV281)-AS281</f>
        <v>6717.4</v>
      </c>
      <c r="AX281" s="902" t="s">
        <v>192</v>
      </c>
      <c r="AY281" s="1189"/>
      <c r="AZ281" s="1190"/>
      <c r="BA281" s="1108"/>
      <c r="BB281" s="1108"/>
      <c r="BC281" s="1108"/>
      <c r="BD281" s="1108"/>
      <c r="BE281" s="1108"/>
      <c r="BF281" s="1108"/>
      <c r="BG281" s="1108"/>
      <c r="BH281" s="1108"/>
      <c r="BI281" s="1108"/>
      <c r="BJ281" s="1108"/>
      <c r="BK281" s="1108"/>
      <c r="BL281" s="1108"/>
      <c r="BM281" s="1108"/>
      <c r="BN281" s="1108"/>
      <c r="BO281" s="1108"/>
      <c r="BP281" s="876">
        <f t="shared" ref="BP281:BP287" si="580">BO281-BJ281</f>
        <v>0</v>
      </c>
      <c r="BQ281" s="877">
        <f t="shared" ref="BQ281:BQ287" si="581">BO281-BK281</f>
        <v>0</v>
      </c>
      <c r="BR281" s="878">
        <f t="shared" ref="BR281:BR287" si="582">BO281-BN281</f>
        <v>0</v>
      </c>
      <c r="BS281" s="1108"/>
      <c r="BT281" s="1108"/>
      <c r="BU281" s="1108"/>
      <c r="BV281" s="1108"/>
      <c r="BW281" s="1108"/>
      <c r="BX281" s="1108"/>
      <c r="BY281" s="1108"/>
      <c r="BZ281" s="1108"/>
      <c r="CA281" s="1108"/>
      <c r="CB281" s="1108"/>
      <c r="CC281" s="1108"/>
      <c r="CD281" s="1108"/>
      <c r="CE281" s="1108"/>
      <c r="CF281" s="1108"/>
      <c r="CG281" s="1108"/>
      <c r="CH281" s="1108"/>
      <c r="CI281" s="1108"/>
      <c r="CJ281" s="1108"/>
      <c r="CK281" s="1108"/>
      <c r="CL281" s="1108"/>
      <c r="CM281" s="1108"/>
      <c r="CN281" s="1108"/>
      <c r="CO281" s="1108"/>
      <c r="CP281" s="1108"/>
      <c r="CQ281" s="1108"/>
      <c r="CR281" s="1108"/>
      <c r="CS281" s="1108"/>
      <c r="CT281" s="1108"/>
      <c r="CU281" s="1113">
        <v>45926.0</v>
      </c>
      <c r="CV281" s="1113">
        <v>45931.0</v>
      </c>
      <c r="CW281" s="1113">
        <v>45931.0</v>
      </c>
      <c r="CX281" s="1113">
        <v>45932.0</v>
      </c>
      <c r="CY281" s="1113">
        <v>45932.0</v>
      </c>
      <c r="CZ281" s="1113">
        <v>45938.0</v>
      </c>
      <c r="DA281" s="1274">
        <v>45933.0</v>
      </c>
      <c r="DB281" s="1274">
        <v>45939.0</v>
      </c>
      <c r="DC281" s="1274">
        <v>45939.0</v>
      </c>
      <c r="DD281" s="1274">
        <v>45939.0</v>
      </c>
      <c r="DE281" s="1274">
        <v>45939.0</v>
      </c>
      <c r="DF281" s="1274">
        <v>45947.0</v>
      </c>
      <c r="DG281" s="1274">
        <v>45932.0</v>
      </c>
      <c r="DH281" s="1274">
        <v>45939.0</v>
      </c>
      <c r="DI281" s="1274">
        <v>45939.0</v>
      </c>
      <c r="DJ281" s="1274">
        <v>45939.0</v>
      </c>
      <c r="DK281" s="1274">
        <v>45939.0</v>
      </c>
      <c r="DL281" s="1274">
        <v>45947.0</v>
      </c>
      <c r="DM281" s="1096"/>
      <c r="DN281" s="1114"/>
      <c r="DO281" s="1114"/>
      <c r="DP281" s="1114"/>
      <c r="DQ281" s="1114"/>
      <c r="DR281" s="1114"/>
      <c r="DS281" s="1114"/>
      <c r="DT281" s="1114"/>
      <c r="DU281" s="1114"/>
      <c r="DV281" s="1114"/>
      <c r="DW281" s="1114"/>
      <c r="DX281" s="1114"/>
      <c r="DY281" s="1114"/>
      <c r="DZ281" s="1114"/>
      <c r="EA281" s="1114"/>
      <c r="EB281" s="1114"/>
      <c r="EC281" s="1114"/>
      <c r="ED281" s="1114"/>
      <c r="EE281" s="1114"/>
      <c r="EF281" s="1114"/>
      <c r="EG281" s="1114"/>
      <c r="EH281" s="1114"/>
      <c r="EI281" s="1114"/>
      <c r="EJ281" s="1114"/>
      <c r="EK281" s="1114"/>
      <c r="EL281" s="1114"/>
      <c r="EM281" s="1114"/>
      <c r="EN281" s="1114"/>
      <c r="EO281" s="1114"/>
      <c r="EP281" s="1114"/>
      <c r="EQ281" s="1130">
        <v>44000.0</v>
      </c>
      <c r="ER281" s="832" t="s">
        <v>194</v>
      </c>
      <c r="ES281" s="1116">
        <v>3.0E7</v>
      </c>
      <c r="ET281" s="1130"/>
      <c r="EU281" s="1131"/>
      <c r="EV281" s="1131"/>
      <c r="EW281" s="1131"/>
      <c r="EX281" s="1131"/>
      <c r="EY281" s="1131"/>
      <c r="EZ281" s="1119">
        <f t="shared" ref="EZ281:EZ287" si="583">EY281-EV281</f>
        <v>0</v>
      </c>
      <c r="FA281" s="1120" t="str">
        <f t="shared" ref="FA281:FA287" si="584">INT(EY281-EV281)&amp;" hari "&amp;HOUR(MOD(EY281-EV281,1))&amp;" jam "&amp;MINUTE(MOD(EY281-EV281,1))&amp;" menit "&amp;SECOND(MOD(EY281-EV281,1))</f>
        <v>0 hari 0 jam 0 menit 0</v>
      </c>
      <c r="FB281" s="1194"/>
      <c r="FC281" s="1119">
        <f t="shared" ref="FC281:FC287" si="585">FB281-EV281</f>
        <v>0</v>
      </c>
      <c r="FD281" s="1120" t="str">
        <f t="shared" ref="FD281:FD287" si="586">INT(FB281-EV281)&amp;" hari "&amp;HOUR(MOD(FB281-EV281,1))&amp;" jam "&amp;MINUTE(MOD(FB281-EV281,1))&amp;" menit "&amp;SECOND(MOD(FB281-EV281,1))</f>
        <v>0 hari 0 jam 0 menit 0</v>
      </c>
      <c r="FE281" s="1122"/>
      <c r="FF281" s="1122"/>
      <c r="FG281" s="1122"/>
      <c r="FH281" s="1122"/>
      <c r="FI281" s="1119">
        <f t="shared" ref="FI281:FI287" si="587">FH281-FE281</f>
        <v>0</v>
      </c>
      <c r="FJ281" s="1120" t="str">
        <f t="shared" ref="FJ281:FJ287" si="588">INT(FH281-FE281)&amp;" hari "&amp;HOUR(MOD(FH281-FE281,1))&amp;" jam "&amp;MINUTE(MOD(FH281-FE281,1))&amp;" menit "&amp;SECOND(MOD(FH281-FE281,1))</f>
        <v>0 hari 0 jam 0 menit 0</v>
      </c>
      <c r="FK281" s="1119">
        <f t="shared" ref="FK281:FK287" si="589">FC281+FI281</f>
        <v>0</v>
      </c>
      <c r="FL281" s="1120" t="str">
        <f t="shared" ref="FL281:FL287" si="590">INT(FK281)&amp;" hari "&amp;HOUR(MOD(FK281,1))&amp;" jam "&amp;MINUTE(MOD(FK281,1))&amp;" menit "&amp;SECOND(MOD(FK281,1))</f>
        <v>0 hari 0 jam 0 menit 0</v>
      </c>
      <c r="FM281" s="1123"/>
      <c r="FN281" s="1192"/>
      <c r="FO281" s="1124"/>
      <c r="FP281" s="1124"/>
      <c r="FQ281" s="1125"/>
      <c r="FR281" s="1125"/>
      <c r="FS281" s="1124"/>
      <c r="FT281" s="1124"/>
      <c r="FU281" s="1126"/>
      <c r="FV281" s="1126"/>
      <c r="FW281" s="1126"/>
      <c r="FX281" s="1126"/>
      <c r="FY281" s="1126"/>
      <c r="FZ281" s="1126"/>
      <c r="GA281" s="1126"/>
    </row>
    <row r="282" ht="28.5" customHeight="1">
      <c r="A282" s="412">
        <v>2.0</v>
      </c>
      <c r="B282" s="1290" t="s">
        <v>258</v>
      </c>
      <c r="C282" s="997"/>
      <c r="D282" s="1090"/>
      <c r="E282" s="1091" t="s">
        <v>1608</v>
      </c>
      <c r="F282" s="1090" t="s">
        <v>322</v>
      </c>
      <c r="G282" s="1128" t="s">
        <v>7</v>
      </c>
      <c r="H282" s="1128" t="s">
        <v>330</v>
      </c>
      <c r="I282" s="887" t="s">
        <v>1080</v>
      </c>
      <c r="J282" s="997" t="s">
        <v>1609</v>
      </c>
      <c r="K282" s="997" t="s">
        <v>352</v>
      </c>
      <c r="L282" s="1291">
        <v>8000.0</v>
      </c>
      <c r="M282" s="831">
        <v>8002.045</v>
      </c>
      <c r="N282" s="1093" t="s">
        <v>1252</v>
      </c>
      <c r="O282" s="1095"/>
      <c r="P282" s="1095"/>
      <c r="Q282" s="1095"/>
      <c r="R282" s="1095"/>
      <c r="S282" s="149" t="s">
        <v>93</v>
      </c>
      <c r="T282" s="1096"/>
      <c r="U282" s="1097" t="s">
        <v>1610</v>
      </c>
      <c r="V282" s="1090"/>
      <c r="W282" s="1092"/>
      <c r="X282" s="1096" t="s">
        <v>334</v>
      </c>
      <c r="Y282" s="1120"/>
      <c r="Z282" s="1181"/>
      <c r="AA282" s="1182"/>
      <c r="AB282" s="1181"/>
      <c r="AC282" s="1101"/>
      <c r="AD282" s="1102"/>
      <c r="AE282" s="1102"/>
      <c r="AF282" s="1102" t="s">
        <v>335</v>
      </c>
      <c r="AG282" s="1189" t="s">
        <v>191</v>
      </c>
      <c r="AH282" s="803"/>
      <c r="AI282" s="811" t="s">
        <v>883</v>
      </c>
      <c r="AJ282" s="811" t="s">
        <v>883</v>
      </c>
      <c r="AK282" s="811" t="s">
        <v>884</v>
      </c>
      <c r="AL282" s="803" t="s">
        <v>142</v>
      </c>
      <c r="AM282" s="1103"/>
      <c r="AN282" s="1104"/>
      <c r="AO282" s="1104"/>
      <c r="AP282" s="907">
        <v>3800.0</v>
      </c>
      <c r="AQ282" s="978">
        <f t="shared" si="577"/>
        <v>36.62</v>
      </c>
      <c r="AR282" s="1198">
        <v>16430.0</v>
      </c>
      <c r="AS282" s="972">
        <f t="shared" si="578"/>
        <v>601666.6</v>
      </c>
      <c r="AT282" s="892">
        <v>546737.0</v>
      </c>
      <c r="AU282" s="892">
        <v>511854.0</v>
      </c>
      <c r="AV282" s="894">
        <v>60000.0</v>
      </c>
      <c r="AW282" s="973">
        <f t="shared" si="579"/>
        <v>5070.4</v>
      </c>
      <c r="AX282" s="902" t="s">
        <v>192</v>
      </c>
      <c r="AY282" s="1189"/>
      <c r="AZ282" s="1190"/>
      <c r="BA282" s="1108"/>
      <c r="BB282" s="1108"/>
      <c r="BC282" s="1108"/>
      <c r="BD282" s="1108"/>
      <c r="BE282" s="1108"/>
      <c r="BF282" s="1108"/>
      <c r="BG282" s="1108"/>
      <c r="BH282" s="1108"/>
      <c r="BI282" s="1108"/>
      <c r="BJ282" s="1108"/>
      <c r="BK282" s="1108"/>
      <c r="BL282" s="1108"/>
      <c r="BM282" s="1108"/>
      <c r="BN282" s="1108"/>
      <c r="BO282" s="1108"/>
      <c r="BP282" s="876">
        <f t="shared" si="580"/>
        <v>0</v>
      </c>
      <c r="BQ282" s="877">
        <f t="shared" si="581"/>
        <v>0</v>
      </c>
      <c r="BR282" s="878">
        <f t="shared" si="582"/>
        <v>0</v>
      </c>
      <c r="BS282" s="1108"/>
      <c r="BT282" s="1108"/>
      <c r="BU282" s="1108"/>
      <c r="BV282" s="1108"/>
      <c r="BW282" s="1108"/>
      <c r="BX282" s="1108"/>
      <c r="BY282" s="1108"/>
      <c r="BZ282" s="1108"/>
      <c r="CA282" s="1108"/>
      <c r="CB282" s="1108"/>
      <c r="CC282" s="1108"/>
      <c r="CD282" s="1108"/>
      <c r="CE282" s="1108"/>
      <c r="CF282" s="1108"/>
      <c r="CG282" s="1108"/>
      <c r="CH282" s="1108"/>
      <c r="CI282" s="1108"/>
      <c r="CJ282" s="1108"/>
      <c r="CK282" s="1108"/>
      <c r="CL282" s="1108"/>
      <c r="CM282" s="1108"/>
      <c r="CN282" s="1108"/>
      <c r="CO282" s="1108"/>
      <c r="CP282" s="1108"/>
      <c r="CQ282" s="1108"/>
      <c r="CR282" s="1108"/>
      <c r="CS282" s="1108"/>
      <c r="CT282" s="1108"/>
      <c r="CU282" s="1113">
        <v>45926.0</v>
      </c>
      <c r="CV282" s="1113">
        <v>45931.0</v>
      </c>
      <c r="CW282" s="1113">
        <v>45931.0</v>
      </c>
      <c r="CX282" s="1113">
        <v>45932.0</v>
      </c>
      <c r="CY282" s="1113">
        <v>45932.0</v>
      </c>
      <c r="CZ282" s="1113">
        <v>45938.0</v>
      </c>
      <c r="DA282" s="1108"/>
      <c r="DB282" s="1108"/>
      <c r="DC282" s="1108"/>
      <c r="DD282" s="1108"/>
      <c r="DE282" s="1108"/>
      <c r="DF282" s="1108"/>
      <c r="DG282" s="1108"/>
      <c r="DH282" s="1108"/>
      <c r="DI282" s="1108"/>
      <c r="DJ282" s="1108"/>
      <c r="DK282" s="1108"/>
      <c r="DL282" s="1108"/>
      <c r="DM282" s="1096"/>
      <c r="DN282" s="1114"/>
      <c r="DO282" s="1114"/>
      <c r="DP282" s="1114"/>
      <c r="DQ282" s="1114"/>
      <c r="DR282" s="1114"/>
      <c r="DS282" s="1114"/>
      <c r="DT282" s="1114"/>
      <c r="DU282" s="1114"/>
      <c r="DV282" s="1114"/>
      <c r="DW282" s="1114"/>
      <c r="DX282" s="1114"/>
      <c r="DY282" s="1114"/>
      <c r="DZ282" s="1114"/>
      <c r="EA282" s="1114"/>
      <c r="EB282" s="1114"/>
      <c r="EC282" s="1114"/>
      <c r="ED282" s="1114"/>
      <c r="EE282" s="1114"/>
      <c r="EF282" s="1114"/>
      <c r="EG282" s="1114"/>
      <c r="EH282" s="1114"/>
      <c r="EI282" s="1114"/>
      <c r="EJ282" s="1114"/>
      <c r="EK282" s="1114"/>
      <c r="EL282" s="1114"/>
      <c r="EM282" s="1114"/>
      <c r="EN282" s="1114"/>
      <c r="EO282" s="1114"/>
      <c r="EP282" s="1114"/>
      <c r="EQ282" s="1130">
        <v>44000.0</v>
      </c>
      <c r="ER282" s="832" t="s">
        <v>194</v>
      </c>
      <c r="ES282" s="1116">
        <v>3.0E7</v>
      </c>
      <c r="ET282" s="1130"/>
      <c r="EU282" s="1131"/>
      <c r="EV282" s="1131"/>
      <c r="EW282" s="1131"/>
      <c r="EX282" s="1131"/>
      <c r="EY282" s="1131"/>
      <c r="EZ282" s="1119">
        <f t="shared" si="583"/>
        <v>0</v>
      </c>
      <c r="FA282" s="1120" t="str">
        <f t="shared" si="584"/>
        <v>0 hari 0 jam 0 menit 0</v>
      </c>
      <c r="FB282" s="1194"/>
      <c r="FC282" s="1119">
        <f t="shared" si="585"/>
        <v>0</v>
      </c>
      <c r="FD282" s="1120" t="str">
        <f t="shared" si="586"/>
        <v>0 hari 0 jam 0 menit 0</v>
      </c>
      <c r="FE282" s="1122"/>
      <c r="FF282" s="1122"/>
      <c r="FG282" s="1122"/>
      <c r="FH282" s="1122"/>
      <c r="FI282" s="1119">
        <f t="shared" si="587"/>
        <v>0</v>
      </c>
      <c r="FJ282" s="1120" t="str">
        <f t="shared" si="588"/>
        <v>0 hari 0 jam 0 menit 0</v>
      </c>
      <c r="FK282" s="1119">
        <f t="shared" si="589"/>
        <v>0</v>
      </c>
      <c r="FL282" s="1120" t="str">
        <f t="shared" si="590"/>
        <v>0 hari 0 jam 0 menit 0</v>
      </c>
      <c r="FM282" s="1123"/>
      <c r="FN282" s="1192"/>
      <c r="FO282" s="1124"/>
      <c r="FP282" s="1124"/>
      <c r="FQ282" s="1125"/>
      <c r="FR282" s="1125"/>
      <c r="FS282" s="1124"/>
      <c r="FT282" s="1124"/>
      <c r="FU282" s="1126"/>
      <c r="FV282" s="1126"/>
      <c r="FW282" s="1126"/>
      <c r="FX282" s="1126"/>
      <c r="FY282" s="1126"/>
      <c r="FZ282" s="1126"/>
      <c r="GA282" s="1126"/>
    </row>
    <row r="283" ht="28.5" customHeight="1">
      <c r="A283" s="412">
        <v>3.0</v>
      </c>
      <c r="B283" s="1290" t="s">
        <v>258</v>
      </c>
      <c r="C283" s="997"/>
      <c r="D283" s="1090"/>
      <c r="E283" s="1091" t="s">
        <v>1611</v>
      </c>
      <c r="F283" s="1090" t="s">
        <v>322</v>
      </c>
      <c r="G283" s="1128" t="s">
        <v>7</v>
      </c>
      <c r="H283" s="1128" t="s">
        <v>330</v>
      </c>
      <c r="I283" s="887" t="s">
        <v>1080</v>
      </c>
      <c r="J283" s="997" t="s">
        <v>1612</v>
      </c>
      <c r="K283" s="997" t="s">
        <v>1613</v>
      </c>
      <c r="L283" s="1291">
        <v>7500.0</v>
      </c>
      <c r="M283" s="831">
        <v>7392.753</v>
      </c>
      <c r="N283" s="1093" t="s">
        <v>1252</v>
      </c>
      <c r="O283" s="1095"/>
      <c r="P283" s="1095"/>
      <c r="Q283" s="1095"/>
      <c r="R283" s="1095"/>
      <c r="S283" s="149" t="s">
        <v>93</v>
      </c>
      <c r="T283" s="1096"/>
      <c r="U283" s="1097" t="s">
        <v>1607</v>
      </c>
      <c r="V283" s="1090"/>
      <c r="W283" s="1092"/>
      <c r="X283" s="1096" t="s">
        <v>334</v>
      </c>
      <c r="Y283" s="1120"/>
      <c r="Z283" s="1181"/>
      <c r="AA283" s="1182"/>
      <c r="AB283" s="1181"/>
      <c r="AC283" s="1101"/>
      <c r="AD283" s="1102"/>
      <c r="AE283" s="1102"/>
      <c r="AF283" s="1102" t="s">
        <v>335</v>
      </c>
      <c r="AG283" s="1189" t="s">
        <v>191</v>
      </c>
      <c r="AH283" s="803"/>
      <c r="AI283" s="811" t="s">
        <v>883</v>
      </c>
      <c r="AJ283" s="811" t="s">
        <v>883</v>
      </c>
      <c r="AK283" s="811" t="s">
        <v>884</v>
      </c>
      <c r="AL283" s="803" t="s">
        <v>142</v>
      </c>
      <c r="AM283" s="1103"/>
      <c r="AN283" s="1104"/>
      <c r="AO283" s="1104"/>
      <c r="AP283" s="907">
        <v>3800.0</v>
      </c>
      <c r="AQ283" s="978">
        <f t="shared" si="577"/>
        <v>36.62</v>
      </c>
      <c r="AR283" s="1198">
        <v>16430.0</v>
      </c>
      <c r="AS283" s="972">
        <f t="shared" si="578"/>
        <v>601666.6</v>
      </c>
      <c r="AT283" s="892">
        <v>548384.0</v>
      </c>
      <c r="AU283" s="892">
        <v>522075.0</v>
      </c>
      <c r="AV283" s="894">
        <v>60000.0</v>
      </c>
      <c r="AW283" s="973">
        <f t="shared" si="579"/>
        <v>6717.4</v>
      </c>
      <c r="AX283" s="902" t="s">
        <v>192</v>
      </c>
      <c r="AY283" s="1189"/>
      <c r="AZ283" s="1190"/>
      <c r="BA283" s="1108"/>
      <c r="BB283" s="1108"/>
      <c r="BC283" s="1108"/>
      <c r="BD283" s="1108"/>
      <c r="BE283" s="1108"/>
      <c r="BF283" s="1108"/>
      <c r="BG283" s="1108"/>
      <c r="BH283" s="1108"/>
      <c r="BI283" s="1108"/>
      <c r="BJ283" s="1108"/>
      <c r="BK283" s="1108"/>
      <c r="BL283" s="1108"/>
      <c r="BM283" s="1108"/>
      <c r="BN283" s="1108"/>
      <c r="BO283" s="1108"/>
      <c r="BP283" s="876">
        <f t="shared" si="580"/>
        <v>0</v>
      </c>
      <c r="BQ283" s="877">
        <f t="shared" si="581"/>
        <v>0</v>
      </c>
      <c r="BR283" s="878">
        <f t="shared" si="582"/>
        <v>0</v>
      </c>
      <c r="BS283" s="1108"/>
      <c r="BT283" s="1108"/>
      <c r="BU283" s="1108"/>
      <c r="BV283" s="1108"/>
      <c r="BW283" s="1108"/>
      <c r="BX283" s="1108"/>
      <c r="BY283" s="1108"/>
      <c r="BZ283" s="1108"/>
      <c r="CA283" s="1108"/>
      <c r="CB283" s="1108"/>
      <c r="CC283" s="1108"/>
      <c r="CD283" s="1108"/>
      <c r="CE283" s="1108"/>
      <c r="CF283" s="1108"/>
      <c r="CG283" s="1108"/>
      <c r="CH283" s="1108"/>
      <c r="CI283" s="1108"/>
      <c r="CJ283" s="1108"/>
      <c r="CK283" s="1108"/>
      <c r="CL283" s="1108"/>
      <c r="CM283" s="1108"/>
      <c r="CN283" s="1108"/>
      <c r="CO283" s="1108"/>
      <c r="CP283" s="1108"/>
      <c r="CQ283" s="1108"/>
      <c r="CR283" s="1108"/>
      <c r="CS283" s="1108"/>
      <c r="CT283" s="1108"/>
      <c r="CU283" s="1113">
        <v>45926.0</v>
      </c>
      <c r="CV283" s="1113">
        <v>45931.0</v>
      </c>
      <c r="CW283" s="1113">
        <v>45931.0</v>
      </c>
      <c r="CX283" s="1113">
        <v>45932.0</v>
      </c>
      <c r="CY283" s="1113">
        <v>45932.0</v>
      </c>
      <c r="CZ283" s="1113">
        <v>45938.0</v>
      </c>
      <c r="DA283" s="1108"/>
      <c r="DB283" s="1108"/>
      <c r="DC283" s="1108"/>
      <c r="DD283" s="1108"/>
      <c r="DE283" s="1108"/>
      <c r="DF283" s="1108"/>
      <c r="DG283" s="1108"/>
      <c r="DH283" s="1108"/>
      <c r="DI283" s="1108"/>
      <c r="DJ283" s="1108"/>
      <c r="DK283" s="1108"/>
      <c r="DL283" s="1108"/>
      <c r="DM283" s="1096"/>
      <c r="DN283" s="1114"/>
      <c r="DO283" s="1114"/>
      <c r="DP283" s="1114"/>
      <c r="DQ283" s="1114"/>
      <c r="DR283" s="1114"/>
      <c r="DS283" s="1114"/>
      <c r="DT283" s="1114"/>
      <c r="DU283" s="1114"/>
      <c r="DV283" s="1114"/>
      <c r="DW283" s="1114"/>
      <c r="DX283" s="1114"/>
      <c r="DY283" s="1114"/>
      <c r="DZ283" s="1114"/>
      <c r="EA283" s="1114"/>
      <c r="EB283" s="1114"/>
      <c r="EC283" s="1114"/>
      <c r="ED283" s="1114"/>
      <c r="EE283" s="1114"/>
      <c r="EF283" s="1114"/>
      <c r="EG283" s="1114"/>
      <c r="EH283" s="1114"/>
      <c r="EI283" s="1114"/>
      <c r="EJ283" s="1114"/>
      <c r="EK283" s="1114"/>
      <c r="EL283" s="1114"/>
      <c r="EM283" s="1114"/>
      <c r="EN283" s="1114"/>
      <c r="EO283" s="1114"/>
      <c r="EP283" s="1114"/>
      <c r="EQ283" s="1130">
        <v>44000.0</v>
      </c>
      <c r="ER283" s="832" t="s">
        <v>194</v>
      </c>
      <c r="ES283" s="1116">
        <v>3.0E7</v>
      </c>
      <c r="ET283" s="1130"/>
      <c r="EU283" s="1131"/>
      <c r="EV283" s="1131"/>
      <c r="EW283" s="1131"/>
      <c r="EX283" s="1131"/>
      <c r="EY283" s="1131"/>
      <c r="EZ283" s="1119">
        <f t="shared" si="583"/>
        <v>0</v>
      </c>
      <c r="FA283" s="1120" t="str">
        <f t="shared" si="584"/>
        <v>0 hari 0 jam 0 menit 0</v>
      </c>
      <c r="FB283" s="1194"/>
      <c r="FC283" s="1119">
        <f t="shared" si="585"/>
        <v>0</v>
      </c>
      <c r="FD283" s="1120" t="str">
        <f t="shared" si="586"/>
        <v>0 hari 0 jam 0 menit 0</v>
      </c>
      <c r="FE283" s="1122"/>
      <c r="FF283" s="1122"/>
      <c r="FG283" s="1122"/>
      <c r="FH283" s="1122"/>
      <c r="FI283" s="1119">
        <f t="shared" si="587"/>
        <v>0</v>
      </c>
      <c r="FJ283" s="1120" t="str">
        <f t="shared" si="588"/>
        <v>0 hari 0 jam 0 menit 0</v>
      </c>
      <c r="FK283" s="1119">
        <f t="shared" si="589"/>
        <v>0</v>
      </c>
      <c r="FL283" s="1120" t="str">
        <f t="shared" si="590"/>
        <v>0 hari 0 jam 0 menit 0</v>
      </c>
      <c r="FM283" s="1123"/>
      <c r="FN283" s="1192"/>
      <c r="FO283" s="1124"/>
      <c r="FP283" s="1124"/>
      <c r="FQ283" s="1125"/>
      <c r="FR283" s="1125"/>
      <c r="FS283" s="1124"/>
      <c r="FT283" s="1124"/>
      <c r="FU283" s="1126"/>
      <c r="FV283" s="1126"/>
      <c r="FW283" s="1126"/>
      <c r="FX283" s="1126"/>
      <c r="FY283" s="1126"/>
      <c r="FZ283" s="1126"/>
      <c r="GA283" s="1126"/>
    </row>
    <row r="284" ht="28.5" customHeight="1">
      <c r="A284" s="412">
        <v>4.0</v>
      </c>
      <c r="B284" s="1290" t="s">
        <v>258</v>
      </c>
      <c r="C284" s="997"/>
      <c r="D284" s="1090"/>
      <c r="E284" s="1091"/>
      <c r="F284" s="1090" t="s">
        <v>322</v>
      </c>
      <c r="G284" s="1128" t="s">
        <v>7</v>
      </c>
      <c r="H284" s="1128" t="s">
        <v>330</v>
      </c>
      <c r="I284" s="887" t="s">
        <v>1080</v>
      </c>
      <c r="J284" s="997" t="s">
        <v>1614</v>
      </c>
      <c r="K284" s="997" t="s">
        <v>1615</v>
      </c>
      <c r="L284" s="1291">
        <v>8000.0</v>
      </c>
      <c r="M284" s="831">
        <v>7996.869</v>
      </c>
      <c r="N284" s="1093" t="s">
        <v>1252</v>
      </c>
      <c r="O284" s="1095"/>
      <c r="P284" s="1095"/>
      <c r="Q284" s="1095"/>
      <c r="R284" s="1095"/>
      <c r="S284" s="149" t="s">
        <v>93</v>
      </c>
      <c r="T284" s="1096"/>
      <c r="U284" s="1097" t="s">
        <v>1616</v>
      </c>
      <c r="V284" s="1090"/>
      <c r="W284" s="1092"/>
      <c r="X284" s="1096" t="s">
        <v>334</v>
      </c>
      <c r="Y284" s="1120"/>
      <c r="Z284" s="1181"/>
      <c r="AA284" s="1182"/>
      <c r="AB284" s="1181"/>
      <c r="AC284" s="1101"/>
      <c r="AD284" s="1102"/>
      <c r="AE284" s="1102"/>
      <c r="AF284" s="1102" t="s">
        <v>335</v>
      </c>
      <c r="AG284" s="1189" t="s">
        <v>191</v>
      </c>
      <c r="AH284" s="803"/>
      <c r="AI284" s="811" t="s">
        <v>883</v>
      </c>
      <c r="AJ284" s="811" t="s">
        <v>883</v>
      </c>
      <c r="AK284" s="811" t="s">
        <v>884</v>
      </c>
      <c r="AL284" s="803" t="s">
        <v>142</v>
      </c>
      <c r="AM284" s="1103"/>
      <c r="AN284" s="1104"/>
      <c r="AO284" s="1104"/>
      <c r="AP284" s="907">
        <v>3800.0</v>
      </c>
      <c r="AQ284" s="978">
        <f t="shared" si="577"/>
        <v>36.62</v>
      </c>
      <c r="AR284" s="1198">
        <v>16430.0</v>
      </c>
      <c r="AS284" s="972">
        <f t="shared" si="578"/>
        <v>601666.6</v>
      </c>
      <c r="AT284" s="892">
        <v>550874.0</v>
      </c>
      <c r="AU284" s="892">
        <v>526140.0</v>
      </c>
      <c r="AV284" s="894">
        <v>60000.0</v>
      </c>
      <c r="AW284" s="973">
        <f t="shared" si="579"/>
        <v>9207.4</v>
      </c>
      <c r="AX284" s="902" t="s">
        <v>192</v>
      </c>
      <c r="AY284" s="1189"/>
      <c r="AZ284" s="1190"/>
      <c r="BA284" s="1108"/>
      <c r="BB284" s="1108"/>
      <c r="BC284" s="1108"/>
      <c r="BD284" s="1108"/>
      <c r="BE284" s="1108"/>
      <c r="BF284" s="1108"/>
      <c r="BG284" s="1108"/>
      <c r="BH284" s="1108"/>
      <c r="BI284" s="1108"/>
      <c r="BJ284" s="1108"/>
      <c r="BK284" s="1108"/>
      <c r="BL284" s="1108"/>
      <c r="BM284" s="1108"/>
      <c r="BN284" s="1108"/>
      <c r="BO284" s="1108"/>
      <c r="BP284" s="876">
        <f t="shared" si="580"/>
        <v>0</v>
      </c>
      <c r="BQ284" s="877">
        <f t="shared" si="581"/>
        <v>0</v>
      </c>
      <c r="BR284" s="878">
        <f t="shared" si="582"/>
        <v>0</v>
      </c>
      <c r="BS284" s="1108"/>
      <c r="BT284" s="1108"/>
      <c r="BU284" s="1108"/>
      <c r="BV284" s="1108"/>
      <c r="BW284" s="1108"/>
      <c r="BX284" s="1108"/>
      <c r="BY284" s="1108"/>
      <c r="BZ284" s="1108"/>
      <c r="CA284" s="1108"/>
      <c r="CB284" s="1108"/>
      <c r="CC284" s="1108"/>
      <c r="CD284" s="1108"/>
      <c r="CE284" s="1108"/>
      <c r="CF284" s="1108"/>
      <c r="CG284" s="1108"/>
      <c r="CH284" s="1108"/>
      <c r="CI284" s="1108"/>
      <c r="CJ284" s="1108"/>
      <c r="CK284" s="1108"/>
      <c r="CL284" s="1108"/>
      <c r="CM284" s="1108"/>
      <c r="CN284" s="1108"/>
      <c r="CO284" s="1108"/>
      <c r="CP284" s="1108"/>
      <c r="CQ284" s="1108"/>
      <c r="CR284" s="1108"/>
      <c r="CS284" s="1108"/>
      <c r="CT284" s="1108"/>
      <c r="CU284" s="1113">
        <v>45926.0</v>
      </c>
      <c r="CV284" s="1113">
        <v>45931.0</v>
      </c>
      <c r="CW284" s="1113">
        <v>45931.0</v>
      </c>
      <c r="CX284" s="1113">
        <v>45932.0</v>
      </c>
      <c r="CY284" s="1113">
        <v>45932.0</v>
      </c>
      <c r="CZ284" s="1113">
        <v>45938.0</v>
      </c>
      <c r="DA284" s="1108"/>
      <c r="DB284" s="1108"/>
      <c r="DC284" s="1108"/>
      <c r="DD284" s="1108"/>
      <c r="DE284" s="1108"/>
      <c r="DF284" s="1108"/>
      <c r="DG284" s="1108"/>
      <c r="DH284" s="1108"/>
      <c r="DI284" s="1108"/>
      <c r="DJ284" s="1108"/>
      <c r="DK284" s="1108"/>
      <c r="DL284" s="1108"/>
      <c r="DM284" s="1096"/>
      <c r="DN284" s="1114"/>
      <c r="DO284" s="1114"/>
      <c r="DP284" s="1114"/>
      <c r="DQ284" s="1114"/>
      <c r="DR284" s="1114"/>
      <c r="DS284" s="1114"/>
      <c r="DT284" s="1114"/>
      <c r="DU284" s="1114"/>
      <c r="DV284" s="1114"/>
      <c r="DW284" s="1114"/>
      <c r="DX284" s="1114"/>
      <c r="DY284" s="1114"/>
      <c r="DZ284" s="1114"/>
      <c r="EA284" s="1114"/>
      <c r="EB284" s="1114"/>
      <c r="EC284" s="1114"/>
      <c r="ED284" s="1114"/>
      <c r="EE284" s="1114"/>
      <c r="EF284" s="1114"/>
      <c r="EG284" s="1114"/>
      <c r="EH284" s="1114"/>
      <c r="EI284" s="1114"/>
      <c r="EJ284" s="1114"/>
      <c r="EK284" s="1114"/>
      <c r="EL284" s="1114"/>
      <c r="EM284" s="1114"/>
      <c r="EN284" s="1114"/>
      <c r="EO284" s="1114"/>
      <c r="EP284" s="1114"/>
      <c r="EQ284" s="1130">
        <v>44000.0</v>
      </c>
      <c r="ER284" s="832" t="s">
        <v>194</v>
      </c>
      <c r="ES284" s="1116">
        <v>3.0E7</v>
      </c>
      <c r="ET284" s="1130"/>
      <c r="EU284" s="1131"/>
      <c r="EV284" s="1131"/>
      <c r="EW284" s="1131"/>
      <c r="EX284" s="1131"/>
      <c r="EY284" s="1131"/>
      <c r="EZ284" s="1119">
        <f t="shared" si="583"/>
        <v>0</v>
      </c>
      <c r="FA284" s="1120" t="str">
        <f t="shared" si="584"/>
        <v>0 hari 0 jam 0 menit 0</v>
      </c>
      <c r="FB284" s="1194"/>
      <c r="FC284" s="1119">
        <f t="shared" si="585"/>
        <v>0</v>
      </c>
      <c r="FD284" s="1120" t="str">
        <f t="shared" si="586"/>
        <v>0 hari 0 jam 0 menit 0</v>
      </c>
      <c r="FE284" s="1122"/>
      <c r="FF284" s="1122"/>
      <c r="FG284" s="1122"/>
      <c r="FH284" s="1122"/>
      <c r="FI284" s="1119">
        <f t="shared" si="587"/>
        <v>0</v>
      </c>
      <c r="FJ284" s="1120" t="str">
        <f t="shared" si="588"/>
        <v>0 hari 0 jam 0 menit 0</v>
      </c>
      <c r="FK284" s="1119">
        <f t="shared" si="589"/>
        <v>0</v>
      </c>
      <c r="FL284" s="1120" t="str">
        <f t="shared" si="590"/>
        <v>0 hari 0 jam 0 menit 0</v>
      </c>
      <c r="FM284" s="1123"/>
      <c r="FN284" s="1192"/>
      <c r="FO284" s="1124"/>
      <c r="FP284" s="1124"/>
      <c r="FQ284" s="1125"/>
      <c r="FR284" s="1125"/>
      <c r="FS284" s="1124"/>
      <c r="FT284" s="1124"/>
      <c r="FU284" s="1126"/>
      <c r="FV284" s="1126"/>
      <c r="FW284" s="1126"/>
      <c r="FX284" s="1126"/>
      <c r="FY284" s="1126"/>
      <c r="FZ284" s="1126"/>
      <c r="GA284" s="1126"/>
    </row>
    <row r="285" ht="28.5" customHeight="1">
      <c r="A285" s="412">
        <v>5.0</v>
      </c>
      <c r="B285" s="1290" t="s">
        <v>258</v>
      </c>
      <c r="C285" s="997"/>
      <c r="D285" s="1090"/>
      <c r="E285" s="1091"/>
      <c r="F285" s="1090" t="s">
        <v>322</v>
      </c>
      <c r="G285" s="1128" t="s">
        <v>7</v>
      </c>
      <c r="H285" s="1132" t="s">
        <v>1261</v>
      </c>
      <c r="I285" s="887" t="s">
        <v>1080</v>
      </c>
      <c r="J285" s="997" t="s">
        <v>1617</v>
      </c>
      <c r="K285" s="997" t="s">
        <v>993</v>
      </c>
      <c r="L285" s="1291">
        <v>7000.0</v>
      </c>
      <c r="M285" s="831">
        <v>7127.912</v>
      </c>
      <c r="N285" s="1093" t="s">
        <v>1252</v>
      </c>
      <c r="O285" s="1095"/>
      <c r="P285" s="1095"/>
      <c r="Q285" s="1095"/>
      <c r="R285" s="1095"/>
      <c r="S285" s="149" t="s">
        <v>93</v>
      </c>
      <c r="T285" s="1096"/>
      <c r="U285" s="1097" t="s">
        <v>1618</v>
      </c>
      <c r="V285" s="1090"/>
      <c r="W285" s="1092"/>
      <c r="X285" s="1096" t="s">
        <v>334</v>
      </c>
      <c r="Y285" s="1120"/>
      <c r="Z285" s="1181"/>
      <c r="AA285" s="1182"/>
      <c r="AB285" s="1181"/>
      <c r="AC285" s="1101"/>
      <c r="AD285" s="1102"/>
      <c r="AE285" s="1102"/>
      <c r="AF285" s="1102" t="s">
        <v>335</v>
      </c>
      <c r="AG285" s="1189" t="s">
        <v>191</v>
      </c>
      <c r="AH285" s="803"/>
      <c r="AI285" s="811" t="s">
        <v>883</v>
      </c>
      <c r="AJ285" s="811" t="s">
        <v>883</v>
      </c>
      <c r="AK285" s="811" t="s">
        <v>884</v>
      </c>
      <c r="AL285" s="803" t="s">
        <v>142</v>
      </c>
      <c r="AM285" s="1103"/>
      <c r="AN285" s="1104"/>
      <c r="AO285" s="1104"/>
      <c r="AP285" s="907">
        <v>3800.0</v>
      </c>
      <c r="AQ285" s="978">
        <f t="shared" ref="AQ285:AQ287" si="591">(36.58+36.91)/2</f>
        <v>36.745</v>
      </c>
      <c r="AR285" s="1198">
        <v>16430.0</v>
      </c>
      <c r="AS285" s="972">
        <f t="shared" si="578"/>
        <v>603720.35</v>
      </c>
      <c r="AT285" s="892">
        <v>500000.0</v>
      </c>
      <c r="AU285" s="892">
        <v>500000.0</v>
      </c>
      <c r="AV285" s="894">
        <v>60000.0</v>
      </c>
      <c r="AW285" s="973">
        <f t="shared" si="579"/>
        <v>-43720.35</v>
      </c>
      <c r="AX285" s="902" t="s">
        <v>192</v>
      </c>
      <c r="AY285" s="1189"/>
      <c r="AZ285" s="1190"/>
      <c r="BA285" s="1108"/>
      <c r="BB285" s="1108"/>
      <c r="BC285" s="1108"/>
      <c r="BD285" s="1108"/>
      <c r="BE285" s="1108"/>
      <c r="BF285" s="1108"/>
      <c r="BG285" s="1108"/>
      <c r="BH285" s="1108"/>
      <c r="BI285" s="1108"/>
      <c r="BJ285" s="1108"/>
      <c r="BK285" s="1108"/>
      <c r="BL285" s="1108"/>
      <c r="BM285" s="1108"/>
      <c r="BN285" s="1108"/>
      <c r="BO285" s="1108"/>
      <c r="BP285" s="876">
        <f t="shared" si="580"/>
        <v>0</v>
      </c>
      <c r="BQ285" s="877">
        <f t="shared" si="581"/>
        <v>0</v>
      </c>
      <c r="BR285" s="878">
        <f t="shared" si="582"/>
        <v>0</v>
      </c>
      <c r="BS285" s="1108"/>
      <c r="BT285" s="1108"/>
      <c r="BU285" s="1108"/>
      <c r="BV285" s="1108"/>
      <c r="BW285" s="1108"/>
      <c r="BX285" s="1108"/>
      <c r="BY285" s="1108"/>
      <c r="BZ285" s="1108"/>
      <c r="CA285" s="1108"/>
      <c r="CB285" s="1108"/>
      <c r="CC285" s="1108"/>
      <c r="CD285" s="1108"/>
      <c r="CE285" s="1108"/>
      <c r="CF285" s="1108"/>
      <c r="CG285" s="1108"/>
      <c r="CH285" s="1108"/>
      <c r="CI285" s="1108"/>
      <c r="CJ285" s="1108"/>
      <c r="CK285" s="1108"/>
      <c r="CL285" s="1108"/>
      <c r="CM285" s="1108"/>
      <c r="CN285" s="1108"/>
      <c r="CO285" s="1108"/>
      <c r="CP285" s="1108"/>
      <c r="CQ285" s="1108"/>
      <c r="CR285" s="1108"/>
      <c r="CS285" s="1108"/>
      <c r="CT285" s="1108"/>
      <c r="CU285" s="1113">
        <v>45930.0</v>
      </c>
      <c r="CV285" s="1113">
        <v>45931.0</v>
      </c>
      <c r="CW285" s="1113">
        <v>45936.0</v>
      </c>
      <c r="CX285" s="1113">
        <v>45939.0</v>
      </c>
      <c r="CY285" s="1113">
        <v>45939.0</v>
      </c>
      <c r="CZ285" s="1113">
        <v>45944.0</v>
      </c>
      <c r="DA285" s="1108"/>
      <c r="DB285" s="1108"/>
      <c r="DC285" s="1108"/>
      <c r="DD285" s="1108"/>
      <c r="DE285" s="1108"/>
      <c r="DF285" s="1108"/>
      <c r="DG285" s="1108"/>
      <c r="DH285" s="1108"/>
      <c r="DI285" s="1108"/>
      <c r="DJ285" s="1108"/>
      <c r="DK285" s="1108"/>
      <c r="DL285" s="1108"/>
      <c r="DM285" s="1096"/>
      <c r="DN285" s="1114"/>
      <c r="DO285" s="1114"/>
      <c r="DP285" s="1114"/>
      <c r="DQ285" s="1114"/>
      <c r="DR285" s="1114"/>
      <c r="DS285" s="1114"/>
      <c r="DT285" s="1114"/>
      <c r="DU285" s="1114"/>
      <c r="DV285" s="1114"/>
      <c r="DW285" s="1114"/>
      <c r="DX285" s="1114"/>
      <c r="DY285" s="1114"/>
      <c r="DZ285" s="1114"/>
      <c r="EA285" s="1114"/>
      <c r="EB285" s="1114"/>
      <c r="EC285" s="1114"/>
      <c r="ED285" s="1114"/>
      <c r="EE285" s="1114"/>
      <c r="EF285" s="1114"/>
      <c r="EG285" s="1114"/>
      <c r="EH285" s="1114"/>
      <c r="EI285" s="1114"/>
      <c r="EJ285" s="1114"/>
      <c r="EK285" s="1114"/>
      <c r="EL285" s="1114"/>
      <c r="EM285" s="1114"/>
      <c r="EN285" s="1114"/>
      <c r="EO285" s="1114"/>
      <c r="EP285" s="1114"/>
      <c r="EQ285" s="1130">
        <v>44000.0</v>
      </c>
      <c r="ER285" s="832" t="s">
        <v>194</v>
      </c>
      <c r="ES285" s="1116">
        <v>3.0E7</v>
      </c>
      <c r="ET285" s="1130"/>
      <c r="EU285" s="1131"/>
      <c r="EV285" s="1131"/>
      <c r="EW285" s="1131"/>
      <c r="EX285" s="1131"/>
      <c r="EY285" s="1131"/>
      <c r="EZ285" s="1119">
        <f t="shared" si="583"/>
        <v>0</v>
      </c>
      <c r="FA285" s="1120" t="str">
        <f t="shared" si="584"/>
        <v>0 hari 0 jam 0 menit 0</v>
      </c>
      <c r="FB285" s="1194"/>
      <c r="FC285" s="1119">
        <f t="shared" si="585"/>
        <v>0</v>
      </c>
      <c r="FD285" s="1120" t="str">
        <f t="shared" si="586"/>
        <v>0 hari 0 jam 0 menit 0</v>
      </c>
      <c r="FE285" s="1122"/>
      <c r="FF285" s="1122"/>
      <c r="FG285" s="1122"/>
      <c r="FH285" s="1122"/>
      <c r="FI285" s="1119">
        <f t="shared" si="587"/>
        <v>0</v>
      </c>
      <c r="FJ285" s="1120" t="str">
        <f t="shared" si="588"/>
        <v>0 hari 0 jam 0 menit 0</v>
      </c>
      <c r="FK285" s="1119">
        <f t="shared" si="589"/>
        <v>0</v>
      </c>
      <c r="FL285" s="1120" t="str">
        <f t="shared" si="590"/>
        <v>0 hari 0 jam 0 menit 0</v>
      </c>
      <c r="FM285" s="1123"/>
      <c r="FN285" s="1192"/>
      <c r="FO285" s="1124"/>
      <c r="FP285" s="1124"/>
      <c r="FQ285" s="1125"/>
      <c r="FR285" s="1125"/>
      <c r="FS285" s="1124"/>
      <c r="FT285" s="1124"/>
      <c r="FU285" s="1126"/>
      <c r="FV285" s="1126"/>
      <c r="FW285" s="1126"/>
      <c r="FX285" s="1126"/>
      <c r="FY285" s="1126"/>
      <c r="FZ285" s="1126"/>
      <c r="GA285" s="1126"/>
    </row>
    <row r="286" ht="28.5" customHeight="1">
      <c r="A286" s="412">
        <v>6.0</v>
      </c>
      <c r="B286" s="1290" t="s">
        <v>258</v>
      </c>
      <c r="C286" s="997"/>
      <c r="D286" s="1090"/>
      <c r="E286" s="1091"/>
      <c r="F286" s="1090" t="s">
        <v>322</v>
      </c>
      <c r="G286" s="1128" t="s">
        <v>7</v>
      </c>
      <c r="H286" s="1128" t="s">
        <v>330</v>
      </c>
      <c r="I286" s="887" t="s">
        <v>1080</v>
      </c>
      <c r="J286" s="997" t="s">
        <v>1619</v>
      </c>
      <c r="K286" s="997" t="s">
        <v>1620</v>
      </c>
      <c r="L286" s="1291">
        <v>7000.0</v>
      </c>
      <c r="M286" s="831">
        <v>7000.929</v>
      </c>
      <c r="N286" s="1093" t="s">
        <v>1252</v>
      </c>
      <c r="O286" s="1095"/>
      <c r="P286" s="1095"/>
      <c r="Q286" s="1095"/>
      <c r="R286" s="1095"/>
      <c r="S286" s="149" t="s">
        <v>93</v>
      </c>
      <c r="T286" s="1096"/>
      <c r="U286" s="1097" t="s">
        <v>1621</v>
      </c>
      <c r="V286" s="1090"/>
      <c r="W286" s="1092"/>
      <c r="X286" s="1096" t="s">
        <v>334</v>
      </c>
      <c r="Y286" s="1120"/>
      <c r="Z286" s="1181"/>
      <c r="AA286" s="1182"/>
      <c r="AB286" s="1181"/>
      <c r="AC286" s="1101"/>
      <c r="AD286" s="1102"/>
      <c r="AE286" s="1102"/>
      <c r="AF286" s="1102" t="s">
        <v>335</v>
      </c>
      <c r="AG286" s="1189" t="s">
        <v>191</v>
      </c>
      <c r="AH286" s="803"/>
      <c r="AI286" s="811" t="s">
        <v>883</v>
      </c>
      <c r="AJ286" s="811" t="s">
        <v>883</v>
      </c>
      <c r="AK286" s="811" t="s">
        <v>884</v>
      </c>
      <c r="AL286" s="803" t="s">
        <v>142</v>
      </c>
      <c r="AM286" s="1103"/>
      <c r="AN286" s="1104"/>
      <c r="AO286" s="1104"/>
      <c r="AP286" s="907">
        <v>3800.0</v>
      </c>
      <c r="AQ286" s="978">
        <f t="shared" si="591"/>
        <v>36.745</v>
      </c>
      <c r="AR286" s="1198">
        <v>16430.0</v>
      </c>
      <c r="AS286" s="972">
        <f t="shared" si="578"/>
        <v>603720.35</v>
      </c>
      <c r="AT286" s="892">
        <v>562310.0</v>
      </c>
      <c r="AU286" s="892">
        <v>530563.0</v>
      </c>
      <c r="AV286" s="894">
        <v>60000.0</v>
      </c>
      <c r="AW286" s="973">
        <f t="shared" si="579"/>
        <v>18589.65</v>
      </c>
      <c r="AX286" s="902" t="s">
        <v>192</v>
      </c>
      <c r="AY286" s="1189"/>
      <c r="AZ286" s="1190"/>
      <c r="BA286" s="1108"/>
      <c r="BB286" s="1108"/>
      <c r="BC286" s="1108"/>
      <c r="BD286" s="1108"/>
      <c r="BE286" s="1108"/>
      <c r="BF286" s="1108"/>
      <c r="BG286" s="1108"/>
      <c r="BH286" s="1108"/>
      <c r="BI286" s="1108"/>
      <c r="BJ286" s="1108"/>
      <c r="BK286" s="1108"/>
      <c r="BL286" s="1108"/>
      <c r="BM286" s="1108"/>
      <c r="BN286" s="1108"/>
      <c r="BO286" s="1108"/>
      <c r="BP286" s="876">
        <f t="shared" si="580"/>
        <v>0</v>
      </c>
      <c r="BQ286" s="877">
        <f t="shared" si="581"/>
        <v>0</v>
      </c>
      <c r="BR286" s="878">
        <f t="shared" si="582"/>
        <v>0</v>
      </c>
      <c r="BS286" s="1108"/>
      <c r="BT286" s="1108"/>
      <c r="BU286" s="1108"/>
      <c r="BV286" s="1108"/>
      <c r="BW286" s="1108"/>
      <c r="BX286" s="1108"/>
      <c r="BY286" s="1108"/>
      <c r="BZ286" s="1108"/>
      <c r="CA286" s="1108"/>
      <c r="CB286" s="1108"/>
      <c r="CC286" s="1108"/>
      <c r="CD286" s="1108"/>
      <c r="CE286" s="1108"/>
      <c r="CF286" s="1108"/>
      <c r="CG286" s="1108"/>
      <c r="CH286" s="1108"/>
      <c r="CI286" s="1108"/>
      <c r="CJ286" s="1108"/>
      <c r="CK286" s="1108"/>
      <c r="CL286" s="1108"/>
      <c r="CM286" s="1108"/>
      <c r="CN286" s="1108"/>
      <c r="CO286" s="1108"/>
      <c r="CP286" s="1108"/>
      <c r="CQ286" s="1108"/>
      <c r="CR286" s="1108"/>
      <c r="CS286" s="1108"/>
      <c r="CT286" s="1108"/>
      <c r="CU286" s="1113">
        <v>45930.0</v>
      </c>
      <c r="CV286" s="1113">
        <v>45931.0</v>
      </c>
      <c r="CW286" s="1113">
        <v>45936.0</v>
      </c>
      <c r="CX286" s="1113">
        <v>45939.0</v>
      </c>
      <c r="CY286" s="1113">
        <v>45939.0</v>
      </c>
      <c r="CZ286" s="1113">
        <v>45944.0</v>
      </c>
      <c r="DA286" s="1108"/>
      <c r="DB286" s="1108"/>
      <c r="DC286" s="1108"/>
      <c r="DD286" s="1108"/>
      <c r="DE286" s="1108"/>
      <c r="DF286" s="1108"/>
      <c r="DG286" s="1108"/>
      <c r="DH286" s="1108"/>
      <c r="DI286" s="1108"/>
      <c r="DJ286" s="1108"/>
      <c r="DK286" s="1108"/>
      <c r="DL286" s="1108"/>
      <c r="DM286" s="1096"/>
      <c r="DN286" s="1114"/>
      <c r="DO286" s="1114"/>
      <c r="DP286" s="1114"/>
      <c r="DQ286" s="1114"/>
      <c r="DR286" s="1114"/>
      <c r="DS286" s="1114"/>
      <c r="DT286" s="1114"/>
      <c r="DU286" s="1114"/>
      <c r="DV286" s="1114"/>
      <c r="DW286" s="1114"/>
      <c r="DX286" s="1114"/>
      <c r="DY286" s="1114"/>
      <c r="DZ286" s="1114"/>
      <c r="EA286" s="1114"/>
      <c r="EB286" s="1114"/>
      <c r="EC286" s="1114"/>
      <c r="ED286" s="1114"/>
      <c r="EE286" s="1114"/>
      <c r="EF286" s="1114"/>
      <c r="EG286" s="1114"/>
      <c r="EH286" s="1114"/>
      <c r="EI286" s="1114"/>
      <c r="EJ286" s="1114"/>
      <c r="EK286" s="1114"/>
      <c r="EL286" s="1114"/>
      <c r="EM286" s="1114"/>
      <c r="EN286" s="1114"/>
      <c r="EO286" s="1114"/>
      <c r="EP286" s="1114"/>
      <c r="EQ286" s="1130">
        <v>44000.0</v>
      </c>
      <c r="ER286" s="832" t="s">
        <v>194</v>
      </c>
      <c r="ES286" s="1116">
        <v>3.0E7</v>
      </c>
      <c r="ET286" s="1130"/>
      <c r="EU286" s="1131"/>
      <c r="EV286" s="1131"/>
      <c r="EW286" s="1131"/>
      <c r="EX286" s="1131"/>
      <c r="EY286" s="1131"/>
      <c r="EZ286" s="1119">
        <f t="shared" si="583"/>
        <v>0</v>
      </c>
      <c r="FA286" s="1120" t="str">
        <f t="shared" si="584"/>
        <v>0 hari 0 jam 0 menit 0</v>
      </c>
      <c r="FB286" s="1194"/>
      <c r="FC286" s="1119">
        <f t="shared" si="585"/>
        <v>0</v>
      </c>
      <c r="FD286" s="1120" t="str">
        <f t="shared" si="586"/>
        <v>0 hari 0 jam 0 menit 0</v>
      </c>
      <c r="FE286" s="1122"/>
      <c r="FF286" s="1122"/>
      <c r="FG286" s="1122"/>
      <c r="FH286" s="1122"/>
      <c r="FI286" s="1119">
        <f t="shared" si="587"/>
        <v>0</v>
      </c>
      <c r="FJ286" s="1120" t="str">
        <f t="shared" si="588"/>
        <v>0 hari 0 jam 0 menit 0</v>
      </c>
      <c r="FK286" s="1119">
        <f t="shared" si="589"/>
        <v>0</v>
      </c>
      <c r="FL286" s="1120" t="str">
        <f t="shared" si="590"/>
        <v>0 hari 0 jam 0 menit 0</v>
      </c>
      <c r="FM286" s="1123"/>
      <c r="FN286" s="1192"/>
      <c r="FO286" s="1124"/>
      <c r="FP286" s="1124"/>
      <c r="FQ286" s="1125"/>
      <c r="FR286" s="1125"/>
      <c r="FS286" s="1124"/>
      <c r="FT286" s="1124"/>
      <c r="FU286" s="1126"/>
      <c r="FV286" s="1126"/>
      <c r="FW286" s="1126"/>
      <c r="FX286" s="1126"/>
      <c r="FY286" s="1126"/>
      <c r="FZ286" s="1126"/>
      <c r="GA286" s="1126"/>
    </row>
    <row r="287" ht="28.5" customHeight="1">
      <c r="A287" s="412">
        <v>7.0</v>
      </c>
      <c r="B287" s="1290" t="s">
        <v>258</v>
      </c>
      <c r="C287" s="997"/>
      <c r="D287" s="1090"/>
      <c r="E287" s="1091"/>
      <c r="F287" s="1090" t="s">
        <v>322</v>
      </c>
      <c r="G287" s="1128" t="s">
        <v>7</v>
      </c>
      <c r="H287" s="1128" t="s">
        <v>330</v>
      </c>
      <c r="I287" s="887" t="s">
        <v>1080</v>
      </c>
      <c r="J287" s="997" t="s">
        <v>1622</v>
      </c>
      <c r="K287" s="997" t="s">
        <v>1623</v>
      </c>
      <c r="L287" s="1291">
        <v>5000.0</v>
      </c>
      <c r="M287" s="831">
        <v>5264.614</v>
      </c>
      <c r="N287" s="1093" t="s">
        <v>1252</v>
      </c>
      <c r="O287" s="1095"/>
      <c r="P287" s="1095"/>
      <c r="Q287" s="1095"/>
      <c r="R287" s="1095"/>
      <c r="S287" s="149" t="s">
        <v>93</v>
      </c>
      <c r="T287" s="1096"/>
      <c r="U287" s="1097" t="s">
        <v>1624</v>
      </c>
      <c r="V287" s="1090"/>
      <c r="W287" s="1092"/>
      <c r="X287" s="1096" t="s">
        <v>334</v>
      </c>
      <c r="Y287" s="1120"/>
      <c r="Z287" s="1181"/>
      <c r="AA287" s="1182"/>
      <c r="AB287" s="1181"/>
      <c r="AC287" s="1101"/>
      <c r="AD287" s="1102"/>
      <c r="AE287" s="1102"/>
      <c r="AF287" s="1102" t="s">
        <v>335</v>
      </c>
      <c r="AG287" s="1189" t="s">
        <v>191</v>
      </c>
      <c r="AH287" s="803"/>
      <c r="AI287" s="811" t="s">
        <v>883</v>
      </c>
      <c r="AJ287" s="811" t="s">
        <v>883</v>
      </c>
      <c r="AK287" s="811" t="s">
        <v>884</v>
      </c>
      <c r="AL287" s="803" t="s">
        <v>142</v>
      </c>
      <c r="AM287" s="1103"/>
      <c r="AN287" s="1104"/>
      <c r="AO287" s="1104"/>
      <c r="AP287" s="907">
        <v>3800.0</v>
      </c>
      <c r="AQ287" s="978">
        <f t="shared" si="591"/>
        <v>36.745</v>
      </c>
      <c r="AR287" s="1198">
        <v>16430.0</v>
      </c>
      <c r="AS287" s="972">
        <f t="shared" si="578"/>
        <v>603720.35</v>
      </c>
      <c r="AT287" s="892">
        <v>562310.0</v>
      </c>
      <c r="AU287" s="892">
        <v>540120.0</v>
      </c>
      <c r="AV287" s="894">
        <v>60000.0</v>
      </c>
      <c r="AW287" s="973">
        <f t="shared" si="579"/>
        <v>18589.65</v>
      </c>
      <c r="AX287" s="902" t="s">
        <v>192</v>
      </c>
      <c r="AY287" s="1189"/>
      <c r="AZ287" s="1190"/>
      <c r="BA287" s="1108"/>
      <c r="BB287" s="1108"/>
      <c r="BC287" s="1108"/>
      <c r="BD287" s="1108"/>
      <c r="BE287" s="1108"/>
      <c r="BF287" s="1108"/>
      <c r="BG287" s="1108"/>
      <c r="BH287" s="1108"/>
      <c r="BI287" s="1108"/>
      <c r="BJ287" s="1108"/>
      <c r="BK287" s="1108"/>
      <c r="BL287" s="1108"/>
      <c r="BM287" s="1108"/>
      <c r="BN287" s="1108"/>
      <c r="BO287" s="1108"/>
      <c r="BP287" s="876">
        <f t="shared" si="580"/>
        <v>0</v>
      </c>
      <c r="BQ287" s="877">
        <f t="shared" si="581"/>
        <v>0</v>
      </c>
      <c r="BR287" s="878">
        <f t="shared" si="582"/>
        <v>0</v>
      </c>
      <c r="BS287" s="1108"/>
      <c r="BT287" s="1108"/>
      <c r="BU287" s="1108"/>
      <c r="BV287" s="1108"/>
      <c r="BW287" s="1108"/>
      <c r="BX287" s="1108"/>
      <c r="BY287" s="1108"/>
      <c r="BZ287" s="1108"/>
      <c r="CA287" s="1108"/>
      <c r="CB287" s="1108"/>
      <c r="CC287" s="1108"/>
      <c r="CD287" s="1108"/>
      <c r="CE287" s="1108"/>
      <c r="CF287" s="1108"/>
      <c r="CG287" s="1108"/>
      <c r="CH287" s="1108"/>
      <c r="CI287" s="1108"/>
      <c r="CJ287" s="1108"/>
      <c r="CK287" s="1108"/>
      <c r="CL287" s="1108"/>
      <c r="CM287" s="1108"/>
      <c r="CN287" s="1108"/>
      <c r="CO287" s="1108"/>
      <c r="CP287" s="1108"/>
      <c r="CQ287" s="1108"/>
      <c r="CR287" s="1108"/>
      <c r="CS287" s="1108"/>
      <c r="CT287" s="1108"/>
      <c r="CU287" s="1113">
        <v>45930.0</v>
      </c>
      <c r="CV287" s="1113">
        <v>45931.0</v>
      </c>
      <c r="CW287" s="1113">
        <v>45936.0</v>
      </c>
      <c r="CX287" s="1113">
        <v>45939.0</v>
      </c>
      <c r="CY287" s="1113">
        <v>45939.0</v>
      </c>
      <c r="CZ287" s="1113">
        <v>45944.0</v>
      </c>
      <c r="DA287" s="1108"/>
      <c r="DB287" s="1108"/>
      <c r="DC287" s="1108"/>
      <c r="DD287" s="1108"/>
      <c r="DE287" s="1108"/>
      <c r="DF287" s="1108"/>
      <c r="DG287" s="1108"/>
      <c r="DH287" s="1108"/>
      <c r="DI287" s="1108"/>
      <c r="DJ287" s="1108"/>
      <c r="DK287" s="1108"/>
      <c r="DL287" s="1108"/>
      <c r="DM287" s="1096"/>
      <c r="DN287" s="1114"/>
      <c r="DO287" s="1114"/>
      <c r="DP287" s="1114"/>
      <c r="DQ287" s="1114"/>
      <c r="DR287" s="1114"/>
      <c r="DS287" s="1114"/>
      <c r="DT287" s="1114"/>
      <c r="DU287" s="1114"/>
      <c r="DV287" s="1114"/>
      <c r="DW287" s="1114"/>
      <c r="DX287" s="1114"/>
      <c r="DY287" s="1114"/>
      <c r="DZ287" s="1114"/>
      <c r="EA287" s="1114"/>
      <c r="EB287" s="1114"/>
      <c r="EC287" s="1114"/>
      <c r="ED287" s="1114"/>
      <c r="EE287" s="1114"/>
      <c r="EF287" s="1114"/>
      <c r="EG287" s="1114"/>
      <c r="EH287" s="1114"/>
      <c r="EI287" s="1114"/>
      <c r="EJ287" s="1114"/>
      <c r="EK287" s="1114"/>
      <c r="EL287" s="1114"/>
      <c r="EM287" s="1114"/>
      <c r="EN287" s="1114"/>
      <c r="EO287" s="1114"/>
      <c r="EP287" s="1114"/>
      <c r="EQ287" s="1130">
        <v>44000.0</v>
      </c>
      <c r="ER287" s="832" t="s">
        <v>194</v>
      </c>
      <c r="ES287" s="1116">
        <v>3.0E7</v>
      </c>
      <c r="ET287" s="1130"/>
      <c r="EU287" s="1131"/>
      <c r="EV287" s="1131"/>
      <c r="EW287" s="1131"/>
      <c r="EX287" s="1131"/>
      <c r="EY287" s="1131"/>
      <c r="EZ287" s="1119">
        <f t="shared" si="583"/>
        <v>0</v>
      </c>
      <c r="FA287" s="1120" t="str">
        <f t="shared" si="584"/>
        <v>0 hari 0 jam 0 menit 0</v>
      </c>
      <c r="FB287" s="1194"/>
      <c r="FC287" s="1119">
        <f t="shared" si="585"/>
        <v>0</v>
      </c>
      <c r="FD287" s="1120" t="str">
        <f t="shared" si="586"/>
        <v>0 hari 0 jam 0 menit 0</v>
      </c>
      <c r="FE287" s="1122"/>
      <c r="FF287" s="1122"/>
      <c r="FG287" s="1122"/>
      <c r="FH287" s="1122"/>
      <c r="FI287" s="1119">
        <f t="shared" si="587"/>
        <v>0</v>
      </c>
      <c r="FJ287" s="1120" t="str">
        <f t="shared" si="588"/>
        <v>0 hari 0 jam 0 menit 0</v>
      </c>
      <c r="FK287" s="1119">
        <f t="shared" si="589"/>
        <v>0</v>
      </c>
      <c r="FL287" s="1120" t="str">
        <f t="shared" si="590"/>
        <v>0 hari 0 jam 0 menit 0</v>
      </c>
      <c r="FM287" s="1123"/>
      <c r="FN287" s="1192"/>
      <c r="FO287" s="1124"/>
      <c r="FP287" s="1124"/>
      <c r="FQ287" s="1125"/>
      <c r="FR287" s="1125"/>
      <c r="FS287" s="1124"/>
      <c r="FT287" s="1124"/>
      <c r="FU287" s="1126"/>
      <c r="FV287" s="1126"/>
      <c r="FW287" s="1126"/>
      <c r="FX287" s="1126"/>
      <c r="FY287" s="1126"/>
      <c r="FZ287" s="1126"/>
      <c r="GA287" s="1126"/>
    </row>
    <row r="288">
      <c r="A288" s="301"/>
      <c r="B288" s="553"/>
      <c r="C288" s="554"/>
      <c r="D288" s="567"/>
      <c r="E288" s="307"/>
      <c r="F288" s="300"/>
      <c r="G288" s="300"/>
      <c r="H288" s="300"/>
      <c r="I288" s="557"/>
      <c r="J288" s="558"/>
      <c r="K288" s="1164" t="s">
        <v>111</v>
      </c>
      <c r="L288" s="309">
        <f t="shared" ref="L288:M288" si="592">SUM(L281:L287)</f>
        <v>50000</v>
      </c>
      <c r="M288" s="310">
        <f t="shared" si="592"/>
        <v>49972.598</v>
      </c>
      <c r="N288" s="311"/>
      <c r="O288" s="300"/>
      <c r="P288" s="300"/>
      <c r="Q288" s="300"/>
      <c r="R288" s="300"/>
      <c r="S288" s="300"/>
      <c r="T288" s="280"/>
      <c r="U288" s="300"/>
      <c r="V288" s="312"/>
      <c r="W288" s="313"/>
      <c r="X288" s="281"/>
      <c r="Y288" s="301"/>
      <c r="Z288" s="301"/>
      <c r="AA288" s="314"/>
      <c r="AB288" s="314"/>
      <c r="AC288" s="314"/>
      <c r="AD288" s="309"/>
      <c r="AE288" s="309"/>
      <c r="AF288" s="309"/>
      <c r="AG288" s="315"/>
      <c r="AH288" s="289"/>
      <c r="AI288" s="280"/>
      <c r="AJ288" s="280"/>
      <c r="AK288" s="280"/>
      <c r="AL288" s="280"/>
      <c r="AM288" s="280"/>
      <c r="AN288" s="280"/>
      <c r="AO288" s="280"/>
      <c r="AP288" s="280"/>
      <c r="AQ288" s="280"/>
      <c r="AR288" s="280"/>
      <c r="AS288" s="280"/>
      <c r="AT288" s="280"/>
      <c r="AU288" s="280"/>
      <c r="AV288" s="280"/>
      <c r="AW288" s="280"/>
      <c r="AX288" s="280"/>
      <c r="AY288" s="280"/>
      <c r="AZ288" s="280"/>
      <c r="BA288" s="289"/>
      <c r="BB288" s="289"/>
      <c r="BC288" s="289"/>
      <c r="BD288" s="289"/>
      <c r="BE288" s="289"/>
      <c r="BF288" s="289"/>
      <c r="BG288" s="289"/>
      <c r="BH288" s="289"/>
      <c r="BI288" s="289"/>
      <c r="BJ288" s="289"/>
      <c r="BK288" s="289"/>
      <c r="BL288" s="289"/>
      <c r="BM288" s="289"/>
      <c r="BN288" s="289"/>
      <c r="BO288" s="289"/>
      <c r="BP288" s="289"/>
      <c r="BQ288" s="289"/>
      <c r="BR288" s="289"/>
      <c r="BS288" s="289"/>
      <c r="BT288" s="289"/>
      <c r="BU288" s="289"/>
      <c r="BV288" s="289"/>
      <c r="BW288" s="289"/>
      <c r="BX288" s="289"/>
      <c r="BY288" s="289"/>
      <c r="BZ288" s="289"/>
      <c r="CA288" s="289"/>
      <c r="CB288" s="289"/>
      <c r="CC288" s="289"/>
      <c r="CD288" s="289"/>
      <c r="CE288" s="289"/>
      <c r="CF288" s="289"/>
      <c r="CG288" s="289"/>
      <c r="CH288" s="289"/>
      <c r="CI288" s="289"/>
      <c r="CJ288" s="289"/>
      <c r="CK288" s="289"/>
      <c r="CL288" s="289"/>
      <c r="CM288" s="289"/>
      <c r="CN288" s="289"/>
      <c r="CO288" s="289"/>
      <c r="CP288" s="289"/>
      <c r="CQ288" s="289"/>
      <c r="CR288" s="289"/>
      <c r="CS288" s="289"/>
      <c r="CT288" s="289"/>
      <c r="CU288" s="289"/>
      <c r="CV288" s="289"/>
      <c r="CW288" s="289"/>
      <c r="CX288" s="289"/>
      <c r="CY288" s="289"/>
      <c r="CZ288" s="289"/>
      <c r="DA288" s="289"/>
      <c r="DB288" s="289"/>
      <c r="DC288" s="289"/>
      <c r="DD288" s="289"/>
      <c r="DE288" s="289"/>
      <c r="DF288" s="289"/>
      <c r="DG288" s="289"/>
      <c r="DH288" s="289"/>
      <c r="DI288" s="289"/>
      <c r="DJ288" s="289"/>
      <c r="DK288" s="289"/>
      <c r="DL288" s="289"/>
      <c r="DM288" s="289"/>
      <c r="DN288" s="289"/>
      <c r="DO288" s="289"/>
      <c r="DP288" s="289"/>
      <c r="DQ288" s="289"/>
      <c r="DR288" s="289"/>
      <c r="DS288" s="280"/>
      <c r="DT288" s="289"/>
      <c r="DU288" s="289"/>
      <c r="DV288" s="289"/>
      <c r="DW288" s="289"/>
      <c r="DX288" s="289"/>
      <c r="DY288" s="280"/>
      <c r="DZ288" s="280"/>
      <c r="EA288" s="289"/>
      <c r="EB288" s="289"/>
      <c r="EC288" s="289"/>
      <c r="ED288" s="289"/>
      <c r="EE288" s="289"/>
      <c r="EF288" s="280"/>
      <c r="EG288" s="289"/>
      <c r="EH288" s="289"/>
      <c r="EI288" s="289"/>
      <c r="EJ288" s="289"/>
      <c r="EK288" s="289"/>
      <c r="EL288" s="280"/>
      <c r="EM288" s="289"/>
      <c r="EN288" s="289"/>
      <c r="EO288" s="289"/>
      <c r="EP288" s="289"/>
      <c r="EQ288" s="292"/>
      <c r="ER288" s="293"/>
      <c r="ES288" s="292"/>
      <c r="ET288" s="292"/>
      <c r="EU288" s="316"/>
      <c r="EV288" s="316"/>
      <c r="EW288" s="316"/>
      <c r="EX288" s="316"/>
      <c r="EY288" s="316"/>
      <c r="EZ288" s="292"/>
      <c r="FA288" s="292"/>
      <c r="FB288" s="316"/>
      <c r="FC288" s="292"/>
      <c r="FD288" s="292"/>
      <c r="FE288" s="316"/>
      <c r="FF288" s="316"/>
      <c r="FG288" s="316"/>
      <c r="FH288" s="316"/>
      <c r="FI288" s="316"/>
      <c r="FJ288" s="316"/>
      <c r="FK288" s="316"/>
      <c r="FL288" s="316"/>
      <c r="FM288" s="316"/>
      <c r="FN288" s="316"/>
      <c r="FO288" s="295"/>
      <c r="FP288" s="295"/>
      <c r="FQ288" s="295"/>
      <c r="FR288" s="295"/>
      <c r="FS288" s="295"/>
      <c r="FT288" s="295"/>
      <c r="FU288" s="797"/>
      <c r="FV288" s="797"/>
      <c r="FW288" s="797"/>
      <c r="FX288" s="797"/>
      <c r="FY288" s="797"/>
      <c r="FZ288" s="797"/>
      <c r="GA288" s="797"/>
    </row>
    <row r="289" ht="28.5" customHeight="1">
      <c r="A289" s="1293"/>
      <c r="B289" s="54" t="s">
        <v>258</v>
      </c>
      <c r="C289" s="1294" t="s">
        <v>397</v>
      </c>
      <c r="D289" s="249" t="s">
        <v>11</v>
      </c>
      <c r="E289" s="534" t="s">
        <v>790</v>
      </c>
      <c r="F289" s="568" t="s">
        <v>1625</v>
      </c>
      <c r="G289" s="395" t="s">
        <v>1626</v>
      </c>
      <c r="H289" s="570" t="s">
        <v>1627</v>
      </c>
      <c r="I289" s="568" t="s">
        <v>1628</v>
      </c>
      <c r="J289" s="568" t="s">
        <v>1629</v>
      </c>
      <c r="K289" s="568" t="s">
        <v>1630</v>
      </c>
      <c r="L289" s="244">
        <v>7500.0</v>
      </c>
      <c r="M289" s="527">
        <v>7703.12</v>
      </c>
      <c r="N289" s="414" t="s">
        <v>1552</v>
      </c>
      <c r="O289" s="906"/>
      <c r="P289" s="582"/>
      <c r="Q289" s="582"/>
      <c r="R289" s="583"/>
      <c r="S289" s="149" t="s">
        <v>93</v>
      </c>
      <c r="T289" s="104"/>
      <c r="U289" s="870">
        <v>45817.0</v>
      </c>
      <c r="V289" s="68"/>
      <c r="W289" s="104"/>
      <c r="X289" s="568" t="s">
        <v>1631</v>
      </c>
      <c r="Y289" s="572"/>
      <c r="Z289" s="573"/>
      <c r="AA289" s="1295">
        <v>45906.0</v>
      </c>
      <c r="AB289" s="1296">
        <v>0.8832523148148148</v>
      </c>
      <c r="AC289" s="104"/>
      <c r="AD289" s="584"/>
      <c r="AE289" s="584"/>
      <c r="AF289" s="872"/>
      <c r="AG289" s="1297" t="s">
        <v>191</v>
      </c>
      <c r="AH289" s="759" t="s">
        <v>1632</v>
      </c>
      <c r="AI289" s="759" t="s">
        <v>883</v>
      </c>
      <c r="AJ289" s="873"/>
      <c r="AK289" s="759" t="s">
        <v>884</v>
      </c>
      <c r="AL289" s="873"/>
      <c r="AM289" s="303"/>
      <c r="AN289" s="874"/>
      <c r="AO289" s="874"/>
      <c r="AP289" s="889">
        <v>3000.0</v>
      </c>
      <c r="AQ289" s="978">
        <f>32.43*(AP289/3400)</f>
        <v>28.61470588</v>
      </c>
      <c r="AR289" s="971">
        <f>(16386.53+16223.48)/2</f>
        <v>16305.005</v>
      </c>
      <c r="AS289" s="972">
        <f t="shared" ref="AS289:AS293" si="593">AR289*AQ289</f>
        <v>466562.9225</v>
      </c>
      <c r="AT289" s="893">
        <v>345000.0</v>
      </c>
      <c r="AU289" s="893">
        <v>345000.0</v>
      </c>
      <c r="AV289" s="1273">
        <v>185000.0</v>
      </c>
      <c r="AW289" s="973">
        <f t="shared" ref="AW289:AW296" si="594">(AT289+AV289)-AS289</f>
        <v>63437.07751</v>
      </c>
      <c r="AX289" s="894" t="s">
        <v>192</v>
      </c>
      <c r="AY289" s="1298">
        <v>8.20250607809544E14</v>
      </c>
      <c r="AZ289" s="893">
        <v>1.35E8</v>
      </c>
      <c r="BA289" s="1299">
        <v>45798.0</v>
      </c>
      <c r="BB289" s="1299">
        <v>45782.0</v>
      </c>
      <c r="BC289" s="1299">
        <v>45783.0</v>
      </c>
      <c r="BD289" s="1299">
        <v>45783.0</v>
      </c>
      <c r="BE289" s="1299">
        <v>45800.0</v>
      </c>
      <c r="BF289" s="1299">
        <v>45804.0</v>
      </c>
      <c r="BG289" s="876">
        <f t="shared" ref="BG289:BG312" si="595">BF289-BA289</f>
        <v>6</v>
      </c>
      <c r="BH289" s="877">
        <f t="shared" ref="BH289:BH312" si="596">BF289-BB289</f>
        <v>22</v>
      </c>
      <c r="BI289" s="878">
        <f t="shared" ref="BI289:BI312" si="597">BF289-BE289</f>
        <v>4</v>
      </c>
      <c r="BJ289" s="1299">
        <v>45812.0</v>
      </c>
      <c r="BK289" s="1299">
        <v>45811.0</v>
      </c>
      <c r="BL289" s="1299">
        <v>45812.0</v>
      </c>
      <c r="BM289" s="1299">
        <v>45812.0</v>
      </c>
      <c r="BN289" s="1299">
        <v>45817.0</v>
      </c>
      <c r="BO289" s="1299">
        <v>45818.0</v>
      </c>
      <c r="BP289" s="876">
        <f t="shared" ref="BP289:BP327" si="598">BO289-BJ289</f>
        <v>6</v>
      </c>
      <c r="BQ289" s="877">
        <f t="shared" ref="BQ289:BQ327" si="599">BO289-BK289</f>
        <v>7</v>
      </c>
      <c r="BR289" s="878">
        <f t="shared" ref="BR289:BR327" si="600">BO289-BN289</f>
        <v>1</v>
      </c>
      <c r="BS289" s="1299">
        <v>45817.0</v>
      </c>
      <c r="BT289" s="1300">
        <v>45816.0</v>
      </c>
      <c r="BU289" s="1300">
        <v>45817.0</v>
      </c>
      <c r="BV289" s="1300">
        <v>45818.0</v>
      </c>
      <c r="BW289" s="1299">
        <v>45818.0</v>
      </c>
      <c r="BX289" s="1300">
        <v>45819.0</v>
      </c>
      <c r="BY289" s="876">
        <f t="shared" ref="BY289:BY327" si="601">BX289-BS289</f>
        <v>2</v>
      </c>
      <c r="BZ289" s="877">
        <f t="shared" ref="BZ289:BZ327" si="602">BX289-BT289</f>
        <v>3</v>
      </c>
      <c r="CA289" s="878">
        <f t="shared" ref="CA289:CA327" si="603">BX289-BW289</f>
        <v>1</v>
      </c>
      <c r="CB289" s="1299">
        <v>45817.0</v>
      </c>
      <c r="CC289" s="1300">
        <v>45817.0</v>
      </c>
      <c r="CD289" s="1300">
        <v>45817.0</v>
      </c>
      <c r="CE289" s="1300">
        <v>45818.0</v>
      </c>
      <c r="CF289" s="1299">
        <v>45819.0</v>
      </c>
      <c r="CG289" s="1300">
        <v>45821.0</v>
      </c>
      <c r="CH289" s="876">
        <f t="shared" ref="CH289:CH327" si="604">CG289-CB289</f>
        <v>4</v>
      </c>
      <c r="CI289" s="877">
        <f t="shared" ref="CI289:CI327" si="605">CG289-CC289</f>
        <v>4</v>
      </c>
      <c r="CJ289" s="878">
        <f t="shared" ref="CJ289:CJ327" si="606">CG289-CF289</f>
        <v>2</v>
      </c>
      <c r="CK289" s="760" t="s">
        <v>96</v>
      </c>
      <c r="CL289" s="760" t="s">
        <v>96</v>
      </c>
      <c r="CM289" s="760" t="s">
        <v>96</v>
      </c>
      <c r="CN289" s="760" t="s">
        <v>96</v>
      </c>
      <c r="CO289" s="760" t="s">
        <v>96</v>
      </c>
      <c r="CP289" s="760" t="s">
        <v>96</v>
      </c>
      <c r="CQ289" s="760" t="s">
        <v>96</v>
      </c>
      <c r="CR289" s="760" t="s">
        <v>96</v>
      </c>
      <c r="CS289" s="760" t="s">
        <v>96</v>
      </c>
      <c r="CT289" s="873"/>
      <c r="CU289" s="873"/>
      <c r="CV289" s="1113">
        <v>45820.0</v>
      </c>
      <c r="CW289" s="873"/>
      <c r="CX289" s="873"/>
      <c r="CY289" s="873"/>
      <c r="CZ289" s="873"/>
      <c r="DA289" s="873"/>
      <c r="DB289" s="873"/>
      <c r="DC289" s="873"/>
      <c r="DD289" s="873"/>
      <c r="DE289" s="873"/>
      <c r="DF289" s="873"/>
      <c r="DG289" s="873"/>
      <c r="DH289" s="873"/>
      <c r="DI289" s="873"/>
      <c r="DJ289" s="873"/>
      <c r="DK289" s="873"/>
      <c r="DL289" s="873"/>
      <c r="DM289" s="873"/>
      <c r="DN289" s="104"/>
      <c r="DO289" s="104"/>
      <c r="DP289" s="104"/>
      <c r="DQ289" s="104"/>
      <c r="DR289" s="104"/>
      <c r="DS289" s="104"/>
      <c r="DT289" s="104"/>
      <c r="DU289" s="104"/>
      <c r="DV289" s="104"/>
      <c r="DW289" s="104"/>
      <c r="DX289" s="104"/>
      <c r="DY289" s="104"/>
      <c r="DZ289" s="104"/>
      <c r="EA289" s="104"/>
      <c r="EB289" s="104"/>
      <c r="EC289" s="104"/>
      <c r="ED289" s="104"/>
      <c r="EE289" s="104"/>
      <c r="EF289" s="104"/>
      <c r="EG289" s="104"/>
      <c r="EH289" s="104"/>
      <c r="EI289" s="104"/>
      <c r="EJ289" s="104"/>
      <c r="EK289" s="104"/>
      <c r="EL289" s="104"/>
      <c r="EM289" s="104"/>
      <c r="EN289" s="104"/>
      <c r="EO289" s="104"/>
      <c r="EP289" s="104"/>
      <c r="EQ289" s="1301">
        <v>184717.0</v>
      </c>
      <c r="ER289" s="597" t="s">
        <v>276</v>
      </c>
      <c r="ES289" s="568" t="s">
        <v>276</v>
      </c>
      <c r="ET289" s="165"/>
      <c r="EU289" s="1302">
        <v>45783.0</v>
      </c>
      <c r="EV289" s="568" t="s">
        <v>1633</v>
      </c>
      <c r="EW289" s="597"/>
      <c r="EX289" s="597" t="s">
        <v>1634</v>
      </c>
      <c r="EY289" s="597" t="s">
        <v>1635</v>
      </c>
      <c r="EZ289" s="327"/>
      <c r="FA289" s="574"/>
      <c r="FB289" s="326"/>
      <c r="FC289" s="327"/>
      <c r="FD289" s="574"/>
      <c r="FE289" s="225"/>
      <c r="FF289" s="104"/>
      <c r="FG289" s="225"/>
      <c r="FH289" s="225"/>
      <c r="FI289" s="225"/>
      <c r="FJ289" s="225"/>
      <c r="FK289" s="225"/>
      <c r="FL289" s="225"/>
      <c r="FM289" s="225"/>
      <c r="FN289" s="225"/>
      <c r="FO289" s="1303" t="s">
        <v>1636</v>
      </c>
      <c r="FP289" s="575" t="s">
        <v>1637</v>
      </c>
      <c r="FQ289" s="576"/>
      <c r="FR289" s="576"/>
      <c r="FS289" s="576"/>
      <c r="FT289" s="577"/>
      <c r="FU289" s="225"/>
      <c r="FV289" s="225"/>
      <c r="FW289" s="225"/>
      <c r="FX289" s="225"/>
      <c r="FY289" s="225"/>
      <c r="FZ289" s="225"/>
      <c r="GA289" s="225"/>
    </row>
    <row r="290" ht="28.5" customHeight="1">
      <c r="A290" s="1293"/>
      <c r="B290" s="54" t="s">
        <v>258</v>
      </c>
      <c r="C290" s="1294" t="s">
        <v>397</v>
      </c>
      <c r="D290" s="249" t="s">
        <v>11</v>
      </c>
      <c r="E290" s="534" t="s">
        <v>800</v>
      </c>
      <c r="F290" s="568" t="s">
        <v>1625</v>
      </c>
      <c r="G290" s="395" t="s">
        <v>1626</v>
      </c>
      <c r="H290" s="570" t="s">
        <v>1638</v>
      </c>
      <c r="I290" s="568" t="s">
        <v>1628</v>
      </c>
      <c r="J290" s="568" t="s">
        <v>1639</v>
      </c>
      <c r="K290" s="395" t="s">
        <v>1640</v>
      </c>
      <c r="L290" s="244">
        <v>7500.0</v>
      </c>
      <c r="M290" s="527">
        <v>7728.775</v>
      </c>
      <c r="N290" s="414" t="s">
        <v>1552</v>
      </c>
      <c r="O290" s="906"/>
      <c r="P290" s="582"/>
      <c r="Q290" s="582"/>
      <c r="R290" s="583"/>
      <c r="S290" s="149" t="s">
        <v>93</v>
      </c>
      <c r="T290" s="104"/>
      <c r="U290" s="870">
        <v>45829.0</v>
      </c>
      <c r="V290" s="68"/>
      <c r="W290" s="104"/>
      <c r="X290" s="568" t="s">
        <v>1631</v>
      </c>
      <c r="Y290" s="572"/>
      <c r="Z290" s="573"/>
      <c r="AA290" s="759" t="s">
        <v>1641</v>
      </c>
      <c r="AB290" s="1296">
        <v>0.8829282407407407</v>
      </c>
      <c r="AC290" s="104"/>
      <c r="AD290" s="584"/>
      <c r="AE290" s="584"/>
      <c r="AF290" s="872"/>
      <c r="AG290" s="104"/>
      <c r="AH290" s="759" t="s">
        <v>1642</v>
      </c>
      <c r="AI290" s="759" t="s">
        <v>883</v>
      </c>
      <c r="AJ290" s="873"/>
      <c r="AK290" s="759" t="s">
        <v>884</v>
      </c>
      <c r="AL290" s="873"/>
      <c r="AM290" s="303"/>
      <c r="AN290" s="874"/>
      <c r="AO290" s="874"/>
      <c r="AP290" s="889">
        <v>3000.0</v>
      </c>
      <c r="AQ290" s="978">
        <f>31.82*(AP290/3400)</f>
        <v>28.07647059</v>
      </c>
      <c r="AR290" s="893">
        <v>16378.0</v>
      </c>
      <c r="AS290" s="972">
        <f t="shared" si="593"/>
        <v>459836.4353</v>
      </c>
      <c r="AT290" s="893">
        <v>345000.0</v>
      </c>
      <c r="AU290" s="893">
        <v>345000.0</v>
      </c>
      <c r="AV290" s="1273">
        <v>185000.0</v>
      </c>
      <c r="AW290" s="973">
        <f t="shared" si="594"/>
        <v>70163.56471</v>
      </c>
      <c r="AX290" s="894" t="s">
        <v>192</v>
      </c>
      <c r="AY290" s="1298">
        <v>8.20250619550808E14</v>
      </c>
      <c r="AZ290" s="893">
        <v>1.35E8</v>
      </c>
      <c r="BA290" s="1299">
        <v>45812.0</v>
      </c>
      <c r="BB290" s="1299">
        <v>45782.0</v>
      </c>
      <c r="BC290" s="1299">
        <v>45783.0</v>
      </c>
      <c r="BD290" s="1299">
        <v>45783.0</v>
      </c>
      <c r="BE290" s="1299">
        <v>45816.0</v>
      </c>
      <c r="BF290" s="1299">
        <v>45818.0</v>
      </c>
      <c r="BG290" s="876">
        <f t="shared" si="595"/>
        <v>6</v>
      </c>
      <c r="BH290" s="877">
        <f t="shared" si="596"/>
        <v>36</v>
      </c>
      <c r="BI290" s="878">
        <f t="shared" si="597"/>
        <v>2</v>
      </c>
      <c r="BJ290" s="1299">
        <v>45824.0</v>
      </c>
      <c r="BK290" s="1299">
        <v>45820.0</v>
      </c>
      <c r="BL290" s="1299">
        <v>45824.0</v>
      </c>
      <c r="BM290" s="1299">
        <v>45824.0</v>
      </c>
      <c r="BN290" s="1299">
        <v>45826.0</v>
      </c>
      <c r="BO290" s="1299">
        <v>45828.0</v>
      </c>
      <c r="BP290" s="876">
        <f t="shared" si="598"/>
        <v>4</v>
      </c>
      <c r="BQ290" s="877">
        <f t="shared" si="599"/>
        <v>8</v>
      </c>
      <c r="BR290" s="878">
        <f t="shared" si="600"/>
        <v>2</v>
      </c>
      <c r="BS290" s="873"/>
      <c r="BT290" s="1300">
        <v>45820.0</v>
      </c>
      <c r="BU290" s="1300">
        <v>45824.0</v>
      </c>
      <c r="BV290" s="1300">
        <v>45824.0</v>
      </c>
      <c r="BW290" s="873"/>
      <c r="BX290" s="1300">
        <v>45832.0</v>
      </c>
      <c r="BY290" s="980">
        <f t="shared" si="601"/>
        <v>45832</v>
      </c>
      <c r="BZ290" s="877">
        <f t="shared" si="602"/>
        <v>12</v>
      </c>
      <c r="CA290" s="1304">
        <f t="shared" si="603"/>
        <v>45832</v>
      </c>
      <c r="CB290" s="873"/>
      <c r="CC290" s="1300">
        <v>45829.0</v>
      </c>
      <c r="CD290" s="1300">
        <v>45831.0</v>
      </c>
      <c r="CE290" s="1300">
        <v>45831.0</v>
      </c>
      <c r="CF290" s="1300"/>
      <c r="CG290" s="1300">
        <v>45833.0</v>
      </c>
      <c r="CH290" s="980">
        <f t="shared" si="604"/>
        <v>45833</v>
      </c>
      <c r="CI290" s="877">
        <f t="shared" si="605"/>
        <v>4</v>
      </c>
      <c r="CJ290" s="878">
        <f t="shared" si="606"/>
        <v>45833</v>
      </c>
      <c r="CK290" s="1300"/>
      <c r="CL290" s="1300"/>
      <c r="CM290" s="1300"/>
      <c r="CN290" s="1300"/>
      <c r="CO290" s="1300"/>
      <c r="CP290" s="1300"/>
      <c r="CQ290" s="1300"/>
      <c r="CR290" s="1300"/>
      <c r="CS290" s="1300"/>
      <c r="CT290" s="873"/>
      <c r="CU290" s="873"/>
      <c r="CV290" s="873"/>
      <c r="CW290" s="873"/>
      <c r="CX290" s="873"/>
      <c r="CY290" s="873"/>
      <c r="CZ290" s="873"/>
      <c r="DA290" s="873"/>
      <c r="DB290" s="873"/>
      <c r="DC290" s="873"/>
      <c r="DD290" s="873"/>
      <c r="DE290" s="873"/>
      <c r="DF290" s="873"/>
      <c r="DG290" s="873"/>
      <c r="DH290" s="873"/>
      <c r="DI290" s="873"/>
      <c r="DJ290" s="873"/>
      <c r="DK290" s="873"/>
      <c r="DL290" s="873"/>
      <c r="DM290" s="873"/>
      <c r="DN290" s="104"/>
      <c r="DO290" s="104"/>
      <c r="DP290" s="104"/>
      <c r="DQ290" s="104"/>
      <c r="DR290" s="104"/>
      <c r="DS290" s="104"/>
      <c r="DT290" s="104"/>
      <c r="DU290" s="104"/>
      <c r="DV290" s="104"/>
      <c r="DW290" s="104"/>
      <c r="DX290" s="104"/>
      <c r="DY290" s="104"/>
      <c r="DZ290" s="104"/>
      <c r="EA290" s="104"/>
      <c r="EB290" s="104"/>
      <c r="EC290" s="104"/>
      <c r="ED290" s="104"/>
      <c r="EE290" s="104"/>
      <c r="EF290" s="104"/>
      <c r="EG290" s="104"/>
      <c r="EH290" s="104"/>
      <c r="EI290" s="104"/>
      <c r="EJ290" s="104"/>
      <c r="EK290" s="104"/>
      <c r="EL290" s="104"/>
      <c r="EM290" s="104"/>
      <c r="EN290" s="104"/>
      <c r="EO290" s="104"/>
      <c r="EP290" s="104"/>
      <c r="EQ290" s="879"/>
      <c r="ER290" s="326"/>
      <c r="ES290" s="70"/>
      <c r="ET290" s="165"/>
      <c r="EU290" s="70"/>
      <c r="EV290" s="70"/>
      <c r="EW290" s="326"/>
      <c r="EX290" s="326"/>
      <c r="EY290" s="326"/>
      <c r="EZ290" s="327"/>
      <c r="FA290" s="574"/>
      <c r="FB290" s="326"/>
      <c r="FC290" s="327"/>
      <c r="FD290" s="574"/>
      <c r="FE290" s="225"/>
      <c r="FF290" s="104"/>
      <c r="FG290" s="225"/>
      <c r="FH290" s="225"/>
      <c r="FI290" s="225"/>
      <c r="FJ290" s="225"/>
      <c r="FK290" s="225"/>
      <c r="FL290" s="225"/>
      <c r="FM290" s="225"/>
      <c r="FN290" s="225"/>
      <c r="FO290" s="225"/>
      <c r="FP290" s="576"/>
      <c r="FQ290" s="576"/>
      <c r="FR290" s="576"/>
      <c r="FS290" s="576"/>
      <c r="FT290" s="577"/>
      <c r="FU290" s="225"/>
      <c r="FV290" s="225"/>
      <c r="FW290" s="225"/>
      <c r="FX290" s="225"/>
      <c r="FY290" s="225"/>
      <c r="FZ290" s="225"/>
      <c r="GA290" s="225"/>
    </row>
    <row r="291" ht="28.5" customHeight="1">
      <c r="A291" s="1293"/>
      <c r="B291" s="54" t="s">
        <v>258</v>
      </c>
      <c r="C291" s="1294" t="s">
        <v>397</v>
      </c>
      <c r="D291" s="249" t="s">
        <v>11</v>
      </c>
      <c r="E291" s="868" t="s">
        <v>1643</v>
      </c>
      <c r="F291" s="568" t="s">
        <v>1625</v>
      </c>
      <c r="G291" s="395" t="s">
        <v>1626</v>
      </c>
      <c r="H291" s="570" t="s">
        <v>1644</v>
      </c>
      <c r="I291" s="568" t="s">
        <v>1628</v>
      </c>
      <c r="J291" s="570" t="s">
        <v>1645</v>
      </c>
      <c r="K291" s="395" t="s">
        <v>1646</v>
      </c>
      <c r="L291" s="244">
        <v>7500.0</v>
      </c>
      <c r="M291" s="527">
        <v>7512.498</v>
      </c>
      <c r="N291" s="414" t="s">
        <v>1552</v>
      </c>
      <c r="O291" s="906"/>
      <c r="P291" s="582"/>
      <c r="Q291" s="582"/>
      <c r="R291" s="583"/>
      <c r="S291" s="149" t="s">
        <v>93</v>
      </c>
      <c r="T291" s="104"/>
      <c r="U291" s="870">
        <v>45838.0</v>
      </c>
      <c r="V291" s="68"/>
      <c r="W291" s="104"/>
      <c r="X291" s="568" t="s">
        <v>499</v>
      </c>
      <c r="Y291" s="572"/>
      <c r="Z291" s="573"/>
      <c r="AA291" s="1295">
        <v>45664.0</v>
      </c>
      <c r="AB291" s="1296">
        <v>0.5218171296296297</v>
      </c>
      <c r="AC291" s="104"/>
      <c r="AD291" s="584"/>
      <c r="AE291" s="584"/>
      <c r="AF291" s="872"/>
      <c r="AG291" s="104"/>
      <c r="AH291" s="759" t="s">
        <v>1647</v>
      </c>
      <c r="AI291" s="759" t="s">
        <v>883</v>
      </c>
      <c r="AJ291" s="873"/>
      <c r="AK291" s="759" t="s">
        <v>884</v>
      </c>
      <c r="AL291" s="873"/>
      <c r="AM291" s="303"/>
      <c r="AN291" s="874"/>
      <c r="AO291" s="874"/>
      <c r="AP291" s="889">
        <v>3000.0</v>
      </c>
      <c r="AQ291" s="978">
        <f>30.07*(AP291/3400)</f>
        <v>26.53235294</v>
      </c>
      <c r="AR291" s="893">
        <v>16233.0</v>
      </c>
      <c r="AS291" s="972">
        <f t="shared" si="593"/>
        <v>430699.6853</v>
      </c>
      <c r="AT291" s="893">
        <v>345000.0</v>
      </c>
      <c r="AU291" s="893">
        <v>345000.0</v>
      </c>
      <c r="AV291" s="1273">
        <v>185000.0</v>
      </c>
      <c r="AW291" s="973">
        <f t="shared" si="594"/>
        <v>99300.31471</v>
      </c>
      <c r="AX291" s="894" t="s">
        <v>192</v>
      </c>
      <c r="AY291" s="1298">
        <v>8.2025062988451E14</v>
      </c>
      <c r="AZ291" s="893">
        <v>1.35E8</v>
      </c>
      <c r="BA291" s="1299">
        <v>45825.0</v>
      </c>
      <c r="BB291" s="1299">
        <v>45825.0</v>
      </c>
      <c r="BC291" s="1299">
        <v>45825.0</v>
      </c>
      <c r="BD291" s="1299">
        <v>45826.0</v>
      </c>
      <c r="BE291" s="1299">
        <v>45826.0</v>
      </c>
      <c r="BF291" s="1299">
        <v>45828.0</v>
      </c>
      <c r="BG291" s="876">
        <f t="shared" si="595"/>
        <v>3</v>
      </c>
      <c r="BH291" s="877">
        <f t="shared" si="596"/>
        <v>3</v>
      </c>
      <c r="BI291" s="878">
        <f t="shared" si="597"/>
        <v>2</v>
      </c>
      <c r="BJ291" s="1300">
        <v>45834.0</v>
      </c>
      <c r="BK291" s="1299">
        <v>45827.0</v>
      </c>
      <c r="BL291" s="1299">
        <v>45831.0</v>
      </c>
      <c r="BM291" s="1299">
        <v>45831.0</v>
      </c>
      <c r="BN291" s="1299"/>
      <c r="BO291" s="1299">
        <v>45840.0</v>
      </c>
      <c r="BP291" s="876">
        <f t="shared" si="598"/>
        <v>6</v>
      </c>
      <c r="BQ291" s="877">
        <f t="shared" si="599"/>
        <v>13</v>
      </c>
      <c r="BR291" s="878">
        <f t="shared" si="600"/>
        <v>45840</v>
      </c>
      <c r="BS291" s="1300">
        <v>45838.0</v>
      </c>
      <c r="BT291" s="1300">
        <v>45836.0</v>
      </c>
      <c r="BU291" s="1300">
        <v>45838.0</v>
      </c>
      <c r="BV291" s="1300">
        <v>45838.0</v>
      </c>
      <c r="BW291" s="873"/>
      <c r="BX291" s="1300">
        <v>45839.0</v>
      </c>
      <c r="BY291" s="876">
        <f t="shared" si="601"/>
        <v>1</v>
      </c>
      <c r="BZ291" s="877">
        <f t="shared" si="602"/>
        <v>3</v>
      </c>
      <c r="CA291" s="1304">
        <f t="shared" si="603"/>
        <v>45839</v>
      </c>
      <c r="CB291" s="1300">
        <v>45838.0</v>
      </c>
      <c r="CC291" s="1300">
        <v>45838.0</v>
      </c>
      <c r="CD291" s="1300">
        <v>45838.0</v>
      </c>
      <c r="CE291" s="1300">
        <v>45839.0</v>
      </c>
      <c r="CF291" s="873"/>
      <c r="CG291" s="1300">
        <v>45842.0</v>
      </c>
      <c r="CH291" s="876">
        <f t="shared" si="604"/>
        <v>4</v>
      </c>
      <c r="CI291" s="877">
        <f t="shared" si="605"/>
        <v>4</v>
      </c>
      <c r="CJ291" s="1304">
        <f t="shared" si="606"/>
        <v>45842</v>
      </c>
      <c r="CK291" s="1300"/>
      <c r="CL291" s="1300"/>
      <c r="CM291" s="1300"/>
      <c r="CN291" s="1300"/>
      <c r="CO291" s="1300"/>
      <c r="CP291" s="1300"/>
      <c r="CQ291" s="1300"/>
      <c r="CR291" s="1300"/>
      <c r="CS291" s="1300"/>
      <c r="CT291" s="873"/>
      <c r="CU291" s="873"/>
      <c r="CV291" s="873"/>
      <c r="CW291" s="873"/>
      <c r="CX291" s="873"/>
      <c r="CY291" s="873"/>
      <c r="CZ291" s="873"/>
      <c r="DA291" s="873"/>
      <c r="DB291" s="873"/>
      <c r="DC291" s="873"/>
      <c r="DD291" s="873"/>
      <c r="DE291" s="873"/>
      <c r="DF291" s="873"/>
      <c r="DG291" s="873"/>
      <c r="DH291" s="873"/>
      <c r="DI291" s="873"/>
      <c r="DJ291" s="873"/>
      <c r="DK291" s="873"/>
      <c r="DL291" s="873"/>
      <c r="DM291" s="873"/>
      <c r="DN291" s="104"/>
      <c r="DO291" s="104"/>
      <c r="DP291" s="104"/>
      <c r="DQ291" s="104"/>
      <c r="DR291" s="104"/>
      <c r="DS291" s="104"/>
      <c r="DT291" s="104"/>
      <c r="DU291" s="104"/>
      <c r="DV291" s="104"/>
      <c r="DW291" s="104"/>
      <c r="DX291" s="104"/>
      <c r="DY291" s="104"/>
      <c r="DZ291" s="104"/>
      <c r="EA291" s="104"/>
      <c r="EB291" s="104"/>
      <c r="EC291" s="104"/>
      <c r="ED291" s="104"/>
      <c r="EE291" s="104"/>
      <c r="EF291" s="104"/>
      <c r="EG291" s="104"/>
      <c r="EH291" s="104"/>
      <c r="EI291" s="104"/>
      <c r="EJ291" s="104"/>
      <c r="EK291" s="104"/>
      <c r="EL291" s="104"/>
      <c r="EM291" s="104"/>
      <c r="EN291" s="104"/>
      <c r="EO291" s="104"/>
      <c r="EP291" s="104"/>
      <c r="EQ291" s="879"/>
      <c r="ER291" s="326"/>
      <c r="ES291" s="70"/>
      <c r="ET291" s="165"/>
      <c r="EU291" s="70"/>
      <c r="EV291" s="70"/>
      <c r="EW291" s="326"/>
      <c r="EX291" s="326"/>
      <c r="EY291" s="326"/>
      <c r="EZ291" s="327"/>
      <c r="FA291" s="574"/>
      <c r="FB291" s="326"/>
      <c r="FC291" s="327"/>
      <c r="FD291" s="574"/>
      <c r="FE291" s="225"/>
      <c r="FF291" s="104"/>
      <c r="FG291" s="225"/>
      <c r="FH291" s="225"/>
      <c r="FI291" s="225"/>
      <c r="FJ291" s="225"/>
      <c r="FK291" s="225"/>
      <c r="FL291" s="225"/>
      <c r="FM291" s="225"/>
      <c r="FN291" s="225"/>
      <c r="FO291" s="225"/>
      <c r="FP291" s="576"/>
      <c r="FQ291" s="576"/>
      <c r="FR291" s="576"/>
      <c r="FS291" s="576"/>
      <c r="FT291" s="577"/>
      <c r="FU291" s="225"/>
      <c r="FV291" s="225"/>
      <c r="FW291" s="225"/>
      <c r="FX291" s="225"/>
      <c r="FY291" s="225"/>
      <c r="FZ291" s="225"/>
      <c r="GA291" s="225"/>
    </row>
    <row r="292" ht="28.5" customHeight="1">
      <c r="A292" s="1293"/>
      <c r="B292" s="54" t="s">
        <v>258</v>
      </c>
      <c r="C292" s="1294" t="s">
        <v>397</v>
      </c>
      <c r="D292" s="249" t="s">
        <v>11</v>
      </c>
      <c r="E292" s="868" t="s">
        <v>1648</v>
      </c>
      <c r="F292" s="568" t="s">
        <v>1649</v>
      </c>
      <c r="G292" s="395" t="s">
        <v>12</v>
      </c>
      <c r="H292" s="568" t="s">
        <v>1650</v>
      </c>
      <c r="I292" s="169" t="s">
        <v>271</v>
      </c>
      <c r="J292" s="570" t="s">
        <v>1651</v>
      </c>
      <c r="K292" s="568" t="s">
        <v>1652</v>
      </c>
      <c r="L292" s="244">
        <v>7500.0</v>
      </c>
      <c r="M292" s="527">
        <v>7459.964</v>
      </c>
      <c r="N292" s="569" t="s">
        <v>92</v>
      </c>
      <c r="O292" s="906"/>
      <c r="P292" s="582"/>
      <c r="Q292" s="582"/>
      <c r="R292" s="583"/>
      <c r="S292" s="149" t="s">
        <v>93</v>
      </c>
      <c r="T292" s="104"/>
      <c r="U292" s="870">
        <v>45801.0</v>
      </c>
      <c r="V292" s="68"/>
      <c r="W292" s="104"/>
      <c r="X292" s="568" t="s">
        <v>266</v>
      </c>
      <c r="Y292" s="572"/>
      <c r="Z292" s="573"/>
      <c r="AA292" s="759" t="s">
        <v>1653</v>
      </c>
      <c r="AB292" s="760" t="s">
        <v>1654</v>
      </c>
      <c r="AC292" s="104"/>
      <c r="AD292" s="584"/>
      <c r="AE292" s="584"/>
      <c r="AF292" s="872"/>
      <c r="AG292" s="104"/>
      <c r="AH292" s="399" t="s">
        <v>1518</v>
      </c>
      <c r="AI292" s="759" t="s">
        <v>883</v>
      </c>
      <c r="AJ292" s="759" t="s">
        <v>883</v>
      </c>
      <c r="AK292" s="759" t="s">
        <v>884</v>
      </c>
      <c r="AL292" s="759" t="s">
        <v>142</v>
      </c>
      <c r="AM292" s="303"/>
      <c r="AN292" s="874"/>
      <c r="AO292" s="303"/>
      <c r="AP292" s="889">
        <v>4000.0</v>
      </c>
      <c r="AQ292" s="978">
        <f>48.05*(AP292/4200)</f>
        <v>45.76190476</v>
      </c>
      <c r="AR292" s="893">
        <v>16313.0</v>
      </c>
      <c r="AS292" s="972">
        <f t="shared" si="593"/>
        <v>746513.9524</v>
      </c>
      <c r="AT292" s="893">
        <v>624366.0</v>
      </c>
      <c r="AU292" s="893">
        <v>624366.0</v>
      </c>
      <c r="AV292" s="1273">
        <v>177000.0</v>
      </c>
      <c r="AW292" s="973">
        <f t="shared" si="594"/>
        <v>54852.04762</v>
      </c>
      <c r="AX292" s="894" t="s">
        <v>192</v>
      </c>
      <c r="AY292" s="1298">
        <v>8.20250524022874E14</v>
      </c>
      <c r="AZ292" s="893">
        <v>4.2144705E8</v>
      </c>
      <c r="BA292" s="1299">
        <v>45776.0</v>
      </c>
      <c r="BB292" s="873"/>
      <c r="BC292" s="873"/>
      <c r="BD292" s="1299"/>
      <c r="BE292" s="1299"/>
      <c r="BF292" s="1299"/>
      <c r="BG292" s="876">
        <f t="shared" si="595"/>
        <v>-45776</v>
      </c>
      <c r="BH292" s="1305">
        <f t="shared" si="596"/>
        <v>0</v>
      </c>
      <c r="BI292" s="878">
        <f t="shared" si="597"/>
        <v>0</v>
      </c>
      <c r="BJ292" s="1299">
        <v>45763.0</v>
      </c>
      <c r="BK292" s="1306">
        <v>45791.0</v>
      </c>
      <c r="BL292" s="1299">
        <v>45794.0</v>
      </c>
      <c r="BM292" s="1299">
        <v>45794.0</v>
      </c>
      <c r="BN292" s="1299"/>
      <c r="BO292" s="1299"/>
      <c r="BP292" s="876">
        <f t="shared" si="598"/>
        <v>-45763</v>
      </c>
      <c r="BQ292" s="877">
        <f t="shared" si="599"/>
        <v>-45791</v>
      </c>
      <c r="BR292" s="878">
        <f t="shared" si="600"/>
        <v>0</v>
      </c>
      <c r="BS292" s="1306">
        <v>45801.0</v>
      </c>
      <c r="BT292" s="1306">
        <v>45802.0</v>
      </c>
      <c r="BU292" s="1306">
        <v>45804.0</v>
      </c>
      <c r="BV292" s="1306">
        <v>45804.0</v>
      </c>
      <c r="BW292" s="1306">
        <v>45804.0</v>
      </c>
      <c r="BX292" s="1306">
        <v>45805.0</v>
      </c>
      <c r="BY292" s="876">
        <f t="shared" si="601"/>
        <v>4</v>
      </c>
      <c r="BZ292" s="877">
        <f t="shared" si="602"/>
        <v>3</v>
      </c>
      <c r="CA292" s="878">
        <f t="shared" si="603"/>
        <v>1</v>
      </c>
      <c r="CB292" s="1306">
        <v>45801.0</v>
      </c>
      <c r="CC292" s="1306">
        <v>45802.0</v>
      </c>
      <c r="CD292" s="1306">
        <v>45801.0</v>
      </c>
      <c r="CE292" s="1306">
        <v>45804.0</v>
      </c>
      <c r="CF292" s="1299">
        <v>45811.0</v>
      </c>
      <c r="CG292" s="1299">
        <v>45812.0</v>
      </c>
      <c r="CH292" s="876">
        <f t="shared" si="604"/>
        <v>11</v>
      </c>
      <c r="CI292" s="877">
        <f t="shared" si="605"/>
        <v>10</v>
      </c>
      <c r="CJ292" s="878">
        <f t="shared" si="606"/>
        <v>1</v>
      </c>
      <c r="CK292" s="873"/>
      <c r="CL292" s="873"/>
      <c r="CM292" s="873"/>
      <c r="CN292" s="873"/>
      <c r="CO292" s="873"/>
      <c r="CP292" s="873"/>
      <c r="CQ292" s="873"/>
      <c r="CR292" s="873"/>
      <c r="CS292" s="873"/>
      <c r="CT292" s="873"/>
      <c r="CU292" s="873"/>
      <c r="CV292" s="873"/>
      <c r="CW292" s="873"/>
      <c r="CX292" s="873"/>
      <c r="CY292" s="873"/>
      <c r="CZ292" s="873"/>
      <c r="DA292" s="873"/>
      <c r="DB292" s="873"/>
      <c r="DC292" s="873"/>
      <c r="DD292" s="873"/>
      <c r="DE292" s="873"/>
      <c r="DF292" s="873"/>
      <c r="DG292" s="873"/>
      <c r="DH292" s="873"/>
      <c r="DI292" s="873"/>
      <c r="DJ292" s="873"/>
      <c r="DK292" s="873"/>
      <c r="DL292" s="873"/>
      <c r="DM292" s="873"/>
      <c r="DN292" s="104"/>
      <c r="DO292" s="104"/>
      <c r="DP292" s="104"/>
      <c r="DQ292" s="104"/>
      <c r="DR292" s="104"/>
      <c r="DS292" s="104"/>
      <c r="DT292" s="104"/>
      <c r="DU292" s="104"/>
      <c r="DV292" s="104"/>
      <c r="DW292" s="104"/>
      <c r="DX292" s="104"/>
      <c r="DY292" s="104"/>
      <c r="DZ292" s="104"/>
      <c r="EA292" s="104"/>
      <c r="EB292" s="104"/>
      <c r="EC292" s="104"/>
      <c r="ED292" s="104"/>
      <c r="EE292" s="104"/>
      <c r="EF292" s="104"/>
      <c r="EG292" s="104"/>
      <c r="EH292" s="104"/>
      <c r="EI292" s="104"/>
      <c r="EJ292" s="104"/>
      <c r="EK292" s="104"/>
      <c r="EL292" s="104"/>
      <c r="EM292" s="104"/>
      <c r="EN292" s="104"/>
      <c r="EO292" s="104"/>
      <c r="EP292" s="104"/>
      <c r="EQ292" s="879"/>
      <c r="ER292" s="326"/>
      <c r="ES292" s="70"/>
      <c r="ET292" s="165"/>
      <c r="EU292" s="70"/>
      <c r="EV292" s="70"/>
      <c r="EW292" s="326"/>
      <c r="EX292" s="326"/>
      <c r="EY292" s="326"/>
      <c r="EZ292" s="327"/>
      <c r="FA292" s="574"/>
      <c r="FB292" s="326"/>
      <c r="FC292" s="327"/>
      <c r="FD292" s="574"/>
      <c r="FE292" s="225"/>
      <c r="FF292" s="104"/>
      <c r="FG292" s="225"/>
      <c r="FH292" s="225"/>
      <c r="FI292" s="225"/>
      <c r="FJ292" s="225"/>
      <c r="FK292" s="225"/>
      <c r="FL292" s="225"/>
      <c r="FM292" s="225"/>
      <c r="FN292" s="225"/>
      <c r="FO292" s="225"/>
      <c r="FP292" s="576"/>
      <c r="FQ292" s="576"/>
      <c r="FR292" s="576"/>
      <c r="FS292" s="576"/>
      <c r="FT292" s="577"/>
      <c r="FU292" s="225"/>
      <c r="FV292" s="225"/>
      <c r="FW292" s="225"/>
      <c r="FX292" s="225"/>
      <c r="FY292" s="225"/>
      <c r="FZ292" s="225"/>
      <c r="GA292" s="225"/>
    </row>
    <row r="293" ht="28.5" customHeight="1">
      <c r="A293" s="1293"/>
      <c r="B293" s="54" t="s">
        <v>258</v>
      </c>
      <c r="C293" s="1294" t="s">
        <v>397</v>
      </c>
      <c r="D293" s="249" t="s">
        <v>11</v>
      </c>
      <c r="E293" s="868" t="s">
        <v>1655</v>
      </c>
      <c r="F293" s="568" t="s">
        <v>1656</v>
      </c>
      <c r="G293" s="395" t="s">
        <v>42</v>
      </c>
      <c r="H293" s="568" t="s">
        <v>1657</v>
      </c>
      <c r="I293" s="395" t="s">
        <v>1658</v>
      </c>
      <c r="J293" s="570" t="s">
        <v>1659</v>
      </c>
      <c r="K293" s="570" t="s">
        <v>1660</v>
      </c>
      <c r="L293" s="244">
        <v>7500.0</v>
      </c>
      <c r="M293" s="527">
        <v>7738.552</v>
      </c>
      <c r="N293" s="569" t="s">
        <v>265</v>
      </c>
      <c r="O293" s="906"/>
      <c r="P293" s="582"/>
      <c r="Q293" s="582"/>
      <c r="R293" s="583"/>
      <c r="S293" s="149" t="s">
        <v>93</v>
      </c>
      <c r="T293" s="104"/>
      <c r="U293" s="870">
        <v>45887.0</v>
      </c>
      <c r="V293" s="68"/>
      <c r="W293" s="104"/>
      <c r="X293" s="568" t="s">
        <v>266</v>
      </c>
      <c r="Y293" s="572"/>
      <c r="Z293" s="573"/>
      <c r="AA293" s="759" t="s">
        <v>1661</v>
      </c>
      <c r="AB293" s="1307">
        <v>0.9667939814814814</v>
      </c>
      <c r="AC293" s="104"/>
      <c r="AD293" s="584"/>
      <c r="AE293" s="584"/>
      <c r="AF293" s="872"/>
      <c r="AG293" s="104"/>
      <c r="AH293" s="1298" t="s">
        <v>1662</v>
      </c>
      <c r="AI293" s="873"/>
      <c r="AJ293" s="873"/>
      <c r="AK293" s="873"/>
      <c r="AL293" s="873"/>
      <c r="AM293" s="303"/>
      <c r="AN293" s="874"/>
      <c r="AO293" s="874"/>
      <c r="AP293" s="889">
        <v>4000.0</v>
      </c>
      <c r="AQ293" s="978">
        <f>42.49*(AP293/4200)</f>
        <v>40.46666667</v>
      </c>
      <c r="AR293" s="893">
        <v>16109.0</v>
      </c>
      <c r="AS293" s="972">
        <f t="shared" si="593"/>
        <v>651877.5333</v>
      </c>
      <c r="AT293" s="893">
        <v>548223.0</v>
      </c>
      <c r="AU293" s="893">
        <v>548223.0</v>
      </c>
      <c r="AV293" s="1273">
        <v>177000.0</v>
      </c>
      <c r="AW293" s="973">
        <f t="shared" si="594"/>
        <v>73345.46667</v>
      </c>
      <c r="AX293" s="894" t="s">
        <v>192</v>
      </c>
      <c r="AY293" s="1298">
        <v>8.20250619550808E14</v>
      </c>
      <c r="AZ293" s="893">
        <v>1.35E8</v>
      </c>
      <c r="BA293" s="873"/>
      <c r="BB293" s="873"/>
      <c r="BC293" s="873"/>
      <c r="BD293" s="873"/>
      <c r="BE293" s="873"/>
      <c r="BF293" s="873"/>
      <c r="BG293" s="876">
        <f t="shared" si="595"/>
        <v>0</v>
      </c>
      <c r="BH293" s="877">
        <f t="shared" si="596"/>
        <v>0</v>
      </c>
      <c r="BI293" s="878">
        <f t="shared" si="597"/>
        <v>0</v>
      </c>
      <c r="BJ293" s="873"/>
      <c r="BK293" s="873"/>
      <c r="BL293" s="873"/>
      <c r="BM293" s="873"/>
      <c r="BN293" s="873"/>
      <c r="BO293" s="873"/>
      <c r="BP293" s="876">
        <f t="shared" si="598"/>
        <v>0</v>
      </c>
      <c r="BQ293" s="877">
        <f t="shared" si="599"/>
        <v>0</v>
      </c>
      <c r="BR293" s="878">
        <f t="shared" si="600"/>
        <v>0</v>
      </c>
      <c r="BS293" s="873"/>
      <c r="BT293" s="873"/>
      <c r="BU293" s="873"/>
      <c r="BV293" s="873"/>
      <c r="BW293" s="873"/>
      <c r="BX293" s="873"/>
      <c r="BY293" s="876">
        <f t="shared" si="601"/>
        <v>0</v>
      </c>
      <c r="BZ293" s="877">
        <f t="shared" si="602"/>
        <v>0</v>
      </c>
      <c r="CA293" s="878">
        <f t="shared" si="603"/>
        <v>0</v>
      </c>
      <c r="CB293" s="873"/>
      <c r="CC293" s="873"/>
      <c r="CD293" s="873"/>
      <c r="CE293" s="873"/>
      <c r="CF293" s="873"/>
      <c r="CG293" s="873"/>
      <c r="CH293" s="876">
        <f t="shared" si="604"/>
        <v>0</v>
      </c>
      <c r="CI293" s="877">
        <f t="shared" si="605"/>
        <v>0</v>
      </c>
      <c r="CJ293" s="878">
        <f t="shared" si="606"/>
        <v>0</v>
      </c>
      <c r="CK293" s="873"/>
      <c r="CL293" s="873"/>
      <c r="CM293" s="873"/>
      <c r="CN293" s="873"/>
      <c r="CO293" s="873"/>
      <c r="CP293" s="873"/>
      <c r="CQ293" s="873"/>
      <c r="CR293" s="873"/>
      <c r="CS293" s="873"/>
      <c r="CT293" s="873"/>
      <c r="CU293" s="873"/>
      <c r="CV293" s="873"/>
      <c r="CW293" s="873"/>
      <c r="CX293" s="873"/>
      <c r="CY293" s="873"/>
      <c r="CZ293" s="873"/>
      <c r="DA293" s="873"/>
      <c r="DB293" s="873"/>
      <c r="DC293" s="873"/>
      <c r="DD293" s="873"/>
      <c r="DE293" s="873"/>
      <c r="DF293" s="873"/>
      <c r="DG293" s="873"/>
      <c r="DH293" s="873"/>
      <c r="DI293" s="873"/>
      <c r="DJ293" s="873"/>
      <c r="DK293" s="873"/>
      <c r="DL293" s="873"/>
      <c r="DM293" s="873"/>
      <c r="DN293" s="104"/>
      <c r="DO293" s="104"/>
      <c r="DP293" s="104"/>
      <c r="DQ293" s="104"/>
      <c r="DR293" s="104"/>
      <c r="DS293" s="104"/>
      <c r="DT293" s="104"/>
      <c r="DU293" s="104"/>
      <c r="DV293" s="104"/>
      <c r="DW293" s="104"/>
      <c r="DX293" s="104"/>
      <c r="DY293" s="104"/>
      <c r="DZ293" s="104"/>
      <c r="EA293" s="104"/>
      <c r="EB293" s="104"/>
      <c r="EC293" s="104"/>
      <c r="ED293" s="104"/>
      <c r="EE293" s="104"/>
      <c r="EF293" s="104"/>
      <c r="EG293" s="104"/>
      <c r="EH293" s="104"/>
      <c r="EI293" s="104"/>
      <c r="EJ293" s="104"/>
      <c r="EK293" s="104"/>
      <c r="EL293" s="104"/>
      <c r="EM293" s="104"/>
      <c r="EN293" s="104"/>
      <c r="EO293" s="104"/>
      <c r="EP293" s="104"/>
      <c r="EQ293" s="879"/>
      <c r="ER293" s="326"/>
      <c r="ES293" s="70"/>
      <c r="ET293" s="165"/>
      <c r="EU293" s="70"/>
      <c r="EV293" s="70"/>
      <c r="EW293" s="326"/>
      <c r="EX293" s="326"/>
      <c r="EY293" s="326"/>
      <c r="EZ293" s="327"/>
      <c r="FA293" s="574"/>
      <c r="FB293" s="326"/>
      <c r="FC293" s="327"/>
      <c r="FD293" s="574"/>
      <c r="FE293" s="225"/>
      <c r="FF293" s="104"/>
      <c r="FG293" s="225"/>
      <c r="FH293" s="225"/>
      <c r="FI293" s="225"/>
      <c r="FJ293" s="225"/>
      <c r="FK293" s="225"/>
      <c r="FL293" s="225"/>
      <c r="FM293" s="225"/>
      <c r="FN293" s="225"/>
      <c r="FO293" s="225"/>
      <c r="FP293" s="576"/>
      <c r="FQ293" s="576"/>
      <c r="FR293" s="576"/>
      <c r="FS293" s="576"/>
      <c r="FT293" s="577"/>
      <c r="FU293" s="225"/>
      <c r="FV293" s="225"/>
      <c r="FW293" s="225"/>
      <c r="FX293" s="225"/>
      <c r="FY293" s="225"/>
      <c r="FZ293" s="225"/>
      <c r="GA293" s="225"/>
    </row>
    <row r="294" ht="28.5" customHeight="1">
      <c r="A294" s="1293"/>
      <c r="B294" s="54" t="s">
        <v>258</v>
      </c>
      <c r="C294" s="1294" t="s">
        <v>397</v>
      </c>
      <c r="D294" s="249" t="s">
        <v>11</v>
      </c>
      <c r="E294" s="868" t="s">
        <v>1663</v>
      </c>
      <c r="F294" s="568" t="s">
        <v>1649</v>
      </c>
      <c r="G294" s="395" t="s">
        <v>12</v>
      </c>
      <c r="H294" s="568" t="s">
        <v>1650</v>
      </c>
      <c r="I294" s="169" t="s">
        <v>271</v>
      </c>
      <c r="J294" s="570" t="s">
        <v>1664</v>
      </c>
      <c r="K294" s="568" t="s">
        <v>1665</v>
      </c>
      <c r="L294" s="244">
        <v>7500.0</v>
      </c>
      <c r="M294" s="527">
        <v>7226.709</v>
      </c>
      <c r="N294" s="414" t="s">
        <v>1552</v>
      </c>
      <c r="O294" s="906"/>
      <c r="P294" s="582"/>
      <c r="Q294" s="582"/>
      <c r="R294" s="583"/>
      <c r="S294" s="149" t="s">
        <v>93</v>
      </c>
      <c r="T294" s="104"/>
      <c r="U294" s="870">
        <v>45798.0</v>
      </c>
      <c r="V294" s="68"/>
      <c r="W294" s="104"/>
      <c r="X294" s="568" t="s">
        <v>266</v>
      </c>
      <c r="Y294" s="572"/>
      <c r="Z294" s="573"/>
      <c r="AA294" s="759" t="s">
        <v>1666</v>
      </c>
      <c r="AB294" s="1296">
        <v>0.39762731481481484</v>
      </c>
      <c r="AC294" s="104"/>
      <c r="AD294" s="584"/>
      <c r="AE294" s="584"/>
      <c r="AF294" s="872"/>
      <c r="AG294" s="597" t="s">
        <v>191</v>
      </c>
      <c r="AH294" s="759" t="s">
        <v>1518</v>
      </c>
      <c r="AI294" s="759" t="s">
        <v>883</v>
      </c>
      <c r="AJ294" s="759" t="s">
        <v>883</v>
      </c>
      <c r="AK294" s="759" t="s">
        <v>884</v>
      </c>
      <c r="AL294" s="759" t="s">
        <v>142</v>
      </c>
      <c r="AM294" s="303"/>
      <c r="AN294" s="874"/>
      <c r="AO294" s="303"/>
      <c r="AP294" s="889">
        <v>4000.0</v>
      </c>
      <c r="AQ294" s="978">
        <f>((48.64+48.23)/2)*AP168/4200</f>
        <v>46.12857143</v>
      </c>
      <c r="AR294" s="893">
        <v>16406.0</v>
      </c>
      <c r="AS294" s="1198">
        <f t="shared" ref="AS294:AS296" si="607">AQ294*AR294</f>
        <v>756785.3429</v>
      </c>
      <c r="AT294" s="893">
        <v>624366.0</v>
      </c>
      <c r="AU294" s="893">
        <v>624366.0</v>
      </c>
      <c r="AV294" s="1273">
        <v>260000.0</v>
      </c>
      <c r="AW294" s="1193">
        <f t="shared" si="594"/>
        <v>127580.6571</v>
      </c>
      <c r="AX294" s="894" t="s">
        <v>192</v>
      </c>
      <c r="AY294" s="1298">
        <v>8.20250521468981E14</v>
      </c>
      <c r="AZ294" s="893">
        <v>4.2144705E8</v>
      </c>
      <c r="BA294" s="873"/>
      <c r="BB294" s="873"/>
      <c r="BC294" s="873"/>
      <c r="BD294" s="873"/>
      <c r="BE294" s="873"/>
      <c r="BF294" s="873"/>
      <c r="BG294" s="876">
        <f t="shared" si="595"/>
        <v>0</v>
      </c>
      <c r="BH294" s="877">
        <f t="shared" si="596"/>
        <v>0</v>
      </c>
      <c r="BI294" s="878">
        <f t="shared" si="597"/>
        <v>0</v>
      </c>
      <c r="BJ294" s="873"/>
      <c r="BK294" s="873"/>
      <c r="BL294" s="873"/>
      <c r="BM294" s="873"/>
      <c r="BN294" s="873"/>
      <c r="BO294" s="873"/>
      <c r="BP294" s="876">
        <f t="shared" si="598"/>
        <v>0</v>
      </c>
      <c r="BQ294" s="877">
        <f t="shared" si="599"/>
        <v>0</v>
      </c>
      <c r="BR294" s="878">
        <f t="shared" si="600"/>
        <v>0</v>
      </c>
      <c r="BS294" s="873"/>
      <c r="BT294" s="873"/>
      <c r="BU294" s="873"/>
      <c r="BV294" s="873"/>
      <c r="BW294" s="873"/>
      <c r="BX294" s="873"/>
      <c r="BY294" s="876">
        <f t="shared" si="601"/>
        <v>0</v>
      </c>
      <c r="BZ294" s="877">
        <f t="shared" si="602"/>
        <v>0</v>
      </c>
      <c r="CA294" s="878">
        <f t="shared" si="603"/>
        <v>0</v>
      </c>
      <c r="CB294" s="873"/>
      <c r="CC294" s="873"/>
      <c r="CD294" s="873"/>
      <c r="CE294" s="873"/>
      <c r="CF294" s="873"/>
      <c r="CG294" s="873"/>
      <c r="CH294" s="876">
        <f t="shared" si="604"/>
        <v>0</v>
      </c>
      <c r="CI294" s="877">
        <f t="shared" si="605"/>
        <v>0</v>
      </c>
      <c r="CJ294" s="878">
        <f t="shared" si="606"/>
        <v>0</v>
      </c>
      <c r="CK294" s="873"/>
      <c r="CL294" s="873"/>
      <c r="CM294" s="873"/>
      <c r="CN294" s="873"/>
      <c r="CO294" s="873"/>
      <c r="CP294" s="873"/>
      <c r="CQ294" s="873"/>
      <c r="CR294" s="873"/>
      <c r="CS294" s="873"/>
      <c r="CT294" s="873"/>
      <c r="CU294" s="873"/>
      <c r="CV294" s="873"/>
      <c r="CW294" s="873"/>
      <c r="CX294" s="873"/>
      <c r="CY294" s="873"/>
      <c r="CZ294" s="873"/>
      <c r="DA294" s="873"/>
      <c r="DB294" s="873"/>
      <c r="DC294" s="873"/>
      <c r="DD294" s="873"/>
      <c r="DE294" s="873"/>
      <c r="DF294" s="873"/>
      <c r="DG294" s="873"/>
      <c r="DH294" s="873"/>
      <c r="DI294" s="873"/>
      <c r="DJ294" s="873"/>
      <c r="DK294" s="873"/>
      <c r="DL294" s="873"/>
      <c r="DM294" s="873"/>
      <c r="DN294" s="104"/>
      <c r="DO294" s="104"/>
      <c r="DP294" s="104"/>
      <c r="DQ294" s="104"/>
      <c r="DR294" s="104"/>
      <c r="DS294" s="104"/>
      <c r="DT294" s="104"/>
      <c r="DU294" s="104"/>
      <c r="DV294" s="104"/>
      <c r="DW294" s="104"/>
      <c r="DX294" s="104"/>
      <c r="DY294" s="104"/>
      <c r="DZ294" s="104"/>
      <c r="EA294" s="104"/>
      <c r="EB294" s="104"/>
      <c r="EC294" s="104"/>
      <c r="ED294" s="104"/>
      <c r="EE294" s="104"/>
      <c r="EF294" s="104"/>
      <c r="EG294" s="104"/>
      <c r="EH294" s="104"/>
      <c r="EI294" s="104"/>
      <c r="EJ294" s="104"/>
      <c r="EK294" s="104"/>
      <c r="EL294" s="104"/>
      <c r="EM294" s="104"/>
      <c r="EN294" s="104"/>
      <c r="EO294" s="104"/>
      <c r="EP294" s="104"/>
      <c r="EQ294" s="879"/>
      <c r="ER294" s="326"/>
      <c r="ES294" s="70"/>
      <c r="ET294" s="165"/>
      <c r="EU294" s="70"/>
      <c r="EV294" s="70"/>
      <c r="EW294" s="326"/>
      <c r="EX294" s="326"/>
      <c r="EY294" s="326"/>
      <c r="EZ294" s="327"/>
      <c r="FA294" s="574"/>
      <c r="FB294" s="326"/>
      <c r="FC294" s="327"/>
      <c r="FD294" s="574"/>
      <c r="FE294" s="225"/>
      <c r="FF294" s="104"/>
      <c r="FG294" s="225"/>
      <c r="FH294" s="225"/>
      <c r="FI294" s="225"/>
      <c r="FJ294" s="225"/>
      <c r="FK294" s="225"/>
      <c r="FL294" s="225"/>
      <c r="FM294" s="225"/>
      <c r="FN294" s="225"/>
      <c r="FO294" s="225"/>
      <c r="FP294" s="576"/>
      <c r="FQ294" s="576"/>
      <c r="FR294" s="576"/>
      <c r="FS294" s="576"/>
      <c r="FT294" s="577"/>
      <c r="FU294" s="225"/>
      <c r="FV294" s="225"/>
      <c r="FW294" s="225"/>
      <c r="FX294" s="225"/>
      <c r="FY294" s="225"/>
      <c r="FZ294" s="225"/>
      <c r="GA294" s="225"/>
    </row>
    <row r="295" ht="28.5" customHeight="1">
      <c r="A295" s="1293"/>
      <c r="B295" s="54" t="s">
        <v>258</v>
      </c>
      <c r="C295" s="1277" t="s">
        <v>397</v>
      </c>
      <c r="D295" s="249" t="s">
        <v>11</v>
      </c>
      <c r="E295" s="868" t="s">
        <v>1667</v>
      </c>
      <c r="F295" s="568" t="s">
        <v>385</v>
      </c>
      <c r="G295" s="395" t="s">
        <v>42</v>
      </c>
      <c r="H295" s="568" t="s">
        <v>1668</v>
      </c>
      <c r="I295" s="395" t="s">
        <v>954</v>
      </c>
      <c r="J295" s="570" t="s">
        <v>1669</v>
      </c>
      <c r="K295" s="568" t="s">
        <v>771</v>
      </c>
      <c r="L295" s="244">
        <v>7500.0</v>
      </c>
      <c r="M295" s="527">
        <v>7450.029</v>
      </c>
      <c r="N295" s="414" t="s">
        <v>1552</v>
      </c>
      <c r="O295" s="906"/>
      <c r="P295" s="582"/>
      <c r="Q295" s="582"/>
      <c r="R295" s="583"/>
      <c r="S295" s="149" t="s">
        <v>93</v>
      </c>
      <c r="T295" s="104"/>
      <c r="U295" s="870">
        <v>45829.0</v>
      </c>
      <c r="V295" s="68"/>
      <c r="W295" s="104"/>
      <c r="X295" s="568" t="s">
        <v>266</v>
      </c>
      <c r="Y295" s="572"/>
      <c r="Z295" s="573"/>
      <c r="AA295" s="1295">
        <v>45938.0</v>
      </c>
      <c r="AB295" s="1296">
        <v>0.4171412037037037</v>
      </c>
      <c r="AC295" s="104"/>
      <c r="AD295" s="584"/>
      <c r="AE295" s="584"/>
      <c r="AF295" s="872"/>
      <c r="AG295" s="597" t="s">
        <v>191</v>
      </c>
      <c r="AH295" s="759" t="s">
        <v>1670</v>
      </c>
      <c r="AI295" s="759" t="s">
        <v>883</v>
      </c>
      <c r="AJ295" s="759" t="s">
        <v>883</v>
      </c>
      <c r="AK295" s="759" t="s">
        <v>884</v>
      </c>
      <c r="AL295" s="759" t="s">
        <v>142</v>
      </c>
      <c r="AM295" s="303"/>
      <c r="AN295" s="874"/>
      <c r="AO295" s="874"/>
      <c r="AP295" s="889">
        <v>4000.0</v>
      </c>
      <c r="AQ295" s="978">
        <f>((40.64+42)/2)*AP168/4200</f>
        <v>39.35238095</v>
      </c>
      <c r="AR295" s="893">
        <v>16399.0</v>
      </c>
      <c r="AS295" s="1198">
        <f t="shared" si="607"/>
        <v>645339.6952</v>
      </c>
      <c r="AT295" s="893">
        <v>548223.0</v>
      </c>
      <c r="AU295" s="893">
        <v>548223.0</v>
      </c>
      <c r="AV295" s="1273">
        <v>264000.0</v>
      </c>
      <c r="AW295" s="1193">
        <f t="shared" si="594"/>
        <v>166883.3048</v>
      </c>
      <c r="AX295" s="894" t="s">
        <v>192</v>
      </c>
      <c r="AY295" s="1298">
        <v>8.20250610061965E14</v>
      </c>
      <c r="AZ295" s="893">
        <v>3.70050525E8</v>
      </c>
      <c r="BA295" s="873"/>
      <c r="BB295" s="873"/>
      <c r="BC295" s="873"/>
      <c r="BD295" s="873"/>
      <c r="BE295" s="873"/>
      <c r="BF295" s="873"/>
      <c r="BG295" s="876">
        <f t="shared" si="595"/>
        <v>0</v>
      </c>
      <c r="BH295" s="877">
        <f t="shared" si="596"/>
        <v>0</v>
      </c>
      <c r="BI295" s="878">
        <f t="shared" si="597"/>
        <v>0</v>
      </c>
      <c r="BJ295" s="873"/>
      <c r="BK295" s="873"/>
      <c r="BL295" s="873"/>
      <c r="BM295" s="873"/>
      <c r="BN295" s="873"/>
      <c r="BO295" s="873"/>
      <c r="BP295" s="876">
        <f t="shared" si="598"/>
        <v>0</v>
      </c>
      <c r="BQ295" s="877">
        <f t="shared" si="599"/>
        <v>0</v>
      </c>
      <c r="BR295" s="878">
        <f t="shared" si="600"/>
        <v>0</v>
      </c>
      <c r="BS295" s="873"/>
      <c r="BT295" s="873"/>
      <c r="BU295" s="873"/>
      <c r="BV295" s="873"/>
      <c r="BW295" s="873"/>
      <c r="BX295" s="873"/>
      <c r="BY295" s="876">
        <f t="shared" si="601"/>
        <v>0</v>
      </c>
      <c r="BZ295" s="877">
        <f t="shared" si="602"/>
        <v>0</v>
      </c>
      <c r="CA295" s="878">
        <f t="shared" si="603"/>
        <v>0</v>
      </c>
      <c r="CB295" s="873"/>
      <c r="CC295" s="873"/>
      <c r="CD295" s="873"/>
      <c r="CE295" s="873"/>
      <c r="CF295" s="873"/>
      <c r="CG295" s="873"/>
      <c r="CH295" s="876">
        <f t="shared" si="604"/>
        <v>0</v>
      </c>
      <c r="CI295" s="877">
        <f t="shared" si="605"/>
        <v>0</v>
      </c>
      <c r="CJ295" s="878">
        <f t="shared" si="606"/>
        <v>0</v>
      </c>
      <c r="CK295" s="873"/>
      <c r="CL295" s="873"/>
      <c r="CM295" s="873"/>
      <c r="CN295" s="873"/>
      <c r="CO295" s="873"/>
      <c r="CP295" s="873"/>
      <c r="CQ295" s="873"/>
      <c r="CR295" s="873"/>
      <c r="CS295" s="873"/>
      <c r="CT295" s="873"/>
      <c r="CU295" s="873"/>
      <c r="CV295" s="873"/>
      <c r="CW295" s="873"/>
      <c r="CX295" s="873"/>
      <c r="CY295" s="873"/>
      <c r="CZ295" s="873"/>
      <c r="DA295" s="873"/>
      <c r="DB295" s="873"/>
      <c r="DC295" s="873"/>
      <c r="DD295" s="873"/>
      <c r="DE295" s="873"/>
      <c r="DF295" s="873"/>
      <c r="DG295" s="873"/>
      <c r="DH295" s="873"/>
      <c r="DI295" s="873"/>
      <c r="DJ295" s="873"/>
      <c r="DK295" s="873"/>
      <c r="DL295" s="873"/>
      <c r="DM295" s="873"/>
      <c r="DN295" s="104"/>
      <c r="DO295" s="104"/>
      <c r="DP295" s="104"/>
      <c r="DQ295" s="104"/>
      <c r="DR295" s="104"/>
      <c r="DS295" s="104"/>
      <c r="DT295" s="104"/>
      <c r="DU295" s="104"/>
      <c r="DV295" s="104"/>
      <c r="DW295" s="104"/>
      <c r="DX295" s="104"/>
      <c r="DY295" s="104"/>
      <c r="DZ295" s="104"/>
      <c r="EA295" s="104"/>
      <c r="EB295" s="104"/>
      <c r="EC295" s="104"/>
      <c r="ED295" s="104"/>
      <c r="EE295" s="104"/>
      <c r="EF295" s="104"/>
      <c r="EG295" s="104"/>
      <c r="EH295" s="104"/>
      <c r="EI295" s="104"/>
      <c r="EJ295" s="104"/>
      <c r="EK295" s="104"/>
      <c r="EL295" s="104"/>
      <c r="EM295" s="104"/>
      <c r="EN295" s="104"/>
      <c r="EO295" s="104"/>
      <c r="EP295" s="104"/>
      <c r="EQ295" s="879"/>
      <c r="ER295" s="326"/>
      <c r="ES295" s="70"/>
      <c r="ET295" s="165"/>
      <c r="EU295" s="70"/>
      <c r="EV295" s="70"/>
      <c r="EW295" s="326"/>
      <c r="EX295" s="326"/>
      <c r="EY295" s="326"/>
      <c r="EZ295" s="327"/>
      <c r="FA295" s="574"/>
      <c r="FB295" s="326"/>
      <c r="FC295" s="327"/>
      <c r="FD295" s="574"/>
      <c r="FE295" s="225"/>
      <c r="FF295" s="104"/>
      <c r="FG295" s="225"/>
      <c r="FH295" s="225"/>
      <c r="FI295" s="225"/>
      <c r="FJ295" s="225"/>
      <c r="FK295" s="225"/>
      <c r="FL295" s="225"/>
      <c r="FM295" s="225"/>
      <c r="FN295" s="225"/>
      <c r="FO295" s="225"/>
      <c r="FP295" s="576"/>
      <c r="FQ295" s="576"/>
      <c r="FR295" s="576"/>
      <c r="FS295" s="576"/>
      <c r="FT295" s="577"/>
      <c r="FU295" s="225"/>
      <c r="FV295" s="225"/>
      <c r="FW295" s="225"/>
      <c r="FX295" s="225"/>
      <c r="FY295" s="225"/>
      <c r="FZ295" s="225"/>
      <c r="GA295" s="225"/>
    </row>
    <row r="296" ht="28.5" customHeight="1">
      <c r="A296" s="1293"/>
      <c r="B296" s="54" t="s">
        <v>258</v>
      </c>
      <c r="C296" s="1294" t="s">
        <v>397</v>
      </c>
      <c r="D296" s="249" t="s">
        <v>11</v>
      </c>
      <c r="E296" s="868" t="s">
        <v>1671</v>
      </c>
      <c r="F296" s="568" t="s">
        <v>1649</v>
      </c>
      <c r="G296" s="395" t="s">
        <v>12</v>
      </c>
      <c r="H296" s="568" t="s">
        <v>1650</v>
      </c>
      <c r="I296" s="169" t="s">
        <v>271</v>
      </c>
      <c r="J296" s="570" t="s">
        <v>1672</v>
      </c>
      <c r="K296" s="568" t="s">
        <v>1673</v>
      </c>
      <c r="L296" s="588">
        <v>7500.0</v>
      </c>
      <c r="M296" s="527">
        <v>7274.504</v>
      </c>
      <c r="N296" s="414" t="s">
        <v>1552</v>
      </c>
      <c r="O296" s="906"/>
      <c r="P296" s="582"/>
      <c r="Q296" s="582"/>
      <c r="R296" s="583"/>
      <c r="S296" s="149" t="s">
        <v>93</v>
      </c>
      <c r="T296" s="104"/>
      <c r="U296" s="870">
        <v>45808.0</v>
      </c>
      <c r="V296" s="68"/>
      <c r="W296" s="104"/>
      <c r="X296" s="568" t="s">
        <v>266</v>
      </c>
      <c r="Y296" s="572"/>
      <c r="Z296" s="573"/>
      <c r="AA296" s="759" t="s">
        <v>1674</v>
      </c>
      <c r="AB296" s="1296">
        <v>0.3957407407407407</v>
      </c>
      <c r="AC296" s="104"/>
      <c r="AD296" s="584"/>
      <c r="AE296" s="584"/>
      <c r="AF296" s="872"/>
      <c r="AG296" s="597" t="s">
        <v>191</v>
      </c>
      <c r="AH296" s="399" t="s">
        <v>1518</v>
      </c>
      <c r="AI296" s="759" t="s">
        <v>883</v>
      </c>
      <c r="AJ296" s="759" t="s">
        <v>883</v>
      </c>
      <c r="AK296" s="759" t="s">
        <v>884</v>
      </c>
      <c r="AL296" s="759" t="s">
        <v>142</v>
      </c>
      <c r="AM296" s="303"/>
      <c r="AN296" s="874"/>
      <c r="AO296" s="303"/>
      <c r="AP296" s="889">
        <v>4000.0</v>
      </c>
      <c r="AQ296" s="978">
        <f>((46.2+47.46)/2)*AP168/4200</f>
        <v>44.6</v>
      </c>
      <c r="AR296" s="893">
        <v>16300.0</v>
      </c>
      <c r="AS296" s="1198">
        <f t="shared" si="607"/>
        <v>726980</v>
      </c>
      <c r="AT296" s="893">
        <v>624366.0</v>
      </c>
      <c r="AU296" s="893">
        <v>624366.0</v>
      </c>
      <c r="AV296" s="1273">
        <v>188000.0</v>
      </c>
      <c r="AW296" s="1193">
        <f t="shared" si="594"/>
        <v>85386</v>
      </c>
      <c r="AX296" s="894" t="s">
        <v>192</v>
      </c>
      <c r="AY296" s="1298">
        <v>8.20250530804939E14</v>
      </c>
      <c r="AZ296" s="893">
        <v>4.2144705E8</v>
      </c>
      <c r="BA296" s="873"/>
      <c r="BB296" s="873"/>
      <c r="BC296" s="873"/>
      <c r="BD296" s="873"/>
      <c r="BE296" s="873"/>
      <c r="BF296" s="873"/>
      <c r="BG296" s="876">
        <f t="shared" si="595"/>
        <v>0</v>
      </c>
      <c r="BH296" s="877">
        <f t="shared" si="596"/>
        <v>0</v>
      </c>
      <c r="BI296" s="878">
        <f t="shared" si="597"/>
        <v>0</v>
      </c>
      <c r="BJ296" s="873"/>
      <c r="BK296" s="873"/>
      <c r="BL296" s="873"/>
      <c r="BM296" s="873"/>
      <c r="BN296" s="873"/>
      <c r="BO296" s="873"/>
      <c r="BP296" s="876">
        <f t="shared" si="598"/>
        <v>0</v>
      </c>
      <c r="BQ296" s="877">
        <f t="shared" si="599"/>
        <v>0</v>
      </c>
      <c r="BR296" s="878">
        <f t="shared" si="600"/>
        <v>0</v>
      </c>
      <c r="BS296" s="873"/>
      <c r="BT296" s="873"/>
      <c r="BU296" s="873"/>
      <c r="BV296" s="873"/>
      <c r="BW296" s="873"/>
      <c r="BX296" s="873"/>
      <c r="BY296" s="876">
        <f t="shared" si="601"/>
        <v>0</v>
      </c>
      <c r="BZ296" s="877">
        <f t="shared" si="602"/>
        <v>0</v>
      </c>
      <c r="CA296" s="878">
        <f t="shared" si="603"/>
        <v>0</v>
      </c>
      <c r="CB296" s="873"/>
      <c r="CC296" s="873"/>
      <c r="CD296" s="873"/>
      <c r="CE296" s="873"/>
      <c r="CF296" s="873"/>
      <c r="CG296" s="873"/>
      <c r="CH296" s="876">
        <f t="shared" si="604"/>
        <v>0</v>
      </c>
      <c r="CI296" s="877">
        <f t="shared" si="605"/>
        <v>0</v>
      </c>
      <c r="CJ296" s="878">
        <f t="shared" si="606"/>
        <v>0</v>
      </c>
      <c r="CK296" s="873"/>
      <c r="CL296" s="873"/>
      <c r="CM296" s="873"/>
      <c r="CN296" s="873"/>
      <c r="CO296" s="873"/>
      <c r="CP296" s="873"/>
      <c r="CQ296" s="873"/>
      <c r="CR296" s="873"/>
      <c r="CS296" s="873"/>
      <c r="CT296" s="873"/>
      <c r="CU296" s="873"/>
      <c r="CV296" s="873"/>
      <c r="CW296" s="873"/>
      <c r="CX296" s="873"/>
      <c r="CY296" s="873"/>
      <c r="CZ296" s="873"/>
      <c r="DA296" s="873"/>
      <c r="DB296" s="873"/>
      <c r="DC296" s="873"/>
      <c r="DD296" s="873"/>
      <c r="DE296" s="873"/>
      <c r="DF296" s="873"/>
      <c r="DG296" s="873"/>
      <c r="DH296" s="873"/>
      <c r="DI296" s="873"/>
      <c r="DJ296" s="873"/>
      <c r="DK296" s="873"/>
      <c r="DL296" s="873"/>
      <c r="DM296" s="873"/>
      <c r="DN296" s="104"/>
      <c r="DO296" s="104"/>
      <c r="DP296" s="104"/>
      <c r="DQ296" s="104"/>
      <c r="DR296" s="104"/>
      <c r="DS296" s="104"/>
      <c r="DT296" s="104"/>
      <c r="DU296" s="104"/>
      <c r="DV296" s="104"/>
      <c r="DW296" s="104"/>
      <c r="DX296" s="104"/>
      <c r="DY296" s="104"/>
      <c r="DZ296" s="104"/>
      <c r="EA296" s="104"/>
      <c r="EB296" s="104"/>
      <c r="EC296" s="104"/>
      <c r="ED296" s="104"/>
      <c r="EE296" s="104"/>
      <c r="EF296" s="104"/>
      <c r="EG296" s="104"/>
      <c r="EH296" s="104"/>
      <c r="EI296" s="104"/>
      <c r="EJ296" s="104"/>
      <c r="EK296" s="104"/>
      <c r="EL296" s="104"/>
      <c r="EM296" s="104"/>
      <c r="EN296" s="104"/>
      <c r="EO296" s="104"/>
      <c r="EP296" s="104"/>
      <c r="EQ296" s="879"/>
      <c r="ER296" s="326"/>
      <c r="ES296" s="70"/>
      <c r="ET296" s="165"/>
      <c r="EU296" s="70"/>
      <c r="EV296" s="70"/>
      <c r="EW296" s="326"/>
      <c r="EX296" s="326"/>
      <c r="EY296" s="326"/>
      <c r="EZ296" s="327"/>
      <c r="FA296" s="574"/>
      <c r="FB296" s="326"/>
      <c r="FC296" s="327"/>
      <c r="FD296" s="574"/>
      <c r="FE296" s="225"/>
      <c r="FF296" s="104"/>
      <c r="FG296" s="225"/>
      <c r="FH296" s="225"/>
      <c r="FI296" s="225"/>
      <c r="FJ296" s="225"/>
      <c r="FK296" s="225"/>
      <c r="FL296" s="225"/>
      <c r="FM296" s="225"/>
      <c r="FN296" s="225"/>
      <c r="FO296" s="225"/>
      <c r="FP296" s="576"/>
      <c r="FQ296" s="576"/>
      <c r="FR296" s="576"/>
      <c r="FS296" s="576"/>
      <c r="FT296" s="577"/>
      <c r="FU296" s="225"/>
      <c r="FV296" s="225"/>
      <c r="FW296" s="225"/>
      <c r="FX296" s="225"/>
      <c r="FY296" s="225"/>
      <c r="FZ296" s="225"/>
      <c r="GA296" s="225"/>
    </row>
    <row r="297" ht="28.5" customHeight="1">
      <c r="A297" s="1293"/>
      <c r="B297" s="54" t="s">
        <v>258</v>
      </c>
      <c r="C297" s="1294" t="s">
        <v>397</v>
      </c>
      <c r="D297" s="249" t="s">
        <v>11</v>
      </c>
      <c r="E297" s="868" t="s">
        <v>1675</v>
      </c>
      <c r="F297" s="568" t="s">
        <v>1676</v>
      </c>
      <c r="G297" s="395" t="s">
        <v>12</v>
      </c>
      <c r="H297" s="568" t="s">
        <v>1677</v>
      </c>
      <c r="I297" s="169" t="s">
        <v>271</v>
      </c>
      <c r="J297" s="570" t="s">
        <v>1678</v>
      </c>
      <c r="K297" s="570" t="s">
        <v>1679</v>
      </c>
      <c r="L297" s="244">
        <v>7500.0</v>
      </c>
      <c r="M297" s="527">
        <v>7507.74</v>
      </c>
      <c r="N297" s="414" t="s">
        <v>1552</v>
      </c>
      <c r="O297" s="906"/>
      <c r="P297" s="582"/>
      <c r="Q297" s="582"/>
      <c r="R297" s="583"/>
      <c r="S297" s="149" t="s">
        <v>93</v>
      </c>
      <c r="T297" s="104"/>
      <c r="U297" s="870">
        <v>45856.0</v>
      </c>
      <c r="V297" s="68"/>
      <c r="W297" s="104"/>
      <c r="X297" s="568" t="s">
        <v>266</v>
      </c>
      <c r="Y297" s="572"/>
      <c r="Z297" s="573"/>
      <c r="AA297" s="759" t="s">
        <v>1680</v>
      </c>
      <c r="AB297" s="1296">
        <v>0.043333333333333335</v>
      </c>
      <c r="AC297" s="104"/>
      <c r="AD297" s="584"/>
      <c r="AE297" s="584"/>
      <c r="AF297" s="872"/>
      <c r="AG297" s="104"/>
      <c r="AH297" s="759" t="s">
        <v>1681</v>
      </c>
      <c r="AI297" s="873"/>
      <c r="AJ297" s="873"/>
      <c r="AK297" s="873"/>
      <c r="AL297" s="873"/>
      <c r="AM297" s="303"/>
      <c r="AN297" s="874"/>
      <c r="AO297" s="874"/>
      <c r="AP297" s="875"/>
      <c r="AQ297" s="1273" t="s">
        <v>1505</v>
      </c>
      <c r="AR297" s="879"/>
      <c r="AS297" s="874"/>
      <c r="AT297" s="893">
        <v>624366.0</v>
      </c>
      <c r="AU297" s="893">
        <v>624366.0</v>
      </c>
      <c r="AV297" s="874"/>
      <c r="AW297" s="874"/>
      <c r="AX297" s="874"/>
      <c r="AY297" s="1298">
        <v>8.20250717878322E14</v>
      </c>
      <c r="AZ297" s="893">
        <v>4.2144705E8</v>
      </c>
      <c r="BA297" s="873"/>
      <c r="BB297" s="873"/>
      <c r="BC297" s="873"/>
      <c r="BD297" s="873"/>
      <c r="BE297" s="873"/>
      <c r="BF297" s="873"/>
      <c r="BG297" s="876">
        <f t="shared" si="595"/>
        <v>0</v>
      </c>
      <c r="BH297" s="877">
        <f t="shared" si="596"/>
        <v>0</v>
      </c>
      <c r="BI297" s="878">
        <f t="shared" si="597"/>
        <v>0</v>
      </c>
      <c r="BJ297" s="873"/>
      <c r="BK297" s="873"/>
      <c r="BL297" s="873"/>
      <c r="BM297" s="873"/>
      <c r="BN297" s="873"/>
      <c r="BO297" s="873"/>
      <c r="BP297" s="876">
        <f t="shared" si="598"/>
        <v>0</v>
      </c>
      <c r="BQ297" s="877">
        <f t="shared" si="599"/>
        <v>0</v>
      </c>
      <c r="BR297" s="878">
        <f t="shared" si="600"/>
        <v>0</v>
      </c>
      <c r="BS297" s="873"/>
      <c r="BT297" s="873"/>
      <c r="BU297" s="873"/>
      <c r="BV297" s="873"/>
      <c r="BW297" s="873"/>
      <c r="BX297" s="873"/>
      <c r="BY297" s="876">
        <f t="shared" si="601"/>
        <v>0</v>
      </c>
      <c r="BZ297" s="877">
        <f t="shared" si="602"/>
        <v>0</v>
      </c>
      <c r="CA297" s="878">
        <f t="shared" si="603"/>
        <v>0</v>
      </c>
      <c r="CB297" s="873"/>
      <c r="CC297" s="873"/>
      <c r="CD297" s="873"/>
      <c r="CE297" s="873"/>
      <c r="CF297" s="873"/>
      <c r="CG297" s="873"/>
      <c r="CH297" s="876">
        <f t="shared" si="604"/>
        <v>0</v>
      </c>
      <c r="CI297" s="877">
        <f t="shared" si="605"/>
        <v>0</v>
      </c>
      <c r="CJ297" s="878">
        <f t="shared" si="606"/>
        <v>0</v>
      </c>
      <c r="CK297" s="873"/>
      <c r="CL297" s="873"/>
      <c r="CM297" s="873"/>
      <c r="CN297" s="873"/>
      <c r="CO297" s="873"/>
      <c r="CP297" s="873"/>
      <c r="CQ297" s="873"/>
      <c r="CR297" s="873"/>
      <c r="CS297" s="873"/>
      <c r="CT297" s="873"/>
      <c r="CU297" s="873"/>
      <c r="CV297" s="873"/>
      <c r="CW297" s="873"/>
      <c r="CX297" s="873"/>
      <c r="CY297" s="873"/>
      <c r="CZ297" s="873"/>
      <c r="DA297" s="873"/>
      <c r="DB297" s="873"/>
      <c r="DC297" s="873"/>
      <c r="DD297" s="873"/>
      <c r="DE297" s="873"/>
      <c r="DF297" s="873"/>
      <c r="DG297" s="873"/>
      <c r="DH297" s="873"/>
      <c r="DI297" s="873"/>
      <c r="DJ297" s="873"/>
      <c r="DK297" s="873"/>
      <c r="DL297" s="873"/>
      <c r="DM297" s="873"/>
      <c r="DN297" s="104"/>
      <c r="DO297" s="104"/>
      <c r="DP297" s="104"/>
      <c r="DQ297" s="104"/>
      <c r="DR297" s="104"/>
      <c r="DS297" s="104"/>
      <c r="DT297" s="104"/>
      <c r="DU297" s="104"/>
      <c r="DV297" s="104"/>
      <c r="DW297" s="104"/>
      <c r="DX297" s="104"/>
      <c r="DY297" s="104"/>
      <c r="DZ297" s="104"/>
      <c r="EA297" s="104"/>
      <c r="EB297" s="104"/>
      <c r="EC297" s="104"/>
      <c r="ED297" s="104"/>
      <c r="EE297" s="104"/>
      <c r="EF297" s="104"/>
      <c r="EG297" s="104"/>
      <c r="EH297" s="104"/>
      <c r="EI297" s="104"/>
      <c r="EJ297" s="104"/>
      <c r="EK297" s="104"/>
      <c r="EL297" s="104"/>
      <c r="EM297" s="104"/>
      <c r="EN297" s="104"/>
      <c r="EO297" s="104"/>
      <c r="EP297" s="104"/>
      <c r="EQ297" s="879"/>
      <c r="ER297" s="326"/>
      <c r="ES297" s="70"/>
      <c r="ET297" s="165"/>
      <c r="EU297" s="70"/>
      <c r="EV297" s="70"/>
      <c r="EW297" s="326"/>
      <c r="EX297" s="326"/>
      <c r="EY297" s="326"/>
      <c r="EZ297" s="327"/>
      <c r="FA297" s="574"/>
      <c r="FB297" s="326"/>
      <c r="FC297" s="327"/>
      <c r="FD297" s="574"/>
      <c r="FE297" s="225"/>
      <c r="FF297" s="104"/>
      <c r="FG297" s="225"/>
      <c r="FH297" s="225"/>
      <c r="FI297" s="225"/>
      <c r="FJ297" s="225"/>
      <c r="FK297" s="225"/>
      <c r="FL297" s="225"/>
      <c r="FM297" s="225"/>
      <c r="FN297" s="225"/>
      <c r="FO297" s="225"/>
      <c r="FP297" s="576"/>
      <c r="FQ297" s="576"/>
      <c r="FR297" s="576"/>
      <c r="FS297" s="576"/>
      <c r="FT297" s="577"/>
      <c r="FU297" s="225"/>
      <c r="FV297" s="225"/>
      <c r="FW297" s="225"/>
      <c r="FX297" s="225"/>
      <c r="FY297" s="225"/>
      <c r="FZ297" s="225"/>
      <c r="GA297" s="225"/>
    </row>
    <row r="298" ht="28.5" customHeight="1">
      <c r="A298" s="1293"/>
      <c r="B298" s="54" t="s">
        <v>258</v>
      </c>
      <c r="C298" s="1294" t="s">
        <v>397</v>
      </c>
      <c r="D298" s="249" t="s">
        <v>11</v>
      </c>
      <c r="E298" s="868" t="s">
        <v>1682</v>
      </c>
      <c r="F298" s="568" t="s">
        <v>269</v>
      </c>
      <c r="G298" s="395" t="s">
        <v>12</v>
      </c>
      <c r="H298" s="568" t="s">
        <v>1650</v>
      </c>
      <c r="I298" s="169" t="s">
        <v>271</v>
      </c>
      <c r="J298" s="570" t="s">
        <v>1683</v>
      </c>
      <c r="K298" s="570" t="s">
        <v>1684</v>
      </c>
      <c r="L298" s="244">
        <v>7500.0</v>
      </c>
      <c r="M298" s="527">
        <v>7361.577</v>
      </c>
      <c r="N298" s="414" t="s">
        <v>1552</v>
      </c>
      <c r="O298" s="906"/>
      <c r="P298" s="582"/>
      <c r="Q298" s="582"/>
      <c r="R298" s="583"/>
      <c r="S298" s="149" t="s">
        <v>93</v>
      </c>
      <c r="T298" s="104"/>
      <c r="U298" s="870">
        <v>45841.0</v>
      </c>
      <c r="V298" s="68"/>
      <c r="W298" s="104"/>
      <c r="X298" s="568" t="s">
        <v>266</v>
      </c>
      <c r="Y298" s="572"/>
      <c r="Z298" s="573"/>
      <c r="AA298" s="1308" t="s">
        <v>1685</v>
      </c>
      <c r="AB298" s="1296">
        <v>0.7267708333333334</v>
      </c>
      <c r="AC298" s="104"/>
      <c r="AD298" s="584"/>
      <c r="AE298" s="584"/>
      <c r="AF298" s="872"/>
      <c r="AG298" s="104"/>
      <c r="AH298" s="759" t="s">
        <v>1686</v>
      </c>
      <c r="AI298" s="759" t="s">
        <v>883</v>
      </c>
      <c r="AJ298" s="759" t="s">
        <v>883</v>
      </c>
      <c r="AK298" s="759" t="s">
        <v>884</v>
      </c>
      <c r="AL298" s="759" t="s">
        <v>142</v>
      </c>
      <c r="AM298" s="303"/>
      <c r="AN298" s="874"/>
      <c r="AO298" s="874"/>
      <c r="AP298" s="1309"/>
      <c r="AQ298" s="1284" t="s">
        <v>1505</v>
      </c>
      <c r="AR298" s="893"/>
      <c r="AS298" s="1284"/>
      <c r="AT298" s="893">
        <v>624366.0</v>
      </c>
      <c r="AU298" s="893">
        <v>624366.0</v>
      </c>
      <c r="AV298" s="874"/>
      <c r="AW298" s="874"/>
      <c r="AX298" s="874"/>
      <c r="AY298" s="1298">
        <v>8.2025070251253E14</v>
      </c>
      <c r="AZ298" s="893">
        <v>4.2144705E8</v>
      </c>
      <c r="BA298" s="873"/>
      <c r="BB298" s="873"/>
      <c r="BC298" s="873"/>
      <c r="BD298" s="873"/>
      <c r="BE298" s="873"/>
      <c r="BF298" s="873"/>
      <c r="BG298" s="876">
        <f t="shared" si="595"/>
        <v>0</v>
      </c>
      <c r="BH298" s="877">
        <f t="shared" si="596"/>
        <v>0</v>
      </c>
      <c r="BI298" s="878">
        <f t="shared" si="597"/>
        <v>0</v>
      </c>
      <c r="BJ298" s="873"/>
      <c r="BK298" s="873"/>
      <c r="BL298" s="873"/>
      <c r="BM298" s="873"/>
      <c r="BN298" s="873"/>
      <c r="BO298" s="873"/>
      <c r="BP298" s="876">
        <f t="shared" si="598"/>
        <v>0</v>
      </c>
      <c r="BQ298" s="877">
        <f t="shared" si="599"/>
        <v>0</v>
      </c>
      <c r="BR298" s="878">
        <f t="shared" si="600"/>
        <v>0</v>
      </c>
      <c r="BS298" s="873"/>
      <c r="BT298" s="873"/>
      <c r="BU298" s="873"/>
      <c r="BV298" s="873"/>
      <c r="BW298" s="873"/>
      <c r="BX298" s="873"/>
      <c r="BY298" s="876">
        <f t="shared" si="601"/>
        <v>0</v>
      </c>
      <c r="BZ298" s="877">
        <f t="shared" si="602"/>
        <v>0</v>
      </c>
      <c r="CA298" s="878">
        <f t="shared" si="603"/>
        <v>0</v>
      </c>
      <c r="CB298" s="873"/>
      <c r="CC298" s="873"/>
      <c r="CD298" s="873"/>
      <c r="CE298" s="873"/>
      <c r="CF298" s="873"/>
      <c r="CG298" s="873"/>
      <c r="CH298" s="876">
        <f t="shared" si="604"/>
        <v>0</v>
      </c>
      <c r="CI298" s="877">
        <f t="shared" si="605"/>
        <v>0</v>
      </c>
      <c r="CJ298" s="878">
        <f t="shared" si="606"/>
        <v>0</v>
      </c>
      <c r="CK298" s="873"/>
      <c r="CL298" s="873"/>
      <c r="CM298" s="873"/>
      <c r="CN298" s="873"/>
      <c r="CO298" s="873"/>
      <c r="CP298" s="873"/>
      <c r="CQ298" s="873"/>
      <c r="CR298" s="873"/>
      <c r="CS298" s="873"/>
      <c r="CT298" s="873"/>
      <c r="CU298" s="873"/>
      <c r="CV298" s="873"/>
      <c r="CW298" s="873"/>
      <c r="CX298" s="873"/>
      <c r="CY298" s="873"/>
      <c r="CZ298" s="873"/>
      <c r="DA298" s="873"/>
      <c r="DB298" s="873"/>
      <c r="DC298" s="873"/>
      <c r="DD298" s="873"/>
      <c r="DE298" s="873"/>
      <c r="DF298" s="873"/>
      <c r="DG298" s="873"/>
      <c r="DH298" s="873"/>
      <c r="DI298" s="873"/>
      <c r="DJ298" s="873"/>
      <c r="DK298" s="873"/>
      <c r="DL298" s="873"/>
      <c r="DM298" s="873"/>
      <c r="DN298" s="104"/>
      <c r="DO298" s="104"/>
      <c r="DP298" s="104"/>
      <c r="DQ298" s="104"/>
      <c r="DR298" s="104"/>
      <c r="DS298" s="104"/>
      <c r="DT298" s="104"/>
      <c r="DU298" s="104"/>
      <c r="DV298" s="104"/>
      <c r="DW298" s="104"/>
      <c r="DX298" s="104"/>
      <c r="DY298" s="104"/>
      <c r="DZ298" s="104"/>
      <c r="EA298" s="104"/>
      <c r="EB298" s="104"/>
      <c r="EC298" s="104"/>
      <c r="ED298" s="104"/>
      <c r="EE298" s="104"/>
      <c r="EF298" s="104"/>
      <c r="EG298" s="104"/>
      <c r="EH298" s="104"/>
      <c r="EI298" s="104"/>
      <c r="EJ298" s="104"/>
      <c r="EK298" s="104"/>
      <c r="EL298" s="104"/>
      <c r="EM298" s="104"/>
      <c r="EN298" s="104"/>
      <c r="EO298" s="104"/>
      <c r="EP298" s="104"/>
      <c r="EQ298" s="879"/>
      <c r="ER298" s="326"/>
      <c r="ES298" s="70"/>
      <c r="ET298" s="165"/>
      <c r="EU298" s="70"/>
      <c r="EV298" s="70"/>
      <c r="EW298" s="326"/>
      <c r="EX298" s="326"/>
      <c r="EY298" s="326"/>
      <c r="EZ298" s="327"/>
      <c r="FA298" s="574"/>
      <c r="FB298" s="326"/>
      <c r="FC298" s="327"/>
      <c r="FD298" s="574"/>
      <c r="FE298" s="225"/>
      <c r="FF298" s="104"/>
      <c r="FG298" s="225"/>
      <c r="FH298" s="225"/>
      <c r="FI298" s="225"/>
      <c r="FJ298" s="225"/>
      <c r="FK298" s="225"/>
      <c r="FL298" s="225"/>
      <c r="FM298" s="225"/>
      <c r="FN298" s="225"/>
      <c r="FO298" s="225"/>
      <c r="FP298" s="576"/>
      <c r="FQ298" s="576"/>
      <c r="FR298" s="576"/>
      <c r="FS298" s="576"/>
      <c r="FT298" s="577"/>
      <c r="FU298" s="225"/>
      <c r="FV298" s="225"/>
      <c r="FW298" s="225"/>
      <c r="FX298" s="225"/>
      <c r="FY298" s="225"/>
      <c r="FZ298" s="225"/>
      <c r="GA298" s="225"/>
    </row>
    <row r="299" ht="28.5" customHeight="1">
      <c r="A299" s="1293"/>
      <c r="B299" s="54" t="s">
        <v>258</v>
      </c>
      <c r="C299" s="1294" t="s">
        <v>397</v>
      </c>
      <c r="D299" s="249" t="s">
        <v>11</v>
      </c>
      <c r="E299" s="868" t="s">
        <v>1687</v>
      </c>
      <c r="F299" s="568" t="s">
        <v>269</v>
      </c>
      <c r="G299" s="395" t="s">
        <v>12</v>
      </c>
      <c r="H299" s="568" t="s">
        <v>1650</v>
      </c>
      <c r="I299" s="169" t="s">
        <v>271</v>
      </c>
      <c r="J299" s="570" t="s">
        <v>1688</v>
      </c>
      <c r="K299" s="570" t="s">
        <v>1341</v>
      </c>
      <c r="L299" s="244">
        <v>7500.0</v>
      </c>
      <c r="M299" s="527">
        <v>7522.2</v>
      </c>
      <c r="N299" s="414" t="s">
        <v>1552</v>
      </c>
      <c r="O299" s="906"/>
      <c r="P299" s="582"/>
      <c r="Q299" s="582"/>
      <c r="R299" s="583"/>
      <c r="S299" s="149" t="s">
        <v>93</v>
      </c>
      <c r="T299" s="104"/>
      <c r="U299" s="870">
        <v>45841.0</v>
      </c>
      <c r="V299" s="68"/>
      <c r="W299" s="104"/>
      <c r="X299" s="568" t="s">
        <v>266</v>
      </c>
      <c r="Y299" s="572"/>
      <c r="Z299" s="573"/>
      <c r="AA299" s="1308" t="s">
        <v>1685</v>
      </c>
      <c r="AB299" s="1296">
        <v>0.7228703703703704</v>
      </c>
      <c r="AC299" s="104"/>
      <c r="AD299" s="584"/>
      <c r="AE299" s="584"/>
      <c r="AF299" s="872"/>
      <c r="AG299" s="104"/>
      <c r="AH299" s="759" t="s">
        <v>1686</v>
      </c>
      <c r="AI299" s="759" t="s">
        <v>883</v>
      </c>
      <c r="AJ299" s="759" t="s">
        <v>883</v>
      </c>
      <c r="AK299" s="759" t="s">
        <v>884</v>
      </c>
      <c r="AL299" s="759" t="s">
        <v>142</v>
      </c>
      <c r="AM299" s="303"/>
      <c r="AN299" s="874"/>
      <c r="AO299" s="874"/>
      <c r="AP299" s="1309"/>
      <c r="AQ299" s="1284" t="s">
        <v>1505</v>
      </c>
      <c r="AR299" s="893"/>
      <c r="AS299" s="1284"/>
      <c r="AT299" s="893">
        <v>624366.0</v>
      </c>
      <c r="AU299" s="893">
        <v>624366.0</v>
      </c>
      <c r="AV299" s="874"/>
      <c r="AW299" s="874"/>
      <c r="AX299" s="874"/>
      <c r="AY299" s="1298">
        <v>8.20250702510104E14</v>
      </c>
      <c r="AZ299" s="893">
        <v>4.2144705E8</v>
      </c>
      <c r="BA299" s="873"/>
      <c r="BB299" s="873"/>
      <c r="BC299" s="873"/>
      <c r="BD299" s="873"/>
      <c r="BE299" s="873"/>
      <c r="BF299" s="873"/>
      <c r="BG299" s="876">
        <f t="shared" si="595"/>
        <v>0</v>
      </c>
      <c r="BH299" s="877">
        <f t="shared" si="596"/>
        <v>0</v>
      </c>
      <c r="BI299" s="878">
        <f t="shared" si="597"/>
        <v>0</v>
      </c>
      <c r="BJ299" s="873"/>
      <c r="BK299" s="873"/>
      <c r="BL299" s="873"/>
      <c r="BM299" s="873"/>
      <c r="BN299" s="873"/>
      <c r="BO299" s="873"/>
      <c r="BP299" s="876">
        <f t="shared" si="598"/>
        <v>0</v>
      </c>
      <c r="BQ299" s="877">
        <f t="shared" si="599"/>
        <v>0</v>
      </c>
      <c r="BR299" s="878">
        <f t="shared" si="600"/>
        <v>0</v>
      </c>
      <c r="BS299" s="873"/>
      <c r="BT299" s="873"/>
      <c r="BU299" s="873"/>
      <c r="BV299" s="873"/>
      <c r="BW299" s="873"/>
      <c r="BX299" s="873"/>
      <c r="BY299" s="876">
        <f t="shared" si="601"/>
        <v>0</v>
      </c>
      <c r="BZ299" s="877">
        <f t="shared" si="602"/>
        <v>0</v>
      </c>
      <c r="CA299" s="878">
        <f t="shared" si="603"/>
        <v>0</v>
      </c>
      <c r="CB299" s="873"/>
      <c r="CC299" s="873"/>
      <c r="CD299" s="873"/>
      <c r="CE299" s="873"/>
      <c r="CF299" s="873"/>
      <c r="CG299" s="873"/>
      <c r="CH299" s="876">
        <f t="shared" si="604"/>
        <v>0</v>
      </c>
      <c r="CI299" s="877">
        <f t="shared" si="605"/>
        <v>0</v>
      </c>
      <c r="CJ299" s="878">
        <f t="shared" si="606"/>
        <v>0</v>
      </c>
      <c r="CK299" s="873"/>
      <c r="CL299" s="873"/>
      <c r="CM299" s="873"/>
      <c r="CN299" s="873"/>
      <c r="CO299" s="873"/>
      <c r="CP299" s="873"/>
      <c r="CQ299" s="873"/>
      <c r="CR299" s="873"/>
      <c r="CS299" s="873"/>
      <c r="CT299" s="873"/>
      <c r="CU299" s="873"/>
      <c r="CV299" s="873"/>
      <c r="CW299" s="873"/>
      <c r="CX299" s="873"/>
      <c r="CY299" s="873"/>
      <c r="CZ299" s="873"/>
      <c r="DA299" s="873"/>
      <c r="DB299" s="873"/>
      <c r="DC299" s="873"/>
      <c r="DD299" s="873"/>
      <c r="DE299" s="873"/>
      <c r="DF299" s="873"/>
      <c r="DG299" s="873"/>
      <c r="DH299" s="873"/>
      <c r="DI299" s="873"/>
      <c r="DJ299" s="873"/>
      <c r="DK299" s="873"/>
      <c r="DL299" s="873"/>
      <c r="DM299" s="873"/>
      <c r="DN299" s="104"/>
      <c r="DO299" s="104"/>
      <c r="DP299" s="104"/>
      <c r="DQ299" s="104"/>
      <c r="DR299" s="104"/>
      <c r="DS299" s="104"/>
      <c r="DT299" s="104"/>
      <c r="DU299" s="104"/>
      <c r="DV299" s="104"/>
      <c r="DW299" s="104"/>
      <c r="DX299" s="104"/>
      <c r="DY299" s="104"/>
      <c r="DZ299" s="104"/>
      <c r="EA299" s="104"/>
      <c r="EB299" s="104"/>
      <c r="EC299" s="104"/>
      <c r="ED299" s="104"/>
      <c r="EE299" s="104"/>
      <c r="EF299" s="104"/>
      <c r="EG299" s="104"/>
      <c r="EH299" s="104"/>
      <c r="EI299" s="104"/>
      <c r="EJ299" s="104"/>
      <c r="EK299" s="104"/>
      <c r="EL299" s="104"/>
      <c r="EM299" s="104"/>
      <c r="EN299" s="104"/>
      <c r="EO299" s="104"/>
      <c r="EP299" s="104"/>
      <c r="EQ299" s="879"/>
      <c r="ER299" s="326"/>
      <c r="ES299" s="70"/>
      <c r="ET299" s="165"/>
      <c r="EU299" s="70"/>
      <c r="EV299" s="70"/>
      <c r="EW299" s="326"/>
      <c r="EX299" s="326"/>
      <c r="EY299" s="326"/>
      <c r="EZ299" s="327"/>
      <c r="FA299" s="574"/>
      <c r="FB299" s="326"/>
      <c r="FC299" s="327"/>
      <c r="FD299" s="574"/>
      <c r="FE299" s="225"/>
      <c r="FF299" s="104"/>
      <c r="FG299" s="225"/>
      <c r="FH299" s="225"/>
      <c r="FI299" s="225"/>
      <c r="FJ299" s="225"/>
      <c r="FK299" s="225"/>
      <c r="FL299" s="225"/>
      <c r="FM299" s="225"/>
      <c r="FN299" s="225"/>
      <c r="FO299" s="225"/>
      <c r="FP299" s="576"/>
      <c r="FQ299" s="576"/>
      <c r="FR299" s="576"/>
      <c r="FS299" s="576"/>
      <c r="FT299" s="577"/>
      <c r="FU299" s="225"/>
      <c r="FV299" s="225"/>
      <c r="FW299" s="225"/>
      <c r="FX299" s="225"/>
      <c r="FY299" s="225"/>
      <c r="FZ299" s="225"/>
      <c r="GA299" s="225"/>
    </row>
    <row r="300" ht="28.5" customHeight="1">
      <c r="A300" s="1293"/>
      <c r="B300" s="54" t="s">
        <v>258</v>
      </c>
      <c r="C300" s="1294" t="s">
        <v>397</v>
      </c>
      <c r="D300" s="249" t="s">
        <v>11</v>
      </c>
      <c r="E300" s="868" t="s">
        <v>1689</v>
      </c>
      <c r="F300" s="568" t="s">
        <v>1676</v>
      </c>
      <c r="G300" s="395" t="s">
        <v>12</v>
      </c>
      <c r="H300" s="568" t="s">
        <v>1650</v>
      </c>
      <c r="I300" s="169" t="s">
        <v>271</v>
      </c>
      <c r="J300" s="570" t="s">
        <v>1690</v>
      </c>
      <c r="K300" s="570" t="s">
        <v>1691</v>
      </c>
      <c r="L300" s="244">
        <v>7500.0</v>
      </c>
      <c r="M300" s="527">
        <v>7505.879</v>
      </c>
      <c r="N300" s="414" t="s">
        <v>1552</v>
      </c>
      <c r="O300" s="906"/>
      <c r="P300" s="582"/>
      <c r="Q300" s="582"/>
      <c r="R300" s="583"/>
      <c r="S300" s="149" t="s">
        <v>93</v>
      </c>
      <c r="T300" s="104"/>
      <c r="U300" s="870">
        <v>45859.0</v>
      </c>
      <c r="V300" s="68"/>
      <c r="W300" s="104"/>
      <c r="X300" s="568" t="s">
        <v>266</v>
      </c>
      <c r="Y300" s="572"/>
      <c r="Z300" s="573"/>
      <c r="AA300" s="1308" t="s">
        <v>1692</v>
      </c>
      <c r="AB300" s="1296">
        <v>0.9925578703703704</v>
      </c>
      <c r="AC300" s="104"/>
      <c r="AD300" s="584"/>
      <c r="AE300" s="584"/>
      <c r="AF300" s="872"/>
      <c r="AG300" s="104"/>
      <c r="AH300" s="759" t="s">
        <v>1681</v>
      </c>
      <c r="AI300" s="873"/>
      <c r="AJ300" s="873"/>
      <c r="AK300" s="873"/>
      <c r="AL300" s="873"/>
      <c r="AM300" s="303"/>
      <c r="AN300" s="874"/>
      <c r="AO300" s="874"/>
      <c r="AP300" s="875"/>
      <c r="AQ300" s="1273" t="s">
        <v>1505</v>
      </c>
      <c r="AR300" s="879"/>
      <c r="AS300" s="874"/>
      <c r="AT300" s="893">
        <v>624366.0</v>
      </c>
      <c r="AU300" s="893">
        <v>624366.0</v>
      </c>
      <c r="AV300" s="874"/>
      <c r="AW300" s="874"/>
      <c r="AX300" s="874"/>
      <c r="AY300" s="1298">
        <v>8.2025072020649E14</v>
      </c>
      <c r="AZ300" s="893">
        <v>4.2144705E8</v>
      </c>
      <c r="BA300" s="873"/>
      <c r="BB300" s="873"/>
      <c r="BC300" s="873"/>
      <c r="BD300" s="873"/>
      <c r="BE300" s="873"/>
      <c r="BF300" s="873"/>
      <c r="BG300" s="876">
        <f t="shared" si="595"/>
        <v>0</v>
      </c>
      <c r="BH300" s="877">
        <f t="shared" si="596"/>
        <v>0</v>
      </c>
      <c r="BI300" s="878">
        <f t="shared" si="597"/>
        <v>0</v>
      </c>
      <c r="BJ300" s="873"/>
      <c r="BK300" s="873"/>
      <c r="BL300" s="873"/>
      <c r="BM300" s="873"/>
      <c r="BN300" s="873"/>
      <c r="BO300" s="873"/>
      <c r="BP300" s="876">
        <f t="shared" si="598"/>
        <v>0</v>
      </c>
      <c r="BQ300" s="877">
        <f t="shared" si="599"/>
        <v>0</v>
      </c>
      <c r="BR300" s="878">
        <f t="shared" si="600"/>
        <v>0</v>
      </c>
      <c r="BS300" s="873"/>
      <c r="BT300" s="873"/>
      <c r="BU300" s="873"/>
      <c r="BV300" s="873"/>
      <c r="BW300" s="873"/>
      <c r="BX300" s="873"/>
      <c r="BY300" s="876">
        <f t="shared" si="601"/>
        <v>0</v>
      </c>
      <c r="BZ300" s="877">
        <f t="shared" si="602"/>
        <v>0</v>
      </c>
      <c r="CA300" s="878">
        <f t="shared" si="603"/>
        <v>0</v>
      </c>
      <c r="CB300" s="873"/>
      <c r="CC300" s="873"/>
      <c r="CD300" s="873"/>
      <c r="CE300" s="873"/>
      <c r="CF300" s="873"/>
      <c r="CG300" s="873"/>
      <c r="CH300" s="876">
        <f t="shared" si="604"/>
        <v>0</v>
      </c>
      <c r="CI300" s="877">
        <f t="shared" si="605"/>
        <v>0</v>
      </c>
      <c r="CJ300" s="878">
        <f t="shared" si="606"/>
        <v>0</v>
      </c>
      <c r="CK300" s="873"/>
      <c r="CL300" s="873"/>
      <c r="CM300" s="873"/>
      <c r="CN300" s="873"/>
      <c r="CO300" s="873"/>
      <c r="CP300" s="873"/>
      <c r="CQ300" s="873"/>
      <c r="CR300" s="873"/>
      <c r="CS300" s="873"/>
      <c r="CT300" s="873"/>
      <c r="CU300" s="873"/>
      <c r="CV300" s="873"/>
      <c r="CW300" s="873"/>
      <c r="CX300" s="873"/>
      <c r="CY300" s="873"/>
      <c r="CZ300" s="873"/>
      <c r="DA300" s="873"/>
      <c r="DB300" s="873"/>
      <c r="DC300" s="873"/>
      <c r="DD300" s="873"/>
      <c r="DE300" s="873"/>
      <c r="DF300" s="873"/>
      <c r="DG300" s="873"/>
      <c r="DH300" s="873"/>
      <c r="DI300" s="873"/>
      <c r="DJ300" s="873"/>
      <c r="DK300" s="873"/>
      <c r="DL300" s="873"/>
      <c r="DM300" s="873"/>
      <c r="DN300" s="104"/>
      <c r="DO300" s="104"/>
      <c r="DP300" s="104"/>
      <c r="DQ300" s="104"/>
      <c r="DR300" s="104"/>
      <c r="DS300" s="104"/>
      <c r="DT300" s="104"/>
      <c r="DU300" s="104"/>
      <c r="DV300" s="104"/>
      <c r="DW300" s="104"/>
      <c r="DX300" s="104"/>
      <c r="DY300" s="104"/>
      <c r="DZ300" s="104"/>
      <c r="EA300" s="104"/>
      <c r="EB300" s="104"/>
      <c r="EC300" s="104"/>
      <c r="ED300" s="104"/>
      <c r="EE300" s="104"/>
      <c r="EF300" s="104"/>
      <c r="EG300" s="104"/>
      <c r="EH300" s="104"/>
      <c r="EI300" s="104"/>
      <c r="EJ300" s="104"/>
      <c r="EK300" s="104"/>
      <c r="EL300" s="104"/>
      <c r="EM300" s="104"/>
      <c r="EN300" s="104"/>
      <c r="EO300" s="104"/>
      <c r="EP300" s="104"/>
      <c r="EQ300" s="879"/>
      <c r="ER300" s="326"/>
      <c r="ES300" s="70"/>
      <c r="ET300" s="165"/>
      <c r="EU300" s="70"/>
      <c r="EV300" s="70"/>
      <c r="EW300" s="326"/>
      <c r="EX300" s="326"/>
      <c r="EY300" s="326"/>
      <c r="EZ300" s="327"/>
      <c r="FA300" s="574"/>
      <c r="FB300" s="326"/>
      <c r="FC300" s="327"/>
      <c r="FD300" s="574"/>
      <c r="FE300" s="225"/>
      <c r="FF300" s="104"/>
      <c r="FG300" s="225"/>
      <c r="FH300" s="225"/>
      <c r="FI300" s="225"/>
      <c r="FJ300" s="225"/>
      <c r="FK300" s="225"/>
      <c r="FL300" s="225"/>
      <c r="FM300" s="225"/>
      <c r="FN300" s="225"/>
      <c r="FO300" s="225"/>
      <c r="FP300" s="576"/>
      <c r="FQ300" s="576"/>
      <c r="FR300" s="576"/>
      <c r="FS300" s="576"/>
      <c r="FT300" s="577"/>
      <c r="FU300" s="225"/>
      <c r="FV300" s="225"/>
      <c r="FW300" s="225"/>
      <c r="FX300" s="225"/>
      <c r="FY300" s="225"/>
      <c r="FZ300" s="225"/>
      <c r="GA300" s="225"/>
    </row>
    <row r="301" ht="28.5" customHeight="1">
      <c r="A301" s="1293"/>
      <c r="B301" s="54" t="s">
        <v>258</v>
      </c>
      <c r="C301" s="1294" t="s">
        <v>397</v>
      </c>
      <c r="D301" s="249" t="s">
        <v>11</v>
      </c>
      <c r="E301" s="868" t="s">
        <v>1693</v>
      </c>
      <c r="F301" s="568" t="s">
        <v>1649</v>
      </c>
      <c r="G301" s="395" t="s">
        <v>12</v>
      </c>
      <c r="H301" s="568" t="s">
        <v>1650</v>
      </c>
      <c r="I301" s="169" t="s">
        <v>271</v>
      </c>
      <c r="J301" s="570" t="s">
        <v>1694</v>
      </c>
      <c r="K301" s="570" t="s">
        <v>1695</v>
      </c>
      <c r="L301" s="244">
        <v>7500.0</v>
      </c>
      <c r="M301" s="527">
        <v>7522.68</v>
      </c>
      <c r="N301" s="414" t="s">
        <v>1552</v>
      </c>
      <c r="O301" s="906"/>
      <c r="P301" s="582"/>
      <c r="Q301" s="582"/>
      <c r="R301" s="583"/>
      <c r="S301" s="149" t="s">
        <v>93</v>
      </c>
      <c r="T301" s="104"/>
      <c r="U301" s="870">
        <v>45846.0</v>
      </c>
      <c r="V301" s="68"/>
      <c r="W301" s="104"/>
      <c r="X301" s="568" t="s">
        <v>266</v>
      </c>
      <c r="Y301" s="572"/>
      <c r="Z301" s="573"/>
      <c r="AA301" s="1308" t="s">
        <v>1696</v>
      </c>
      <c r="AB301" s="1296">
        <v>0.3536574074074074</v>
      </c>
      <c r="AC301" s="104"/>
      <c r="AD301" s="584"/>
      <c r="AE301" s="584"/>
      <c r="AF301" s="872"/>
      <c r="AG301" s="597" t="s">
        <v>191</v>
      </c>
      <c r="AH301" s="759" t="s">
        <v>1518</v>
      </c>
      <c r="AI301" s="759" t="s">
        <v>883</v>
      </c>
      <c r="AJ301" s="759" t="s">
        <v>883</v>
      </c>
      <c r="AK301" s="759" t="s">
        <v>884</v>
      </c>
      <c r="AL301" s="759" t="s">
        <v>142</v>
      </c>
      <c r="AM301" s="303"/>
      <c r="AN301" s="874"/>
      <c r="AO301" s="303"/>
      <c r="AP301" s="889">
        <v>4000.0</v>
      </c>
      <c r="AQ301" s="978">
        <f>40.56*(AP301/4200)</f>
        <v>38.62857143</v>
      </c>
      <c r="AR301" s="971">
        <f>(16318.18+16155.82)/2</f>
        <v>16237</v>
      </c>
      <c r="AS301" s="972">
        <f t="shared" ref="AS301:AS302" si="608">AR301*AQ301</f>
        <v>627212.1143</v>
      </c>
      <c r="AT301" s="893">
        <v>624366.0</v>
      </c>
      <c r="AU301" s="893">
        <v>624366.0</v>
      </c>
      <c r="AV301" s="1273">
        <v>188000.0</v>
      </c>
      <c r="AW301" s="1193">
        <f t="shared" ref="AW301:AW302" si="609">(AT301+AV301)-AS301</f>
        <v>185153.8857</v>
      </c>
      <c r="AX301" s="894" t="s">
        <v>192</v>
      </c>
      <c r="AY301" s="1298">
        <v>8.20250708237934E14</v>
      </c>
      <c r="AZ301" s="893">
        <v>4.2144705E8</v>
      </c>
      <c r="BA301" s="873"/>
      <c r="BB301" s="873"/>
      <c r="BC301" s="873"/>
      <c r="BD301" s="873"/>
      <c r="BE301" s="873"/>
      <c r="BF301" s="873"/>
      <c r="BG301" s="876">
        <f t="shared" si="595"/>
        <v>0</v>
      </c>
      <c r="BH301" s="877">
        <f t="shared" si="596"/>
        <v>0</v>
      </c>
      <c r="BI301" s="878">
        <f t="shared" si="597"/>
        <v>0</v>
      </c>
      <c r="BJ301" s="873"/>
      <c r="BK301" s="873"/>
      <c r="BL301" s="873"/>
      <c r="BM301" s="873"/>
      <c r="BN301" s="873"/>
      <c r="BO301" s="873"/>
      <c r="BP301" s="876">
        <f t="shared" si="598"/>
        <v>0</v>
      </c>
      <c r="BQ301" s="877">
        <f t="shared" si="599"/>
        <v>0</v>
      </c>
      <c r="BR301" s="878">
        <f t="shared" si="600"/>
        <v>0</v>
      </c>
      <c r="BS301" s="873"/>
      <c r="BT301" s="873"/>
      <c r="BU301" s="873"/>
      <c r="BV301" s="873"/>
      <c r="BW301" s="873"/>
      <c r="BX301" s="873"/>
      <c r="BY301" s="876">
        <f t="shared" si="601"/>
        <v>0</v>
      </c>
      <c r="BZ301" s="877">
        <f t="shared" si="602"/>
        <v>0</v>
      </c>
      <c r="CA301" s="878">
        <f t="shared" si="603"/>
        <v>0</v>
      </c>
      <c r="CB301" s="873"/>
      <c r="CC301" s="873"/>
      <c r="CD301" s="873"/>
      <c r="CE301" s="873"/>
      <c r="CF301" s="873"/>
      <c r="CG301" s="873"/>
      <c r="CH301" s="876">
        <f t="shared" si="604"/>
        <v>0</v>
      </c>
      <c r="CI301" s="877">
        <f t="shared" si="605"/>
        <v>0</v>
      </c>
      <c r="CJ301" s="878">
        <f t="shared" si="606"/>
        <v>0</v>
      </c>
      <c r="CK301" s="873"/>
      <c r="CL301" s="873"/>
      <c r="CM301" s="873"/>
      <c r="CN301" s="873"/>
      <c r="CO301" s="873"/>
      <c r="CP301" s="873"/>
      <c r="CQ301" s="873"/>
      <c r="CR301" s="873"/>
      <c r="CS301" s="873"/>
      <c r="CT301" s="873"/>
      <c r="CU301" s="873"/>
      <c r="CV301" s="873"/>
      <c r="CW301" s="873"/>
      <c r="CX301" s="873"/>
      <c r="CY301" s="873"/>
      <c r="CZ301" s="873"/>
      <c r="DA301" s="873"/>
      <c r="DB301" s="873"/>
      <c r="DC301" s="873"/>
      <c r="DD301" s="873"/>
      <c r="DE301" s="873"/>
      <c r="DF301" s="873"/>
      <c r="DG301" s="873"/>
      <c r="DH301" s="873"/>
      <c r="DI301" s="873"/>
      <c r="DJ301" s="873"/>
      <c r="DK301" s="873"/>
      <c r="DL301" s="873"/>
      <c r="DM301" s="873"/>
      <c r="DN301" s="104"/>
      <c r="DO301" s="104"/>
      <c r="DP301" s="104"/>
      <c r="DQ301" s="104"/>
      <c r="DR301" s="104"/>
      <c r="DS301" s="104"/>
      <c r="DT301" s="104"/>
      <c r="DU301" s="104"/>
      <c r="DV301" s="104"/>
      <c r="DW301" s="104"/>
      <c r="DX301" s="104"/>
      <c r="DY301" s="104"/>
      <c r="DZ301" s="104"/>
      <c r="EA301" s="104"/>
      <c r="EB301" s="104"/>
      <c r="EC301" s="104"/>
      <c r="ED301" s="104"/>
      <c r="EE301" s="104"/>
      <c r="EF301" s="104"/>
      <c r="EG301" s="104"/>
      <c r="EH301" s="104"/>
      <c r="EI301" s="104"/>
      <c r="EJ301" s="104"/>
      <c r="EK301" s="104"/>
      <c r="EL301" s="104"/>
      <c r="EM301" s="104"/>
      <c r="EN301" s="104"/>
      <c r="EO301" s="104"/>
      <c r="EP301" s="104"/>
      <c r="EQ301" s="879"/>
      <c r="ER301" s="326"/>
      <c r="ES301" s="70"/>
      <c r="ET301" s="165"/>
      <c r="EU301" s="70"/>
      <c r="EV301" s="70"/>
      <c r="EW301" s="326"/>
      <c r="EX301" s="326"/>
      <c r="EY301" s="326"/>
      <c r="EZ301" s="327"/>
      <c r="FA301" s="574"/>
      <c r="FB301" s="326"/>
      <c r="FC301" s="327"/>
      <c r="FD301" s="574"/>
      <c r="FE301" s="225"/>
      <c r="FF301" s="104"/>
      <c r="FG301" s="225"/>
      <c r="FH301" s="225"/>
      <c r="FI301" s="225"/>
      <c r="FJ301" s="225"/>
      <c r="FK301" s="225"/>
      <c r="FL301" s="225"/>
      <c r="FM301" s="225"/>
      <c r="FN301" s="225"/>
      <c r="FO301" s="225"/>
      <c r="FP301" s="576"/>
      <c r="FQ301" s="576"/>
      <c r="FR301" s="576"/>
      <c r="FS301" s="576"/>
      <c r="FT301" s="577"/>
      <c r="FU301" s="225"/>
      <c r="FV301" s="225"/>
      <c r="FW301" s="225"/>
      <c r="FX301" s="225"/>
      <c r="FY301" s="225"/>
      <c r="FZ301" s="225"/>
      <c r="GA301" s="225"/>
    </row>
    <row r="302" ht="28.5" customHeight="1">
      <c r="A302" s="1293"/>
      <c r="B302" s="54" t="s">
        <v>258</v>
      </c>
      <c r="C302" s="1294" t="s">
        <v>397</v>
      </c>
      <c r="D302" s="568" t="s">
        <v>8</v>
      </c>
      <c r="E302" s="868" t="s">
        <v>1697</v>
      </c>
      <c r="F302" s="570" t="s">
        <v>1698</v>
      </c>
      <c r="G302" s="395" t="s">
        <v>9</v>
      </c>
      <c r="H302" s="395" t="s">
        <v>1699</v>
      </c>
      <c r="I302" s="395" t="s">
        <v>1184</v>
      </c>
      <c r="J302" s="570" t="s">
        <v>1700</v>
      </c>
      <c r="K302" s="568" t="s">
        <v>1701</v>
      </c>
      <c r="L302" s="588">
        <v>500.0</v>
      </c>
      <c r="M302" s="527">
        <v>514.49</v>
      </c>
      <c r="N302" s="414" t="s">
        <v>1552</v>
      </c>
      <c r="O302" s="906"/>
      <c r="P302" s="582"/>
      <c r="Q302" s="582"/>
      <c r="R302" s="583"/>
      <c r="S302" s="149" t="s">
        <v>93</v>
      </c>
      <c r="T302" s="104"/>
      <c r="U302" s="870"/>
      <c r="V302" s="68"/>
      <c r="W302" s="104"/>
      <c r="X302" s="249"/>
      <c r="Y302" s="572"/>
      <c r="Z302" s="573"/>
      <c r="AA302" s="83"/>
      <c r="AB302" s="871"/>
      <c r="AC302" s="104"/>
      <c r="AD302" s="584"/>
      <c r="AE302" s="584"/>
      <c r="AF302" s="872"/>
      <c r="AG302" s="597" t="s">
        <v>1702</v>
      </c>
      <c r="AH302" s="759" t="s">
        <v>1703</v>
      </c>
      <c r="AI302" s="759" t="s">
        <v>883</v>
      </c>
      <c r="AJ302" s="873"/>
      <c r="AK302" s="759" t="s">
        <v>884</v>
      </c>
      <c r="AL302" s="873"/>
      <c r="AM302" s="303"/>
      <c r="AN302" s="874"/>
      <c r="AO302" s="874"/>
      <c r="AP302" s="889">
        <v>5200.0</v>
      </c>
      <c r="AQ302" s="978">
        <f>55.95*(AP302/5000)</f>
        <v>58.188</v>
      </c>
      <c r="AR302" s="971">
        <f>((16373.46+16210.54)/2)</f>
        <v>16292</v>
      </c>
      <c r="AS302" s="972">
        <f t="shared" si="608"/>
        <v>947998.896</v>
      </c>
      <c r="AT302" s="893">
        <v>1011000.0</v>
      </c>
      <c r="AU302" s="893">
        <v>1011000.0</v>
      </c>
      <c r="AV302" s="874"/>
      <c r="AW302" s="1193">
        <f t="shared" si="609"/>
        <v>63001.104</v>
      </c>
      <c r="AX302" s="874"/>
      <c r="AY302" s="873"/>
      <c r="AZ302" s="874"/>
      <c r="BA302" s="873"/>
      <c r="BB302" s="873"/>
      <c r="BC302" s="873"/>
      <c r="BD302" s="873"/>
      <c r="BE302" s="873"/>
      <c r="BF302" s="873"/>
      <c r="BG302" s="876">
        <f t="shared" si="595"/>
        <v>0</v>
      </c>
      <c r="BH302" s="877">
        <f t="shared" si="596"/>
        <v>0</v>
      </c>
      <c r="BI302" s="878">
        <f t="shared" si="597"/>
        <v>0</v>
      </c>
      <c r="BJ302" s="873"/>
      <c r="BK302" s="873"/>
      <c r="BL302" s="873"/>
      <c r="BM302" s="873"/>
      <c r="BN302" s="873"/>
      <c r="BO302" s="873"/>
      <c r="BP302" s="876">
        <f t="shared" si="598"/>
        <v>0</v>
      </c>
      <c r="BQ302" s="877">
        <f t="shared" si="599"/>
        <v>0</v>
      </c>
      <c r="BR302" s="878">
        <f t="shared" si="600"/>
        <v>0</v>
      </c>
      <c r="BS302" s="873"/>
      <c r="BT302" s="873"/>
      <c r="BU302" s="873"/>
      <c r="BV302" s="873"/>
      <c r="BW302" s="873"/>
      <c r="BX302" s="873"/>
      <c r="BY302" s="876">
        <f t="shared" si="601"/>
        <v>0</v>
      </c>
      <c r="BZ302" s="877">
        <f t="shared" si="602"/>
        <v>0</v>
      </c>
      <c r="CA302" s="878">
        <f t="shared" si="603"/>
        <v>0</v>
      </c>
      <c r="CB302" s="873"/>
      <c r="CC302" s="873"/>
      <c r="CD302" s="873"/>
      <c r="CE302" s="873"/>
      <c r="CF302" s="873"/>
      <c r="CG302" s="873"/>
      <c r="CH302" s="876">
        <f t="shared" si="604"/>
        <v>0</v>
      </c>
      <c r="CI302" s="877">
        <f t="shared" si="605"/>
        <v>0</v>
      </c>
      <c r="CJ302" s="878">
        <f t="shared" si="606"/>
        <v>0</v>
      </c>
      <c r="CK302" s="873"/>
      <c r="CL302" s="873"/>
      <c r="CM302" s="873"/>
      <c r="CN302" s="873"/>
      <c r="CO302" s="873"/>
      <c r="CP302" s="873"/>
      <c r="CQ302" s="873"/>
      <c r="CR302" s="873"/>
      <c r="CS302" s="873"/>
      <c r="CT302" s="873"/>
      <c r="CU302" s="873"/>
      <c r="CV302" s="873"/>
      <c r="CW302" s="873"/>
      <c r="CX302" s="873"/>
      <c r="CY302" s="873"/>
      <c r="CZ302" s="873"/>
      <c r="DA302" s="873"/>
      <c r="DB302" s="873"/>
      <c r="DC302" s="873"/>
      <c r="DD302" s="873"/>
      <c r="DE302" s="873"/>
      <c r="DF302" s="873"/>
      <c r="DG302" s="873"/>
      <c r="DH302" s="873"/>
      <c r="DI302" s="873"/>
      <c r="DJ302" s="873"/>
      <c r="DK302" s="873"/>
      <c r="DL302" s="873"/>
      <c r="DM302" s="873"/>
      <c r="DN302" s="104"/>
      <c r="DO302" s="104"/>
      <c r="DP302" s="104"/>
      <c r="DQ302" s="104"/>
      <c r="DR302" s="104"/>
      <c r="DS302" s="104"/>
      <c r="DT302" s="104"/>
      <c r="DU302" s="104"/>
      <c r="DV302" s="104"/>
      <c r="DW302" s="104"/>
      <c r="DX302" s="104"/>
      <c r="DY302" s="104"/>
      <c r="DZ302" s="104"/>
      <c r="EA302" s="104"/>
      <c r="EB302" s="104"/>
      <c r="EC302" s="104"/>
      <c r="ED302" s="104"/>
      <c r="EE302" s="104"/>
      <c r="EF302" s="104"/>
      <c r="EG302" s="104"/>
      <c r="EH302" s="104"/>
      <c r="EI302" s="104"/>
      <c r="EJ302" s="104"/>
      <c r="EK302" s="104"/>
      <c r="EL302" s="104"/>
      <c r="EM302" s="104"/>
      <c r="EN302" s="104"/>
      <c r="EO302" s="104"/>
      <c r="EP302" s="104"/>
      <c r="EQ302" s="879"/>
      <c r="ER302" s="326"/>
      <c r="ES302" s="70"/>
      <c r="ET302" s="165"/>
      <c r="EU302" s="70"/>
      <c r="EV302" s="70"/>
      <c r="EW302" s="326"/>
      <c r="EX302" s="326"/>
      <c r="EY302" s="326"/>
      <c r="EZ302" s="327"/>
      <c r="FA302" s="574"/>
      <c r="FB302" s="326"/>
      <c r="FC302" s="327"/>
      <c r="FD302" s="574"/>
      <c r="FE302" s="225"/>
      <c r="FF302" s="104"/>
      <c r="FG302" s="225"/>
      <c r="FH302" s="225"/>
      <c r="FI302" s="225"/>
      <c r="FJ302" s="225"/>
      <c r="FK302" s="225"/>
      <c r="FL302" s="225"/>
      <c r="FM302" s="225"/>
      <c r="FN302" s="225"/>
      <c r="FO302" s="225"/>
      <c r="FP302" s="576"/>
      <c r="FQ302" s="576"/>
      <c r="FR302" s="576"/>
      <c r="FS302" s="576"/>
      <c r="FT302" s="577"/>
      <c r="FU302" s="225"/>
      <c r="FV302" s="225"/>
      <c r="FW302" s="225"/>
      <c r="FX302" s="225"/>
      <c r="FY302" s="225"/>
      <c r="FZ302" s="225"/>
      <c r="GA302" s="225"/>
    </row>
    <row r="303" ht="30.75" customHeight="1">
      <c r="A303" s="522"/>
      <c r="B303" s="79" t="s">
        <v>258</v>
      </c>
      <c r="C303" s="1310" t="s">
        <v>537</v>
      </c>
      <c r="D303" s="395" t="s">
        <v>6</v>
      </c>
      <c r="E303" s="414" t="s">
        <v>781</v>
      </c>
      <c r="F303" s="395" t="s">
        <v>322</v>
      </c>
      <c r="G303" s="395" t="s">
        <v>7</v>
      </c>
      <c r="H303" s="395" t="s">
        <v>762</v>
      </c>
      <c r="I303" s="395" t="s">
        <v>1704</v>
      </c>
      <c r="J303" s="1311" t="s">
        <v>552</v>
      </c>
      <c r="K303" s="568" t="s">
        <v>764</v>
      </c>
      <c r="L303" s="588">
        <v>55000.0</v>
      </c>
      <c r="M303" s="245">
        <v>0.0</v>
      </c>
      <c r="N303" s="600" t="s">
        <v>255</v>
      </c>
      <c r="O303" s="149"/>
      <c r="P303" s="149"/>
      <c r="Q303" s="149"/>
      <c r="R303" s="149"/>
      <c r="S303" s="149" t="s">
        <v>93</v>
      </c>
      <c r="T303" s="79"/>
      <c r="U303" s="409"/>
      <c r="V303" s="105"/>
      <c r="W303" s="247"/>
      <c r="X303" s="79"/>
      <c r="Y303" s="150"/>
      <c r="Z303" s="64"/>
      <c r="AA303" s="910"/>
      <c r="AB303" s="83"/>
      <c r="AC303" s="155"/>
      <c r="AD303" s="66">
        <v>7500.0</v>
      </c>
      <c r="AE303" s="66"/>
      <c r="AF303" s="1312"/>
      <c r="AG303" s="155"/>
      <c r="AH303" s="155"/>
      <c r="AI303" s="335"/>
      <c r="AJ303" s="1313"/>
      <c r="AK303" s="157"/>
      <c r="AL303" s="335"/>
      <c r="AM303" s="163"/>
      <c r="AN303" s="1314"/>
      <c r="AO303" s="163"/>
      <c r="AP303" s="875"/>
      <c r="AQ303" s="419" t="s">
        <v>1705</v>
      </c>
      <c r="AR303" s="251"/>
      <c r="AS303" s="251"/>
      <c r="AT303" s="163"/>
      <c r="AU303" s="256"/>
      <c r="AV303" s="256"/>
      <c r="AW303" s="256"/>
      <c r="AX303" s="256"/>
      <c r="AY303" s="79"/>
      <c r="AZ303" s="163"/>
      <c r="BA303" s="79"/>
      <c r="BB303" s="977"/>
      <c r="BC303" s="873"/>
      <c r="BD303" s="873"/>
      <c r="BE303" s="873"/>
      <c r="BF303" s="873"/>
      <c r="BG303" s="876">
        <f t="shared" si="595"/>
        <v>0</v>
      </c>
      <c r="BH303" s="877">
        <f t="shared" si="596"/>
        <v>0</v>
      </c>
      <c r="BI303" s="878">
        <f t="shared" si="597"/>
        <v>0</v>
      </c>
      <c r="BJ303" s="873"/>
      <c r="BK303" s="873"/>
      <c r="BL303" s="873"/>
      <c r="BM303" s="873"/>
      <c r="BN303" s="873"/>
      <c r="BO303" s="1299"/>
      <c r="BP303" s="1315">
        <f t="shared" si="598"/>
        <v>0</v>
      </c>
      <c r="BQ303" s="1305">
        <f t="shared" si="599"/>
        <v>0</v>
      </c>
      <c r="BR303" s="1268">
        <f t="shared" si="600"/>
        <v>0</v>
      </c>
      <c r="BS303" s="79"/>
      <c r="BT303" s="79"/>
      <c r="BU303" s="79"/>
      <c r="BV303" s="79"/>
      <c r="BW303" s="79"/>
      <c r="BX303" s="79"/>
      <c r="BY303" s="876">
        <f t="shared" si="601"/>
        <v>0</v>
      </c>
      <c r="BZ303" s="877">
        <f t="shared" si="602"/>
        <v>0</v>
      </c>
      <c r="CA303" s="878">
        <f t="shared" si="603"/>
        <v>0</v>
      </c>
      <c r="CB303" s="873"/>
      <c r="CC303" s="79"/>
      <c r="CD303" s="79"/>
      <c r="CE303" s="79"/>
      <c r="CF303" s="79"/>
      <c r="CG303" s="79"/>
      <c r="CH303" s="876">
        <f t="shared" si="604"/>
        <v>0</v>
      </c>
      <c r="CI303" s="877">
        <f t="shared" si="605"/>
        <v>0</v>
      </c>
      <c r="CJ303" s="878">
        <f t="shared" si="606"/>
        <v>0</v>
      </c>
      <c r="CK303" s="79"/>
      <c r="CL303" s="79"/>
      <c r="CM303" s="79"/>
      <c r="CN303" s="79"/>
      <c r="CO303" s="79"/>
      <c r="CP303" s="79"/>
      <c r="CQ303" s="79"/>
      <c r="CR303" s="79"/>
      <c r="CS303" s="79"/>
      <c r="CT303" s="79"/>
      <c r="CU303" s="79"/>
      <c r="CV303" s="79"/>
      <c r="CW303" s="79"/>
      <c r="CX303" s="79"/>
      <c r="CY303" s="79"/>
      <c r="CZ303" s="79"/>
      <c r="DA303" s="79"/>
      <c r="DB303" s="79"/>
      <c r="DC303" s="79"/>
      <c r="DD303" s="79"/>
      <c r="DE303" s="79"/>
      <c r="DF303" s="79"/>
      <c r="DG303" s="79"/>
      <c r="DH303" s="79"/>
      <c r="DI303" s="79"/>
      <c r="DJ303" s="79"/>
      <c r="DK303" s="79"/>
      <c r="DL303" s="79"/>
      <c r="DM303" s="79"/>
      <c r="DN303" s="155"/>
      <c r="DO303" s="105"/>
      <c r="DP303" s="105"/>
      <c r="DQ303" s="105"/>
      <c r="DR303" s="105"/>
      <c r="DS303" s="105"/>
      <c r="DT303" s="105"/>
      <c r="DU303" s="105"/>
      <c r="DV303" s="105"/>
      <c r="DW303" s="105"/>
      <c r="DX303" s="105"/>
      <c r="DY303" s="105"/>
      <c r="DZ303" s="105"/>
      <c r="EA303" s="105"/>
      <c r="EB303" s="105"/>
      <c r="EC303" s="105"/>
      <c r="ED303" s="105"/>
      <c r="EE303" s="105"/>
      <c r="EF303" s="105"/>
      <c r="EG303" s="105"/>
      <c r="EH303" s="105"/>
      <c r="EI303" s="105"/>
      <c r="EJ303" s="105"/>
      <c r="EK303" s="105"/>
      <c r="EL303" s="105"/>
      <c r="EM303" s="105"/>
      <c r="EN303" s="105"/>
      <c r="EO303" s="105"/>
      <c r="EP303" s="105"/>
      <c r="EQ303" s="251">
        <v>200000.0</v>
      </c>
      <c r="ER303" s="164" t="s">
        <v>194</v>
      </c>
      <c r="ES303" s="165">
        <v>3.0E7</v>
      </c>
      <c r="ET303" s="163">
        <v>200000.0</v>
      </c>
      <c r="EU303" s="69"/>
      <c r="EV303" s="69"/>
      <c r="EW303" s="69"/>
      <c r="EX303" s="69"/>
      <c r="EY303" s="70"/>
      <c r="EZ303" s="71">
        <f>EY303-EV303</f>
        <v>0</v>
      </c>
      <c r="FA303" s="72" t="str">
        <f>INT(EY303-EV303)&amp;" hari "&amp;HOUR(MOD(EY303-EV303,1))&amp;" jam "&amp;MINUTE(MOD(EY303-EV303,1))&amp;" menit "&amp;SECOND(MOD(EY303-EV303,1))</f>
        <v>0 hari 0 jam 0 menit 0</v>
      </c>
      <c r="FB303" s="73"/>
      <c r="FC303" s="71">
        <f>FB303-EV303</f>
        <v>0</v>
      </c>
      <c r="FD303" s="72" t="str">
        <f>INT(FB303-EV303)&amp;" hari "&amp;HOUR(MOD(FB303-EV303,1))&amp;" jam "&amp;MINUTE(MOD(FB303-EV303,1))&amp;" menit "&amp;SECOND(MOD(FB303-EV303,1))</f>
        <v>0 hari 0 jam 0 menit 0</v>
      </c>
      <c r="FE303" s="524"/>
      <c r="FF303" s="521"/>
      <c r="FG303" s="258"/>
      <c r="FH303" s="258"/>
      <c r="FI303" s="71"/>
      <c r="FJ303" s="72"/>
      <c r="FK303" s="71"/>
      <c r="FL303" s="72"/>
      <c r="FM303" s="76"/>
      <c r="FN303" s="76"/>
      <c r="FO303" s="274"/>
      <c r="FP303" s="420"/>
      <c r="FQ303" s="275"/>
      <c r="FR303" s="76"/>
      <c r="FS303" s="76"/>
      <c r="FT303" s="76"/>
      <c r="FU303" s="274"/>
      <c r="FV303" s="274"/>
      <c r="FW303" s="274"/>
      <c r="FX303" s="274"/>
      <c r="FY303" s="274"/>
      <c r="FZ303" s="274"/>
      <c r="GA303" s="274"/>
    </row>
    <row r="304" ht="28.5" customHeight="1">
      <c r="A304" s="1316"/>
      <c r="B304" s="54"/>
      <c r="C304" s="1294" t="s">
        <v>397</v>
      </c>
      <c r="D304" s="568" t="s">
        <v>11</v>
      </c>
      <c r="E304" s="868" t="s">
        <v>1706</v>
      </c>
      <c r="F304" s="568" t="s">
        <v>269</v>
      </c>
      <c r="G304" s="395" t="s">
        <v>12</v>
      </c>
      <c r="H304" s="568" t="s">
        <v>1677</v>
      </c>
      <c r="I304" s="169" t="s">
        <v>271</v>
      </c>
      <c r="J304" s="570" t="s">
        <v>1707</v>
      </c>
      <c r="K304" s="570" t="s">
        <v>1708</v>
      </c>
      <c r="L304" s="588">
        <v>7500.0</v>
      </c>
      <c r="M304" s="527">
        <v>7119.686</v>
      </c>
      <c r="N304" s="414" t="s">
        <v>1552</v>
      </c>
      <c r="O304" s="1317"/>
      <c r="P304" s="1318"/>
      <c r="Q304" s="1318"/>
      <c r="R304" s="583"/>
      <c r="S304" s="149" t="s">
        <v>93</v>
      </c>
      <c r="T304" s="104"/>
      <c r="U304" s="870">
        <v>45889.0</v>
      </c>
      <c r="V304" s="104"/>
      <c r="W304" s="104"/>
      <c r="X304" s="568" t="s">
        <v>266</v>
      </c>
      <c r="Y304" s="572"/>
      <c r="Z304" s="573"/>
      <c r="AA304" s="1308" t="s">
        <v>1709</v>
      </c>
      <c r="AB304" s="1296">
        <v>0.36733796296296295</v>
      </c>
      <c r="AC304" s="104"/>
      <c r="AD304" s="584"/>
      <c r="AE304" s="584"/>
      <c r="AF304" s="872"/>
      <c r="AG304" s="104"/>
      <c r="AH304" s="399" t="s">
        <v>1710</v>
      </c>
      <c r="AI304" s="888"/>
      <c r="AJ304" s="873"/>
      <c r="AK304" s="873"/>
      <c r="AL304" s="873"/>
      <c r="AM304" s="303"/>
      <c r="AN304" s="874"/>
      <c r="AO304" s="303"/>
      <c r="AP304" s="889">
        <v>4000.0</v>
      </c>
      <c r="AQ304" s="978">
        <f>42.49*(AP304/4200)</f>
        <v>40.46666667</v>
      </c>
      <c r="AR304" s="971">
        <v>16241.0</v>
      </c>
      <c r="AS304" s="972">
        <f>AR304*AQ304</f>
        <v>657219.1333</v>
      </c>
      <c r="AT304" s="893">
        <v>619289.0</v>
      </c>
      <c r="AU304" s="893">
        <v>619289.0</v>
      </c>
      <c r="AV304" s="1273">
        <v>177000.0</v>
      </c>
      <c r="AW304" s="1193">
        <f>(AT304+AV304)-AS304</f>
        <v>139069.8667</v>
      </c>
      <c r="AX304" s="894" t="s">
        <v>192</v>
      </c>
      <c r="AY304" s="820">
        <v>8.20250819025198E14</v>
      </c>
      <c r="AZ304" s="893">
        <v>4.18020075E8</v>
      </c>
      <c r="BA304" s="1299">
        <v>45873.0</v>
      </c>
      <c r="BB304" s="1299">
        <v>45887.0</v>
      </c>
      <c r="BC304" s="1299">
        <v>45888.0</v>
      </c>
      <c r="BD304" s="1299">
        <v>45888.0</v>
      </c>
      <c r="BE304" s="1299">
        <v>45888.0</v>
      </c>
      <c r="BF304" s="1299">
        <v>45890.0</v>
      </c>
      <c r="BG304" s="876">
        <f t="shared" si="595"/>
        <v>17</v>
      </c>
      <c r="BH304" s="877">
        <f t="shared" si="596"/>
        <v>3</v>
      </c>
      <c r="BI304" s="878">
        <f t="shared" si="597"/>
        <v>2</v>
      </c>
      <c r="BJ304" s="873"/>
      <c r="BK304" s="896">
        <v>45887.0</v>
      </c>
      <c r="BL304" s="896">
        <v>45888.0</v>
      </c>
      <c r="BM304" s="896">
        <v>45888.0</v>
      </c>
      <c r="BN304" s="873"/>
      <c r="BO304" s="1299">
        <v>45890.0</v>
      </c>
      <c r="BP304" s="1315">
        <f t="shared" si="598"/>
        <v>45890</v>
      </c>
      <c r="BQ304" s="877">
        <f t="shared" si="599"/>
        <v>3</v>
      </c>
      <c r="BR304" s="1268">
        <f t="shared" si="600"/>
        <v>45890</v>
      </c>
      <c r="BS304" s="1299">
        <v>45887.0</v>
      </c>
      <c r="BT304" s="1299">
        <v>45887.0</v>
      </c>
      <c r="BU304" s="1299">
        <v>45888.0</v>
      </c>
      <c r="BV304" s="1299">
        <v>45888.0</v>
      </c>
      <c r="BW304" s="1299">
        <v>45888.0</v>
      </c>
      <c r="BX304" s="1299">
        <v>45890.0</v>
      </c>
      <c r="BY304" s="876">
        <f t="shared" si="601"/>
        <v>3</v>
      </c>
      <c r="BZ304" s="877">
        <f t="shared" si="602"/>
        <v>3</v>
      </c>
      <c r="CA304" s="878">
        <f t="shared" si="603"/>
        <v>2</v>
      </c>
      <c r="CB304" s="873"/>
      <c r="CC304" s="896">
        <v>45888.0</v>
      </c>
      <c r="CD304" s="896">
        <v>45889.0</v>
      </c>
      <c r="CE304" s="896">
        <v>45889.0</v>
      </c>
      <c r="CF304" s="104"/>
      <c r="CG304" s="896">
        <v>45891.0</v>
      </c>
      <c r="CH304" s="897">
        <f t="shared" si="604"/>
        <v>45891</v>
      </c>
      <c r="CI304" s="877">
        <f t="shared" si="605"/>
        <v>3</v>
      </c>
      <c r="CJ304" s="898">
        <f t="shared" si="606"/>
        <v>45891</v>
      </c>
      <c r="CK304" s="904"/>
      <c r="CL304" s="904"/>
      <c r="CM304" s="904"/>
      <c r="CN304" s="904"/>
      <c r="CO304" s="904"/>
      <c r="CP304" s="904"/>
      <c r="CQ304" s="904"/>
      <c r="CR304" s="904"/>
      <c r="CS304" s="904"/>
      <c r="CT304" s="104"/>
      <c r="CU304" s="104"/>
      <c r="CV304" s="104"/>
      <c r="CW304" s="104"/>
      <c r="CX304" s="104"/>
      <c r="CY304" s="104"/>
      <c r="CZ304" s="104"/>
      <c r="DA304" s="104"/>
      <c r="DB304" s="104"/>
      <c r="DC304" s="104"/>
      <c r="DD304" s="104"/>
      <c r="DE304" s="104"/>
      <c r="DF304" s="104"/>
      <c r="DG304" s="104"/>
      <c r="DH304" s="104"/>
      <c r="DI304" s="104"/>
      <c r="DJ304" s="104"/>
      <c r="DK304" s="104"/>
      <c r="DL304" s="104"/>
      <c r="DM304" s="104"/>
      <c r="DN304" s="104"/>
      <c r="DO304" s="104"/>
      <c r="DP304" s="104"/>
      <c r="DQ304" s="104"/>
      <c r="DR304" s="104"/>
      <c r="DS304" s="104"/>
      <c r="DT304" s="104"/>
      <c r="DU304" s="104"/>
      <c r="DV304" s="104"/>
      <c r="DW304" s="104"/>
      <c r="DX304" s="104"/>
      <c r="DY304" s="104"/>
      <c r="DZ304" s="104"/>
      <c r="EA304" s="104"/>
      <c r="EB304" s="104"/>
      <c r="EC304" s="104"/>
      <c r="ED304" s="104"/>
      <c r="EE304" s="104"/>
      <c r="EF304" s="104"/>
      <c r="EG304" s="104"/>
      <c r="EH304" s="104"/>
      <c r="EI304" s="104"/>
      <c r="EJ304" s="104"/>
      <c r="EK304" s="104"/>
      <c r="EL304" s="104"/>
      <c r="EM304" s="104"/>
      <c r="EN304" s="104"/>
      <c r="EO304" s="104"/>
      <c r="EP304" s="104"/>
      <c r="EQ304" s="879"/>
      <c r="ER304" s="326"/>
      <c r="ES304" s="70"/>
      <c r="ET304" s="165"/>
      <c r="EU304" s="70"/>
      <c r="EV304" s="70"/>
      <c r="EW304" s="326"/>
      <c r="EX304" s="326"/>
      <c r="EY304" s="326"/>
      <c r="EZ304" s="327"/>
      <c r="FA304" s="574"/>
      <c r="FB304" s="326"/>
      <c r="FC304" s="327"/>
      <c r="FD304" s="574"/>
      <c r="FE304" s="225"/>
      <c r="FF304" s="104"/>
      <c r="FG304" s="225"/>
      <c r="FH304" s="225"/>
      <c r="FI304" s="225"/>
      <c r="FJ304" s="225"/>
      <c r="FK304" s="225"/>
      <c r="FL304" s="225"/>
      <c r="FM304" s="225"/>
      <c r="FN304" s="225"/>
      <c r="FO304" s="225"/>
      <c r="FP304" s="576"/>
      <c r="FQ304" s="576"/>
      <c r="FR304" s="576"/>
      <c r="FS304" s="576"/>
      <c r="FT304" s="576"/>
      <c r="FU304" s="225"/>
      <c r="FV304" s="225"/>
      <c r="FW304" s="225"/>
      <c r="FX304" s="225"/>
      <c r="FY304" s="225"/>
      <c r="FZ304" s="225"/>
      <c r="GA304" s="225"/>
    </row>
    <row r="305" ht="28.5" customHeight="1">
      <c r="A305" s="1316"/>
      <c r="B305" s="54"/>
      <c r="C305" s="1294" t="s">
        <v>397</v>
      </c>
      <c r="D305" s="568" t="s">
        <v>6</v>
      </c>
      <c r="E305" s="868" t="s">
        <v>1711</v>
      </c>
      <c r="F305" s="499" t="s">
        <v>1219</v>
      </c>
      <c r="G305" s="499" t="s">
        <v>1220</v>
      </c>
      <c r="H305" s="568" t="s">
        <v>1712</v>
      </c>
      <c r="I305" s="395" t="s">
        <v>1713</v>
      </c>
      <c r="J305" s="570" t="s">
        <v>1714</v>
      </c>
      <c r="K305" s="570" t="s">
        <v>316</v>
      </c>
      <c r="L305" s="588">
        <v>7500.0</v>
      </c>
      <c r="M305" s="527">
        <v>7310.381</v>
      </c>
      <c r="N305" s="569" t="s">
        <v>265</v>
      </c>
      <c r="O305" s="1317"/>
      <c r="P305" s="1318"/>
      <c r="Q305" s="1318"/>
      <c r="R305" s="583"/>
      <c r="S305" s="149" t="s">
        <v>93</v>
      </c>
      <c r="T305" s="104"/>
      <c r="U305" s="870">
        <v>45871.0</v>
      </c>
      <c r="V305" s="104"/>
      <c r="W305" s="104"/>
      <c r="X305" s="249"/>
      <c r="Y305" s="572"/>
      <c r="Z305" s="573"/>
      <c r="AA305" s="83"/>
      <c r="AB305" s="871"/>
      <c r="AC305" s="104"/>
      <c r="AD305" s="584"/>
      <c r="AE305" s="584"/>
      <c r="AF305" s="872"/>
      <c r="AG305" s="104"/>
      <c r="AH305" s="399"/>
      <c r="AI305" s="888"/>
      <c r="AJ305" s="873"/>
      <c r="AK305" s="873"/>
      <c r="AL305" s="873"/>
      <c r="AM305" s="303"/>
      <c r="AN305" s="874"/>
      <c r="AO305" s="303"/>
      <c r="AP305" s="875"/>
      <c r="AQ305" s="1319" t="s">
        <v>1715</v>
      </c>
      <c r="AR305" s="251"/>
      <c r="AS305" s="1314"/>
      <c r="AT305" s="893">
        <v>960000.0</v>
      </c>
      <c r="AU305" s="893">
        <v>960000.0</v>
      </c>
      <c r="AV305" s="256"/>
      <c r="AW305" s="256"/>
      <c r="AX305" s="256"/>
      <c r="AY305" s="888"/>
      <c r="AZ305" s="879"/>
      <c r="BA305" s="1299"/>
      <c r="BB305" s="1299"/>
      <c r="BC305" s="1299"/>
      <c r="BD305" s="1299"/>
      <c r="BE305" s="1299"/>
      <c r="BF305" s="1299"/>
      <c r="BG305" s="876">
        <f t="shared" si="595"/>
        <v>0</v>
      </c>
      <c r="BH305" s="877">
        <f t="shared" si="596"/>
        <v>0</v>
      </c>
      <c r="BI305" s="878">
        <f t="shared" si="597"/>
        <v>0</v>
      </c>
      <c r="BJ305" s="873"/>
      <c r="BK305" s="873"/>
      <c r="BL305" s="873"/>
      <c r="BM305" s="873"/>
      <c r="BN305" s="873"/>
      <c r="BO305" s="1299"/>
      <c r="BP305" s="1315">
        <f t="shared" si="598"/>
        <v>0</v>
      </c>
      <c r="BQ305" s="1305">
        <f t="shared" si="599"/>
        <v>0</v>
      </c>
      <c r="BR305" s="1268">
        <f t="shared" si="600"/>
        <v>0</v>
      </c>
      <c r="BS305" s="1299">
        <v>45873.0</v>
      </c>
      <c r="BT305" s="1299">
        <v>45873.0</v>
      </c>
      <c r="BU305" s="1299">
        <v>45873.0</v>
      </c>
      <c r="BV305" s="1299">
        <v>45873.0</v>
      </c>
      <c r="BW305" s="1299">
        <v>45873.0</v>
      </c>
      <c r="BX305" s="1299">
        <v>45874.0</v>
      </c>
      <c r="BY305" s="876">
        <f t="shared" si="601"/>
        <v>1</v>
      </c>
      <c r="BZ305" s="877">
        <f t="shared" si="602"/>
        <v>1</v>
      </c>
      <c r="CA305" s="878">
        <f t="shared" si="603"/>
        <v>1</v>
      </c>
      <c r="CB305" s="873"/>
      <c r="CC305" s="873"/>
      <c r="CD305" s="104"/>
      <c r="CE305" s="104"/>
      <c r="CF305" s="104"/>
      <c r="CG305" s="104"/>
      <c r="CH305" s="876">
        <f t="shared" si="604"/>
        <v>0</v>
      </c>
      <c r="CI305" s="877">
        <f t="shared" si="605"/>
        <v>0</v>
      </c>
      <c r="CJ305" s="878">
        <f t="shared" si="606"/>
        <v>0</v>
      </c>
      <c r="CK305" s="104"/>
      <c r="CL305" s="104"/>
      <c r="CM305" s="104"/>
      <c r="CN305" s="104"/>
      <c r="CO305" s="104"/>
      <c r="CP305" s="104"/>
      <c r="CQ305" s="104"/>
      <c r="CR305" s="104"/>
      <c r="CS305" s="104"/>
      <c r="CT305" s="104"/>
      <c r="CU305" s="104"/>
      <c r="CV305" s="104"/>
      <c r="CW305" s="104"/>
      <c r="CX305" s="104"/>
      <c r="CY305" s="104"/>
      <c r="CZ305" s="104"/>
      <c r="DA305" s="104"/>
      <c r="DB305" s="104"/>
      <c r="DC305" s="104"/>
      <c r="DD305" s="104"/>
      <c r="DE305" s="104"/>
      <c r="DF305" s="104"/>
      <c r="DG305" s="104"/>
      <c r="DH305" s="104"/>
      <c r="DI305" s="104"/>
      <c r="DJ305" s="104"/>
      <c r="DK305" s="104"/>
      <c r="DL305" s="104"/>
      <c r="DM305" s="104"/>
      <c r="DN305" s="104"/>
      <c r="DO305" s="104"/>
      <c r="DP305" s="104"/>
      <c r="DQ305" s="104"/>
      <c r="DR305" s="104"/>
      <c r="DS305" s="104"/>
      <c r="DT305" s="104"/>
      <c r="DU305" s="104"/>
      <c r="DV305" s="104"/>
      <c r="DW305" s="104"/>
      <c r="DX305" s="104"/>
      <c r="DY305" s="104"/>
      <c r="DZ305" s="104"/>
      <c r="EA305" s="104"/>
      <c r="EB305" s="104"/>
      <c r="EC305" s="104"/>
      <c r="ED305" s="104"/>
      <c r="EE305" s="104"/>
      <c r="EF305" s="104"/>
      <c r="EG305" s="104"/>
      <c r="EH305" s="104"/>
      <c r="EI305" s="104"/>
      <c r="EJ305" s="104"/>
      <c r="EK305" s="104"/>
      <c r="EL305" s="104"/>
      <c r="EM305" s="104"/>
      <c r="EN305" s="104"/>
      <c r="EO305" s="104"/>
      <c r="EP305" s="104"/>
      <c r="EQ305" s="879"/>
      <c r="ER305" s="326"/>
      <c r="ES305" s="70"/>
      <c r="ET305" s="165"/>
      <c r="EU305" s="70"/>
      <c r="EV305" s="70"/>
      <c r="EW305" s="326"/>
      <c r="EX305" s="326"/>
      <c r="EY305" s="326"/>
      <c r="EZ305" s="327"/>
      <c r="FA305" s="574"/>
      <c r="FB305" s="326"/>
      <c r="FC305" s="327"/>
      <c r="FD305" s="574"/>
      <c r="FE305" s="225"/>
      <c r="FF305" s="104"/>
      <c r="FG305" s="225"/>
      <c r="FH305" s="225"/>
      <c r="FI305" s="225"/>
      <c r="FJ305" s="225"/>
      <c r="FK305" s="225"/>
      <c r="FL305" s="225"/>
      <c r="FM305" s="225"/>
      <c r="FN305" s="225"/>
      <c r="FO305" s="225"/>
      <c r="FP305" s="576"/>
      <c r="FQ305" s="576"/>
      <c r="FR305" s="576"/>
      <c r="FS305" s="576"/>
      <c r="FT305" s="576"/>
      <c r="FU305" s="225"/>
      <c r="FV305" s="225"/>
      <c r="FW305" s="225"/>
      <c r="FX305" s="225"/>
      <c r="FY305" s="225"/>
      <c r="FZ305" s="225"/>
      <c r="GA305" s="225"/>
    </row>
    <row r="306" ht="28.5" customHeight="1">
      <c r="A306" s="1316"/>
      <c r="B306" s="54"/>
      <c r="C306" s="1294" t="s">
        <v>397</v>
      </c>
      <c r="D306" s="568" t="s">
        <v>11</v>
      </c>
      <c r="E306" s="868" t="s">
        <v>1716</v>
      </c>
      <c r="F306" s="568" t="s">
        <v>1676</v>
      </c>
      <c r="G306" s="395" t="s">
        <v>12</v>
      </c>
      <c r="H306" s="568" t="s">
        <v>1677</v>
      </c>
      <c r="I306" s="169" t="s">
        <v>271</v>
      </c>
      <c r="J306" s="570" t="s">
        <v>1717</v>
      </c>
      <c r="K306" s="570" t="s">
        <v>1718</v>
      </c>
      <c r="L306" s="588">
        <v>7500.0</v>
      </c>
      <c r="M306" s="527">
        <v>7710.619</v>
      </c>
      <c r="N306" s="569" t="s">
        <v>265</v>
      </c>
      <c r="O306" s="1317"/>
      <c r="P306" s="1318"/>
      <c r="Q306" s="1318"/>
      <c r="R306" s="583"/>
      <c r="S306" s="149" t="s">
        <v>93</v>
      </c>
      <c r="T306" s="104"/>
      <c r="U306" s="870">
        <v>45879.0</v>
      </c>
      <c r="V306" s="104"/>
      <c r="W306" s="104"/>
      <c r="X306" s="568" t="s">
        <v>266</v>
      </c>
      <c r="Y306" s="572"/>
      <c r="Z306" s="573"/>
      <c r="AA306" s="1308" t="s">
        <v>1719</v>
      </c>
      <c r="AB306" s="1296">
        <v>0.4171412037037037</v>
      </c>
      <c r="AC306" s="104"/>
      <c r="AD306" s="584"/>
      <c r="AE306" s="584"/>
      <c r="AF306" s="872"/>
      <c r="AG306" s="104"/>
      <c r="AH306" s="399" t="s">
        <v>1710</v>
      </c>
      <c r="AI306" s="888"/>
      <c r="AJ306" s="873"/>
      <c r="AK306" s="873"/>
      <c r="AL306" s="873"/>
      <c r="AM306" s="303"/>
      <c r="AN306" s="874"/>
      <c r="AO306" s="303"/>
      <c r="AP306" s="875"/>
      <c r="AQ306" s="1319" t="s">
        <v>1715</v>
      </c>
      <c r="AR306" s="251"/>
      <c r="AS306" s="1314"/>
      <c r="AT306" s="893">
        <v>624366.0</v>
      </c>
      <c r="AU306" s="893">
        <v>624366.0</v>
      </c>
      <c r="AV306" s="256"/>
      <c r="AW306" s="256"/>
      <c r="AX306" s="256"/>
      <c r="AY306" s="820">
        <v>8.20250808581799E14</v>
      </c>
      <c r="AZ306" s="893">
        <v>4.18020075E8</v>
      </c>
      <c r="BA306" s="1299">
        <v>45876.0</v>
      </c>
      <c r="BB306" s="1299">
        <v>45876.0</v>
      </c>
      <c r="BC306" s="1299">
        <v>45876.0</v>
      </c>
      <c r="BD306" s="1299">
        <v>45877.0</v>
      </c>
      <c r="BE306" s="1299">
        <v>45883.0</v>
      </c>
      <c r="BF306" s="1299">
        <v>45884.0</v>
      </c>
      <c r="BG306" s="876">
        <f t="shared" si="595"/>
        <v>8</v>
      </c>
      <c r="BH306" s="877">
        <f t="shared" si="596"/>
        <v>8</v>
      </c>
      <c r="BI306" s="878">
        <f t="shared" si="597"/>
        <v>1</v>
      </c>
      <c r="BJ306" s="873"/>
      <c r="BK306" s="896">
        <v>45876.0</v>
      </c>
      <c r="BL306" s="896">
        <v>45876.0</v>
      </c>
      <c r="BM306" s="896">
        <v>45877.0</v>
      </c>
      <c r="BN306" s="873"/>
      <c r="BO306" s="1299">
        <v>45881.0</v>
      </c>
      <c r="BP306" s="1315">
        <f t="shared" si="598"/>
        <v>45881</v>
      </c>
      <c r="BQ306" s="877">
        <f t="shared" si="599"/>
        <v>5</v>
      </c>
      <c r="BR306" s="1268">
        <f t="shared" si="600"/>
        <v>45881</v>
      </c>
      <c r="BS306" s="873"/>
      <c r="BT306" s="1299">
        <v>45880.0</v>
      </c>
      <c r="BU306" s="1299">
        <v>45881.0</v>
      </c>
      <c r="BV306" s="1299">
        <v>45881.0</v>
      </c>
      <c r="BW306" s="1299"/>
      <c r="BX306" s="1299">
        <v>45883.0</v>
      </c>
      <c r="BY306" s="1315">
        <f t="shared" si="601"/>
        <v>45883</v>
      </c>
      <c r="BZ306" s="877">
        <f t="shared" si="602"/>
        <v>3</v>
      </c>
      <c r="CA306" s="878">
        <f t="shared" si="603"/>
        <v>45883</v>
      </c>
      <c r="CB306" s="873"/>
      <c r="CC306" s="896">
        <v>45880.0</v>
      </c>
      <c r="CD306" s="896">
        <v>45881.0</v>
      </c>
      <c r="CE306" s="896">
        <v>45882.0</v>
      </c>
      <c r="CF306" s="104"/>
      <c r="CG306" s="896">
        <v>45883.0</v>
      </c>
      <c r="CH306" s="897">
        <f t="shared" si="604"/>
        <v>45883</v>
      </c>
      <c r="CI306" s="877">
        <f t="shared" si="605"/>
        <v>3</v>
      </c>
      <c r="CJ306" s="898">
        <f t="shared" si="606"/>
        <v>45883</v>
      </c>
      <c r="CK306" s="904"/>
      <c r="CL306" s="904"/>
      <c r="CM306" s="904"/>
      <c r="CN306" s="904"/>
      <c r="CO306" s="904"/>
      <c r="CP306" s="904"/>
      <c r="CQ306" s="904"/>
      <c r="CR306" s="904"/>
      <c r="CS306" s="904"/>
      <c r="CT306" s="104"/>
      <c r="CU306" s="104"/>
      <c r="CV306" s="104"/>
      <c r="CW306" s="104"/>
      <c r="CX306" s="104"/>
      <c r="CY306" s="104"/>
      <c r="CZ306" s="104"/>
      <c r="DA306" s="104"/>
      <c r="DB306" s="104"/>
      <c r="DC306" s="104"/>
      <c r="DD306" s="104"/>
      <c r="DE306" s="104"/>
      <c r="DF306" s="104"/>
      <c r="DG306" s="104"/>
      <c r="DH306" s="104"/>
      <c r="DI306" s="104"/>
      <c r="DJ306" s="104"/>
      <c r="DK306" s="104"/>
      <c r="DL306" s="104"/>
      <c r="DM306" s="104"/>
      <c r="DN306" s="104"/>
      <c r="DO306" s="104"/>
      <c r="DP306" s="104"/>
      <c r="DQ306" s="104"/>
      <c r="DR306" s="104"/>
      <c r="DS306" s="104"/>
      <c r="DT306" s="104"/>
      <c r="DU306" s="104"/>
      <c r="DV306" s="104"/>
      <c r="DW306" s="104"/>
      <c r="DX306" s="104"/>
      <c r="DY306" s="104"/>
      <c r="DZ306" s="104"/>
      <c r="EA306" s="104"/>
      <c r="EB306" s="104"/>
      <c r="EC306" s="104"/>
      <c r="ED306" s="104"/>
      <c r="EE306" s="104"/>
      <c r="EF306" s="104"/>
      <c r="EG306" s="104"/>
      <c r="EH306" s="104"/>
      <c r="EI306" s="104"/>
      <c r="EJ306" s="104"/>
      <c r="EK306" s="104"/>
      <c r="EL306" s="104"/>
      <c r="EM306" s="104"/>
      <c r="EN306" s="104"/>
      <c r="EO306" s="104"/>
      <c r="EP306" s="104"/>
      <c r="EQ306" s="879"/>
      <c r="ER306" s="326"/>
      <c r="ES306" s="70"/>
      <c r="ET306" s="165"/>
      <c r="EU306" s="70"/>
      <c r="EV306" s="70"/>
      <c r="EW306" s="326"/>
      <c r="EX306" s="326"/>
      <c r="EY306" s="326"/>
      <c r="EZ306" s="327"/>
      <c r="FA306" s="574"/>
      <c r="FB306" s="326"/>
      <c r="FC306" s="327"/>
      <c r="FD306" s="574"/>
      <c r="FE306" s="225"/>
      <c r="FF306" s="104"/>
      <c r="FG306" s="225"/>
      <c r="FH306" s="225"/>
      <c r="FI306" s="225"/>
      <c r="FJ306" s="225"/>
      <c r="FK306" s="225"/>
      <c r="FL306" s="225"/>
      <c r="FM306" s="225"/>
      <c r="FN306" s="225"/>
      <c r="FO306" s="225"/>
      <c r="FP306" s="576"/>
      <c r="FQ306" s="576"/>
      <c r="FR306" s="576"/>
      <c r="FS306" s="576"/>
      <c r="FT306" s="576"/>
      <c r="FU306" s="225"/>
      <c r="FV306" s="225"/>
      <c r="FW306" s="225"/>
      <c r="FX306" s="225"/>
      <c r="FY306" s="225"/>
      <c r="FZ306" s="225"/>
      <c r="GA306" s="225"/>
    </row>
    <row r="307" ht="28.5" customHeight="1">
      <c r="A307" s="1316"/>
      <c r="B307" s="54" t="s">
        <v>258</v>
      </c>
      <c r="C307" s="1294" t="s">
        <v>397</v>
      </c>
      <c r="D307" s="568" t="s">
        <v>11</v>
      </c>
      <c r="E307" s="868" t="s">
        <v>1720</v>
      </c>
      <c r="F307" s="570" t="s">
        <v>990</v>
      </c>
      <c r="G307" s="395" t="s">
        <v>41</v>
      </c>
      <c r="H307" s="570" t="s">
        <v>1721</v>
      </c>
      <c r="I307" s="395" t="s">
        <v>271</v>
      </c>
      <c r="J307" s="570" t="s">
        <v>1722</v>
      </c>
      <c r="K307" s="570" t="s">
        <v>1723</v>
      </c>
      <c r="L307" s="244">
        <v>7500.0</v>
      </c>
      <c r="M307" s="527">
        <v>7534.478</v>
      </c>
      <c r="N307" s="586" t="s">
        <v>265</v>
      </c>
      <c r="O307" s="582"/>
      <c r="P307" s="582"/>
      <c r="Q307" s="1318"/>
      <c r="R307" s="583"/>
      <c r="S307" s="149" t="s">
        <v>93</v>
      </c>
      <c r="T307" s="104"/>
      <c r="U307" s="1320">
        <v>45937.0</v>
      </c>
      <c r="V307" s="68"/>
      <c r="W307" s="104"/>
      <c r="X307" s="568" t="s">
        <v>1724</v>
      </c>
      <c r="Y307" s="572"/>
      <c r="Z307" s="573"/>
      <c r="AA307" s="1308" t="s">
        <v>1725</v>
      </c>
      <c r="AB307" s="1296">
        <v>0.8884953703703704</v>
      </c>
      <c r="AC307" s="104"/>
      <c r="AD307" s="584"/>
      <c r="AE307" s="584"/>
      <c r="AF307" s="872"/>
      <c r="AG307" s="104"/>
      <c r="AH307" s="759" t="s">
        <v>1726</v>
      </c>
      <c r="AI307" s="888"/>
      <c r="AJ307" s="873"/>
      <c r="AK307" s="873"/>
      <c r="AL307" s="873"/>
      <c r="AM307" s="303"/>
      <c r="AN307" s="874"/>
      <c r="AO307" s="874"/>
      <c r="AP307" s="889">
        <v>4600.0</v>
      </c>
      <c r="AQ307" s="978">
        <f>(51.61+51.51)/2</f>
        <v>51.56</v>
      </c>
      <c r="AR307" s="874"/>
      <c r="AS307" s="874"/>
      <c r="AT307" s="893">
        <v>1002528.0</v>
      </c>
      <c r="AU307" s="893">
        <v>1002528.0</v>
      </c>
      <c r="AV307" s="874"/>
      <c r="AW307" s="1193">
        <f t="shared" ref="AW307:AW310" si="610">(AT307+AV307)-AS307</f>
        <v>1002528</v>
      </c>
      <c r="AX307" s="874"/>
      <c r="AY307" s="820">
        <v>8.20251006190361E14</v>
      </c>
      <c r="AZ307" s="893">
        <v>7.44646275E8</v>
      </c>
      <c r="BA307" s="1299">
        <v>45618.0</v>
      </c>
      <c r="BB307" s="1299">
        <v>45624.0</v>
      </c>
      <c r="BC307" s="1299">
        <v>45624.0</v>
      </c>
      <c r="BD307" s="1299">
        <v>45625.0</v>
      </c>
      <c r="BE307" s="1299">
        <v>45625.0</v>
      </c>
      <c r="BF307" s="1299">
        <v>45636.0</v>
      </c>
      <c r="BG307" s="876">
        <f t="shared" si="595"/>
        <v>18</v>
      </c>
      <c r="BH307" s="877">
        <f t="shared" si="596"/>
        <v>12</v>
      </c>
      <c r="BI307" s="878">
        <f t="shared" si="597"/>
        <v>11</v>
      </c>
      <c r="BJ307" s="873"/>
      <c r="BK307" s="896">
        <v>45919.0</v>
      </c>
      <c r="BL307" s="896">
        <v>45921.0</v>
      </c>
      <c r="BM307" s="896">
        <v>45921.0</v>
      </c>
      <c r="BN307" s="873"/>
      <c r="BO307" s="1299">
        <v>45930.0</v>
      </c>
      <c r="BP307" s="1315">
        <f t="shared" si="598"/>
        <v>45930</v>
      </c>
      <c r="BQ307" s="877">
        <f t="shared" si="599"/>
        <v>11</v>
      </c>
      <c r="BR307" s="1268">
        <f t="shared" si="600"/>
        <v>45930</v>
      </c>
      <c r="BS307" s="873"/>
      <c r="BT307" s="1299">
        <v>45919.0</v>
      </c>
      <c r="BU307" s="1299">
        <v>45921.0</v>
      </c>
      <c r="BV307" s="1299">
        <v>45921.0</v>
      </c>
      <c r="BW307" s="873"/>
      <c r="BX307" s="1299">
        <v>45939.0</v>
      </c>
      <c r="BY307" s="1315">
        <f t="shared" si="601"/>
        <v>45939</v>
      </c>
      <c r="BZ307" s="877">
        <f t="shared" si="602"/>
        <v>20</v>
      </c>
      <c r="CA307" s="1268">
        <f t="shared" si="603"/>
        <v>45939</v>
      </c>
      <c r="CB307" s="873"/>
      <c r="CC307" s="896">
        <v>45919.0</v>
      </c>
      <c r="CD307" s="896">
        <v>45921.0</v>
      </c>
      <c r="CE307" s="896">
        <v>45921.0</v>
      </c>
      <c r="CF307" s="873"/>
      <c r="CG307" s="896">
        <v>45939.0</v>
      </c>
      <c r="CH307" s="897">
        <f t="shared" si="604"/>
        <v>45939</v>
      </c>
      <c r="CI307" s="877">
        <f t="shared" si="605"/>
        <v>20</v>
      </c>
      <c r="CJ307" s="898">
        <f t="shared" si="606"/>
        <v>45939</v>
      </c>
      <c r="CK307" s="896"/>
      <c r="CL307" s="896"/>
      <c r="CM307" s="896"/>
      <c r="CN307" s="896"/>
      <c r="CO307" s="896"/>
      <c r="CP307" s="896"/>
      <c r="CQ307" s="896"/>
      <c r="CR307" s="896"/>
      <c r="CS307" s="896"/>
      <c r="CT307" s="873"/>
      <c r="CU307" s="873"/>
      <c r="CV307" s="873"/>
      <c r="CW307" s="873"/>
      <c r="CX307" s="873"/>
      <c r="CY307" s="873"/>
      <c r="CZ307" s="873"/>
      <c r="DA307" s="873"/>
      <c r="DB307" s="873"/>
      <c r="DC307" s="873"/>
      <c r="DD307" s="873"/>
      <c r="DE307" s="873"/>
      <c r="DF307" s="873"/>
      <c r="DG307" s="873"/>
      <c r="DH307" s="873"/>
      <c r="DI307" s="873"/>
      <c r="DJ307" s="873"/>
      <c r="DK307" s="873"/>
      <c r="DL307" s="873"/>
      <c r="DM307" s="873"/>
      <c r="DN307" s="104"/>
      <c r="DO307" s="104"/>
      <c r="DP307" s="104"/>
      <c r="DQ307" s="104"/>
      <c r="DR307" s="104"/>
      <c r="DS307" s="104"/>
      <c r="DT307" s="104"/>
      <c r="DU307" s="104"/>
      <c r="DV307" s="104"/>
      <c r="DW307" s="104"/>
      <c r="DX307" s="104"/>
      <c r="DY307" s="104"/>
      <c r="DZ307" s="104"/>
      <c r="EA307" s="104"/>
      <c r="EB307" s="104"/>
      <c r="EC307" s="104"/>
      <c r="ED307" s="104"/>
      <c r="EE307" s="104"/>
      <c r="EF307" s="104"/>
      <c r="EG307" s="104"/>
      <c r="EH307" s="104"/>
      <c r="EI307" s="104"/>
      <c r="EJ307" s="104"/>
      <c r="EK307" s="104"/>
      <c r="EL307" s="104"/>
      <c r="EM307" s="104"/>
      <c r="EN307" s="104"/>
      <c r="EO307" s="104"/>
      <c r="EP307" s="104"/>
      <c r="EQ307" s="879"/>
      <c r="ER307" s="326"/>
      <c r="ES307" s="70"/>
      <c r="ET307" s="165"/>
      <c r="EU307" s="70"/>
      <c r="EV307" s="70"/>
      <c r="EW307" s="326"/>
      <c r="EX307" s="326"/>
      <c r="EY307" s="326"/>
      <c r="EZ307" s="327"/>
      <c r="FA307" s="574"/>
      <c r="FB307" s="326"/>
      <c r="FC307" s="327"/>
      <c r="FD307" s="574"/>
      <c r="FE307" s="225"/>
      <c r="FF307" s="104"/>
      <c r="FG307" s="225"/>
      <c r="FH307" s="225"/>
      <c r="FI307" s="225"/>
      <c r="FJ307" s="225"/>
      <c r="FK307" s="225"/>
      <c r="FL307" s="225"/>
      <c r="FM307" s="225"/>
      <c r="FN307" s="225"/>
      <c r="FO307" s="225"/>
      <c r="FP307" s="576"/>
      <c r="FQ307" s="576"/>
      <c r="FR307" s="576"/>
      <c r="FS307" s="576"/>
      <c r="FT307" s="577"/>
      <c r="FU307" s="225"/>
      <c r="FV307" s="225"/>
      <c r="FW307" s="225"/>
      <c r="FX307" s="225"/>
      <c r="FY307" s="225"/>
      <c r="FZ307" s="225"/>
      <c r="GA307" s="225"/>
    </row>
    <row r="308" ht="28.5" customHeight="1">
      <c r="A308" s="1293"/>
      <c r="B308" s="54" t="s">
        <v>258</v>
      </c>
      <c r="C308" s="1294" t="s">
        <v>397</v>
      </c>
      <c r="D308" s="249" t="s">
        <v>11</v>
      </c>
      <c r="E308" s="868" t="s">
        <v>1727</v>
      </c>
      <c r="F308" s="568" t="s">
        <v>1649</v>
      </c>
      <c r="G308" s="395" t="s">
        <v>12</v>
      </c>
      <c r="H308" s="568" t="s">
        <v>1650</v>
      </c>
      <c r="I308" s="169" t="s">
        <v>271</v>
      </c>
      <c r="J308" s="570" t="s">
        <v>1728</v>
      </c>
      <c r="K308" s="570" t="s">
        <v>1729</v>
      </c>
      <c r="L308" s="244">
        <v>7500.0</v>
      </c>
      <c r="M308" s="527">
        <v>7487.03</v>
      </c>
      <c r="N308" s="586" t="s">
        <v>265</v>
      </c>
      <c r="O308" s="582"/>
      <c r="P308" s="582"/>
      <c r="Q308" s="582"/>
      <c r="R308" s="583"/>
      <c r="S308" s="149" t="s">
        <v>93</v>
      </c>
      <c r="T308" s="104"/>
      <c r="U308" s="1320">
        <v>45902.0</v>
      </c>
      <c r="V308" s="68"/>
      <c r="W308" s="104"/>
      <c r="X308" s="568" t="s">
        <v>266</v>
      </c>
      <c r="Y308" s="572"/>
      <c r="Z308" s="573"/>
      <c r="AA308" s="1308" t="s">
        <v>1730</v>
      </c>
      <c r="AB308" s="1296">
        <v>0.5867708333333334</v>
      </c>
      <c r="AC308" s="104"/>
      <c r="AD308" s="584"/>
      <c r="AE308" s="584"/>
      <c r="AF308" s="872"/>
      <c r="AG308" s="911" t="s">
        <v>957</v>
      </c>
      <c r="AH308" s="759" t="s">
        <v>1710</v>
      </c>
      <c r="AI308" s="873"/>
      <c r="AJ308" s="873"/>
      <c r="AK308" s="873"/>
      <c r="AL308" s="873"/>
      <c r="AM308" s="303"/>
      <c r="AN308" s="874"/>
      <c r="AO308" s="874"/>
      <c r="AP308" s="889">
        <v>4000.0</v>
      </c>
      <c r="AQ308" s="978">
        <f>((43.15+43.33)/2)*AP168/4200</f>
        <v>41.18095238</v>
      </c>
      <c r="AR308" s="1273">
        <v>16463.0</v>
      </c>
      <c r="AS308" s="1198">
        <f t="shared" ref="AS308:AS310" si="611">AQ308*AR308</f>
        <v>677962.019</v>
      </c>
      <c r="AT308" s="893">
        <v>756789.0</v>
      </c>
      <c r="AU308" s="893">
        <v>756789.0</v>
      </c>
      <c r="AV308" s="1273">
        <v>177000.0</v>
      </c>
      <c r="AW308" s="1193">
        <f t="shared" si="610"/>
        <v>255826.981</v>
      </c>
      <c r="AX308" s="874"/>
      <c r="AY308" s="820">
        <v>8.20250902154728E14</v>
      </c>
      <c r="AZ308" s="893">
        <v>4.16892825E8</v>
      </c>
      <c r="BA308" s="1299">
        <v>45876.0</v>
      </c>
      <c r="BB308" s="1299">
        <v>45876.0</v>
      </c>
      <c r="BC308" s="1299">
        <v>45876.0</v>
      </c>
      <c r="BD308" s="1299">
        <v>45877.0</v>
      </c>
      <c r="BE308" s="1299">
        <v>45883.0</v>
      </c>
      <c r="BF308" s="1299">
        <v>45884.0</v>
      </c>
      <c r="BG308" s="876">
        <f t="shared" si="595"/>
        <v>8</v>
      </c>
      <c r="BH308" s="877">
        <f t="shared" si="596"/>
        <v>8</v>
      </c>
      <c r="BI308" s="878">
        <f t="shared" si="597"/>
        <v>1</v>
      </c>
      <c r="BJ308" s="873"/>
      <c r="BK308" s="896">
        <v>45894.0</v>
      </c>
      <c r="BL308" s="896">
        <v>45896.0</v>
      </c>
      <c r="BM308" s="896">
        <v>45896.0</v>
      </c>
      <c r="BN308" s="873"/>
      <c r="BO308" s="1299">
        <v>45901.0</v>
      </c>
      <c r="BP308" s="1315">
        <f t="shared" si="598"/>
        <v>45901</v>
      </c>
      <c r="BQ308" s="877">
        <f t="shared" si="599"/>
        <v>7</v>
      </c>
      <c r="BR308" s="1268">
        <f t="shared" si="600"/>
        <v>45901</v>
      </c>
      <c r="BS308" s="873"/>
      <c r="BT308" s="1299">
        <v>45902.0</v>
      </c>
      <c r="BU308" s="1299">
        <v>45902.0</v>
      </c>
      <c r="BV308" s="1299">
        <v>45903.0</v>
      </c>
      <c r="BW308" s="873"/>
      <c r="BX308" s="1299">
        <v>45904.0</v>
      </c>
      <c r="BY308" s="1315">
        <f t="shared" si="601"/>
        <v>45904</v>
      </c>
      <c r="BZ308" s="877">
        <f t="shared" si="602"/>
        <v>2</v>
      </c>
      <c r="CA308" s="1268">
        <f t="shared" si="603"/>
        <v>45904</v>
      </c>
      <c r="CB308" s="873"/>
      <c r="CC308" s="896">
        <v>45902.0</v>
      </c>
      <c r="CD308" s="896">
        <v>45902.0</v>
      </c>
      <c r="CE308" s="896">
        <v>45903.0</v>
      </c>
      <c r="CF308" s="873"/>
      <c r="CG308" s="896">
        <v>45904.0</v>
      </c>
      <c r="CH308" s="897">
        <f t="shared" si="604"/>
        <v>45904</v>
      </c>
      <c r="CI308" s="877">
        <f t="shared" si="605"/>
        <v>2</v>
      </c>
      <c r="CJ308" s="898">
        <f t="shared" si="606"/>
        <v>45904</v>
      </c>
      <c r="CK308" s="896"/>
      <c r="CL308" s="896"/>
      <c r="CM308" s="896"/>
      <c r="CN308" s="896"/>
      <c r="CO308" s="896"/>
      <c r="CP308" s="896"/>
      <c r="CQ308" s="896"/>
      <c r="CR308" s="896"/>
      <c r="CS308" s="896"/>
      <c r="CT308" s="873"/>
      <c r="CU308" s="873"/>
      <c r="CV308" s="873"/>
      <c r="CW308" s="873"/>
      <c r="CX308" s="873"/>
      <c r="CY308" s="873"/>
      <c r="CZ308" s="873"/>
      <c r="DA308" s="873"/>
      <c r="DB308" s="873"/>
      <c r="DC308" s="873"/>
      <c r="DD308" s="873"/>
      <c r="DE308" s="873"/>
      <c r="DF308" s="873"/>
      <c r="DG308" s="873"/>
      <c r="DH308" s="873"/>
      <c r="DI308" s="873"/>
      <c r="DJ308" s="873"/>
      <c r="DK308" s="873"/>
      <c r="DL308" s="873"/>
      <c r="DM308" s="873"/>
      <c r="DN308" s="104"/>
      <c r="DO308" s="104"/>
      <c r="DP308" s="104"/>
      <c r="DQ308" s="104"/>
      <c r="DR308" s="104"/>
      <c r="DS308" s="104"/>
      <c r="DT308" s="104"/>
      <c r="DU308" s="104"/>
      <c r="DV308" s="104"/>
      <c r="DW308" s="104"/>
      <c r="DX308" s="104"/>
      <c r="DY308" s="104"/>
      <c r="DZ308" s="104"/>
      <c r="EA308" s="104"/>
      <c r="EB308" s="104"/>
      <c r="EC308" s="104"/>
      <c r="ED308" s="104"/>
      <c r="EE308" s="104"/>
      <c r="EF308" s="104"/>
      <c r="EG308" s="104"/>
      <c r="EH308" s="104"/>
      <c r="EI308" s="104"/>
      <c r="EJ308" s="104"/>
      <c r="EK308" s="104"/>
      <c r="EL308" s="104"/>
      <c r="EM308" s="104"/>
      <c r="EN308" s="104"/>
      <c r="EO308" s="104"/>
      <c r="EP308" s="104"/>
      <c r="EQ308" s="879"/>
      <c r="ER308" s="326"/>
      <c r="ES308" s="70"/>
      <c r="ET308" s="165"/>
      <c r="EU308" s="70"/>
      <c r="EV308" s="70"/>
      <c r="EW308" s="326"/>
      <c r="EX308" s="326"/>
      <c r="EY308" s="326"/>
      <c r="EZ308" s="327"/>
      <c r="FA308" s="574"/>
      <c r="FB308" s="326"/>
      <c r="FC308" s="327"/>
      <c r="FD308" s="574"/>
      <c r="FE308" s="225"/>
      <c r="FF308" s="104"/>
      <c r="FG308" s="225"/>
      <c r="FH308" s="225"/>
      <c r="FI308" s="225"/>
      <c r="FJ308" s="225"/>
      <c r="FK308" s="225"/>
      <c r="FL308" s="225"/>
      <c r="FM308" s="225"/>
      <c r="FN308" s="225"/>
      <c r="FO308" s="225"/>
      <c r="FP308" s="576"/>
      <c r="FQ308" s="576"/>
      <c r="FR308" s="576"/>
      <c r="FS308" s="576"/>
      <c r="FT308" s="577"/>
      <c r="FU308" s="225"/>
      <c r="FV308" s="225"/>
      <c r="FW308" s="225"/>
      <c r="FX308" s="225"/>
      <c r="FY308" s="225"/>
      <c r="FZ308" s="225"/>
      <c r="GA308" s="225"/>
    </row>
    <row r="309" ht="28.5" customHeight="1">
      <c r="A309" s="1293"/>
      <c r="B309" s="54" t="s">
        <v>258</v>
      </c>
      <c r="C309" s="1294" t="s">
        <v>397</v>
      </c>
      <c r="D309" s="249" t="s">
        <v>11</v>
      </c>
      <c r="E309" s="868" t="s">
        <v>1731</v>
      </c>
      <c r="F309" s="568" t="s">
        <v>1649</v>
      </c>
      <c r="G309" s="395" t="s">
        <v>12</v>
      </c>
      <c r="H309" s="568" t="s">
        <v>1650</v>
      </c>
      <c r="I309" s="169" t="s">
        <v>271</v>
      </c>
      <c r="J309" s="570" t="s">
        <v>1732</v>
      </c>
      <c r="K309" s="570" t="s">
        <v>1733</v>
      </c>
      <c r="L309" s="244">
        <v>7500.0</v>
      </c>
      <c r="M309" s="527">
        <v>7370.632</v>
      </c>
      <c r="N309" s="830" t="s">
        <v>265</v>
      </c>
      <c r="O309" s="582"/>
      <c r="P309" s="582"/>
      <c r="Q309" s="582"/>
      <c r="R309" s="583"/>
      <c r="S309" s="149" t="s">
        <v>93</v>
      </c>
      <c r="T309" s="104"/>
      <c r="U309" s="1097" t="s">
        <v>1734</v>
      </c>
      <c r="V309" s="68"/>
      <c r="W309" s="104"/>
      <c r="X309" s="568" t="s">
        <v>266</v>
      </c>
      <c r="Y309" s="572"/>
      <c r="Z309" s="573"/>
      <c r="AA309" s="1308" t="s">
        <v>1735</v>
      </c>
      <c r="AB309" s="1296">
        <v>0.3363657407407407</v>
      </c>
      <c r="AC309" s="104"/>
      <c r="AD309" s="584"/>
      <c r="AE309" s="584"/>
      <c r="AF309" s="872"/>
      <c r="AG309" s="911" t="s">
        <v>957</v>
      </c>
      <c r="AH309" s="759" t="s">
        <v>1710</v>
      </c>
      <c r="AI309" s="873"/>
      <c r="AJ309" s="873"/>
      <c r="AK309" s="873"/>
      <c r="AL309" s="873"/>
      <c r="AM309" s="303"/>
      <c r="AN309" s="874"/>
      <c r="AO309" s="874"/>
      <c r="AP309" s="889">
        <v>4000.0</v>
      </c>
      <c r="AQ309" s="978">
        <f>((43.08+42.62)/2)*AP168/4200</f>
        <v>40.80952381</v>
      </c>
      <c r="AR309" s="1273">
        <v>16355.0</v>
      </c>
      <c r="AS309" s="1198">
        <f t="shared" si="611"/>
        <v>667439.7619</v>
      </c>
      <c r="AT309" s="893">
        <v>859289.0</v>
      </c>
      <c r="AU309" s="893">
        <v>859289.0</v>
      </c>
      <c r="AV309" s="1273">
        <v>177000.0</v>
      </c>
      <c r="AW309" s="1193">
        <f t="shared" si="610"/>
        <v>368849.2381</v>
      </c>
      <c r="AX309" s="874"/>
      <c r="AY309" s="1298">
        <v>8.20250708237934E14</v>
      </c>
      <c r="AZ309" s="893">
        <v>4.2144705E8</v>
      </c>
      <c r="BA309" s="1299">
        <v>45888.0</v>
      </c>
      <c r="BB309" s="1299">
        <v>45888.0</v>
      </c>
      <c r="BC309" s="1299">
        <v>45888.0</v>
      </c>
      <c r="BD309" s="1299">
        <v>45888.0</v>
      </c>
      <c r="BE309" s="1299">
        <v>45896.0</v>
      </c>
      <c r="BF309" s="1299">
        <v>45897.0</v>
      </c>
      <c r="BG309" s="876">
        <f t="shared" si="595"/>
        <v>9</v>
      </c>
      <c r="BH309" s="877">
        <f t="shared" si="596"/>
        <v>9</v>
      </c>
      <c r="BI309" s="878">
        <f t="shared" si="597"/>
        <v>1</v>
      </c>
      <c r="BJ309" s="873"/>
      <c r="BK309" s="896">
        <v>45894.0</v>
      </c>
      <c r="BL309" s="896">
        <v>45896.0</v>
      </c>
      <c r="BM309" s="896">
        <v>45896.0</v>
      </c>
      <c r="BN309" s="873"/>
      <c r="BO309" s="1299">
        <v>45901.0</v>
      </c>
      <c r="BP309" s="1315">
        <f t="shared" si="598"/>
        <v>45901</v>
      </c>
      <c r="BQ309" s="877">
        <f t="shared" si="599"/>
        <v>7</v>
      </c>
      <c r="BR309" s="1268">
        <f t="shared" si="600"/>
        <v>45901</v>
      </c>
      <c r="BS309" s="873"/>
      <c r="BT309" s="1299">
        <v>45919.0</v>
      </c>
      <c r="BU309" s="1299">
        <v>45921.0</v>
      </c>
      <c r="BV309" s="1299">
        <v>45921.0</v>
      </c>
      <c r="BW309" s="873"/>
      <c r="BX309" s="1299">
        <v>45926.0</v>
      </c>
      <c r="BY309" s="1315">
        <f t="shared" si="601"/>
        <v>45926</v>
      </c>
      <c r="BZ309" s="877">
        <f t="shared" si="602"/>
        <v>7</v>
      </c>
      <c r="CA309" s="1268">
        <f t="shared" si="603"/>
        <v>45926</v>
      </c>
      <c r="CB309" s="873"/>
      <c r="CC309" s="896">
        <v>45919.0</v>
      </c>
      <c r="CD309" s="896">
        <v>45921.0</v>
      </c>
      <c r="CE309" s="896">
        <v>45921.0</v>
      </c>
      <c r="CF309" s="873"/>
      <c r="CG309" s="896">
        <v>45926.0</v>
      </c>
      <c r="CH309" s="897">
        <f t="shared" si="604"/>
        <v>45926</v>
      </c>
      <c r="CI309" s="877">
        <f t="shared" si="605"/>
        <v>7</v>
      </c>
      <c r="CJ309" s="898">
        <f t="shared" si="606"/>
        <v>45926</v>
      </c>
      <c r="CK309" s="896"/>
      <c r="CL309" s="896"/>
      <c r="CM309" s="896"/>
      <c r="CN309" s="896"/>
      <c r="CO309" s="896"/>
      <c r="CP309" s="896"/>
      <c r="CQ309" s="896"/>
      <c r="CR309" s="896"/>
      <c r="CS309" s="896"/>
      <c r="CT309" s="873"/>
      <c r="CU309" s="873"/>
      <c r="CV309" s="873"/>
      <c r="CW309" s="873"/>
      <c r="CX309" s="873"/>
      <c r="CY309" s="873"/>
      <c r="CZ309" s="873"/>
      <c r="DA309" s="873"/>
      <c r="DB309" s="873"/>
      <c r="DC309" s="873"/>
      <c r="DD309" s="873"/>
      <c r="DE309" s="873"/>
      <c r="DF309" s="873"/>
      <c r="DG309" s="873"/>
      <c r="DH309" s="873"/>
      <c r="DI309" s="873"/>
      <c r="DJ309" s="873"/>
      <c r="DK309" s="873"/>
      <c r="DL309" s="873"/>
      <c r="DM309" s="873"/>
      <c r="DN309" s="104"/>
      <c r="DO309" s="104"/>
      <c r="DP309" s="104"/>
      <c r="DQ309" s="104"/>
      <c r="DR309" s="104"/>
      <c r="DS309" s="104"/>
      <c r="DT309" s="104"/>
      <c r="DU309" s="104"/>
      <c r="DV309" s="104"/>
      <c r="DW309" s="104"/>
      <c r="DX309" s="104"/>
      <c r="DY309" s="104"/>
      <c r="DZ309" s="104"/>
      <c r="EA309" s="104"/>
      <c r="EB309" s="104"/>
      <c r="EC309" s="104"/>
      <c r="ED309" s="104"/>
      <c r="EE309" s="104"/>
      <c r="EF309" s="104"/>
      <c r="EG309" s="104"/>
      <c r="EH309" s="104"/>
      <c r="EI309" s="104"/>
      <c r="EJ309" s="104"/>
      <c r="EK309" s="104"/>
      <c r="EL309" s="104"/>
      <c r="EM309" s="104"/>
      <c r="EN309" s="104"/>
      <c r="EO309" s="104"/>
      <c r="EP309" s="104"/>
      <c r="EQ309" s="879"/>
      <c r="ER309" s="326"/>
      <c r="ES309" s="70"/>
      <c r="ET309" s="165"/>
      <c r="EU309" s="70"/>
      <c r="EV309" s="70"/>
      <c r="EW309" s="326"/>
      <c r="EX309" s="326"/>
      <c r="EY309" s="326"/>
      <c r="EZ309" s="327"/>
      <c r="FA309" s="574"/>
      <c r="FB309" s="326"/>
      <c r="FC309" s="327"/>
      <c r="FD309" s="574"/>
      <c r="FE309" s="225"/>
      <c r="FF309" s="104"/>
      <c r="FG309" s="225"/>
      <c r="FH309" s="225"/>
      <c r="FI309" s="225"/>
      <c r="FJ309" s="225"/>
      <c r="FK309" s="225"/>
      <c r="FL309" s="225"/>
      <c r="FM309" s="225"/>
      <c r="FN309" s="225"/>
      <c r="FO309" s="225"/>
      <c r="FP309" s="576"/>
      <c r="FQ309" s="576"/>
      <c r="FR309" s="576"/>
      <c r="FS309" s="576"/>
      <c r="FT309" s="577"/>
      <c r="FU309" s="225"/>
      <c r="FV309" s="225"/>
      <c r="FW309" s="225"/>
      <c r="FX309" s="225"/>
      <c r="FY309" s="225"/>
      <c r="FZ309" s="225"/>
      <c r="GA309" s="225"/>
    </row>
    <row r="310" ht="28.5" customHeight="1">
      <c r="A310" s="1321">
        <v>1.0</v>
      </c>
      <c r="B310" s="54" t="s">
        <v>258</v>
      </c>
      <c r="C310" s="880" t="s">
        <v>1736</v>
      </c>
      <c r="D310" s="568" t="s">
        <v>11</v>
      </c>
      <c r="E310" s="868" t="s">
        <v>1737</v>
      </c>
      <c r="F310" s="570" t="s">
        <v>990</v>
      </c>
      <c r="G310" s="395" t="s">
        <v>1738</v>
      </c>
      <c r="H310" s="570" t="s">
        <v>1721</v>
      </c>
      <c r="I310" s="395" t="s">
        <v>271</v>
      </c>
      <c r="J310" s="570" t="s">
        <v>1739</v>
      </c>
      <c r="K310" s="395" t="s">
        <v>1740</v>
      </c>
      <c r="L310" s="244">
        <v>7500.0</v>
      </c>
      <c r="M310" s="527">
        <v>7501.288</v>
      </c>
      <c r="N310" s="830" t="s">
        <v>265</v>
      </c>
      <c r="O310" s="582"/>
      <c r="P310" s="582"/>
      <c r="Q310" s="582"/>
      <c r="R310" s="583"/>
      <c r="S310" s="149" t="s">
        <v>93</v>
      </c>
      <c r="T310" s="104"/>
      <c r="U310" s="1320">
        <v>45985.0</v>
      </c>
      <c r="V310" s="68"/>
      <c r="W310" s="104"/>
      <c r="X310" s="568" t="s">
        <v>266</v>
      </c>
      <c r="Y310" s="572"/>
      <c r="Z310" s="573"/>
      <c r="AA310" s="1308" t="s">
        <v>1741</v>
      </c>
      <c r="AB310" s="1296">
        <v>0.4601388888888889</v>
      </c>
      <c r="AC310" s="104"/>
      <c r="AD310" s="584"/>
      <c r="AE310" s="584"/>
      <c r="AF310" s="872"/>
      <c r="AG310" s="911" t="s">
        <v>957</v>
      </c>
      <c r="AH310" s="759" t="s">
        <v>1726</v>
      </c>
      <c r="AI310" s="873"/>
      <c r="AJ310" s="873"/>
      <c r="AK310" s="873"/>
      <c r="AL310" s="873"/>
      <c r="AM310" s="303"/>
      <c r="AN310" s="874"/>
      <c r="AO310" s="874"/>
      <c r="AP310" s="889">
        <v>5000.0</v>
      </c>
      <c r="AQ310" s="978">
        <f>64.39</f>
        <v>64.39</v>
      </c>
      <c r="AR310" s="1273">
        <v>16719.0</v>
      </c>
      <c r="AS310" s="1198">
        <f t="shared" si="611"/>
        <v>1076536.41</v>
      </c>
      <c r="AT310" s="893">
        <v>862944.0</v>
      </c>
      <c r="AU310" s="893">
        <v>862944.0</v>
      </c>
      <c r="AV310" s="1273">
        <v>177000.0</v>
      </c>
      <c r="AW310" s="1193">
        <f t="shared" si="610"/>
        <v>-36592.41</v>
      </c>
      <c r="AX310" s="874"/>
      <c r="AY310" s="1298">
        <v>8.20251123825427E14</v>
      </c>
      <c r="AZ310" s="893">
        <v>7.36438725E8</v>
      </c>
      <c r="BA310" s="1299"/>
      <c r="BB310" s="1299"/>
      <c r="BC310" s="1299"/>
      <c r="BD310" s="1299"/>
      <c r="BE310" s="1298"/>
      <c r="BF310" s="1299"/>
      <c r="BG310" s="876">
        <f t="shared" si="595"/>
        <v>0</v>
      </c>
      <c r="BH310" s="877">
        <f t="shared" si="596"/>
        <v>0</v>
      </c>
      <c r="BI310" s="1268">
        <f t="shared" si="597"/>
        <v>0</v>
      </c>
      <c r="BJ310" s="873"/>
      <c r="BK310" s="896">
        <v>45919.0</v>
      </c>
      <c r="BL310" s="896">
        <v>45921.0</v>
      </c>
      <c r="BM310" s="896">
        <v>45921.0</v>
      </c>
      <c r="BN310" s="873"/>
      <c r="BO310" s="1299">
        <v>45958.0</v>
      </c>
      <c r="BP310" s="1315">
        <f t="shared" si="598"/>
        <v>45958</v>
      </c>
      <c r="BQ310" s="877">
        <f t="shared" si="599"/>
        <v>39</v>
      </c>
      <c r="BR310" s="1268">
        <f t="shared" si="600"/>
        <v>45958</v>
      </c>
      <c r="BS310" s="873"/>
      <c r="BT310" s="1299"/>
      <c r="BU310" s="1299"/>
      <c r="BV310" s="1299"/>
      <c r="BW310" s="873"/>
      <c r="BX310" s="873"/>
      <c r="BY310" s="876">
        <f t="shared" si="601"/>
        <v>0</v>
      </c>
      <c r="BZ310" s="1305">
        <f t="shared" si="602"/>
        <v>0</v>
      </c>
      <c r="CA310" s="878">
        <f t="shared" si="603"/>
        <v>0</v>
      </c>
      <c r="CB310" s="873"/>
      <c r="CC310" s="873"/>
      <c r="CD310" s="873"/>
      <c r="CE310" s="873"/>
      <c r="CF310" s="873"/>
      <c r="CG310" s="873"/>
      <c r="CH310" s="876">
        <f t="shared" si="604"/>
        <v>0</v>
      </c>
      <c r="CI310" s="877">
        <f t="shared" si="605"/>
        <v>0</v>
      </c>
      <c r="CJ310" s="878">
        <f t="shared" si="606"/>
        <v>0</v>
      </c>
      <c r="CK310" s="873"/>
      <c r="CL310" s="873"/>
      <c r="CM310" s="873"/>
      <c r="CN310" s="873"/>
      <c r="CO310" s="873"/>
      <c r="CP310" s="873"/>
      <c r="CQ310" s="873"/>
      <c r="CR310" s="873"/>
      <c r="CS310" s="873"/>
      <c r="CT310" s="873"/>
      <c r="CU310" s="873"/>
      <c r="CV310" s="873"/>
      <c r="CW310" s="873"/>
      <c r="CX310" s="873"/>
      <c r="CY310" s="873"/>
      <c r="CZ310" s="873"/>
      <c r="DA310" s="873"/>
      <c r="DB310" s="873"/>
      <c r="DC310" s="873"/>
      <c r="DD310" s="873"/>
      <c r="DE310" s="873"/>
      <c r="DF310" s="873"/>
      <c r="DG310" s="873"/>
      <c r="DH310" s="873"/>
      <c r="DI310" s="873"/>
      <c r="DJ310" s="873"/>
      <c r="DK310" s="873"/>
      <c r="DL310" s="873"/>
      <c r="DM310" s="873"/>
      <c r="DN310" s="104"/>
      <c r="DO310" s="104"/>
      <c r="DP310" s="104"/>
      <c r="DQ310" s="104"/>
      <c r="DR310" s="104"/>
      <c r="DS310" s="104"/>
      <c r="DT310" s="104"/>
      <c r="DU310" s="104"/>
      <c r="DV310" s="104"/>
      <c r="DW310" s="104"/>
      <c r="DX310" s="104"/>
      <c r="DY310" s="104"/>
      <c r="DZ310" s="104"/>
      <c r="EA310" s="104"/>
      <c r="EB310" s="104"/>
      <c r="EC310" s="104"/>
      <c r="ED310" s="104"/>
      <c r="EE310" s="104"/>
      <c r="EF310" s="104"/>
      <c r="EG310" s="104"/>
      <c r="EH310" s="104"/>
      <c r="EI310" s="104"/>
      <c r="EJ310" s="104"/>
      <c r="EK310" s="104"/>
      <c r="EL310" s="104"/>
      <c r="EM310" s="104"/>
      <c r="EN310" s="104"/>
      <c r="EO310" s="104"/>
      <c r="EP310" s="104"/>
      <c r="EQ310" s="879"/>
      <c r="ER310" s="326"/>
      <c r="ES310" s="70"/>
      <c r="ET310" s="165"/>
      <c r="EU310" s="70"/>
      <c r="EV310" s="70"/>
      <c r="EW310" s="326"/>
      <c r="EX310" s="326"/>
      <c r="EY310" s="326"/>
      <c r="EZ310" s="327"/>
      <c r="FA310" s="574"/>
      <c r="FB310" s="326"/>
      <c r="FC310" s="327"/>
      <c r="FD310" s="574"/>
      <c r="FE310" s="225"/>
      <c r="FF310" s="104"/>
      <c r="FG310" s="225"/>
      <c r="FH310" s="225"/>
      <c r="FI310" s="225"/>
      <c r="FJ310" s="225"/>
      <c r="FK310" s="225"/>
      <c r="FL310" s="225"/>
      <c r="FM310" s="225"/>
      <c r="FN310" s="225"/>
      <c r="FO310" s="225"/>
      <c r="FP310" s="576"/>
      <c r="FQ310" s="576"/>
      <c r="FR310" s="576"/>
      <c r="FS310" s="576"/>
      <c r="FT310" s="577"/>
      <c r="FU310" s="225"/>
      <c r="FV310" s="225"/>
      <c r="FW310" s="225"/>
      <c r="FX310" s="225"/>
      <c r="FY310" s="225"/>
      <c r="FZ310" s="225"/>
      <c r="GA310" s="225"/>
    </row>
    <row r="311" ht="28.5" customHeight="1">
      <c r="A311" s="1293"/>
      <c r="B311" s="54"/>
      <c r="C311" s="1294" t="s">
        <v>397</v>
      </c>
      <c r="D311" s="249" t="s">
        <v>11</v>
      </c>
      <c r="E311" s="868" t="s">
        <v>1742</v>
      </c>
      <c r="F311" s="568" t="s">
        <v>269</v>
      </c>
      <c r="G311" s="395" t="s">
        <v>12</v>
      </c>
      <c r="H311" s="568" t="s">
        <v>1650</v>
      </c>
      <c r="I311" s="395" t="s">
        <v>271</v>
      </c>
      <c r="J311" s="570" t="s">
        <v>1743</v>
      </c>
      <c r="K311" s="395" t="s">
        <v>1744</v>
      </c>
      <c r="L311" s="244">
        <v>7500.0</v>
      </c>
      <c r="M311" s="527">
        <v>7475.472</v>
      </c>
      <c r="N311" s="830" t="s">
        <v>265</v>
      </c>
      <c r="O311" s="582"/>
      <c r="P311" s="582"/>
      <c r="Q311" s="582"/>
      <c r="R311" s="583"/>
      <c r="S311" s="149" t="s">
        <v>93</v>
      </c>
      <c r="T311" s="104"/>
      <c r="U311" s="1320">
        <v>45954.0</v>
      </c>
      <c r="V311" s="68"/>
      <c r="W311" s="104"/>
      <c r="X311" s="568" t="s">
        <v>266</v>
      </c>
      <c r="Y311" s="572"/>
      <c r="Z311" s="573"/>
      <c r="AA311" s="1308" t="s">
        <v>1745</v>
      </c>
      <c r="AB311" s="1296">
        <v>0.4751388888888889</v>
      </c>
      <c r="AC311" s="104"/>
      <c r="AD311" s="584"/>
      <c r="AE311" s="584"/>
      <c r="AF311" s="872"/>
      <c r="AG311" s="104"/>
      <c r="AH311" s="759" t="s">
        <v>1710</v>
      </c>
      <c r="AI311" s="873"/>
      <c r="AJ311" s="873"/>
      <c r="AK311" s="873"/>
      <c r="AL311" s="873"/>
      <c r="AM311" s="303"/>
      <c r="AN311" s="874"/>
      <c r="AO311" s="874"/>
      <c r="AP311" s="875"/>
      <c r="AQ311" s="1273" t="s">
        <v>1505</v>
      </c>
      <c r="AR311" s="874"/>
      <c r="AS311" s="874"/>
      <c r="AT311" s="893">
        <v>797860.0</v>
      </c>
      <c r="AU311" s="893">
        <v>797860.0</v>
      </c>
      <c r="AV311" s="874"/>
      <c r="AW311" s="874"/>
      <c r="AX311" s="874"/>
      <c r="AY311" s="1298">
        <v>8.20250902154728E14</v>
      </c>
      <c r="AZ311" s="893">
        <v>4.16892825E8</v>
      </c>
      <c r="BA311" s="1299">
        <v>45938.0</v>
      </c>
      <c r="BB311" s="1299">
        <v>45938.0</v>
      </c>
      <c r="BC311" s="1299">
        <v>45939.0</v>
      </c>
      <c r="BD311" s="1299">
        <v>45939.0</v>
      </c>
      <c r="BE311" s="1299"/>
      <c r="BF311" s="1299">
        <v>45943.0</v>
      </c>
      <c r="BG311" s="876">
        <f t="shared" si="595"/>
        <v>5</v>
      </c>
      <c r="BH311" s="877">
        <f t="shared" si="596"/>
        <v>5</v>
      </c>
      <c r="BI311" s="878">
        <f t="shared" si="597"/>
        <v>45943</v>
      </c>
      <c r="BJ311" s="896"/>
      <c r="BK311" s="896">
        <v>45938.0</v>
      </c>
      <c r="BL311" s="896">
        <v>45939.0</v>
      </c>
      <c r="BM311" s="896">
        <v>45939.0</v>
      </c>
      <c r="BN311" s="873"/>
      <c r="BO311" s="1299">
        <v>45943.0</v>
      </c>
      <c r="BP311" s="876">
        <f t="shared" si="598"/>
        <v>45943</v>
      </c>
      <c r="BQ311" s="877">
        <f t="shared" si="599"/>
        <v>5</v>
      </c>
      <c r="BR311" s="1268">
        <f t="shared" si="600"/>
        <v>45943</v>
      </c>
      <c r="BS311" s="873"/>
      <c r="BT311" s="1299">
        <v>45938.0</v>
      </c>
      <c r="BU311" s="1299">
        <v>45939.0</v>
      </c>
      <c r="BV311" s="1299">
        <v>45939.0</v>
      </c>
      <c r="BW311" s="873"/>
      <c r="BX311" s="896">
        <v>45959.0</v>
      </c>
      <c r="BY311" s="897">
        <f t="shared" si="601"/>
        <v>45959</v>
      </c>
      <c r="BZ311" s="877">
        <f t="shared" si="602"/>
        <v>21</v>
      </c>
      <c r="CA311" s="898">
        <f t="shared" si="603"/>
        <v>45959</v>
      </c>
      <c r="CB311" s="873"/>
      <c r="CC311" s="896">
        <v>45938.0</v>
      </c>
      <c r="CD311" s="896">
        <v>45939.0</v>
      </c>
      <c r="CE311" s="896">
        <v>45939.0</v>
      </c>
      <c r="CF311" s="873"/>
      <c r="CG311" s="896">
        <v>45959.0</v>
      </c>
      <c r="CH311" s="897">
        <f t="shared" si="604"/>
        <v>45959</v>
      </c>
      <c r="CI311" s="877">
        <f t="shared" si="605"/>
        <v>21</v>
      </c>
      <c r="CJ311" s="898">
        <f t="shared" si="606"/>
        <v>45959</v>
      </c>
      <c r="CK311" s="896"/>
      <c r="CL311" s="896"/>
      <c r="CM311" s="896"/>
      <c r="CN311" s="896"/>
      <c r="CO311" s="896"/>
      <c r="CP311" s="896"/>
      <c r="CQ311" s="896"/>
      <c r="CR311" s="896"/>
      <c r="CS311" s="896"/>
      <c r="CT311" s="873"/>
      <c r="CU311" s="873"/>
      <c r="CV311" s="873"/>
      <c r="CW311" s="873"/>
      <c r="CX311" s="873"/>
      <c r="CY311" s="873"/>
      <c r="CZ311" s="873"/>
      <c r="DA311" s="873"/>
      <c r="DB311" s="873"/>
      <c r="DC311" s="873"/>
      <c r="DD311" s="873"/>
      <c r="DE311" s="873"/>
      <c r="DF311" s="873"/>
      <c r="DG311" s="873"/>
      <c r="DH311" s="873"/>
      <c r="DI311" s="873"/>
      <c r="DJ311" s="873"/>
      <c r="DK311" s="873"/>
      <c r="DL311" s="873"/>
      <c r="DM311" s="873"/>
      <c r="DN311" s="104"/>
      <c r="DO311" s="104"/>
      <c r="DP311" s="104"/>
      <c r="DQ311" s="104"/>
      <c r="DR311" s="104"/>
      <c r="DS311" s="104"/>
      <c r="DT311" s="104"/>
      <c r="DU311" s="104"/>
      <c r="DV311" s="104"/>
      <c r="DW311" s="104"/>
      <c r="DX311" s="104"/>
      <c r="DY311" s="104"/>
      <c r="DZ311" s="104"/>
      <c r="EA311" s="104"/>
      <c r="EB311" s="104"/>
      <c r="EC311" s="104"/>
      <c r="ED311" s="104"/>
      <c r="EE311" s="104"/>
      <c r="EF311" s="104"/>
      <c r="EG311" s="104"/>
      <c r="EH311" s="104"/>
      <c r="EI311" s="104"/>
      <c r="EJ311" s="104"/>
      <c r="EK311" s="104"/>
      <c r="EL311" s="104"/>
      <c r="EM311" s="104"/>
      <c r="EN311" s="104"/>
      <c r="EO311" s="104"/>
      <c r="EP311" s="104"/>
      <c r="EQ311" s="879"/>
      <c r="ER311" s="326"/>
      <c r="ES311" s="70"/>
      <c r="ET311" s="165"/>
      <c r="EU311" s="70"/>
      <c r="EV311" s="70"/>
      <c r="EW311" s="326"/>
      <c r="EX311" s="326"/>
      <c r="EY311" s="326"/>
      <c r="EZ311" s="327"/>
      <c r="FA311" s="574"/>
      <c r="FB311" s="326"/>
      <c r="FC311" s="327"/>
      <c r="FD311" s="574"/>
      <c r="FE311" s="225"/>
      <c r="FF311" s="104"/>
      <c r="FG311" s="225"/>
      <c r="FH311" s="225"/>
      <c r="FI311" s="225"/>
      <c r="FJ311" s="225"/>
      <c r="FK311" s="225"/>
      <c r="FL311" s="225"/>
      <c r="FM311" s="225"/>
      <c r="FN311" s="225"/>
      <c r="FO311" s="225"/>
      <c r="FP311" s="576"/>
      <c r="FQ311" s="576"/>
      <c r="FR311" s="576"/>
      <c r="FS311" s="576"/>
      <c r="FT311" s="577"/>
      <c r="FU311" s="225"/>
      <c r="FV311" s="225"/>
      <c r="FW311" s="225"/>
      <c r="FX311" s="225"/>
      <c r="FY311" s="225"/>
      <c r="FZ311" s="225"/>
      <c r="GA311" s="225"/>
    </row>
    <row r="312" ht="28.5" customHeight="1">
      <c r="A312" s="1293"/>
      <c r="B312" s="54"/>
      <c r="C312" s="1294" t="s">
        <v>397</v>
      </c>
      <c r="D312" s="568" t="s">
        <v>11</v>
      </c>
      <c r="E312" s="868" t="s">
        <v>1746</v>
      </c>
      <c r="F312" s="568" t="s">
        <v>385</v>
      </c>
      <c r="G312" s="395" t="s">
        <v>42</v>
      </c>
      <c r="H312" s="568" t="s">
        <v>1747</v>
      </c>
      <c r="I312" s="395" t="s">
        <v>1658</v>
      </c>
      <c r="J312" s="570" t="s">
        <v>1748</v>
      </c>
      <c r="K312" s="395" t="s">
        <v>1749</v>
      </c>
      <c r="L312" s="588">
        <v>7500.0</v>
      </c>
      <c r="M312" s="527">
        <v>7500.899</v>
      </c>
      <c r="N312" s="830" t="s">
        <v>265</v>
      </c>
      <c r="O312" s="582"/>
      <c r="P312" s="582"/>
      <c r="Q312" s="582"/>
      <c r="R312" s="583"/>
      <c r="S312" s="149" t="s">
        <v>93</v>
      </c>
      <c r="T312" s="104"/>
      <c r="U312" s="870">
        <v>45913.0</v>
      </c>
      <c r="V312" s="68"/>
      <c r="W312" s="104"/>
      <c r="X312" s="568" t="s">
        <v>266</v>
      </c>
      <c r="Y312" s="572"/>
      <c r="Z312" s="573"/>
      <c r="AA312" s="1308" t="s">
        <v>1750</v>
      </c>
      <c r="AB312" s="1296">
        <v>0.28480324074074076</v>
      </c>
      <c r="AC312" s="104"/>
      <c r="AD312" s="584"/>
      <c r="AE312" s="584"/>
      <c r="AF312" s="872"/>
      <c r="AG312" s="104"/>
      <c r="AH312" s="759"/>
      <c r="AI312" s="873"/>
      <c r="AJ312" s="873"/>
      <c r="AK312" s="873"/>
      <c r="AL312" s="873"/>
      <c r="AM312" s="303"/>
      <c r="AN312" s="874"/>
      <c r="AO312" s="874"/>
      <c r="AP312" s="875"/>
      <c r="AQ312" s="1273" t="s">
        <v>1505</v>
      </c>
      <c r="AR312" s="874"/>
      <c r="AS312" s="874"/>
      <c r="AT312" s="893">
        <v>722523.0</v>
      </c>
      <c r="AU312" s="893">
        <v>722523.0</v>
      </c>
      <c r="AV312" s="874"/>
      <c r="AW312" s="874"/>
      <c r="AX312" s="874"/>
      <c r="AY312" s="1298">
        <v>8.20250912636305E14</v>
      </c>
      <c r="AZ312" s="893">
        <v>3.70050525E8</v>
      </c>
      <c r="BA312" s="873"/>
      <c r="BB312" s="1299"/>
      <c r="BC312" s="873"/>
      <c r="BD312" s="873"/>
      <c r="BE312" s="873"/>
      <c r="BF312" s="873"/>
      <c r="BG312" s="876">
        <f t="shared" si="595"/>
        <v>0</v>
      </c>
      <c r="BH312" s="1305">
        <f t="shared" si="596"/>
        <v>0</v>
      </c>
      <c r="BI312" s="878">
        <f t="shared" si="597"/>
        <v>0</v>
      </c>
      <c r="BJ312" s="873"/>
      <c r="BK312" s="873"/>
      <c r="BL312" s="873"/>
      <c r="BM312" s="873"/>
      <c r="BN312" s="873"/>
      <c r="BO312" s="1299"/>
      <c r="BP312" s="1315">
        <f t="shared" si="598"/>
        <v>0</v>
      </c>
      <c r="BQ312" s="1305">
        <f t="shared" si="599"/>
        <v>0</v>
      </c>
      <c r="BR312" s="1268">
        <f t="shared" si="600"/>
        <v>0</v>
      </c>
      <c r="BS312" s="873"/>
      <c r="BT312" s="873"/>
      <c r="BU312" s="873"/>
      <c r="BV312" s="873"/>
      <c r="BW312" s="873"/>
      <c r="BX312" s="873"/>
      <c r="BY312" s="876">
        <f t="shared" si="601"/>
        <v>0</v>
      </c>
      <c r="BZ312" s="877">
        <f t="shared" si="602"/>
        <v>0</v>
      </c>
      <c r="CA312" s="878">
        <f t="shared" si="603"/>
        <v>0</v>
      </c>
      <c r="CB312" s="873"/>
      <c r="CC312" s="873"/>
      <c r="CD312" s="873"/>
      <c r="CE312" s="873"/>
      <c r="CF312" s="873"/>
      <c r="CG312" s="873"/>
      <c r="CH312" s="876">
        <f t="shared" si="604"/>
        <v>0</v>
      </c>
      <c r="CI312" s="877">
        <f t="shared" si="605"/>
        <v>0</v>
      </c>
      <c r="CJ312" s="878">
        <f t="shared" si="606"/>
        <v>0</v>
      </c>
      <c r="CK312" s="873"/>
      <c r="CL312" s="873"/>
      <c r="CM312" s="873"/>
      <c r="CN312" s="873"/>
      <c r="CO312" s="873"/>
      <c r="CP312" s="873"/>
      <c r="CQ312" s="873"/>
      <c r="CR312" s="873"/>
      <c r="CS312" s="873"/>
      <c r="CT312" s="873"/>
      <c r="CU312" s="873"/>
      <c r="CV312" s="873"/>
      <c r="CW312" s="873"/>
      <c r="CX312" s="873"/>
      <c r="CY312" s="873"/>
      <c r="CZ312" s="873"/>
      <c r="DA312" s="873"/>
      <c r="DB312" s="873"/>
      <c r="DC312" s="873"/>
      <c r="DD312" s="873"/>
      <c r="DE312" s="873"/>
      <c r="DF312" s="873"/>
      <c r="DG312" s="873"/>
      <c r="DH312" s="873"/>
      <c r="DI312" s="873"/>
      <c r="DJ312" s="873"/>
      <c r="DK312" s="873"/>
      <c r="DL312" s="873"/>
      <c r="DM312" s="873"/>
      <c r="DN312" s="104"/>
      <c r="DO312" s="104"/>
      <c r="DP312" s="104"/>
      <c r="DQ312" s="104"/>
      <c r="DR312" s="104"/>
      <c r="DS312" s="104"/>
      <c r="DT312" s="104"/>
      <c r="DU312" s="104"/>
      <c r="DV312" s="104"/>
      <c r="DW312" s="104"/>
      <c r="DX312" s="104"/>
      <c r="DY312" s="104"/>
      <c r="DZ312" s="104"/>
      <c r="EA312" s="104"/>
      <c r="EB312" s="104"/>
      <c r="EC312" s="104"/>
      <c r="ED312" s="104"/>
      <c r="EE312" s="104"/>
      <c r="EF312" s="104"/>
      <c r="EG312" s="104"/>
      <c r="EH312" s="104"/>
      <c r="EI312" s="104"/>
      <c r="EJ312" s="104"/>
      <c r="EK312" s="104"/>
      <c r="EL312" s="104"/>
      <c r="EM312" s="104"/>
      <c r="EN312" s="104"/>
      <c r="EO312" s="104"/>
      <c r="EP312" s="104"/>
      <c r="EQ312" s="879"/>
      <c r="ER312" s="326"/>
      <c r="ES312" s="70"/>
      <c r="ET312" s="165"/>
      <c r="EU312" s="70"/>
      <c r="EV312" s="70"/>
      <c r="EW312" s="326"/>
      <c r="EX312" s="326"/>
      <c r="EY312" s="326"/>
      <c r="EZ312" s="327"/>
      <c r="FA312" s="574"/>
      <c r="FB312" s="326"/>
      <c r="FC312" s="327"/>
      <c r="FD312" s="574"/>
      <c r="FE312" s="225"/>
      <c r="FF312" s="104"/>
      <c r="FG312" s="225"/>
      <c r="FH312" s="225"/>
      <c r="FI312" s="225"/>
      <c r="FJ312" s="225"/>
      <c r="FK312" s="225"/>
      <c r="FL312" s="225"/>
      <c r="FM312" s="225"/>
      <c r="FN312" s="225"/>
      <c r="FO312" s="225"/>
      <c r="FP312" s="576"/>
      <c r="FQ312" s="576"/>
      <c r="FR312" s="576"/>
      <c r="FS312" s="576"/>
      <c r="FT312" s="577"/>
      <c r="FU312" s="225"/>
      <c r="FV312" s="225"/>
      <c r="FW312" s="225"/>
      <c r="FX312" s="225"/>
      <c r="FY312" s="225"/>
      <c r="FZ312" s="225"/>
      <c r="GA312" s="225"/>
    </row>
    <row r="313" ht="28.5" customHeight="1">
      <c r="A313" s="1321">
        <v>2.0</v>
      </c>
      <c r="B313" s="54"/>
      <c r="C313" s="880" t="s">
        <v>1736</v>
      </c>
      <c r="D313" s="568" t="s">
        <v>11</v>
      </c>
      <c r="E313" s="868" t="s">
        <v>1751</v>
      </c>
      <c r="F313" s="568" t="s">
        <v>385</v>
      </c>
      <c r="G313" s="395" t="s">
        <v>42</v>
      </c>
      <c r="H313" s="568" t="s">
        <v>1747</v>
      </c>
      <c r="I313" s="395" t="s">
        <v>1658</v>
      </c>
      <c r="J313" s="570" t="s">
        <v>1752</v>
      </c>
      <c r="K313" s="395" t="s">
        <v>1753</v>
      </c>
      <c r="L313" s="588">
        <v>7500.0</v>
      </c>
      <c r="M313" s="527">
        <v>7377.998</v>
      </c>
      <c r="N313" s="801" t="s">
        <v>1754</v>
      </c>
      <c r="O313" s="582"/>
      <c r="P313" s="582"/>
      <c r="Q313" s="582"/>
      <c r="R313" s="583"/>
      <c r="S313" s="801" t="s">
        <v>1755</v>
      </c>
      <c r="T313" s="104"/>
      <c r="U313" s="1320">
        <v>45984.0</v>
      </c>
      <c r="V313" s="68"/>
      <c r="W313" s="104"/>
      <c r="X313" s="568" t="s">
        <v>266</v>
      </c>
      <c r="Y313" s="572"/>
      <c r="Z313" s="573"/>
      <c r="AA313" s="1308" t="s">
        <v>1741</v>
      </c>
      <c r="AB313" s="1296">
        <v>0.41636574074074073</v>
      </c>
      <c r="AC313" s="104"/>
      <c r="AD313" s="584"/>
      <c r="AE313" s="584"/>
      <c r="AF313" s="872"/>
      <c r="AG313" s="104"/>
      <c r="AH313" s="759" t="s">
        <v>1662</v>
      </c>
      <c r="AI313" s="873"/>
      <c r="AJ313" s="873"/>
      <c r="AK313" s="873"/>
      <c r="AL313" s="873"/>
      <c r="AM313" s="303"/>
      <c r="AN313" s="874"/>
      <c r="AO313" s="874"/>
      <c r="AP313" s="875"/>
      <c r="AQ313" s="1273" t="s">
        <v>1505</v>
      </c>
      <c r="AR313" s="874"/>
      <c r="AS313" s="874"/>
      <c r="AT313" s="893">
        <v>726223.0</v>
      </c>
      <c r="AU313" s="893">
        <v>726223.0</v>
      </c>
      <c r="AV313" s="874"/>
      <c r="AW313" s="874"/>
      <c r="AX313" s="874"/>
      <c r="AY313" s="1298">
        <v>8.20251122754416E14</v>
      </c>
      <c r="AZ313" s="893">
        <v>3.70050525E8</v>
      </c>
      <c r="BA313" s="873"/>
      <c r="BB313" s="1299">
        <v>45932.0</v>
      </c>
      <c r="BC313" s="1299">
        <v>45932.0</v>
      </c>
      <c r="BD313" s="1299">
        <v>45932.0</v>
      </c>
      <c r="BE313" s="873"/>
      <c r="BF313" s="896"/>
      <c r="BG313" s="876"/>
      <c r="BH313" s="877"/>
      <c r="BI313" s="878"/>
      <c r="BJ313" s="1299">
        <v>45938.0</v>
      </c>
      <c r="BK313" s="896">
        <v>45932.0</v>
      </c>
      <c r="BL313" s="896">
        <v>45939.0</v>
      </c>
      <c r="BM313" s="896">
        <v>45939.0</v>
      </c>
      <c r="BN313" s="1299">
        <v>45940.0</v>
      </c>
      <c r="BO313" s="1299">
        <v>45944.0</v>
      </c>
      <c r="BP313" s="876">
        <f t="shared" si="598"/>
        <v>6</v>
      </c>
      <c r="BQ313" s="877">
        <f t="shared" si="599"/>
        <v>12</v>
      </c>
      <c r="BR313" s="878">
        <f t="shared" si="600"/>
        <v>4</v>
      </c>
      <c r="BS313" s="873"/>
      <c r="BT313" s="873"/>
      <c r="BU313" s="873"/>
      <c r="BV313" s="873"/>
      <c r="BW313" s="873"/>
      <c r="BX313" s="873"/>
      <c r="BY313" s="876">
        <f t="shared" si="601"/>
        <v>0</v>
      </c>
      <c r="BZ313" s="877">
        <f t="shared" si="602"/>
        <v>0</v>
      </c>
      <c r="CA313" s="878">
        <f t="shared" si="603"/>
        <v>0</v>
      </c>
      <c r="CB313" s="873"/>
      <c r="CC313" s="873"/>
      <c r="CD313" s="873"/>
      <c r="CE313" s="873"/>
      <c r="CF313" s="873"/>
      <c r="CG313" s="873"/>
      <c r="CH313" s="876">
        <f t="shared" si="604"/>
        <v>0</v>
      </c>
      <c r="CI313" s="877">
        <f t="shared" si="605"/>
        <v>0</v>
      </c>
      <c r="CJ313" s="878">
        <f t="shared" si="606"/>
        <v>0</v>
      </c>
      <c r="CK313" s="873"/>
      <c r="CL313" s="873"/>
      <c r="CM313" s="873"/>
      <c r="CN313" s="873"/>
      <c r="CO313" s="873"/>
      <c r="CP313" s="873"/>
      <c r="CQ313" s="873"/>
      <c r="CR313" s="873"/>
      <c r="CS313" s="873"/>
      <c r="CT313" s="873"/>
      <c r="CU313" s="873"/>
      <c r="CV313" s="873"/>
      <c r="CW313" s="873"/>
      <c r="CX313" s="873"/>
      <c r="CY313" s="873"/>
      <c r="CZ313" s="873"/>
      <c r="DA313" s="873"/>
      <c r="DB313" s="873"/>
      <c r="DC313" s="873"/>
      <c r="DD313" s="873"/>
      <c r="DE313" s="873"/>
      <c r="DF313" s="873"/>
      <c r="DG313" s="873"/>
      <c r="DH313" s="873"/>
      <c r="DI313" s="873"/>
      <c r="DJ313" s="873"/>
      <c r="DK313" s="873"/>
      <c r="DL313" s="873"/>
      <c r="DM313" s="873"/>
      <c r="DN313" s="104"/>
      <c r="DO313" s="104"/>
      <c r="DP313" s="104"/>
      <c r="DQ313" s="104"/>
      <c r="DR313" s="104"/>
      <c r="DS313" s="104"/>
      <c r="DT313" s="104"/>
      <c r="DU313" s="104"/>
      <c r="DV313" s="104"/>
      <c r="DW313" s="104"/>
      <c r="DX313" s="104"/>
      <c r="DY313" s="104"/>
      <c r="DZ313" s="104"/>
      <c r="EA313" s="104"/>
      <c r="EB313" s="104"/>
      <c r="EC313" s="104"/>
      <c r="ED313" s="104"/>
      <c r="EE313" s="104"/>
      <c r="EF313" s="104"/>
      <c r="EG313" s="104"/>
      <c r="EH313" s="104"/>
      <c r="EI313" s="104"/>
      <c r="EJ313" s="104"/>
      <c r="EK313" s="104"/>
      <c r="EL313" s="104"/>
      <c r="EM313" s="104"/>
      <c r="EN313" s="104"/>
      <c r="EO313" s="104"/>
      <c r="EP313" s="104"/>
      <c r="EQ313" s="879"/>
      <c r="ER313" s="326"/>
      <c r="ES313" s="70"/>
      <c r="ET313" s="165"/>
      <c r="EU313" s="70"/>
      <c r="EV313" s="70"/>
      <c r="EW313" s="326"/>
      <c r="EX313" s="326"/>
      <c r="EY313" s="326"/>
      <c r="EZ313" s="327"/>
      <c r="FA313" s="574"/>
      <c r="FB313" s="326"/>
      <c r="FC313" s="327"/>
      <c r="FD313" s="574"/>
      <c r="FE313" s="225"/>
      <c r="FF313" s="104"/>
      <c r="FG313" s="225"/>
      <c r="FH313" s="225"/>
      <c r="FI313" s="225"/>
      <c r="FJ313" s="225"/>
      <c r="FK313" s="225"/>
      <c r="FL313" s="225"/>
      <c r="FM313" s="225"/>
      <c r="FN313" s="225"/>
      <c r="FO313" s="225"/>
      <c r="FP313" s="576"/>
      <c r="FQ313" s="576"/>
      <c r="FR313" s="576"/>
      <c r="FS313" s="576"/>
      <c r="FT313" s="577"/>
      <c r="FU313" s="225"/>
      <c r="FV313" s="225"/>
      <c r="FW313" s="225"/>
      <c r="FX313" s="225"/>
      <c r="FY313" s="225"/>
      <c r="FZ313" s="225"/>
      <c r="GA313" s="225"/>
    </row>
    <row r="314" ht="28.5" customHeight="1">
      <c r="A314" s="1293"/>
      <c r="B314" s="54"/>
      <c r="C314" s="880" t="s">
        <v>397</v>
      </c>
      <c r="D314" s="568" t="s">
        <v>8</v>
      </c>
      <c r="E314" s="868" t="s">
        <v>1756</v>
      </c>
      <c r="F314" s="568" t="s">
        <v>539</v>
      </c>
      <c r="G314" s="395" t="s">
        <v>9</v>
      </c>
      <c r="H314" s="568" t="s">
        <v>1757</v>
      </c>
      <c r="I314" s="395" t="s">
        <v>1246</v>
      </c>
      <c r="J314" s="570" t="s">
        <v>1758</v>
      </c>
      <c r="K314" s="395" t="s">
        <v>1759</v>
      </c>
      <c r="L314" s="588">
        <v>1000.0</v>
      </c>
      <c r="M314" s="588">
        <v>1000.0</v>
      </c>
      <c r="N314" s="842"/>
      <c r="O314" s="582"/>
      <c r="P314" s="582"/>
      <c r="Q314" s="582"/>
      <c r="R314" s="583"/>
      <c r="S314" s="1322" t="s">
        <v>1760</v>
      </c>
      <c r="T314" s="104"/>
      <c r="U314" s="870"/>
      <c r="V314" s="68"/>
      <c r="W314" s="104"/>
      <c r="X314" s="249"/>
      <c r="Y314" s="572"/>
      <c r="Z314" s="573"/>
      <c r="AA314" s="83"/>
      <c r="AB314" s="871"/>
      <c r="AC314" s="104"/>
      <c r="AD314" s="584"/>
      <c r="AE314" s="584"/>
      <c r="AF314" s="872"/>
      <c r="AG314" s="104"/>
      <c r="AH314" s="759"/>
      <c r="AI314" s="873"/>
      <c r="AJ314" s="873"/>
      <c r="AK314" s="873"/>
      <c r="AL314" s="873"/>
      <c r="AM314" s="303"/>
      <c r="AN314" s="874"/>
      <c r="AO314" s="874"/>
      <c r="AP314" s="875"/>
      <c r="AQ314" s="1323" t="s">
        <v>1761</v>
      </c>
      <c r="AR314" s="874"/>
      <c r="AS314" s="874"/>
      <c r="AT314" s="874"/>
      <c r="AU314" s="874"/>
      <c r="AV314" s="874"/>
      <c r="AW314" s="874"/>
      <c r="AX314" s="874"/>
      <c r="AY314" s="873"/>
      <c r="AZ314" s="874"/>
      <c r="BA314" s="1299">
        <v>45903.0</v>
      </c>
      <c r="BB314" s="1299">
        <v>45902.0</v>
      </c>
      <c r="BC314" s="1299">
        <v>45903.0</v>
      </c>
      <c r="BD314" s="1299">
        <v>45903.0</v>
      </c>
      <c r="BE314" s="1299">
        <v>45903.0</v>
      </c>
      <c r="BF314" s="1299">
        <v>45903.0</v>
      </c>
      <c r="BG314" s="876">
        <f t="shared" ref="BG314:BG327" si="612">BF314-BA314</f>
        <v>0</v>
      </c>
      <c r="BH314" s="877">
        <f t="shared" ref="BH314:BH327" si="613">BF314-BB314</f>
        <v>1</v>
      </c>
      <c r="BI314" s="878">
        <f t="shared" ref="BI314:BI327" si="614">BF314-BE314</f>
        <v>0</v>
      </c>
      <c r="BJ314" s="873"/>
      <c r="BK314" s="873"/>
      <c r="BL314" s="873"/>
      <c r="BM314" s="873"/>
      <c r="BN314" s="873"/>
      <c r="BO314" s="873"/>
      <c r="BP314" s="876">
        <f t="shared" si="598"/>
        <v>0</v>
      </c>
      <c r="BQ314" s="877">
        <f t="shared" si="599"/>
        <v>0</v>
      </c>
      <c r="BR314" s="878">
        <f t="shared" si="600"/>
        <v>0</v>
      </c>
      <c r="BS314" s="873"/>
      <c r="BT314" s="873"/>
      <c r="BU314" s="873"/>
      <c r="BV314" s="873"/>
      <c r="BW314" s="873"/>
      <c r="BX314" s="873"/>
      <c r="BY314" s="876">
        <f t="shared" si="601"/>
        <v>0</v>
      </c>
      <c r="BZ314" s="877">
        <f t="shared" si="602"/>
        <v>0</v>
      </c>
      <c r="CA314" s="878">
        <f t="shared" si="603"/>
        <v>0</v>
      </c>
      <c r="CB314" s="873"/>
      <c r="CC314" s="873"/>
      <c r="CD314" s="873"/>
      <c r="CE314" s="873"/>
      <c r="CF314" s="873"/>
      <c r="CG314" s="873"/>
      <c r="CH314" s="876">
        <f t="shared" si="604"/>
        <v>0</v>
      </c>
      <c r="CI314" s="877">
        <f t="shared" si="605"/>
        <v>0</v>
      </c>
      <c r="CJ314" s="878">
        <f t="shared" si="606"/>
        <v>0</v>
      </c>
      <c r="CK314" s="873"/>
      <c r="CL314" s="873"/>
      <c r="CM314" s="873"/>
      <c r="CN314" s="873"/>
      <c r="CO314" s="873"/>
      <c r="CP314" s="873"/>
      <c r="CQ314" s="873"/>
      <c r="CR314" s="873"/>
      <c r="CS314" s="873"/>
      <c r="CT314" s="873"/>
      <c r="CU314" s="873"/>
      <c r="CV314" s="873"/>
      <c r="CW314" s="873"/>
      <c r="CX314" s="873"/>
      <c r="CY314" s="873"/>
      <c r="CZ314" s="873"/>
      <c r="DA314" s="873"/>
      <c r="DB314" s="873"/>
      <c r="DC314" s="873"/>
      <c r="DD314" s="873"/>
      <c r="DE314" s="873"/>
      <c r="DF314" s="873"/>
      <c r="DG314" s="873"/>
      <c r="DH314" s="873"/>
      <c r="DI314" s="873"/>
      <c r="DJ314" s="873"/>
      <c r="DK314" s="873"/>
      <c r="DL314" s="873"/>
      <c r="DM314" s="873"/>
      <c r="DN314" s="104"/>
      <c r="DO314" s="104"/>
      <c r="DP314" s="104"/>
      <c r="DQ314" s="104"/>
      <c r="DR314" s="104"/>
      <c r="DS314" s="104"/>
      <c r="DT314" s="104"/>
      <c r="DU314" s="104"/>
      <c r="DV314" s="104"/>
      <c r="DW314" s="104"/>
      <c r="DX314" s="104"/>
      <c r="DY314" s="104"/>
      <c r="DZ314" s="104"/>
      <c r="EA314" s="104"/>
      <c r="EB314" s="104"/>
      <c r="EC314" s="104"/>
      <c r="ED314" s="104"/>
      <c r="EE314" s="104"/>
      <c r="EF314" s="104"/>
      <c r="EG314" s="104"/>
      <c r="EH314" s="104"/>
      <c r="EI314" s="104"/>
      <c r="EJ314" s="104"/>
      <c r="EK314" s="104"/>
      <c r="EL314" s="104"/>
      <c r="EM314" s="104"/>
      <c r="EN314" s="104"/>
      <c r="EO314" s="104"/>
      <c r="EP314" s="104"/>
      <c r="EQ314" s="879"/>
      <c r="ER314" s="326"/>
      <c r="ES314" s="70"/>
      <c r="ET314" s="165"/>
      <c r="EU314" s="70"/>
      <c r="EV314" s="70"/>
      <c r="EW314" s="326"/>
      <c r="EX314" s="326"/>
      <c r="EY314" s="326"/>
      <c r="EZ314" s="327"/>
      <c r="FA314" s="574"/>
      <c r="FB314" s="326"/>
      <c r="FC314" s="327"/>
      <c r="FD314" s="574"/>
      <c r="FE314" s="225"/>
      <c r="FF314" s="104"/>
      <c r="FG314" s="225"/>
      <c r="FH314" s="225"/>
      <c r="FI314" s="225"/>
      <c r="FJ314" s="225"/>
      <c r="FK314" s="225"/>
      <c r="FL314" s="225"/>
      <c r="FM314" s="225"/>
      <c r="FN314" s="225"/>
      <c r="FO314" s="225"/>
      <c r="FP314" s="576"/>
      <c r="FQ314" s="576"/>
      <c r="FR314" s="576"/>
      <c r="FS314" s="576"/>
      <c r="FT314" s="577"/>
      <c r="FU314" s="225"/>
      <c r="FV314" s="225"/>
      <c r="FW314" s="225"/>
      <c r="FX314" s="225"/>
      <c r="FY314" s="225"/>
      <c r="FZ314" s="225"/>
      <c r="GA314" s="225"/>
    </row>
    <row r="315" ht="29.25" customHeight="1">
      <c r="A315" s="1321">
        <v>3.0</v>
      </c>
      <c r="B315" s="54"/>
      <c r="C315" s="880" t="s">
        <v>537</v>
      </c>
      <c r="D315" s="568" t="s">
        <v>8</v>
      </c>
      <c r="E315" s="868" t="s">
        <v>941</v>
      </c>
      <c r="F315" s="568" t="s">
        <v>942</v>
      </c>
      <c r="G315" s="395" t="s">
        <v>35</v>
      </c>
      <c r="H315" s="587" t="s">
        <v>552</v>
      </c>
      <c r="I315" s="395" t="s">
        <v>943</v>
      </c>
      <c r="J315" s="587" t="s">
        <v>944</v>
      </c>
      <c r="K315" s="587" t="s">
        <v>552</v>
      </c>
      <c r="L315" s="588">
        <v>7500.0</v>
      </c>
      <c r="M315" s="587"/>
      <c r="N315" s="842" t="s">
        <v>1762</v>
      </c>
      <c r="O315" s="582"/>
      <c r="P315" s="582"/>
      <c r="Q315" s="582"/>
      <c r="R315" s="583"/>
      <c r="S315" s="1322" t="s">
        <v>1760</v>
      </c>
      <c r="T315" s="104"/>
      <c r="U315" s="870"/>
      <c r="V315" s="68"/>
      <c r="W315" s="104"/>
      <c r="X315" s="249"/>
      <c r="Y315" s="572"/>
      <c r="Z315" s="573"/>
      <c r="AA315" s="83"/>
      <c r="AB315" s="871"/>
      <c r="AC315" s="104"/>
      <c r="AD315" s="584"/>
      <c r="AE315" s="584"/>
      <c r="AF315" s="872"/>
      <c r="AG315" s="104"/>
      <c r="AH315" s="759"/>
      <c r="AI315" s="873"/>
      <c r="AJ315" s="873"/>
      <c r="AK315" s="873"/>
      <c r="AL315" s="873"/>
      <c r="AM315" s="303"/>
      <c r="AN315" s="874"/>
      <c r="AO315" s="874"/>
      <c r="AP315" s="875"/>
      <c r="AQ315" s="874"/>
      <c r="AR315" s="874"/>
      <c r="AS315" s="874"/>
      <c r="AT315" s="874"/>
      <c r="AU315" s="874"/>
      <c r="AV315" s="874"/>
      <c r="AW315" s="874"/>
      <c r="AX315" s="874"/>
      <c r="AY315" s="873"/>
      <c r="AZ315" s="874"/>
      <c r="BA315" s="873"/>
      <c r="BB315" s="873"/>
      <c r="BC315" s="873"/>
      <c r="BD315" s="873"/>
      <c r="BE315" s="873"/>
      <c r="BF315" s="873"/>
      <c r="BG315" s="876">
        <f t="shared" si="612"/>
        <v>0</v>
      </c>
      <c r="BH315" s="877">
        <f t="shared" si="613"/>
        <v>0</v>
      </c>
      <c r="BI315" s="878">
        <f t="shared" si="614"/>
        <v>0</v>
      </c>
      <c r="BJ315" s="873"/>
      <c r="BK315" s="873"/>
      <c r="BL315" s="873"/>
      <c r="BM315" s="873"/>
      <c r="BN315" s="873"/>
      <c r="BO315" s="873"/>
      <c r="BP315" s="876">
        <f t="shared" si="598"/>
        <v>0</v>
      </c>
      <c r="BQ315" s="877">
        <f t="shared" si="599"/>
        <v>0</v>
      </c>
      <c r="BR315" s="878">
        <f t="shared" si="600"/>
        <v>0</v>
      </c>
      <c r="BS315" s="873"/>
      <c r="BT315" s="873"/>
      <c r="BU315" s="873"/>
      <c r="BV315" s="873"/>
      <c r="BW315" s="873"/>
      <c r="BX315" s="873"/>
      <c r="BY315" s="876">
        <f t="shared" si="601"/>
        <v>0</v>
      </c>
      <c r="BZ315" s="877">
        <f t="shared" si="602"/>
        <v>0</v>
      </c>
      <c r="CA315" s="878">
        <f t="shared" si="603"/>
        <v>0</v>
      </c>
      <c r="CB315" s="873"/>
      <c r="CC315" s="873"/>
      <c r="CD315" s="873"/>
      <c r="CE315" s="873"/>
      <c r="CF315" s="873"/>
      <c r="CG315" s="873"/>
      <c r="CH315" s="876">
        <f t="shared" si="604"/>
        <v>0</v>
      </c>
      <c r="CI315" s="877">
        <f t="shared" si="605"/>
        <v>0</v>
      </c>
      <c r="CJ315" s="878">
        <f t="shared" si="606"/>
        <v>0</v>
      </c>
      <c r="CK315" s="873"/>
      <c r="CL315" s="873"/>
      <c r="CM315" s="873"/>
      <c r="CN315" s="873"/>
      <c r="CO315" s="873"/>
      <c r="CP315" s="873"/>
      <c r="CQ315" s="873"/>
      <c r="CR315" s="873"/>
      <c r="CS315" s="873"/>
      <c r="CT315" s="873"/>
      <c r="CU315" s="873"/>
      <c r="CV315" s="873"/>
      <c r="CW315" s="873"/>
      <c r="CX315" s="873"/>
      <c r="CY315" s="873"/>
      <c r="CZ315" s="873"/>
      <c r="DA315" s="873"/>
      <c r="DB315" s="873"/>
      <c r="DC315" s="873"/>
      <c r="DD315" s="873"/>
      <c r="DE315" s="873"/>
      <c r="DF315" s="873"/>
      <c r="DG315" s="873"/>
      <c r="DH315" s="873"/>
      <c r="DI315" s="873"/>
      <c r="DJ315" s="873"/>
      <c r="DK315" s="873"/>
      <c r="DL315" s="873"/>
      <c r="DM315" s="873"/>
      <c r="DN315" s="104"/>
      <c r="DO315" s="104"/>
      <c r="DP315" s="104"/>
      <c r="DQ315" s="104"/>
      <c r="DR315" s="104"/>
      <c r="DS315" s="104"/>
      <c r="DT315" s="104"/>
      <c r="DU315" s="104"/>
      <c r="DV315" s="104"/>
      <c r="DW315" s="104"/>
      <c r="DX315" s="104"/>
      <c r="DY315" s="104"/>
      <c r="DZ315" s="104"/>
      <c r="EA315" s="104"/>
      <c r="EB315" s="104"/>
      <c r="EC315" s="104"/>
      <c r="ED315" s="104"/>
      <c r="EE315" s="104"/>
      <c r="EF315" s="104"/>
      <c r="EG315" s="104"/>
      <c r="EH315" s="104"/>
      <c r="EI315" s="104"/>
      <c r="EJ315" s="104"/>
      <c r="EK315" s="104"/>
      <c r="EL315" s="104"/>
      <c r="EM315" s="104"/>
      <c r="EN315" s="104"/>
      <c r="EO315" s="104"/>
      <c r="EP315" s="104"/>
      <c r="EQ315" s="879"/>
      <c r="ER315" s="326"/>
      <c r="ES315" s="70"/>
      <c r="ET315" s="165"/>
      <c r="EU315" s="70"/>
      <c r="EV315" s="70"/>
      <c r="EW315" s="326"/>
      <c r="EX315" s="326"/>
      <c r="EY315" s="326"/>
      <c r="EZ315" s="327"/>
      <c r="FA315" s="574"/>
      <c r="FB315" s="326"/>
      <c r="FC315" s="327"/>
      <c r="FD315" s="574"/>
      <c r="FE315" s="225"/>
      <c r="FF315" s="104"/>
      <c r="FG315" s="225"/>
      <c r="FH315" s="225"/>
      <c r="FI315" s="225"/>
      <c r="FJ315" s="225"/>
      <c r="FK315" s="225"/>
      <c r="FL315" s="225"/>
      <c r="FM315" s="225"/>
      <c r="FN315" s="225"/>
      <c r="FO315" s="225"/>
      <c r="FP315" s="576"/>
      <c r="FQ315" s="576"/>
      <c r="FR315" s="576"/>
      <c r="FS315" s="576"/>
      <c r="FT315" s="577"/>
      <c r="FU315" s="225"/>
      <c r="FV315" s="225"/>
      <c r="FW315" s="225"/>
      <c r="FX315" s="225"/>
      <c r="FY315" s="225"/>
      <c r="FZ315" s="225"/>
      <c r="GA315" s="225"/>
    </row>
    <row r="316" ht="28.5" customHeight="1">
      <c r="A316" s="1321">
        <v>4.0</v>
      </c>
      <c r="B316" s="54"/>
      <c r="C316" s="880" t="s">
        <v>537</v>
      </c>
      <c r="D316" s="568" t="s">
        <v>8</v>
      </c>
      <c r="E316" s="868" t="s">
        <v>946</v>
      </c>
      <c r="F316" s="568" t="s">
        <v>942</v>
      </c>
      <c r="G316" s="395" t="s">
        <v>35</v>
      </c>
      <c r="H316" s="587" t="s">
        <v>552</v>
      </c>
      <c r="I316" s="395" t="s">
        <v>943</v>
      </c>
      <c r="J316" s="587" t="s">
        <v>947</v>
      </c>
      <c r="K316" s="587" t="s">
        <v>552</v>
      </c>
      <c r="L316" s="588">
        <v>7500.0</v>
      </c>
      <c r="M316" s="587"/>
      <c r="N316" s="842" t="s">
        <v>1762</v>
      </c>
      <c r="O316" s="582"/>
      <c r="P316" s="582"/>
      <c r="Q316" s="582"/>
      <c r="R316" s="583"/>
      <c r="S316" s="1322" t="s">
        <v>1760</v>
      </c>
      <c r="T316" s="104"/>
      <c r="U316" s="870"/>
      <c r="V316" s="68"/>
      <c r="W316" s="104"/>
      <c r="X316" s="249"/>
      <c r="Y316" s="572"/>
      <c r="Z316" s="573"/>
      <c r="AA316" s="83"/>
      <c r="AB316" s="871"/>
      <c r="AC316" s="104"/>
      <c r="AD316" s="584"/>
      <c r="AE316" s="584"/>
      <c r="AF316" s="872"/>
      <c r="AG316" s="104"/>
      <c r="AH316" s="759"/>
      <c r="AI316" s="873"/>
      <c r="AJ316" s="873"/>
      <c r="AK316" s="873"/>
      <c r="AL316" s="873"/>
      <c r="AM316" s="303"/>
      <c r="AN316" s="874"/>
      <c r="AO316" s="874"/>
      <c r="AP316" s="875"/>
      <c r="AQ316" s="874"/>
      <c r="AR316" s="874"/>
      <c r="AS316" s="874"/>
      <c r="AT316" s="874"/>
      <c r="AU316" s="874"/>
      <c r="AV316" s="874"/>
      <c r="AW316" s="874"/>
      <c r="AX316" s="874"/>
      <c r="AY316" s="873"/>
      <c r="AZ316" s="874"/>
      <c r="BA316" s="873"/>
      <c r="BB316" s="873"/>
      <c r="BC316" s="873"/>
      <c r="BD316" s="873"/>
      <c r="BE316" s="873"/>
      <c r="BF316" s="873"/>
      <c r="BG316" s="876">
        <f t="shared" si="612"/>
        <v>0</v>
      </c>
      <c r="BH316" s="877">
        <f t="shared" si="613"/>
        <v>0</v>
      </c>
      <c r="BI316" s="878">
        <f t="shared" si="614"/>
        <v>0</v>
      </c>
      <c r="BJ316" s="873"/>
      <c r="BK316" s="873"/>
      <c r="BL316" s="873"/>
      <c r="BM316" s="873"/>
      <c r="BN316" s="873"/>
      <c r="BO316" s="873"/>
      <c r="BP316" s="876">
        <f t="shared" si="598"/>
        <v>0</v>
      </c>
      <c r="BQ316" s="877">
        <f t="shared" si="599"/>
        <v>0</v>
      </c>
      <c r="BR316" s="878">
        <f t="shared" si="600"/>
        <v>0</v>
      </c>
      <c r="BS316" s="873"/>
      <c r="BT316" s="873"/>
      <c r="BU316" s="873"/>
      <c r="BV316" s="873"/>
      <c r="BW316" s="873"/>
      <c r="BX316" s="873"/>
      <c r="BY316" s="876">
        <f t="shared" si="601"/>
        <v>0</v>
      </c>
      <c r="BZ316" s="877">
        <f t="shared" si="602"/>
        <v>0</v>
      </c>
      <c r="CA316" s="878">
        <f t="shared" si="603"/>
        <v>0</v>
      </c>
      <c r="CB316" s="873"/>
      <c r="CC316" s="873"/>
      <c r="CD316" s="873"/>
      <c r="CE316" s="873"/>
      <c r="CF316" s="873"/>
      <c r="CG316" s="873"/>
      <c r="CH316" s="876">
        <f t="shared" si="604"/>
        <v>0</v>
      </c>
      <c r="CI316" s="877">
        <f t="shared" si="605"/>
        <v>0</v>
      </c>
      <c r="CJ316" s="878">
        <f t="shared" si="606"/>
        <v>0</v>
      </c>
      <c r="CK316" s="873"/>
      <c r="CL316" s="873"/>
      <c r="CM316" s="873"/>
      <c r="CN316" s="873"/>
      <c r="CO316" s="873"/>
      <c r="CP316" s="873"/>
      <c r="CQ316" s="873"/>
      <c r="CR316" s="873"/>
      <c r="CS316" s="873"/>
      <c r="CT316" s="873"/>
      <c r="CU316" s="873"/>
      <c r="CV316" s="873"/>
      <c r="CW316" s="873"/>
      <c r="CX316" s="873"/>
      <c r="CY316" s="873"/>
      <c r="CZ316" s="873"/>
      <c r="DA316" s="873"/>
      <c r="DB316" s="873"/>
      <c r="DC316" s="873"/>
      <c r="DD316" s="873"/>
      <c r="DE316" s="873"/>
      <c r="DF316" s="873"/>
      <c r="DG316" s="873"/>
      <c r="DH316" s="873"/>
      <c r="DI316" s="873"/>
      <c r="DJ316" s="873"/>
      <c r="DK316" s="873"/>
      <c r="DL316" s="873"/>
      <c r="DM316" s="873"/>
      <c r="DN316" s="104"/>
      <c r="DO316" s="104"/>
      <c r="DP316" s="104"/>
      <c r="DQ316" s="104"/>
      <c r="DR316" s="104"/>
      <c r="DS316" s="104"/>
      <c r="DT316" s="104"/>
      <c r="DU316" s="104"/>
      <c r="DV316" s="104"/>
      <c r="DW316" s="104"/>
      <c r="DX316" s="104"/>
      <c r="DY316" s="104"/>
      <c r="DZ316" s="104"/>
      <c r="EA316" s="104"/>
      <c r="EB316" s="104"/>
      <c r="EC316" s="104"/>
      <c r="ED316" s="104"/>
      <c r="EE316" s="104"/>
      <c r="EF316" s="104"/>
      <c r="EG316" s="104"/>
      <c r="EH316" s="104"/>
      <c r="EI316" s="104"/>
      <c r="EJ316" s="104"/>
      <c r="EK316" s="104"/>
      <c r="EL316" s="104"/>
      <c r="EM316" s="104"/>
      <c r="EN316" s="104"/>
      <c r="EO316" s="104"/>
      <c r="EP316" s="104"/>
      <c r="EQ316" s="879"/>
      <c r="ER316" s="326"/>
      <c r="ES316" s="70"/>
      <c r="ET316" s="165"/>
      <c r="EU316" s="70"/>
      <c r="EV316" s="70"/>
      <c r="EW316" s="326"/>
      <c r="EX316" s="326"/>
      <c r="EY316" s="326"/>
      <c r="EZ316" s="327"/>
      <c r="FA316" s="574"/>
      <c r="FB316" s="326"/>
      <c r="FC316" s="327"/>
      <c r="FD316" s="574"/>
      <c r="FE316" s="225"/>
      <c r="FF316" s="104"/>
      <c r="FG316" s="225"/>
      <c r="FH316" s="225"/>
      <c r="FI316" s="225"/>
      <c r="FJ316" s="225"/>
      <c r="FK316" s="225"/>
      <c r="FL316" s="225"/>
      <c r="FM316" s="225"/>
      <c r="FN316" s="225"/>
      <c r="FO316" s="225"/>
      <c r="FP316" s="576"/>
      <c r="FQ316" s="576"/>
      <c r="FR316" s="576"/>
      <c r="FS316" s="576"/>
      <c r="FT316" s="577"/>
      <c r="FU316" s="225"/>
      <c r="FV316" s="225"/>
      <c r="FW316" s="225"/>
      <c r="FX316" s="225"/>
      <c r="FY316" s="225"/>
      <c r="FZ316" s="225"/>
      <c r="GA316" s="225"/>
    </row>
    <row r="317" ht="28.5" customHeight="1">
      <c r="A317" s="1321">
        <v>5.0</v>
      </c>
      <c r="B317" s="54"/>
      <c r="C317" s="880" t="s">
        <v>537</v>
      </c>
      <c r="D317" s="568" t="s">
        <v>8</v>
      </c>
      <c r="E317" s="868" t="s">
        <v>948</v>
      </c>
      <c r="F317" s="568" t="s">
        <v>942</v>
      </c>
      <c r="G317" s="395" t="s">
        <v>35</v>
      </c>
      <c r="H317" s="587" t="s">
        <v>552</v>
      </c>
      <c r="I317" s="395" t="s">
        <v>943</v>
      </c>
      <c r="J317" s="587" t="s">
        <v>949</v>
      </c>
      <c r="K317" s="587" t="s">
        <v>552</v>
      </c>
      <c r="L317" s="588">
        <v>7500.0</v>
      </c>
      <c r="M317" s="587"/>
      <c r="N317" s="842" t="s">
        <v>1762</v>
      </c>
      <c r="O317" s="582"/>
      <c r="P317" s="582"/>
      <c r="Q317" s="582"/>
      <c r="R317" s="583"/>
      <c r="S317" s="1322" t="s">
        <v>1760</v>
      </c>
      <c r="T317" s="104"/>
      <c r="U317" s="870"/>
      <c r="V317" s="68"/>
      <c r="W317" s="104"/>
      <c r="X317" s="249"/>
      <c r="Y317" s="572"/>
      <c r="Z317" s="573"/>
      <c r="AA317" s="83"/>
      <c r="AB317" s="871"/>
      <c r="AC317" s="104"/>
      <c r="AD317" s="584"/>
      <c r="AE317" s="584"/>
      <c r="AF317" s="872"/>
      <c r="AG317" s="104"/>
      <c r="AH317" s="759"/>
      <c r="AI317" s="873"/>
      <c r="AJ317" s="873"/>
      <c r="AK317" s="873"/>
      <c r="AL317" s="873"/>
      <c r="AM317" s="303"/>
      <c r="AN317" s="874"/>
      <c r="AO317" s="874"/>
      <c r="AP317" s="875"/>
      <c r="AQ317" s="874"/>
      <c r="AR317" s="874"/>
      <c r="AS317" s="874"/>
      <c r="AT317" s="874"/>
      <c r="AU317" s="874"/>
      <c r="AV317" s="874"/>
      <c r="AW317" s="874"/>
      <c r="AX317" s="874"/>
      <c r="AY317" s="873"/>
      <c r="AZ317" s="874"/>
      <c r="BA317" s="873"/>
      <c r="BB317" s="873"/>
      <c r="BC317" s="873"/>
      <c r="BD317" s="873"/>
      <c r="BE317" s="873"/>
      <c r="BF317" s="873"/>
      <c r="BG317" s="876">
        <f t="shared" si="612"/>
        <v>0</v>
      </c>
      <c r="BH317" s="877">
        <f t="shared" si="613"/>
        <v>0</v>
      </c>
      <c r="BI317" s="878">
        <f t="shared" si="614"/>
        <v>0</v>
      </c>
      <c r="BJ317" s="873"/>
      <c r="BK317" s="873"/>
      <c r="BL317" s="873"/>
      <c r="BM317" s="873"/>
      <c r="BN317" s="873"/>
      <c r="BO317" s="873"/>
      <c r="BP317" s="876">
        <f t="shared" si="598"/>
        <v>0</v>
      </c>
      <c r="BQ317" s="877">
        <f t="shared" si="599"/>
        <v>0</v>
      </c>
      <c r="BR317" s="878">
        <f t="shared" si="600"/>
        <v>0</v>
      </c>
      <c r="BS317" s="873"/>
      <c r="BT317" s="873"/>
      <c r="BU317" s="873"/>
      <c r="BV317" s="873"/>
      <c r="BW317" s="873"/>
      <c r="BX317" s="873"/>
      <c r="BY317" s="876">
        <f t="shared" si="601"/>
        <v>0</v>
      </c>
      <c r="BZ317" s="877">
        <f t="shared" si="602"/>
        <v>0</v>
      </c>
      <c r="CA317" s="878">
        <f t="shared" si="603"/>
        <v>0</v>
      </c>
      <c r="CB317" s="873"/>
      <c r="CC317" s="873"/>
      <c r="CD317" s="873"/>
      <c r="CE317" s="873"/>
      <c r="CF317" s="873"/>
      <c r="CG317" s="873"/>
      <c r="CH317" s="876">
        <f t="shared" si="604"/>
        <v>0</v>
      </c>
      <c r="CI317" s="877">
        <f t="shared" si="605"/>
        <v>0</v>
      </c>
      <c r="CJ317" s="878">
        <f t="shared" si="606"/>
        <v>0</v>
      </c>
      <c r="CK317" s="873"/>
      <c r="CL317" s="873"/>
      <c r="CM317" s="873"/>
      <c r="CN317" s="873"/>
      <c r="CO317" s="873"/>
      <c r="CP317" s="873"/>
      <c r="CQ317" s="873"/>
      <c r="CR317" s="873"/>
      <c r="CS317" s="873"/>
      <c r="CT317" s="873"/>
      <c r="CU317" s="873"/>
      <c r="CV317" s="873"/>
      <c r="CW317" s="873"/>
      <c r="CX317" s="873"/>
      <c r="CY317" s="873"/>
      <c r="CZ317" s="873"/>
      <c r="DA317" s="873"/>
      <c r="DB317" s="873"/>
      <c r="DC317" s="873"/>
      <c r="DD317" s="873"/>
      <c r="DE317" s="873"/>
      <c r="DF317" s="873"/>
      <c r="DG317" s="873"/>
      <c r="DH317" s="873"/>
      <c r="DI317" s="873"/>
      <c r="DJ317" s="873"/>
      <c r="DK317" s="873"/>
      <c r="DL317" s="873"/>
      <c r="DM317" s="873"/>
      <c r="DN317" s="104"/>
      <c r="DO317" s="104"/>
      <c r="DP317" s="104"/>
      <c r="DQ317" s="104"/>
      <c r="DR317" s="104"/>
      <c r="DS317" s="104"/>
      <c r="DT317" s="104"/>
      <c r="DU317" s="104"/>
      <c r="DV317" s="104"/>
      <c r="DW317" s="104"/>
      <c r="DX317" s="104"/>
      <c r="DY317" s="104"/>
      <c r="DZ317" s="104"/>
      <c r="EA317" s="104"/>
      <c r="EB317" s="104"/>
      <c r="EC317" s="104"/>
      <c r="ED317" s="104"/>
      <c r="EE317" s="104"/>
      <c r="EF317" s="104"/>
      <c r="EG317" s="104"/>
      <c r="EH317" s="104"/>
      <c r="EI317" s="104"/>
      <c r="EJ317" s="104"/>
      <c r="EK317" s="104"/>
      <c r="EL317" s="104"/>
      <c r="EM317" s="104"/>
      <c r="EN317" s="104"/>
      <c r="EO317" s="104"/>
      <c r="EP317" s="104"/>
      <c r="EQ317" s="879"/>
      <c r="ER317" s="326"/>
      <c r="ES317" s="70"/>
      <c r="ET317" s="165"/>
      <c r="EU317" s="70"/>
      <c r="EV317" s="70"/>
      <c r="EW317" s="326"/>
      <c r="EX317" s="326"/>
      <c r="EY317" s="326"/>
      <c r="EZ317" s="327"/>
      <c r="FA317" s="574"/>
      <c r="FB317" s="326"/>
      <c r="FC317" s="327"/>
      <c r="FD317" s="574"/>
      <c r="FE317" s="225"/>
      <c r="FF317" s="104"/>
      <c r="FG317" s="225"/>
      <c r="FH317" s="225"/>
      <c r="FI317" s="225"/>
      <c r="FJ317" s="225"/>
      <c r="FK317" s="225"/>
      <c r="FL317" s="225"/>
      <c r="FM317" s="225"/>
      <c r="FN317" s="225"/>
      <c r="FO317" s="225"/>
      <c r="FP317" s="576"/>
      <c r="FQ317" s="576"/>
      <c r="FR317" s="576"/>
      <c r="FS317" s="576"/>
      <c r="FT317" s="577"/>
      <c r="FU317" s="225"/>
      <c r="FV317" s="225"/>
      <c r="FW317" s="225"/>
      <c r="FX317" s="225"/>
      <c r="FY317" s="225"/>
      <c r="FZ317" s="225"/>
      <c r="GA317" s="225"/>
    </row>
    <row r="318" ht="28.5" customHeight="1">
      <c r="A318" s="1321">
        <v>6.0</v>
      </c>
      <c r="B318" s="54"/>
      <c r="C318" s="880" t="s">
        <v>537</v>
      </c>
      <c r="D318" s="568" t="s">
        <v>8</v>
      </c>
      <c r="E318" s="868" t="s">
        <v>950</v>
      </c>
      <c r="F318" s="568" t="s">
        <v>942</v>
      </c>
      <c r="G318" s="395" t="s">
        <v>35</v>
      </c>
      <c r="H318" s="587" t="s">
        <v>552</v>
      </c>
      <c r="I318" s="395" t="s">
        <v>943</v>
      </c>
      <c r="J318" s="587" t="s">
        <v>951</v>
      </c>
      <c r="K318" s="587" t="s">
        <v>552</v>
      </c>
      <c r="L318" s="588">
        <v>7500.0</v>
      </c>
      <c r="M318" s="587"/>
      <c r="N318" s="842" t="s">
        <v>1762</v>
      </c>
      <c r="O318" s="582"/>
      <c r="P318" s="582"/>
      <c r="Q318" s="582"/>
      <c r="R318" s="583"/>
      <c r="S318" s="1322" t="s">
        <v>1760</v>
      </c>
      <c r="T318" s="104"/>
      <c r="U318" s="870"/>
      <c r="V318" s="581"/>
      <c r="W318" s="104"/>
      <c r="X318" s="249"/>
      <c r="Y318" s="572"/>
      <c r="Z318" s="573"/>
      <c r="AA318" s="83"/>
      <c r="AB318" s="871"/>
      <c r="AC318" s="104"/>
      <c r="AD318" s="584"/>
      <c r="AE318" s="584"/>
      <c r="AF318" s="872"/>
      <c r="AG318" s="104"/>
      <c r="AH318" s="759"/>
      <c r="AI318" s="873"/>
      <c r="AJ318" s="873"/>
      <c r="AK318" s="873"/>
      <c r="AL318" s="873"/>
      <c r="AM318" s="303"/>
      <c r="AN318" s="874"/>
      <c r="AO318" s="874"/>
      <c r="AP318" s="875"/>
      <c r="AQ318" s="874"/>
      <c r="AR318" s="874"/>
      <c r="AS318" s="874"/>
      <c r="AT318" s="874"/>
      <c r="AU318" s="874"/>
      <c r="AV318" s="874"/>
      <c r="AW318" s="874"/>
      <c r="AX318" s="874"/>
      <c r="AY318" s="873"/>
      <c r="AZ318" s="874"/>
      <c r="BA318" s="873"/>
      <c r="BB318" s="873"/>
      <c r="BC318" s="873"/>
      <c r="BD318" s="873"/>
      <c r="BE318" s="873"/>
      <c r="BF318" s="873"/>
      <c r="BG318" s="876">
        <f t="shared" si="612"/>
        <v>0</v>
      </c>
      <c r="BH318" s="877">
        <f t="shared" si="613"/>
        <v>0</v>
      </c>
      <c r="BI318" s="878">
        <f t="shared" si="614"/>
        <v>0</v>
      </c>
      <c r="BJ318" s="873"/>
      <c r="BK318" s="873"/>
      <c r="BL318" s="873"/>
      <c r="BM318" s="873"/>
      <c r="BN318" s="873"/>
      <c r="BO318" s="873"/>
      <c r="BP318" s="876">
        <f t="shared" si="598"/>
        <v>0</v>
      </c>
      <c r="BQ318" s="877">
        <f t="shared" si="599"/>
        <v>0</v>
      </c>
      <c r="BR318" s="878">
        <f t="shared" si="600"/>
        <v>0</v>
      </c>
      <c r="BS318" s="873"/>
      <c r="BT318" s="873"/>
      <c r="BU318" s="873"/>
      <c r="BV318" s="873"/>
      <c r="BW318" s="873"/>
      <c r="BX318" s="873"/>
      <c r="BY318" s="876">
        <f t="shared" si="601"/>
        <v>0</v>
      </c>
      <c r="BZ318" s="877">
        <f t="shared" si="602"/>
        <v>0</v>
      </c>
      <c r="CA318" s="878">
        <f t="shared" si="603"/>
        <v>0</v>
      </c>
      <c r="CB318" s="873"/>
      <c r="CC318" s="873"/>
      <c r="CD318" s="873"/>
      <c r="CE318" s="873"/>
      <c r="CF318" s="873"/>
      <c r="CG318" s="873"/>
      <c r="CH318" s="876">
        <f t="shared" si="604"/>
        <v>0</v>
      </c>
      <c r="CI318" s="877">
        <f t="shared" si="605"/>
        <v>0</v>
      </c>
      <c r="CJ318" s="878">
        <f t="shared" si="606"/>
        <v>0</v>
      </c>
      <c r="CK318" s="873"/>
      <c r="CL318" s="873"/>
      <c r="CM318" s="873"/>
      <c r="CN318" s="873"/>
      <c r="CO318" s="873"/>
      <c r="CP318" s="873"/>
      <c r="CQ318" s="873"/>
      <c r="CR318" s="873"/>
      <c r="CS318" s="873"/>
      <c r="CT318" s="873"/>
      <c r="CU318" s="873"/>
      <c r="CV318" s="873"/>
      <c r="CW318" s="873"/>
      <c r="CX318" s="873"/>
      <c r="CY318" s="873"/>
      <c r="CZ318" s="873"/>
      <c r="DA318" s="873"/>
      <c r="DB318" s="873"/>
      <c r="DC318" s="873"/>
      <c r="DD318" s="873"/>
      <c r="DE318" s="873"/>
      <c r="DF318" s="873"/>
      <c r="DG318" s="873"/>
      <c r="DH318" s="873"/>
      <c r="DI318" s="873"/>
      <c r="DJ318" s="873"/>
      <c r="DK318" s="873"/>
      <c r="DL318" s="873"/>
      <c r="DM318" s="873"/>
      <c r="DN318" s="104"/>
      <c r="DO318" s="104"/>
      <c r="DP318" s="104"/>
      <c r="DQ318" s="104"/>
      <c r="DR318" s="104"/>
      <c r="DS318" s="104"/>
      <c r="DT318" s="104"/>
      <c r="DU318" s="104"/>
      <c r="DV318" s="104"/>
      <c r="DW318" s="104"/>
      <c r="DX318" s="104"/>
      <c r="DY318" s="104"/>
      <c r="DZ318" s="104"/>
      <c r="EA318" s="104"/>
      <c r="EB318" s="104"/>
      <c r="EC318" s="104"/>
      <c r="ED318" s="104"/>
      <c r="EE318" s="104"/>
      <c r="EF318" s="104"/>
      <c r="EG318" s="104"/>
      <c r="EH318" s="104"/>
      <c r="EI318" s="104"/>
      <c r="EJ318" s="104"/>
      <c r="EK318" s="104"/>
      <c r="EL318" s="104"/>
      <c r="EM318" s="104"/>
      <c r="EN318" s="104"/>
      <c r="EO318" s="104"/>
      <c r="EP318" s="104"/>
      <c r="EQ318" s="879"/>
      <c r="ER318" s="326"/>
      <c r="ES318" s="70"/>
      <c r="ET318" s="165"/>
      <c r="EU318" s="70"/>
      <c r="EV318" s="70"/>
      <c r="EW318" s="326"/>
      <c r="EX318" s="326"/>
      <c r="EY318" s="326"/>
      <c r="EZ318" s="327"/>
      <c r="FA318" s="574"/>
      <c r="FB318" s="326"/>
      <c r="FC318" s="327"/>
      <c r="FD318" s="574"/>
      <c r="FE318" s="225"/>
      <c r="FF318" s="104"/>
      <c r="FG318" s="225"/>
      <c r="FH318" s="225"/>
      <c r="FI318" s="225"/>
      <c r="FJ318" s="225"/>
      <c r="FK318" s="225"/>
      <c r="FL318" s="225"/>
      <c r="FM318" s="225"/>
      <c r="FN318" s="225"/>
      <c r="FO318" s="225"/>
      <c r="FP318" s="576"/>
      <c r="FQ318" s="576"/>
      <c r="FR318" s="576"/>
      <c r="FS318" s="576"/>
      <c r="FT318" s="577"/>
      <c r="FU318" s="225"/>
      <c r="FV318" s="225"/>
      <c r="FW318" s="225"/>
      <c r="FX318" s="225"/>
      <c r="FY318" s="225"/>
      <c r="FZ318" s="225"/>
      <c r="GA318" s="225"/>
    </row>
    <row r="319" ht="28.5" customHeight="1">
      <c r="A319" s="1321">
        <v>1.0</v>
      </c>
      <c r="B319" s="54" t="s">
        <v>258</v>
      </c>
      <c r="C319" s="880" t="s">
        <v>537</v>
      </c>
      <c r="D319" s="568" t="s">
        <v>11</v>
      </c>
      <c r="E319" s="868" t="s">
        <v>972</v>
      </c>
      <c r="F319" s="587" t="s">
        <v>1763</v>
      </c>
      <c r="G319" s="756" t="s">
        <v>1763</v>
      </c>
      <c r="H319" s="570" t="s">
        <v>1764</v>
      </c>
      <c r="I319" s="395" t="s">
        <v>1763</v>
      </c>
      <c r="J319" s="587" t="s">
        <v>1765</v>
      </c>
      <c r="K319" s="395" t="s">
        <v>552</v>
      </c>
      <c r="L319" s="244">
        <v>7500.0</v>
      </c>
      <c r="M319" s="527">
        <v>0.0</v>
      </c>
      <c r="N319" s="842" t="s">
        <v>1762</v>
      </c>
      <c r="O319" s="582"/>
      <c r="P319" s="582"/>
      <c r="Q319" s="582"/>
      <c r="R319" s="583"/>
      <c r="S319" s="758" t="s">
        <v>1762</v>
      </c>
      <c r="T319" s="104"/>
      <c r="U319" s="831" t="s">
        <v>96</v>
      </c>
      <c r="V319" s="581"/>
      <c r="W319" s="104"/>
      <c r="X319" s="249"/>
      <c r="Y319" s="572"/>
      <c r="Z319" s="573"/>
      <c r="AA319" s="83"/>
      <c r="AB319" s="871"/>
      <c r="AC319" s="104"/>
      <c r="AD319" s="584"/>
      <c r="AE319" s="584"/>
      <c r="AF319" s="872"/>
      <c r="AG319" s="1297" t="s">
        <v>191</v>
      </c>
      <c r="AH319" s="759" t="s">
        <v>1726</v>
      </c>
      <c r="AI319" s="873"/>
      <c r="AJ319" s="873"/>
      <c r="AK319" s="873"/>
      <c r="AL319" s="873"/>
      <c r="AM319" s="303"/>
      <c r="AN319" s="874"/>
      <c r="AO319" s="874"/>
      <c r="AP319" s="875"/>
      <c r="AQ319" s="1273" t="s">
        <v>1715</v>
      </c>
      <c r="AR319" s="874"/>
      <c r="AS319" s="874"/>
      <c r="AT319" s="874"/>
      <c r="AU319" s="874"/>
      <c r="AV319" s="874"/>
      <c r="AW319" s="874"/>
      <c r="AX319" s="874"/>
      <c r="AY319" s="873"/>
      <c r="AZ319" s="874"/>
      <c r="BA319" s="873"/>
      <c r="BB319" s="896"/>
      <c r="BC319" s="896"/>
      <c r="BD319" s="896"/>
      <c r="BE319" s="873"/>
      <c r="BF319" s="896"/>
      <c r="BG319" s="897">
        <f t="shared" si="612"/>
        <v>0</v>
      </c>
      <c r="BH319" s="877">
        <f t="shared" si="613"/>
        <v>0</v>
      </c>
      <c r="BI319" s="898">
        <f t="shared" si="614"/>
        <v>0</v>
      </c>
      <c r="BJ319" s="873"/>
      <c r="BK319" s="896"/>
      <c r="BL319" s="896"/>
      <c r="BM319" s="896"/>
      <c r="BN319" s="873"/>
      <c r="BO319" s="896"/>
      <c r="BP319" s="897">
        <f t="shared" si="598"/>
        <v>0</v>
      </c>
      <c r="BQ319" s="877">
        <f t="shared" si="599"/>
        <v>0</v>
      </c>
      <c r="BR319" s="898">
        <f t="shared" si="600"/>
        <v>0</v>
      </c>
      <c r="BS319" s="873"/>
      <c r="BT319" s="873"/>
      <c r="BU319" s="873"/>
      <c r="BV319" s="873"/>
      <c r="BW319" s="873"/>
      <c r="BX319" s="873"/>
      <c r="BY319" s="876">
        <f t="shared" si="601"/>
        <v>0</v>
      </c>
      <c r="BZ319" s="877">
        <f t="shared" si="602"/>
        <v>0</v>
      </c>
      <c r="CA319" s="878">
        <f t="shared" si="603"/>
        <v>0</v>
      </c>
      <c r="CB319" s="873"/>
      <c r="CC319" s="873"/>
      <c r="CD319" s="873"/>
      <c r="CE319" s="873"/>
      <c r="CF319" s="873"/>
      <c r="CG319" s="873"/>
      <c r="CH319" s="876">
        <f t="shared" si="604"/>
        <v>0</v>
      </c>
      <c r="CI319" s="877">
        <f t="shared" si="605"/>
        <v>0</v>
      </c>
      <c r="CJ319" s="878">
        <f t="shared" si="606"/>
        <v>0</v>
      </c>
      <c r="CK319" s="873"/>
      <c r="CL319" s="873"/>
      <c r="CM319" s="873"/>
      <c r="CN319" s="873"/>
      <c r="CO319" s="873"/>
      <c r="CP319" s="873"/>
      <c r="CQ319" s="873"/>
      <c r="CR319" s="873"/>
      <c r="CS319" s="873"/>
      <c r="CT319" s="873"/>
      <c r="CU319" s="873"/>
      <c r="CV319" s="873"/>
      <c r="CW319" s="873"/>
      <c r="CX319" s="873"/>
      <c r="CY319" s="873"/>
      <c r="CZ319" s="873"/>
      <c r="DA319" s="873"/>
      <c r="DB319" s="873"/>
      <c r="DC319" s="873"/>
      <c r="DD319" s="873"/>
      <c r="DE319" s="873"/>
      <c r="DF319" s="873"/>
      <c r="DG319" s="873"/>
      <c r="DH319" s="873"/>
      <c r="DI319" s="873"/>
      <c r="DJ319" s="873"/>
      <c r="DK319" s="873"/>
      <c r="DL319" s="873"/>
      <c r="DM319" s="873"/>
      <c r="DN319" s="104"/>
      <c r="DO319" s="104"/>
      <c r="DP319" s="104"/>
      <c r="DQ319" s="104"/>
      <c r="DR319" s="104"/>
      <c r="DS319" s="104"/>
      <c r="DT319" s="104"/>
      <c r="DU319" s="104"/>
      <c r="DV319" s="104"/>
      <c r="DW319" s="104"/>
      <c r="DX319" s="104"/>
      <c r="DY319" s="104"/>
      <c r="DZ319" s="104"/>
      <c r="EA319" s="104"/>
      <c r="EB319" s="104"/>
      <c r="EC319" s="104"/>
      <c r="ED319" s="104"/>
      <c r="EE319" s="104"/>
      <c r="EF319" s="104"/>
      <c r="EG319" s="104"/>
      <c r="EH319" s="104"/>
      <c r="EI319" s="104"/>
      <c r="EJ319" s="104"/>
      <c r="EK319" s="104"/>
      <c r="EL319" s="104"/>
      <c r="EM319" s="104"/>
      <c r="EN319" s="104"/>
      <c r="EO319" s="104"/>
      <c r="EP319" s="104"/>
      <c r="EQ319" s="879"/>
      <c r="ER319" s="326"/>
      <c r="ES319" s="70"/>
      <c r="ET319" s="165"/>
      <c r="EU319" s="70"/>
      <c r="EV319" s="70"/>
      <c r="EW319" s="326"/>
      <c r="EX319" s="326"/>
      <c r="EY319" s="326"/>
      <c r="EZ319" s="327"/>
      <c r="FA319" s="574"/>
      <c r="FB319" s="326"/>
      <c r="FC319" s="327"/>
      <c r="FD319" s="574"/>
      <c r="FE319" s="225"/>
      <c r="FF319" s="104"/>
      <c r="FG319" s="225"/>
      <c r="FH319" s="225"/>
      <c r="FI319" s="225"/>
      <c r="FJ319" s="225"/>
      <c r="FK319" s="225"/>
      <c r="FL319" s="225"/>
      <c r="FM319" s="225"/>
      <c r="FN319" s="225"/>
      <c r="FO319" s="225"/>
      <c r="FP319" s="576"/>
      <c r="FQ319" s="576"/>
      <c r="FR319" s="576"/>
      <c r="FS319" s="576"/>
      <c r="FT319" s="577"/>
      <c r="FU319" s="225"/>
      <c r="FV319" s="225"/>
      <c r="FW319" s="225"/>
      <c r="FX319" s="225"/>
      <c r="FY319" s="225"/>
      <c r="FZ319" s="225"/>
      <c r="GA319" s="225"/>
    </row>
    <row r="320" ht="28.5" customHeight="1">
      <c r="A320" s="1321">
        <v>2.0</v>
      </c>
      <c r="B320" s="54" t="s">
        <v>258</v>
      </c>
      <c r="C320" s="880" t="s">
        <v>537</v>
      </c>
      <c r="D320" s="568" t="s">
        <v>11</v>
      </c>
      <c r="E320" s="868" t="s">
        <v>979</v>
      </c>
      <c r="F320" s="587" t="s">
        <v>1763</v>
      </c>
      <c r="G320" s="756" t="s">
        <v>1763</v>
      </c>
      <c r="H320" s="570" t="s">
        <v>1766</v>
      </c>
      <c r="I320" s="395" t="s">
        <v>1763</v>
      </c>
      <c r="J320" s="587" t="s">
        <v>1765</v>
      </c>
      <c r="K320" s="395" t="s">
        <v>552</v>
      </c>
      <c r="L320" s="244">
        <v>7500.0</v>
      </c>
      <c r="M320" s="527">
        <v>0.0</v>
      </c>
      <c r="N320" s="842" t="s">
        <v>1762</v>
      </c>
      <c r="O320" s="582"/>
      <c r="P320" s="582"/>
      <c r="Q320" s="582"/>
      <c r="R320" s="583"/>
      <c r="S320" s="758" t="s">
        <v>1762</v>
      </c>
      <c r="T320" s="104"/>
      <c r="U320" s="831" t="s">
        <v>96</v>
      </c>
      <c r="V320" s="581"/>
      <c r="W320" s="104"/>
      <c r="X320" s="249"/>
      <c r="Y320" s="572"/>
      <c r="Z320" s="573"/>
      <c r="AA320" s="83"/>
      <c r="AB320" s="871"/>
      <c r="AC320" s="104"/>
      <c r="AD320" s="584"/>
      <c r="AE320" s="584"/>
      <c r="AF320" s="872"/>
      <c r="AG320" s="1297" t="s">
        <v>191</v>
      </c>
      <c r="AH320" s="759" t="s">
        <v>1726</v>
      </c>
      <c r="AI320" s="873"/>
      <c r="AJ320" s="873"/>
      <c r="AK320" s="873"/>
      <c r="AL320" s="873"/>
      <c r="AM320" s="303"/>
      <c r="AN320" s="874"/>
      <c r="AO320" s="874"/>
      <c r="AP320" s="875"/>
      <c r="AQ320" s="1273" t="s">
        <v>1715</v>
      </c>
      <c r="AR320" s="874"/>
      <c r="AS320" s="874"/>
      <c r="AT320" s="874"/>
      <c r="AU320" s="874"/>
      <c r="AV320" s="874"/>
      <c r="AW320" s="874"/>
      <c r="AX320" s="874"/>
      <c r="AY320" s="873"/>
      <c r="AZ320" s="874"/>
      <c r="BA320" s="873"/>
      <c r="BB320" s="896"/>
      <c r="BC320" s="896"/>
      <c r="BD320" s="896"/>
      <c r="BE320" s="873"/>
      <c r="BF320" s="896"/>
      <c r="BG320" s="897">
        <f t="shared" si="612"/>
        <v>0</v>
      </c>
      <c r="BH320" s="877">
        <f t="shared" si="613"/>
        <v>0</v>
      </c>
      <c r="BI320" s="898">
        <f t="shared" si="614"/>
        <v>0</v>
      </c>
      <c r="BJ320" s="873"/>
      <c r="BK320" s="896"/>
      <c r="BL320" s="896"/>
      <c r="BM320" s="896"/>
      <c r="BN320" s="873"/>
      <c r="BO320" s="896"/>
      <c r="BP320" s="897">
        <f t="shared" si="598"/>
        <v>0</v>
      </c>
      <c r="BQ320" s="877">
        <f t="shared" si="599"/>
        <v>0</v>
      </c>
      <c r="BR320" s="898">
        <f t="shared" si="600"/>
        <v>0</v>
      </c>
      <c r="BS320" s="873"/>
      <c r="BT320" s="873"/>
      <c r="BU320" s="873"/>
      <c r="BV320" s="873"/>
      <c r="BW320" s="873"/>
      <c r="BX320" s="873"/>
      <c r="BY320" s="876">
        <f t="shared" si="601"/>
        <v>0</v>
      </c>
      <c r="BZ320" s="877">
        <f t="shared" si="602"/>
        <v>0</v>
      </c>
      <c r="CA320" s="878">
        <f t="shared" si="603"/>
        <v>0</v>
      </c>
      <c r="CB320" s="873"/>
      <c r="CC320" s="873"/>
      <c r="CD320" s="873"/>
      <c r="CE320" s="873"/>
      <c r="CF320" s="873"/>
      <c r="CG320" s="873"/>
      <c r="CH320" s="876">
        <f t="shared" si="604"/>
        <v>0</v>
      </c>
      <c r="CI320" s="877">
        <f t="shared" si="605"/>
        <v>0</v>
      </c>
      <c r="CJ320" s="878">
        <f t="shared" si="606"/>
        <v>0</v>
      </c>
      <c r="CK320" s="873"/>
      <c r="CL320" s="873"/>
      <c r="CM320" s="873"/>
      <c r="CN320" s="873"/>
      <c r="CO320" s="873"/>
      <c r="CP320" s="873"/>
      <c r="CQ320" s="873"/>
      <c r="CR320" s="873"/>
      <c r="CS320" s="873"/>
      <c r="CT320" s="873"/>
      <c r="CU320" s="873"/>
      <c r="CV320" s="873"/>
      <c r="CW320" s="873"/>
      <c r="CX320" s="873"/>
      <c r="CY320" s="873"/>
      <c r="CZ320" s="873"/>
      <c r="DA320" s="873"/>
      <c r="DB320" s="873"/>
      <c r="DC320" s="873"/>
      <c r="DD320" s="873"/>
      <c r="DE320" s="873"/>
      <c r="DF320" s="873"/>
      <c r="DG320" s="873"/>
      <c r="DH320" s="873"/>
      <c r="DI320" s="873"/>
      <c r="DJ320" s="873"/>
      <c r="DK320" s="873"/>
      <c r="DL320" s="873"/>
      <c r="DM320" s="873"/>
      <c r="DN320" s="104"/>
      <c r="DO320" s="104"/>
      <c r="DP320" s="104"/>
      <c r="DQ320" s="104"/>
      <c r="DR320" s="104"/>
      <c r="DS320" s="104"/>
      <c r="DT320" s="104"/>
      <c r="DU320" s="104"/>
      <c r="DV320" s="104"/>
      <c r="DW320" s="104"/>
      <c r="DX320" s="104"/>
      <c r="DY320" s="104"/>
      <c r="DZ320" s="104"/>
      <c r="EA320" s="104"/>
      <c r="EB320" s="104"/>
      <c r="EC320" s="104"/>
      <c r="ED320" s="104"/>
      <c r="EE320" s="104"/>
      <c r="EF320" s="104"/>
      <c r="EG320" s="104"/>
      <c r="EH320" s="104"/>
      <c r="EI320" s="104"/>
      <c r="EJ320" s="104"/>
      <c r="EK320" s="104"/>
      <c r="EL320" s="104"/>
      <c r="EM320" s="104"/>
      <c r="EN320" s="104"/>
      <c r="EO320" s="104"/>
      <c r="EP320" s="104"/>
      <c r="EQ320" s="879"/>
      <c r="ER320" s="326"/>
      <c r="ES320" s="70"/>
      <c r="ET320" s="165"/>
      <c r="EU320" s="70"/>
      <c r="EV320" s="70"/>
      <c r="EW320" s="326"/>
      <c r="EX320" s="326"/>
      <c r="EY320" s="326"/>
      <c r="EZ320" s="327"/>
      <c r="FA320" s="574"/>
      <c r="FB320" s="326"/>
      <c r="FC320" s="327"/>
      <c r="FD320" s="574"/>
      <c r="FE320" s="225"/>
      <c r="FF320" s="104"/>
      <c r="FG320" s="225"/>
      <c r="FH320" s="225"/>
      <c r="FI320" s="225"/>
      <c r="FJ320" s="225"/>
      <c r="FK320" s="225"/>
      <c r="FL320" s="225"/>
      <c r="FM320" s="225"/>
      <c r="FN320" s="225"/>
      <c r="FO320" s="225"/>
      <c r="FP320" s="576"/>
      <c r="FQ320" s="576"/>
      <c r="FR320" s="576"/>
      <c r="FS320" s="576"/>
      <c r="FT320" s="577"/>
      <c r="FU320" s="225"/>
      <c r="FV320" s="225"/>
      <c r="FW320" s="225"/>
      <c r="FX320" s="225"/>
      <c r="FY320" s="225"/>
      <c r="FZ320" s="225"/>
      <c r="GA320" s="225"/>
    </row>
    <row r="321" ht="28.5" customHeight="1">
      <c r="A321" s="1321">
        <v>3.0</v>
      </c>
      <c r="B321" s="54" t="s">
        <v>258</v>
      </c>
      <c r="C321" s="880" t="s">
        <v>1736</v>
      </c>
      <c r="D321" s="568" t="s">
        <v>11</v>
      </c>
      <c r="E321" s="868" t="s">
        <v>1767</v>
      </c>
      <c r="F321" s="570" t="s">
        <v>322</v>
      </c>
      <c r="G321" s="395" t="s">
        <v>1768</v>
      </c>
      <c r="H321" s="570" t="s">
        <v>1769</v>
      </c>
      <c r="I321" s="395" t="s">
        <v>1770</v>
      </c>
      <c r="J321" s="570" t="s">
        <v>1771</v>
      </c>
      <c r="K321" s="395" t="s">
        <v>1772</v>
      </c>
      <c r="L321" s="244">
        <v>7500.0</v>
      </c>
      <c r="M321" s="527">
        <v>7734.826</v>
      </c>
      <c r="N321" s="801" t="s">
        <v>1773</v>
      </c>
      <c r="O321" s="582"/>
      <c r="P321" s="582"/>
      <c r="Q321" s="582"/>
      <c r="R321" s="583"/>
      <c r="S321" s="801" t="s">
        <v>1774</v>
      </c>
      <c r="T321" s="104"/>
      <c r="U321" s="409">
        <v>46000.0</v>
      </c>
      <c r="V321" s="581"/>
      <c r="W321" s="104"/>
      <c r="X321" s="568" t="s">
        <v>1775</v>
      </c>
      <c r="Y321" s="572"/>
      <c r="Z321" s="573"/>
      <c r="AA321" s="1308" t="s">
        <v>1776</v>
      </c>
      <c r="AB321" s="1324" t="s">
        <v>1777</v>
      </c>
      <c r="AC321" s="104"/>
      <c r="AD321" s="584"/>
      <c r="AE321" s="584"/>
      <c r="AF321" s="872"/>
      <c r="AG321" s="1297" t="s">
        <v>191</v>
      </c>
      <c r="AH321" s="759" t="s">
        <v>1726</v>
      </c>
      <c r="AI321" s="873"/>
      <c r="AJ321" s="873"/>
      <c r="AK321" s="873"/>
      <c r="AL321" s="873"/>
      <c r="AM321" s="303"/>
      <c r="AN321" s="874"/>
      <c r="AO321" s="874"/>
      <c r="AP321" s="875"/>
      <c r="AQ321" s="1273" t="s">
        <v>1505</v>
      </c>
      <c r="AR321" s="874"/>
      <c r="AS321" s="874"/>
      <c r="AT321" s="893">
        <v>617000.0</v>
      </c>
      <c r="AU321" s="893">
        <v>617000.0</v>
      </c>
      <c r="AV321" s="874"/>
      <c r="AW321" s="874"/>
      <c r="AX321" s="874"/>
      <c r="AY321" s="1325" t="s">
        <v>1778</v>
      </c>
      <c r="AZ321" s="893">
        <v>2.835E8</v>
      </c>
      <c r="BA321" s="873"/>
      <c r="BB321" s="896"/>
      <c r="BC321" s="896"/>
      <c r="BD321" s="896"/>
      <c r="BE321" s="873"/>
      <c r="BF321" s="896"/>
      <c r="BG321" s="897">
        <f t="shared" si="612"/>
        <v>0</v>
      </c>
      <c r="BH321" s="877">
        <f t="shared" si="613"/>
        <v>0</v>
      </c>
      <c r="BI321" s="898">
        <f t="shared" si="614"/>
        <v>0</v>
      </c>
      <c r="BJ321" s="873"/>
      <c r="BK321" s="896"/>
      <c r="BL321" s="896"/>
      <c r="BM321" s="896"/>
      <c r="BN321" s="873"/>
      <c r="BO321" s="896"/>
      <c r="BP321" s="897">
        <f t="shared" si="598"/>
        <v>0</v>
      </c>
      <c r="BQ321" s="877">
        <f t="shared" si="599"/>
        <v>0</v>
      </c>
      <c r="BR321" s="898">
        <f t="shared" si="600"/>
        <v>0</v>
      </c>
      <c r="BS321" s="873"/>
      <c r="BT321" s="873"/>
      <c r="BU321" s="873"/>
      <c r="BV321" s="873"/>
      <c r="BW321" s="873"/>
      <c r="BX321" s="873"/>
      <c r="BY321" s="876">
        <f t="shared" si="601"/>
        <v>0</v>
      </c>
      <c r="BZ321" s="877">
        <f t="shared" si="602"/>
        <v>0</v>
      </c>
      <c r="CA321" s="878">
        <f t="shared" si="603"/>
        <v>0</v>
      </c>
      <c r="CB321" s="873"/>
      <c r="CC321" s="873"/>
      <c r="CD321" s="873"/>
      <c r="CE321" s="873"/>
      <c r="CF321" s="873"/>
      <c r="CG321" s="873"/>
      <c r="CH321" s="876">
        <f t="shared" si="604"/>
        <v>0</v>
      </c>
      <c r="CI321" s="877">
        <f t="shared" si="605"/>
        <v>0</v>
      </c>
      <c r="CJ321" s="878">
        <f t="shared" si="606"/>
        <v>0</v>
      </c>
      <c r="CK321" s="873"/>
      <c r="CL321" s="873"/>
      <c r="CM321" s="873"/>
      <c r="CN321" s="873"/>
      <c r="CO321" s="873"/>
      <c r="CP321" s="873"/>
      <c r="CQ321" s="873"/>
      <c r="CR321" s="873"/>
      <c r="CS321" s="873"/>
      <c r="CT321" s="873"/>
      <c r="CU321" s="873"/>
      <c r="CV321" s="873"/>
      <c r="CW321" s="873"/>
      <c r="CX321" s="873"/>
      <c r="CY321" s="873"/>
      <c r="CZ321" s="873"/>
      <c r="DA321" s="873"/>
      <c r="DB321" s="873"/>
      <c r="DC321" s="873"/>
      <c r="DD321" s="873"/>
      <c r="DE321" s="873"/>
      <c r="DF321" s="873"/>
      <c r="DG321" s="873"/>
      <c r="DH321" s="873"/>
      <c r="DI321" s="873"/>
      <c r="DJ321" s="873"/>
      <c r="DK321" s="873"/>
      <c r="DL321" s="873"/>
      <c r="DM321" s="873"/>
      <c r="DN321" s="104"/>
      <c r="DO321" s="104"/>
      <c r="DP321" s="104"/>
      <c r="DQ321" s="104"/>
      <c r="DR321" s="104"/>
      <c r="DS321" s="104"/>
      <c r="DT321" s="104"/>
      <c r="DU321" s="104"/>
      <c r="DV321" s="104"/>
      <c r="DW321" s="104"/>
      <c r="DX321" s="104"/>
      <c r="DY321" s="104"/>
      <c r="DZ321" s="104"/>
      <c r="EA321" s="104"/>
      <c r="EB321" s="104"/>
      <c r="EC321" s="104"/>
      <c r="ED321" s="104"/>
      <c r="EE321" s="104"/>
      <c r="EF321" s="104"/>
      <c r="EG321" s="104"/>
      <c r="EH321" s="104"/>
      <c r="EI321" s="104"/>
      <c r="EJ321" s="104"/>
      <c r="EK321" s="104"/>
      <c r="EL321" s="104"/>
      <c r="EM321" s="104"/>
      <c r="EN321" s="104"/>
      <c r="EO321" s="104"/>
      <c r="EP321" s="104"/>
      <c r="EQ321" s="879"/>
      <c r="ER321" s="326"/>
      <c r="ES321" s="70"/>
      <c r="ET321" s="165"/>
      <c r="EU321" s="70"/>
      <c r="EV321" s="70"/>
      <c r="EW321" s="326"/>
      <c r="EX321" s="326"/>
      <c r="EY321" s="326"/>
      <c r="EZ321" s="327"/>
      <c r="FA321" s="574"/>
      <c r="FB321" s="326"/>
      <c r="FC321" s="327"/>
      <c r="FD321" s="574"/>
      <c r="FE321" s="225"/>
      <c r="FF321" s="104"/>
      <c r="FG321" s="225"/>
      <c r="FH321" s="225"/>
      <c r="FI321" s="225"/>
      <c r="FJ321" s="225"/>
      <c r="FK321" s="225"/>
      <c r="FL321" s="225"/>
      <c r="FM321" s="225"/>
      <c r="FN321" s="225"/>
      <c r="FO321" s="225"/>
      <c r="FP321" s="576"/>
      <c r="FQ321" s="576"/>
      <c r="FR321" s="576"/>
      <c r="FS321" s="576"/>
      <c r="FT321" s="577"/>
      <c r="FU321" s="225"/>
      <c r="FV321" s="225"/>
      <c r="FW321" s="225"/>
      <c r="FX321" s="225"/>
      <c r="FY321" s="225"/>
      <c r="FZ321" s="225"/>
      <c r="GA321" s="225"/>
    </row>
    <row r="322" ht="28.5" customHeight="1">
      <c r="A322" s="1321">
        <v>4.0</v>
      </c>
      <c r="B322" s="54" t="s">
        <v>258</v>
      </c>
      <c r="C322" s="880" t="s">
        <v>537</v>
      </c>
      <c r="D322" s="568" t="s">
        <v>11</v>
      </c>
      <c r="E322" s="868" t="s">
        <v>981</v>
      </c>
      <c r="F322" s="587" t="s">
        <v>1763</v>
      </c>
      <c r="G322" s="756" t="s">
        <v>1763</v>
      </c>
      <c r="H322" s="570" t="s">
        <v>1779</v>
      </c>
      <c r="I322" s="395" t="s">
        <v>1763</v>
      </c>
      <c r="J322" s="587" t="s">
        <v>1765</v>
      </c>
      <c r="K322" s="395" t="s">
        <v>552</v>
      </c>
      <c r="L322" s="244">
        <v>7500.0</v>
      </c>
      <c r="M322" s="527">
        <v>0.0</v>
      </c>
      <c r="N322" s="842" t="s">
        <v>1762</v>
      </c>
      <c r="O322" s="582"/>
      <c r="P322" s="582"/>
      <c r="Q322" s="582"/>
      <c r="R322" s="583"/>
      <c r="S322" s="758" t="s">
        <v>1762</v>
      </c>
      <c r="T322" s="104"/>
      <c r="U322" s="831" t="s">
        <v>96</v>
      </c>
      <c r="V322" s="581"/>
      <c r="W322" s="104"/>
      <c r="X322" s="249"/>
      <c r="Y322" s="572"/>
      <c r="Z322" s="573"/>
      <c r="AA322" s="83"/>
      <c r="AB322" s="871"/>
      <c r="AC322" s="104"/>
      <c r="AD322" s="584"/>
      <c r="AE322" s="584"/>
      <c r="AF322" s="872"/>
      <c r="AG322" s="1297" t="s">
        <v>191</v>
      </c>
      <c r="AH322" s="759" t="s">
        <v>1726</v>
      </c>
      <c r="AI322" s="873"/>
      <c r="AJ322" s="873"/>
      <c r="AK322" s="873"/>
      <c r="AL322" s="873"/>
      <c r="AM322" s="303"/>
      <c r="AN322" s="874"/>
      <c r="AO322" s="874"/>
      <c r="AP322" s="875"/>
      <c r="AQ322" s="1273" t="s">
        <v>1705</v>
      </c>
      <c r="AR322" s="874"/>
      <c r="AS322" s="874"/>
      <c r="AT322" s="874"/>
      <c r="AU322" s="874"/>
      <c r="AV322" s="874"/>
      <c r="AW322" s="874"/>
      <c r="AX322" s="874"/>
      <c r="AY322" s="873"/>
      <c r="AZ322" s="874"/>
      <c r="BA322" s="873"/>
      <c r="BB322" s="896"/>
      <c r="BC322" s="896"/>
      <c r="BD322" s="896"/>
      <c r="BE322" s="873"/>
      <c r="BF322" s="896"/>
      <c r="BG322" s="897">
        <f t="shared" si="612"/>
        <v>0</v>
      </c>
      <c r="BH322" s="877">
        <f t="shared" si="613"/>
        <v>0</v>
      </c>
      <c r="BI322" s="898">
        <f t="shared" si="614"/>
        <v>0</v>
      </c>
      <c r="BJ322" s="873"/>
      <c r="BK322" s="896"/>
      <c r="BL322" s="896"/>
      <c r="BM322" s="896"/>
      <c r="BN322" s="873"/>
      <c r="BO322" s="896"/>
      <c r="BP322" s="897">
        <f t="shared" si="598"/>
        <v>0</v>
      </c>
      <c r="BQ322" s="877">
        <f t="shared" si="599"/>
        <v>0</v>
      </c>
      <c r="BR322" s="898">
        <f t="shared" si="600"/>
        <v>0</v>
      </c>
      <c r="BS322" s="873"/>
      <c r="BT322" s="873"/>
      <c r="BU322" s="873"/>
      <c r="BV322" s="873"/>
      <c r="BW322" s="873"/>
      <c r="BX322" s="873"/>
      <c r="BY322" s="876">
        <f t="shared" si="601"/>
        <v>0</v>
      </c>
      <c r="BZ322" s="877">
        <f t="shared" si="602"/>
        <v>0</v>
      </c>
      <c r="CA322" s="878">
        <f t="shared" si="603"/>
        <v>0</v>
      </c>
      <c r="CB322" s="873"/>
      <c r="CC322" s="873"/>
      <c r="CD322" s="873"/>
      <c r="CE322" s="873"/>
      <c r="CF322" s="873"/>
      <c r="CG322" s="873"/>
      <c r="CH322" s="876">
        <f t="shared" si="604"/>
        <v>0</v>
      </c>
      <c r="CI322" s="877">
        <f t="shared" si="605"/>
        <v>0</v>
      </c>
      <c r="CJ322" s="878">
        <f t="shared" si="606"/>
        <v>0</v>
      </c>
      <c r="CK322" s="873"/>
      <c r="CL322" s="873"/>
      <c r="CM322" s="873"/>
      <c r="CN322" s="873"/>
      <c r="CO322" s="873"/>
      <c r="CP322" s="873"/>
      <c r="CQ322" s="873"/>
      <c r="CR322" s="873"/>
      <c r="CS322" s="873"/>
      <c r="CT322" s="873"/>
      <c r="CU322" s="873"/>
      <c r="CV322" s="873"/>
      <c r="CW322" s="873"/>
      <c r="CX322" s="873"/>
      <c r="CY322" s="873"/>
      <c r="CZ322" s="873"/>
      <c r="DA322" s="873"/>
      <c r="DB322" s="873"/>
      <c r="DC322" s="873"/>
      <c r="DD322" s="873"/>
      <c r="DE322" s="873"/>
      <c r="DF322" s="873"/>
      <c r="DG322" s="873"/>
      <c r="DH322" s="873"/>
      <c r="DI322" s="873"/>
      <c r="DJ322" s="873"/>
      <c r="DK322" s="873"/>
      <c r="DL322" s="873"/>
      <c r="DM322" s="873"/>
      <c r="DN322" s="104"/>
      <c r="DO322" s="104"/>
      <c r="DP322" s="104"/>
      <c r="DQ322" s="104"/>
      <c r="DR322" s="104"/>
      <c r="DS322" s="104"/>
      <c r="DT322" s="104"/>
      <c r="DU322" s="104"/>
      <c r="DV322" s="104"/>
      <c r="DW322" s="104"/>
      <c r="DX322" s="104"/>
      <c r="DY322" s="104"/>
      <c r="DZ322" s="104"/>
      <c r="EA322" s="104"/>
      <c r="EB322" s="104"/>
      <c r="EC322" s="104"/>
      <c r="ED322" s="104"/>
      <c r="EE322" s="104"/>
      <c r="EF322" s="104"/>
      <c r="EG322" s="104"/>
      <c r="EH322" s="104"/>
      <c r="EI322" s="104"/>
      <c r="EJ322" s="104"/>
      <c r="EK322" s="104"/>
      <c r="EL322" s="104"/>
      <c r="EM322" s="104"/>
      <c r="EN322" s="104"/>
      <c r="EO322" s="104"/>
      <c r="EP322" s="104"/>
      <c r="EQ322" s="879"/>
      <c r="ER322" s="326"/>
      <c r="ES322" s="70"/>
      <c r="ET322" s="165"/>
      <c r="EU322" s="70"/>
      <c r="EV322" s="70"/>
      <c r="EW322" s="326"/>
      <c r="EX322" s="326"/>
      <c r="EY322" s="326"/>
      <c r="EZ322" s="327"/>
      <c r="FA322" s="574"/>
      <c r="FB322" s="326"/>
      <c r="FC322" s="327"/>
      <c r="FD322" s="574"/>
      <c r="FE322" s="225"/>
      <c r="FF322" s="104"/>
      <c r="FG322" s="225"/>
      <c r="FH322" s="225"/>
      <c r="FI322" s="225"/>
      <c r="FJ322" s="225"/>
      <c r="FK322" s="225"/>
      <c r="FL322" s="225"/>
      <c r="FM322" s="225"/>
      <c r="FN322" s="225"/>
      <c r="FO322" s="225"/>
      <c r="FP322" s="576"/>
      <c r="FQ322" s="576"/>
      <c r="FR322" s="576"/>
      <c r="FS322" s="576"/>
      <c r="FT322" s="577"/>
      <c r="FU322" s="225"/>
      <c r="FV322" s="225"/>
      <c r="FW322" s="225"/>
      <c r="FX322" s="225"/>
      <c r="FY322" s="225"/>
      <c r="FZ322" s="225"/>
      <c r="GA322" s="225"/>
    </row>
    <row r="323" ht="28.5" customHeight="1">
      <c r="A323" s="1321">
        <v>5.0</v>
      </c>
      <c r="B323" s="54" t="s">
        <v>258</v>
      </c>
      <c r="C323" s="880" t="s">
        <v>537</v>
      </c>
      <c r="D323" s="568" t="s">
        <v>11</v>
      </c>
      <c r="E323" s="868" t="s">
        <v>984</v>
      </c>
      <c r="F323" s="587" t="s">
        <v>1763</v>
      </c>
      <c r="G323" s="756" t="s">
        <v>1763</v>
      </c>
      <c r="H323" s="570" t="s">
        <v>1780</v>
      </c>
      <c r="I323" s="395" t="s">
        <v>1763</v>
      </c>
      <c r="J323" s="587" t="s">
        <v>1765</v>
      </c>
      <c r="K323" s="395" t="s">
        <v>552</v>
      </c>
      <c r="L323" s="244">
        <v>7500.0</v>
      </c>
      <c r="M323" s="527">
        <v>0.0</v>
      </c>
      <c r="N323" s="842" t="s">
        <v>1762</v>
      </c>
      <c r="O323" s="582"/>
      <c r="P323" s="582"/>
      <c r="Q323" s="582"/>
      <c r="R323" s="583"/>
      <c r="S323" s="758" t="s">
        <v>1762</v>
      </c>
      <c r="T323" s="104"/>
      <c r="U323" s="831" t="s">
        <v>96</v>
      </c>
      <c r="V323" s="581"/>
      <c r="W323" s="104"/>
      <c r="X323" s="249"/>
      <c r="Y323" s="572"/>
      <c r="Z323" s="573"/>
      <c r="AA323" s="83"/>
      <c r="AB323" s="871"/>
      <c r="AC323" s="104"/>
      <c r="AD323" s="584"/>
      <c r="AE323" s="584"/>
      <c r="AF323" s="872"/>
      <c r="AG323" s="1297" t="s">
        <v>191</v>
      </c>
      <c r="AH323" s="759" t="s">
        <v>1726</v>
      </c>
      <c r="AI323" s="873"/>
      <c r="AJ323" s="873"/>
      <c r="AK323" s="873"/>
      <c r="AL323" s="873"/>
      <c r="AM323" s="303"/>
      <c r="AN323" s="874"/>
      <c r="AO323" s="874"/>
      <c r="AP323" s="875"/>
      <c r="AQ323" s="1273" t="s">
        <v>1705</v>
      </c>
      <c r="AR323" s="874"/>
      <c r="AS323" s="874"/>
      <c r="AT323" s="874"/>
      <c r="AU323" s="874"/>
      <c r="AV323" s="874"/>
      <c r="AW323" s="874"/>
      <c r="AX323" s="874"/>
      <c r="AY323" s="873"/>
      <c r="AZ323" s="874"/>
      <c r="BA323" s="873"/>
      <c r="BB323" s="896"/>
      <c r="BC323" s="896"/>
      <c r="BD323" s="896"/>
      <c r="BE323" s="873"/>
      <c r="BF323" s="896"/>
      <c r="BG323" s="897">
        <f t="shared" si="612"/>
        <v>0</v>
      </c>
      <c r="BH323" s="877">
        <f t="shared" si="613"/>
        <v>0</v>
      </c>
      <c r="BI323" s="898">
        <f t="shared" si="614"/>
        <v>0</v>
      </c>
      <c r="BJ323" s="873"/>
      <c r="BK323" s="896"/>
      <c r="BL323" s="896"/>
      <c r="BM323" s="896"/>
      <c r="BN323" s="873"/>
      <c r="BO323" s="896"/>
      <c r="BP323" s="897">
        <f t="shared" si="598"/>
        <v>0</v>
      </c>
      <c r="BQ323" s="877">
        <f t="shared" si="599"/>
        <v>0</v>
      </c>
      <c r="BR323" s="898">
        <f t="shared" si="600"/>
        <v>0</v>
      </c>
      <c r="BS323" s="873"/>
      <c r="BT323" s="873"/>
      <c r="BU323" s="873"/>
      <c r="BV323" s="873"/>
      <c r="BW323" s="873"/>
      <c r="BX323" s="873"/>
      <c r="BY323" s="876">
        <f t="shared" si="601"/>
        <v>0</v>
      </c>
      <c r="BZ323" s="877">
        <f t="shared" si="602"/>
        <v>0</v>
      </c>
      <c r="CA323" s="878">
        <f t="shared" si="603"/>
        <v>0</v>
      </c>
      <c r="CB323" s="873"/>
      <c r="CC323" s="873"/>
      <c r="CD323" s="873"/>
      <c r="CE323" s="873"/>
      <c r="CF323" s="873"/>
      <c r="CG323" s="873"/>
      <c r="CH323" s="876">
        <f t="shared" si="604"/>
        <v>0</v>
      </c>
      <c r="CI323" s="877">
        <f t="shared" si="605"/>
        <v>0</v>
      </c>
      <c r="CJ323" s="878">
        <f t="shared" si="606"/>
        <v>0</v>
      </c>
      <c r="CK323" s="873"/>
      <c r="CL323" s="873"/>
      <c r="CM323" s="873"/>
      <c r="CN323" s="873"/>
      <c r="CO323" s="873"/>
      <c r="CP323" s="873"/>
      <c r="CQ323" s="873"/>
      <c r="CR323" s="873"/>
      <c r="CS323" s="873"/>
      <c r="CT323" s="873"/>
      <c r="CU323" s="873"/>
      <c r="CV323" s="873"/>
      <c r="CW323" s="873"/>
      <c r="CX323" s="873"/>
      <c r="CY323" s="873"/>
      <c r="CZ323" s="873"/>
      <c r="DA323" s="873"/>
      <c r="DB323" s="873"/>
      <c r="DC323" s="873"/>
      <c r="DD323" s="873"/>
      <c r="DE323" s="873"/>
      <c r="DF323" s="873"/>
      <c r="DG323" s="873"/>
      <c r="DH323" s="873"/>
      <c r="DI323" s="873"/>
      <c r="DJ323" s="873"/>
      <c r="DK323" s="873"/>
      <c r="DL323" s="873"/>
      <c r="DM323" s="873"/>
      <c r="DN323" s="104"/>
      <c r="DO323" s="104"/>
      <c r="DP323" s="104"/>
      <c r="DQ323" s="104"/>
      <c r="DR323" s="104"/>
      <c r="DS323" s="104"/>
      <c r="DT323" s="104"/>
      <c r="DU323" s="104"/>
      <c r="DV323" s="104"/>
      <c r="DW323" s="104"/>
      <c r="DX323" s="104"/>
      <c r="DY323" s="104"/>
      <c r="DZ323" s="104"/>
      <c r="EA323" s="104"/>
      <c r="EB323" s="104"/>
      <c r="EC323" s="104"/>
      <c r="ED323" s="104"/>
      <c r="EE323" s="104"/>
      <c r="EF323" s="104"/>
      <c r="EG323" s="104"/>
      <c r="EH323" s="104"/>
      <c r="EI323" s="104"/>
      <c r="EJ323" s="104"/>
      <c r="EK323" s="104"/>
      <c r="EL323" s="104"/>
      <c r="EM323" s="104"/>
      <c r="EN323" s="104"/>
      <c r="EO323" s="104"/>
      <c r="EP323" s="104"/>
      <c r="EQ323" s="879"/>
      <c r="ER323" s="326"/>
      <c r="ES323" s="70"/>
      <c r="ET323" s="165"/>
      <c r="EU323" s="70"/>
      <c r="EV323" s="70"/>
      <c r="EW323" s="326"/>
      <c r="EX323" s="326"/>
      <c r="EY323" s="326"/>
      <c r="EZ323" s="327"/>
      <c r="FA323" s="574"/>
      <c r="FB323" s="326"/>
      <c r="FC323" s="327"/>
      <c r="FD323" s="574"/>
      <c r="FE323" s="225"/>
      <c r="FF323" s="104"/>
      <c r="FG323" s="225"/>
      <c r="FH323" s="225"/>
      <c r="FI323" s="225"/>
      <c r="FJ323" s="225"/>
      <c r="FK323" s="225"/>
      <c r="FL323" s="225"/>
      <c r="FM323" s="225"/>
      <c r="FN323" s="225"/>
      <c r="FO323" s="225"/>
      <c r="FP323" s="576"/>
      <c r="FQ323" s="576"/>
      <c r="FR323" s="576"/>
      <c r="FS323" s="576"/>
      <c r="FT323" s="577"/>
      <c r="FU323" s="225"/>
      <c r="FV323" s="225"/>
      <c r="FW323" s="225"/>
      <c r="FX323" s="225"/>
      <c r="FY323" s="225"/>
      <c r="FZ323" s="225"/>
      <c r="GA323" s="225"/>
    </row>
    <row r="324" ht="28.5" customHeight="1">
      <c r="A324" s="1321">
        <v>6.0</v>
      </c>
      <c r="B324" s="54" t="s">
        <v>258</v>
      </c>
      <c r="C324" s="880" t="s">
        <v>537</v>
      </c>
      <c r="D324" s="568" t="s">
        <v>11</v>
      </c>
      <c r="E324" s="868" t="s">
        <v>986</v>
      </c>
      <c r="F324" s="587" t="s">
        <v>1763</v>
      </c>
      <c r="G324" s="756" t="s">
        <v>1763</v>
      </c>
      <c r="H324" s="570" t="s">
        <v>1781</v>
      </c>
      <c r="I324" s="395" t="s">
        <v>1763</v>
      </c>
      <c r="J324" s="587" t="s">
        <v>1765</v>
      </c>
      <c r="K324" s="395" t="s">
        <v>552</v>
      </c>
      <c r="L324" s="244">
        <v>7500.0</v>
      </c>
      <c r="M324" s="527">
        <v>0.0</v>
      </c>
      <c r="N324" s="842" t="s">
        <v>1762</v>
      </c>
      <c r="O324" s="582"/>
      <c r="P324" s="582"/>
      <c r="Q324" s="582"/>
      <c r="R324" s="583"/>
      <c r="S324" s="758" t="s">
        <v>1762</v>
      </c>
      <c r="T324" s="104"/>
      <c r="U324" s="831" t="s">
        <v>96</v>
      </c>
      <c r="V324" s="581"/>
      <c r="W324" s="104"/>
      <c r="X324" s="249"/>
      <c r="Y324" s="572"/>
      <c r="Z324" s="573"/>
      <c r="AA324" s="83"/>
      <c r="AB324" s="871"/>
      <c r="AC324" s="104"/>
      <c r="AD324" s="584"/>
      <c r="AE324" s="584"/>
      <c r="AF324" s="872"/>
      <c r="AG324" s="1297" t="s">
        <v>191</v>
      </c>
      <c r="AH324" s="759" t="s">
        <v>1726</v>
      </c>
      <c r="AI324" s="873"/>
      <c r="AJ324" s="873"/>
      <c r="AK324" s="873"/>
      <c r="AL324" s="873"/>
      <c r="AM324" s="303"/>
      <c r="AN324" s="874"/>
      <c r="AO324" s="874"/>
      <c r="AP324" s="875"/>
      <c r="AQ324" s="1273" t="s">
        <v>1705</v>
      </c>
      <c r="AR324" s="874"/>
      <c r="AS324" s="874"/>
      <c r="AT324" s="874"/>
      <c r="AU324" s="874"/>
      <c r="AV324" s="874"/>
      <c r="AW324" s="874"/>
      <c r="AX324" s="874"/>
      <c r="AY324" s="873"/>
      <c r="AZ324" s="874"/>
      <c r="BA324" s="873"/>
      <c r="BB324" s="896"/>
      <c r="BC324" s="896"/>
      <c r="BD324" s="896"/>
      <c r="BE324" s="873"/>
      <c r="BF324" s="896"/>
      <c r="BG324" s="897">
        <f t="shared" si="612"/>
        <v>0</v>
      </c>
      <c r="BH324" s="877">
        <f t="shared" si="613"/>
        <v>0</v>
      </c>
      <c r="BI324" s="898">
        <f t="shared" si="614"/>
        <v>0</v>
      </c>
      <c r="BJ324" s="873"/>
      <c r="BK324" s="896"/>
      <c r="BL324" s="896"/>
      <c r="BM324" s="896"/>
      <c r="BN324" s="873"/>
      <c r="BO324" s="896"/>
      <c r="BP324" s="897">
        <f t="shared" si="598"/>
        <v>0</v>
      </c>
      <c r="BQ324" s="877">
        <f t="shared" si="599"/>
        <v>0</v>
      </c>
      <c r="BR324" s="898">
        <f t="shared" si="600"/>
        <v>0</v>
      </c>
      <c r="BS324" s="873"/>
      <c r="BT324" s="873"/>
      <c r="BU324" s="873"/>
      <c r="BV324" s="873"/>
      <c r="BW324" s="873"/>
      <c r="BX324" s="873"/>
      <c r="BY324" s="876">
        <f t="shared" si="601"/>
        <v>0</v>
      </c>
      <c r="BZ324" s="877">
        <f t="shared" si="602"/>
        <v>0</v>
      </c>
      <c r="CA324" s="878">
        <f t="shared" si="603"/>
        <v>0</v>
      </c>
      <c r="CB324" s="873"/>
      <c r="CC324" s="873"/>
      <c r="CD324" s="873"/>
      <c r="CE324" s="873"/>
      <c r="CF324" s="873"/>
      <c r="CG324" s="873"/>
      <c r="CH324" s="876">
        <f t="shared" si="604"/>
        <v>0</v>
      </c>
      <c r="CI324" s="877">
        <f t="shared" si="605"/>
        <v>0</v>
      </c>
      <c r="CJ324" s="878">
        <f t="shared" si="606"/>
        <v>0</v>
      </c>
      <c r="CK324" s="873"/>
      <c r="CL324" s="873"/>
      <c r="CM324" s="873"/>
      <c r="CN324" s="873"/>
      <c r="CO324" s="873"/>
      <c r="CP324" s="873"/>
      <c r="CQ324" s="873"/>
      <c r="CR324" s="873"/>
      <c r="CS324" s="873"/>
      <c r="CT324" s="873"/>
      <c r="CU324" s="873"/>
      <c r="CV324" s="873"/>
      <c r="CW324" s="873"/>
      <c r="CX324" s="873"/>
      <c r="CY324" s="873"/>
      <c r="CZ324" s="873"/>
      <c r="DA324" s="873"/>
      <c r="DB324" s="873"/>
      <c r="DC324" s="873"/>
      <c r="DD324" s="873"/>
      <c r="DE324" s="873"/>
      <c r="DF324" s="873"/>
      <c r="DG324" s="873"/>
      <c r="DH324" s="873"/>
      <c r="DI324" s="873"/>
      <c r="DJ324" s="873"/>
      <c r="DK324" s="873"/>
      <c r="DL324" s="873"/>
      <c r="DM324" s="873"/>
      <c r="DN324" s="104"/>
      <c r="DO324" s="104"/>
      <c r="DP324" s="104"/>
      <c r="DQ324" s="104"/>
      <c r="DR324" s="104"/>
      <c r="DS324" s="104"/>
      <c r="DT324" s="104"/>
      <c r="DU324" s="104"/>
      <c r="DV324" s="104"/>
      <c r="DW324" s="104"/>
      <c r="DX324" s="104"/>
      <c r="DY324" s="104"/>
      <c r="DZ324" s="104"/>
      <c r="EA324" s="104"/>
      <c r="EB324" s="104"/>
      <c r="EC324" s="104"/>
      <c r="ED324" s="104"/>
      <c r="EE324" s="104"/>
      <c r="EF324" s="104"/>
      <c r="EG324" s="104"/>
      <c r="EH324" s="104"/>
      <c r="EI324" s="104"/>
      <c r="EJ324" s="104"/>
      <c r="EK324" s="104"/>
      <c r="EL324" s="104"/>
      <c r="EM324" s="104"/>
      <c r="EN324" s="104"/>
      <c r="EO324" s="104"/>
      <c r="EP324" s="104"/>
      <c r="EQ324" s="879"/>
      <c r="ER324" s="326"/>
      <c r="ES324" s="70"/>
      <c r="ET324" s="165"/>
      <c r="EU324" s="70"/>
      <c r="EV324" s="70"/>
      <c r="EW324" s="326"/>
      <c r="EX324" s="326"/>
      <c r="EY324" s="326"/>
      <c r="EZ324" s="327"/>
      <c r="FA324" s="574"/>
      <c r="FB324" s="326"/>
      <c r="FC324" s="327"/>
      <c r="FD324" s="574"/>
      <c r="FE324" s="225"/>
      <c r="FF324" s="104"/>
      <c r="FG324" s="225"/>
      <c r="FH324" s="225"/>
      <c r="FI324" s="225"/>
      <c r="FJ324" s="225"/>
      <c r="FK324" s="225"/>
      <c r="FL324" s="225"/>
      <c r="FM324" s="225"/>
      <c r="FN324" s="225"/>
      <c r="FO324" s="225"/>
      <c r="FP324" s="576"/>
      <c r="FQ324" s="576"/>
      <c r="FR324" s="576"/>
      <c r="FS324" s="576"/>
      <c r="FT324" s="577"/>
      <c r="FU324" s="225"/>
      <c r="FV324" s="225"/>
      <c r="FW324" s="225"/>
      <c r="FX324" s="225"/>
      <c r="FY324" s="225"/>
      <c r="FZ324" s="225"/>
      <c r="GA324" s="225"/>
    </row>
    <row r="325" ht="28.5" customHeight="1">
      <c r="A325" s="1321">
        <v>7.0</v>
      </c>
      <c r="B325" s="54" t="s">
        <v>258</v>
      </c>
      <c r="C325" s="880" t="s">
        <v>537</v>
      </c>
      <c r="D325" s="568" t="s">
        <v>11</v>
      </c>
      <c r="E325" s="868" t="s">
        <v>989</v>
      </c>
      <c r="F325" s="587" t="s">
        <v>990</v>
      </c>
      <c r="G325" s="587" t="s">
        <v>41</v>
      </c>
      <c r="H325" s="570" t="s">
        <v>1782</v>
      </c>
      <c r="I325" s="756" t="s">
        <v>271</v>
      </c>
      <c r="J325" s="587" t="s">
        <v>1765</v>
      </c>
      <c r="K325" s="395" t="s">
        <v>552</v>
      </c>
      <c r="L325" s="244">
        <v>7500.0</v>
      </c>
      <c r="M325" s="527">
        <v>0.0</v>
      </c>
      <c r="N325" s="842" t="s">
        <v>1762</v>
      </c>
      <c r="O325" s="582"/>
      <c r="P325" s="582"/>
      <c r="Q325" s="582"/>
      <c r="R325" s="583"/>
      <c r="S325" s="758" t="s">
        <v>1762</v>
      </c>
      <c r="T325" s="104"/>
      <c r="U325" s="831" t="s">
        <v>96</v>
      </c>
      <c r="V325" s="581"/>
      <c r="W325" s="104"/>
      <c r="X325" s="249"/>
      <c r="Y325" s="572"/>
      <c r="Z325" s="573"/>
      <c r="AA325" s="83"/>
      <c r="AB325" s="871"/>
      <c r="AC325" s="104"/>
      <c r="AD325" s="584"/>
      <c r="AE325" s="584"/>
      <c r="AF325" s="872"/>
      <c r="AG325" s="1297" t="s">
        <v>191</v>
      </c>
      <c r="AH325" s="759" t="s">
        <v>1726</v>
      </c>
      <c r="AI325" s="873"/>
      <c r="AJ325" s="873"/>
      <c r="AK325" s="873"/>
      <c r="AL325" s="873"/>
      <c r="AM325" s="303"/>
      <c r="AN325" s="874"/>
      <c r="AO325" s="874"/>
      <c r="AP325" s="875"/>
      <c r="AQ325" s="1323" t="s">
        <v>1761</v>
      </c>
      <c r="AR325" s="874"/>
      <c r="AS325" s="874"/>
      <c r="AT325" s="893"/>
      <c r="AU325" s="874"/>
      <c r="AV325" s="874"/>
      <c r="AW325" s="874"/>
      <c r="AX325" s="874"/>
      <c r="AY325" s="873"/>
      <c r="AZ325" s="874"/>
      <c r="BA325" s="873"/>
      <c r="BB325" s="896"/>
      <c r="BC325" s="896"/>
      <c r="BD325" s="896"/>
      <c r="BE325" s="873"/>
      <c r="BF325" s="896"/>
      <c r="BG325" s="897">
        <f t="shared" si="612"/>
        <v>0</v>
      </c>
      <c r="BH325" s="877">
        <f t="shared" si="613"/>
        <v>0</v>
      </c>
      <c r="BI325" s="898">
        <f t="shared" si="614"/>
        <v>0</v>
      </c>
      <c r="BJ325" s="873"/>
      <c r="BK325" s="896"/>
      <c r="BL325" s="896"/>
      <c r="BM325" s="896"/>
      <c r="BN325" s="873"/>
      <c r="BO325" s="896"/>
      <c r="BP325" s="897">
        <f t="shared" si="598"/>
        <v>0</v>
      </c>
      <c r="BQ325" s="877">
        <f t="shared" si="599"/>
        <v>0</v>
      </c>
      <c r="BR325" s="898">
        <f t="shared" si="600"/>
        <v>0</v>
      </c>
      <c r="BS325" s="873"/>
      <c r="BT325" s="873"/>
      <c r="BU325" s="873"/>
      <c r="BV325" s="873"/>
      <c r="BW325" s="873"/>
      <c r="BX325" s="873"/>
      <c r="BY325" s="876">
        <f t="shared" si="601"/>
        <v>0</v>
      </c>
      <c r="BZ325" s="877">
        <f t="shared" si="602"/>
        <v>0</v>
      </c>
      <c r="CA325" s="878">
        <f t="shared" si="603"/>
        <v>0</v>
      </c>
      <c r="CB325" s="873"/>
      <c r="CC325" s="873"/>
      <c r="CD325" s="873"/>
      <c r="CE325" s="873"/>
      <c r="CF325" s="873"/>
      <c r="CG325" s="873"/>
      <c r="CH325" s="876">
        <f t="shared" si="604"/>
        <v>0</v>
      </c>
      <c r="CI325" s="877">
        <f t="shared" si="605"/>
        <v>0</v>
      </c>
      <c r="CJ325" s="878">
        <f t="shared" si="606"/>
        <v>0</v>
      </c>
      <c r="CK325" s="873"/>
      <c r="CL325" s="873"/>
      <c r="CM325" s="873"/>
      <c r="CN325" s="873"/>
      <c r="CO325" s="873"/>
      <c r="CP325" s="873"/>
      <c r="CQ325" s="873"/>
      <c r="CR325" s="873"/>
      <c r="CS325" s="873"/>
      <c r="CT325" s="873"/>
      <c r="CU325" s="873"/>
      <c r="CV325" s="873"/>
      <c r="CW325" s="873"/>
      <c r="CX325" s="873"/>
      <c r="CY325" s="873"/>
      <c r="CZ325" s="873"/>
      <c r="DA325" s="873"/>
      <c r="DB325" s="873"/>
      <c r="DC325" s="873"/>
      <c r="DD325" s="873"/>
      <c r="DE325" s="873"/>
      <c r="DF325" s="873"/>
      <c r="DG325" s="873"/>
      <c r="DH325" s="873"/>
      <c r="DI325" s="873"/>
      <c r="DJ325" s="873"/>
      <c r="DK325" s="873"/>
      <c r="DL325" s="873"/>
      <c r="DM325" s="873"/>
      <c r="DN325" s="104"/>
      <c r="DO325" s="104"/>
      <c r="DP325" s="104"/>
      <c r="DQ325" s="104"/>
      <c r="DR325" s="104"/>
      <c r="DS325" s="104"/>
      <c r="DT325" s="104"/>
      <c r="DU325" s="104"/>
      <c r="DV325" s="104"/>
      <c r="DW325" s="104"/>
      <c r="DX325" s="104"/>
      <c r="DY325" s="104"/>
      <c r="DZ325" s="104"/>
      <c r="EA325" s="104"/>
      <c r="EB325" s="104"/>
      <c r="EC325" s="104"/>
      <c r="ED325" s="104"/>
      <c r="EE325" s="104"/>
      <c r="EF325" s="104"/>
      <c r="EG325" s="104"/>
      <c r="EH325" s="104"/>
      <c r="EI325" s="104"/>
      <c r="EJ325" s="104"/>
      <c r="EK325" s="104"/>
      <c r="EL325" s="104"/>
      <c r="EM325" s="104"/>
      <c r="EN325" s="104"/>
      <c r="EO325" s="104"/>
      <c r="EP325" s="104"/>
      <c r="EQ325" s="879"/>
      <c r="ER325" s="326"/>
      <c r="ES325" s="70"/>
      <c r="ET325" s="165"/>
      <c r="EU325" s="70"/>
      <c r="EV325" s="70"/>
      <c r="EW325" s="326"/>
      <c r="EX325" s="326"/>
      <c r="EY325" s="326"/>
      <c r="EZ325" s="327"/>
      <c r="FA325" s="574"/>
      <c r="FB325" s="326"/>
      <c r="FC325" s="327"/>
      <c r="FD325" s="574"/>
      <c r="FE325" s="225"/>
      <c r="FF325" s="104"/>
      <c r="FG325" s="225"/>
      <c r="FH325" s="225"/>
      <c r="FI325" s="225"/>
      <c r="FJ325" s="225"/>
      <c r="FK325" s="225"/>
      <c r="FL325" s="225"/>
      <c r="FM325" s="225"/>
      <c r="FN325" s="225"/>
      <c r="FO325" s="225"/>
      <c r="FP325" s="576"/>
      <c r="FQ325" s="576"/>
      <c r="FR325" s="576"/>
      <c r="FS325" s="576"/>
      <c r="FT325" s="577"/>
      <c r="FU325" s="225"/>
      <c r="FV325" s="225"/>
      <c r="FW325" s="225"/>
      <c r="FX325" s="225"/>
      <c r="FY325" s="225"/>
      <c r="FZ325" s="225"/>
      <c r="GA325" s="225"/>
    </row>
    <row r="326" ht="28.5" customHeight="1">
      <c r="A326" s="1321">
        <v>8.0</v>
      </c>
      <c r="B326" s="54" t="s">
        <v>258</v>
      </c>
      <c r="C326" s="880" t="s">
        <v>1736</v>
      </c>
      <c r="D326" s="568" t="s">
        <v>11</v>
      </c>
      <c r="E326" s="868" t="s">
        <v>952</v>
      </c>
      <c r="F326" s="570" t="s">
        <v>385</v>
      </c>
      <c r="G326" s="570" t="s">
        <v>42</v>
      </c>
      <c r="H326" s="570" t="s">
        <v>1783</v>
      </c>
      <c r="I326" s="395" t="s">
        <v>954</v>
      </c>
      <c r="J326" s="570" t="s">
        <v>1784</v>
      </c>
      <c r="K326" s="395" t="s">
        <v>771</v>
      </c>
      <c r="L326" s="244">
        <v>7500.0</v>
      </c>
      <c r="M326" s="527">
        <v>7532.712</v>
      </c>
      <c r="N326" s="801" t="s">
        <v>1754</v>
      </c>
      <c r="O326" s="1326"/>
      <c r="P326" s="1326"/>
      <c r="Q326" s="1326"/>
      <c r="R326" s="1327"/>
      <c r="S326" s="801" t="s">
        <v>1774</v>
      </c>
      <c r="T326" s="104"/>
      <c r="U326" s="409">
        <v>46008.0</v>
      </c>
      <c r="V326" s="581"/>
      <c r="W326" s="104"/>
      <c r="X326" s="249"/>
      <c r="Y326" s="572"/>
      <c r="Z326" s="573"/>
      <c r="AA326" s="83"/>
      <c r="AB326" s="871"/>
      <c r="AC326" s="104"/>
      <c r="AD326" s="584"/>
      <c r="AE326" s="584"/>
      <c r="AF326" s="872"/>
      <c r="AG326" s="911" t="s">
        <v>957</v>
      </c>
      <c r="AH326" s="759" t="s">
        <v>1726</v>
      </c>
      <c r="AI326" s="873"/>
      <c r="AJ326" s="873"/>
      <c r="AK326" s="873"/>
      <c r="AL326" s="873"/>
      <c r="AM326" s="303"/>
      <c r="AN326" s="874"/>
      <c r="AO326" s="874"/>
      <c r="AP326" s="889">
        <v>4000.0</v>
      </c>
      <c r="AQ326" s="978">
        <f t="shared" ref="AQ326:AQ327" si="615">(48.75*AP326)/4200</f>
        <v>46.42857143</v>
      </c>
      <c r="AR326" s="1273">
        <v>16644.0</v>
      </c>
      <c r="AS326" s="1198">
        <f t="shared" ref="AS326:AS327" si="616">AQ326*AR326</f>
        <v>772757.1429</v>
      </c>
      <c r="AT326" s="893">
        <v>737752.0</v>
      </c>
      <c r="AU326" s="893">
        <v>737752.0</v>
      </c>
      <c r="AV326" s="1273">
        <v>177000.0</v>
      </c>
      <c r="AW326" s="1193">
        <f t="shared" ref="AW326:AW327" si="617">(AT326+AV326)-AS326</f>
        <v>141994.8571</v>
      </c>
      <c r="AX326" s="874"/>
      <c r="AY326" s="873"/>
      <c r="AZ326" s="874"/>
      <c r="BA326" s="873"/>
      <c r="BB326" s="896">
        <v>45996.0</v>
      </c>
      <c r="BC326" s="896">
        <v>45998.0</v>
      </c>
      <c r="BD326" s="896">
        <v>45998.0</v>
      </c>
      <c r="BE326" s="873"/>
      <c r="BF326" s="896">
        <v>46001.0</v>
      </c>
      <c r="BG326" s="897">
        <f t="shared" si="612"/>
        <v>46001</v>
      </c>
      <c r="BH326" s="877">
        <f t="shared" si="613"/>
        <v>5</v>
      </c>
      <c r="BI326" s="898">
        <f t="shared" si="614"/>
        <v>46001</v>
      </c>
      <c r="BJ326" s="873"/>
      <c r="BK326" s="896">
        <v>45996.0</v>
      </c>
      <c r="BL326" s="896">
        <v>45998.0</v>
      </c>
      <c r="BM326" s="896">
        <v>45998.0</v>
      </c>
      <c r="BN326" s="873"/>
      <c r="BO326" s="896">
        <v>46001.0</v>
      </c>
      <c r="BP326" s="897">
        <f t="shared" si="598"/>
        <v>46001</v>
      </c>
      <c r="BQ326" s="877">
        <f t="shared" si="599"/>
        <v>5</v>
      </c>
      <c r="BR326" s="898">
        <f t="shared" si="600"/>
        <v>46001</v>
      </c>
      <c r="BS326" s="873"/>
      <c r="BT326" s="873"/>
      <c r="BU326" s="873"/>
      <c r="BV326" s="873"/>
      <c r="BW326" s="873"/>
      <c r="BX326" s="873"/>
      <c r="BY326" s="876">
        <f t="shared" si="601"/>
        <v>0</v>
      </c>
      <c r="BZ326" s="877">
        <f t="shared" si="602"/>
        <v>0</v>
      </c>
      <c r="CA326" s="878">
        <f t="shared" si="603"/>
        <v>0</v>
      </c>
      <c r="CB326" s="873"/>
      <c r="CC326" s="873"/>
      <c r="CD326" s="873"/>
      <c r="CE326" s="873"/>
      <c r="CF326" s="873"/>
      <c r="CG326" s="873"/>
      <c r="CH326" s="876">
        <f t="shared" si="604"/>
        <v>0</v>
      </c>
      <c r="CI326" s="877">
        <f t="shared" si="605"/>
        <v>0</v>
      </c>
      <c r="CJ326" s="878">
        <f t="shared" si="606"/>
        <v>0</v>
      </c>
      <c r="CK326" s="873"/>
      <c r="CL326" s="873"/>
      <c r="CM326" s="873"/>
      <c r="CN326" s="873"/>
      <c r="CO326" s="873"/>
      <c r="CP326" s="873"/>
      <c r="CQ326" s="873"/>
      <c r="CR326" s="873"/>
      <c r="CS326" s="873"/>
      <c r="CT326" s="873"/>
      <c r="CU326" s="873"/>
      <c r="CV326" s="873"/>
      <c r="CW326" s="873"/>
      <c r="CX326" s="873"/>
      <c r="CY326" s="873"/>
      <c r="CZ326" s="873"/>
      <c r="DA326" s="873"/>
      <c r="DB326" s="873"/>
      <c r="DC326" s="873"/>
      <c r="DD326" s="873"/>
      <c r="DE326" s="873"/>
      <c r="DF326" s="873"/>
      <c r="DG326" s="873"/>
      <c r="DH326" s="873"/>
      <c r="DI326" s="873"/>
      <c r="DJ326" s="873"/>
      <c r="DK326" s="873"/>
      <c r="DL326" s="873"/>
      <c r="DM326" s="873"/>
      <c r="DN326" s="104"/>
      <c r="DO326" s="104"/>
      <c r="DP326" s="104"/>
      <c r="DQ326" s="104"/>
      <c r="DR326" s="104"/>
      <c r="DS326" s="104"/>
      <c r="DT326" s="104"/>
      <c r="DU326" s="104"/>
      <c r="DV326" s="104"/>
      <c r="DW326" s="104"/>
      <c r="DX326" s="104"/>
      <c r="DY326" s="104"/>
      <c r="DZ326" s="104"/>
      <c r="EA326" s="104"/>
      <c r="EB326" s="104"/>
      <c r="EC326" s="104"/>
      <c r="ED326" s="104"/>
      <c r="EE326" s="104"/>
      <c r="EF326" s="104"/>
      <c r="EG326" s="104"/>
      <c r="EH326" s="104"/>
      <c r="EI326" s="104"/>
      <c r="EJ326" s="104"/>
      <c r="EK326" s="104"/>
      <c r="EL326" s="104"/>
      <c r="EM326" s="104"/>
      <c r="EN326" s="104"/>
      <c r="EO326" s="104"/>
      <c r="EP326" s="104"/>
      <c r="EQ326" s="879"/>
      <c r="ER326" s="326"/>
      <c r="ES326" s="70"/>
      <c r="ET326" s="165"/>
      <c r="EU326" s="70"/>
      <c r="EV326" s="70"/>
      <c r="EW326" s="326"/>
      <c r="EX326" s="326"/>
      <c r="EY326" s="326"/>
      <c r="EZ326" s="327"/>
      <c r="FA326" s="574"/>
      <c r="FB326" s="326"/>
      <c r="FC326" s="327"/>
      <c r="FD326" s="574"/>
      <c r="FE326" s="225"/>
      <c r="FF326" s="104"/>
      <c r="FG326" s="225"/>
      <c r="FH326" s="225"/>
      <c r="FI326" s="225"/>
      <c r="FJ326" s="225"/>
      <c r="FK326" s="225"/>
      <c r="FL326" s="225"/>
      <c r="FM326" s="225"/>
      <c r="FN326" s="225"/>
      <c r="FO326" s="225"/>
      <c r="FP326" s="576"/>
      <c r="FQ326" s="576"/>
      <c r="FR326" s="576"/>
      <c r="FS326" s="576"/>
      <c r="FT326" s="577"/>
      <c r="FU326" s="225"/>
      <c r="FV326" s="225"/>
      <c r="FW326" s="225"/>
      <c r="FX326" s="225"/>
      <c r="FY326" s="225"/>
      <c r="FZ326" s="225"/>
      <c r="GA326" s="225"/>
    </row>
    <row r="327" ht="28.5" customHeight="1">
      <c r="A327" s="1328">
        <v>9.0</v>
      </c>
      <c r="B327" s="265" t="s">
        <v>258</v>
      </c>
      <c r="C327" s="1329" t="s">
        <v>1736</v>
      </c>
      <c r="D327" s="654" t="s">
        <v>11</v>
      </c>
      <c r="E327" s="1330" t="s">
        <v>958</v>
      </c>
      <c r="F327" s="1331" t="s">
        <v>959</v>
      </c>
      <c r="G327" s="1331" t="s">
        <v>959</v>
      </c>
      <c r="H327" s="1331" t="s">
        <v>960</v>
      </c>
      <c r="I327" s="1332" t="s">
        <v>756</v>
      </c>
      <c r="J327" s="1331" t="s">
        <v>1785</v>
      </c>
      <c r="K327" s="1332" t="s">
        <v>962</v>
      </c>
      <c r="L327" s="659">
        <v>7500.0</v>
      </c>
      <c r="M327" s="1333">
        <v>0.0</v>
      </c>
      <c r="N327" s="1334" t="s">
        <v>1786</v>
      </c>
      <c r="O327" s="1335"/>
      <c r="P327" s="1335"/>
      <c r="Q327" s="1335"/>
      <c r="R327" s="1336"/>
      <c r="S327" s="1334" t="s">
        <v>1787</v>
      </c>
      <c r="T327" s="663"/>
      <c r="U327" s="424" t="s">
        <v>96</v>
      </c>
      <c r="V327" s="664"/>
      <c r="W327" s="663"/>
      <c r="X327" s="655"/>
      <c r="Y327" s="666"/>
      <c r="Z327" s="667"/>
      <c r="AA327" s="199"/>
      <c r="AB327" s="1337"/>
      <c r="AC327" s="663"/>
      <c r="AD327" s="1338"/>
      <c r="AE327" s="1338"/>
      <c r="AF327" s="1339"/>
      <c r="AG327" s="1340" t="s">
        <v>957</v>
      </c>
      <c r="AH327" s="1341" t="s">
        <v>1726</v>
      </c>
      <c r="AI327" s="1342"/>
      <c r="AJ327" s="1342"/>
      <c r="AK327" s="1342"/>
      <c r="AL327" s="1342"/>
      <c r="AM327" s="669"/>
      <c r="AN327" s="1343"/>
      <c r="AO327" s="1343"/>
      <c r="AP327" s="1344">
        <v>4000.0</v>
      </c>
      <c r="AQ327" s="1345">
        <f t="shared" si="615"/>
        <v>46.42857143</v>
      </c>
      <c r="AR327" s="1346">
        <v>16644.0</v>
      </c>
      <c r="AS327" s="1347">
        <f t="shared" si="616"/>
        <v>772757.1429</v>
      </c>
      <c r="AT327" s="1348">
        <v>737752.0</v>
      </c>
      <c r="AU327" s="1348">
        <v>737752.0</v>
      </c>
      <c r="AV327" s="1346">
        <v>177000.0</v>
      </c>
      <c r="AW327" s="1349">
        <f t="shared" si="617"/>
        <v>141994.8571</v>
      </c>
      <c r="AX327" s="1343"/>
      <c r="AY327" s="1342"/>
      <c r="AZ327" s="1343"/>
      <c r="BA327" s="1342"/>
      <c r="BB327" s="1350">
        <v>45996.0</v>
      </c>
      <c r="BC327" s="1350">
        <v>45998.0</v>
      </c>
      <c r="BD327" s="1350">
        <v>45998.0</v>
      </c>
      <c r="BE327" s="1342"/>
      <c r="BF327" s="1350">
        <v>46001.0</v>
      </c>
      <c r="BG327" s="1351">
        <f t="shared" si="612"/>
        <v>46001</v>
      </c>
      <c r="BH327" s="1352">
        <f t="shared" si="613"/>
        <v>5</v>
      </c>
      <c r="BI327" s="1353">
        <f t="shared" si="614"/>
        <v>46001</v>
      </c>
      <c r="BJ327" s="1342"/>
      <c r="BK327" s="1350">
        <v>45996.0</v>
      </c>
      <c r="BL327" s="1350">
        <v>45998.0</v>
      </c>
      <c r="BM327" s="1350">
        <v>45998.0</v>
      </c>
      <c r="BN327" s="1342"/>
      <c r="BO327" s="1350">
        <v>46001.0</v>
      </c>
      <c r="BP327" s="1351">
        <f t="shared" si="598"/>
        <v>46001</v>
      </c>
      <c r="BQ327" s="1352">
        <f t="shared" si="599"/>
        <v>5</v>
      </c>
      <c r="BR327" s="1353">
        <f t="shared" si="600"/>
        <v>46001</v>
      </c>
      <c r="BS327" s="1342"/>
      <c r="BT327" s="1342"/>
      <c r="BU327" s="1342"/>
      <c r="BV327" s="1342"/>
      <c r="BW327" s="1342"/>
      <c r="BX327" s="1342"/>
      <c r="BY327" s="1354">
        <f t="shared" si="601"/>
        <v>0</v>
      </c>
      <c r="BZ327" s="1352">
        <f t="shared" si="602"/>
        <v>0</v>
      </c>
      <c r="CA327" s="1355">
        <f t="shared" si="603"/>
        <v>0</v>
      </c>
      <c r="CB327" s="1342"/>
      <c r="CC327" s="1342"/>
      <c r="CD327" s="1342"/>
      <c r="CE327" s="1342"/>
      <c r="CF327" s="1342"/>
      <c r="CG327" s="1342"/>
      <c r="CH327" s="1354">
        <f t="shared" si="604"/>
        <v>0</v>
      </c>
      <c r="CI327" s="1352">
        <f t="shared" si="605"/>
        <v>0</v>
      </c>
      <c r="CJ327" s="1355">
        <f t="shared" si="606"/>
        <v>0</v>
      </c>
      <c r="CK327" s="1342"/>
      <c r="CL327" s="1342"/>
      <c r="CM327" s="1342"/>
      <c r="CN327" s="1342"/>
      <c r="CO327" s="1342"/>
      <c r="CP327" s="1342"/>
      <c r="CQ327" s="1342"/>
      <c r="CR327" s="1342"/>
      <c r="CS327" s="1342"/>
      <c r="CT327" s="1342"/>
      <c r="CU327" s="1342"/>
      <c r="CV327" s="1342"/>
      <c r="CW327" s="1342"/>
      <c r="CX327" s="1342"/>
      <c r="CY327" s="1342"/>
      <c r="CZ327" s="1342"/>
      <c r="DA327" s="1342"/>
      <c r="DB327" s="1342"/>
      <c r="DC327" s="1342"/>
      <c r="DD327" s="1342"/>
      <c r="DE327" s="1342"/>
      <c r="DF327" s="1342"/>
      <c r="DG327" s="1342"/>
      <c r="DH327" s="1342"/>
      <c r="DI327" s="1342"/>
      <c r="DJ327" s="1342"/>
      <c r="DK327" s="1342"/>
      <c r="DL327" s="1342"/>
      <c r="DM327" s="1342"/>
      <c r="DN327" s="663"/>
      <c r="DO327" s="663"/>
      <c r="DP327" s="663"/>
      <c r="DQ327" s="663"/>
      <c r="DR327" s="663"/>
      <c r="DS327" s="663"/>
      <c r="DT327" s="663"/>
      <c r="DU327" s="663"/>
      <c r="DV327" s="663"/>
      <c r="DW327" s="663"/>
      <c r="DX327" s="663"/>
      <c r="DY327" s="663"/>
      <c r="DZ327" s="663"/>
      <c r="EA327" s="663"/>
      <c r="EB327" s="663"/>
      <c r="EC327" s="663"/>
      <c r="ED327" s="663"/>
      <c r="EE327" s="663"/>
      <c r="EF327" s="663"/>
      <c r="EG327" s="663"/>
      <c r="EH327" s="663"/>
      <c r="EI327" s="663"/>
      <c r="EJ327" s="663"/>
      <c r="EK327" s="663"/>
      <c r="EL327" s="663"/>
      <c r="EM327" s="663"/>
      <c r="EN327" s="663"/>
      <c r="EO327" s="663"/>
      <c r="EP327" s="663"/>
      <c r="EQ327" s="1356"/>
      <c r="ER327" s="648"/>
      <c r="ES327" s="671"/>
      <c r="ET327" s="670"/>
      <c r="EU327" s="671"/>
      <c r="EV327" s="671"/>
      <c r="EW327" s="648"/>
      <c r="EX327" s="648"/>
      <c r="EY327" s="648"/>
      <c r="EZ327" s="649"/>
      <c r="FA327" s="673"/>
      <c r="FB327" s="648"/>
      <c r="FC327" s="649"/>
      <c r="FD327" s="673"/>
      <c r="FE327" s="674"/>
      <c r="FF327" s="663"/>
      <c r="FG327" s="674"/>
      <c r="FH327" s="674"/>
      <c r="FI327" s="674"/>
      <c r="FJ327" s="674"/>
      <c r="FK327" s="674"/>
      <c r="FL327" s="674"/>
      <c r="FM327" s="674"/>
      <c r="FN327" s="674"/>
      <c r="FO327" s="674"/>
      <c r="FP327" s="675"/>
      <c r="FQ327" s="675"/>
      <c r="FR327" s="675"/>
      <c r="FS327" s="675"/>
      <c r="FT327" s="676"/>
      <c r="FU327" s="674"/>
      <c r="FV327" s="674"/>
      <c r="FW327" s="674"/>
      <c r="FX327" s="674"/>
      <c r="FY327" s="674"/>
      <c r="FZ327" s="674"/>
      <c r="GA327" s="674"/>
    </row>
    <row r="328" ht="28.5" customHeight="1">
      <c r="A328" s="561"/>
      <c r="B328" s="54"/>
      <c r="C328" s="1357"/>
      <c r="D328" s="597"/>
      <c r="E328" s="1358"/>
      <c r="F328" s="597"/>
      <c r="G328" s="1359"/>
      <c r="H328" s="1360"/>
      <c r="I328" s="1359"/>
      <c r="J328" s="1360"/>
      <c r="K328" s="1360"/>
      <c r="L328" s="1361"/>
      <c r="M328" s="1360"/>
      <c r="N328" s="1362"/>
      <c r="O328" s="583"/>
      <c r="P328" s="583"/>
      <c r="Q328" s="583"/>
      <c r="R328" s="583"/>
      <c r="S328" s="1363"/>
      <c r="T328" s="104"/>
      <c r="U328" s="1364"/>
      <c r="V328" s="104"/>
      <c r="W328" s="104"/>
      <c r="X328" s="104"/>
      <c r="Y328" s="574"/>
      <c r="Z328" s="606"/>
      <c r="AA328" s="606"/>
      <c r="AB328" s="574"/>
      <c r="AC328" s="104"/>
      <c r="AD328" s="584"/>
      <c r="AE328" s="584"/>
      <c r="AF328" s="584"/>
      <c r="AG328" s="104"/>
      <c r="AH328" s="561"/>
      <c r="AI328" s="104"/>
      <c r="AJ328" s="104"/>
      <c r="AK328" s="104"/>
      <c r="AL328" s="104"/>
      <c r="AM328" s="303"/>
      <c r="AN328" s="303"/>
      <c r="AO328" s="303"/>
      <c r="AP328" s="303"/>
      <c r="AQ328" s="303"/>
      <c r="AR328" s="303"/>
      <c r="AS328" s="303"/>
      <c r="AT328" s="303"/>
      <c r="AU328" s="303"/>
      <c r="AV328" s="303"/>
      <c r="AW328" s="303"/>
      <c r="AX328" s="303"/>
      <c r="AY328" s="104"/>
      <c r="AZ328" s="303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04"/>
      <c r="BL328" s="104"/>
      <c r="BM328" s="104"/>
      <c r="BN328" s="104"/>
      <c r="BO328" s="104"/>
      <c r="BP328" s="104"/>
      <c r="BQ328" s="104"/>
      <c r="BR328" s="104"/>
      <c r="BS328" s="104"/>
      <c r="BT328" s="104"/>
      <c r="BU328" s="104"/>
      <c r="BV328" s="104"/>
      <c r="BW328" s="104"/>
      <c r="BX328" s="104"/>
      <c r="BY328" s="104"/>
      <c r="BZ328" s="104"/>
      <c r="CA328" s="104"/>
      <c r="CB328" s="104"/>
      <c r="CC328" s="104"/>
      <c r="CD328" s="104"/>
      <c r="CE328" s="104"/>
      <c r="CF328" s="104"/>
      <c r="CG328" s="104"/>
      <c r="CH328" s="104"/>
      <c r="CI328" s="104"/>
      <c r="CJ328" s="104"/>
      <c r="CK328" s="104"/>
      <c r="CL328" s="104"/>
      <c r="CM328" s="104"/>
      <c r="CN328" s="104"/>
      <c r="CO328" s="104"/>
      <c r="CP328" s="104"/>
      <c r="CQ328" s="104"/>
      <c r="CR328" s="104"/>
      <c r="CS328" s="104"/>
      <c r="CT328" s="104"/>
      <c r="CU328" s="104"/>
      <c r="CV328" s="104"/>
      <c r="CW328" s="104"/>
      <c r="CX328" s="104"/>
      <c r="CY328" s="104"/>
      <c r="CZ328" s="104"/>
      <c r="DA328" s="104"/>
      <c r="DB328" s="104"/>
      <c r="DC328" s="104"/>
      <c r="DD328" s="104"/>
      <c r="DE328" s="104"/>
      <c r="DF328" s="104"/>
      <c r="DG328" s="104"/>
      <c r="DH328" s="104"/>
      <c r="DI328" s="104"/>
      <c r="DJ328" s="104"/>
      <c r="DK328" s="104"/>
      <c r="DL328" s="104"/>
      <c r="DM328" s="104"/>
      <c r="DN328" s="104"/>
      <c r="DO328" s="104"/>
      <c r="DP328" s="104"/>
      <c r="DQ328" s="104"/>
      <c r="DR328" s="104"/>
      <c r="DS328" s="104"/>
      <c r="DT328" s="104"/>
      <c r="DU328" s="104"/>
      <c r="DV328" s="104"/>
      <c r="DW328" s="104"/>
      <c r="DX328" s="104"/>
      <c r="DY328" s="104"/>
      <c r="DZ328" s="104"/>
      <c r="EA328" s="104"/>
      <c r="EB328" s="104"/>
      <c r="EC328" s="104"/>
      <c r="ED328" s="104"/>
      <c r="EE328" s="104"/>
      <c r="EF328" s="104"/>
      <c r="EG328" s="104"/>
      <c r="EH328" s="104"/>
      <c r="EI328" s="104"/>
      <c r="EJ328" s="104"/>
      <c r="EK328" s="104"/>
      <c r="EL328" s="104"/>
      <c r="EM328" s="104"/>
      <c r="EN328" s="104"/>
      <c r="EO328" s="104"/>
      <c r="EP328" s="104"/>
      <c r="EQ328" s="303"/>
      <c r="ER328" s="326"/>
      <c r="ES328" s="326"/>
      <c r="ET328" s="303"/>
      <c r="EU328" s="326"/>
      <c r="EV328" s="326"/>
      <c r="EW328" s="326"/>
      <c r="EX328" s="326"/>
      <c r="EY328" s="326"/>
      <c r="EZ328" s="327"/>
      <c r="FA328" s="574"/>
      <c r="FB328" s="326"/>
      <c r="FC328" s="327"/>
      <c r="FD328" s="574"/>
      <c r="FE328" s="225"/>
      <c r="FF328" s="104"/>
      <c r="FG328" s="225"/>
      <c r="FH328" s="225"/>
      <c r="FI328" s="225"/>
      <c r="FJ328" s="225"/>
      <c r="FK328" s="225"/>
      <c r="FL328" s="225"/>
      <c r="FM328" s="225"/>
      <c r="FN328" s="225"/>
      <c r="FO328" s="225"/>
      <c r="FP328" s="225"/>
      <c r="FQ328" s="225"/>
      <c r="FR328" s="225"/>
      <c r="FS328" s="576"/>
      <c r="FT328" s="1072"/>
      <c r="FU328" s="225"/>
      <c r="FV328" s="225"/>
      <c r="FW328" s="225"/>
      <c r="FX328" s="225"/>
      <c r="FY328" s="225"/>
      <c r="FZ328" s="225"/>
      <c r="GA328" s="225"/>
    </row>
    <row r="329" ht="28.5" customHeight="1">
      <c r="A329" s="561"/>
      <c r="B329" s="54"/>
      <c r="C329" s="1357"/>
      <c r="D329" s="597"/>
      <c r="E329" s="1358"/>
      <c r="F329" s="597"/>
      <c r="G329" s="1359"/>
      <c r="H329" s="1360"/>
      <c r="I329" s="1359"/>
      <c r="J329" s="1360"/>
      <c r="K329" s="1360"/>
      <c r="L329" s="1361"/>
      <c r="M329" s="1360"/>
      <c r="N329" s="1362"/>
      <c r="O329" s="583"/>
      <c r="P329" s="583"/>
      <c r="Q329" s="583"/>
      <c r="R329" s="583"/>
      <c r="S329" s="1363"/>
      <c r="T329" s="104"/>
      <c r="U329" s="1364"/>
      <c r="V329" s="104"/>
      <c r="W329" s="104"/>
      <c r="X329" s="104"/>
      <c r="Y329" s="574"/>
      <c r="Z329" s="606"/>
      <c r="AA329" s="606"/>
      <c r="AB329" s="574"/>
      <c r="AC329" s="104"/>
      <c r="AD329" s="584"/>
      <c r="AE329" s="584"/>
      <c r="AF329" s="584"/>
      <c r="AG329" s="104"/>
      <c r="AH329" s="561"/>
      <c r="AI329" s="104"/>
      <c r="AJ329" s="104"/>
      <c r="AK329" s="104"/>
      <c r="AL329" s="104"/>
      <c r="AM329" s="303"/>
      <c r="AN329" s="303"/>
      <c r="AO329" s="303"/>
      <c r="AP329" s="303"/>
      <c r="AQ329" s="303"/>
      <c r="AR329" s="303"/>
      <c r="AS329" s="303"/>
      <c r="AT329" s="303"/>
      <c r="AU329" s="303"/>
      <c r="AV329" s="303"/>
      <c r="AW329" s="303"/>
      <c r="AX329" s="303"/>
      <c r="AY329" s="104"/>
      <c r="AZ329" s="303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  <c r="BY329" s="104"/>
      <c r="BZ329" s="104"/>
      <c r="CA329" s="104"/>
      <c r="CB329" s="104"/>
      <c r="CC329" s="104"/>
      <c r="CD329" s="104"/>
      <c r="CE329" s="104"/>
      <c r="CF329" s="104"/>
      <c r="CG329" s="104"/>
      <c r="CH329" s="104"/>
      <c r="CI329" s="104"/>
      <c r="CJ329" s="104"/>
      <c r="CK329" s="104"/>
      <c r="CL329" s="104"/>
      <c r="CM329" s="104"/>
      <c r="CN329" s="104"/>
      <c r="CO329" s="104"/>
      <c r="CP329" s="104"/>
      <c r="CQ329" s="104"/>
      <c r="CR329" s="104"/>
      <c r="CS329" s="104"/>
      <c r="CT329" s="104"/>
      <c r="CU329" s="104"/>
      <c r="CV329" s="104"/>
      <c r="CW329" s="104"/>
      <c r="CX329" s="104"/>
      <c r="CY329" s="104"/>
      <c r="CZ329" s="104"/>
      <c r="DA329" s="104"/>
      <c r="DB329" s="104"/>
      <c r="DC329" s="104"/>
      <c r="DD329" s="104"/>
      <c r="DE329" s="104"/>
      <c r="DF329" s="104"/>
      <c r="DG329" s="104"/>
      <c r="DH329" s="104"/>
      <c r="DI329" s="104"/>
      <c r="DJ329" s="104"/>
      <c r="DK329" s="104"/>
      <c r="DL329" s="104"/>
      <c r="DM329" s="104"/>
      <c r="DN329" s="104"/>
      <c r="DO329" s="104"/>
      <c r="DP329" s="104"/>
      <c r="DQ329" s="104"/>
      <c r="DR329" s="104"/>
      <c r="DS329" s="104"/>
      <c r="DT329" s="104"/>
      <c r="DU329" s="104"/>
      <c r="DV329" s="104"/>
      <c r="DW329" s="104"/>
      <c r="DX329" s="104"/>
      <c r="DY329" s="104"/>
      <c r="DZ329" s="104"/>
      <c r="EA329" s="104"/>
      <c r="EB329" s="104"/>
      <c r="EC329" s="104"/>
      <c r="ED329" s="104"/>
      <c r="EE329" s="104"/>
      <c r="EF329" s="104"/>
      <c r="EG329" s="104"/>
      <c r="EH329" s="104"/>
      <c r="EI329" s="104"/>
      <c r="EJ329" s="104"/>
      <c r="EK329" s="104"/>
      <c r="EL329" s="104"/>
      <c r="EM329" s="104"/>
      <c r="EN329" s="104"/>
      <c r="EO329" s="104"/>
      <c r="EP329" s="104"/>
      <c r="EQ329" s="303"/>
      <c r="ER329" s="326"/>
      <c r="ES329" s="326"/>
      <c r="ET329" s="303"/>
      <c r="EU329" s="326"/>
      <c r="EV329" s="326"/>
      <c r="EW329" s="326"/>
      <c r="EX329" s="326"/>
      <c r="EY329" s="326"/>
      <c r="EZ329" s="327"/>
      <c r="FA329" s="574"/>
      <c r="FB329" s="326"/>
      <c r="FC329" s="327"/>
      <c r="FD329" s="574"/>
      <c r="FE329" s="225"/>
      <c r="FF329" s="104"/>
      <c r="FG329" s="225"/>
      <c r="FH329" s="225"/>
      <c r="FI329" s="225"/>
      <c r="FJ329" s="225"/>
      <c r="FK329" s="225"/>
      <c r="FL329" s="225"/>
      <c r="FM329" s="225"/>
      <c r="FN329" s="225"/>
      <c r="FO329" s="225"/>
      <c r="FP329" s="225"/>
      <c r="FQ329" s="225"/>
      <c r="FR329" s="225"/>
      <c r="FS329" s="576"/>
      <c r="FT329" s="1072"/>
      <c r="FU329" s="225"/>
      <c r="FV329" s="225"/>
      <c r="FW329" s="225"/>
      <c r="FX329" s="225"/>
      <c r="FY329" s="225"/>
      <c r="FZ329" s="225"/>
      <c r="GA329" s="225"/>
    </row>
    <row r="330" ht="28.5" customHeight="1">
      <c r="A330" s="561"/>
      <c r="B330" s="54"/>
      <c r="C330" s="1357"/>
      <c r="D330" s="597"/>
      <c r="E330" s="1358"/>
      <c r="F330" s="597"/>
      <c r="G330" s="1359"/>
      <c r="H330" s="1360"/>
      <c r="I330" s="1359"/>
      <c r="J330" s="1360"/>
      <c r="K330" s="1360"/>
      <c r="L330" s="1361"/>
      <c r="M330" s="1360"/>
      <c r="N330" s="1362"/>
      <c r="O330" s="583"/>
      <c r="P330" s="583"/>
      <c r="Q330" s="583"/>
      <c r="R330" s="583"/>
      <c r="S330" s="1363"/>
      <c r="T330" s="104"/>
      <c r="U330" s="1364"/>
      <c r="V330" s="104"/>
      <c r="W330" s="104"/>
      <c r="X330" s="104"/>
      <c r="Y330" s="574"/>
      <c r="Z330" s="606"/>
      <c r="AA330" s="606"/>
      <c r="AB330" s="574"/>
      <c r="AC330" s="104"/>
      <c r="AD330" s="584"/>
      <c r="AE330" s="584"/>
      <c r="AF330" s="584"/>
      <c r="AG330" s="104"/>
      <c r="AH330" s="561"/>
      <c r="AI330" s="104"/>
      <c r="AJ330" s="104"/>
      <c r="AK330" s="104"/>
      <c r="AL330" s="104"/>
      <c r="AM330" s="303"/>
      <c r="AN330" s="303"/>
      <c r="AO330" s="303"/>
      <c r="AP330" s="303"/>
      <c r="AQ330" s="303"/>
      <c r="AR330" s="303"/>
      <c r="AS330" s="303"/>
      <c r="AT330" s="303"/>
      <c r="AU330" s="303"/>
      <c r="AV330" s="303"/>
      <c r="AW330" s="303"/>
      <c r="AX330" s="303"/>
      <c r="AY330" s="104"/>
      <c r="AZ330" s="303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  <c r="BY330" s="104"/>
      <c r="BZ330" s="104"/>
      <c r="CA330" s="104"/>
      <c r="CB330" s="104"/>
      <c r="CC330" s="104"/>
      <c r="CD330" s="104"/>
      <c r="CE330" s="104"/>
      <c r="CF330" s="104"/>
      <c r="CG330" s="104"/>
      <c r="CH330" s="104"/>
      <c r="CI330" s="104"/>
      <c r="CJ330" s="104"/>
      <c r="CK330" s="104"/>
      <c r="CL330" s="104"/>
      <c r="CM330" s="104"/>
      <c r="CN330" s="104"/>
      <c r="CO330" s="104"/>
      <c r="CP330" s="104"/>
      <c r="CQ330" s="104"/>
      <c r="CR330" s="104"/>
      <c r="CS330" s="104"/>
      <c r="CT330" s="104"/>
      <c r="CU330" s="104"/>
      <c r="CV330" s="104"/>
      <c r="CW330" s="104"/>
      <c r="CX330" s="104"/>
      <c r="CY330" s="104"/>
      <c r="CZ330" s="104"/>
      <c r="DA330" s="104"/>
      <c r="DB330" s="104"/>
      <c r="DC330" s="104"/>
      <c r="DD330" s="104"/>
      <c r="DE330" s="104"/>
      <c r="DF330" s="104"/>
      <c r="DG330" s="104"/>
      <c r="DH330" s="104"/>
      <c r="DI330" s="104"/>
      <c r="DJ330" s="104"/>
      <c r="DK330" s="104"/>
      <c r="DL330" s="104"/>
      <c r="DM330" s="104"/>
      <c r="DN330" s="104"/>
      <c r="DO330" s="104"/>
      <c r="DP330" s="104"/>
      <c r="DQ330" s="104"/>
      <c r="DR330" s="104"/>
      <c r="DS330" s="104"/>
      <c r="DT330" s="104"/>
      <c r="DU330" s="104"/>
      <c r="DV330" s="104"/>
      <c r="DW330" s="104"/>
      <c r="DX330" s="104"/>
      <c r="DY330" s="104"/>
      <c r="DZ330" s="104"/>
      <c r="EA330" s="104"/>
      <c r="EB330" s="104"/>
      <c r="EC330" s="104"/>
      <c r="ED330" s="104"/>
      <c r="EE330" s="104"/>
      <c r="EF330" s="104"/>
      <c r="EG330" s="104"/>
      <c r="EH330" s="104"/>
      <c r="EI330" s="104"/>
      <c r="EJ330" s="104"/>
      <c r="EK330" s="104"/>
      <c r="EL330" s="104"/>
      <c r="EM330" s="104"/>
      <c r="EN330" s="104"/>
      <c r="EO330" s="104"/>
      <c r="EP330" s="104"/>
      <c r="EQ330" s="303"/>
      <c r="ER330" s="326"/>
      <c r="ES330" s="326"/>
      <c r="ET330" s="303"/>
      <c r="EU330" s="326"/>
      <c r="EV330" s="326"/>
      <c r="EW330" s="326"/>
      <c r="EX330" s="326"/>
      <c r="EY330" s="326"/>
      <c r="EZ330" s="327"/>
      <c r="FA330" s="574"/>
      <c r="FB330" s="326"/>
      <c r="FC330" s="327"/>
      <c r="FD330" s="574"/>
      <c r="FE330" s="225"/>
      <c r="FF330" s="104"/>
      <c r="FG330" s="225"/>
      <c r="FH330" s="225"/>
      <c r="FI330" s="225"/>
      <c r="FJ330" s="225"/>
      <c r="FK330" s="225"/>
      <c r="FL330" s="225"/>
      <c r="FM330" s="225"/>
      <c r="FN330" s="225"/>
      <c r="FO330" s="225"/>
      <c r="FP330" s="225"/>
      <c r="FQ330" s="225"/>
      <c r="FR330" s="225"/>
      <c r="FS330" s="576"/>
      <c r="FT330" s="1072"/>
      <c r="FU330" s="225"/>
      <c r="FV330" s="225"/>
      <c r="FW330" s="225"/>
      <c r="FX330" s="225"/>
      <c r="FY330" s="225"/>
      <c r="FZ330" s="225"/>
      <c r="GA330" s="225"/>
    </row>
    <row r="331" ht="28.5" customHeight="1">
      <c r="A331" s="561"/>
      <c r="B331" s="54"/>
      <c r="C331" s="1357"/>
      <c r="D331" s="597"/>
      <c r="E331" s="1358"/>
      <c r="F331" s="597"/>
      <c r="G331" s="1359"/>
      <c r="H331" s="1360"/>
      <c r="I331" s="1359"/>
      <c r="J331" s="1360"/>
      <c r="K331" s="1360"/>
      <c r="L331" s="1361"/>
      <c r="M331" s="1360"/>
      <c r="N331" s="1362"/>
      <c r="O331" s="583"/>
      <c r="P331" s="583"/>
      <c r="Q331" s="583"/>
      <c r="R331" s="583"/>
      <c r="S331" s="1363"/>
      <c r="T331" s="104"/>
      <c r="U331" s="1364"/>
      <c r="V331" s="104"/>
      <c r="W331" s="104"/>
      <c r="X331" s="104"/>
      <c r="Y331" s="574"/>
      <c r="Z331" s="606"/>
      <c r="AA331" s="606"/>
      <c r="AB331" s="574"/>
      <c r="AC331" s="104"/>
      <c r="AD331" s="584"/>
      <c r="AE331" s="584"/>
      <c r="AF331" s="584"/>
      <c r="AG331" s="104"/>
      <c r="AH331" s="561"/>
      <c r="AI331" s="104"/>
      <c r="AJ331" s="104"/>
      <c r="AK331" s="104"/>
      <c r="AL331" s="104"/>
      <c r="AM331" s="303"/>
      <c r="AN331" s="303"/>
      <c r="AO331" s="303"/>
      <c r="AP331" s="303"/>
      <c r="AQ331" s="303"/>
      <c r="AR331" s="303"/>
      <c r="AS331" s="303"/>
      <c r="AT331" s="303"/>
      <c r="AU331" s="303"/>
      <c r="AV331" s="303"/>
      <c r="AW331" s="303"/>
      <c r="AX331" s="303"/>
      <c r="AY331" s="104"/>
      <c r="AZ331" s="303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104"/>
      <c r="BO331" s="104"/>
      <c r="BP331" s="104"/>
      <c r="BQ331" s="104"/>
      <c r="BR331" s="104"/>
      <c r="BS331" s="104"/>
      <c r="BT331" s="104"/>
      <c r="BU331" s="104"/>
      <c r="BV331" s="104"/>
      <c r="BW331" s="104"/>
      <c r="BX331" s="104"/>
      <c r="BY331" s="104"/>
      <c r="BZ331" s="104"/>
      <c r="CA331" s="104"/>
      <c r="CB331" s="104"/>
      <c r="CC331" s="104"/>
      <c r="CD331" s="104"/>
      <c r="CE331" s="104"/>
      <c r="CF331" s="104"/>
      <c r="CG331" s="104"/>
      <c r="CH331" s="104"/>
      <c r="CI331" s="104"/>
      <c r="CJ331" s="104"/>
      <c r="CK331" s="104"/>
      <c r="CL331" s="104"/>
      <c r="CM331" s="104"/>
      <c r="CN331" s="104"/>
      <c r="CO331" s="104"/>
      <c r="CP331" s="104"/>
      <c r="CQ331" s="104"/>
      <c r="CR331" s="104"/>
      <c r="CS331" s="104"/>
      <c r="CT331" s="104"/>
      <c r="CU331" s="104"/>
      <c r="CV331" s="104"/>
      <c r="CW331" s="104"/>
      <c r="CX331" s="104"/>
      <c r="CY331" s="104"/>
      <c r="CZ331" s="104"/>
      <c r="DA331" s="104"/>
      <c r="DB331" s="104"/>
      <c r="DC331" s="104"/>
      <c r="DD331" s="104"/>
      <c r="DE331" s="104"/>
      <c r="DF331" s="104"/>
      <c r="DG331" s="104"/>
      <c r="DH331" s="104"/>
      <c r="DI331" s="104"/>
      <c r="DJ331" s="104"/>
      <c r="DK331" s="104"/>
      <c r="DL331" s="104"/>
      <c r="DM331" s="104"/>
      <c r="DN331" s="104"/>
      <c r="DO331" s="104"/>
      <c r="DP331" s="104"/>
      <c r="DQ331" s="104"/>
      <c r="DR331" s="104"/>
      <c r="DS331" s="104"/>
      <c r="DT331" s="104"/>
      <c r="DU331" s="104"/>
      <c r="DV331" s="104"/>
      <c r="DW331" s="104"/>
      <c r="DX331" s="104"/>
      <c r="DY331" s="104"/>
      <c r="DZ331" s="104"/>
      <c r="EA331" s="104"/>
      <c r="EB331" s="104"/>
      <c r="EC331" s="104"/>
      <c r="ED331" s="104"/>
      <c r="EE331" s="104"/>
      <c r="EF331" s="104"/>
      <c r="EG331" s="104"/>
      <c r="EH331" s="104"/>
      <c r="EI331" s="104"/>
      <c r="EJ331" s="104"/>
      <c r="EK331" s="104"/>
      <c r="EL331" s="104"/>
      <c r="EM331" s="104"/>
      <c r="EN331" s="104"/>
      <c r="EO331" s="104"/>
      <c r="EP331" s="104"/>
      <c r="EQ331" s="303"/>
      <c r="ER331" s="326"/>
      <c r="ES331" s="326"/>
      <c r="ET331" s="303"/>
      <c r="EU331" s="326"/>
      <c r="EV331" s="326"/>
      <c r="EW331" s="326"/>
      <c r="EX331" s="326"/>
      <c r="EY331" s="326"/>
      <c r="EZ331" s="327"/>
      <c r="FA331" s="574"/>
      <c r="FB331" s="326"/>
      <c r="FC331" s="327"/>
      <c r="FD331" s="574"/>
      <c r="FE331" s="225"/>
      <c r="FF331" s="104"/>
      <c r="FG331" s="225"/>
      <c r="FH331" s="225"/>
      <c r="FI331" s="225"/>
      <c r="FJ331" s="225"/>
      <c r="FK331" s="225"/>
      <c r="FL331" s="225"/>
      <c r="FM331" s="225"/>
      <c r="FN331" s="225"/>
      <c r="FO331" s="225"/>
      <c r="FP331" s="225"/>
      <c r="FQ331" s="225"/>
      <c r="FR331" s="225"/>
      <c r="FS331" s="576"/>
      <c r="FT331" s="1072"/>
      <c r="FU331" s="225"/>
      <c r="FV331" s="225"/>
      <c r="FW331" s="225"/>
      <c r="FX331" s="225"/>
      <c r="FY331" s="225"/>
      <c r="FZ331" s="225"/>
      <c r="GA331" s="225"/>
    </row>
    <row r="332" ht="13.5" customHeight="1">
      <c r="A332" s="280"/>
      <c r="B332" s="281"/>
      <c r="C332" s="281"/>
      <c r="D332" s="280"/>
      <c r="E332" s="282"/>
      <c r="F332" s="283"/>
      <c r="G332" s="283"/>
      <c r="H332" s="283"/>
      <c r="I332" s="283"/>
      <c r="J332" s="283"/>
      <c r="K332" s="591" t="s">
        <v>111</v>
      </c>
      <c r="L332" s="285">
        <f>SUM(L319:L326)</f>
        <v>60000</v>
      </c>
      <c r="M332" s="91">
        <f>SUM(M313+M321)</f>
        <v>15112.824</v>
      </c>
      <c r="N332" s="287"/>
      <c r="O332" s="283"/>
      <c r="P332" s="283"/>
      <c r="Q332" s="283"/>
      <c r="R332" s="283"/>
      <c r="S332" s="283"/>
      <c r="T332" s="291"/>
      <c r="U332" s="283"/>
      <c r="V332" s="283"/>
      <c r="W332" s="283"/>
      <c r="X332" s="280"/>
      <c r="Y332" s="280"/>
      <c r="Z332" s="280"/>
      <c r="AA332" s="288"/>
      <c r="AB332" s="288"/>
      <c r="AC332" s="288"/>
      <c r="AD332" s="285"/>
      <c r="AE332" s="285"/>
      <c r="AF332" s="285"/>
      <c r="AG332" s="289"/>
      <c r="AH332" s="289"/>
      <c r="AI332" s="280"/>
      <c r="AJ332" s="280"/>
      <c r="AK332" s="280"/>
      <c r="AL332" s="280"/>
      <c r="AM332" s="280"/>
      <c r="AN332" s="280"/>
      <c r="AO332" s="280"/>
      <c r="AP332" s="280"/>
      <c r="AQ332" s="280"/>
      <c r="AR332" s="280"/>
      <c r="AS332" s="280"/>
      <c r="AT332" s="280"/>
      <c r="AU332" s="291"/>
      <c r="AV332" s="291"/>
      <c r="AW332" s="291"/>
      <c r="AX332" s="280"/>
      <c r="AY332" s="291"/>
      <c r="AZ332" s="291"/>
      <c r="BA332" s="290"/>
      <c r="BB332" s="290"/>
      <c r="BC332" s="290"/>
      <c r="BD332" s="290"/>
      <c r="BE332" s="290"/>
      <c r="BF332" s="290"/>
      <c r="BG332" s="290"/>
      <c r="BH332" s="290"/>
      <c r="BI332" s="290"/>
      <c r="BJ332" s="290"/>
      <c r="BK332" s="290"/>
      <c r="BL332" s="290"/>
      <c r="BM332" s="290"/>
      <c r="BN332" s="290"/>
      <c r="BO332" s="290"/>
      <c r="BP332" s="290"/>
      <c r="BQ332" s="290"/>
      <c r="BR332" s="290"/>
      <c r="BS332" s="290"/>
      <c r="BT332" s="290"/>
      <c r="BU332" s="290"/>
      <c r="BV332" s="290"/>
      <c r="BW332" s="290"/>
      <c r="BX332" s="290"/>
      <c r="BY332" s="290"/>
      <c r="BZ332" s="290"/>
      <c r="CA332" s="290"/>
      <c r="CB332" s="290"/>
      <c r="CC332" s="290"/>
      <c r="CD332" s="290"/>
      <c r="CE332" s="290"/>
      <c r="CF332" s="290"/>
      <c r="CG332" s="290"/>
      <c r="CH332" s="290"/>
      <c r="CI332" s="290"/>
      <c r="CJ332" s="290"/>
      <c r="CK332" s="290"/>
      <c r="CL332" s="290"/>
      <c r="CM332" s="290"/>
      <c r="CN332" s="290"/>
      <c r="CO332" s="290"/>
      <c r="CP332" s="290"/>
      <c r="CQ332" s="290"/>
      <c r="CR332" s="290"/>
      <c r="CS332" s="290"/>
      <c r="CT332" s="290"/>
      <c r="CU332" s="290"/>
      <c r="CV332" s="290"/>
      <c r="CW332" s="290"/>
      <c r="CX332" s="290"/>
      <c r="CY332" s="290"/>
      <c r="CZ332" s="290"/>
      <c r="DA332" s="290"/>
      <c r="DB332" s="290"/>
      <c r="DC332" s="290"/>
      <c r="DD332" s="290"/>
      <c r="DE332" s="290"/>
      <c r="DF332" s="290"/>
      <c r="DG332" s="290"/>
      <c r="DH332" s="290"/>
      <c r="DI332" s="290"/>
      <c r="DJ332" s="290"/>
      <c r="DK332" s="290"/>
      <c r="DL332" s="290"/>
      <c r="DM332" s="290"/>
      <c r="DN332" s="289"/>
      <c r="DO332" s="289"/>
      <c r="DP332" s="289"/>
      <c r="DQ332" s="289"/>
      <c r="DR332" s="289"/>
      <c r="DS332" s="280"/>
      <c r="DT332" s="289"/>
      <c r="DU332" s="289"/>
      <c r="DV332" s="289"/>
      <c r="DW332" s="289"/>
      <c r="DX332" s="289"/>
      <c r="DY332" s="280"/>
      <c r="DZ332" s="280"/>
      <c r="EA332" s="289"/>
      <c r="EB332" s="289"/>
      <c r="EC332" s="289"/>
      <c r="ED332" s="289"/>
      <c r="EE332" s="289"/>
      <c r="EF332" s="280"/>
      <c r="EG332" s="289"/>
      <c r="EH332" s="289"/>
      <c r="EI332" s="289"/>
      <c r="EJ332" s="289"/>
      <c r="EK332" s="289"/>
      <c r="EL332" s="280"/>
      <c r="EM332" s="289"/>
      <c r="EN332" s="289"/>
      <c r="EO332" s="289"/>
      <c r="EP332" s="289"/>
      <c r="EQ332" s="292"/>
      <c r="ER332" s="293"/>
      <c r="ES332" s="292"/>
      <c r="ET332" s="292"/>
      <c r="EU332" s="292"/>
      <c r="EV332" s="292"/>
      <c r="EW332" s="292"/>
      <c r="EX332" s="292"/>
      <c r="EY332" s="292"/>
      <c r="EZ332" s="292"/>
      <c r="FA332" s="292"/>
      <c r="FB332" s="292"/>
      <c r="FC332" s="292"/>
      <c r="FD332" s="292"/>
      <c r="FE332" s="292"/>
      <c r="FF332" s="292"/>
      <c r="FG332" s="292"/>
      <c r="FH332" s="292"/>
      <c r="FI332" s="292"/>
      <c r="FJ332" s="292"/>
      <c r="FK332" s="292"/>
      <c r="FL332" s="292"/>
      <c r="FM332" s="292"/>
      <c r="FN332" s="292"/>
      <c r="FO332" s="294"/>
      <c r="FP332" s="294"/>
      <c r="FQ332" s="294"/>
      <c r="FR332" s="294"/>
      <c r="FS332" s="596"/>
      <c r="FT332" s="295"/>
      <c r="FU332" s="797"/>
      <c r="FV332" s="797"/>
      <c r="FW332" s="797"/>
      <c r="FX332" s="797"/>
      <c r="FY332" s="797"/>
      <c r="FZ332" s="797"/>
      <c r="GA332" s="797"/>
    </row>
    <row r="333">
      <c r="A333" s="100"/>
      <c r="B333" s="100"/>
      <c r="C333" s="100"/>
      <c r="D333" s="100"/>
      <c r="E333" s="103"/>
      <c r="F333" s="103"/>
      <c r="G333" s="103"/>
      <c r="H333" s="103"/>
      <c r="I333" s="103"/>
      <c r="J333" s="103"/>
      <c r="K333" s="100"/>
      <c r="L333" s="100"/>
      <c r="M333" s="101"/>
      <c r="N333" s="102"/>
      <c r="O333" s="103"/>
      <c r="P333" s="103"/>
      <c r="Q333" s="103"/>
      <c r="R333" s="103"/>
      <c r="S333" s="103"/>
      <c r="T333" s="100"/>
      <c r="U333" s="103"/>
      <c r="V333" s="103"/>
      <c r="W333" s="103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0"/>
      <c r="AI333" s="100"/>
      <c r="AJ333" s="100"/>
      <c r="AK333" s="101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  <c r="BE333" s="100"/>
      <c r="BF333" s="100"/>
      <c r="BG333" s="100"/>
      <c r="BH333" s="100"/>
      <c r="BI333" s="100"/>
      <c r="BJ333" s="100"/>
      <c r="BK333" s="100"/>
      <c r="BL333" s="100"/>
      <c r="BM333" s="100"/>
      <c r="BN333" s="100"/>
      <c r="BO333" s="100"/>
      <c r="BP333" s="100"/>
      <c r="BQ333" s="100"/>
      <c r="BR333" s="100"/>
      <c r="BS333" s="100"/>
      <c r="BT333" s="100"/>
      <c r="BU333" s="100"/>
      <c r="BV333" s="100"/>
      <c r="BW333" s="100"/>
      <c r="BX333" s="100"/>
      <c r="BY333" s="100"/>
      <c r="BZ333" s="100"/>
      <c r="CA333" s="100"/>
      <c r="CB333" s="100"/>
      <c r="CC333" s="100"/>
      <c r="CD333" s="100"/>
      <c r="CE333" s="100"/>
      <c r="CF333" s="100"/>
      <c r="CG333" s="100"/>
      <c r="CH333" s="100"/>
      <c r="CI333" s="100"/>
      <c r="CJ333" s="100"/>
      <c r="CK333" s="100"/>
      <c r="CL333" s="100"/>
      <c r="CM333" s="100"/>
      <c r="CN333" s="100"/>
      <c r="CO333" s="100"/>
      <c r="CP333" s="100"/>
      <c r="CQ333" s="100"/>
      <c r="CR333" s="100"/>
      <c r="CS333" s="100"/>
      <c r="CT333" s="100"/>
      <c r="CU333" s="100"/>
      <c r="CV333" s="100"/>
      <c r="CW333" s="100"/>
      <c r="CX333" s="100"/>
      <c r="CY333" s="100"/>
      <c r="CZ333" s="100"/>
      <c r="DA333" s="100"/>
      <c r="DB333" s="100"/>
      <c r="DC333" s="100"/>
      <c r="DD333" s="100"/>
      <c r="DE333" s="100"/>
      <c r="DF333" s="100"/>
      <c r="DG333" s="100"/>
      <c r="DH333" s="100"/>
      <c r="DI333" s="100"/>
      <c r="DJ333" s="100"/>
      <c r="DK333" s="100"/>
      <c r="DL333" s="100"/>
      <c r="DM333" s="100"/>
      <c r="DN333" s="100"/>
      <c r="DO333" s="100"/>
      <c r="DP333" s="100"/>
      <c r="DQ333" s="100"/>
      <c r="DR333" s="100"/>
      <c r="DS333" s="100"/>
      <c r="DT333" s="100"/>
      <c r="DU333" s="100"/>
      <c r="DV333" s="100"/>
      <c r="DW333" s="100"/>
      <c r="DX333" s="100"/>
      <c r="DY333" s="100"/>
      <c r="DZ333" s="100"/>
      <c r="EA333" s="100"/>
      <c r="EB333" s="100"/>
      <c r="EC333" s="100"/>
      <c r="ED333" s="100"/>
      <c r="EE333" s="100"/>
      <c r="EF333" s="100"/>
      <c r="EG333" s="100"/>
      <c r="EH333" s="100"/>
      <c r="EI333" s="100"/>
      <c r="EJ333" s="100"/>
      <c r="EK333" s="100"/>
      <c r="EL333" s="100"/>
      <c r="EM333" s="100"/>
      <c r="EN333" s="100"/>
      <c r="EO333" s="100"/>
      <c r="EP333" s="100"/>
      <c r="EQ333" s="223"/>
      <c r="ER333" s="224"/>
      <c r="ES333" s="223"/>
      <c r="ET333" s="223"/>
      <c r="EU333" s="225"/>
      <c r="EV333" s="225"/>
      <c r="EW333" s="225"/>
      <c r="EX333" s="225"/>
      <c r="EY333" s="225"/>
      <c r="EZ333" s="225"/>
      <c r="FA333" s="225"/>
      <c r="FB333" s="225"/>
      <c r="FC333" s="225"/>
      <c r="FD333" s="225"/>
      <c r="FE333" s="225"/>
      <c r="FF333" s="225"/>
      <c r="FG333" s="225"/>
      <c r="FH333" s="225"/>
      <c r="FI333" s="225"/>
      <c r="FJ333" s="225"/>
      <c r="FK333" s="225"/>
      <c r="FL333" s="225"/>
      <c r="FM333" s="223"/>
      <c r="FN333" s="223"/>
      <c r="FO333" s="223"/>
      <c r="FP333" s="223"/>
      <c r="FQ333" s="223"/>
      <c r="FR333" s="223"/>
      <c r="FS333" s="223"/>
      <c r="FT333" s="223"/>
      <c r="FU333" s="223"/>
      <c r="FV333" s="223"/>
      <c r="FW333" s="223"/>
      <c r="FX333" s="223"/>
      <c r="FY333" s="223"/>
      <c r="FZ333" s="223"/>
      <c r="GA333" s="223"/>
    </row>
    <row r="334" ht="18.75" customHeight="1">
      <c r="A334" s="609" t="s">
        <v>804</v>
      </c>
      <c r="B334" s="21"/>
      <c r="C334" s="21"/>
      <c r="D334" s="21"/>
      <c r="E334" s="610"/>
      <c r="F334" s="21"/>
      <c r="G334" s="21"/>
      <c r="H334" s="21"/>
      <c r="I334" s="21"/>
      <c r="J334" s="610"/>
      <c r="K334" s="21"/>
      <c r="L334" s="21"/>
      <c r="M334" s="107"/>
      <c r="N334" s="611"/>
      <c r="O334" s="610"/>
      <c r="P334" s="610"/>
      <c r="Q334" s="610"/>
      <c r="R334" s="610"/>
      <c r="S334" s="610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107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107"/>
      <c r="ES334" s="21"/>
      <c r="ET334" s="21"/>
      <c r="EU334" s="227"/>
      <c r="EV334" s="227"/>
      <c r="EW334" s="227"/>
      <c r="EX334" s="227"/>
      <c r="EY334" s="227"/>
      <c r="EZ334" s="227"/>
      <c r="FA334" s="227"/>
      <c r="FB334" s="227"/>
      <c r="FC334" s="227"/>
      <c r="FD334" s="227"/>
      <c r="FE334" s="227"/>
      <c r="FF334" s="227"/>
      <c r="FG334" s="227"/>
      <c r="FH334" s="227"/>
      <c r="FI334" s="227"/>
      <c r="FJ334" s="227"/>
      <c r="FK334" s="227"/>
      <c r="FL334" s="227"/>
      <c r="FM334" s="21"/>
      <c r="FN334" s="21"/>
      <c r="FO334" s="21"/>
      <c r="FP334" s="21"/>
      <c r="FQ334" s="21"/>
      <c r="FR334" s="21"/>
      <c r="FS334" s="21"/>
      <c r="FT334" s="21"/>
      <c r="FU334" s="717"/>
      <c r="FV334" s="717"/>
      <c r="FW334" s="717"/>
      <c r="FX334" s="717"/>
      <c r="FY334" s="717"/>
      <c r="FZ334" s="717"/>
      <c r="GA334" s="717"/>
    </row>
    <row r="335" ht="31.5" customHeight="1">
      <c r="A335" s="612" t="s">
        <v>0</v>
      </c>
      <c r="B335" s="612" t="s">
        <v>44</v>
      </c>
      <c r="C335" s="613" t="s">
        <v>392</v>
      </c>
      <c r="D335" s="614" t="s">
        <v>45</v>
      </c>
      <c r="E335" s="613" t="s">
        <v>46</v>
      </c>
      <c r="F335" s="613" t="s">
        <v>47</v>
      </c>
      <c r="G335" s="613" t="s">
        <v>48</v>
      </c>
      <c r="H335" s="615" t="s">
        <v>49</v>
      </c>
      <c r="I335" s="616" t="s">
        <v>50</v>
      </c>
      <c r="J335" s="617" t="s">
        <v>51</v>
      </c>
      <c r="K335" s="616" t="s">
        <v>52</v>
      </c>
      <c r="L335" s="612" t="s">
        <v>53</v>
      </c>
      <c r="M335" s="612" t="s">
        <v>54</v>
      </c>
      <c r="N335" s="618" t="s">
        <v>55</v>
      </c>
      <c r="O335" s="613"/>
      <c r="P335" s="613"/>
      <c r="Q335" s="613"/>
      <c r="R335" s="613"/>
      <c r="S335" s="613" t="s">
        <v>56</v>
      </c>
      <c r="T335" s="612" t="s">
        <v>115</v>
      </c>
      <c r="U335" s="619" t="s">
        <v>57</v>
      </c>
      <c r="V335" s="613"/>
      <c r="W335" s="613" t="s">
        <v>805</v>
      </c>
      <c r="X335" s="612" t="s">
        <v>118</v>
      </c>
      <c r="Y335" s="620" t="s">
        <v>57</v>
      </c>
      <c r="Z335" s="144"/>
      <c r="AA335" s="620" t="s">
        <v>59</v>
      </c>
      <c r="AB335" s="144"/>
      <c r="AC335" s="612" t="s">
        <v>119</v>
      </c>
      <c r="AD335" s="621" t="s">
        <v>60</v>
      </c>
      <c r="AE335" s="621" t="s">
        <v>120</v>
      </c>
      <c r="AF335" s="621"/>
      <c r="AG335" s="612" t="s">
        <v>62</v>
      </c>
      <c r="AH335" s="620" t="s">
        <v>138</v>
      </c>
      <c r="AI335" s="622"/>
      <c r="AJ335" s="622"/>
      <c r="AK335" s="144"/>
      <c r="AL335" s="612"/>
      <c r="AM335" s="620" t="s">
        <v>122</v>
      </c>
      <c r="AN335" s="144"/>
      <c r="AO335" s="612" t="s">
        <v>123</v>
      </c>
      <c r="AP335" s="612"/>
      <c r="AQ335" s="612"/>
      <c r="AR335" s="612"/>
      <c r="AS335" s="612"/>
      <c r="AT335" s="612"/>
      <c r="AU335" s="612"/>
      <c r="AV335" s="612"/>
      <c r="AW335" s="612"/>
      <c r="AX335" s="612"/>
      <c r="AY335" s="612"/>
      <c r="AZ335" s="612"/>
      <c r="BA335" s="612"/>
      <c r="BB335" s="612"/>
      <c r="BC335" s="612"/>
      <c r="BD335" s="612"/>
      <c r="BE335" s="612"/>
      <c r="BF335" s="612"/>
      <c r="BG335" s="612"/>
      <c r="BH335" s="612"/>
      <c r="BI335" s="612"/>
      <c r="BJ335" s="612"/>
      <c r="BK335" s="612"/>
      <c r="BL335" s="612"/>
      <c r="BM335" s="612"/>
      <c r="BN335" s="612"/>
      <c r="BO335" s="612"/>
      <c r="BP335" s="612"/>
      <c r="BQ335" s="612"/>
      <c r="BR335" s="612"/>
      <c r="BS335" s="612"/>
      <c r="BT335" s="612"/>
      <c r="BU335" s="612"/>
      <c r="BV335" s="612"/>
      <c r="BW335" s="612"/>
      <c r="BX335" s="612"/>
      <c r="BY335" s="612"/>
      <c r="BZ335" s="612"/>
      <c r="CA335" s="612"/>
      <c r="CB335" s="612"/>
      <c r="CC335" s="612"/>
      <c r="CD335" s="612"/>
      <c r="CE335" s="612"/>
      <c r="CF335" s="612"/>
      <c r="CG335" s="612"/>
      <c r="CH335" s="612"/>
      <c r="CI335" s="612"/>
      <c r="CJ335" s="612"/>
      <c r="CK335" s="612"/>
      <c r="CL335" s="612"/>
      <c r="CM335" s="612"/>
      <c r="CN335" s="612"/>
      <c r="CO335" s="612"/>
      <c r="CP335" s="612"/>
      <c r="CQ335" s="612"/>
      <c r="CR335" s="612"/>
      <c r="CS335" s="612"/>
      <c r="CT335" s="612"/>
      <c r="CU335" s="612"/>
      <c r="CV335" s="612"/>
      <c r="CW335" s="612"/>
      <c r="CX335" s="612"/>
      <c r="CY335" s="612"/>
      <c r="CZ335" s="612"/>
      <c r="DA335" s="612"/>
      <c r="DB335" s="612"/>
      <c r="DC335" s="612"/>
      <c r="DD335" s="612"/>
      <c r="DE335" s="612"/>
      <c r="DF335" s="612"/>
      <c r="DG335" s="612"/>
      <c r="DH335" s="612"/>
      <c r="DI335" s="612"/>
      <c r="DJ335" s="612"/>
      <c r="DK335" s="612"/>
      <c r="DL335" s="612"/>
      <c r="DM335" s="612" t="s">
        <v>53</v>
      </c>
      <c r="DN335" s="612"/>
      <c r="DO335" s="612"/>
      <c r="DP335" s="620" t="s">
        <v>124</v>
      </c>
      <c r="DQ335" s="622"/>
      <c r="DR335" s="622"/>
      <c r="DS335" s="622"/>
      <c r="DT335" s="622"/>
      <c r="DU335" s="622"/>
      <c r="DV335" s="622"/>
      <c r="DW335" s="622"/>
      <c r="DX335" s="622"/>
      <c r="DY335" s="622"/>
      <c r="DZ335" s="144"/>
      <c r="EA335" s="612"/>
      <c r="EB335" s="612"/>
      <c r="EC335" s="612"/>
      <c r="ED335" s="623"/>
      <c r="EE335" s="620" t="s">
        <v>125</v>
      </c>
      <c r="EF335" s="622"/>
      <c r="EG335" s="144"/>
      <c r="EH335" s="620"/>
      <c r="EI335" s="622"/>
      <c r="EJ335" s="622"/>
      <c r="EK335" s="622"/>
      <c r="EL335" s="144"/>
      <c r="EM335" s="620" t="s">
        <v>126</v>
      </c>
      <c r="EN335" s="622"/>
      <c r="EO335" s="144"/>
      <c r="EP335" s="623" t="s">
        <v>114</v>
      </c>
      <c r="EQ335" s="624"/>
      <c r="ER335" s="625" t="s">
        <v>806</v>
      </c>
      <c r="ES335" s="625"/>
      <c r="ET335" s="624"/>
      <c r="EU335" s="627"/>
      <c r="EV335" s="626" t="s">
        <v>63</v>
      </c>
      <c r="EW335" s="622"/>
      <c r="EX335" s="622"/>
      <c r="EY335" s="622"/>
      <c r="EZ335" s="622"/>
      <c r="FA335" s="622"/>
      <c r="FB335" s="622"/>
      <c r="FC335" s="622"/>
      <c r="FD335" s="622"/>
      <c r="FE335" s="622"/>
      <c r="FF335" s="622"/>
      <c r="FG335" s="622"/>
      <c r="FH335" s="144"/>
      <c r="FI335" s="627"/>
      <c r="FJ335" s="627"/>
      <c r="FK335" s="627"/>
      <c r="FL335" s="627"/>
      <c r="FM335" s="628"/>
      <c r="FN335" s="144"/>
      <c r="FO335" s="625"/>
      <c r="FP335" s="625"/>
      <c r="FQ335" s="625"/>
      <c r="FR335" s="625"/>
      <c r="FS335" s="625"/>
      <c r="FT335" s="625"/>
      <c r="FU335" s="734"/>
      <c r="FV335" s="734"/>
      <c r="FW335" s="734"/>
      <c r="FX335" s="734"/>
      <c r="FY335" s="734"/>
      <c r="FZ335" s="734"/>
      <c r="GA335" s="734"/>
    </row>
    <row r="336" ht="30.75" customHeight="1">
      <c r="A336" s="629">
        <v>1.0</v>
      </c>
      <c r="B336" s="265" t="s">
        <v>258</v>
      </c>
      <c r="C336" s="630" t="s">
        <v>807</v>
      </c>
      <c r="D336" s="631" t="s">
        <v>6</v>
      </c>
      <c r="E336" s="632" t="s">
        <v>808</v>
      </c>
      <c r="F336" s="631" t="s">
        <v>322</v>
      </c>
      <c r="G336" s="631" t="s">
        <v>7</v>
      </c>
      <c r="H336" s="632" t="s">
        <v>323</v>
      </c>
      <c r="I336" s="633" t="s">
        <v>324</v>
      </c>
      <c r="J336" s="634" t="s">
        <v>809</v>
      </c>
      <c r="K336" s="635" t="s">
        <v>807</v>
      </c>
      <c r="L336" s="636">
        <v>55000.0</v>
      </c>
      <c r="M336" s="637">
        <v>0.0</v>
      </c>
      <c r="N336" s="638" t="s">
        <v>810</v>
      </c>
      <c r="O336" s="639"/>
      <c r="P336" s="639"/>
      <c r="Q336" s="639"/>
      <c r="R336" s="639"/>
      <c r="S336" s="639" t="s">
        <v>811</v>
      </c>
      <c r="T336" s="640"/>
      <c r="U336" s="631"/>
      <c r="V336" s="641"/>
      <c r="W336" s="633"/>
      <c r="X336" s="265"/>
      <c r="Y336" s="642"/>
      <c r="Z336" s="643"/>
      <c r="AA336" s="643"/>
      <c r="AB336" s="642"/>
      <c r="AC336" s="267"/>
      <c r="AD336" s="644"/>
      <c r="AE336" s="644"/>
      <c r="AF336" s="644"/>
      <c r="AG336" s="267"/>
      <c r="AH336" s="267"/>
      <c r="AI336" s="267"/>
      <c r="AJ336" s="267"/>
      <c r="AK336" s="265"/>
      <c r="AL336" s="267"/>
      <c r="AM336" s="269"/>
      <c r="AN336" s="269"/>
      <c r="AO336" s="269"/>
      <c r="AP336" s="645"/>
      <c r="AQ336" s="645"/>
      <c r="AR336" s="645"/>
      <c r="AS336" s="645"/>
      <c r="AT336" s="645"/>
      <c r="AU336" s="645"/>
      <c r="AV336" s="645"/>
      <c r="AW336" s="645"/>
      <c r="AX336" s="645"/>
      <c r="AY336" s="267"/>
      <c r="AZ336" s="269"/>
      <c r="BA336" s="267"/>
      <c r="BB336" s="267"/>
      <c r="BC336" s="267"/>
      <c r="BD336" s="267"/>
      <c r="BE336" s="267"/>
      <c r="BF336" s="267"/>
      <c r="BG336" s="267"/>
      <c r="BH336" s="267"/>
      <c r="BI336" s="267"/>
      <c r="BJ336" s="267"/>
      <c r="BK336" s="267"/>
      <c r="BL336" s="267"/>
      <c r="BM336" s="267"/>
      <c r="BN336" s="267"/>
      <c r="BO336" s="267"/>
      <c r="BP336" s="267"/>
      <c r="BQ336" s="267"/>
      <c r="BR336" s="267"/>
      <c r="BS336" s="267"/>
      <c r="BT336" s="267"/>
      <c r="BU336" s="267"/>
      <c r="BV336" s="267"/>
      <c r="BW336" s="267"/>
      <c r="BX336" s="267"/>
      <c r="BY336" s="267"/>
      <c r="BZ336" s="267"/>
      <c r="CA336" s="267"/>
      <c r="CB336" s="267"/>
      <c r="CC336" s="267"/>
      <c r="CD336" s="267"/>
      <c r="CE336" s="267"/>
      <c r="CF336" s="267"/>
      <c r="CG336" s="267"/>
      <c r="CH336" s="267"/>
      <c r="CI336" s="267"/>
      <c r="CJ336" s="267"/>
      <c r="CK336" s="267"/>
      <c r="CL336" s="267"/>
      <c r="CM336" s="267"/>
      <c r="CN336" s="267"/>
      <c r="CO336" s="267"/>
      <c r="CP336" s="267"/>
      <c r="CQ336" s="267"/>
      <c r="CR336" s="267"/>
      <c r="CS336" s="267"/>
      <c r="CT336" s="267"/>
      <c r="CU336" s="267"/>
      <c r="CV336" s="267"/>
      <c r="CW336" s="267"/>
      <c r="CX336" s="267"/>
      <c r="CY336" s="267"/>
      <c r="CZ336" s="267"/>
      <c r="DA336" s="267"/>
      <c r="DB336" s="267"/>
      <c r="DC336" s="267"/>
      <c r="DD336" s="267"/>
      <c r="DE336" s="267"/>
      <c r="DF336" s="267"/>
      <c r="DG336" s="267"/>
      <c r="DH336" s="267"/>
      <c r="DI336" s="267"/>
      <c r="DJ336" s="267"/>
      <c r="DK336" s="267"/>
      <c r="DL336" s="267"/>
      <c r="DM336" s="267"/>
      <c r="DN336" s="267"/>
      <c r="DO336" s="267"/>
      <c r="DP336" s="267"/>
      <c r="DQ336" s="267"/>
      <c r="DR336" s="267"/>
      <c r="DS336" s="267"/>
      <c r="DT336" s="267"/>
      <c r="DU336" s="267"/>
      <c r="DV336" s="267"/>
      <c r="DW336" s="267"/>
      <c r="DX336" s="267"/>
      <c r="DY336" s="267"/>
      <c r="DZ336" s="267"/>
      <c r="EA336" s="267"/>
      <c r="EB336" s="267"/>
      <c r="EC336" s="267"/>
      <c r="ED336" s="267"/>
      <c r="EE336" s="267"/>
      <c r="EF336" s="267"/>
      <c r="EG336" s="267"/>
      <c r="EH336" s="267"/>
      <c r="EI336" s="267"/>
      <c r="EJ336" s="267"/>
      <c r="EK336" s="267"/>
      <c r="EL336" s="267"/>
      <c r="EM336" s="267"/>
      <c r="EN336" s="267"/>
      <c r="EO336" s="267"/>
      <c r="EP336" s="267"/>
      <c r="EQ336" s="269"/>
      <c r="ER336" s="646"/>
      <c r="ES336" s="647"/>
      <c r="ET336" s="269"/>
      <c r="EU336" s="647"/>
      <c r="EV336" s="647"/>
      <c r="EW336" s="648"/>
      <c r="EX336" s="648"/>
      <c r="EY336" s="648"/>
      <c r="EZ336" s="649"/>
      <c r="FA336" s="642"/>
      <c r="FB336" s="647"/>
      <c r="FC336" s="649"/>
      <c r="FD336" s="642"/>
      <c r="FE336" s="650"/>
      <c r="FF336" s="651"/>
      <c r="FG336" s="650"/>
      <c r="FH336" s="650"/>
      <c r="FI336" s="650"/>
      <c r="FJ336" s="650"/>
      <c r="FK336" s="650"/>
      <c r="FL336" s="650"/>
      <c r="FM336" s="650"/>
      <c r="FN336" s="650"/>
      <c r="FO336" s="652"/>
      <c r="FP336" s="652"/>
      <c r="FQ336" s="652"/>
      <c r="FR336" s="652"/>
      <c r="FS336" s="652"/>
      <c r="FT336" s="652"/>
      <c r="FU336" s="274"/>
      <c r="FV336" s="274"/>
      <c r="FW336" s="274"/>
      <c r="FX336" s="274"/>
      <c r="FY336" s="274"/>
      <c r="FZ336" s="274"/>
      <c r="GA336" s="274"/>
    </row>
    <row r="337" ht="28.5" customHeight="1">
      <c r="A337" s="653">
        <v>2.0</v>
      </c>
      <c r="B337" s="265" t="s">
        <v>258</v>
      </c>
      <c r="C337" s="654" t="s">
        <v>807</v>
      </c>
      <c r="D337" s="655" t="s">
        <v>6</v>
      </c>
      <c r="E337" s="656" t="s">
        <v>812</v>
      </c>
      <c r="F337" s="655" t="s">
        <v>322</v>
      </c>
      <c r="G337" s="655" t="s">
        <v>7</v>
      </c>
      <c r="H337" s="657" t="s">
        <v>323</v>
      </c>
      <c r="I337" s="655" t="s">
        <v>324</v>
      </c>
      <c r="J337" s="655" t="s">
        <v>763</v>
      </c>
      <c r="K337" s="658" t="s">
        <v>807</v>
      </c>
      <c r="L337" s="659">
        <v>55000.0</v>
      </c>
      <c r="M337" s="660">
        <v>0.0</v>
      </c>
      <c r="N337" s="638" t="s">
        <v>810</v>
      </c>
      <c r="O337" s="661"/>
      <c r="P337" s="661"/>
      <c r="Q337" s="661"/>
      <c r="R337" s="661"/>
      <c r="S337" s="662" t="s">
        <v>557</v>
      </c>
      <c r="T337" s="663"/>
      <c r="U337" s="664"/>
      <c r="V337" s="665"/>
      <c r="W337" s="663"/>
      <c r="X337" s="663"/>
      <c r="Y337" s="666"/>
      <c r="Z337" s="667"/>
      <c r="AA337" s="667"/>
      <c r="AB337" s="666"/>
      <c r="AC337" s="655"/>
      <c r="AD337" s="668"/>
      <c r="AE337" s="668"/>
      <c r="AF337" s="668"/>
      <c r="AG337" s="655"/>
      <c r="AH337" s="663"/>
      <c r="AI337" s="663"/>
      <c r="AJ337" s="663"/>
      <c r="AK337" s="663"/>
      <c r="AL337" s="663"/>
      <c r="AM337" s="669"/>
      <c r="AN337" s="669"/>
      <c r="AO337" s="669"/>
      <c r="AP337" s="669"/>
      <c r="AQ337" s="669"/>
      <c r="AR337" s="669"/>
      <c r="AS337" s="669"/>
      <c r="AT337" s="669"/>
      <c r="AU337" s="669"/>
      <c r="AV337" s="669"/>
      <c r="AW337" s="669"/>
      <c r="AX337" s="669"/>
      <c r="AY337" s="655"/>
      <c r="AZ337" s="670"/>
      <c r="BA337" s="655"/>
      <c r="BB337" s="655"/>
      <c r="BC337" s="655"/>
      <c r="BD337" s="655"/>
      <c r="BE337" s="655"/>
      <c r="BF337" s="655"/>
      <c r="BG337" s="655"/>
      <c r="BH337" s="655"/>
      <c r="BI337" s="655"/>
      <c r="BJ337" s="655"/>
      <c r="BK337" s="655"/>
      <c r="BL337" s="655"/>
      <c r="BM337" s="655"/>
      <c r="BN337" s="655"/>
      <c r="BO337" s="655"/>
      <c r="BP337" s="655"/>
      <c r="BQ337" s="655"/>
      <c r="BR337" s="655"/>
      <c r="BS337" s="655"/>
      <c r="BT337" s="655"/>
      <c r="BU337" s="655"/>
      <c r="BV337" s="655"/>
      <c r="BW337" s="655"/>
      <c r="BX337" s="655"/>
      <c r="BY337" s="655"/>
      <c r="BZ337" s="655"/>
      <c r="CA337" s="655"/>
      <c r="CB337" s="655"/>
      <c r="CC337" s="655"/>
      <c r="CD337" s="655"/>
      <c r="CE337" s="655"/>
      <c r="CF337" s="655"/>
      <c r="CG337" s="655"/>
      <c r="CH337" s="655"/>
      <c r="CI337" s="655"/>
      <c r="CJ337" s="655"/>
      <c r="CK337" s="655"/>
      <c r="CL337" s="655"/>
      <c r="CM337" s="655"/>
      <c r="CN337" s="655"/>
      <c r="CO337" s="655"/>
      <c r="CP337" s="655"/>
      <c r="CQ337" s="655"/>
      <c r="CR337" s="655"/>
      <c r="CS337" s="655"/>
      <c r="CT337" s="655"/>
      <c r="CU337" s="655"/>
      <c r="CV337" s="655"/>
      <c r="CW337" s="655"/>
      <c r="CX337" s="655"/>
      <c r="CY337" s="655"/>
      <c r="CZ337" s="655"/>
      <c r="DA337" s="655"/>
      <c r="DB337" s="655"/>
      <c r="DC337" s="655"/>
      <c r="DD337" s="655"/>
      <c r="DE337" s="655"/>
      <c r="DF337" s="655"/>
      <c r="DG337" s="655"/>
      <c r="DH337" s="655"/>
      <c r="DI337" s="655"/>
      <c r="DJ337" s="655"/>
      <c r="DK337" s="655"/>
      <c r="DL337" s="655"/>
      <c r="DM337" s="655"/>
      <c r="DN337" s="663"/>
      <c r="DO337" s="663"/>
      <c r="DP337" s="663"/>
      <c r="DQ337" s="663"/>
      <c r="DR337" s="663"/>
      <c r="DS337" s="663"/>
      <c r="DT337" s="663"/>
      <c r="DU337" s="663"/>
      <c r="DV337" s="663"/>
      <c r="DW337" s="663"/>
      <c r="DX337" s="663"/>
      <c r="DY337" s="663"/>
      <c r="DZ337" s="663"/>
      <c r="EA337" s="663"/>
      <c r="EB337" s="663"/>
      <c r="EC337" s="663"/>
      <c r="ED337" s="663"/>
      <c r="EE337" s="663"/>
      <c r="EF337" s="663"/>
      <c r="EG337" s="663"/>
      <c r="EH337" s="663"/>
      <c r="EI337" s="663"/>
      <c r="EJ337" s="663"/>
      <c r="EK337" s="663"/>
      <c r="EL337" s="663"/>
      <c r="EM337" s="663"/>
      <c r="EN337" s="663"/>
      <c r="EO337" s="663"/>
      <c r="EP337" s="663"/>
      <c r="EQ337" s="670"/>
      <c r="ER337" s="671"/>
      <c r="ES337" s="671"/>
      <c r="ET337" s="670"/>
      <c r="EU337" s="671"/>
      <c r="EV337" s="671"/>
      <c r="EW337" s="671"/>
      <c r="EX337" s="671"/>
      <c r="EY337" s="671"/>
      <c r="EZ337" s="672"/>
      <c r="FA337" s="666"/>
      <c r="FB337" s="671"/>
      <c r="FC337" s="649"/>
      <c r="FD337" s="673"/>
      <c r="FE337" s="674"/>
      <c r="FF337" s="674"/>
      <c r="FG337" s="674"/>
      <c r="FH337" s="674"/>
      <c r="FI337" s="674"/>
      <c r="FJ337" s="674"/>
      <c r="FK337" s="674"/>
      <c r="FL337" s="674"/>
      <c r="FM337" s="674"/>
      <c r="FN337" s="674"/>
      <c r="FO337" s="674"/>
      <c r="FP337" s="675"/>
      <c r="FQ337" s="675"/>
      <c r="FR337" s="675"/>
      <c r="FS337" s="675"/>
      <c r="FT337" s="676"/>
      <c r="FU337" s="225"/>
      <c r="FV337" s="225"/>
      <c r="FW337" s="225"/>
      <c r="FX337" s="225"/>
      <c r="FY337" s="225"/>
      <c r="FZ337" s="225"/>
      <c r="GA337" s="225"/>
    </row>
    <row r="338">
      <c r="A338" s="100"/>
      <c r="B338" s="100"/>
      <c r="C338" s="100"/>
      <c r="D338" s="100"/>
      <c r="E338" s="103"/>
      <c r="F338" s="103"/>
      <c r="G338" s="103"/>
      <c r="H338" s="103"/>
      <c r="I338" s="103"/>
      <c r="J338" s="103"/>
      <c r="K338" s="100"/>
      <c r="L338" s="100"/>
      <c r="M338" s="101"/>
      <c r="N338" s="102"/>
      <c r="O338" s="103"/>
      <c r="P338" s="103"/>
      <c r="Q338" s="103"/>
      <c r="R338" s="103"/>
      <c r="S338" s="103"/>
      <c r="T338" s="100"/>
      <c r="U338" s="103"/>
      <c r="V338" s="103"/>
      <c r="W338" s="103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1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  <c r="BB338" s="100"/>
      <c r="BC338" s="100"/>
      <c r="BD338" s="100"/>
      <c r="BE338" s="100"/>
      <c r="BF338" s="100"/>
      <c r="BG338" s="100"/>
      <c r="BH338" s="100"/>
      <c r="BI338" s="100"/>
      <c r="BJ338" s="100"/>
      <c r="BK338" s="100"/>
      <c r="BL338" s="100"/>
      <c r="BM338" s="100"/>
      <c r="BN338" s="100"/>
      <c r="BO338" s="100"/>
      <c r="BP338" s="100"/>
      <c r="BQ338" s="100"/>
      <c r="BR338" s="100"/>
      <c r="BS338" s="100"/>
      <c r="BT338" s="100"/>
      <c r="BU338" s="100"/>
      <c r="BV338" s="100"/>
      <c r="BW338" s="100"/>
      <c r="BX338" s="100"/>
      <c r="BY338" s="100"/>
      <c r="BZ338" s="100"/>
      <c r="CA338" s="100"/>
      <c r="CB338" s="100"/>
      <c r="CC338" s="100"/>
      <c r="CD338" s="100"/>
      <c r="CE338" s="100"/>
      <c r="CF338" s="100"/>
      <c r="CG338" s="100"/>
      <c r="CH338" s="100"/>
      <c r="CI338" s="100"/>
      <c r="CJ338" s="100"/>
      <c r="CK338" s="100"/>
      <c r="CL338" s="100"/>
      <c r="CM338" s="100"/>
      <c r="CN338" s="100"/>
      <c r="CO338" s="100"/>
      <c r="CP338" s="100"/>
      <c r="CQ338" s="100"/>
      <c r="CR338" s="100"/>
      <c r="CS338" s="100"/>
      <c r="CT338" s="100"/>
      <c r="CU338" s="100"/>
      <c r="CV338" s="100"/>
      <c r="CW338" s="100"/>
      <c r="CX338" s="100"/>
      <c r="CY338" s="100"/>
      <c r="CZ338" s="100"/>
      <c r="DA338" s="100"/>
      <c r="DB338" s="100"/>
      <c r="DC338" s="100"/>
      <c r="DD338" s="100"/>
      <c r="DE338" s="100"/>
      <c r="DF338" s="100"/>
      <c r="DG338" s="100"/>
      <c r="DH338" s="100"/>
      <c r="DI338" s="100"/>
      <c r="DJ338" s="100"/>
      <c r="DK338" s="100"/>
      <c r="DL338" s="100"/>
      <c r="DM338" s="100"/>
      <c r="DN338" s="100"/>
      <c r="DO338" s="100"/>
      <c r="DP338" s="100"/>
      <c r="DQ338" s="100"/>
      <c r="DR338" s="100"/>
      <c r="DS338" s="100"/>
      <c r="DT338" s="100"/>
      <c r="DU338" s="100"/>
      <c r="DV338" s="100"/>
      <c r="DW338" s="100"/>
      <c r="DX338" s="100"/>
      <c r="DY338" s="100"/>
      <c r="DZ338" s="100"/>
      <c r="EA338" s="100"/>
      <c r="EB338" s="100"/>
      <c r="EC338" s="100"/>
      <c r="ED338" s="100"/>
      <c r="EE338" s="100"/>
      <c r="EF338" s="100"/>
      <c r="EG338" s="100"/>
      <c r="EH338" s="100"/>
      <c r="EI338" s="100"/>
      <c r="EJ338" s="100"/>
      <c r="EK338" s="100"/>
      <c r="EL338" s="100"/>
      <c r="EM338" s="100"/>
      <c r="EN338" s="100"/>
      <c r="EO338" s="100"/>
      <c r="EP338" s="100"/>
      <c r="EQ338" s="223"/>
      <c r="ER338" s="224"/>
      <c r="ES338" s="223"/>
      <c r="ET338" s="223"/>
      <c r="EU338" s="225"/>
      <c r="EV338" s="225"/>
      <c r="EW338" s="225"/>
      <c r="EX338" s="225"/>
      <c r="EY338" s="225"/>
      <c r="EZ338" s="225"/>
      <c r="FA338" s="225"/>
      <c r="FB338" s="225"/>
      <c r="FC338" s="225"/>
      <c r="FD338" s="225"/>
      <c r="FE338" s="225"/>
      <c r="FF338" s="225"/>
      <c r="FG338" s="225"/>
      <c r="FH338" s="225"/>
      <c r="FI338" s="225"/>
      <c r="FJ338" s="225"/>
      <c r="FK338" s="225"/>
      <c r="FL338" s="225"/>
      <c r="FM338" s="223"/>
      <c r="FN338" s="223"/>
      <c r="FO338" s="223"/>
      <c r="FP338" s="223"/>
      <c r="FQ338" s="223"/>
      <c r="FR338" s="223"/>
      <c r="FS338" s="223"/>
      <c r="FT338" s="223"/>
      <c r="FU338" s="223"/>
      <c r="FV338" s="223"/>
      <c r="FW338" s="223"/>
      <c r="FX338" s="223"/>
      <c r="FY338" s="223"/>
      <c r="FZ338" s="223"/>
      <c r="GA338" s="223"/>
    </row>
    <row r="339" ht="18.75" customHeight="1">
      <c r="A339" s="106" t="s">
        <v>813</v>
      </c>
      <c r="B339" s="15"/>
      <c r="C339" s="15"/>
      <c r="D339" s="15"/>
      <c r="E339" s="18"/>
      <c r="F339" s="15"/>
      <c r="G339" s="15"/>
      <c r="H339" s="15"/>
      <c r="I339" s="15"/>
      <c r="J339" s="18"/>
      <c r="K339" s="15"/>
      <c r="L339" s="15"/>
      <c r="M339" s="19"/>
      <c r="N339" s="20"/>
      <c r="O339" s="18"/>
      <c r="P339" s="18"/>
      <c r="Q339" s="18"/>
      <c r="R339" s="18"/>
      <c r="S339" s="18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9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9"/>
      <c r="ES339" s="15"/>
      <c r="ET339" s="15"/>
      <c r="EU339" s="22"/>
      <c r="EV339" s="22"/>
      <c r="EW339" s="22"/>
      <c r="EX339" s="22"/>
      <c r="EY339" s="22"/>
      <c r="EZ339" s="22"/>
      <c r="FA339" s="22"/>
      <c r="FB339" s="22"/>
      <c r="FC339" s="22"/>
      <c r="FD339" s="22"/>
      <c r="FE339" s="22"/>
      <c r="FF339" s="22"/>
      <c r="FG339" s="22"/>
      <c r="FH339" s="22"/>
      <c r="FI339" s="22"/>
      <c r="FJ339" s="22"/>
      <c r="FK339" s="22"/>
      <c r="FL339" s="22"/>
      <c r="FM339" s="15"/>
      <c r="FN339" s="15"/>
      <c r="FO339" s="15"/>
      <c r="FP339" s="15"/>
      <c r="FQ339" s="15"/>
      <c r="FR339" s="15"/>
      <c r="FS339" s="15"/>
      <c r="FT339" s="15"/>
      <c r="FU339" s="717"/>
      <c r="FV339" s="717"/>
      <c r="FW339" s="717"/>
      <c r="FX339" s="717"/>
      <c r="FY339" s="717"/>
      <c r="FZ339" s="717"/>
      <c r="GA339" s="717"/>
    </row>
    <row r="340" ht="31.5" customHeight="1">
      <c r="A340" s="677" t="s">
        <v>0</v>
      </c>
      <c r="B340" s="678" t="s">
        <v>44</v>
      </c>
      <c r="C340" s="350" t="s">
        <v>392</v>
      </c>
      <c r="D340" s="679" t="s">
        <v>45</v>
      </c>
      <c r="E340" s="680" t="s">
        <v>46</v>
      </c>
      <c r="F340" s="680" t="s">
        <v>47</v>
      </c>
      <c r="G340" s="680" t="s">
        <v>48</v>
      </c>
      <c r="H340" s="681" t="s">
        <v>49</v>
      </c>
      <c r="I340" s="682" t="s">
        <v>50</v>
      </c>
      <c r="J340" s="683" t="s">
        <v>51</v>
      </c>
      <c r="K340" s="682" t="s">
        <v>52</v>
      </c>
      <c r="L340" s="684" t="s">
        <v>53</v>
      </c>
      <c r="M340" s="684" t="s">
        <v>54</v>
      </c>
      <c r="N340" s="685" t="s">
        <v>55</v>
      </c>
      <c r="O340" s="680"/>
      <c r="P340" s="680"/>
      <c r="Q340" s="680"/>
      <c r="R340" s="680"/>
      <c r="S340" s="680" t="s">
        <v>56</v>
      </c>
      <c r="T340" s="684" t="s">
        <v>115</v>
      </c>
      <c r="U340" s="686" t="s">
        <v>57</v>
      </c>
      <c r="V340" s="687"/>
      <c r="W340" s="687" t="s">
        <v>805</v>
      </c>
      <c r="X340" s="688" t="s">
        <v>118</v>
      </c>
      <c r="Y340" s="689" t="s">
        <v>57</v>
      </c>
      <c r="Z340" s="690"/>
      <c r="AA340" s="689" t="s">
        <v>59</v>
      </c>
      <c r="AB340" s="690"/>
      <c r="AC340" s="688" t="s">
        <v>119</v>
      </c>
      <c r="AD340" s="691" t="s">
        <v>60</v>
      </c>
      <c r="AE340" s="691" t="s">
        <v>120</v>
      </c>
      <c r="AF340" s="691"/>
      <c r="AG340" s="688" t="s">
        <v>62</v>
      </c>
      <c r="AH340" s="689" t="s">
        <v>138</v>
      </c>
      <c r="AI340" s="690"/>
      <c r="AJ340" s="690"/>
      <c r="AK340" s="690"/>
      <c r="AL340" s="688"/>
      <c r="AM340" s="689" t="s">
        <v>122</v>
      </c>
      <c r="AN340" s="690"/>
      <c r="AO340" s="688" t="s">
        <v>123</v>
      </c>
      <c r="AP340" s="688"/>
      <c r="AQ340" s="688"/>
      <c r="AR340" s="688"/>
      <c r="AS340" s="688"/>
      <c r="AT340" s="688"/>
      <c r="AU340" s="688"/>
      <c r="AV340" s="688"/>
      <c r="AW340" s="688"/>
      <c r="AX340" s="688"/>
      <c r="AY340" s="688"/>
      <c r="AZ340" s="688"/>
      <c r="BA340" s="688"/>
      <c r="BB340" s="688"/>
      <c r="BC340" s="688"/>
      <c r="BD340" s="688"/>
      <c r="BE340" s="688"/>
      <c r="BF340" s="688"/>
      <c r="BG340" s="688"/>
      <c r="BH340" s="688"/>
      <c r="BI340" s="688"/>
      <c r="BJ340" s="688"/>
      <c r="BK340" s="688"/>
      <c r="BL340" s="688"/>
      <c r="BM340" s="688"/>
      <c r="BN340" s="688"/>
      <c r="BO340" s="688"/>
      <c r="BP340" s="688"/>
      <c r="BQ340" s="688"/>
      <c r="BR340" s="688"/>
      <c r="BS340" s="688"/>
      <c r="BT340" s="688"/>
      <c r="BU340" s="688"/>
      <c r="BV340" s="688"/>
      <c r="BW340" s="688"/>
      <c r="BX340" s="688"/>
      <c r="BY340" s="688"/>
      <c r="BZ340" s="688"/>
      <c r="CA340" s="688"/>
      <c r="CB340" s="688"/>
      <c r="CC340" s="688"/>
      <c r="CD340" s="688"/>
      <c r="CE340" s="688"/>
      <c r="CF340" s="688"/>
      <c r="CG340" s="688"/>
      <c r="CH340" s="688"/>
      <c r="CI340" s="688"/>
      <c r="CJ340" s="688"/>
      <c r="CK340" s="688"/>
      <c r="CL340" s="688"/>
      <c r="CM340" s="688"/>
      <c r="CN340" s="688"/>
      <c r="CO340" s="688"/>
      <c r="CP340" s="688"/>
      <c r="CQ340" s="688"/>
      <c r="CR340" s="688"/>
      <c r="CS340" s="688"/>
      <c r="CT340" s="688"/>
      <c r="CU340" s="688"/>
      <c r="CV340" s="688"/>
      <c r="CW340" s="688"/>
      <c r="CX340" s="688"/>
      <c r="CY340" s="688"/>
      <c r="CZ340" s="688"/>
      <c r="DA340" s="688"/>
      <c r="DB340" s="688"/>
      <c r="DC340" s="688"/>
      <c r="DD340" s="688"/>
      <c r="DE340" s="688"/>
      <c r="DF340" s="688"/>
      <c r="DG340" s="688"/>
      <c r="DH340" s="688"/>
      <c r="DI340" s="688"/>
      <c r="DJ340" s="688"/>
      <c r="DK340" s="688"/>
      <c r="DL340" s="688"/>
      <c r="DM340" s="688" t="s">
        <v>53</v>
      </c>
      <c r="DN340" s="689"/>
      <c r="DO340" s="688"/>
      <c r="DP340" s="689" t="s">
        <v>124</v>
      </c>
      <c r="DQ340" s="690"/>
      <c r="DR340" s="690"/>
      <c r="DS340" s="690"/>
      <c r="DT340" s="690"/>
      <c r="DU340" s="690"/>
      <c r="DV340" s="690"/>
      <c r="DW340" s="690"/>
      <c r="DX340" s="690"/>
      <c r="DY340" s="690"/>
      <c r="DZ340" s="690"/>
      <c r="EA340" s="688"/>
      <c r="EB340" s="688"/>
      <c r="EC340" s="688"/>
      <c r="ED340" s="692"/>
      <c r="EE340" s="689" t="s">
        <v>125</v>
      </c>
      <c r="EF340" s="690"/>
      <c r="EG340" s="690"/>
      <c r="EH340" s="689"/>
      <c r="EI340" s="690"/>
      <c r="EJ340" s="690"/>
      <c r="EK340" s="690"/>
      <c r="EL340" s="690"/>
      <c r="EM340" s="689" t="s">
        <v>126</v>
      </c>
      <c r="EN340" s="690"/>
      <c r="EO340" s="690"/>
      <c r="EP340" s="692" t="s">
        <v>114</v>
      </c>
      <c r="EQ340" s="693"/>
      <c r="ER340" s="694" t="s">
        <v>806</v>
      </c>
      <c r="ES340" s="694"/>
      <c r="ET340" s="693"/>
      <c r="EU340" s="695"/>
      <c r="EV340" s="695" t="s">
        <v>63</v>
      </c>
      <c r="EW340" s="690"/>
      <c r="EX340" s="690"/>
      <c r="EY340" s="690"/>
      <c r="EZ340" s="690"/>
      <c r="FA340" s="690"/>
      <c r="FB340" s="690"/>
      <c r="FC340" s="690"/>
      <c r="FD340" s="690"/>
      <c r="FE340" s="690"/>
      <c r="FF340" s="690"/>
      <c r="FG340" s="690"/>
      <c r="FH340" s="690"/>
      <c r="FI340" s="696"/>
      <c r="FJ340" s="696"/>
      <c r="FK340" s="696"/>
      <c r="FL340" s="696"/>
      <c r="FM340" s="697"/>
      <c r="FN340" s="690"/>
      <c r="FO340" s="694"/>
      <c r="FP340" s="694"/>
      <c r="FQ340" s="694"/>
      <c r="FR340" s="694"/>
      <c r="FS340" s="694"/>
      <c r="FT340" s="694"/>
      <c r="FU340" s="734"/>
      <c r="FV340" s="734"/>
      <c r="FW340" s="734"/>
      <c r="FX340" s="734"/>
      <c r="FY340" s="734"/>
      <c r="FZ340" s="734"/>
      <c r="GA340" s="734"/>
    </row>
    <row r="341" ht="30.75" customHeight="1">
      <c r="A341" s="629"/>
      <c r="B341" s="265"/>
      <c r="C341" s="698"/>
      <c r="D341" s="631"/>
      <c r="E341" s="699"/>
      <c r="F341" s="631"/>
      <c r="G341" s="631"/>
      <c r="H341" s="632"/>
      <c r="I341" s="633"/>
      <c r="J341" s="634"/>
      <c r="K341" s="635"/>
      <c r="L341" s="636"/>
      <c r="M341" s="700"/>
      <c r="N341" s="701"/>
      <c r="O341" s="639"/>
      <c r="P341" s="639"/>
      <c r="Q341" s="639"/>
      <c r="R341" s="639"/>
      <c r="S341" s="639"/>
      <c r="T341" s="640"/>
      <c r="U341" s="631"/>
      <c r="V341" s="641"/>
      <c r="W341" s="633"/>
      <c r="X341" s="265"/>
      <c r="Y341" s="642"/>
      <c r="Z341" s="643"/>
      <c r="AA341" s="643"/>
      <c r="AB341" s="642"/>
      <c r="AC341" s="267"/>
      <c r="AD341" s="644"/>
      <c r="AE341" s="644"/>
      <c r="AF341" s="644"/>
      <c r="AG341" s="267"/>
      <c r="AH341" s="267"/>
      <c r="AI341" s="267"/>
      <c r="AJ341" s="267"/>
      <c r="AK341" s="265"/>
      <c r="AL341" s="267"/>
      <c r="AM341" s="269"/>
      <c r="AN341" s="269"/>
      <c r="AO341" s="269"/>
      <c r="AP341" s="645"/>
      <c r="AQ341" s="645"/>
      <c r="AR341" s="645"/>
      <c r="AS341" s="645"/>
      <c r="AT341" s="645"/>
      <c r="AU341" s="645"/>
      <c r="AV341" s="645"/>
      <c r="AW341" s="645"/>
      <c r="AX341" s="645"/>
      <c r="AY341" s="267"/>
      <c r="AZ341" s="269"/>
      <c r="BA341" s="267"/>
      <c r="BB341" s="267"/>
      <c r="BC341" s="267"/>
      <c r="BD341" s="267"/>
      <c r="BE341" s="267"/>
      <c r="BF341" s="267"/>
      <c r="BG341" s="267"/>
      <c r="BH341" s="267"/>
      <c r="BI341" s="267"/>
      <c r="BJ341" s="267"/>
      <c r="BK341" s="267"/>
      <c r="BL341" s="267"/>
      <c r="BM341" s="267"/>
      <c r="BN341" s="267"/>
      <c r="BO341" s="267"/>
      <c r="BP341" s="267"/>
      <c r="BQ341" s="267"/>
      <c r="BR341" s="267"/>
      <c r="BS341" s="267"/>
      <c r="BT341" s="267"/>
      <c r="BU341" s="267"/>
      <c r="BV341" s="267"/>
      <c r="BW341" s="267"/>
      <c r="BX341" s="267"/>
      <c r="BY341" s="267"/>
      <c r="BZ341" s="267"/>
      <c r="CA341" s="267"/>
      <c r="CB341" s="267"/>
      <c r="CC341" s="267"/>
      <c r="CD341" s="267"/>
      <c r="CE341" s="267"/>
      <c r="CF341" s="267"/>
      <c r="CG341" s="267"/>
      <c r="CH341" s="267"/>
      <c r="CI341" s="267"/>
      <c r="CJ341" s="267"/>
      <c r="CK341" s="267"/>
      <c r="CL341" s="267"/>
      <c r="CM341" s="267"/>
      <c r="CN341" s="267"/>
      <c r="CO341" s="267"/>
      <c r="CP341" s="267"/>
      <c r="CQ341" s="267"/>
      <c r="CR341" s="267"/>
      <c r="CS341" s="267"/>
      <c r="CT341" s="267"/>
      <c r="CU341" s="267"/>
      <c r="CV341" s="267"/>
      <c r="CW341" s="267"/>
      <c r="CX341" s="267"/>
      <c r="CY341" s="267"/>
      <c r="CZ341" s="267"/>
      <c r="DA341" s="267"/>
      <c r="DB341" s="267"/>
      <c r="DC341" s="267"/>
      <c r="DD341" s="267"/>
      <c r="DE341" s="267"/>
      <c r="DF341" s="267"/>
      <c r="DG341" s="267"/>
      <c r="DH341" s="267"/>
      <c r="DI341" s="267"/>
      <c r="DJ341" s="267"/>
      <c r="DK341" s="267"/>
      <c r="DL341" s="267"/>
      <c r="DM341" s="267"/>
      <c r="DN341" s="267"/>
      <c r="DO341" s="267"/>
      <c r="DP341" s="267"/>
      <c r="DQ341" s="267"/>
      <c r="DR341" s="267"/>
      <c r="DS341" s="267"/>
      <c r="DT341" s="267"/>
      <c r="DU341" s="267"/>
      <c r="DV341" s="267"/>
      <c r="DW341" s="267"/>
      <c r="DX341" s="267"/>
      <c r="DY341" s="267"/>
      <c r="DZ341" s="267"/>
      <c r="EA341" s="267"/>
      <c r="EB341" s="267"/>
      <c r="EC341" s="267"/>
      <c r="ED341" s="267"/>
      <c r="EE341" s="267"/>
      <c r="EF341" s="267"/>
      <c r="EG341" s="267"/>
      <c r="EH341" s="267"/>
      <c r="EI341" s="267"/>
      <c r="EJ341" s="267"/>
      <c r="EK341" s="267"/>
      <c r="EL341" s="267"/>
      <c r="EM341" s="267"/>
      <c r="EN341" s="267"/>
      <c r="EO341" s="267"/>
      <c r="EP341" s="267"/>
      <c r="EQ341" s="269"/>
      <c r="ER341" s="646"/>
      <c r="ES341" s="647"/>
      <c r="ET341" s="269"/>
      <c r="EU341" s="647"/>
      <c r="EV341" s="647"/>
      <c r="EW341" s="648"/>
      <c r="EX341" s="648"/>
      <c r="EY341" s="648"/>
      <c r="EZ341" s="649"/>
      <c r="FA341" s="642"/>
      <c r="FB341" s="647"/>
      <c r="FC341" s="649"/>
      <c r="FD341" s="642"/>
      <c r="FE341" s="650"/>
      <c r="FF341" s="651"/>
      <c r="FG341" s="650"/>
      <c r="FH341" s="650"/>
      <c r="FI341" s="650"/>
      <c r="FJ341" s="650"/>
      <c r="FK341" s="650"/>
      <c r="FL341" s="650"/>
      <c r="FM341" s="650"/>
      <c r="FN341" s="650"/>
      <c r="FO341" s="652"/>
      <c r="FP341" s="652"/>
      <c r="FQ341" s="652"/>
      <c r="FR341" s="652"/>
      <c r="FS341" s="652"/>
      <c r="FT341" s="652"/>
      <c r="FU341" s="274"/>
      <c r="FV341" s="274"/>
      <c r="FW341" s="274"/>
      <c r="FX341" s="274"/>
      <c r="FY341" s="274"/>
      <c r="FZ341" s="274"/>
      <c r="GA341" s="274"/>
    </row>
    <row r="342">
      <c r="A342" s="100"/>
      <c r="B342" s="100"/>
      <c r="C342" s="100"/>
      <c r="D342" s="100"/>
      <c r="E342" s="103"/>
      <c r="F342" s="101"/>
      <c r="G342" s="100"/>
      <c r="H342" s="100"/>
      <c r="I342" s="100"/>
      <c r="J342" s="103"/>
      <c r="K342" s="100"/>
      <c r="L342" s="100"/>
      <c r="M342" s="101"/>
      <c r="N342" s="102"/>
      <c r="O342" s="103"/>
      <c r="P342" s="103"/>
      <c r="Q342" s="103"/>
      <c r="R342" s="103"/>
      <c r="S342" s="103"/>
      <c r="T342" s="100"/>
      <c r="U342" s="100"/>
      <c r="V342" s="100"/>
      <c r="W342" s="101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1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  <c r="BB342" s="100"/>
      <c r="BC342" s="100"/>
      <c r="BD342" s="100"/>
      <c r="BE342" s="100"/>
      <c r="BF342" s="100"/>
      <c r="BG342" s="100"/>
      <c r="BH342" s="100"/>
      <c r="BI342" s="100"/>
      <c r="BJ342" s="100"/>
      <c r="BK342" s="100"/>
      <c r="BL342" s="100"/>
      <c r="BM342" s="100"/>
      <c r="BN342" s="100"/>
      <c r="BO342" s="100"/>
      <c r="BP342" s="100"/>
      <c r="BQ342" s="100"/>
      <c r="BR342" s="100"/>
      <c r="BS342" s="100"/>
      <c r="BT342" s="100"/>
      <c r="BU342" s="100"/>
      <c r="BV342" s="100"/>
      <c r="BW342" s="100"/>
      <c r="BX342" s="100"/>
      <c r="BY342" s="100"/>
      <c r="BZ342" s="100"/>
      <c r="CA342" s="100"/>
      <c r="CB342" s="100"/>
      <c r="CC342" s="100"/>
      <c r="CD342" s="100"/>
      <c r="CE342" s="100"/>
      <c r="CF342" s="100"/>
      <c r="CG342" s="100"/>
      <c r="CH342" s="100"/>
      <c r="CI342" s="100"/>
      <c r="CJ342" s="100"/>
      <c r="CK342" s="100"/>
      <c r="CL342" s="100"/>
      <c r="CM342" s="100"/>
      <c r="CN342" s="100"/>
      <c r="CO342" s="100"/>
      <c r="CP342" s="100"/>
      <c r="CQ342" s="100"/>
      <c r="CR342" s="100"/>
      <c r="CS342" s="100"/>
      <c r="CT342" s="100"/>
      <c r="CU342" s="100"/>
      <c r="CV342" s="100"/>
      <c r="CW342" s="100"/>
      <c r="CX342" s="100"/>
      <c r="CY342" s="100"/>
      <c r="CZ342" s="100"/>
      <c r="DA342" s="100"/>
      <c r="DB342" s="100"/>
      <c r="DC342" s="100"/>
      <c r="DD342" s="100"/>
      <c r="DE342" s="100"/>
      <c r="DF342" s="100"/>
      <c r="DG342" s="100"/>
      <c r="DH342" s="100"/>
      <c r="DI342" s="100"/>
      <c r="DJ342" s="100"/>
      <c r="DK342" s="100"/>
      <c r="DL342" s="100"/>
      <c r="DM342" s="100"/>
      <c r="DN342" s="100"/>
      <c r="DO342" s="100"/>
      <c r="DP342" s="100"/>
      <c r="DQ342" s="100"/>
      <c r="DR342" s="100"/>
      <c r="DS342" s="100"/>
      <c r="DT342" s="100"/>
      <c r="DU342" s="100"/>
      <c r="DV342" s="100"/>
      <c r="DW342" s="100"/>
      <c r="DX342" s="100"/>
      <c r="DY342" s="100"/>
      <c r="DZ342" s="100"/>
      <c r="EA342" s="100"/>
      <c r="EB342" s="100"/>
      <c r="EC342" s="100"/>
      <c r="ED342" s="100"/>
      <c r="EE342" s="100"/>
      <c r="EF342" s="100"/>
      <c r="EG342" s="100"/>
      <c r="EH342" s="100"/>
      <c r="EI342" s="100"/>
      <c r="EJ342" s="100"/>
      <c r="EK342" s="100"/>
      <c r="EL342" s="100"/>
      <c r="EM342" s="100"/>
      <c r="EN342" s="100"/>
      <c r="EO342" s="100"/>
      <c r="EP342" s="100"/>
      <c r="EQ342" s="223"/>
      <c r="ER342" s="224"/>
      <c r="ES342" s="223"/>
      <c r="ET342" s="223"/>
      <c r="EU342" s="225"/>
      <c r="EV342" s="225"/>
      <c r="EW342" s="225"/>
      <c r="EX342" s="225"/>
      <c r="EY342" s="225"/>
      <c r="EZ342" s="225"/>
      <c r="FA342" s="225"/>
      <c r="FB342" s="225"/>
      <c r="FC342" s="225"/>
      <c r="FD342" s="225"/>
      <c r="FE342" s="225"/>
      <c r="FF342" s="225"/>
      <c r="FG342" s="225"/>
      <c r="FH342" s="225"/>
      <c r="FI342" s="225"/>
      <c r="FJ342" s="225"/>
      <c r="FK342" s="225"/>
      <c r="FL342" s="225"/>
      <c r="FM342" s="223"/>
      <c r="FN342" s="223"/>
      <c r="FO342" s="223"/>
      <c r="FP342" s="223"/>
      <c r="FQ342" s="223"/>
      <c r="FR342" s="223"/>
      <c r="FS342" s="223"/>
      <c r="FT342" s="223"/>
      <c r="FU342" s="223"/>
      <c r="FV342" s="223"/>
      <c r="FW342" s="223"/>
      <c r="FX342" s="223"/>
      <c r="FY342" s="223"/>
      <c r="FZ342" s="223"/>
      <c r="GA342" s="223"/>
    </row>
    <row r="343">
      <c r="A343" s="702"/>
      <c r="E343" s="103"/>
      <c r="F343" s="101"/>
      <c r="G343" s="100"/>
      <c r="H343" s="100"/>
      <c r="I343" s="100"/>
      <c r="J343" s="103"/>
      <c r="K343" s="100"/>
      <c r="L343" s="100"/>
      <c r="M343" s="101"/>
      <c r="N343" s="102"/>
      <c r="O343" s="103"/>
      <c r="P343" s="103"/>
      <c r="Q343" s="103"/>
      <c r="R343" s="103"/>
      <c r="S343" s="103"/>
      <c r="T343" s="100"/>
      <c r="U343" s="100"/>
      <c r="V343" s="100"/>
      <c r="W343" s="101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1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  <c r="BB343" s="100"/>
      <c r="BC343" s="100"/>
      <c r="BD343" s="100"/>
      <c r="BE343" s="100"/>
      <c r="BF343" s="100"/>
      <c r="BG343" s="100"/>
      <c r="BH343" s="100"/>
      <c r="BI343" s="100"/>
      <c r="BJ343" s="100"/>
      <c r="BK343" s="100"/>
      <c r="BL343" s="100"/>
      <c r="BM343" s="100"/>
      <c r="BN343" s="100"/>
      <c r="BO343" s="100"/>
      <c r="BP343" s="100"/>
      <c r="BQ343" s="100"/>
      <c r="BR343" s="100"/>
      <c r="BS343" s="100"/>
      <c r="BT343" s="100"/>
      <c r="BU343" s="100"/>
      <c r="BV343" s="100"/>
      <c r="BW343" s="100"/>
      <c r="BX343" s="100"/>
      <c r="BY343" s="100"/>
      <c r="BZ343" s="100"/>
      <c r="CA343" s="100"/>
      <c r="CB343" s="100"/>
      <c r="CC343" s="100"/>
      <c r="CD343" s="100"/>
      <c r="CE343" s="100"/>
      <c r="CF343" s="100"/>
      <c r="CG343" s="100"/>
      <c r="CH343" s="100"/>
      <c r="CI343" s="100"/>
      <c r="CJ343" s="100"/>
      <c r="CK343" s="100"/>
      <c r="CL343" s="100"/>
      <c r="CM343" s="100"/>
      <c r="CN343" s="100"/>
      <c r="CO343" s="100"/>
      <c r="CP343" s="100"/>
      <c r="CQ343" s="100"/>
      <c r="CR343" s="100"/>
      <c r="CS343" s="100"/>
      <c r="CT343" s="100"/>
      <c r="CU343" s="100"/>
      <c r="CV343" s="100"/>
      <c r="CW343" s="100"/>
      <c r="CX343" s="100"/>
      <c r="CY343" s="100"/>
      <c r="CZ343" s="100"/>
      <c r="DA343" s="100"/>
      <c r="DB343" s="100"/>
      <c r="DC343" s="100"/>
      <c r="DD343" s="100"/>
      <c r="DE343" s="100"/>
      <c r="DF343" s="100"/>
      <c r="DG343" s="100"/>
      <c r="DH343" s="100"/>
      <c r="DI343" s="100"/>
      <c r="DJ343" s="100"/>
      <c r="DK343" s="100"/>
      <c r="DL343" s="100"/>
      <c r="DM343" s="100"/>
      <c r="DN343" s="100"/>
      <c r="DO343" s="100"/>
      <c r="DP343" s="100"/>
      <c r="DQ343" s="100"/>
      <c r="DR343" s="100"/>
      <c r="DS343" s="100"/>
      <c r="DT343" s="100"/>
      <c r="DU343" s="100"/>
      <c r="DV343" s="100"/>
      <c r="DW343" s="100"/>
      <c r="DX343" s="100"/>
      <c r="DY343" s="100"/>
      <c r="DZ343" s="100"/>
      <c r="EA343" s="100"/>
      <c r="EB343" s="100"/>
      <c r="EC343" s="100"/>
      <c r="ED343" s="100"/>
      <c r="EE343" s="100"/>
      <c r="EF343" s="100"/>
      <c r="EG343" s="100"/>
      <c r="EH343" s="100"/>
      <c r="EI343" s="100"/>
      <c r="EJ343" s="100"/>
      <c r="EK343" s="100"/>
      <c r="EL343" s="100"/>
      <c r="EM343" s="100"/>
      <c r="EN343" s="100"/>
      <c r="EO343" s="100"/>
      <c r="EP343" s="100"/>
      <c r="EQ343" s="223"/>
      <c r="ER343" s="224"/>
      <c r="ES343" s="223"/>
      <c r="ET343" s="223"/>
      <c r="EU343" s="225"/>
      <c r="EV343" s="225"/>
      <c r="EW343" s="225"/>
      <c r="EX343" s="225"/>
      <c r="EY343" s="225"/>
      <c r="EZ343" s="225"/>
      <c r="FA343" s="225"/>
      <c r="FB343" s="225"/>
      <c r="FC343" s="225"/>
      <c r="FD343" s="225"/>
      <c r="FE343" s="225"/>
      <c r="FF343" s="225"/>
      <c r="FG343" s="225"/>
      <c r="FH343" s="225"/>
      <c r="FI343" s="225"/>
      <c r="FJ343" s="225"/>
      <c r="FK343" s="225"/>
      <c r="FL343" s="225"/>
      <c r="FM343" s="223"/>
      <c r="FN343" s="223"/>
      <c r="FO343" s="223"/>
      <c r="FP343" s="223"/>
      <c r="FQ343" s="223"/>
      <c r="FR343" s="223"/>
      <c r="FS343" s="223"/>
      <c r="FT343" s="223"/>
      <c r="FU343" s="223"/>
      <c r="FV343" s="223"/>
      <c r="FW343" s="223"/>
      <c r="FX343" s="223"/>
      <c r="FY343" s="223"/>
      <c r="FZ343" s="223"/>
      <c r="GA343" s="223"/>
    </row>
    <row r="344">
      <c r="A344" s="609" t="s">
        <v>814</v>
      </c>
      <c r="B344" s="21"/>
      <c r="C344" s="21"/>
      <c r="D344" s="21"/>
      <c r="E344" s="610"/>
      <c r="F344" s="610"/>
      <c r="G344" s="610"/>
      <c r="H344" s="100"/>
      <c r="I344" s="100"/>
      <c r="J344" s="103"/>
      <c r="K344" s="100"/>
      <c r="L344" s="100"/>
      <c r="M344" s="222">
        <f>M16+M18+M20+M22+M31+M39+M43+M45+M47+M49+M51+M60+M63+M65+M71+M76+M86+M88+M91+M227+M229+M236+M245+M256+M264+M272+M332</f>
        <v>1252423.597</v>
      </c>
      <c r="N344" s="102"/>
      <c r="O344" s="103"/>
      <c r="P344" s="103"/>
      <c r="Q344" s="103"/>
      <c r="R344" s="103"/>
      <c r="S344" s="103"/>
      <c r="T344" s="100"/>
      <c r="U344" s="100"/>
      <c r="V344" s="100"/>
      <c r="W344" s="101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1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  <c r="BE344" s="100"/>
      <c r="BF344" s="100"/>
      <c r="BG344" s="100"/>
      <c r="BH344" s="100"/>
      <c r="BI344" s="100"/>
      <c r="BJ344" s="100"/>
      <c r="BK344" s="100"/>
      <c r="BL344" s="100"/>
      <c r="BM344" s="100"/>
      <c r="BN344" s="100"/>
      <c r="BO344" s="100"/>
      <c r="BP344" s="100"/>
      <c r="BQ344" s="100"/>
      <c r="BR344" s="100"/>
      <c r="BS344" s="100"/>
      <c r="BT344" s="100"/>
      <c r="BU344" s="100"/>
      <c r="BV344" s="100"/>
      <c r="BW344" s="100"/>
      <c r="BX344" s="100"/>
      <c r="BY344" s="100"/>
      <c r="BZ344" s="100"/>
      <c r="CA344" s="100"/>
      <c r="CB344" s="100"/>
      <c r="CC344" s="100"/>
      <c r="CD344" s="100"/>
      <c r="CE344" s="100"/>
      <c r="CF344" s="100"/>
      <c r="CG344" s="100"/>
      <c r="CH344" s="100"/>
      <c r="CI344" s="100"/>
      <c r="CJ344" s="100"/>
      <c r="CK344" s="100"/>
      <c r="CL344" s="100"/>
      <c r="CM344" s="100"/>
      <c r="CN344" s="100"/>
      <c r="CO344" s="100"/>
      <c r="CP344" s="100"/>
      <c r="CQ344" s="100"/>
      <c r="CR344" s="100"/>
      <c r="CS344" s="100"/>
      <c r="CT344" s="100"/>
      <c r="CU344" s="100"/>
      <c r="CV344" s="100"/>
      <c r="CW344" s="100"/>
      <c r="CX344" s="100"/>
      <c r="CY344" s="100"/>
      <c r="CZ344" s="100"/>
      <c r="DA344" s="100"/>
      <c r="DB344" s="100"/>
      <c r="DC344" s="100"/>
      <c r="DD344" s="100"/>
      <c r="DE344" s="100"/>
      <c r="DF344" s="100"/>
      <c r="DG344" s="100"/>
      <c r="DH344" s="100"/>
      <c r="DI344" s="100"/>
      <c r="DJ344" s="100"/>
      <c r="DK344" s="100"/>
      <c r="DL344" s="100"/>
      <c r="DM344" s="100"/>
      <c r="DN344" s="100"/>
      <c r="DO344" s="100"/>
      <c r="DP344" s="100"/>
      <c r="DQ344" s="100"/>
      <c r="DR344" s="100"/>
      <c r="DS344" s="100"/>
      <c r="DT344" s="100"/>
      <c r="DU344" s="100"/>
      <c r="DV344" s="100"/>
      <c r="DW344" s="100"/>
      <c r="DX344" s="100"/>
      <c r="DY344" s="100"/>
      <c r="DZ344" s="100"/>
      <c r="EA344" s="100"/>
      <c r="EB344" s="100"/>
      <c r="EC344" s="100"/>
      <c r="ED344" s="100"/>
      <c r="EE344" s="100"/>
      <c r="EF344" s="100"/>
      <c r="EG344" s="100"/>
      <c r="EH344" s="100"/>
      <c r="EI344" s="100"/>
      <c r="EJ344" s="100"/>
      <c r="EK344" s="100"/>
      <c r="EL344" s="100"/>
      <c r="EM344" s="100"/>
      <c r="EN344" s="100"/>
      <c r="EO344" s="100"/>
      <c r="EP344" s="100"/>
      <c r="EQ344" s="223"/>
      <c r="ER344" s="224"/>
      <c r="ES344" s="223"/>
      <c r="ET344" s="223"/>
      <c r="EU344" s="225"/>
      <c r="EV344" s="225"/>
      <c r="EW344" s="225"/>
      <c r="EX344" s="225"/>
      <c r="EY344" s="225"/>
      <c r="EZ344" s="225"/>
      <c r="FA344" s="225"/>
      <c r="FB344" s="225"/>
      <c r="FC344" s="225"/>
      <c r="FD344" s="225"/>
      <c r="FE344" s="225"/>
      <c r="FF344" s="225"/>
      <c r="FG344" s="225"/>
      <c r="FH344" s="225"/>
      <c r="FI344" s="225"/>
      <c r="FJ344" s="225"/>
      <c r="FK344" s="225"/>
      <c r="FL344" s="225"/>
      <c r="FM344" s="223"/>
      <c r="FN344" s="223"/>
      <c r="FO344" s="223"/>
      <c r="FP344" s="223"/>
      <c r="FQ344" s="223"/>
      <c r="FR344" s="223"/>
      <c r="FS344" s="223"/>
      <c r="FT344" s="223"/>
      <c r="FU344" s="223"/>
      <c r="FV344" s="223"/>
      <c r="FW344" s="223"/>
      <c r="FX344" s="223"/>
      <c r="FY344" s="223"/>
      <c r="FZ344" s="223"/>
      <c r="GA344" s="223"/>
    </row>
    <row r="345">
      <c r="A345" s="620" t="s">
        <v>815</v>
      </c>
      <c r="B345" s="622"/>
      <c r="C345" s="622"/>
      <c r="D345" s="144"/>
      <c r="E345" s="613" t="s">
        <v>47</v>
      </c>
      <c r="F345" s="613" t="s">
        <v>816</v>
      </c>
      <c r="G345" s="613" t="s">
        <v>817</v>
      </c>
      <c r="H345" s="100"/>
      <c r="I345" s="100"/>
      <c r="J345" s="103"/>
      <c r="K345" s="100"/>
      <c r="L345" s="100"/>
      <c r="M345" s="101"/>
      <c r="N345" s="102"/>
      <c r="O345" s="103"/>
      <c r="P345" s="103"/>
      <c r="Q345" s="103"/>
      <c r="R345" s="103"/>
      <c r="S345" s="103"/>
      <c r="T345" s="100"/>
      <c r="U345" s="100"/>
      <c r="V345" s="100"/>
      <c r="W345" s="101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1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  <c r="BB345" s="100"/>
      <c r="BC345" s="100"/>
      <c r="BD345" s="100"/>
      <c r="BE345" s="100"/>
      <c r="BF345" s="100"/>
      <c r="BG345" s="100"/>
      <c r="BH345" s="100"/>
      <c r="BI345" s="100"/>
      <c r="BJ345" s="100"/>
      <c r="BK345" s="100"/>
      <c r="BL345" s="100"/>
      <c r="BM345" s="100"/>
      <c r="BN345" s="100"/>
      <c r="BO345" s="100"/>
      <c r="BP345" s="100"/>
      <c r="BQ345" s="100"/>
      <c r="BR345" s="100"/>
      <c r="BS345" s="100"/>
      <c r="BT345" s="100"/>
      <c r="BU345" s="100"/>
      <c r="BV345" s="100"/>
      <c r="BW345" s="100"/>
      <c r="BX345" s="100"/>
      <c r="BY345" s="100"/>
      <c r="BZ345" s="100"/>
      <c r="CA345" s="100"/>
      <c r="CB345" s="100"/>
      <c r="CC345" s="100"/>
      <c r="CD345" s="100"/>
      <c r="CE345" s="100"/>
      <c r="CF345" s="100"/>
      <c r="CG345" s="100"/>
      <c r="CH345" s="100"/>
      <c r="CI345" s="100"/>
      <c r="CJ345" s="100"/>
      <c r="CK345" s="100"/>
      <c r="CL345" s="100"/>
      <c r="CM345" s="100"/>
      <c r="CN345" s="100"/>
      <c r="CO345" s="100"/>
      <c r="CP345" s="100"/>
      <c r="CQ345" s="100"/>
      <c r="CR345" s="100"/>
      <c r="CS345" s="100"/>
      <c r="CT345" s="100"/>
      <c r="CU345" s="100"/>
      <c r="CV345" s="100"/>
      <c r="CW345" s="100"/>
      <c r="CX345" s="100"/>
      <c r="CY345" s="100"/>
      <c r="CZ345" s="100"/>
      <c r="DA345" s="100"/>
      <c r="DB345" s="100"/>
      <c r="DC345" s="100"/>
      <c r="DD345" s="100"/>
      <c r="DE345" s="100"/>
      <c r="DF345" s="100"/>
      <c r="DG345" s="100"/>
      <c r="DH345" s="100"/>
      <c r="DI345" s="100"/>
      <c r="DJ345" s="100"/>
      <c r="DK345" s="100"/>
      <c r="DL345" s="100"/>
      <c r="DM345" s="100"/>
      <c r="DN345" s="100"/>
      <c r="DO345" s="100"/>
      <c r="DP345" s="100"/>
      <c r="DQ345" s="100"/>
      <c r="DR345" s="100"/>
      <c r="DS345" s="100"/>
      <c r="DT345" s="100"/>
      <c r="DU345" s="100"/>
      <c r="DV345" s="100"/>
      <c r="DW345" s="100"/>
      <c r="DX345" s="100"/>
      <c r="DY345" s="100"/>
      <c r="DZ345" s="100"/>
      <c r="EA345" s="100"/>
      <c r="EB345" s="100"/>
      <c r="EC345" s="100"/>
      <c r="ED345" s="100"/>
      <c r="EE345" s="100"/>
      <c r="EF345" s="100"/>
      <c r="EG345" s="100"/>
      <c r="EH345" s="100"/>
      <c r="EI345" s="100"/>
      <c r="EJ345" s="100"/>
      <c r="EK345" s="100"/>
      <c r="EL345" s="100"/>
      <c r="EM345" s="100"/>
      <c r="EN345" s="100"/>
      <c r="EO345" s="100"/>
      <c r="EP345" s="100"/>
      <c r="EQ345" s="223"/>
      <c r="ER345" s="224"/>
      <c r="ES345" s="223"/>
      <c r="ET345" s="223"/>
      <c r="EU345" s="225"/>
      <c r="EV345" s="225"/>
      <c r="EW345" s="225"/>
      <c r="EX345" s="225"/>
      <c r="EY345" s="225"/>
      <c r="EZ345" s="225"/>
      <c r="FA345" s="225"/>
      <c r="FB345" s="225"/>
      <c r="FC345" s="225"/>
      <c r="FD345" s="225"/>
      <c r="FE345" s="225"/>
      <c r="FF345" s="225"/>
      <c r="FG345" s="225"/>
      <c r="FH345" s="225"/>
      <c r="FI345" s="225"/>
      <c r="FJ345" s="225"/>
      <c r="FK345" s="225"/>
      <c r="FL345" s="225"/>
      <c r="FM345" s="223"/>
      <c r="FN345" s="223"/>
      <c r="FO345" s="223"/>
      <c r="FP345" s="223"/>
      <c r="FQ345" s="223"/>
      <c r="FR345" s="223"/>
      <c r="FS345" s="223"/>
      <c r="FT345" s="223"/>
      <c r="FU345" s="223"/>
      <c r="FV345" s="223"/>
      <c r="FW345" s="223"/>
      <c r="FX345" s="223"/>
      <c r="FY345" s="223"/>
      <c r="FZ345" s="223"/>
      <c r="GA345" s="223"/>
    </row>
    <row r="346">
      <c r="A346" s="703" t="s">
        <v>818</v>
      </c>
      <c r="B346" s="704"/>
      <c r="C346" s="704"/>
      <c r="D346" s="704"/>
      <c r="E346" s="705" t="s">
        <v>819</v>
      </c>
      <c r="F346" s="706">
        <v>5000.0</v>
      </c>
      <c r="G346" s="707" t="s">
        <v>820</v>
      </c>
      <c r="H346" s="100"/>
      <c r="I346" s="100"/>
      <c r="J346" s="103"/>
      <c r="K346" s="100"/>
      <c r="L346" s="100"/>
      <c r="M346" s="101"/>
      <c r="N346" s="102"/>
      <c r="O346" s="103"/>
      <c r="P346" s="103"/>
      <c r="Q346" s="103"/>
      <c r="R346" s="103"/>
      <c r="S346" s="103"/>
      <c r="T346" s="100"/>
      <c r="U346" s="100"/>
      <c r="V346" s="100"/>
      <c r="W346" s="101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1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  <c r="BB346" s="100"/>
      <c r="BC346" s="100"/>
      <c r="BD346" s="100"/>
      <c r="BE346" s="100"/>
      <c r="BF346" s="100"/>
      <c r="BG346" s="100"/>
      <c r="BH346" s="100"/>
      <c r="BI346" s="100"/>
      <c r="BJ346" s="100"/>
      <c r="BK346" s="100"/>
      <c r="BL346" s="100"/>
      <c r="BM346" s="100"/>
      <c r="BN346" s="100"/>
      <c r="BO346" s="100"/>
      <c r="BP346" s="100"/>
      <c r="BQ346" s="100"/>
      <c r="BR346" s="100"/>
      <c r="BS346" s="100"/>
      <c r="BT346" s="100"/>
      <c r="BU346" s="100"/>
      <c r="BV346" s="100"/>
      <c r="BW346" s="100"/>
      <c r="BX346" s="100"/>
      <c r="BY346" s="100"/>
      <c r="BZ346" s="100"/>
      <c r="CA346" s="100"/>
      <c r="CB346" s="100"/>
      <c r="CC346" s="100"/>
      <c r="CD346" s="100"/>
      <c r="CE346" s="100"/>
      <c r="CF346" s="100"/>
      <c r="CG346" s="100"/>
      <c r="CH346" s="100"/>
      <c r="CI346" s="100"/>
      <c r="CJ346" s="100"/>
      <c r="CK346" s="100"/>
      <c r="CL346" s="100"/>
      <c r="CM346" s="100"/>
      <c r="CN346" s="100"/>
      <c r="CO346" s="100"/>
      <c r="CP346" s="100"/>
      <c r="CQ346" s="100"/>
      <c r="CR346" s="100"/>
      <c r="CS346" s="100"/>
      <c r="CT346" s="100"/>
      <c r="CU346" s="100"/>
      <c r="CV346" s="100"/>
      <c r="CW346" s="100"/>
      <c r="CX346" s="100"/>
      <c r="CY346" s="100"/>
      <c r="CZ346" s="100"/>
      <c r="DA346" s="100"/>
      <c r="DB346" s="100"/>
      <c r="DC346" s="100"/>
      <c r="DD346" s="100"/>
      <c r="DE346" s="100"/>
      <c r="DF346" s="100"/>
      <c r="DG346" s="100"/>
      <c r="DH346" s="100"/>
      <c r="DI346" s="100"/>
      <c r="DJ346" s="100"/>
      <c r="DK346" s="100"/>
      <c r="DL346" s="100"/>
      <c r="DM346" s="100"/>
      <c r="DN346" s="100"/>
      <c r="DO346" s="100"/>
      <c r="DP346" s="100"/>
      <c r="DQ346" s="100"/>
      <c r="DR346" s="100"/>
      <c r="DS346" s="100"/>
      <c r="DT346" s="100"/>
      <c r="DU346" s="100"/>
      <c r="DV346" s="100"/>
      <c r="DW346" s="100"/>
      <c r="DX346" s="100"/>
      <c r="DY346" s="100"/>
      <c r="DZ346" s="100"/>
      <c r="EA346" s="100"/>
      <c r="EB346" s="100"/>
      <c r="EC346" s="100"/>
      <c r="ED346" s="100"/>
      <c r="EE346" s="100"/>
      <c r="EF346" s="100"/>
      <c r="EG346" s="100"/>
      <c r="EH346" s="100"/>
      <c r="EI346" s="100"/>
      <c r="EJ346" s="100"/>
      <c r="EK346" s="100"/>
      <c r="EL346" s="100"/>
      <c r="EM346" s="100"/>
      <c r="EN346" s="100"/>
      <c r="EO346" s="100"/>
      <c r="EP346" s="100"/>
      <c r="EQ346" s="223"/>
      <c r="ER346" s="224"/>
      <c r="ES346" s="223"/>
      <c r="ET346" s="223"/>
      <c r="EU346" s="225"/>
      <c r="EV346" s="225"/>
      <c r="EW346" s="225"/>
      <c r="EX346" s="225"/>
      <c r="EY346" s="225"/>
      <c r="EZ346" s="225"/>
      <c r="FA346" s="225"/>
      <c r="FB346" s="225"/>
      <c r="FC346" s="225"/>
      <c r="FD346" s="225"/>
      <c r="FE346" s="225"/>
      <c r="FF346" s="225"/>
      <c r="FG346" s="225"/>
      <c r="FH346" s="225"/>
      <c r="FI346" s="225"/>
      <c r="FJ346" s="225"/>
      <c r="FK346" s="225"/>
      <c r="FL346" s="225"/>
      <c r="FM346" s="223"/>
      <c r="FN346" s="223"/>
      <c r="FO346" s="223"/>
      <c r="FP346" s="223"/>
      <c r="FQ346" s="223"/>
      <c r="FR346" s="223"/>
      <c r="FS346" s="223"/>
      <c r="FT346" s="223"/>
      <c r="FU346" s="223"/>
      <c r="FV346" s="223"/>
      <c r="FW346" s="223"/>
      <c r="FX346" s="223"/>
      <c r="FY346" s="223"/>
      <c r="FZ346" s="223"/>
      <c r="GA346" s="223"/>
    </row>
    <row r="347">
      <c r="A347" s="708" t="s">
        <v>818</v>
      </c>
      <c r="B347" s="100"/>
      <c r="C347" s="100"/>
      <c r="D347" s="100"/>
      <c r="E347" s="103" t="s">
        <v>821</v>
      </c>
      <c r="F347" s="709">
        <v>16300.0</v>
      </c>
      <c r="G347" s="710" t="s">
        <v>822</v>
      </c>
      <c r="H347" s="101"/>
      <c r="I347" s="100"/>
      <c r="J347" s="103"/>
      <c r="K347" s="100"/>
      <c r="L347" s="100"/>
      <c r="M347" s="101"/>
      <c r="N347" s="102"/>
      <c r="O347" s="103"/>
      <c r="P347" s="103"/>
      <c r="Q347" s="103"/>
      <c r="R347" s="103"/>
      <c r="S347" s="103"/>
      <c r="T347" s="100"/>
      <c r="U347" s="100"/>
      <c r="V347" s="100"/>
      <c r="W347" s="101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1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  <c r="BB347" s="100"/>
      <c r="BC347" s="100"/>
      <c r="BD347" s="100"/>
      <c r="BE347" s="100"/>
      <c r="BF347" s="100"/>
      <c r="BG347" s="100"/>
      <c r="BH347" s="100"/>
      <c r="BI347" s="100"/>
      <c r="BJ347" s="100"/>
      <c r="BK347" s="100"/>
      <c r="BL347" s="100"/>
      <c r="BM347" s="100"/>
      <c r="BN347" s="100"/>
      <c r="BO347" s="100"/>
      <c r="BP347" s="100"/>
      <c r="BQ347" s="100"/>
      <c r="BR347" s="100"/>
      <c r="BS347" s="100"/>
      <c r="BT347" s="100"/>
      <c r="BU347" s="100"/>
      <c r="BV347" s="100"/>
      <c r="BW347" s="100"/>
      <c r="BX347" s="100"/>
      <c r="BY347" s="100"/>
      <c r="BZ347" s="100"/>
      <c r="CA347" s="100"/>
      <c r="CB347" s="100"/>
      <c r="CC347" s="100"/>
      <c r="CD347" s="100"/>
      <c r="CE347" s="100"/>
      <c r="CF347" s="100"/>
      <c r="CG347" s="100"/>
      <c r="CH347" s="100"/>
      <c r="CI347" s="100"/>
      <c r="CJ347" s="100"/>
      <c r="CK347" s="100"/>
      <c r="CL347" s="100"/>
      <c r="CM347" s="100"/>
      <c r="CN347" s="100"/>
      <c r="CO347" s="100"/>
      <c r="CP347" s="100"/>
      <c r="CQ347" s="100"/>
      <c r="CR347" s="100"/>
      <c r="CS347" s="100"/>
      <c r="CT347" s="100"/>
      <c r="CU347" s="100"/>
      <c r="CV347" s="100"/>
      <c r="CW347" s="100"/>
      <c r="CX347" s="100"/>
      <c r="CY347" s="100"/>
      <c r="CZ347" s="100"/>
      <c r="DA347" s="100"/>
      <c r="DB347" s="100"/>
      <c r="DC347" s="100"/>
      <c r="DD347" s="100"/>
      <c r="DE347" s="100"/>
      <c r="DF347" s="100"/>
      <c r="DG347" s="100"/>
      <c r="DH347" s="100"/>
      <c r="DI347" s="100"/>
      <c r="DJ347" s="100"/>
      <c r="DK347" s="100"/>
      <c r="DL347" s="100"/>
      <c r="DM347" s="100"/>
      <c r="DN347" s="100"/>
      <c r="DO347" s="100"/>
      <c r="DP347" s="100"/>
      <c r="DQ347" s="100"/>
      <c r="DR347" s="100"/>
      <c r="DS347" s="100"/>
      <c r="DT347" s="100"/>
      <c r="DU347" s="100"/>
      <c r="DV347" s="100"/>
      <c r="DW347" s="100"/>
      <c r="DX347" s="100"/>
      <c r="DY347" s="100"/>
      <c r="DZ347" s="100"/>
      <c r="EA347" s="100"/>
      <c r="EB347" s="100"/>
      <c r="EC347" s="100"/>
      <c r="ED347" s="100"/>
      <c r="EE347" s="100"/>
      <c r="EF347" s="100"/>
      <c r="EG347" s="100"/>
      <c r="EH347" s="100"/>
      <c r="EI347" s="100"/>
      <c r="EJ347" s="100"/>
      <c r="EK347" s="100"/>
      <c r="EL347" s="100"/>
      <c r="EM347" s="100"/>
      <c r="EN347" s="100"/>
      <c r="EO347" s="100"/>
      <c r="EP347" s="100"/>
      <c r="EQ347" s="223"/>
      <c r="ER347" s="224"/>
      <c r="ES347" s="223"/>
      <c r="ET347" s="223"/>
      <c r="EU347" s="225"/>
      <c r="EV347" s="225"/>
      <c r="EW347" s="225"/>
      <c r="EX347" s="225"/>
      <c r="EY347" s="225"/>
      <c r="EZ347" s="225"/>
      <c r="FA347" s="225"/>
      <c r="FB347" s="225"/>
      <c r="FC347" s="225"/>
      <c r="FD347" s="225"/>
      <c r="FE347" s="225"/>
      <c r="FF347" s="225"/>
      <c r="FG347" s="225"/>
      <c r="FH347" s="225"/>
      <c r="FI347" s="225"/>
      <c r="FJ347" s="225"/>
      <c r="FK347" s="225"/>
      <c r="FL347" s="225"/>
      <c r="FM347" s="223"/>
      <c r="FN347" s="223"/>
      <c r="FO347" s="223"/>
      <c r="FP347" s="223"/>
      <c r="FQ347" s="223"/>
      <c r="FR347" s="223"/>
      <c r="FS347" s="223"/>
      <c r="FT347" s="223"/>
      <c r="FU347" s="223"/>
      <c r="FV347" s="223"/>
      <c r="FW347" s="223"/>
      <c r="FX347" s="223"/>
      <c r="FY347" s="223"/>
      <c r="FZ347" s="223"/>
      <c r="GA347" s="223"/>
    </row>
    <row r="348">
      <c r="A348" s="708" t="s">
        <v>818</v>
      </c>
      <c r="B348" s="100"/>
      <c r="C348" s="100"/>
      <c r="D348" s="100"/>
      <c r="E348" s="103" t="s">
        <v>823</v>
      </c>
      <c r="F348" s="709">
        <v>2500.0</v>
      </c>
      <c r="G348" s="711" t="s">
        <v>824</v>
      </c>
      <c r="H348" s="100"/>
      <c r="I348" s="100"/>
      <c r="J348" s="103"/>
      <c r="K348" s="100"/>
      <c r="L348" s="100"/>
      <c r="M348" s="101"/>
      <c r="N348" s="102"/>
      <c r="O348" s="103"/>
      <c r="P348" s="103"/>
      <c r="Q348" s="103"/>
      <c r="R348" s="103"/>
      <c r="S348" s="103"/>
      <c r="T348" s="100"/>
      <c r="U348" s="100"/>
      <c r="V348" s="100"/>
      <c r="W348" s="101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1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  <c r="BB348" s="100"/>
      <c r="BC348" s="100"/>
      <c r="BD348" s="100"/>
      <c r="BE348" s="100"/>
      <c r="BF348" s="100"/>
      <c r="BG348" s="100"/>
      <c r="BH348" s="100"/>
      <c r="BI348" s="100"/>
      <c r="BJ348" s="100"/>
      <c r="BK348" s="100"/>
      <c r="BL348" s="100"/>
      <c r="BM348" s="100"/>
      <c r="BN348" s="100"/>
      <c r="BO348" s="100"/>
      <c r="BP348" s="100"/>
      <c r="BQ348" s="100"/>
      <c r="BR348" s="100"/>
      <c r="BS348" s="100"/>
      <c r="BT348" s="100"/>
      <c r="BU348" s="100"/>
      <c r="BV348" s="100"/>
      <c r="BW348" s="100"/>
      <c r="BX348" s="100"/>
      <c r="BY348" s="100"/>
      <c r="BZ348" s="100"/>
      <c r="CA348" s="100"/>
      <c r="CB348" s="100"/>
      <c r="CC348" s="100"/>
      <c r="CD348" s="100"/>
      <c r="CE348" s="100"/>
      <c r="CF348" s="100"/>
      <c r="CG348" s="100"/>
      <c r="CH348" s="100"/>
      <c r="CI348" s="100"/>
      <c r="CJ348" s="100"/>
      <c r="CK348" s="100"/>
      <c r="CL348" s="100"/>
      <c r="CM348" s="100"/>
      <c r="CN348" s="100"/>
      <c r="CO348" s="100"/>
      <c r="CP348" s="100"/>
      <c r="CQ348" s="100"/>
      <c r="CR348" s="100"/>
      <c r="CS348" s="100"/>
      <c r="CT348" s="100"/>
      <c r="CU348" s="100"/>
      <c r="CV348" s="100"/>
      <c r="CW348" s="100"/>
      <c r="CX348" s="100"/>
      <c r="CY348" s="100"/>
      <c r="CZ348" s="100"/>
      <c r="DA348" s="100"/>
      <c r="DB348" s="100"/>
      <c r="DC348" s="100"/>
      <c r="DD348" s="100"/>
      <c r="DE348" s="100"/>
      <c r="DF348" s="100"/>
      <c r="DG348" s="100"/>
      <c r="DH348" s="100"/>
      <c r="DI348" s="100"/>
      <c r="DJ348" s="100"/>
      <c r="DK348" s="100"/>
      <c r="DL348" s="100"/>
      <c r="DM348" s="100"/>
      <c r="DN348" s="100"/>
      <c r="DO348" s="100"/>
      <c r="DP348" s="100"/>
      <c r="DQ348" s="100"/>
      <c r="DR348" s="100"/>
      <c r="DS348" s="100"/>
      <c r="DT348" s="100"/>
      <c r="DU348" s="100"/>
      <c r="DV348" s="100"/>
      <c r="DW348" s="100"/>
      <c r="DX348" s="100"/>
      <c r="DY348" s="100"/>
      <c r="DZ348" s="100"/>
      <c r="EA348" s="100"/>
      <c r="EB348" s="100"/>
      <c r="EC348" s="100"/>
      <c r="ED348" s="100"/>
      <c r="EE348" s="100"/>
      <c r="EF348" s="100"/>
      <c r="EG348" s="100"/>
      <c r="EH348" s="100"/>
      <c r="EI348" s="100"/>
      <c r="EJ348" s="100"/>
      <c r="EK348" s="100"/>
      <c r="EL348" s="100"/>
      <c r="EM348" s="100"/>
      <c r="EN348" s="100"/>
      <c r="EO348" s="100"/>
      <c r="EP348" s="100"/>
      <c r="EQ348" s="223"/>
      <c r="ER348" s="224"/>
      <c r="ES348" s="223"/>
      <c r="ET348" s="223"/>
      <c r="EU348" s="225"/>
      <c r="EV348" s="225"/>
      <c r="EW348" s="225"/>
      <c r="EX348" s="225"/>
      <c r="EY348" s="225"/>
      <c r="EZ348" s="225"/>
      <c r="FA348" s="225"/>
      <c r="FB348" s="225"/>
      <c r="FC348" s="225"/>
      <c r="FD348" s="225"/>
      <c r="FE348" s="225"/>
      <c r="FF348" s="225"/>
      <c r="FG348" s="225"/>
      <c r="FH348" s="225"/>
      <c r="FI348" s="225"/>
      <c r="FJ348" s="225"/>
      <c r="FK348" s="225"/>
      <c r="FL348" s="225"/>
      <c r="FM348" s="223"/>
      <c r="FN348" s="223"/>
      <c r="FO348" s="223"/>
      <c r="FP348" s="223"/>
      <c r="FQ348" s="223"/>
      <c r="FR348" s="223"/>
      <c r="FS348" s="223"/>
      <c r="FT348" s="223"/>
      <c r="FU348" s="223"/>
      <c r="FV348" s="223"/>
      <c r="FW348" s="223"/>
      <c r="FX348" s="223"/>
      <c r="FY348" s="223"/>
      <c r="FZ348" s="223"/>
      <c r="GA348" s="223"/>
    </row>
    <row r="349">
      <c r="A349" s="708" t="s">
        <v>825</v>
      </c>
      <c r="B349" s="100"/>
      <c r="C349" s="100"/>
      <c r="D349" s="100"/>
      <c r="E349" s="103" t="s">
        <v>826</v>
      </c>
      <c r="F349" s="709">
        <v>74440.0</v>
      </c>
      <c r="G349" s="711" t="s">
        <v>827</v>
      </c>
      <c r="H349" s="100"/>
      <c r="I349" s="100"/>
      <c r="J349" s="103"/>
      <c r="K349" s="100"/>
      <c r="L349" s="100"/>
      <c r="M349" s="101"/>
      <c r="N349" s="102"/>
      <c r="O349" s="103"/>
      <c r="P349" s="103"/>
      <c r="Q349" s="103"/>
      <c r="R349" s="103"/>
      <c r="S349" s="103"/>
      <c r="T349" s="100"/>
      <c r="U349" s="100"/>
      <c r="V349" s="100"/>
      <c r="W349" s="101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1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  <c r="BB349" s="100"/>
      <c r="BC349" s="100"/>
      <c r="BD349" s="100"/>
      <c r="BE349" s="100"/>
      <c r="BF349" s="100"/>
      <c r="BG349" s="100"/>
      <c r="BH349" s="100"/>
      <c r="BI349" s="100"/>
      <c r="BJ349" s="100"/>
      <c r="BK349" s="100"/>
      <c r="BL349" s="100"/>
      <c r="BM349" s="100"/>
      <c r="BN349" s="100"/>
      <c r="BO349" s="100"/>
      <c r="BP349" s="100"/>
      <c r="BQ349" s="100"/>
      <c r="BR349" s="100"/>
      <c r="BS349" s="100"/>
      <c r="BT349" s="100"/>
      <c r="BU349" s="100"/>
      <c r="BV349" s="100"/>
      <c r="BW349" s="100"/>
      <c r="BX349" s="100"/>
      <c r="BY349" s="100"/>
      <c r="BZ349" s="100"/>
      <c r="CA349" s="100"/>
      <c r="CB349" s="100"/>
      <c r="CC349" s="100"/>
      <c r="CD349" s="100"/>
      <c r="CE349" s="100"/>
      <c r="CF349" s="100"/>
      <c r="CG349" s="100"/>
      <c r="CH349" s="100"/>
      <c r="CI349" s="100"/>
      <c r="CJ349" s="100"/>
      <c r="CK349" s="100"/>
      <c r="CL349" s="100"/>
      <c r="CM349" s="100"/>
      <c r="CN349" s="100"/>
      <c r="CO349" s="100"/>
      <c r="CP349" s="100"/>
      <c r="CQ349" s="100"/>
      <c r="CR349" s="100"/>
      <c r="CS349" s="100"/>
      <c r="CT349" s="100"/>
      <c r="CU349" s="100"/>
      <c r="CV349" s="100"/>
      <c r="CW349" s="100"/>
      <c r="CX349" s="100"/>
      <c r="CY349" s="100"/>
      <c r="CZ349" s="100"/>
      <c r="DA349" s="100"/>
      <c r="DB349" s="100"/>
      <c r="DC349" s="100"/>
      <c r="DD349" s="100"/>
      <c r="DE349" s="100"/>
      <c r="DF349" s="100"/>
      <c r="DG349" s="100"/>
      <c r="DH349" s="100"/>
      <c r="DI349" s="100"/>
      <c r="DJ349" s="100"/>
      <c r="DK349" s="100"/>
      <c r="DL349" s="100"/>
      <c r="DM349" s="100"/>
      <c r="DN349" s="100"/>
      <c r="DO349" s="100"/>
      <c r="DP349" s="100"/>
      <c r="DQ349" s="100"/>
      <c r="DR349" s="100"/>
      <c r="DS349" s="100"/>
      <c r="DT349" s="100"/>
      <c r="DU349" s="100"/>
      <c r="DV349" s="100"/>
      <c r="DW349" s="100"/>
      <c r="DX349" s="100"/>
      <c r="DY349" s="100"/>
      <c r="DZ349" s="100"/>
      <c r="EA349" s="100"/>
      <c r="EB349" s="100"/>
      <c r="EC349" s="100"/>
      <c r="ED349" s="100"/>
      <c r="EE349" s="100"/>
      <c r="EF349" s="100"/>
      <c r="EG349" s="100"/>
      <c r="EH349" s="100"/>
      <c r="EI349" s="100"/>
      <c r="EJ349" s="100"/>
      <c r="EK349" s="100"/>
      <c r="EL349" s="100"/>
      <c r="EM349" s="100"/>
      <c r="EN349" s="100"/>
      <c r="EO349" s="100"/>
      <c r="EP349" s="100"/>
      <c r="EQ349" s="223"/>
      <c r="ER349" s="224"/>
      <c r="ES349" s="223"/>
      <c r="ET349" s="223"/>
      <c r="EU349" s="225"/>
      <c r="EV349" s="225"/>
      <c r="EW349" s="225"/>
      <c r="EX349" s="225"/>
      <c r="EY349" s="225"/>
      <c r="EZ349" s="225"/>
      <c r="FA349" s="225"/>
      <c r="FB349" s="225"/>
      <c r="FC349" s="225"/>
      <c r="FD349" s="225"/>
      <c r="FE349" s="225"/>
      <c r="FF349" s="225"/>
      <c r="FG349" s="225"/>
      <c r="FH349" s="225"/>
      <c r="FI349" s="225"/>
      <c r="FJ349" s="225"/>
      <c r="FK349" s="225"/>
      <c r="FL349" s="225"/>
      <c r="FM349" s="223"/>
      <c r="FN349" s="223"/>
      <c r="FO349" s="223"/>
      <c r="FP349" s="223"/>
      <c r="FQ349" s="223"/>
      <c r="FR349" s="223"/>
      <c r="FS349" s="223"/>
      <c r="FT349" s="223"/>
      <c r="FU349" s="223"/>
      <c r="FV349" s="223"/>
      <c r="FW349" s="223"/>
      <c r="FX349" s="223"/>
      <c r="FY349" s="223"/>
      <c r="FZ349" s="223"/>
      <c r="GA349" s="223"/>
    </row>
    <row r="350">
      <c r="A350" s="712" t="s">
        <v>825</v>
      </c>
      <c r="B350" s="713"/>
      <c r="C350" s="713"/>
      <c r="D350" s="713"/>
      <c r="E350" s="714" t="s">
        <v>828</v>
      </c>
      <c r="F350" s="715"/>
      <c r="G350" s="716"/>
      <c r="H350" s="100"/>
      <c r="I350" s="100"/>
      <c r="J350" s="103"/>
      <c r="K350" s="100"/>
      <c r="L350" s="100"/>
      <c r="M350" s="101"/>
      <c r="N350" s="102"/>
      <c r="O350" s="103"/>
      <c r="P350" s="103"/>
      <c r="Q350" s="103"/>
      <c r="R350" s="103"/>
      <c r="S350" s="103"/>
      <c r="T350" s="100"/>
      <c r="U350" s="100"/>
      <c r="V350" s="100"/>
      <c r="W350" s="101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1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  <c r="BB350" s="100"/>
      <c r="BC350" s="100"/>
      <c r="BD350" s="100"/>
      <c r="BE350" s="100"/>
      <c r="BF350" s="100"/>
      <c r="BG350" s="100"/>
      <c r="BH350" s="100"/>
      <c r="BI350" s="100"/>
      <c r="BJ350" s="100"/>
      <c r="BK350" s="100"/>
      <c r="BL350" s="100"/>
      <c r="BM350" s="100"/>
      <c r="BN350" s="100"/>
      <c r="BO350" s="100"/>
      <c r="BP350" s="100"/>
      <c r="BQ350" s="100"/>
      <c r="BR350" s="100"/>
      <c r="BS350" s="100"/>
      <c r="BT350" s="100"/>
      <c r="BU350" s="100"/>
      <c r="BV350" s="100"/>
      <c r="BW350" s="100"/>
      <c r="BX350" s="100"/>
      <c r="BY350" s="100"/>
      <c r="BZ350" s="100"/>
      <c r="CA350" s="100"/>
      <c r="CB350" s="100"/>
      <c r="CC350" s="100"/>
      <c r="CD350" s="100"/>
      <c r="CE350" s="100"/>
      <c r="CF350" s="100"/>
      <c r="CG350" s="100"/>
      <c r="CH350" s="100"/>
      <c r="CI350" s="100"/>
      <c r="CJ350" s="100"/>
      <c r="CK350" s="100"/>
      <c r="CL350" s="100"/>
      <c r="CM350" s="100"/>
      <c r="CN350" s="100"/>
      <c r="CO350" s="100"/>
      <c r="CP350" s="100"/>
      <c r="CQ350" s="100"/>
      <c r="CR350" s="100"/>
      <c r="CS350" s="100"/>
      <c r="CT350" s="100"/>
      <c r="CU350" s="100"/>
      <c r="CV350" s="100"/>
      <c r="CW350" s="100"/>
      <c r="CX350" s="100"/>
      <c r="CY350" s="100"/>
      <c r="CZ350" s="100"/>
      <c r="DA350" s="100"/>
      <c r="DB350" s="100"/>
      <c r="DC350" s="100"/>
      <c r="DD350" s="100"/>
      <c r="DE350" s="100"/>
      <c r="DF350" s="100"/>
      <c r="DG350" s="100"/>
      <c r="DH350" s="100"/>
      <c r="DI350" s="100"/>
      <c r="DJ350" s="100"/>
      <c r="DK350" s="100"/>
      <c r="DL350" s="100"/>
      <c r="DM350" s="100"/>
      <c r="DN350" s="100"/>
      <c r="DO350" s="100"/>
      <c r="DP350" s="100"/>
      <c r="DQ350" s="100"/>
      <c r="DR350" s="100"/>
      <c r="DS350" s="100"/>
      <c r="DT350" s="100"/>
      <c r="DU350" s="100"/>
      <c r="DV350" s="100"/>
      <c r="DW350" s="100"/>
      <c r="DX350" s="100"/>
      <c r="DY350" s="100"/>
      <c r="DZ350" s="100"/>
      <c r="EA350" s="100"/>
      <c r="EB350" s="100"/>
      <c r="EC350" s="100"/>
      <c r="ED350" s="100"/>
      <c r="EE350" s="100"/>
      <c r="EF350" s="100"/>
      <c r="EG350" s="100"/>
      <c r="EH350" s="100"/>
      <c r="EI350" s="100"/>
      <c r="EJ350" s="100"/>
      <c r="EK350" s="100"/>
      <c r="EL350" s="100"/>
      <c r="EM350" s="100"/>
      <c r="EN350" s="100"/>
      <c r="EO350" s="100"/>
      <c r="EP350" s="100"/>
      <c r="EQ350" s="223"/>
      <c r="ER350" s="224"/>
      <c r="ES350" s="223"/>
      <c r="ET350" s="223"/>
      <c r="EU350" s="225"/>
      <c r="EV350" s="225"/>
      <c r="EW350" s="225"/>
      <c r="EX350" s="225"/>
      <c r="EY350" s="225"/>
      <c r="EZ350" s="225"/>
      <c r="FA350" s="225"/>
      <c r="FB350" s="225"/>
      <c r="FC350" s="225"/>
      <c r="FD350" s="225"/>
      <c r="FE350" s="225"/>
      <c r="FF350" s="225"/>
      <c r="FG350" s="225"/>
      <c r="FH350" s="225"/>
      <c r="FI350" s="225"/>
      <c r="FJ350" s="225"/>
      <c r="FK350" s="225"/>
      <c r="FL350" s="225"/>
      <c r="FM350" s="223"/>
      <c r="FN350" s="223"/>
      <c r="FO350" s="223"/>
      <c r="FP350" s="223"/>
      <c r="FQ350" s="223"/>
      <c r="FR350" s="223"/>
      <c r="FS350" s="223"/>
      <c r="FT350" s="223"/>
      <c r="FU350" s="223"/>
      <c r="FV350" s="223"/>
      <c r="FW350" s="223"/>
      <c r="FX350" s="223"/>
      <c r="FY350" s="223"/>
      <c r="FZ350" s="223"/>
      <c r="GA350" s="223"/>
    </row>
    <row r="351">
      <c r="A351" s="100"/>
      <c r="B351" s="100"/>
      <c r="C351" s="100"/>
      <c r="D351" s="100"/>
      <c r="E351" s="103"/>
      <c r="F351" s="101"/>
      <c r="G351" s="100"/>
      <c r="H351" s="100"/>
      <c r="I351" s="100"/>
      <c r="J351" s="103"/>
      <c r="K351" s="100"/>
      <c r="L351" s="100"/>
      <c r="M351" s="101"/>
      <c r="N351" s="102"/>
      <c r="O351" s="103"/>
      <c r="P351" s="103"/>
      <c r="Q351" s="103"/>
      <c r="R351" s="103"/>
      <c r="S351" s="103"/>
      <c r="T351" s="100"/>
      <c r="U351" s="100"/>
      <c r="V351" s="100"/>
      <c r="W351" s="101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1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  <c r="BE351" s="100"/>
      <c r="BF351" s="100"/>
      <c r="BG351" s="100"/>
      <c r="BH351" s="100"/>
      <c r="BI351" s="100"/>
      <c r="BJ351" s="100"/>
      <c r="BK351" s="100"/>
      <c r="BL351" s="100"/>
      <c r="BM351" s="100"/>
      <c r="BN351" s="100"/>
      <c r="BO351" s="100"/>
      <c r="BP351" s="100"/>
      <c r="BQ351" s="100"/>
      <c r="BR351" s="100"/>
      <c r="BS351" s="100"/>
      <c r="BT351" s="100"/>
      <c r="BU351" s="100"/>
      <c r="BV351" s="100"/>
      <c r="BW351" s="100"/>
      <c r="BX351" s="100"/>
      <c r="BY351" s="100"/>
      <c r="BZ351" s="100"/>
      <c r="CA351" s="100"/>
      <c r="CB351" s="100"/>
      <c r="CC351" s="100"/>
      <c r="CD351" s="100"/>
      <c r="CE351" s="100"/>
      <c r="CF351" s="100"/>
      <c r="CG351" s="100"/>
      <c r="CH351" s="100"/>
      <c r="CI351" s="100"/>
      <c r="CJ351" s="100"/>
      <c r="CK351" s="100"/>
      <c r="CL351" s="100"/>
      <c r="CM351" s="100"/>
      <c r="CN351" s="100"/>
      <c r="CO351" s="100"/>
      <c r="CP351" s="100"/>
      <c r="CQ351" s="100"/>
      <c r="CR351" s="100"/>
      <c r="CS351" s="100"/>
      <c r="CT351" s="100"/>
      <c r="CU351" s="100"/>
      <c r="CV351" s="100"/>
      <c r="CW351" s="100"/>
      <c r="CX351" s="100"/>
      <c r="CY351" s="100"/>
      <c r="CZ351" s="100"/>
      <c r="DA351" s="100"/>
      <c r="DB351" s="100"/>
      <c r="DC351" s="100"/>
      <c r="DD351" s="100"/>
      <c r="DE351" s="100"/>
      <c r="DF351" s="100"/>
      <c r="DG351" s="100"/>
      <c r="DH351" s="100"/>
      <c r="DI351" s="100"/>
      <c r="DJ351" s="100"/>
      <c r="DK351" s="100"/>
      <c r="DL351" s="100"/>
      <c r="DM351" s="100"/>
      <c r="DN351" s="100"/>
      <c r="DO351" s="100"/>
      <c r="DP351" s="100"/>
      <c r="DQ351" s="100"/>
      <c r="DR351" s="100"/>
      <c r="DS351" s="100"/>
      <c r="DT351" s="100"/>
      <c r="DU351" s="100"/>
      <c r="DV351" s="100"/>
      <c r="DW351" s="100"/>
      <c r="DX351" s="100"/>
      <c r="DY351" s="100"/>
      <c r="DZ351" s="100"/>
      <c r="EA351" s="100"/>
      <c r="EB351" s="100"/>
      <c r="EC351" s="100"/>
      <c r="ED351" s="100"/>
      <c r="EE351" s="100"/>
      <c r="EF351" s="100"/>
      <c r="EG351" s="100"/>
      <c r="EH351" s="100"/>
      <c r="EI351" s="100"/>
      <c r="EJ351" s="100"/>
      <c r="EK351" s="100"/>
      <c r="EL351" s="100"/>
      <c r="EM351" s="100"/>
      <c r="EN351" s="100"/>
      <c r="EO351" s="100"/>
      <c r="EP351" s="100"/>
      <c r="EQ351" s="223"/>
      <c r="ER351" s="224"/>
      <c r="ES351" s="223"/>
      <c r="ET351" s="223"/>
      <c r="EU351" s="225"/>
      <c r="EV351" s="225"/>
      <c r="EW351" s="225"/>
      <c r="EX351" s="225"/>
      <c r="EY351" s="225"/>
      <c r="EZ351" s="225"/>
      <c r="FA351" s="225"/>
      <c r="FB351" s="225"/>
      <c r="FC351" s="225"/>
      <c r="FD351" s="225"/>
      <c r="FE351" s="225"/>
      <c r="FF351" s="225"/>
      <c r="FG351" s="225"/>
      <c r="FH351" s="225"/>
      <c r="FI351" s="225"/>
      <c r="FJ351" s="225"/>
      <c r="FK351" s="225"/>
      <c r="FL351" s="225"/>
      <c r="FM351" s="223"/>
      <c r="FN351" s="223"/>
      <c r="FO351" s="223"/>
      <c r="FP351" s="223"/>
      <c r="FQ351" s="223"/>
      <c r="FR351" s="223"/>
      <c r="FS351" s="223"/>
      <c r="FT351" s="223"/>
      <c r="FU351" s="223"/>
      <c r="FV351" s="223"/>
      <c r="FW351" s="223"/>
      <c r="FX351" s="223"/>
      <c r="FY351" s="223"/>
      <c r="FZ351" s="223"/>
      <c r="GA351" s="223"/>
    </row>
    <row r="352">
      <c r="A352" s="100"/>
      <c r="B352" s="100"/>
      <c r="C352" s="100"/>
      <c r="D352" s="100"/>
      <c r="E352" s="103"/>
      <c r="F352" s="101"/>
      <c r="G352" s="100"/>
      <c r="H352" s="100"/>
      <c r="I352" s="100"/>
      <c r="J352" s="103"/>
      <c r="K352" s="100"/>
      <c r="L352" s="100"/>
      <c r="M352" s="101"/>
      <c r="N352" s="102"/>
      <c r="O352" s="103"/>
      <c r="P352" s="103"/>
      <c r="Q352" s="103"/>
      <c r="R352" s="103"/>
      <c r="S352" s="103"/>
      <c r="T352" s="100"/>
      <c r="U352" s="100"/>
      <c r="V352" s="100"/>
      <c r="W352" s="101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1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  <c r="BB352" s="100"/>
      <c r="BC352" s="100"/>
      <c r="BD352" s="100"/>
      <c r="BE352" s="100"/>
      <c r="BF352" s="100"/>
      <c r="BG352" s="100"/>
      <c r="BH352" s="100"/>
      <c r="BI352" s="100"/>
      <c r="BJ352" s="100"/>
      <c r="BK352" s="100"/>
      <c r="BL352" s="100"/>
      <c r="BM352" s="100"/>
      <c r="BN352" s="100"/>
      <c r="BO352" s="100"/>
      <c r="BP352" s="100"/>
      <c r="BQ352" s="100"/>
      <c r="BR352" s="100"/>
      <c r="BS352" s="100"/>
      <c r="BT352" s="100"/>
      <c r="BU352" s="100"/>
      <c r="BV352" s="100"/>
      <c r="BW352" s="100"/>
      <c r="BX352" s="100"/>
      <c r="BY352" s="100"/>
      <c r="BZ352" s="100"/>
      <c r="CA352" s="100"/>
      <c r="CB352" s="100"/>
      <c r="CC352" s="100"/>
      <c r="CD352" s="100"/>
      <c r="CE352" s="100"/>
      <c r="CF352" s="100"/>
      <c r="CG352" s="100"/>
      <c r="CH352" s="100"/>
      <c r="CI352" s="100"/>
      <c r="CJ352" s="100"/>
      <c r="CK352" s="100"/>
      <c r="CL352" s="100"/>
      <c r="CM352" s="100"/>
      <c r="CN352" s="100"/>
      <c r="CO352" s="100"/>
      <c r="CP352" s="100"/>
      <c r="CQ352" s="100"/>
      <c r="CR352" s="100"/>
      <c r="CS352" s="100"/>
      <c r="CT352" s="100"/>
      <c r="CU352" s="100"/>
      <c r="CV352" s="100"/>
      <c r="CW352" s="100"/>
      <c r="CX352" s="100"/>
      <c r="CY352" s="100"/>
      <c r="CZ352" s="100"/>
      <c r="DA352" s="100"/>
      <c r="DB352" s="100"/>
      <c r="DC352" s="100"/>
      <c r="DD352" s="100"/>
      <c r="DE352" s="100"/>
      <c r="DF352" s="100"/>
      <c r="DG352" s="100"/>
      <c r="DH352" s="100"/>
      <c r="DI352" s="100"/>
      <c r="DJ352" s="100"/>
      <c r="DK352" s="100"/>
      <c r="DL352" s="100"/>
      <c r="DM352" s="100"/>
      <c r="DN352" s="100"/>
      <c r="DO352" s="100"/>
      <c r="DP352" s="100"/>
      <c r="DQ352" s="100"/>
      <c r="DR352" s="100"/>
      <c r="DS352" s="100"/>
      <c r="DT352" s="100"/>
      <c r="DU352" s="100"/>
      <c r="DV352" s="100"/>
      <c r="DW352" s="100"/>
      <c r="DX352" s="100"/>
      <c r="DY352" s="100"/>
      <c r="DZ352" s="100"/>
      <c r="EA352" s="100"/>
      <c r="EB352" s="100"/>
      <c r="EC352" s="100"/>
      <c r="ED352" s="100"/>
      <c r="EE352" s="100"/>
      <c r="EF352" s="100"/>
      <c r="EG352" s="100"/>
      <c r="EH352" s="100"/>
      <c r="EI352" s="100"/>
      <c r="EJ352" s="100"/>
      <c r="EK352" s="100"/>
      <c r="EL352" s="100"/>
      <c r="EM352" s="100"/>
      <c r="EN352" s="100"/>
      <c r="EO352" s="100"/>
      <c r="EP352" s="100"/>
      <c r="EQ352" s="223"/>
      <c r="ER352" s="224"/>
      <c r="ES352" s="223"/>
      <c r="ET352" s="223"/>
      <c r="EU352" s="225"/>
      <c r="EV352" s="225"/>
      <c r="EW352" s="225"/>
      <c r="EX352" s="225"/>
      <c r="EY352" s="225"/>
      <c r="EZ352" s="225"/>
      <c r="FA352" s="225"/>
      <c r="FB352" s="225"/>
      <c r="FC352" s="225"/>
      <c r="FD352" s="225"/>
      <c r="FE352" s="225"/>
      <c r="FF352" s="225"/>
      <c r="FG352" s="225"/>
      <c r="FH352" s="225"/>
      <c r="FI352" s="225"/>
      <c r="FJ352" s="225"/>
      <c r="FK352" s="225"/>
      <c r="FL352" s="225"/>
      <c r="FM352" s="223"/>
      <c r="FN352" s="223"/>
      <c r="FO352" s="223"/>
      <c r="FP352" s="223"/>
      <c r="FQ352" s="223"/>
      <c r="FR352" s="223"/>
      <c r="FS352" s="223"/>
      <c r="FT352" s="223"/>
      <c r="FU352" s="223"/>
      <c r="FV352" s="223"/>
      <c r="FW352" s="223"/>
      <c r="FX352" s="223"/>
      <c r="FY352" s="223"/>
      <c r="FZ352" s="223"/>
      <c r="GA352" s="223"/>
    </row>
    <row r="353">
      <c r="A353" s="100"/>
      <c r="B353" s="100"/>
      <c r="C353" s="100"/>
      <c r="D353" s="100"/>
      <c r="E353" s="103"/>
      <c r="F353" s="101"/>
      <c r="G353" s="100"/>
      <c r="H353" s="100"/>
      <c r="I353" s="100"/>
      <c r="J353" s="103"/>
      <c r="K353" s="100"/>
      <c r="L353" s="100"/>
      <c r="M353" s="101"/>
      <c r="N353" s="102"/>
      <c r="O353" s="103"/>
      <c r="P353" s="103"/>
      <c r="Q353" s="103"/>
      <c r="R353" s="103"/>
      <c r="S353" s="103"/>
      <c r="T353" s="100"/>
      <c r="U353" s="100"/>
      <c r="V353" s="100"/>
      <c r="W353" s="101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1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  <c r="BB353" s="100"/>
      <c r="BC353" s="100"/>
      <c r="BD353" s="100"/>
      <c r="BE353" s="100"/>
      <c r="BF353" s="100"/>
      <c r="BG353" s="100"/>
      <c r="BH353" s="100"/>
      <c r="BI353" s="100"/>
      <c r="BJ353" s="100"/>
      <c r="BK353" s="100"/>
      <c r="BL353" s="100"/>
      <c r="BM353" s="100"/>
      <c r="BN353" s="100"/>
      <c r="BO353" s="100"/>
      <c r="BP353" s="100"/>
      <c r="BQ353" s="100"/>
      <c r="BR353" s="100"/>
      <c r="BS353" s="100"/>
      <c r="BT353" s="100"/>
      <c r="BU353" s="100"/>
      <c r="BV353" s="100"/>
      <c r="BW353" s="100"/>
      <c r="BX353" s="100"/>
      <c r="BY353" s="100"/>
      <c r="BZ353" s="100"/>
      <c r="CA353" s="100"/>
      <c r="CB353" s="100"/>
      <c r="CC353" s="100"/>
      <c r="CD353" s="100"/>
      <c r="CE353" s="100"/>
      <c r="CF353" s="100"/>
      <c r="CG353" s="100"/>
      <c r="CH353" s="100"/>
      <c r="CI353" s="100"/>
      <c r="CJ353" s="100"/>
      <c r="CK353" s="100"/>
      <c r="CL353" s="100"/>
      <c r="CM353" s="100"/>
      <c r="CN353" s="100"/>
      <c r="CO353" s="100"/>
      <c r="CP353" s="100"/>
      <c r="CQ353" s="100"/>
      <c r="CR353" s="100"/>
      <c r="CS353" s="100"/>
      <c r="CT353" s="100"/>
      <c r="CU353" s="100"/>
      <c r="CV353" s="100"/>
      <c r="CW353" s="100"/>
      <c r="CX353" s="100"/>
      <c r="CY353" s="100"/>
      <c r="CZ353" s="100"/>
      <c r="DA353" s="100"/>
      <c r="DB353" s="100"/>
      <c r="DC353" s="100"/>
      <c r="DD353" s="100"/>
      <c r="DE353" s="100"/>
      <c r="DF353" s="100"/>
      <c r="DG353" s="100"/>
      <c r="DH353" s="100"/>
      <c r="DI353" s="100"/>
      <c r="DJ353" s="100"/>
      <c r="DK353" s="100"/>
      <c r="DL353" s="100"/>
      <c r="DM353" s="100"/>
      <c r="DN353" s="100"/>
      <c r="DO353" s="100"/>
      <c r="DP353" s="100"/>
      <c r="DQ353" s="100"/>
      <c r="DR353" s="100"/>
      <c r="DS353" s="100"/>
      <c r="DT353" s="100"/>
      <c r="DU353" s="100"/>
      <c r="DV353" s="100"/>
      <c r="DW353" s="100"/>
      <c r="DX353" s="100"/>
      <c r="DY353" s="100"/>
      <c r="DZ353" s="100"/>
      <c r="EA353" s="100"/>
      <c r="EB353" s="100"/>
      <c r="EC353" s="100"/>
      <c r="ED353" s="100"/>
      <c r="EE353" s="100"/>
      <c r="EF353" s="100"/>
      <c r="EG353" s="100"/>
      <c r="EH353" s="100"/>
      <c r="EI353" s="100"/>
      <c r="EJ353" s="100"/>
      <c r="EK353" s="100"/>
      <c r="EL353" s="100"/>
      <c r="EM353" s="100"/>
      <c r="EN353" s="100"/>
      <c r="EO353" s="100"/>
      <c r="EP353" s="100"/>
      <c r="EQ353" s="223"/>
      <c r="ER353" s="224"/>
      <c r="ES353" s="223"/>
      <c r="ET353" s="223"/>
      <c r="EU353" s="225"/>
      <c r="EV353" s="225"/>
      <c r="EW353" s="225"/>
      <c r="EX353" s="225"/>
      <c r="EY353" s="225"/>
      <c r="EZ353" s="225"/>
      <c r="FA353" s="225"/>
      <c r="FB353" s="225"/>
      <c r="FC353" s="225"/>
      <c r="FD353" s="225"/>
      <c r="FE353" s="225"/>
      <c r="FF353" s="225"/>
      <c r="FG353" s="225"/>
      <c r="FH353" s="225"/>
      <c r="FI353" s="225"/>
      <c r="FJ353" s="225"/>
      <c r="FK353" s="225"/>
      <c r="FL353" s="225"/>
      <c r="FM353" s="223"/>
      <c r="FN353" s="223"/>
      <c r="FO353" s="223"/>
      <c r="FP353" s="223"/>
      <c r="FQ353" s="223"/>
      <c r="FR353" s="223"/>
      <c r="FS353" s="223"/>
      <c r="FT353" s="223"/>
      <c r="FU353" s="223"/>
      <c r="FV353" s="223"/>
      <c r="FW353" s="223"/>
      <c r="FX353" s="223"/>
      <c r="FY353" s="223"/>
      <c r="FZ353" s="223"/>
      <c r="GA353" s="223"/>
    </row>
    <row r="354">
      <c r="A354" s="100"/>
      <c r="B354" s="100"/>
      <c r="C354" s="100"/>
      <c r="D354" s="100"/>
      <c r="E354" s="103"/>
      <c r="F354" s="101"/>
      <c r="G354" s="100"/>
      <c r="H354" s="100"/>
      <c r="I354" s="100"/>
      <c r="J354" s="103"/>
      <c r="K354" s="100"/>
      <c r="L354" s="100"/>
      <c r="M354" s="101"/>
      <c r="N354" s="102"/>
      <c r="O354" s="103"/>
      <c r="P354" s="103"/>
      <c r="Q354" s="103"/>
      <c r="R354" s="103"/>
      <c r="S354" s="103"/>
      <c r="T354" s="100"/>
      <c r="U354" s="100"/>
      <c r="V354" s="100"/>
      <c r="W354" s="101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1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  <c r="BE354" s="100"/>
      <c r="BF354" s="100"/>
      <c r="BG354" s="100"/>
      <c r="BH354" s="100"/>
      <c r="BI354" s="100"/>
      <c r="BJ354" s="100"/>
      <c r="BK354" s="100"/>
      <c r="BL354" s="100"/>
      <c r="BM354" s="100"/>
      <c r="BN354" s="100"/>
      <c r="BO354" s="100"/>
      <c r="BP354" s="100"/>
      <c r="BQ354" s="100"/>
      <c r="BR354" s="100"/>
      <c r="BS354" s="100"/>
      <c r="BT354" s="100"/>
      <c r="BU354" s="100"/>
      <c r="BV354" s="100"/>
      <c r="BW354" s="100"/>
      <c r="BX354" s="100"/>
      <c r="BY354" s="100"/>
      <c r="BZ354" s="100"/>
      <c r="CA354" s="100"/>
      <c r="CB354" s="100"/>
      <c r="CC354" s="100"/>
      <c r="CD354" s="100"/>
      <c r="CE354" s="100"/>
      <c r="CF354" s="100"/>
      <c r="CG354" s="100"/>
      <c r="CH354" s="100"/>
      <c r="CI354" s="100"/>
      <c r="CJ354" s="100"/>
      <c r="CK354" s="100"/>
      <c r="CL354" s="100"/>
      <c r="CM354" s="100"/>
      <c r="CN354" s="100"/>
      <c r="CO354" s="100"/>
      <c r="CP354" s="100"/>
      <c r="CQ354" s="100"/>
      <c r="CR354" s="100"/>
      <c r="CS354" s="100"/>
      <c r="CT354" s="100"/>
      <c r="CU354" s="100"/>
      <c r="CV354" s="100"/>
      <c r="CW354" s="100"/>
      <c r="CX354" s="100"/>
      <c r="CY354" s="100"/>
      <c r="CZ354" s="100"/>
      <c r="DA354" s="100"/>
      <c r="DB354" s="100"/>
      <c r="DC354" s="100"/>
      <c r="DD354" s="100"/>
      <c r="DE354" s="100"/>
      <c r="DF354" s="100"/>
      <c r="DG354" s="100"/>
      <c r="DH354" s="100"/>
      <c r="DI354" s="100"/>
      <c r="DJ354" s="100"/>
      <c r="DK354" s="100"/>
      <c r="DL354" s="100"/>
      <c r="DM354" s="100"/>
      <c r="DN354" s="100"/>
      <c r="DO354" s="100"/>
      <c r="DP354" s="100"/>
      <c r="DQ354" s="100"/>
      <c r="DR354" s="100"/>
      <c r="DS354" s="100"/>
      <c r="DT354" s="100"/>
      <c r="DU354" s="100"/>
      <c r="DV354" s="100"/>
      <c r="DW354" s="100"/>
      <c r="DX354" s="100"/>
      <c r="DY354" s="100"/>
      <c r="DZ354" s="100"/>
      <c r="EA354" s="100"/>
      <c r="EB354" s="100"/>
      <c r="EC354" s="100"/>
      <c r="ED354" s="100"/>
      <c r="EE354" s="100"/>
      <c r="EF354" s="100"/>
      <c r="EG354" s="100"/>
      <c r="EH354" s="100"/>
      <c r="EI354" s="100"/>
      <c r="EJ354" s="100"/>
      <c r="EK354" s="100"/>
      <c r="EL354" s="100"/>
      <c r="EM354" s="100"/>
      <c r="EN354" s="100"/>
      <c r="EO354" s="100"/>
      <c r="EP354" s="100"/>
      <c r="EQ354" s="223"/>
      <c r="ER354" s="224"/>
      <c r="ES354" s="223"/>
      <c r="ET354" s="223"/>
      <c r="EU354" s="225"/>
      <c r="EV354" s="225"/>
      <c r="EW354" s="225"/>
      <c r="EX354" s="225"/>
      <c r="EY354" s="225"/>
      <c r="EZ354" s="225"/>
      <c r="FA354" s="225"/>
      <c r="FB354" s="225"/>
      <c r="FC354" s="225"/>
      <c r="FD354" s="225"/>
      <c r="FE354" s="225"/>
      <c r="FF354" s="225"/>
      <c r="FG354" s="225"/>
      <c r="FH354" s="225"/>
      <c r="FI354" s="225"/>
      <c r="FJ354" s="225"/>
      <c r="FK354" s="225"/>
      <c r="FL354" s="225"/>
      <c r="FM354" s="223"/>
      <c r="FN354" s="223"/>
      <c r="FO354" s="223"/>
      <c r="FP354" s="223"/>
      <c r="FQ354" s="223"/>
      <c r="FR354" s="223"/>
      <c r="FS354" s="223"/>
      <c r="FT354" s="223"/>
      <c r="FU354" s="223"/>
      <c r="FV354" s="223"/>
      <c r="FW354" s="223"/>
      <c r="FX354" s="223"/>
      <c r="FY354" s="223"/>
      <c r="FZ354" s="223"/>
      <c r="GA354" s="223"/>
    </row>
    <row r="355">
      <c r="A355" s="100"/>
      <c r="B355" s="100"/>
      <c r="C355" s="100"/>
      <c r="D355" s="100"/>
      <c r="E355" s="103"/>
      <c r="F355" s="101"/>
      <c r="G355" s="100"/>
      <c r="H355" s="100"/>
      <c r="I355" s="100"/>
      <c r="J355" s="103"/>
      <c r="K355" s="100"/>
      <c r="L355" s="100"/>
      <c r="M355" s="101"/>
      <c r="N355" s="102"/>
      <c r="O355" s="103"/>
      <c r="P355" s="103"/>
      <c r="Q355" s="103"/>
      <c r="R355" s="103"/>
      <c r="S355" s="103"/>
      <c r="T355" s="100"/>
      <c r="U355" s="100"/>
      <c r="V355" s="100"/>
      <c r="W355" s="101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1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  <c r="BB355" s="100"/>
      <c r="BC355" s="100"/>
      <c r="BD355" s="100"/>
      <c r="BE355" s="100"/>
      <c r="BF355" s="100"/>
      <c r="BG355" s="100"/>
      <c r="BH355" s="100"/>
      <c r="BI355" s="100"/>
      <c r="BJ355" s="100"/>
      <c r="BK355" s="100"/>
      <c r="BL355" s="100"/>
      <c r="BM355" s="100"/>
      <c r="BN355" s="100"/>
      <c r="BO355" s="100"/>
      <c r="BP355" s="100"/>
      <c r="BQ355" s="100"/>
      <c r="BR355" s="100"/>
      <c r="BS355" s="100"/>
      <c r="BT355" s="100"/>
      <c r="BU355" s="100"/>
      <c r="BV355" s="100"/>
      <c r="BW355" s="100"/>
      <c r="BX355" s="100"/>
      <c r="BY355" s="100"/>
      <c r="BZ355" s="100"/>
      <c r="CA355" s="100"/>
      <c r="CB355" s="100"/>
      <c r="CC355" s="100"/>
      <c r="CD355" s="100"/>
      <c r="CE355" s="100"/>
      <c r="CF355" s="100"/>
      <c r="CG355" s="100"/>
      <c r="CH355" s="100"/>
      <c r="CI355" s="100"/>
      <c r="CJ355" s="100"/>
      <c r="CK355" s="100"/>
      <c r="CL355" s="100"/>
      <c r="CM355" s="100"/>
      <c r="CN355" s="100"/>
      <c r="CO355" s="100"/>
      <c r="CP355" s="100"/>
      <c r="CQ355" s="100"/>
      <c r="CR355" s="100"/>
      <c r="CS355" s="100"/>
      <c r="CT355" s="100"/>
      <c r="CU355" s="100"/>
      <c r="CV355" s="100"/>
      <c r="CW355" s="100"/>
      <c r="CX355" s="100"/>
      <c r="CY355" s="100"/>
      <c r="CZ355" s="100"/>
      <c r="DA355" s="100"/>
      <c r="DB355" s="100"/>
      <c r="DC355" s="100"/>
      <c r="DD355" s="100"/>
      <c r="DE355" s="100"/>
      <c r="DF355" s="100"/>
      <c r="DG355" s="100"/>
      <c r="DH355" s="100"/>
      <c r="DI355" s="100"/>
      <c r="DJ355" s="100"/>
      <c r="DK355" s="100"/>
      <c r="DL355" s="100"/>
      <c r="DM355" s="100"/>
      <c r="DN355" s="100"/>
      <c r="DO355" s="100"/>
      <c r="DP355" s="100"/>
      <c r="DQ355" s="100"/>
      <c r="DR355" s="100"/>
      <c r="DS355" s="100"/>
      <c r="DT355" s="100"/>
      <c r="DU355" s="100"/>
      <c r="DV355" s="100"/>
      <c r="DW355" s="100"/>
      <c r="DX355" s="100"/>
      <c r="DY355" s="100"/>
      <c r="DZ355" s="100"/>
      <c r="EA355" s="100"/>
      <c r="EB355" s="100"/>
      <c r="EC355" s="100"/>
      <c r="ED355" s="100"/>
      <c r="EE355" s="100"/>
      <c r="EF355" s="100"/>
      <c r="EG355" s="100"/>
      <c r="EH355" s="100"/>
      <c r="EI355" s="100"/>
      <c r="EJ355" s="100"/>
      <c r="EK355" s="100"/>
      <c r="EL355" s="100"/>
      <c r="EM355" s="100"/>
      <c r="EN355" s="100"/>
      <c r="EO355" s="100"/>
      <c r="EP355" s="100"/>
      <c r="EQ355" s="223"/>
      <c r="ER355" s="224"/>
      <c r="ES355" s="223"/>
      <c r="ET355" s="223"/>
      <c r="EU355" s="225"/>
      <c r="EV355" s="225"/>
      <c r="EW355" s="225"/>
      <c r="EX355" s="225"/>
      <c r="EY355" s="225"/>
      <c r="EZ355" s="225"/>
      <c r="FA355" s="225"/>
      <c r="FB355" s="225"/>
      <c r="FC355" s="225"/>
      <c r="FD355" s="225"/>
      <c r="FE355" s="225"/>
      <c r="FF355" s="225"/>
      <c r="FG355" s="225"/>
      <c r="FH355" s="225"/>
      <c r="FI355" s="225"/>
      <c r="FJ355" s="225"/>
      <c r="FK355" s="225"/>
      <c r="FL355" s="225"/>
      <c r="FM355" s="223"/>
      <c r="FN355" s="223"/>
      <c r="FO355" s="223"/>
      <c r="FP355" s="223"/>
      <c r="FQ355" s="223"/>
      <c r="FR355" s="223"/>
      <c r="FS355" s="223"/>
      <c r="FT355" s="223"/>
      <c r="FU355" s="223"/>
      <c r="FV355" s="223"/>
      <c r="FW355" s="223"/>
      <c r="FX355" s="223"/>
      <c r="FY355" s="223"/>
      <c r="FZ355" s="223"/>
      <c r="GA355" s="223"/>
    </row>
    <row r="356">
      <c r="A356" s="100"/>
      <c r="B356" s="100"/>
      <c r="C356" s="100"/>
      <c r="D356" s="100"/>
      <c r="E356" s="103"/>
      <c r="F356" s="101"/>
      <c r="G356" s="100"/>
      <c r="H356" s="100"/>
      <c r="I356" s="100"/>
      <c r="J356" s="103"/>
      <c r="K356" s="100"/>
      <c r="L356" s="100"/>
      <c r="M356" s="101"/>
      <c r="N356" s="102"/>
      <c r="O356" s="103"/>
      <c r="P356" s="103"/>
      <c r="Q356" s="103"/>
      <c r="R356" s="103"/>
      <c r="S356" s="103"/>
      <c r="T356" s="100"/>
      <c r="U356" s="100"/>
      <c r="V356" s="100"/>
      <c r="W356" s="101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1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  <c r="BE356" s="100"/>
      <c r="BF356" s="100"/>
      <c r="BG356" s="100"/>
      <c r="BH356" s="100"/>
      <c r="BI356" s="100"/>
      <c r="BJ356" s="100"/>
      <c r="BK356" s="100"/>
      <c r="BL356" s="100"/>
      <c r="BM356" s="100"/>
      <c r="BN356" s="100"/>
      <c r="BO356" s="100"/>
      <c r="BP356" s="100"/>
      <c r="BQ356" s="100"/>
      <c r="BR356" s="100"/>
      <c r="BS356" s="100"/>
      <c r="BT356" s="100"/>
      <c r="BU356" s="100"/>
      <c r="BV356" s="100"/>
      <c r="BW356" s="100"/>
      <c r="BX356" s="100"/>
      <c r="BY356" s="100"/>
      <c r="BZ356" s="100"/>
      <c r="CA356" s="100"/>
      <c r="CB356" s="100"/>
      <c r="CC356" s="100"/>
      <c r="CD356" s="100"/>
      <c r="CE356" s="100"/>
      <c r="CF356" s="100"/>
      <c r="CG356" s="100"/>
      <c r="CH356" s="100"/>
      <c r="CI356" s="100"/>
      <c r="CJ356" s="100"/>
      <c r="CK356" s="100"/>
      <c r="CL356" s="100"/>
      <c r="CM356" s="100"/>
      <c r="CN356" s="100"/>
      <c r="CO356" s="100"/>
      <c r="CP356" s="100"/>
      <c r="CQ356" s="100"/>
      <c r="CR356" s="100"/>
      <c r="CS356" s="100"/>
      <c r="CT356" s="100"/>
      <c r="CU356" s="100"/>
      <c r="CV356" s="100"/>
      <c r="CW356" s="100"/>
      <c r="CX356" s="100"/>
      <c r="CY356" s="100"/>
      <c r="CZ356" s="100"/>
      <c r="DA356" s="100"/>
      <c r="DB356" s="100"/>
      <c r="DC356" s="100"/>
      <c r="DD356" s="100"/>
      <c r="DE356" s="100"/>
      <c r="DF356" s="100"/>
      <c r="DG356" s="100"/>
      <c r="DH356" s="100"/>
      <c r="DI356" s="100"/>
      <c r="DJ356" s="100"/>
      <c r="DK356" s="100"/>
      <c r="DL356" s="100"/>
      <c r="DM356" s="100"/>
      <c r="DN356" s="100"/>
      <c r="DO356" s="100"/>
      <c r="DP356" s="100"/>
      <c r="DQ356" s="100"/>
      <c r="DR356" s="100"/>
      <c r="DS356" s="100"/>
      <c r="DT356" s="100"/>
      <c r="DU356" s="100"/>
      <c r="DV356" s="100"/>
      <c r="DW356" s="100"/>
      <c r="DX356" s="100"/>
      <c r="DY356" s="100"/>
      <c r="DZ356" s="100"/>
      <c r="EA356" s="100"/>
      <c r="EB356" s="100"/>
      <c r="EC356" s="100"/>
      <c r="ED356" s="100"/>
      <c r="EE356" s="100"/>
      <c r="EF356" s="100"/>
      <c r="EG356" s="100"/>
      <c r="EH356" s="100"/>
      <c r="EI356" s="100"/>
      <c r="EJ356" s="100"/>
      <c r="EK356" s="100"/>
      <c r="EL356" s="100"/>
      <c r="EM356" s="100"/>
      <c r="EN356" s="100"/>
      <c r="EO356" s="100"/>
      <c r="EP356" s="100"/>
      <c r="EQ356" s="223"/>
      <c r="ER356" s="224"/>
      <c r="ES356" s="223"/>
      <c r="ET356" s="223"/>
      <c r="EU356" s="225"/>
      <c r="EV356" s="225"/>
      <c r="EW356" s="225"/>
      <c r="EX356" s="225"/>
      <c r="EY356" s="225"/>
      <c r="EZ356" s="225"/>
      <c r="FA356" s="225"/>
      <c r="FB356" s="225"/>
      <c r="FC356" s="225"/>
      <c r="FD356" s="225"/>
      <c r="FE356" s="225"/>
      <c r="FF356" s="225"/>
      <c r="FG356" s="225"/>
      <c r="FH356" s="225"/>
      <c r="FI356" s="225"/>
      <c r="FJ356" s="225"/>
      <c r="FK356" s="225"/>
      <c r="FL356" s="225"/>
      <c r="FM356" s="223"/>
      <c r="FN356" s="223"/>
      <c r="FO356" s="223"/>
      <c r="FP356" s="223"/>
      <c r="FQ356" s="223"/>
      <c r="FR356" s="223"/>
      <c r="FS356" s="223"/>
      <c r="FT356" s="223"/>
      <c r="FU356" s="223"/>
      <c r="FV356" s="223"/>
      <c r="FW356" s="223"/>
      <c r="FX356" s="223"/>
      <c r="FY356" s="223"/>
      <c r="FZ356" s="223"/>
      <c r="GA356" s="223"/>
    </row>
    <row r="357">
      <c r="A357" s="100"/>
      <c r="B357" s="100"/>
      <c r="C357" s="100"/>
      <c r="D357" s="100"/>
      <c r="E357" s="103"/>
      <c r="F357" s="101"/>
      <c r="G357" s="100"/>
      <c r="H357" s="100"/>
      <c r="I357" s="100"/>
      <c r="J357" s="103"/>
      <c r="K357" s="100"/>
      <c r="L357" s="100"/>
      <c r="M357" s="101"/>
      <c r="N357" s="102"/>
      <c r="O357" s="103"/>
      <c r="P357" s="103"/>
      <c r="Q357" s="103"/>
      <c r="R357" s="103"/>
      <c r="S357" s="103"/>
      <c r="T357" s="100"/>
      <c r="U357" s="100"/>
      <c r="V357" s="100"/>
      <c r="W357" s="101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1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  <c r="BB357" s="100"/>
      <c r="BC357" s="100"/>
      <c r="BD357" s="100"/>
      <c r="BE357" s="100"/>
      <c r="BF357" s="100"/>
      <c r="BG357" s="100"/>
      <c r="BH357" s="100"/>
      <c r="BI357" s="100"/>
      <c r="BJ357" s="100"/>
      <c r="BK357" s="100"/>
      <c r="BL357" s="100"/>
      <c r="BM357" s="100"/>
      <c r="BN357" s="100"/>
      <c r="BO357" s="100"/>
      <c r="BP357" s="100"/>
      <c r="BQ357" s="100"/>
      <c r="BR357" s="100"/>
      <c r="BS357" s="100"/>
      <c r="BT357" s="100"/>
      <c r="BU357" s="100"/>
      <c r="BV357" s="100"/>
      <c r="BW357" s="100"/>
      <c r="BX357" s="100"/>
      <c r="BY357" s="100"/>
      <c r="BZ357" s="100"/>
      <c r="CA357" s="100"/>
      <c r="CB357" s="100"/>
      <c r="CC357" s="100"/>
      <c r="CD357" s="100"/>
      <c r="CE357" s="100"/>
      <c r="CF357" s="100"/>
      <c r="CG357" s="100"/>
      <c r="CH357" s="100"/>
      <c r="CI357" s="100"/>
      <c r="CJ357" s="100"/>
      <c r="CK357" s="100"/>
      <c r="CL357" s="100"/>
      <c r="CM357" s="100"/>
      <c r="CN357" s="100"/>
      <c r="CO357" s="100"/>
      <c r="CP357" s="100"/>
      <c r="CQ357" s="100"/>
      <c r="CR357" s="100"/>
      <c r="CS357" s="100"/>
      <c r="CT357" s="100"/>
      <c r="CU357" s="100"/>
      <c r="CV357" s="100"/>
      <c r="CW357" s="100"/>
      <c r="CX357" s="100"/>
      <c r="CY357" s="100"/>
      <c r="CZ357" s="100"/>
      <c r="DA357" s="100"/>
      <c r="DB357" s="100"/>
      <c r="DC357" s="100"/>
      <c r="DD357" s="100"/>
      <c r="DE357" s="100"/>
      <c r="DF357" s="100"/>
      <c r="DG357" s="100"/>
      <c r="DH357" s="100"/>
      <c r="DI357" s="100"/>
      <c r="DJ357" s="100"/>
      <c r="DK357" s="100"/>
      <c r="DL357" s="100"/>
      <c r="DM357" s="100"/>
      <c r="DN357" s="100"/>
      <c r="DO357" s="100"/>
      <c r="DP357" s="100"/>
      <c r="DQ357" s="100"/>
      <c r="DR357" s="100"/>
      <c r="DS357" s="100"/>
      <c r="DT357" s="100"/>
      <c r="DU357" s="100"/>
      <c r="DV357" s="100"/>
      <c r="DW357" s="100"/>
      <c r="DX357" s="100"/>
      <c r="DY357" s="100"/>
      <c r="DZ357" s="100"/>
      <c r="EA357" s="100"/>
      <c r="EB357" s="100"/>
      <c r="EC357" s="100"/>
      <c r="ED357" s="100"/>
      <c r="EE357" s="100"/>
      <c r="EF357" s="100"/>
      <c r="EG357" s="100"/>
      <c r="EH357" s="100"/>
      <c r="EI357" s="100"/>
      <c r="EJ357" s="100"/>
      <c r="EK357" s="100"/>
      <c r="EL357" s="100"/>
      <c r="EM357" s="100"/>
      <c r="EN357" s="100"/>
      <c r="EO357" s="100"/>
      <c r="EP357" s="100"/>
      <c r="EQ357" s="223"/>
      <c r="ER357" s="224"/>
      <c r="ES357" s="223"/>
      <c r="ET357" s="223"/>
      <c r="EU357" s="225"/>
      <c r="EV357" s="225"/>
      <c r="EW357" s="225"/>
      <c r="EX357" s="225"/>
      <c r="EY357" s="225"/>
      <c r="EZ357" s="225"/>
      <c r="FA357" s="225"/>
      <c r="FB357" s="225"/>
      <c r="FC357" s="225"/>
      <c r="FD357" s="225"/>
      <c r="FE357" s="225"/>
      <c r="FF357" s="225"/>
      <c r="FG357" s="225"/>
      <c r="FH357" s="225"/>
      <c r="FI357" s="225"/>
      <c r="FJ357" s="225"/>
      <c r="FK357" s="225"/>
      <c r="FL357" s="225"/>
      <c r="FM357" s="223"/>
      <c r="FN357" s="223"/>
      <c r="FO357" s="223"/>
      <c r="FP357" s="223"/>
      <c r="FQ357" s="223"/>
      <c r="FR357" s="223"/>
      <c r="FS357" s="223"/>
      <c r="FT357" s="223"/>
      <c r="FU357" s="223"/>
      <c r="FV357" s="223"/>
      <c r="FW357" s="223"/>
      <c r="FX357" s="223"/>
      <c r="FY357" s="223"/>
      <c r="FZ357" s="223"/>
      <c r="GA357" s="223"/>
    </row>
    <row r="358">
      <c r="A358" s="100"/>
      <c r="B358" s="100"/>
      <c r="C358" s="100"/>
      <c r="D358" s="100"/>
      <c r="E358" s="103"/>
      <c r="F358" s="101"/>
      <c r="G358" s="100"/>
      <c r="H358" s="100"/>
      <c r="I358" s="100"/>
      <c r="J358" s="103"/>
      <c r="K358" s="100"/>
      <c r="L358" s="100"/>
      <c r="M358" s="101"/>
      <c r="N358" s="102"/>
      <c r="O358" s="103"/>
      <c r="P358" s="103"/>
      <c r="Q358" s="103"/>
      <c r="R358" s="103"/>
      <c r="S358" s="103"/>
      <c r="T358" s="100"/>
      <c r="U358" s="100"/>
      <c r="V358" s="100"/>
      <c r="W358" s="101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1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  <c r="BE358" s="100"/>
      <c r="BF358" s="100"/>
      <c r="BG358" s="100"/>
      <c r="BH358" s="100"/>
      <c r="BI358" s="100"/>
      <c r="BJ358" s="100"/>
      <c r="BK358" s="100"/>
      <c r="BL358" s="100"/>
      <c r="BM358" s="100"/>
      <c r="BN358" s="100"/>
      <c r="BO358" s="100"/>
      <c r="BP358" s="100"/>
      <c r="BQ358" s="100"/>
      <c r="BR358" s="100"/>
      <c r="BS358" s="100"/>
      <c r="BT358" s="100"/>
      <c r="BU358" s="100"/>
      <c r="BV358" s="100"/>
      <c r="BW358" s="100"/>
      <c r="BX358" s="100"/>
      <c r="BY358" s="100"/>
      <c r="BZ358" s="100"/>
      <c r="CA358" s="100"/>
      <c r="CB358" s="100"/>
      <c r="CC358" s="100"/>
      <c r="CD358" s="100"/>
      <c r="CE358" s="100"/>
      <c r="CF358" s="100"/>
      <c r="CG358" s="100"/>
      <c r="CH358" s="100"/>
      <c r="CI358" s="100"/>
      <c r="CJ358" s="100"/>
      <c r="CK358" s="100"/>
      <c r="CL358" s="100"/>
      <c r="CM358" s="100"/>
      <c r="CN358" s="100"/>
      <c r="CO358" s="100"/>
      <c r="CP358" s="100"/>
      <c r="CQ358" s="100"/>
      <c r="CR358" s="100"/>
      <c r="CS358" s="100"/>
      <c r="CT358" s="100"/>
      <c r="CU358" s="100"/>
      <c r="CV358" s="100"/>
      <c r="CW358" s="100"/>
      <c r="CX358" s="100"/>
      <c r="CY358" s="100"/>
      <c r="CZ358" s="100"/>
      <c r="DA358" s="100"/>
      <c r="DB358" s="100"/>
      <c r="DC358" s="100"/>
      <c r="DD358" s="100"/>
      <c r="DE358" s="100"/>
      <c r="DF358" s="100"/>
      <c r="DG358" s="100"/>
      <c r="DH358" s="100"/>
      <c r="DI358" s="100"/>
      <c r="DJ358" s="100"/>
      <c r="DK358" s="100"/>
      <c r="DL358" s="100"/>
      <c r="DM358" s="100"/>
      <c r="DN358" s="100"/>
      <c r="DO358" s="100"/>
      <c r="DP358" s="100"/>
      <c r="DQ358" s="100"/>
      <c r="DR358" s="100"/>
      <c r="DS358" s="100"/>
      <c r="DT358" s="100"/>
      <c r="DU358" s="100"/>
      <c r="DV358" s="100"/>
      <c r="DW358" s="100"/>
      <c r="DX358" s="100"/>
      <c r="DY358" s="100"/>
      <c r="DZ358" s="100"/>
      <c r="EA358" s="100"/>
      <c r="EB358" s="100"/>
      <c r="EC358" s="100"/>
      <c r="ED358" s="100"/>
      <c r="EE358" s="100"/>
      <c r="EF358" s="100"/>
      <c r="EG358" s="100"/>
      <c r="EH358" s="100"/>
      <c r="EI358" s="100"/>
      <c r="EJ358" s="100"/>
      <c r="EK358" s="100"/>
      <c r="EL358" s="100"/>
      <c r="EM358" s="100"/>
      <c r="EN358" s="100"/>
      <c r="EO358" s="100"/>
      <c r="EP358" s="100"/>
      <c r="EQ358" s="223"/>
      <c r="ER358" s="224"/>
      <c r="ES358" s="223"/>
      <c r="ET358" s="223"/>
      <c r="EU358" s="225"/>
      <c r="EV358" s="225"/>
      <c r="EW358" s="225"/>
      <c r="EX358" s="225"/>
      <c r="EY358" s="225"/>
      <c r="EZ358" s="225"/>
      <c r="FA358" s="225"/>
      <c r="FB358" s="225"/>
      <c r="FC358" s="225"/>
      <c r="FD358" s="225"/>
      <c r="FE358" s="225"/>
      <c r="FF358" s="225"/>
      <c r="FG358" s="225"/>
      <c r="FH358" s="225"/>
      <c r="FI358" s="225"/>
      <c r="FJ358" s="225"/>
      <c r="FK358" s="225"/>
      <c r="FL358" s="225"/>
      <c r="FM358" s="223"/>
      <c r="FN358" s="223"/>
      <c r="FO358" s="223"/>
      <c r="FP358" s="223"/>
      <c r="FQ358" s="223"/>
      <c r="FR358" s="223"/>
      <c r="FS358" s="223"/>
      <c r="FT358" s="223"/>
      <c r="FU358" s="223"/>
      <c r="FV358" s="223"/>
      <c r="FW358" s="223"/>
      <c r="FX358" s="223"/>
      <c r="FY358" s="223"/>
      <c r="FZ358" s="223"/>
      <c r="GA358" s="223"/>
    </row>
    <row r="359">
      <c r="A359" s="100"/>
      <c r="B359" s="100"/>
      <c r="C359" s="100"/>
      <c r="D359" s="100"/>
      <c r="E359" s="103"/>
      <c r="F359" s="101"/>
      <c r="G359" s="100"/>
      <c r="H359" s="100"/>
      <c r="I359" s="100"/>
      <c r="J359" s="103"/>
      <c r="K359" s="100"/>
      <c r="L359" s="100"/>
      <c r="M359" s="101"/>
      <c r="N359" s="102"/>
      <c r="O359" s="103"/>
      <c r="P359" s="103"/>
      <c r="Q359" s="103"/>
      <c r="R359" s="103"/>
      <c r="S359" s="103"/>
      <c r="T359" s="100"/>
      <c r="U359" s="100"/>
      <c r="V359" s="100"/>
      <c r="W359" s="101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1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  <c r="BB359" s="100"/>
      <c r="BC359" s="100"/>
      <c r="BD359" s="100"/>
      <c r="BE359" s="100"/>
      <c r="BF359" s="100"/>
      <c r="BG359" s="100"/>
      <c r="BH359" s="100"/>
      <c r="BI359" s="100"/>
      <c r="BJ359" s="100"/>
      <c r="BK359" s="100"/>
      <c r="BL359" s="100"/>
      <c r="BM359" s="100"/>
      <c r="BN359" s="100"/>
      <c r="BO359" s="100"/>
      <c r="BP359" s="100"/>
      <c r="BQ359" s="100"/>
      <c r="BR359" s="100"/>
      <c r="BS359" s="100"/>
      <c r="BT359" s="100"/>
      <c r="BU359" s="100"/>
      <c r="BV359" s="100"/>
      <c r="BW359" s="100"/>
      <c r="BX359" s="100"/>
      <c r="BY359" s="100"/>
      <c r="BZ359" s="100"/>
      <c r="CA359" s="100"/>
      <c r="CB359" s="100"/>
      <c r="CC359" s="100"/>
      <c r="CD359" s="100"/>
      <c r="CE359" s="100"/>
      <c r="CF359" s="100"/>
      <c r="CG359" s="100"/>
      <c r="CH359" s="100"/>
      <c r="CI359" s="100"/>
      <c r="CJ359" s="100"/>
      <c r="CK359" s="100"/>
      <c r="CL359" s="100"/>
      <c r="CM359" s="100"/>
      <c r="CN359" s="100"/>
      <c r="CO359" s="100"/>
      <c r="CP359" s="100"/>
      <c r="CQ359" s="100"/>
      <c r="CR359" s="100"/>
      <c r="CS359" s="100"/>
      <c r="CT359" s="100"/>
      <c r="CU359" s="100"/>
      <c r="CV359" s="100"/>
      <c r="CW359" s="100"/>
      <c r="CX359" s="100"/>
      <c r="CY359" s="100"/>
      <c r="CZ359" s="100"/>
      <c r="DA359" s="100"/>
      <c r="DB359" s="100"/>
      <c r="DC359" s="100"/>
      <c r="DD359" s="100"/>
      <c r="DE359" s="100"/>
      <c r="DF359" s="100"/>
      <c r="DG359" s="100"/>
      <c r="DH359" s="100"/>
      <c r="DI359" s="100"/>
      <c r="DJ359" s="100"/>
      <c r="DK359" s="100"/>
      <c r="DL359" s="100"/>
      <c r="DM359" s="100"/>
      <c r="DN359" s="100"/>
      <c r="DO359" s="100"/>
      <c r="DP359" s="100"/>
      <c r="DQ359" s="100"/>
      <c r="DR359" s="100"/>
      <c r="DS359" s="100"/>
      <c r="DT359" s="100"/>
      <c r="DU359" s="100"/>
      <c r="DV359" s="100"/>
      <c r="DW359" s="100"/>
      <c r="DX359" s="100"/>
      <c r="DY359" s="100"/>
      <c r="DZ359" s="100"/>
      <c r="EA359" s="100"/>
      <c r="EB359" s="100"/>
      <c r="EC359" s="100"/>
      <c r="ED359" s="100"/>
      <c r="EE359" s="100"/>
      <c r="EF359" s="100"/>
      <c r="EG359" s="100"/>
      <c r="EH359" s="100"/>
      <c r="EI359" s="100"/>
      <c r="EJ359" s="100"/>
      <c r="EK359" s="100"/>
      <c r="EL359" s="100"/>
      <c r="EM359" s="100"/>
      <c r="EN359" s="100"/>
      <c r="EO359" s="100"/>
      <c r="EP359" s="100"/>
      <c r="EQ359" s="223"/>
      <c r="ER359" s="224"/>
      <c r="ES359" s="223"/>
      <c r="ET359" s="223"/>
      <c r="EU359" s="225"/>
      <c r="EV359" s="225"/>
      <c r="EW359" s="225"/>
      <c r="EX359" s="225"/>
      <c r="EY359" s="225"/>
      <c r="EZ359" s="225"/>
      <c r="FA359" s="225"/>
      <c r="FB359" s="225"/>
      <c r="FC359" s="225"/>
      <c r="FD359" s="225"/>
      <c r="FE359" s="225"/>
      <c r="FF359" s="225"/>
      <c r="FG359" s="225"/>
      <c r="FH359" s="225"/>
      <c r="FI359" s="225"/>
      <c r="FJ359" s="225"/>
      <c r="FK359" s="225"/>
      <c r="FL359" s="225"/>
      <c r="FM359" s="223"/>
      <c r="FN359" s="223"/>
      <c r="FO359" s="223"/>
      <c r="FP359" s="223"/>
      <c r="FQ359" s="223"/>
      <c r="FR359" s="223"/>
      <c r="FS359" s="223"/>
      <c r="FT359" s="223"/>
      <c r="FU359" s="223"/>
      <c r="FV359" s="223"/>
      <c r="FW359" s="223"/>
      <c r="FX359" s="223"/>
      <c r="FY359" s="223"/>
      <c r="FZ359" s="223"/>
      <c r="GA359" s="223"/>
    </row>
    <row r="360">
      <c r="A360" s="100"/>
      <c r="B360" s="100"/>
      <c r="C360" s="100"/>
      <c r="D360" s="100"/>
      <c r="E360" s="103"/>
      <c r="F360" s="101"/>
      <c r="G360" s="100"/>
      <c r="H360" s="100"/>
      <c r="I360" s="100"/>
      <c r="J360" s="103"/>
      <c r="K360" s="100"/>
      <c r="L360" s="100"/>
      <c r="M360" s="101"/>
      <c r="N360" s="102"/>
      <c r="O360" s="103"/>
      <c r="P360" s="103"/>
      <c r="Q360" s="103"/>
      <c r="R360" s="103"/>
      <c r="S360" s="103"/>
      <c r="T360" s="100"/>
      <c r="U360" s="100"/>
      <c r="V360" s="100"/>
      <c r="W360" s="101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1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  <c r="BE360" s="100"/>
      <c r="BF360" s="100"/>
      <c r="BG360" s="100"/>
      <c r="BH360" s="100"/>
      <c r="BI360" s="100"/>
      <c r="BJ360" s="100"/>
      <c r="BK360" s="100"/>
      <c r="BL360" s="100"/>
      <c r="BM360" s="100"/>
      <c r="BN360" s="100"/>
      <c r="BO360" s="100"/>
      <c r="BP360" s="100"/>
      <c r="BQ360" s="100"/>
      <c r="BR360" s="100"/>
      <c r="BS360" s="100"/>
      <c r="BT360" s="100"/>
      <c r="BU360" s="100"/>
      <c r="BV360" s="100"/>
      <c r="BW360" s="100"/>
      <c r="BX360" s="100"/>
      <c r="BY360" s="100"/>
      <c r="BZ360" s="100"/>
      <c r="CA360" s="100"/>
      <c r="CB360" s="100"/>
      <c r="CC360" s="100"/>
      <c r="CD360" s="100"/>
      <c r="CE360" s="100"/>
      <c r="CF360" s="100"/>
      <c r="CG360" s="100"/>
      <c r="CH360" s="100"/>
      <c r="CI360" s="100"/>
      <c r="CJ360" s="100"/>
      <c r="CK360" s="100"/>
      <c r="CL360" s="100"/>
      <c r="CM360" s="100"/>
      <c r="CN360" s="100"/>
      <c r="CO360" s="100"/>
      <c r="CP360" s="100"/>
      <c r="CQ360" s="100"/>
      <c r="CR360" s="100"/>
      <c r="CS360" s="100"/>
      <c r="CT360" s="100"/>
      <c r="CU360" s="100"/>
      <c r="CV360" s="100"/>
      <c r="CW360" s="100"/>
      <c r="CX360" s="100"/>
      <c r="CY360" s="100"/>
      <c r="CZ360" s="100"/>
      <c r="DA360" s="100"/>
      <c r="DB360" s="100"/>
      <c r="DC360" s="100"/>
      <c r="DD360" s="100"/>
      <c r="DE360" s="100"/>
      <c r="DF360" s="100"/>
      <c r="DG360" s="100"/>
      <c r="DH360" s="100"/>
      <c r="DI360" s="100"/>
      <c r="DJ360" s="100"/>
      <c r="DK360" s="100"/>
      <c r="DL360" s="100"/>
      <c r="DM360" s="100"/>
      <c r="DN360" s="100"/>
      <c r="DO360" s="100"/>
      <c r="DP360" s="100"/>
      <c r="DQ360" s="100"/>
      <c r="DR360" s="100"/>
      <c r="DS360" s="100"/>
      <c r="DT360" s="100"/>
      <c r="DU360" s="100"/>
      <c r="DV360" s="100"/>
      <c r="DW360" s="100"/>
      <c r="DX360" s="100"/>
      <c r="DY360" s="100"/>
      <c r="DZ360" s="100"/>
      <c r="EA360" s="100"/>
      <c r="EB360" s="100"/>
      <c r="EC360" s="100"/>
      <c r="ED360" s="100"/>
      <c r="EE360" s="100"/>
      <c r="EF360" s="100"/>
      <c r="EG360" s="100"/>
      <c r="EH360" s="100"/>
      <c r="EI360" s="100"/>
      <c r="EJ360" s="100"/>
      <c r="EK360" s="100"/>
      <c r="EL360" s="100"/>
      <c r="EM360" s="100"/>
      <c r="EN360" s="100"/>
      <c r="EO360" s="100"/>
      <c r="EP360" s="100"/>
      <c r="EQ360" s="223"/>
      <c r="ER360" s="224"/>
      <c r="ES360" s="223"/>
      <c r="ET360" s="223"/>
      <c r="EU360" s="225"/>
      <c r="EV360" s="225"/>
      <c r="EW360" s="225"/>
      <c r="EX360" s="225"/>
      <c r="EY360" s="225"/>
      <c r="EZ360" s="225"/>
      <c r="FA360" s="225"/>
      <c r="FB360" s="225"/>
      <c r="FC360" s="225"/>
      <c r="FD360" s="225"/>
      <c r="FE360" s="225"/>
      <c r="FF360" s="225"/>
      <c r="FG360" s="225"/>
      <c r="FH360" s="225"/>
      <c r="FI360" s="225"/>
      <c r="FJ360" s="225"/>
      <c r="FK360" s="225"/>
      <c r="FL360" s="225"/>
      <c r="FM360" s="223"/>
      <c r="FN360" s="223"/>
      <c r="FO360" s="223"/>
      <c r="FP360" s="223"/>
      <c r="FQ360" s="223"/>
      <c r="FR360" s="223"/>
      <c r="FS360" s="223"/>
      <c r="FT360" s="223"/>
      <c r="FU360" s="223"/>
      <c r="FV360" s="223"/>
      <c r="FW360" s="223"/>
      <c r="FX360" s="223"/>
      <c r="FY360" s="223"/>
      <c r="FZ360" s="223"/>
      <c r="GA360" s="223"/>
    </row>
    <row r="361">
      <c r="A361" s="100"/>
      <c r="B361" s="100"/>
      <c r="C361" s="100"/>
      <c r="D361" s="100"/>
      <c r="E361" s="103"/>
      <c r="F361" s="101"/>
      <c r="G361" s="100"/>
      <c r="H361" s="100"/>
      <c r="I361" s="100"/>
      <c r="J361" s="103"/>
      <c r="K361" s="100"/>
      <c r="L361" s="100"/>
      <c r="M361" s="101"/>
      <c r="N361" s="102"/>
      <c r="O361" s="103"/>
      <c r="P361" s="103"/>
      <c r="Q361" s="103"/>
      <c r="R361" s="103"/>
      <c r="S361" s="103"/>
      <c r="T361" s="100"/>
      <c r="U361" s="100"/>
      <c r="V361" s="100"/>
      <c r="W361" s="101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1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  <c r="BE361" s="100"/>
      <c r="BF361" s="100"/>
      <c r="BG361" s="100"/>
      <c r="BH361" s="100"/>
      <c r="BI361" s="100"/>
      <c r="BJ361" s="100"/>
      <c r="BK361" s="100"/>
      <c r="BL361" s="100"/>
      <c r="BM361" s="100"/>
      <c r="BN361" s="100"/>
      <c r="BO361" s="100"/>
      <c r="BP361" s="100"/>
      <c r="BQ361" s="100"/>
      <c r="BR361" s="100"/>
      <c r="BS361" s="100"/>
      <c r="BT361" s="100"/>
      <c r="BU361" s="100"/>
      <c r="BV361" s="100"/>
      <c r="BW361" s="100"/>
      <c r="BX361" s="100"/>
      <c r="BY361" s="100"/>
      <c r="BZ361" s="100"/>
      <c r="CA361" s="100"/>
      <c r="CB361" s="100"/>
      <c r="CC361" s="100"/>
      <c r="CD361" s="100"/>
      <c r="CE361" s="100"/>
      <c r="CF361" s="100"/>
      <c r="CG361" s="100"/>
      <c r="CH361" s="100"/>
      <c r="CI361" s="100"/>
      <c r="CJ361" s="100"/>
      <c r="CK361" s="100"/>
      <c r="CL361" s="100"/>
      <c r="CM361" s="100"/>
      <c r="CN361" s="100"/>
      <c r="CO361" s="100"/>
      <c r="CP361" s="100"/>
      <c r="CQ361" s="100"/>
      <c r="CR361" s="100"/>
      <c r="CS361" s="100"/>
      <c r="CT361" s="100"/>
      <c r="CU361" s="100"/>
      <c r="CV361" s="100"/>
      <c r="CW361" s="100"/>
      <c r="CX361" s="100"/>
      <c r="CY361" s="100"/>
      <c r="CZ361" s="100"/>
      <c r="DA361" s="100"/>
      <c r="DB361" s="100"/>
      <c r="DC361" s="100"/>
      <c r="DD361" s="100"/>
      <c r="DE361" s="100"/>
      <c r="DF361" s="100"/>
      <c r="DG361" s="100"/>
      <c r="DH361" s="100"/>
      <c r="DI361" s="100"/>
      <c r="DJ361" s="100"/>
      <c r="DK361" s="100"/>
      <c r="DL361" s="100"/>
      <c r="DM361" s="100"/>
      <c r="DN361" s="100"/>
      <c r="DO361" s="100"/>
      <c r="DP361" s="100"/>
      <c r="DQ361" s="100"/>
      <c r="DR361" s="100"/>
      <c r="DS361" s="100"/>
      <c r="DT361" s="100"/>
      <c r="DU361" s="100"/>
      <c r="DV361" s="100"/>
      <c r="DW361" s="100"/>
      <c r="DX361" s="100"/>
      <c r="DY361" s="100"/>
      <c r="DZ361" s="100"/>
      <c r="EA361" s="100"/>
      <c r="EB361" s="100"/>
      <c r="EC361" s="100"/>
      <c r="ED361" s="100"/>
      <c r="EE361" s="100"/>
      <c r="EF361" s="100"/>
      <c r="EG361" s="100"/>
      <c r="EH361" s="100"/>
      <c r="EI361" s="100"/>
      <c r="EJ361" s="100"/>
      <c r="EK361" s="100"/>
      <c r="EL361" s="100"/>
      <c r="EM361" s="100"/>
      <c r="EN361" s="100"/>
      <c r="EO361" s="100"/>
      <c r="EP361" s="100"/>
      <c r="EQ361" s="223"/>
      <c r="ER361" s="224"/>
      <c r="ES361" s="223"/>
      <c r="ET361" s="223"/>
      <c r="EU361" s="225"/>
      <c r="EV361" s="225"/>
      <c r="EW361" s="225"/>
      <c r="EX361" s="225"/>
      <c r="EY361" s="225"/>
      <c r="EZ361" s="225"/>
      <c r="FA361" s="225"/>
      <c r="FB361" s="225"/>
      <c r="FC361" s="225"/>
      <c r="FD361" s="225"/>
      <c r="FE361" s="225"/>
      <c r="FF361" s="225"/>
      <c r="FG361" s="225"/>
      <c r="FH361" s="225"/>
      <c r="FI361" s="225"/>
      <c r="FJ361" s="225"/>
      <c r="FK361" s="225"/>
      <c r="FL361" s="225"/>
      <c r="FM361" s="223"/>
      <c r="FN361" s="223"/>
      <c r="FO361" s="223"/>
      <c r="FP361" s="223"/>
      <c r="FQ361" s="223"/>
      <c r="FR361" s="223"/>
      <c r="FS361" s="223"/>
      <c r="FT361" s="223"/>
      <c r="FU361" s="223"/>
      <c r="FV361" s="223"/>
      <c r="FW361" s="223"/>
      <c r="FX361" s="223"/>
      <c r="FY361" s="223"/>
      <c r="FZ361" s="223"/>
      <c r="GA361" s="223"/>
    </row>
    <row r="362">
      <c r="A362" s="100"/>
      <c r="B362" s="100"/>
      <c r="C362" s="100"/>
      <c r="D362" s="100"/>
      <c r="E362" s="103"/>
      <c r="F362" s="101"/>
      <c r="G362" s="100"/>
      <c r="H362" s="100"/>
      <c r="I362" s="100"/>
      <c r="J362" s="103"/>
      <c r="K362" s="100"/>
      <c r="L362" s="100"/>
      <c r="M362" s="101"/>
      <c r="N362" s="102"/>
      <c r="O362" s="103"/>
      <c r="P362" s="103"/>
      <c r="Q362" s="103"/>
      <c r="R362" s="103"/>
      <c r="S362" s="103"/>
      <c r="T362" s="100"/>
      <c r="U362" s="100"/>
      <c r="V362" s="100"/>
      <c r="W362" s="101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1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  <c r="BB362" s="100"/>
      <c r="BC362" s="100"/>
      <c r="BD362" s="100"/>
      <c r="BE362" s="100"/>
      <c r="BF362" s="100"/>
      <c r="BG362" s="100"/>
      <c r="BH362" s="100"/>
      <c r="BI362" s="100"/>
      <c r="BJ362" s="100"/>
      <c r="BK362" s="100"/>
      <c r="BL362" s="100"/>
      <c r="BM362" s="100"/>
      <c r="BN362" s="100"/>
      <c r="BO362" s="100"/>
      <c r="BP362" s="100"/>
      <c r="BQ362" s="100"/>
      <c r="BR362" s="100"/>
      <c r="BS362" s="100"/>
      <c r="BT362" s="100"/>
      <c r="BU362" s="100"/>
      <c r="BV362" s="100"/>
      <c r="BW362" s="100"/>
      <c r="BX362" s="100"/>
      <c r="BY362" s="100"/>
      <c r="BZ362" s="100"/>
      <c r="CA362" s="100"/>
      <c r="CB362" s="100"/>
      <c r="CC362" s="100"/>
      <c r="CD362" s="100"/>
      <c r="CE362" s="100"/>
      <c r="CF362" s="100"/>
      <c r="CG362" s="100"/>
      <c r="CH362" s="100"/>
      <c r="CI362" s="100"/>
      <c r="CJ362" s="100"/>
      <c r="CK362" s="100"/>
      <c r="CL362" s="100"/>
      <c r="CM362" s="100"/>
      <c r="CN362" s="100"/>
      <c r="CO362" s="100"/>
      <c r="CP362" s="100"/>
      <c r="CQ362" s="100"/>
      <c r="CR362" s="100"/>
      <c r="CS362" s="100"/>
      <c r="CT362" s="100"/>
      <c r="CU362" s="100"/>
      <c r="CV362" s="100"/>
      <c r="CW362" s="100"/>
      <c r="CX362" s="100"/>
      <c r="CY362" s="100"/>
      <c r="CZ362" s="100"/>
      <c r="DA362" s="100"/>
      <c r="DB362" s="100"/>
      <c r="DC362" s="100"/>
      <c r="DD362" s="100"/>
      <c r="DE362" s="100"/>
      <c r="DF362" s="100"/>
      <c r="DG362" s="100"/>
      <c r="DH362" s="100"/>
      <c r="DI362" s="100"/>
      <c r="DJ362" s="100"/>
      <c r="DK362" s="100"/>
      <c r="DL362" s="100"/>
      <c r="DM362" s="100"/>
      <c r="DN362" s="100"/>
      <c r="DO362" s="100"/>
      <c r="DP362" s="100"/>
      <c r="DQ362" s="100"/>
      <c r="DR362" s="100"/>
      <c r="DS362" s="100"/>
      <c r="DT362" s="100"/>
      <c r="DU362" s="100"/>
      <c r="DV362" s="100"/>
      <c r="DW362" s="100"/>
      <c r="DX362" s="100"/>
      <c r="DY362" s="100"/>
      <c r="DZ362" s="100"/>
      <c r="EA362" s="100"/>
      <c r="EB362" s="100"/>
      <c r="EC362" s="100"/>
      <c r="ED362" s="100"/>
      <c r="EE362" s="100"/>
      <c r="EF362" s="100"/>
      <c r="EG362" s="100"/>
      <c r="EH362" s="100"/>
      <c r="EI362" s="100"/>
      <c r="EJ362" s="100"/>
      <c r="EK362" s="100"/>
      <c r="EL362" s="100"/>
      <c r="EM362" s="100"/>
      <c r="EN362" s="100"/>
      <c r="EO362" s="100"/>
      <c r="EP362" s="100"/>
      <c r="EQ362" s="223"/>
      <c r="ER362" s="224"/>
      <c r="ES362" s="223"/>
      <c r="ET362" s="223"/>
      <c r="EU362" s="225"/>
      <c r="EV362" s="225"/>
      <c r="EW362" s="225"/>
      <c r="EX362" s="225"/>
      <c r="EY362" s="225"/>
      <c r="EZ362" s="225"/>
      <c r="FA362" s="225"/>
      <c r="FB362" s="225"/>
      <c r="FC362" s="225"/>
      <c r="FD362" s="225"/>
      <c r="FE362" s="225"/>
      <c r="FF362" s="225"/>
      <c r="FG362" s="225"/>
      <c r="FH362" s="225"/>
      <c r="FI362" s="225"/>
      <c r="FJ362" s="225"/>
      <c r="FK362" s="225"/>
      <c r="FL362" s="225"/>
      <c r="FM362" s="223"/>
      <c r="FN362" s="223"/>
      <c r="FO362" s="223"/>
      <c r="FP362" s="223"/>
      <c r="FQ362" s="223"/>
      <c r="FR362" s="223"/>
      <c r="FS362" s="223"/>
      <c r="FT362" s="223"/>
      <c r="FU362" s="223"/>
      <c r="FV362" s="223"/>
      <c r="FW362" s="223"/>
      <c r="FX362" s="223"/>
      <c r="FY362" s="223"/>
      <c r="FZ362" s="223"/>
      <c r="GA362" s="223"/>
    </row>
    <row r="363">
      <c r="A363" s="100"/>
      <c r="B363" s="100"/>
      <c r="C363" s="100"/>
      <c r="D363" s="100"/>
      <c r="E363" s="103"/>
      <c r="F363" s="101"/>
      <c r="G363" s="100"/>
      <c r="H363" s="100"/>
      <c r="I363" s="100"/>
      <c r="J363" s="103"/>
      <c r="K363" s="100"/>
      <c r="L363" s="100"/>
      <c r="M363" s="101"/>
      <c r="N363" s="102"/>
      <c r="O363" s="103"/>
      <c r="P363" s="103"/>
      <c r="Q363" s="103"/>
      <c r="R363" s="103"/>
      <c r="S363" s="103"/>
      <c r="T363" s="100"/>
      <c r="U363" s="100"/>
      <c r="V363" s="100"/>
      <c r="W363" s="101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1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  <c r="BB363" s="100"/>
      <c r="BC363" s="100"/>
      <c r="BD363" s="100"/>
      <c r="BE363" s="100"/>
      <c r="BF363" s="100"/>
      <c r="BG363" s="100"/>
      <c r="BH363" s="100"/>
      <c r="BI363" s="100"/>
      <c r="BJ363" s="100"/>
      <c r="BK363" s="100"/>
      <c r="BL363" s="100"/>
      <c r="BM363" s="100"/>
      <c r="BN363" s="100"/>
      <c r="BO363" s="100"/>
      <c r="BP363" s="100"/>
      <c r="BQ363" s="100"/>
      <c r="BR363" s="100"/>
      <c r="BS363" s="100"/>
      <c r="BT363" s="100"/>
      <c r="BU363" s="100"/>
      <c r="BV363" s="100"/>
      <c r="BW363" s="100"/>
      <c r="BX363" s="100"/>
      <c r="BY363" s="100"/>
      <c r="BZ363" s="100"/>
      <c r="CA363" s="100"/>
      <c r="CB363" s="100"/>
      <c r="CC363" s="100"/>
      <c r="CD363" s="100"/>
      <c r="CE363" s="100"/>
      <c r="CF363" s="100"/>
      <c r="CG363" s="100"/>
      <c r="CH363" s="100"/>
      <c r="CI363" s="100"/>
      <c r="CJ363" s="100"/>
      <c r="CK363" s="100"/>
      <c r="CL363" s="100"/>
      <c r="CM363" s="100"/>
      <c r="CN363" s="100"/>
      <c r="CO363" s="100"/>
      <c r="CP363" s="100"/>
      <c r="CQ363" s="100"/>
      <c r="CR363" s="100"/>
      <c r="CS363" s="100"/>
      <c r="CT363" s="100"/>
      <c r="CU363" s="100"/>
      <c r="CV363" s="100"/>
      <c r="CW363" s="100"/>
      <c r="CX363" s="100"/>
      <c r="CY363" s="100"/>
      <c r="CZ363" s="100"/>
      <c r="DA363" s="100"/>
      <c r="DB363" s="100"/>
      <c r="DC363" s="100"/>
      <c r="DD363" s="100"/>
      <c r="DE363" s="100"/>
      <c r="DF363" s="100"/>
      <c r="DG363" s="100"/>
      <c r="DH363" s="100"/>
      <c r="DI363" s="100"/>
      <c r="DJ363" s="100"/>
      <c r="DK363" s="100"/>
      <c r="DL363" s="100"/>
      <c r="DM363" s="100"/>
      <c r="DN363" s="100"/>
      <c r="DO363" s="100"/>
      <c r="DP363" s="100"/>
      <c r="DQ363" s="100"/>
      <c r="DR363" s="100"/>
      <c r="DS363" s="100"/>
      <c r="DT363" s="100"/>
      <c r="DU363" s="100"/>
      <c r="DV363" s="100"/>
      <c r="DW363" s="100"/>
      <c r="DX363" s="100"/>
      <c r="DY363" s="100"/>
      <c r="DZ363" s="100"/>
      <c r="EA363" s="100"/>
      <c r="EB363" s="100"/>
      <c r="EC363" s="100"/>
      <c r="ED363" s="100"/>
      <c r="EE363" s="100"/>
      <c r="EF363" s="100"/>
      <c r="EG363" s="100"/>
      <c r="EH363" s="100"/>
      <c r="EI363" s="100"/>
      <c r="EJ363" s="100"/>
      <c r="EK363" s="100"/>
      <c r="EL363" s="100"/>
      <c r="EM363" s="100"/>
      <c r="EN363" s="100"/>
      <c r="EO363" s="100"/>
      <c r="EP363" s="100"/>
      <c r="EQ363" s="223"/>
      <c r="ER363" s="224"/>
      <c r="ES363" s="223"/>
      <c r="ET363" s="223"/>
      <c r="EU363" s="225"/>
      <c r="EV363" s="225"/>
      <c r="EW363" s="225"/>
      <c r="EX363" s="225"/>
      <c r="EY363" s="225"/>
      <c r="EZ363" s="225"/>
      <c r="FA363" s="225"/>
      <c r="FB363" s="225"/>
      <c r="FC363" s="225"/>
      <c r="FD363" s="225"/>
      <c r="FE363" s="225"/>
      <c r="FF363" s="225"/>
      <c r="FG363" s="225"/>
      <c r="FH363" s="225"/>
      <c r="FI363" s="225"/>
      <c r="FJ363" s="225"/>
      <c r="FK363" s="225"/>
      <c r="FL363" s="225"/>
      <c r="FM363" s="223"/>
      <c r="FN363" s="223"/>
      <c r="FO363" s="223"/>
      <c r="FP363" s="223"/>
      <c r="FQ363" s="223"/>
      <c r="FR363" s="223"/>
      <c r="FS363" s="223"/>
      <c r="FT363" s="223"/>
      <c r="FU363" s="223"/>
      <c r="FV363" s="223"/>
      <c r="FW363" s="223"/>
      <c r="FX363" s="223"/>
      <c r="FY363" s="223"/>
      <c r="FZ363" s="223"/>
      <c r="GA363" s="223"/>
    </row>
    <row r="364">
      <c r="A364" s="100"/>
      <c r="B364" s="100"/>
      <c r="C364" s="100"/>
      <c r="D364" s="100"/>
      <c r="E364" s="103"/>
      <c r="F364" s="101"/>
      <c r="G364" s="100"/>
      <c r="H364" s="100"/>
      <c r="I364" s="100"/>
      <c r="J364" s="103"/>
      <c r="K364" s="100"/>
      <c r="L364" s="100"/>
      <c r="M364" s="101"/>
      <c r="N364" s="102"/>
      <c r="O364" s="103"/>
      <c r="P364" s="103"/>
      <c r="Q364" s="103"/>
      <c r="R364" s="103"/>
      <c r="S364" s="103"/>
      <c r="T364" s="100"/>
      <c r="U364" s="100"/>
      <c r="V364" s="100"/>
      <c r="W364" s="101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1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  <c r="BB364" s="100"/>
      <c r="BC364" s="100"/>
      <c r="BD364" s="100"/>
      <c r="BE364" s="100"/>
      <c r="BF364" s="100"/>
      <c r="BG364" s="100"/>
      <c r="BH364" s="100"/>
      <c r="BI364" s="100"/>
      <c r="BJ364" s="100"/>
      <c r="BK364" s="100"/>
      <c r="BL364" s="100"/>
      <c r="BM364" s="100"/>
      <c r="BN364" s="100"/>
      <c r="BO364" s="100"/>
      <c r="BP364" s="100"/>
      <c r="BQ364" s="100"/>
      <c r="BR364" s="100"/>
      <c r="BS364" s="100"/>
      <c r="BT364" s="100"/>
      <c r="BU364" s="100"/>
      <c r="BV364" s="100"/>
      <c r="BW364" s="100"/>
      <c r="BX364" s="100"/>
      <c r="BY364" s="100"/>
      <c r="BZ364" s="100"/>
      <c r="CA364" s="100"/>
      <c r="CB364" s="100"/>
      <c r="CC364" s="100"/>
      <c r="CD364" s="100"/>
      <c r="CE364" s="100"/>
      <c r="CF364" s="100"/>
      <c r="CG364" s="100"/>
      <c r="CH364" s="100"/>
      <c r="CI364" s="100"/>
      <c r="CJ364" s="100"/>
      <c r="CK364" s="100"/>
      <c r="CL364" s="100"/>
      <c r="CM364" s="100"/>
      <c r="CN364" s="100"/>
      <c r="CO364" s="100"/>
      <c r="CP364" s="100"/>
      <c r="CQ364" s="100"/>
      <c r="CR364" s="100"/>
      <c r="CS364" s="100"/>
      <c r="CT364" s="100"/>
      <c r="CU364" s="100"/>
      <c r="CV364" s="100"/>
      <c r="CW364" s="100"/>
      <c r="CX364" s="100"/>
      <c r="CY364" s="100"/>
      <c r="CZ364" s="100"/>
      <c r="DA364" s="100"/>
      <c r="DB364" s="100"/>
      <c r="DC364" s="100"/>
      <c r="DD364" s="100"/>
      <c r="DE364" s="100"/>
      <c r="DF364" s="100"/>
      <c r="DG364" s="100"/>
      <c r="DH364" s="100"/>
      <c r="DI364" s="100"/>
      <c r="DJ364" s="100"/>
      <c r="DK364" s="100"/>
      <c r="DL364" s="100"/>
      <c r="DM364" s="100"/>
      <c r="DN364" s="100"/>
      <c r="DO364" s="100"/>
      <c r="DP364" s="100"/>
      <c r="DQ364" s="100"/>
      <c r="DR364" s="100"/>
      <c r="DS364" s="100"/>
      <c r="DT364" s="100"/>
      <c r="DU364" s="100"/>
      <c r="DV364" s="100"/>
      <c r="DW364" s="100"/>
      <c r="DX364" s="100"/>
      <c r="DY364" s="100"/>
      <c r="DZ364" s="100"/>
      <c r="EA364" s="100"/>
      <c r="EB364" s="100"/>
      <c r="EC364" s="100"/>
      <c r="ED364" s="100"/>
      <c r="EE364" s="100"/>
      <c r="EF364" s="100"/>
      <c r="EG364" s="100"/>
      <c r="EH364" s="100"/>
      <c r="EI364" s="100"/>
      <c r="EJ364" s="100"/>
      <c r="EK364" s="100"/>
      <c r="EL364" s="100"/>
      <c r="EM364" s="100"/>
      <c r="EN364" s="100"/>
      <c r="EO364" s="100"/>
      <c r="EP364" s="100"/>
      <c r="EQ364" s="223"/>
      <c r="ER364" s="224"/>
      <c r="ES364" s="223"/>
      <c r="ET364" s="223"/>
      <c r="EU364" s="225"/>
      <c r="EV364" s="225"/>
      <c r="EW364" s="225"/>
      <c r="EX364" s="225"/>
      <c r="EY364" s="225"/>
      <c r="EZ364" s="225"/>
      <c r="FA364" s="225"/>
      <c r="FB364" s="225"/>
      <c r="FC364" s="225"/>
      <c r="FD364" s="225"/>
      <c r="FE364" s="225"/>
      <c r="FF364" s="225"/>
      <c r="FG364" s="225"/>
      <c r="FH364" s="225"/>
      <c r="FI364" s="225"/>
      <c r="FJ364" s="225"/>
      <c r="FK364" s="225"/>
      <c r="FL364" s="225"/>
      <c r="FM364" s="223"/>
      <c r="FN364" s="223"/>
      <c r="FO364" s="223"/>
      <c r="FP364" s="223"/>
      <c r="FQ364" s="223"/>
      <c r="FR364" s="223"/>
      <c r="FS364" s="223"/>
      <c r="FT364" s="223"/>
      <c r="FU364" s="223"/>
      <c r="FV364" s="223"/>
      <c r="FW364" s="223"/>
      <c r="FX364" s="223"/>
      <c r="FY364" s="223"/>
      <c r="FZ364" s="223"/>
      <c r="GA364" s="223"/>
    </row>
    <row r="365">
      <c r="A365" s="100"/>
      <c r="B365" s="100"/>
      <c r="C365" s="100"/>
      <c r="D365" s="100"/>
      <c r="E365" s="103"/>
      <c r="F365" s="101"/>
      <c r="G365" s="100"/>
      <c r="H365" s="100"/>
      <c r="I365" s="100"/>
      <c r="J365" s="103"/>
      <c r="K365" s="100"/>
      <c r="L365" s="100"/>
      <c r="M365" s="101"/>
      <c r="N365" s="102"/>
      <c r="O365" s="103"/>
      <c r="P365" s="103"/>
      <c r="Q365" s="103"/>
      <c r="R365" s="103"/>
      <c r="S365" s="103"/>
      <c r="T365" s="100"/>
      <c r="U365" s="100"/>
      <c r="V365" s="100"/>
      <c r="W365" s="101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1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  <c r="BE365" s="100"/>
      <c r="BF365" s="100"/>
      <c r="BG365" s="100"/>
      <c r="BH365" s="100"/>
      <c r="BI365" s="100"/>
      <c r="BJ365" s="100"/>
      <c r="BK365" s="100"/>
      <c r="BL365" s="100"/>
      <c r="BM365" s="100"/>
      <c r="BN365" s="100"/>
      <c r="BO365" s="100"/>
      <c r="BP365" s="100"/>
      <c r="BQ365" s="100"/>
      <c r="BR365" s="100"/>
      <c r="BS365" s="100"/>
      <c r="BT365" s="100"/>
      <c r="BU365" s="100"/>
      <c r="BV365" s="100"/>
      <c r="BW365" s="100"/>
      <c r="BX365" s="100"/>
      <c r="BY365" s="100"/>
      <c r="BZ365" s="100"/>
      <c r="CA365" s="100"/>
      <c r="CB365" s="100"/>
      <c r="CC365" s="100"/>
      <c r="CD365" s="100"/>
      <c r="CE365" s="100"/>
      <c r="CF365" s="100"/>
      <c r="CG365" s="100"/>
      <c r="CH365" s="100"/>
      <c r="CI365" s="100"/>
      <c r="CJ365" s="100"/>
      <c r="CK365" s="100"/>
      <c r="CL365" s="100"/>
      <c r="CM365" s="100"/>
      <c r="CN365" s="100"/>
      <c r="CO365" s="100"/>
      <c r="CP365" s="100"/>
      <c r="CQ365" s="100"/>
      <c r="CR365" s="100"/>
      <c r="CS365" s="100"/>
      <c r="CT365" s="100"/>
      <c r="CU365" s="100"/>
      <c r="CV365" s="100"/>
      <c r="CW365" s="100"/>
      <c r="CX365" s="100"/>
      <c r="CY365" s="100"/>
      <c r="CZ365" s="100"/>
      <c r="DA365" s="100"/>
      <c r="DB365" s="100"/>
      <c r="DC365" s="100"/>
      <c r="DD365" s="100"/>
      <c r="DE365" s="100"/>
      <c r="DF365" s="100"/>
      <c r="DG365" s="100"/>
      <c r="DH365" s="100"/>
      <c r="DI365" s="100"/>
      <c r="DJ365" s="100"/>
      <c r="DK365" s="100"/>
      <c r="DL365" s="100"/>
      <c r="DM365" s="100"/>
      <c r="DN365" s="100"/>
      <c r="DO365" s="100"/>
      <c r="DP365" s="100"/>
      <c r="DQ365" s="100"/>
      <c r="DR365" s="100"/>
      <c r="DS365" s="100"/>
      <c r="DT365" s="100"/>
      <c r="DU365" s="100"/>
      <c r="DV365" s="100"/>
      <c r="DW365" s="100"/>
      <c r="DX365" s="100"/>
      <c r="DY365" s="100"/>
      <c r="DZ365" s="100"/>
      <c r="EA365" s="100"/>
      <c r="EB365" s="100"/>
      <c r="EC365" s="100"/>
      <c r="ED365" s="100"/>
      <c r="EE365" s="100"/>
      <c r="EF365" s="100"/>
      <c r="EG365" s="100"/>
      <c r="EH365" s="100"/>
      <c r="EI365" s="100"/>
      <c r="EJ365" s="100"/>
      <c r="EK365" s="100"/>
      <c r="EL365" s="100"/>
      <c r="EM365" s="100"/>
      <c r="EN365" s="100"/>
      <c r="EO365" s="100"/>
      <c r="EP365" s="100"/>
      <c r="EQ365" s="223"/>
      <c r="ER365" s="224"/>
      <c r="ES365" s="223"/>
      <c r="ET365" s="223"/>
      <c r="EU365" s="225"/>
      <c r="EV365" s="225"/>
      <c r="EW365" s="225"/>
      <c r="EX365" s="225"/>
      <c r="EY365" s="225"/>
      <c r="EZ365" s="225"/>
      <c r="FA365" s="225"/>
      <c r="FB365" s="225"/>
      <c r="FC365" s="225"/>
      <c r="FD365" s="225"/>
      <c r="FE365" s="225"/>
      <c r="FF365" s="225"/>
      <c r="FG365" s="225"/>
      <c r="FH365" s="225"/>
      <c r="FI365" s="225"/>
      <c r="FJ365" s="225"/>
      <c r="FK365" s="225"/>
      <c r="FL365" s="225"/>
      <c r="FM365" s="223"/>
      <c r="FN365" s="223"/>
      <c r="FO365" s="223"/>
      <c r="FP365" s="223"/>
      <c r="FQ365" s="223"/>
      <c r="FR365" s="223"/>
      <c r="FS365" s="223"/>
      <c r="FT365" s="223"/>
      <c r="FU365" s="223"/>
      <c r="FV365" s="223"/>
      <c r="FW365" s="223"/>
      <c r="FX365" s="223"/>
      <c r="FY365" s="223"/>
      <c r="FZ365" s="223"/>
      <c r="GA365" s="223"/>
    </row>
    <row r="366">
      <c r="A366" s="100"/>
      <c r="B366" s="100"/>
      <c r="C366" s="100"/>
      <c r="D366" s="100"/>
      <c r="E366" s="103"/>
      <c r="F366" s="101"/>
      <c r="G366" s="100"/>
      <c r="H366" s="100"/>
      <c r="I366" s="100"/>
      <c r="J366" s="103"/>
      <c r="K366" s="100"/>
      <c r="L366" s="100"/>
      <c r="M366" s="101"/>
      <c r="N366" s="102"/>
      <c r="O366" s="103"/>
      <c r="P366" s="103"/>
      <c r="Q366" s="103"/>
      <c r="R366" s="103"/>
      <c r="S366" s="103"/>
      <c r="T366" s="100"/>
      <c r="U366" s="100"/>
      <c r="V366" s="100"/>
      <c r="W366" s="101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1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  <c r="BB366" s="100"/>
      <c r="BC366" s="100"/>
      <c r="BD366" s="100"/>
      <c r="BE366" s="100"/>
      <c r="BF366" s="100"/>
      <c r="BG366" s="100"/>
      <c r="BH366" s="100"/>
      <c r="BI366" s="100"/>
      <c r="BJ366" s="100"/>
      <c r="BK366" s="100"/>
      <c r="BL366" s="100"/>
      <c r="BM366" s="100"/>
      <c r="BN366" s="100"/>
      <c r="BO366" s="100"/>
      <c r="BP366" s="100"/>
      <c r="BQ366" s="100"/>
      <c r="BR366" s="100"/>
      <c r="BS366" s="100"/>
      <c r="BT366" s="100"/>
      <c r="BU366" s="100"/>
      <c r="BV366" s="100"/>
      <c r="BW366" s="100"/>
      <c r="BX366" s="100"/>
      <c r="BY366" s="100"/>
      <c r="BZ366" s="100"/>
      <c r="CA366" s="100"/>
      <c r="CB366" s="100"/>
      <c r="CC366" s="100"/>
      <c r="CD366" s="100"/>
      <c r="CE366" s="100"/>
      <c r="CF366" s="100"/>
      <c r="CG366" s="100"/>
      <c r="CH366" s="100"/>
      <c r="CI366" s="100"/>
      <c r="CJ366" s="100"/>
      <c r="CK366" s="100"/>
      <c r="CL366" s="100"/>
      <c r="CM366" s="100"/>
      <c r="CN366" s="100"/>
      <c r="CO366" s="100"/>
      <c r="CP366" s="100"/>
      <c r="CQ366" s="100"/>
      <c r="CR366" s="100"/>
      <c r="CS366" s="100"/>
      <c r="CT366" s="100"/>
      <c r="CU366" s="100"/>
      <c r="CV366" s="100"/>
      <c r="CW366" s="100"/>
      <c r="CX366" s="100"/>
      <c r="CY366" s="100"/>
      <c r="CZ366" s="100"/>
      <c r="DA366" s="100"/>
      <c r="DB366" s="100"/>
      <c r="DC366" s="100"/>
      <c r="DD366" s="100"/>
      <c r="DE366" s="100"/>
      <c r="DF366" s="100"/>
      <c r="DG366" s="100"/>
      <c r="DH366" s="100"/>
      <c r="DI366" s="100"/>
      <c r="DJ366" s="100"/>
      <c r="DK366" s="100"/>
      <c r="DL366" s="100"/>
      <c r="DM366" s="100"/>
      <c r="DN366" s="100"/>
      <c r="DO366" s="100"/>
      <c r="DP366" s="100"/>
      <c r="DQ366" s="100"/>
      <c r="DR366" s="100"/>
      <c r="DS366" s="100"/>
      <c r="DT366" s="100"/>
      <c r="DU366" s="100"/>
      <c r="DV366" s="100"/>
      <c r="DW366" s="100"/>
      <c r="DX366" s="100"/>
      <c r="DY366" s="100"/>
      <c r="DZ366" s="100"/>
      <c r="EA366" s="100"/>
      <c r="EB366" s="100"/>
      <c r="EC366" s="100"/>
      <c r="ED366" s="100"/>
      <c r="EE366" s="100"/>
      <c r="EF366" s="100"/>
      <c r="EG366" s="100"/>
      <c r="EH366" s="100"/>
      <c r="EI366" s="100"/>
      <c r="EJ366" s="100"/>
      <c r="EK366" s="100"/>
      <c r="EL366" s="100"/>
      <c r="EM366" s="100"/>
      <c r="EN366" s="100"/>
      <c r="EO366" s="100"/>
      <c r="EP366" s="100"/>
      <c r="EQ366" s="223"/>
      <c r="ER366" s="224"/>
      <c r="ES366" s="223"/>
      <c r="ET366" s="223"/>
      <c r="EU366" s="225"/>
      <c r="EV366" s="225"/>
      <c r="EW366" s="225"/>
      <c r="EX366" s="225"/>
      <c r="EY366" s="225"/>
      <c r="EZ366" s="225"/>
      <c r="FA366" s="225"/>
      <c r="FB366" s="225"/>
      <c r="FC366" s="225"/>
      <c r="FD366" s="225"/>
      <c r="FE366" s="225"/>
      <c r="FF366" s="225"/>
      <c r="FG366" s="225"/>
      <c r="FH366" s="225"/>
      <c r="FI366" s="225"/>
      <c r="FJ366" s="225"/>
      <c r="FK366" s="225"/>
      <c r="FL366" s="225"/>
      <c r="FM366" s="223"/>
      <c r="FN366" s="223"/>
      <c r="FO366" s="223"/>
      <c r="FP366" s="223"/>
      <c r="FQ366" s="223"/>
      <c r="FR366" s="223"/>
      <c r="FS366" s="223"/>
      <c r="FT366" s="223"/>
      <c r="FU366" s="223"/>
      <c r="FV366" s="223"/>
      <c r="FW366" s="223"/>
      <c r="FX366" s="223"/>
      <c r="FY366" s="223"/>
      <c r="FZ366" s="223"/>
      <c r="GA366" s="223"/>
    </row>
    <row r="367">
      <c r="A367" s="100"/>
      <c r="B367" s="100"/>
      <c r="C367" s="100"/>
      <c r="D367" s="100"/>
      <c r="E367" s="103"/>
      <c r="F367" s="101"/>
      <c r="G367" s="100"/>
      <c r="H367" s="100"/>
      <c r="I367" s="100"/>
      <c r="J367" s="103"/>
      <c r="K367" s="100"/>
      <c r="L367" s="100"/>
      <c r="M367" s="101"/>
      <c r="N367" s="102"/>
      <c r="O367" s="103"/>
      <c r="P367" s="103"/>
      <c r="Q367" s="103"/>
      <c r="R367" s="103"/>
      <c r="S367" s="103"/>
      <c r="T367" s="100"/>
      <c r="U367" s="100"/>
      <c r="V367" s="100"/>
      <c r="W367" s="101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1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  <c r="BB367" s="100"/>
      <c r="BC367" s="100"/>
      <c r="BD367" s="100"/>
      <c r="BE367" s="100"/>
      <c r="BF367" s="100"/>
      <c r="BG367" s="100"/>
      <c r="BH367" s="100"/>
      <c r="BI367" s="100"/>
      <c r="BJ367" s="100"/>
      <c r="BK367" s="100"/>
      <c r="BL367" s="100"/>
      <c r="BM367" s="100"/>
      <c r="BN367" s="100"/>
      <c r="BO367" s="100"/>
      <c r="BP367" s="100"/>
      <c r="BQ367" s="100"/>
      <c r="BR367" s="100"/>
      <c r="BS367" s="100"/>
      <c r="BT367" s="100"/>
      <c r="BU367" s="100"/>
      <c r="BV367" s="100"/>
      <c r="BW367" s="100"/>
      <c r="BX367" s="100"/>
      <c r="BY367" s="100"/>
      <c r="BZ367" s="100"/>
      <c r="CA367" s="100"/>
      <c r="CB367" s="100"/>
      <c r="CC367" s="100"/>
      <c r="CD367" s="100"/>
      <c r="CE367" s="100"/>
      <c r="CF367" s="100"/>
      <c r="CG367" s="100"/>
      <c r="CH367" s="100"/>
      <c r="CI367" s="100"/>
      <c r="CJ367" s="100"/>
      <c r="CK367" s="100"/>
      <c r="CL367" s="100"/>
      <c r="CM367" s="100"/>
      <c r="CN367" s="100"/>
      <c r="CO367" s="100"/>
      <c r="CP367" s="100"/>
      <c r="CQ367" s="100"/>
      <c r="CR367" s="100"/>
      <c r="CS367" s="100"/>
      <c r="CT367" s="100"/>
      <c r="CU367" s="100"/>
      <c r="CV367" s="100"/>
      <c r="CW367" s="100"/>
      <c r="CX367" s="100"/>
      <c r="CY367" s="100"/>
      <c r="CZ367" s="100"/>
      <c r="DA367" s="100"/>
      <c r="DB367" s="100"/>
      <c r="DC367" s="100"/>
      <c r="DD367" s="100"/>
      <c r="DE367" s="100"/>
      <c r="DF367" s="100"/>
      <c r="DG367" s="100"/>
      <c r="DH367" s="100"/>
      <c r="DI367" s="100"/>
      <c r="DJ367" s="100"/>
      <c r="DK367" s="100"/>
      <c r="DL367" s="100"/>
      <c r="DM367" s="100"/>
      <c r="DN367" s="100"/>
      <c r="DO367" s="100"/>
      <c r="DP367" s="100"/>
      <c r="DQ367" s="100"/>
      <c r="DR367" s="100"/>
      <c r="DS367" s="100"/>
      <c r="DT367" s="100"/>
      <c r="DU367" s="100"/>
      <c r="DV367" s="100"/>
      <c r="DW367" s="100"/>
      <c r="DX367" s="100"/>
      <c r="DY367" s="100"/>
      <c r="DZ367" s="100"/>
      <c r="EA367" s="100"/>
      <c r="EB367" s="100"/>
      <c r="EC367" s="100"/>
      <c r="ED367" s="100"/>
      <c r="EE367" s="100"/>
      <c r="EF367" s="100"/>
      <c r="EG367" s="100"/>
      <c r="EH367" s="100"/>
      <c r="EI367" s="100"/>
      <c r="EJ367" s="100"/>
      <c r="EK367" s="100"/>
      <c r="EL367" s="100"/>
      <c r="EM367" s="100"/>
      <c r="EN367" s="100"/>
      <c r="EO367" s="100"/>
      <c r="EP367" s="100"/>
      <c r="EQ367" s="223"/>
      <c r="ER367" s="224"/>
      <c r="ES367" s="223"/>
      <c r="ET367" s="223"/>
      <c r="EU367" s="225"/>
      <c r="EV367" s="225"/>
      <c r="EW367" s="225"/>
      <c r="EX367" s="225"/>
      <c r="EY367" s="225"/>
      <c r="EZ367" s="225"/>
      <c r="FA367" s="225"/>
      <c r="FB367" s="225"/>
      <c r="FC367" s="225"/>
      <c r="FD367" s="225"/>
      <c r="FE367" s="225"/>
      <c r="FF367" s="225"/>
      <c r="FG367" s="225"/>
      <c r="FH367" s="225"/>
      <c r="FI367" s="225"/>
      <c r="FJ367" s="225"/>
      <c r="FK367" s="225"/>
      <c r="FL367" s="225"/>
      <c r="FM367" s="223"/>
      <c r="FN367" s="223"/>
      <c r="FO367" s="223"/>
      <c r="FP367" s="223"/>
      <c r="FQ367" s="223"/>
      <c r="FR367" s="223"/>
      <c r="FS367" s="223"/>
      <c r="FT367" s="223"/>
      <c r="FU367" s="223"/>
      <c r="FV367" s="223"/>
      <c r="FW367" s="223"/>
      <c r="FX367" s="223"/>
      <c r="FY367" s="223"/>
      <c r="FZ367" s="223"/>
      <c r="GA367" s="223"/>
    </row>
    <row r="368">
      <c r="A368" s="100"/>
      <c r="B368" s="100"/>
      <c r="C368" s="100"/>
      <c r="D368" s="100"/>
      <c r="E368" s="103"/>
      <c r="F368" s="101"/>
      <c r="G368" s="100"/>
      <c r="H368" s="100"/>
      <c r="I368" s="100"/>
      <c r="J368" s="103"/>
      <c r="K368" s="100"/>
      <c r="L368" s="100"/>
      <c r="M368" s="101"/>
      <c r="N368" s="102"/>
      <c r="O368" s="103"/>
      <c r="P368" s="103"/>
      <c r="Q368" s="103"/>
      <c r="R368" s="103"/>
      <c r="S368" s="103"/>
      <c r="T368" s="100"/>
      <c r="U368" s="100"/>
      <c r="V368" s="100"/>
      <c r="W368" s="101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1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  <c r="BE368" s="100"/>
      <c r="BF368" s="100"/>
      <c r="BG368" s="100"/>
      <c r="BH368" s="100"/>
      <c r="BI368" s="100"/>
      <c r="BJ368" s="100"/>
      <c r="BK368" s="100"/>
      <c r="BL368" s="100"/>
      <c r="BM368" s="100"/>
      <c r="BN368" s="100"/>
      <c r="BO368" s="100"/>
      <c r="BP368" s="100"/>
      <c r="BQ368" s="100"/>
      <c r="BR368" s="100"/>
      <c r="BS368" s="100"/>
      <c r="BT368" s="100"/>
      <c r="BU368" s="100"/>
      <c r="BV368" s="100"/>
      <c r="BW368" s="100"/>
      <c r="BX368" s="100"/>
      <c r="BY368" s="100"/>
      <c r="BZ368" s="100"/>
      <c r="CA368" s="100"/>
      <c r="CB368" s="100"/>
      <c r="CC368" s="100"/>
      <c r="CD368" s="100"/>
      <c r="CE368" s="100"/>
      <c r="CF368" s="100"/>
      <c r="CG368" s="100"/>
      <c r="CH368" s="100"/>
      <c r="CI368" s="100"/>
      <c r="CJ368" s="100"/>
      <c r="CK368" s="100"/>
      <c r="CL368" s="100"/>
      <c r="CM368" s="100"/>
      <c r="CN368" s="100"/>
      <c r="CO368" s="100"/>
      <c r="CP368" s="100"/>
      <c r="CQ368" s="100"/>
      <c r="CR368" s="100"/>
      <c r="CS368" s="100"/>
      <c r="CT368" s="100"/>
      <c r="CU368" s="100"/>
      <c r="CV368" s="100"/>
      <c r="CW368" s="100"/>
      <c r="CX368" s="100"/>
      <c r="CY368" s="100"/>
      <c r="CZ368" s="100"/>
      <c r="DA368" s="100"/>
      <c r="DB368" s="100"/>
      <c r="DC368" s="100"/>
      <c r="DD368" s="100"/>
      <c r="DE368" s="100"/>
      <c r="DF368" s="100"/>
      <c r="DG368" s="100"/>
      <c r="DH368" s="100"/>
      <c r="DI368" s="100"/>
      <c r="DJ368" s="100"/>
      <c r="DK368" s="100"/>
      <c r="DL368" s="100"/>
      <c r="DM368" s="100"/>
      <c r="DN368" s="100"/>
      <c r="DO368" s="100"/>
      <c r="DP368" s="100"/>
      <c r="DQ368" s="100"/>
      <c r="DR368" s="100"/>
      <c r="DS368" s="100"/>
      <c r="DT368" s="100"/>
      <c r="DU368" s="100"/>
      <c r="DV368" s="100"/>
      <c r="DW368" s="100"/>
      <c r="DX368" s="100"/>
      <c r="DY368" s="100"/>
      <c r="DZ368" s="100"/>
      <c r="EA368" s="100"/>
      <c r="EB368" s="100"/>
      <c r="EC368" s="100"/>
      <c r="ED368" s="100"/>
      <c r="EE368" s="100"/>
      <c r="EF368" s="100"/>
      <c r="EG368" s="100"/>
      <c r="EH368" s="100"/>
      <c r="EI368" s="100"/>
      <c r="EJ368" s="100"/>
      <c r="EK368" s="100"/>
      <c r="EL368" s="100"/>
      <c r="EM368" s="100"/>
      <c r="EN368" s="100"/>
      <c r="EO368" s="100"/>
      <c r="EP368" s="100"/>
      <c r="EQ368" s="223"/>
      <c r="ER368" s="224"/>
      <c r="ES368" s="223"/>
      <c r="ET368" s="223"/>
      <c r="EU368" s="225"/>
      <c r="EV368" s="225"/>
      <c r="EW368" s="225"/>
      <c r="EX368" s="225"/>
      <c r="EY368" s="225"/>
      <c r="EZ368" s="225"/>
      <c r="FA368" s="225"/>
      <c r="FB368" s="225"/>
      <c r="FC368" s="225"/>
      <c r="FD368" s="225"/>
      <c r="FE368" s="225"/>
      <c r="FF368" s="225"/>
      <c r="FG368" s="225"/>
      <c r="FH368" s="225"/>
      <c r="FI368" s="225"/>
      <c r="FJ368" s="225"/>
      <c r="FK368" s="225"/>
      <c r="FL368" s="225"/>
      <c r="FM368" s="223"/>
      <c r="FN368" s="223"/>
      <c r="FO368" s="223"/>
      <c r="FP368" s="223"/>
      <c r="FQ368" s="223"/>
      <c r="FR368" s="223"/>
      <c r="FS368" s="223"/>
      <c r="FT368" s="223"/>
      <c r="FU368" s="223"/>
      <c r="FV368" s="223"/>
      <c r="FW368" s="223"/>
      <c r="FX368" s="223"/>
      <c r="FY368" s="223"/>
      <c r="FZ368" s="223"/>
      <c r="GA368" s="223"/>
    </row>
    <row r="369">
      <c r="A369" s="100"/>
      <c r="B369" s="100"/>
      <c r="C369" s="100"/>
      <c r="D369" s="100"/>
      <c r="E369" s="103"/>
      <c r="F369" s="101"/>
      <c r="G369" s="100"/>
      <c r="H369" s="100"/>
      <c r="I369" s="100"/>
      <c r="J369" s="103"/>
      <c r="K369" s="100"/>
      <c r="L369" s="100"/>
      <c r="M369" s="101"/>
      <c r="N369" s="102"/>
      <c r="O369" s="103"/>
      <c r="P369" s="103"/>
      <c r="Q369" s="103"/>
      <c r="R369" s="103"/>
      <c r="S369" s="103"/>
      <c r="T369" s="100"/>
      <c r="U369" s="100"/>
      <c r="V369" s="100"/>
      <c r="W369" s="101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1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  <c r="BB369" s="100"/>
      <c r="BC369" s="100"/>
      <c r="BD369" s="100"/>
      <c r="BE369" s="100"/>
      <c r="BF369" s="100"/>
      <c r="BG369" s="100"/>
      <c r="BH369" s="100"/>
      <c r="BI369" s="100"/>
      <c r="BJ369" s="100"/>
      <c r="BK369" s="100"/>
      <c r="BL369" s="100"/>
      <c r="BM369" s="100"/>
      <c r="BN369" s="100"/>
      <c r="BO369" s="100"/>
      <c r="BP369" s="100"/>
      <c r="BQ369" s="100"/>
      <c r="BR369" s="100"/>
      <c r="BS369" s="100"/>
      <c r="BT369" s="100"/>
      <c r="BU369" s="100"/>
      <c r="BV369" s="100"/>
      <c r="BW369" s="100"/>
      <c r="BX369" s="100"/>
      <c r="BY369" s="100"/>
      <c r="BZ369" s="100"/>
      <c r="CA369" s="100"/>
      <c r="CB369" s="100"/>
      <c r="CC369" s="100"/>
      <c r="CD369" s="100"/>
      <c r="CE369" s="100"/>
      <c r="CF369" s="100"/>
      <c r="CG369" s="100"/>
      <c r="CH369" s="100"/>
      <c r="CI369" s="100"/>
      <c r="CJ369" s="100"/>
      <c r="CK369" s="100"/>
      <c r="CL369" s="100"/>
      <c r="CM369" s="100"/>
      <c r="CN369" s="100"/>
      <c r="CO369" s="100"/>
      <c r="CP369" s="100"/>
      <c r="CQ369" s="100"/>
      <c r="CR369" s="100"/>
      <c r="CS369" s="100"/>
      <c r="CT369" s="100"/>
      <c r="CU369" s="100"/>
      <c r="CV369" s="100"/>
      <c r="CW369" s="100"/>
      <c r="CX369" s="100"/>
      <c r="CY369" s="100"/>
      <c r="CZ369" s="100"/>
      <c r="DA369" s="100"/>
      <c r="DB369" s="100"/>
      <c r="DC369" s="100"/>
      <c r="DD369" s="100"/>
      <c r="DE369" s="100"/>
      <c r="DF369" s="100"/>
      <c r="DG369" s="100"/>
      <c r="DH369" s="100"/>
      <c r="DI369" s="100"/>
      <c r="DJ369" s="100"/>
      <c r="DK369" s="100"/>
      <c r="DL369" s="100"/>
      <c r="DM369" s="100"/>
      <c r="DN369" s="100"/>
      <c r="DO369" s="100"/>
      <c r="DP369" s="100"/>
      <c r="DQ369" s="100"/>
      <c r="DR369" s="100"/>
      <c r="DS369" s="100"/>
      <c r="DT369" s="100"/>
      <c r="DU369" s="100"/>
      <c r="DV369" s="100"/>
      <c r="DW369" s="100"/>
      <c r="DX369" s="100"/>
      <c r="DY369" s="100"/>
      <c r="DZ369" s="100"/>
      <c r="EA369" s="100"/>
      <c r="EB369" s="100"/>
      <c r="EC369" s="100"/>
      <c r="ED369" s="100"/>
      <c r="EE369" s="100"/>
      <c r="EF369" s="100"/>
      <c r="EG369" s="100"/>
      <c r="EH369" s="100"/>
      <c r="EI369" s="100"/>
      <c r="EJ369" s="100"/>
      <c r="EK369" s="100"/>
      <c r="EL369" s="100"/>
      <c r="EM369" s="100"/>
      <c r="EN369" s="100"/>
      <c r="EO369" s="100"/>
      <c r="EP369" s="100"/>
      <c r="EQ369" s="223"/>
      <c r="ER369" s="224"/>
      <c r="ES369" s="223"/>
      <c r="ET369" s="223"/>
      <c r="EU369" s="225"/>
      <c r="EV369" s="225"/>
      <c r="EW369" s="225"/>
      <c r="EX369" s="225"/>
      <c r="EY369" s="225"/>
      <c r="EZ369" s="225"/>
      <c r="FA369" s="225"/>
      <c r="FB369" s="225"/>
      <c r="FC369" s="225"/>
      <c r="FD369" s="225"/>
      <c r="FE369" s="225"/>
      <c r="FF369" s="225"/>
      <c r="FG369" s="225"/>
      <c r="FH369" s="225"/>
      <c r="FI369" s="225"/>
      <c r="FJ369" s="225"/>
      <c r="FK369" s="225"/>
      <c r="FL369" s="225"/>
      <c r="FM369" s="223"/>
      <c r="FN369" s="223"/>
      <c r="FO369" s="223"/>
      <c r="FP369" s="223"/>
      <c r="FQ369" s="223"/>
      <c r="FR369" s="223"/>
      <c r="FS369" s="223"/>
      <c r="FT369" s="223"/>
      <c r="FU369" s="223"/>
      <c r="FV369" s="223"/>
      <c r="FW369" s="223"/>
      <c r="FX369" s="223"/>
      <c r="FY369" s="223"/>
      <c r="FZ369" s="223"/>
      <c r="GA369" s="223"/>
    </row>
    <row r="370">
      <c r="A370" s="100"/>
      <c r="B370" s="100"/>
      <c r="C370" s="100"/>
      <c r="D370" s="100"/>
      <c r="E370" s="103"/>
      <c r="F370" s="101"/>
      <c r="G370" s="100"/>
      <c r="H370" s="100"/>
      <c r="I370" s="100"/>
      <c r="J370" s="103"/>
      <c r="K370" s="100"/>
      <c r="L370" s="100"/>
      <c r="M370" s="101"/>
      <c r="N370" s="102"/>
      <c r="O370" s="103"/>
      <c r="P370" s="103"/>
      <c r="Q370" s="103"/>
      <c r="R370" s="103"/>
      <c r="S370" s="103"/>
      <c r="T370" s="100"/>
      <c r="U370" s="100"/>
      <c r="V370" s="100"/>
      <c r="W370" s="101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1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  <c r="BB370" s="100"/>
      <c r="BC370" s="100"/>
      <c r="BD370" s="100"/>
      <c r="BE370" s="100"/>
      <c r="BF370" s="100"/>
      <c r="BG370" s="100"/>
      <c r="BH370" s="100"/>
      <c r="BI370" s="100"/>
      <c r="BJ370" s="100"/>
      <c r="BK370" s="100"/>
      <c r="BL370" s="100"/>
      <c r="BM370" s="100"/>
      <c r="BN370" s="100"/>
      <c r="BO370" s="100"/>
      <c r="BP370" s="100"/>
      <c r="BQ370" s="100"/>
      <c r="BR370" s="100"/>
      <c r="BS370" s="100"/>
      <c r="BT370" s="100"/>
      <c r="BU370" s="100"/>
      <c r="BV370" s="100"/>
      <c r="BW370" s="100"/>
      <c r="BX370" s="100"/>
      <c r="BY370" s="100"/>
      <c r="BZ370" s="100"/>
      <c r="CA370" s="100"/>
      <c r="CB370" s="100"/>
      <c r="CC370" s="100"/>
      <c r="CD370" s="100"/>
      <c r="CE370" s="100"/>
      <c r="CF370" s="100"/>
      <c r="CG370" s="100"/>
      <c r="CH370" s="100"/>
      <c r="CI370" s="100"/>
      <c r="CJ370" s="100"/>
      <c r="CK370" s="100"/>
      <c r="CL370" s="100"/>
      <c r="CM370" s="100"/>
      <c r="CN370" s="100"/>
      <c r="CO370" s="100"/>
      <c r="CP370" s="100"/>
      <c r="CQ370" s="100"/>
      <c r="CR370" s="100"/>
      <c r="CS370" s="100"/>
      <c r="CT370" s="100"/>
      <c r="CU370" s="100"/>
      <c r="CV370" s="100"/>
      <c r="CW370" s="100"/>
      <c r="CX370" s="100"/>
      <c r="CY370" s="100"/>
      <c r="CZ370" s="100"/>
      <c r="DA370" s="100"/>
      <c r="DB370" s="100"/>
      <c r="DC370" s="100"/>
      <c r="DD370" s="100"/>
      <c r="DE370" s="100"/>
      <c r="DF370" s="100"/>
      <c r="DG370" s="100"/>
      <c r="DH370" s="100"/>
      <c r="DI370" s="100"/>
      <c r="DJ370" s="100"/>
      <c r="DK370" s="100"/>
      <c r="DL370" s="100"/>
      <c r="DM370" s="100"/>
      <c r="DN370" s="100"/>
      <c r="DO370" s="100"/>
      <c r="DP370" s="100"/>
      <c r="DQ370" s="100"/>
      <c r="DR370" s="100"/>
      <c r="DS370" s="100"/>
      <c r="DT370" s="100"/>
      <c r="DU370" s="100"/>
      <c r="DV370" s="100"/>
      <c r="DW370" s="100"/>
      <c r="DX370" s="100"/>
      <c r="DY370" s="100"/>
      <c r="DZ370" s="100"/>
      <c r="EA370" s="100"/>
      <c r="EB370" s="100"/>
      <c r="EC370" s="100"/>
      <c r="ED370" s="100"/>
      <c r="EE370" s="100"/>
      <c r="EF370" s="100"/>
      <c r="EG370" s="100"/>
      <c r="EH370" s="100"/>
      <c r="EI370" s="100"/>
      <c r="EJ370" s="100"/>
      <c r="EK370" s="100"/>
      <c r="EL370" s="100"/>
      <c r="EM370" s="100"/>
      <c r="EN370" s="100"/>
      <c r="EO370" s="100"/>
      <c r="EP370" s="100"/>
      <c r="EQ370" s="223"/>
      <c r="ER370" s="224"/>
      <c r="ES370" s="223"/>
      <c r="ET370" s="223"/>
      <c r="EU370" s="225"/>
      <c r="EV370" s="225"/>
      <c r="EW370" s="225"/>
      <c r="EX370" s="225"/>
      <c r="EY370" s="225"/>
      <c r="EZ370" s="225"/>
      <c r="FA370" s="225"/>
      <c r="FB370" s="225"/>
      <c r="FC370" s="225"/>
      <c r="FD370" s="225"/>
      <c r="FE370" s="225"/>
      <c r="FF370" s="225"/>
      <c r="FG370" s="225"/>
      <c r="FH370" s="225"/>
      <c r="FI370" s="225"/>
      <c r="FJ370" s="225"/>
      <c r="FK370" s="225"/>
      <c r="FL370" s="225"/>
      <c r="FM370" s="223"/>
      <c r="FN370" s="223"/>
      <c r="FO370" s="223"/>
      <c r="FP370" s="223"/>
      <c r="FQ370" s="223"/>
      <c r="FR370" s="223"/>
      <c r="FS370" s="223"/>
      <c r="FT370" s="223"/>
      <c r="FU370" s="223"/>
      <c r="FV370" s="223"/>
      <c r="FW370" s="223"/>
      <c r="FX370" s="223"/>
      <c r="FY370" s="223"/>
      <c r="FZ370" s="223"/>
      <c r="GA370" s="223"/>
    </row>
    <row r="371">
      <c r="A371" s="100"/>
      <c r="B371" s="100"/>
      <c r="C371" s="100"/>
      <c r="D371" s="100"/>
      <c r="E371" s="103"/>
      <c r="F371" s="101"/>
      <c r="G371" s="100"/>
      <c r="H371" s="100"/>
      <c r="I371" s="100"/>
      <c r="J371" s="103"/>
      <c r="K371" s="100"/>
      <c r="L371" s="100"/>
      <c r="M371" s="101"/>
      <c r="N371" s="102"/>
      <c r="O371" s="103"/>
      <c r="P371" s="103"/>
      <c r="Q371" s="103"/>
      <c r="R371" s="103"/>
      <c r="S371" s="103"/>
      <c r="T371" s="100"/>
      <c r="U371" s="100"/>
      <c r="V371" s="100"/>
      <c r="W371" s="101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1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  <c r="BB371" s="100"/>
      <c r="BC371" s="100"/>
      <c r="BD371" s="100"/>
      <c r="BE371" s="100"/>
      <c r="BF371" s="100"/>
      <c r="BG371" s="100"/>
      <c r="BH371" s="100"/>
      <c r="BI371" s="100"/>
      <c r="BJ371" s="100"/>
      <c r="BK371" s="100"/>
      <c r="BL371" s="100"/>
      <c r="BM371" s="100"/>
      <c r="BN371" s="100"/>
      <c r="BO371" s="100"/>
      <c r="BP371" s="100"/>
      <c r="BQ371" s="100"/>
      <c r="BR371" s="100"/>
      <c r="BS371" s="100"/>
      <c r="BT371" s="100"/>
      <c r="BU371" s="100"/>
      <c r="BV371" s="100"/>
      <c r="BW371" s="100"/>
      <c r="BX371" s="100"/>
      <c r="BY371" s="100"/>
      <c r="BZ371" s="100"/>
      <c r="CA371" s="100"/>
      <c r="CB371" s="100"/>
      <c r="CC371" s="100"/>
      <c r="CD371" s="100"/>
      <c r="CE371" s="100"/>
      <c r="CF371" s="100"/>
      <c r="CG371" s="100"/>
      <c r="CH371" s="100"/>
      <c r="CI371" s="100"/>
      <c r="CJ371" s="100"/>
      <c r="CK371" s="100"/>
      <c r="CL371" s="100"/>
      <c r="CM371" s="100"/>
      <c r="CN371" s="100"/>
      <c r="CO371" s="100"/>
      <c r="CP371" s="100"/>
      <c r="CQ371" s="100"/>
      <c r="CR371" s="100"/>
      <c r="CS371" s="100"/>
      <c r="CT371" s="100"/>
      <c r="CU371" s="100"/>
      <c r="CV371" s="100"/>
      <c r="CW371" s="100"/>
      <c r="CX371" s="100"/>
      <c r="CY371" s="100"/>
      <c r="CZ371" s="100"/>
      <c r="DA371" s="100"/>
      <c r="DB371" s="100"/>
      <c r="DC371" s="100"/>
      <c r="DD371" s="100"/>
      <c r="DE371" s="100"/>
      <c r="DF371" s="100"/>
      <c r="DG371" s="100"/>
      <c r="DH371" s="100"/>
      <c r="DI371" s="100"/>
      <c r="DJ371" s="100"/>
      <c r="DK371" s="100"/>
      <c r="DL371" s="100"/>
      <c r="DM371" s="100"/>
      <c r="DN371" s="100"/>
      <c r="DO371" s="100"/>
      <c r="DP371" s="100"/>
      <c r="DQ371" s="100"/>
      <c r="DR371" s="100"/>
      <c r="DS371" s="100"/>
      <c r="DT371" s="100"/>
      <c r="DU371" s="100"/>
      <c r="DV371" s="100"/>
      <c r="DW371" s="100"/>
      <c r="DX371" s="100"/>
      <c r="DY371" s="100"/>
      <c r="DZ371" s="100"/>
      <c r="EA371" s="100"/>
      <c r="EB371" s="100"/>
      <c r="EC371" s="100"/>
      <c r="ED371" s="100"/>
      <c r="EE371" s="100"/>
      <c r="EF371" s="100"/>
      <c r="EG371" s="100"/>
      <c r="EH371" s="100"/>
      <c r="EI371" s="100"/>
      <c r="EJ371" s="100"/>
      <c r="EK371" s="100"/>
      <c r="EL371" s="100"/>
      <c r="EM371" s="100"/>
      <c r="EN371" s="100"/>
      <c r="EO371" s="100"/>
      <c r="EP371" s="100"/>
      <c r="EQ371" s="223"/>
      <c r="ER371" s="224"/>
      <c r="ES371" s="223"/>
      <c r="ET371" s="223"/>
      <c r="EU371" s="225"/>
      <c r="EV371" s="225"/>
      <c r="EW371" s="225"/>
      <c r="EX371" s="225"/>
      <c r="EY371" s="225"/>
      <c r="EZ371" s="225"/>
      <c r="FA371" s="225"/>
      <c r="FB371" s="225"/>
      <c r="FC371" s="225"/>
      <c r="FD371" s="225"/>
      <c r="FE371" s="225"/>
      <c r="FF371" s="225"/>
      <c r="FG371" s="225"/>
      <c r="FH371" s="225"/>
      <c r="FI371" s="225"/>
      <c r="FJ371" s="225"/>
      <c r="FK371" s="225"/>
      <c r="FL371" s="225"/>
      <c r="FM371" s="223"/>
      <c r="FN371" s="223"/>
      <c r="FO371" s="223"/>
      <c r="FP371" s="223"/>
      <c r="FQ371" s="223"/>
      <c r="FR371" s="223"/>
      <c r="FS371" s="223"/>
      <c r="FT371" s="223"/>
      <c r="FU371" s="223"/>
      <c r="FV371" s="223"/>
      <c r="FW371" s="223"/>
      <c r="FX371" s="223"/>
      <c r="FY371" s="223"/>
      <c r="FZ371" s="223"/>
      <c r="GA371" s="223"/>
    </row>
    <row r="372">
      <c r="A372" s="100"/>
      <c r="B372" s="100"/>
      <c r="C372" s="100"/>
      <c r="D372" s="100"/>
      <c r="E372" s="103"/>
      <c r="F372" s="101"/>
      <c r="G372" s="100"/>
      <c r="H372" s="100"/>
      <c r="I372" s="100"/>
      <c r="J372" s="103"/>
      <c r="K372" s="100"/>
      <c r="L372" s="100"/>
      <c r="M372" s="101"/>
      <c r="N372" s="102"/>
      <c r="O372" s="103"/>
      <c r="P372" s="103"/>
      <c r="Q372" s="103"/>
      <c r="R372" s="103"/>
      <c r="S372" s="103"/>
      <c r="T372" s="100"/>
      <c r="U372" s="100"/>
      <c r="V372" s="100"/>
      <c r="W372" s="101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1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  <c r="BB372" s="100"/>
      <c r="BC372" s="100"/>
      <c r="BD372" s="100"/>
      <c r="BE372" s="100"/>
      <c r="BF372" s="100"/>
      <c r="BG372" s="100"/>
      <c r="BH372" s="100"/>
      <c r="BI372" s="100"/>
      <c r="BJ372" s="100"/>
      <c r="BK372" s="100"/>
      <c r="BL372" s="100"/>
      <c r="BM372" s="100"/>
      <c r="BN372" s="100"/>
      <c r="BO372" s="100"/>
      <c r="BP372" s="100"/>
      <c r="BQ372" s="100"/>
      <c r="BR372" s="100"/>
      <c r="BS372" s="100"/>
      <c r="BT372" s="100"/>
      <c r="BU372" s="100"/>
      <c r="BV372" s="100"/>
      <c r="BW372" s="100"/>
      <c r="BX372" s="100"/>
      <c r="BY372" s="100"/>
      <c r="BZ372" s="100"/>
      <c r="CA372" s="100"/>
      <c r="CB372" s="100"/>
      <c r="CC372" s="100"/>
      <c r="CD372" s="100"/>
      <c r="CE372" s="100"/>
      <c r="CF372" s="100"/>
      <c r="CG372" s="100"/>
      <c r="CH372" s="100"/>
      <c r="CI372" s="100"/>
      <c r="CJ372" s="100"/>
      <c r="CK372" s="100"/>
      <c r="CL372" s="100"/>
      <c r="CM372" s="100"/>
      <c r="CN372" s="100"/>
      <c r="CO372" s="100"/>
      <c r="CP372" s="100"/>
      <c r="CQ372" s="100"/>
      <c r="CR372" s="100"/>
      <c r="CS372" s="100"/>
      <c r="CT372" s="100"/>
      <c r="CU372" s="100"/>
      <c r="CV372" s="100"/>
      <c r="CW372" s="100"/>
      <c r="CX372" s="100"/>
      <c r="CY372" s="100"/>
      <c r="CZ372" s="100"/>
      <c r="DA372" s="100"/>
      <c r="DB372" s="100"/>
      <c r="DC372" s="100"/>
      <c r="DD372" s="100"/>
      <c r="DE372" s="100"/>
      <c r="DF372" s="100"/>
      <c r="DG372" s="100"/>
      <c r="DH372" s="100"/>
      <c r="DI372" s="100"/>
      <c r="DJ372" s="100"/>
      <c r="DK372" s="100"/>
      <c r="DL372" s="100"/>
      <c r="DM372" s="100"/>
      <c r="DN372" s="100"/>
      <c r="DO372" s="100"/>
      <c r="DP372" s="100"/>
      <c r="DQ372" s="100"/>
      <c r="DR372" s="100"/>
      <c r="DS372" s="100"/>
      <c r="DT372" s="100"/>
      <c r="DU372" s="100"/>
      <c r="DV372" s="100"/>
      <c r="DW372" s="100"/>
      <c r="DX372" s="100"/>
      <c r="DY372" s="100"/>
      <c r="DZ372" s="100"/>
      <c r="EA372" s="100"/>
      <c r="EB372" s="100"/>
      <c r="EC372" s="100"/>
      <c r="ED372" s="100"/>
      <c r="EE372" s="100"/>
      <c r="EF372" s="100"/>
      <c r="EG372" s="100"/>
      <c r="EH372" s="100"/>
      <c r="EI372" s="100"/>
      <c r="EJ372" s="100"/>
      <c r="EK372" s="100"/>
      <c r="EL372" s="100"/>
      <c r="EM372" s="100"/>
      <c r="EN372" s="100"/>
      <c r="EO372" s="100"/>
      <c r="EP372" s="100"/>
      <c r="EQ372" s="223"/>
      <c r="ER372" s="224"/>
      <c r="ES372" s="223"/>
      <c r="ET372" s="223"/>
      <c r="EU372" s="225"/>
      <c r="EV372" s="225"/>
      <c r="EW372" s="225"/>
      <c r="EX372" s="225"/>
      <c r="EY372" s="225"/>
      <c r="EZ372" s="225"/>
      <c r="FA372" s="225"/>
      <c r="FB372" s="225"/>
      <c r="FC372" s="225"/>
      <c r="FD372" s="225"/>
      <c r="FE372" s="225"/>
      <c r="FF372" s="225"/>
      <c r="FG372" s="225"/>
      <c r="FH372" s="225"/>
      <c r="FI372" s="225"/>
      <c r="FJ372" s="225"/>
      <c r="FK372" s="225"/>
      <c r="FL372" s="225"/>
      <c r="FM372" s="223"/>
      <c r="FN372" s="223"/>
      <c r="FO372" s="223"/>
      <c r="FP372" s="223"/>
      <c r="FQ372" s="223"/>
      <c r="FR372" s="223"/>
      <c r="FS372" s="223"/>
      <c r="FT372" s="223"/>
      <c r="FU372" s="223"/>
      <c r="FV372" s="223"/>
      <c r="FW372" s="223"/>
      <c r="FX372" s="223"/>
      <c r="FY372" s="223"/>
      <c r="FZ372" s="223"/>
      <c r="GA372" s="223"/>
    </row>
    <row r="373">
      <c r="A373" s="100"/>
      <c r="B373" s="100"/>
      <c r="C373" s="100"/>
      <c r="D373" s="100"/>
      <c r="E373" s="103"/>
      <c r="F373" s="101"/>
      <c r="G373" s="100"/>
      <c r="H373" s="100"/>
      <c r="I373" s="100"/>
      <c r="J373" s="103"/>
      <c r="K373" s="100"/>
      <c r="L373" s="100"/>
      <c r="M373" s="101"/>
      <c r="N373" s="102"/>
      <c r="O373" s="103"/>
      <c r="P373" s="103"/>
      <c r="Q373" s="103"/>
      <c r="R373" s="103"/>
      <c r="S373" s="103"/>
      <c r="T373" s="100"/>
      <c r="U373" s="100"/>
      <c r="V373" s="100"/>
      <c r="W373" s="101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1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  <c r="BE373" s="100"/>
      <c r="BF373" s="100"/>
      <c r="BG373" s="100"/>
      <c r="BH373" s="100"/>
      <c r="BI373" s="100"/>
      <c r="BJ373" s="100"/>
      <c r="BK373" s="100"/>
      <c r="BL373" s="100"/>
      <c r="BM373" s="100"/>
      <c r="BN373" s="100"/>
      <c r="BO373" s="100"/>
      <c r="BP373" s="100"/>
      <c r="BQ373" s="100"/>
      <c r="BR373" s="100"/>
      <c r="BS373" s="100"/>
      <c r="BT373" s="100"/>
      <c r="BU373" s="100"/>
      <c r="BV373" s="100"/>
      <c r="BW373" s="100"/>
      <c r="BX373" s="100"/>
      <c r="BY373" s="100"/>
      <c r="BZ373" s="100"/>
      <c r="CA373" s="100"/>
      <c r="CB373" s="100"/>
      <c r="CC373" s="100"/>
      <c r="CD373" s="100"/>
      <c r="CE373" s="100"/>
      <c r="CF373" s="100"/>
      <c r="CG373" s="100"/>
      <c r="CH373" s="100"/>
      <c r="CI373" s="100"/>
      <c r="CJ373" s="100"/>
      <c r="CK373" s="100"/>
      <c r="CL373" s="100"/>
      <c r="CM373" s="100"/>
      <c r="CN373" s="100"/>
      <c r="CO373" s="100"/>
      <c r="CP373" s="100"/>
      <c r="CQ373" s="100"/>
      <c r="CR373" s="100"/>
      <c r="CS373" s="100"/>
      <c r="CT373" s="100"/>
      <c r="CU373" s="100"/>
      <c r="CV373" s="100"/>
      <c r="CW373" s="100"/>
      <c r="CX373" s="100"/>
      <c r="CY373" s="100"/>
      <c r="CZ373" s="100"/>
      <c r="DA373" s="100"/>
      <c r="DB373" s="100"/>
      <c r="DC373" s="100"/>
      <c r="DD373" s="100"/>
      <c r="DE373" s="100"/>
      <c r="DF373" s="100"/>
      <c r="DG373" s="100"/>
      <c r="DH373" s="100"/>
      <c r="DI373" s="100"/>
      <c r="DJ373" s="100"/>
      <c r="DK373" s="100"/>
      <c r="DL373" s="100"/>
      <c r="DM373" s="100"/>
      <c r="DN373" s="100"/>
      <c r="DO373" s="100"/>
      <c r="DP373" s="100"/>
      <c r="DQ373" s="100"/>
      <c r="DR373" s="100"/>
      <c r="DS373" s="100"/>
      <c r="DT373" s="100"/>
      <c r="DU373" s="100"/>
      <c r="DV373" s="100"/>
      <c r="DW373" s="100"/>
      <c r="DX373" s="100"/>
      <c r="DY373" s="100"/>
      <c r="DZ373" s="100"/>
      <c r="EA373" s="100"/>
      <c r="EB373" s="100"/>
      <c r="EC373" s="100"/>
      <c r="ED373" s="100"/>
      <c r="EE373" s="100"/>
      <c r="EF373" s="100"/>
      <c r="EG373" s="100"/>
      <c r="EH373" s="100"/>
      <c r="EI373" s="100"/>
      <c r="EJ373" s="100"/>
      <c r="EK373" s="100"/>
      <c r="EL373" s="100"/>
      <c r="EM373" s="100"/>
      <c r="EN373" s="100"/>
      <c r="EO373" s="100"/>
      <c r="EP373" s="100"/>
      <c r="EQ373" s="223"/>
      <c r="ER373" s="224"/>
      <c r="ES373" s="223"/>
      <c r="ET373" s="223"/>
      <c r="EU373" s="225"/>
      <c r="EV373" s="225"/>
      <c r="EW373" s="225"/>
      <c r="EX373" s="225"/>
      <c r="EY373" s="225"/>
      <c r="EZ373" s="225"/>
      <c r="FA373" s="225"/>
      <c r="FB373" s="225"/>
      <c r="FC373" s="225"/>
      <c r="FD373" s="225"/>
      <c r="FE373" s="225"/>
      <c r="FF373" s="225"/>
      <c r="FG373" s="225"/>
      <c r="FH373" s="225"/>
      <c r="FI373" s="225"/>
      <c r="FJ373" s="225"/>
      <c r="FK373" s="225"/>
      <c r="FL373" s="225"/>
      <c r="FM373" s="223"/>
      <c r="FN373" s="223"/>
      <c r="FO373" s="223"/>
      <c r="FP373" s="223"/>
      <c r="FQ373" s="223"/>
      <c r="FR373" s="223"/>
      <c r="FS373" s="223"/>
      <c r="FT373" s="223"/>
      <c r="FU373" s="223"/>
      <c r="FV373" s="223"/>
      <c r="FW373" s="223"/>
      <c r="FX373" s="223"/>
      <c r="FY373" s="223"/>
      <c r="FZ373" s="223"/>
      <c r="GA373" s="223"/>
    </row>
    <row r="374">
      <c r="A374" s="100"/>
      <c r="B374" s="100"/>
      <c r="C374" s="100"/>
      <c r="D374" s="100"/>
      <c r="E374" s="103"/>
      <c r="F374" s="101"/>
      <c r="G374" s="100"/>
      <c r="H374" s="100"/>
      <c r="I374" s="100"/>
      <c r="J374" s="103"/>
      <c r="K374" s="100"/>
      <c r="L374" s="100"/>
      <c r="M374" s="101"/>
      <c r="N374" s="102"/>
      <c r="O374" s="103"/>
      <c r="P374" s="103"/>
      <c r="Q374" s="103"/>
      <c r="R374" s="103"/>
      <c r="S374" s="103"/>
      <c r="T374" s="100"/>
      <c r="U374" s="100"/>
      <c r="V374" s="100"/>
      <c r="W374" s="101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1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  <c r="BE374" s="100"/>
      <c r="BF374" s="100"/>
      <c r="BG374" s="100"/>
      <c r="BH374" s="100"/>
      <c r="BI374" s="100"/>
      <c r="BJ374" s="100"/>
      <c r="BK374" s="100"/>
      <c r="BL374" s="100"/>
      <c r="BM374" s="100"/>
      <c r="BN374" s="100"/>
      <c r="BO374" s="100"/>
      <c r="BP374" s="100"/>
      <c r="BQ374" s="100"/>
      <c r="BR374" s="100"/>
      <c r="BS374" s="100"/>
      <c r="BT374" s="100"/>
      <c r="BU374" s="100"/>
      <c r="BV374" s="100"/>
      <c r="BW374" s="100"/>
      <c r="BX374" s="100"/>
      <c r="BY374" s="100"/>
      <c r="BZ374" s="100"/>
      <c r="CA374" s="100"/>
      <c r="CB374" s="100"/>
      <c r="CC374" s="100"/>
      <c r="CD374" s="100"/>
      <c r="CE374" s="100"/>
      <c r="CF374" s="100"/>
      <c r="CG374" s="100"/>
      <c r="CH374" s="100"/>
      <c r="CI374" s="100"/>
      <c r="CJ374" s="100"/>
      <c r="CK374" s="100"/>
      <c r="CL374" s="100"/>
      <c r="CM374" s="100"/>
      <c r="CN374" s="100"/>
      <c r="CO374" s="100"/>
      <c r="CP374" s="100"/>
      <c r="CQ374" s="100"/>
      <c r="CR374" s="100"/>
      <c r="CS374" s="100"/>
      <c r="CT374" s="100"/>
      <c r="CU374" s="100"/>
      <c r="CV374" s="100"/>
      <c r="CW374" s="100"/>
      <c r="CX374" s="100"/>
      <c r="CY374" s="100"/>
      <c r="CZ374" s="100"/>
      <c r="DA374" s="100"/>
      <c r="DB374" s="100"/>
      <c r="DC374" s="100"/>
      <c r="DD374" s="100"/>
      <c r="DE374" s="100"/>
      <c r="DF374" s="100"/>
      <c r="DG374" s="100"/>
      <c r="DH374" s="100"/>
      <c r="DI374" s="100"/>
      <c r="DJ374" s="100"/>
      <c r="DK374" s="100"/>
      <c r="DL374" s="100"/>
      <c r="DM374" s="100"/>
      <c r="DN374" s="100"/>
      <c r="DO374" s="100"/>
      <c r="DP374" s="100"/>
      <c r="DQ374" s="100"/>
      <c r="DR374" s="100"/>
      <c r="DS374" s="100"/>
      <c r="DT374" s="100"/>
      <c r="DU374" s="100"/>
      <c r="DV374" s="100"/>
      <c r="DW374" s="100"/>
      <c r="DX374" s="100"/>
      <c r="DY374" s="100"/>
      <c r="DZ374" s="100"/>
      <c r="EA374" s="100"/>
      <c r="EB374" s="100"/>
      <c r="EC374" s="100"/>
      <c r="ED374" s="100"/>
      <c r="EE374" s="100"/>
      <c r="EF374" s="100"/>
      <c r="EG374" s="100"/>
      <c r="EH374" s="100"/>
      <c r="EI374" s="100"/>
      <c r="EJ374" s="100"/>
      <c r="EK374" s="100"/>
      <c r="EL374" s="100"/>
      <c r="EM374" s="100"/>
      <c r="EN374" s="100"/>
      <c r="EO374" s="100"/>
      <c r="EP374" s="100"/>
      <c r="EQ374" s="223"/>
      <c r="ER374" s="224"/>
      <c r="ES374" s="223"/>
      <c r="ET374" s="223"/>
      <c r="EU374" s="225"/>
      <c r="EV374" s="225"/>
      <c r="EW374" s="225"/>
      <c r="EX374" s="225"/>
      <c r="EY374" s="225"/>
      <c r="EZ374" s="225"/>
      <c r="FA374" s="225"/>
      <c r="FB374" s="225"/>
      <c r="FC374" s="225"/>
      <c r="FD374" s="225"/>
      <c r="FE374" s="225"/>
      <c r="FF374" s="225"/>
      <c r="FG374" s="225"/>
      <c r="FH374" s="225"/>
      <c r="FI374" s="225"/>
      <c r="FJ374" s="225"/>
      <c r="FK374" s="225"/>
      <c r="FL374" s="225"/>
      <c r="FM374" s="223"/>
      <c r="FN374" s="223"/>
      <c r="FO374" s="223"/>
      <c r="FP374" s="223"/>
      <c r="FQ374" s="223"/>
      <c r="FR374" s="223"/>
      <c r="FS374" s="223"/>
      <c r="FT374" s="223"/>
      <c r="FU374" s="223"/>
      <c r="FV374" s="223"/>
      <c r="FW374" s="223"/>
      <c r="FX374" s="223"/>
      <c r="FY374" s="223"/>
      <c r="FZ374" s="223"/>
      <c r="GA374" s="223"/>
    </row>
    <row r="375">
      <c r="A375" s="100"/>
      <c r="B375" s="100"/>
      <c r="C375" s="100"/>
      <c r="D375" s="100"/>
      <c r="E375" s="103"/>
      <c r="F375" s="101"/>
      <c r="G375" s="100"/>
      <c r="H375" s="100"/>
      <c r="I375" s="100"/>
      <c r="J375" s="103"/>
      <c r="K375" s="100"/>
      <c r="L375" s="100"/>
      <c r="M375" s="101"/>
      <c r="N375" s="102"/>
      <c r="O375" s="103"/>
      <c r="P375" s="103"/>
      <c r="Q375" s="103"/>
      <c r="R375" s="103"/>
      <c r="S375" s="103"/>
      <c r="T375" s="100"/>
      <c r="U375" s="100"/>
      <c r="V375" s="100"/>
      <c r="W375" s="101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1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  <c r="BB375" s="100"/>
      <c r="BC375" s="100"/>
      <c r="BD375" s="100"/>
      <c r="BE375" s="100"/>
      <c r="BF375" s="100"/>
      <c r="BG375" s="100"/>
      <c r="BH375" s="100"/>
      <c r="BI375" s="100"/>
      <c r="BJ375" s="100"/>
      <c r="BK375" s="100"/>
      <c r="BL375" s="100"/>
      <c r="BM375" s="100"/>
      <c r="BN375" s="100"/>
      <c r="BO375" s="100"/>
      <c r="BP375" s="100"/>
      <c r="BQ375" s="100"/>
      <c r="BR375" s="100"/>
      <c r="BS375" s="100"/>
      <c r="BT375" s="100"/>
      <c r="BU375" s="100"/>
      <c r="BV375" s="100"/>
      <c r="BW375" s="100"/>
      <c r="BX375" s="100"/>
      <c r="BY375" s="100"/>
      <c r="BZ375" s="100"/>
      <c r="CA375" s="100"/>
      <c r="CB375" s="100"/>
      <c r="CC375" s="100"/>
      <c r="CD375" s="100"/>
      <c r="CE375" s="100"/>
      <c r="CF375" s="100"/>
      <c r="CG375" s="100"/>
      <c r="CH375" s="100"/>
      <c r="CI375" s="100"/>
      <c r="CJ375" s="100"/>
      <c r="CK375" s="100"/>
      <c r="CL375" s="100"/>
      <c r="CM375" s="100"/>
      <c r="CN375" s="100"/>
      <c r="CO375" s="100"/>
      <c r="CP375" s="100"/>
      <c r="CQ375" s="100"/>
      <c r="CR375" s="100"/>
      <c r="CS375" s="100"/>
      <c r="CT375" s="100"/>
      <c r="CU375" s="100"/>
      <c r="CV375" s="100"/>
      <c r="CW375" s="100"/>
      <c r="CX375" s="100"/>
      <c r="CY375" s="100"/>
      <c r="CZ375" s="100"/>
      <c r="DA375" s="100"/>
      <c r="DB375" s="100"/>
      <c r="DC375" s="100"/>
      <c r="DD375" s="100"/>
      <c r="DE375" s="100"/>
      <c r="DF375" s="100"/>
      <c r="DG375" s="100"/>
      <c r="DH375" s="100"/>
      <c r="DI375" s="100"/>
      <c r="DJ375" s="100"/>
      <c r="DK375" s="100"/>
      <c r="DL375" s="100"/>
      <c r="DM375" s="100"/>
      <c r="DN375" s="100"/>
      <c r="DO375" s="100"/>
      <c r="DP375" s="100"/>
      <c r="DQ375" s="100"/>
      <c r="DR375" s="100"/>
      <c r="DS375" s="100"/>
      <c r="DT375" s="100"/>
      <c r="DU375" s="100"/>
      <c r="DV375" s="100"/>
      <c r="DW375" s="100"/>
      <c r="DX375" s="100"/>
      <c r="DY375" s="100"/>
      <c r="DZ375" s="100"/>
      <c r="EA375" s="100"/>
      <c r="EB375" s="100"/>
      <c r="EC375" s="100"/>
      <c r="ED375" s="100"/>
      <c r="EE375" s="100"/>
      <c r="EF375" s="100"/>
      <c r="EG375" s="100"/>
      <c r="EH375" s="100"/>
      <c r="EI375" s="100"/>
      <c r="EJ375" s="100"/>
      <c r="EK375" s="100"/>
      <c r="EL375" s="100"/>
      <c r="EM375" s="100"/>
      <c r="EN375" s="100"/>
      <c r="EO375" s="100"/>
      <c r="EP375" s="100"/>
      <c r="EQ375" s="223"/>
      <c r="ER375" s="224"/>
      <c r="ES375" s="223"/>
      <c r="ET375" s="223"/>
      <c r="EU375" s="225"/>
      <c r="EV375" s="225"/>
      <c r="EW375" s="225"/>
      <c r="EX375" s="225"/>
      <c r="EY375" s="225"/>
      <c r="EZ375" s="225"/>
      <c r="FA375" s="225"/>
      <c r="FB375" s="225"/>
      <c r="FC375" s="225"/>
      <c r="FD375" s="225"/>
      <c r="FE375" s="225"/>
      <c r="FF375" s="225"/>
      <c r="FG375" s="225"/>
      <c r="FH375" s="225"/>
      <c r="FI375" s="225"/>
      <c r="FJ375" s="225"/>
      <c r="FK375" s="225"/>
      <c r="FL375" s="225"/>
      <c r="FM375" s="223"/>
      <c r="FN375" s="223"/>
      <c r="FO375" s="223"/>
      <c r="FP375" s="223"/>
      <c r="FQ375" s="223"/>
      <c r="FR375" s="223"/>
      <c r="FS375" s="223"/>
      <c r="FT375" s="223"/>
      <c r="FU375" s="223"/>
      <c r="FV375" s="223"/>
      <c r="FW375" s="223"/>
      <c r="FX375" s="223"/>
      <c r="FY375" s="223"/>
      <c r="FZ375" s="223"/>
      <c r="GA375" s="223"/>
    </row>
    <row r="376">
      <c r="A376" s="100"/>
      <c r="B376" s="100"/>
      <c r="C376" s="100"/>
      <c r="D376" s="100"/>
      <c r="E376" s="103"/>
      <c r="F376" s="101"/>
      <c r="G376" s="100"/>
      <c r="H376" s="100"/>
      <c r="I376" s="100"/>
      <c r="J376" s="103"/>
      <c r="K376" s="100"/>
      <c r="L376" s="100"/>
      <c r="M376" s="101"/>
      <c r="N376" s="102"/>
      <c r="O376" s="103"/>
      <c r="P376" s="103"/>
      <c r="Q376" s="103"/>
      <c r="R376" s="103"/>
      <c r="S376" s="103"/>
      <c r="T376" s="100"/>
      <c r="U376" s="100"/>
      <c r="V376" s="100"/>
      <c r="W376" s="101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1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  <c r="BB376" s="100"/>
      <c r="BC376" s="100"/>
      <c r="BD376" s="100"/>
      <c r="BE376" s="100"/>
      <c r="BF376" s="100"/>
      <c r="BG376" s="100"/>
      <c r="BH376" s="100"/>
      <c r="BI376" s="100"/>
      <c r="BJ376" s="100"/>
      <c r="BK376" s="100"/>
      <c r="BL376" s="100"/>
      <c r="BM376" s="100"/>
      <c r="BN376" s="100"/>
      <c r="BO376" s="100"/>
      <c r="BP376" s="100"/>
      <c r="BQ376" s="100"/>
      <c r="BR376" s="100"/>
      <c r="BS376" s="100"/>
      <c r="BT376" s="100"/>
      <c r="BU376" s="100"/>
      <c r="BV376" s="100"/>
      <c r="BW376" s="100"/>
      <c r="BX376" s="100"/>
      <c r="BY376" s="100"/>
      <c r="BZ376" s="100"/>
      <c r="CA376" s="100"/>
      <c r="CB376" s="100"/>
      <c r="CC376" s="100"/>
      <c r="CD376" s="100"/>
      <c r="CE376" s="100"/>
      <c r="CF376" s="100"/>
      <c r="CG376" s="100"/>
      <c r="CH376" s="100"/>
      <c r="CI376" s="100"/>
      <c r="CJ376" s="100"/>
      <c r="CK376" s="100"/>
      <c r="CL376" s="100"/>
      <c r="CM376" s="100"/>
      <c r="CN376" s="100"/>
      <c r="CO376" s="100"/>
      <c r="CP376" s="100"/>
      <c r="CQ376" s="100"/>
      <c r="CR376" s="100"/>
      <c r="CS376" s="100"/>
      <c r="CT376" s="100"/>
      <c r="CU376" s="100"/>
      <c r="CV376" s="100"/>
      <c r="CW376" s="100"/>
      <c r="CX376" s="100"/>
      <c r="CY376" s="100"/>
      <c r="CZ376" s="100"/>
      <c r="DA376" s="100"/>
      <c r="DB376" s="100"/>
      <c r="DC376" s="100"/>
      <c r="DD376" s="100"/>
      <c r="DE376" s="100"/>
      <c r="DF376" s="100"/>
      <c r="DG376" s="100"/>
      <c r="DH376" s="100"/>
      <c r="DI376" s="100"/>
      <c r="DJ376" s="100"/>
      <c r="DK376" s="100"/>
      <c r="DL376" s="100"/>
      <c r="DM376" s="100"/>
      <c r="DN376" s="100"/>
      <c r="DO376" s="100"/>
      <c r="DP376" s="100"/>
      <c r="DQ376" s="100"/>
      <c r="DR376" s="100"/>
      <c r="DS376" s="100"/>
      <c r="DT376" s="100"/>
      <c r="DU376" s="100"/>
      <c r="DV376" s="100"/>
      <c r="DW376" s="100"/>
      <c r="DX376" s="100"/>
      <c r="DY376" s="100"/>
      <c r="DZ376" s="100"/>
      <c r="EA376" s="100"/>
      <c r="EB376" s="100"/>
      <c r="EC376" s="100"/>
      <c r="ED376" s="100"/>
      <c r="EE376" s="100"/>
      <c r="EF376" s="100"/>
      <c r="EG376" s="100"/>
      <c r="EH376" s="100"/>
      <c r="EI376" s="100"/>
      <c r="EJ376" s="100"/>
      <c r="EK376" s="100"/>
      <c r="EL376" s="100"/>
      <c r="EM376" s="100"/>
      <c r="EN376" s="100"/>
      <c r="EO376" s="100"/>
      <c r="EP376" s="100"/>
      <c r="EQ376" s="223"/>
      <c r="ER376" s="224"/>
      <c r="ES376" s="223"/>
      <c r="ET376" s="223"/>
      <c r="EU376" s="225"/>
      <c r="EV376" s="225"/>
      <c r="EW376" s="225"/>
      <c r="EX376" s="225"/>
      <c r="EY376" s="225"/>
      <c r="EZ376" s="225"/>
      <c r="FA376" s="225"/>
      <c r="FB376" s="225"/>
      <c r="FC376" s="225"/>
      <c r="FD376" s="225"/>
      <c r="FE376" s="225"/>
      <c r="FF376" s="225"/>
      <c r="FG376" s="225"/>
      <c r="FH376" s="225"/>
      <c r="FI376" s="225"/>
      <c r="FJ376" s="225"/>
      <c r="FK376" s="225"/>
      <c r="FL376" s="225"/>
      <c r="FM376" s="223"/>
      <c r="FN376" s="223"/>
      <c r="FO376" s="223"/>
      <c r="FP376" s="223"/>
      <c r="FQ376" s="223"/>
      <c r="FR376" s="223"/>
      <c r="FS376" s="223"/>
      <c r="FT376" s="223"/>
      <c r="FU376" s="223"/>
      <c r="FV376" s="223"/>
      <c r="FW376" s="223"/>
      <c r="FX376" s="223"/>
      <c r="FY376" s="223"/>
      <c r="FZ376" s="223"/>
      <c r="GA376" s="223"/>
    </row>
    <row r="377">
      <c r="A377" s="100"/>
      <c r="B377" s="100"/>
      <c r="C377" s="100"/>
      <c r="D377" s="100"/>
      <c r="E377" s="103"/>
      <c r="F377" s="101"/>
      <c r="G377" s="100"/>
      <c r="H377" s="100"/>
      <c r="I377" s="100"/>
      <c r="J377" s="103"/>
      <c r="K377" s="100"/>
      <c r="L377" s="100"/>
      <c r="M377" s="101"/>
      <c r="N377" s="102"/>
      <c r="O377" s="103"/>
      <c r="P377" s="103"/>
      <c r="Q377" s="103"/>
      <c r="R377" s="103"/>
      <c r="S377" s="103"/>
      <c r="T377" s="100"/>
      <c r="U377" s="100"/>
      <c r="V377" s="100"/>
      <c r="W377" s="101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1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  <c r="BB377" s="100"/>
      <c r="BC377" s="100"/>
      <c r="BD377" s="100"/>
      <c r="BE377" s="100"/>
      <c r="BF377" s="100"/>
      <c r="BG377" s="100"/>
      <c r="BH377" s="100"/>
      <c r="BI377" s="100"/>
      <c r="BJ377" s="100"/>
      <c r="BK377" s="100"/>
      <c r="BL377" s="100"/>
      <c r="BM377" s="100"/>
      <c r="BN377" s="100"/>
      <c r="BO377" s="100"/>
      <c r="BP377" s="100"/>
      <c r="BQ377" s="100"/>
      <c r="BR377" s="100"/>
      <c r="BS377" s="100"/>
      <c r="BT377" s="100"/>
      <c r="BU377" s="100"/>
      <c r="BV377" s="100"/>
      <c r="BW377" s="100"/>
      <c r="BX377" s="100"/>
      <c r="BY377" s="100"/>
      <c r="BZ377" s="100"/>
      <c r="CA377" s="100"/>
      <c r="CB377" s="100"/>
      <c r="CC377" s="100"/>
      <c r="CD377" s="100"/>
      <c r="CE377" s="100"/>
      <c r="CF377" s="100"/>
      <c r="CG377" s="100"/>
      <c r="CH377" s="100"/>
      <c r="CI377" s="100"/>
      <c r="CJ377" s="100"/>
      <c r="CK377" s="100"/>
      <c r="CL377" s="100"/>
      <c r="CM377" s="100"/>
      <c r="CN377" s="100"/>
      <c r="CO377" s="100"/>
      <c r="CP377" s="100"/>
      <c r="CQ377" s="100"/>
      <c r="CR377" s="100"/>
      <c r="CS377" s="100"/>
      <c r="CT377" s="100"/>
      <c r="CU377" s="100"/>
      <c r="CV377" s="100"/>
      <c r="CW377" s="100"/>
      <c r="CX377" s="100"/>
      <c r="CY377" s="100"/>
      <c r="CZ377" s="100"/>
      <c r="DA377" s="100"/>
      <c r="DB377" s="100"/>
      <c r="DC377" s="100"/>
      <c r="DD377" s="100"/>
      <c r="DE377" s="100"/>
      <c r="DF377" s="100"/>
      <c r="DG377" s="100"/>
      <c r="DH377" s="100"/>
      <c r="DI377" s="100"/>
      <c r="DJ377" s="100"/>
      <c r="DK377" s="100"/>
      <c r="DL377" s="100"/>
      <c r="DM377" s="100"/>
      <c r="DN377" s="100"/>
      <c r="DO377" s="100"/>
      <c r="DP377" s="100"/>
      <c r="DQ377" s="100"/>
      <c r="DR377" s="100"/>
      <c r="DS377" s="100"/>
      <c r="DT377" s="100"/>
      <c r="DU377" s="100"/>
      <c r="DV377" s="100"/>
      <c r="DW377" s="100"/>
      <c r="DX377" s="100"/>
      <c r="DY377" s="100"/>
      <c r="DZ377" s="100"/>
      <c r="EA377" s="100"/>
      <c r="EB377" s="100"/>
      <c r="EC377" s="100"/>
      <c r="ED377" s="100"/>
      <c r="EE377" s="100"/>
      <c r="EF377" s="100"/>
      <c r="EG377" s="100"/>
      <c r="EH377" s="100"/>
      <c r="EI377" s="100"/>
      <c r="EJ377" s="100"/>
      <c r="EK377" s="100"/>
      <c r="EL377" s="100"/>
      <c r="EM377" s="100"/>
      <c r="EN377" s="100"/>
      <c r="EO377" s="100"/>
      <c r="EP377" s="100"/>
      <c r="EQ377" s="223"/>
      <c r="ER377" s="224"/>
      <c r="ES377" s="223"/>
      <c r="ET377" s="223"/>
      <c r="EU377" s="225"/>
      <c r="EV377" s="225"/>
      <c r="EW377" s="225"/>
      <c r="EX377" s="225"/>
      <c r="EY377" s="225"/>
      <c r="EZ377" s="225"/>
      <c r="FA377" s="225"/>
      <c r="FB377" s="225"/>
      <c r="FC377" s="225"/>
      <c r="FD377" s="225"/>
      <c r="FE377" s="225"/>
      <c r="FF377" s="225"/>
      <c r="FG377" s="225"/>
      <c r="FH377" s="225"/>
      <c r="FI377" s="225"/>
      <c r="FJ377" s="225"/>
      <c r="FK377" s="225"/>
      <c r="FL377" s="225"/>
      <c r="FM377" s="223"/>
      <c r="FN377" s="223"/>
      <c r="FO377" s="223"/>
      <c r="FP377" s="223"/>
      <c r="FQ377" s="223"/>
      <c r="FR377" s="223"/>
      <c r="FS377" s="223"/>
      <c r="FT377" s="223"/>
      <c r="FU377" s="223"/>
      <c r="FV377" s="223"/>
      <c r="FW377" s="223"/>
      <c r="FX377" s="223"/>
      <c r="FY377" s="223"/>
      <c r="FZ377" s="223"/>
      <c r="GA377" s="223"/>
    </row>
    <row r="378">
      <c r="A378" s="100"/>
      <c r="B378" s="100"/>
      <c r="C378" s="100"/>
      <c r="D378" s="100"/>
      <c r="E378" s="103"/>
      <c r="F378" s="101"/>
      <c r="G378" s="100"/>
      <c r="H378" s="100"/>
      <c r="I378" s="100"/>
      <c r="J378" s="103"/>
      <c r="K378" s="100"/>
      <c r="L378" s="100"/>
      <c r="M378" s="101"/>
      <c r="N378" s="102"/>
      <c r="O378" s="103"/>
      <c r="P378" s="103"/>
      <c r="Q378" s="103"/>
      <c r="R378" s="103"/>
      <c r="S378" s="103"/>
      <c r="T378" s="100"/>
      <c r="U378" s="100"/>
      <c r="V378" s="100"/>
      <c r="W378" s="101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1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  <c r="BB378" s="100"/>
      <c r="BC378" s="100"/>
      <c r="BD378" s="100"/>
      <c r="BE378" s="100"/>
      <c r="BF378" s="100"/>
      <c r="BG378" s="100"/>
      <c r="BH378" s="100"/>
      <c r="BI378" s="100"/>
      <c r="BJ378" s="100"/>
      <c r="BK378" s="100"/>
      <c r="BL378" s="100"/>
      <c r="BM378" s="100"/>
      <c r="BN378" s="100"/>
      <c r="BO378" s="100"/>
      <c r="BP378" s="100"/>
      <c r="BQ378" s="100"/>
      <c r="BR378" s="100"/>
      <c r="BS378" s="100"/>
      <c r="BT378" s="100"/>
      <c r="BU378" s="100"/>
      <c r="BV378" s="100"/>
      <c r="BW378" s="100"/>
      <c r="BX378" s="100"/>
      <c r="BY378" s="100"/>
      <c r="BZ378" s="100"/>
      <c r="CA378" s="100"/>
      <c r="CB378" s="100"/>
      <c r="CC378" s="100"/>
      <c r="CD378" s="100"/>
      <c r="CE378" s="100"/>
      <c r="CF378" s="100"/>
      <c r="CG378" s="100"/>
      <c r="CH378" s="100"/>
      <c r="CI378" s="100"/>
      <c r="CJ378" s="100"/>
      <c r="CK378" s="100"/>
      <c r="CL378" s="100"/>
      <c r="CM378" s="100"/>
      <c r="CN378" s="100"/>
      <c r="CO378" s="100"/>
      <c r="CP378" s="100"/>
      <c r="CQ378" s="100"/>
      <c r="CR378" s="100"/>
      <c r="CS378" s="100"/>
      <c r="CT378" s="100"/>
      <c r="CU378" s="100"/>
      <c r="CV378" s="100"/>
      <c r="CW378" s="100"/>
      <c r="CX378" s="100"/>
      <c r="CY378" s="100"/>
      <c r="CZ378" s="100"/>
      <c r="DA378" s="100"/>
      <c r="DB378" s="100"/>
      <c r="DC378" s="100"/>
      <c r="DD378" s="100"/>
      <c r="DE378" s="100"/>
      <c r="DF378" s="100"/>
      <c r="DG378" s="100"/>
      <c r="DH378" s="100"/>
      <c r="DI378" s="100"/>
      <c r="DJ378" s="100"/>
      <c r="DK378" s="100"/>
      <c r="DL378" s="100"/>
      <c r="DM378" s="100"/>
      <c r="DN378" s="100"/>
      <c r="DO378" s="100"/>
      <c r="DP378" s="100"/>
      <c r="DQ378" s="100"/>
      <c r="DR378" s="100"/>
      <c r="DS378" s="100"/>
      <c r="DT378" s="100"/>
      <c r="DU378" s="100"/>
      <c r="DV378" s="100"/>
      <c r="DW378" s="100"/>
      <c r="DX378" s="100"/>
      <c r="DY378" s="100"/>
      <c r="DZ378" s="100"/>
      <c r="EA378" s="100"/>
      <c r="EB378" s="100"/>
      <c r="EC378" s="100"/>
      <c r="ED378" s="100"/>
      <c r="EE378" s="100"/>
      <c r="EF378" s="100"/>
      <c r="EG378" s="100"/>
      <c r="EH378" s="100"/>
      <c r="EI378" s="100"/>
      <c r="EJ378" s="100"/>
      <c r="EK378" s="100"/>
      <c r="EL378" s="100"/>
      <c r="EM378" s="100"/>
      <c r="EN378" s="100"/>
      <c r="EO378" s="100"/>
      <c r="EP378" s="100"/>
      <c r="EQ378" s="223"/>
      <c r="ER378" s="224"/>
      <c r="ES378" s="223"/>
      <c r="ET378" s="223"/>
      <c r="EU378" s="225"/>
      <c r="EV378" s="225"/>
      <c r="EW378" s="225"/>
      <c r="EX378" s="225"/>
      <c r="EY378" s="225"/>
      <c r="EZ378" s="225"/>
      <c r="FA378" s="225"/>
      <c r="FB378" s="225"/>
      <c r="FC378" s="225"/>
      <c r="FD378" s="225"/>
      <c r="FE378" s="225"/>
      <c r="FF378" s="225"/>
      <c r="FG378" s="225"/>
      <c r="FH378" s="225"/>
      <c r="FI378" s="225"/>
      <c r="FJ378" s="225"/>
      <c r="FK378" s="225"/>
      <c r="FL378" s="225"/>
      <c r="FM378" s="223"/>
      <c r="FN378" s="223"/>
      <c r="FO378" s="223"/>
      <c r="FP378" s="223"/>
      <c r="FQ378" s="223"/>
      <c r="FR378" s="223"/>
      <c r="FS378" s="223"/>
      <c r="FT378" s="223"/>
      <c r="FU378" s="223"/>
      <c r="FV378" s="223"/>
      <c r="FW378" s="223"/>
      <c r="FX378" s="223"/>
      <c r="FY378" s="223"/>
      <c r="FZ378" s="223"/>
      <c r="GA378" s="223"/>
    </row>
    <row r="379">
      <c r="A379" s="100"/>
      <c r="B379" s="100"/>
      <c r="C379" s="100"/>
      <c r="D379" s="100"/>
      <c r="E379" s="103"/>
      <c r="F379" s="101"/>
      <c r="G379" s="100"/>
      <c r="H379" s="100"/>
      <c r="I379" s="100"/>
      <c r="J379" s="103"/>
      <c r="K379" s="100"/>
      <c r="L379" s="100"/>
      <c r="M379" s="101"/>
      <c r="N379" s="102"/>
      <c r="O379" s="103"/>
      <c r="P379" s="103"/>
      <c r="Q379" s="103"/>
      <c r="R379" s="103"/>
      <c r="S379" s="103"/>
      <c r="T379" s="100"/>
      <c r="U379" s="100"/>
      <c r="V379" s="100"/>
      <c r="W379" s="101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1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  <c r="BB379" s="100"/>
      <c r="BC379" s="100"/>
      <c r="BD379" s="100"/>
      <c r="BE379" s="100"/>
      <c r="BF379" s="100"/>
      <c r="BG379" s="100"/>
      <c r="BH379" s="100"/>
      <c r="BI379" s="100"/>
      <c r="BJ379" s="100"/>
      <c r="BK379" s="100"/>
      <c r="BL379" s="100"/>
      <c r="BM379" s="100"/>
      <c r="BN379" s="100"/>
      <c r="BO379" s="100"/>
      <c r="BP379" s="100"/>
      <c r="BQ379" s="100"/>
      <c r="BR379" s="100"/>
      <c r="BS379" s="100"/>
      <c r="BT379" s="100"/>
      <c r="BU379" s="100"/>
      <c r="BV379" s="100"/>
      <c r="BW379" s="100"/>
      <c r="BX379" s="100"/>
      <c r="BY379" s="100"/>
      <c r="BZ379" s="100"/>
      <c r="CA379" s="100"/>
      <c r="CB379" s="100"/>
      <c r="CC379" s="100"/>
      <c r="CD379" s="100"/>
      <c r="CE379" s="100"/>
      <c r="CF379" s="100"/>
      <c r="CG379" s="100"/>
      <c r="CH379" s="100"/>
      <c r="CI379" s="100"/>
      <c r="CJ379" s="100"/>
      <c r="CK379" s="100"/>
      <c r="CL379" s="100"/>
      <c r="CM379" s="100"/>
      <c r="CN379" s="100"/>
      <c r="CO379" s="100"/>
      <c r="CP379" s="100"/>
      <c r="CQ379" s="100"/>
      <c r="CR379" s="100"/>
      <c r="CS379" s="100"/>
      <c r="CT379" s="100"/>
      <c r="CU379" s="100"/>
      <c r="CV379" s="100"/>
      <c r="CW379" s="100"/>
      <c r="CX379" s="100"/>
      <c r="CY379" s="100"/>
      <c r="CZ379" s="100"/>
      <c r="DA379" s="100"/>
      <c r="DB379" s="100"/>
      <c r="DC379" s="100"/>
      <c r="DD379" s="100"/>
      <c r="DE379" s="100"/>
      <c r="DF379" s="100"/>
      <c r="DG379" s="100"/>
      <c r="DH379" s="100"/>
      <c r="DI379" s="100"/>
      <c r="DJ379" s="100"/>
      <c r="DK379" s="100"/>
      <c r="DL379" s="100"/>
      <c r="DM379" s="100"/>
      <c r="DN379" s="100"/>
      <c r="DO379" s="100"/>
      <c r="DP379" s="100"/>
      <c r="DQ379" s="100"/>
      <c r="DR379" s="100"/>
      <c r="DS379" s="100"/>
      <c r="DT379" s="100"/>
      <c r="DU379" s="100"/>
      <c r="DV379" s="100"/>
      <c r="DW379" s="100"/>
      <c r="DX379" s="100"/>
      <c r="DY379" s="100"/>
      <c r="DZ379" s="100"/>
      <c r="EA379" s="100"/>
      <c r="EB379" s="100"/>
      <c r="EC379" s="100"/>
      <c r="ED379" s="100"/>
      <c r="EE379" s="100"/>
      <c r="EF379" s="100"/>
      <c r="EG379" s="100"/>
      <c r="EH379" s="100"/>
      <c r="EI379" s="100"/>
      <c r="EJ379" s="100"/>
      <c r="EK379" s="100"/>
      <c r="EL379" s="100"/>
      <c r="EM379" s="100"/>
      <c r="EN379" s="100"/>
      <c r="EO379" s="100"/>
      <c r="EP379" s="100"/>
      <c r="EQ379" s="223"/>
      <c r="ER379" s="224"/>
      <c r="ES379" s="223"/>
      <c r="ET379" s="223"/>
      <c r="EU379" s="225"/>
      <c r="EV379" s="225"/>
      <c r="EW379" s="225"/>
      <c r="EX379" s="225"/>
      <c r="EY379" s="225"/>
      <c r="EZ379" s="225"/>
      <c r="FA379" s="225"/>
      <c r="FB379" s="225"/>
      <c r="FC379" s="225"/>
      <c r="FD379" s="225"/>
      <c r="FE379" s="225"/>
      <c r="FF379" s="225"/>
      <c r="FG379" s="225"/>
      <c r="FH379" s="225"/>
      <c r="FI379" s="225"/>
      <c r="FJ379" s="225"/>
      <c r="FK379" s="225"/>
      <c r="FL379" s="225"/>
      <c r="FM379" s="223"/>
      <c r="FN379" s="223"/>
      <c r="FO379" s="223"/>
      <c r="FP379" s="223"/>
      <c r="FQ379" s="223"/>
      <c r="FR379" s="223"/>
      <c r="FS379" s="223"/>
      <c r="FT379" s="223"/>
      <c r="FU379" s="223"/>
      <c r="FV379" s="223"/>
      <c r="FW379" s="223"/>
      <c r="FX379" s="223"/>
      <c r="FY379" s="223"/>
      <c r="FZ379" s="223"/>
      <c r="GA379" s="223"/>
    </row>
    <row r="380">
      <c r="A380" s="100"/>
      <c r="B380" s="100"/>
      <c r="C380" s="100"/>
      <c r="D380" s="100"/>
      <c r="E380" s="103"/>
      <c r="F380" s="101"/>
      <c r="G380" s="100"/>
      <c r="H380" s="100"/>
      <c r="I380" s="100"/>
      <c r="J380" s="103"/>
      <c r="K380" s="100"/>
      <c r="L380" s="100"/>
      <c r="M380" s="101"/>
      <c r="N380" s="102"/>
      <c r="O380" s="103"/>
      <c r="P380" s="103"/>
      <c r="Q380" s="103"/>
      <c r="R380" s="103"/>
      <c r="S380" s="103"/>
      <c r="T380" s="100"/>
      <c r="U380" s="100"/>
      <c r="V380" s="100"/>
      <c r="W380" s="101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1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  <c r="BB380" s="100"/>
      <c r="BC380" s="100"/>
      <c r="BD380" s="100"/>
      <c r="BE380" s="100"/>
      <c r="BF380" s="100"/>
      <c r="BG380" s="100"/>
      <c r="BH380" s="100"/>
      <c r="BI380" s="100"/>
      <c r="BJ380" s="100"/>
      <c r="BK380" s="100"/>
      <c r="BL380" s="100"/>
      <c r="BM380" s="100"/>
      <c r="BN380" s="100"/>
      <c r="BO380" s="100"/>
      <c r="BP380" s="100"/>
      <c r="BQ380" s="100"/>
      <c r="BR380" s="100"/>
      <c r="BS380" s="100"/>
      <c r="BT380" s="100"/>
      <c r="BU380" s="100"/>
      <c r="BV380" s="100"/>
      <c r="BW380" s="100"/>
      <c r="BX380" s="100"/>
      <c r="BY380" s="100"/>
      <c r="BZ380" s="100"/>
      <c r="CA380" s="100"/>
      <c r="CB380" s="100"/>
      <c r="CC380" s="100"/>
      <c r="CD380" s="100"/>
      <c r="CE380" s="100"/>
      <c r="CF380" s="100"/>
      <c r="CG380" s="100"/>
      <c r="CH380" s="100"/>
      <c r="CI380" s="100"/>
      <c r="CJ380" s="100"/>
      <c r="CK380" s="100"/>
      <c r="CL380" s="100"/>
      <c r="CM380" s="100"/>
      <c r="CN380" s="100"/>
      <c r="CO380" s="100"/>
      <c r="CP380" s="100"/>
      <c r="CQ380" s="100"/>
      <c r="CR380" s="100"/>
      <c r="CS380" s="100"/>
      <c r="CT380" s="100"/>
      <c r="CU380" s="100"/>
      <c r="CV380" s="100"/>
      <c r="CW380" s="100"/>
      <c r="CX380" s="100"/>
      <c r="CY380" s="100"/>
      <c r="CZ380" s="100"/>
      <c r="DA380" s="100"/>
      <c r="DB380" s="100"/>
      <c r="DC380" s="100"/>
      <c r="DD380" s="100"/>
      <c r="DE380" s="100"/>
      <c r="DF380" s="100"/>
      <c r="DG380" s="100"/>
      <c r="DH380" s="100"/>
      <c r="DI380" s="100"/>
      <c r="DJ380" s="100"/>
      <c r="DK380" s="100"/>
      <c r="DL380" s="100"/>
      <c r="DM380" s="100"/>
      <c r="DN380" s="100"/>
      <c r="DO380" s="100"/>
      <c r="DP380" s="100"/>
      <c r="DQ380" s="100"/>
      <c r="DR380" s="100"/>
      <c r="DS380" s="100"/>
      <c r="DT380" s="100"/>
      <c r="DU380" s="100"/>
      <c r="DV380" s="100"/>
      <c r="DW380" s="100"/>
      <c r="DX380" s="100"/>
      <c r="DY380" s="100"/>
      <c r="DZ380" s="100"/>
      <c r="EA380" s="100"/>
      <c r="EB380" s="100"/>
      <c r="EC380" s="100"/>
      <c r="ED380" s="100"/>
      <c r="EE380" s="100"/>
      <c r="EF380" s="100"/>
      <c r="EG380" s="100"/>
      <c r="EH380" s="100"/>
      <c r="EI380" s="100"/>
      <c r="EJ380" s="100"/>
      <c r="EK380" s="100"/>
      <c r="EL380" s="100"/>
      <c r="EM380" s="100"/>
      <c r="EN380" s="100"/>
      <c r="EO380" s="100"/>
      <c r="EP380" s="100"/>
      <c r="EQ380" s="223"/>
      <c r="ER380" s="224"/>
      <c r="ES380" s="223"/>
      <c r="ET380" s="223"/>
      <c r="EU380" s="225"/>
      <c r="EV380" s="225"/>
      <c r="EW380" s="225"/>
      <c r="EX380" s="225"/>
      <c r="EY380" s="225"/>
      <c r="EZ380" s="225"/>
      <c r="FA380" s="225"/>
      <c r="FB380" s="225"/>
      <c r="FC380" s="225"/>
      <c r="FD380" s="225"/>
      <c r="FE380" s="225"/>
      <c r="FF380" s="225"/>
      <c r="FG380" s="225"/>
      <c r="FH380" s="225"/>
      <c r="FI380" s="225"/>
      <c r="FJ380" s="225"/>
      <c r="FK380" s="225"/>
      <c r="FL380" s="225"/>
      <c r="FM380" s="223"/>
      <c r="FN380" s="223"/>
      <c r="FO380" s="223"/>
      <c r="FP380" s="223"/>
      <c r="FQ380" s="223"/>
      <c r="FR380" s="223"/>
      <c r="FS380" s="223"/>
      <c r="FT380" s="223"/>
      <c r="FU380" s="223"/>
      <c r="FV380" s="223"/>
      <c r="FW380" s="223"/>
      <c r="FX380" s="223"/>
      <c r="FY380" s="223"/>
      <c r="FZ380" s="223"/>
      <c r="GA380" s="223"/>
    </row>
    <row r="381">
      <c r="A381" s="100"/>
      <c r="B381" s="100"/>
      <c r="C381" s="100"/>
      <c r="D381" s="100"/>
      <c r="E381" s="103"/>
      <c r="F381" s="101"/>
      <c r="G381" s="100"/>
      <c r="H381" s="100"/>
      <c r="I381" s="100"/>
      <c r="J381" s="103"/>
      <c r="K381" s="100"/>
      <c r="L381" s="100"/>
      <c r="M381" s="101"/>
      <c r="N381" s="102"/>
      <c r="O381" s="103"/>
      <c r="P381" s="103"/>
      <c r="Q381" s="103"/>
      <c r="R381" s="103"/>
      <c r="S381" s="103"/>
      <c r="T381" s="100"/>
      <c r="U381" s="100"/>
      <c r="V381" s="100"/>
      <c r="W381" s="101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1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  <c r="BB381" s="100"/>
      <c r="BC381" s="100"/>
      <c r="BD381" s="100"/>
      <c r="BE381" s="100"/>
      <c r="BF381" s="100"/>
      <c r="BG381" s="100"/>
      <c r="BH381" s="100"/>
      <c r="BI381" s="100"/>
      <c r="BJ381" s="100"/>
      <c r="BK381" s="100"/>
      <c r="BL381" s="100"/>
      <c r="BM381" s="100"/>
      <c r="BN381" s="100"/>
      <c r="BO381" s="100"/>
      <c r="BP381" s="100"/>
      <c r="BQ381" s="100"/>
      <c r="BR381" s="100"/>
      <c r="BS381" s="100"/>
      <c r="BT381" s="100"/>
      <c r="BU381" s="100"/>
      <c r="BV381" s="100"/>
      <c r="BW381" s="100"/>
      <c r="BX381" s="100"/>
      <c r="BY381" s="100"/>
      <c r="BZ381" s="100"/>
      <c r="CA381" s="100"/>
      <c r="CB381" s="100"/>
      <c r="CC381" s="100"/>
      <c r="CD381" s="100"/>
      <c r="CE381" s="100"/>
      <c r="CF381" s="100"/>
      <c r="CG381" s="100"/>
      <c r="CH381" s="100"/>
      <c r="CI381" s="100"/>
      <c r="CJ381" s="100"/>
      <c r="CK381" s="100"/>
      <c r="CL381" s="100"/>
      <c r="CM381" s="100"/>
      <c r="CN381" s="100"/>
      <c r="CO381" s="100"/>
      <c r="CP381" s="100"/>
      <c r="CQ381" s="100"/>
      <c r="CR381" s="100"/>
      <c r="CS381" s="100"/>
      <c r="CT381" s="100"/>
      <c r="CU381" s="100"/>
      <c r="CV381" s="100"/>
      <c r="CW381" s="100"/>
      <c r="CX381" s="100"/>
      <c r="CY381" s="100"/>
      <c r="CZ381" s="100"/>
      <c r="DA381" s="100"/>
      <c r="DB381" s="100"/>
      <c r="DC381" s="100"/>
      <c r="DD381" s="100"/>
      <c r="DE381" s="100"/>
      <c r="DF381" s="100"/>
      <c r="DG381" s="100"/>
      <c r="DH381" s="100"/>
      <c r="DI381" s="100"/>
      <c r="DJ381" s="100"/>
      <c r="DK381" s="100"/>
      <c r="DL381" s="100"/>
      <c r="DM381" s="100"/>
      <c r="DN381" s="100"/>
      <c r="DO381" s="100"/>
      <c r="DP381" s="100"/>
      <c r="DQ381" s="100"/>
      <c r="DR381" s="100"/>
      <c r="DS381" s="100"/>
      <c r="DT381" s="100"/>
      <c r="DU381" s="100"/>
      <c r="DV381" s="100"/>
      <c r="DW381" s="100"/>
      <c r="DX381" s="100"/>
      <c r="DY381" s="100"/>
      <c r="DZ381" s="100"/>
      <c r="EA381" s="100"/>
      <c r="EB381" s="100"/>
      <c r="EC381" s="100"/>
      <c r="ED381" s="100"/>
      <c r="EE381" s="100"/>
      <c r="EF381" s="100"/>
      <c r="EG381" s="100"/>
      <c r="EH381" s="100"/>
      <c r="EI381" s="100"/>
      <c r="EJ381" s="100"/>
      <c r="EK381" s="100"/>
      <c r="EL381" s="100"/>
      <c r="EM381" s="100"/>
      <c r="EN381" s="100"/>
      <c r="EO381" s="100"/>
      <c r="EP381" s="100"/>
      <c r="EQ381" s="223"/>
      <c r="ER381" s="224"/>
      <c r="ES381" s="223"/>
      <c r="ET381" s="223"/>
      <c r="EU381" s="225"/>
      <c r="EV381" s="225"/>
      <c r="EW381" s="225"/>
      <c r="EX381" s="225"/>
      <c r="EY381" s="225"/>
      <c r="EZ381" s="225"/>
      <c r="FA381" s="225"/>
      <c r="FB381" s="225"/>
      <c r="FC381" s="225"/>
      <c r="FD381" s="225"/>
      <c r="FE381" s="225"/>
      <c r="FF381" s="225"/>
      <c r="FG381" s="225"/>
      <c r="FH381" s="225"/>
      <c r="FI381" s="225"/>
      <c r="FJ381" s="225"/>
      <c r="FK381" s="225"/>
      <c r="FL381" s="225"/>
      <c r="FM381" s="223"/>
      <c r="FN381" s="223"/>
      <c r="FO381" s="223"/>
      <c r="FP381" s="223"/>
      <c r="FQ381" s="223"/>
      <c r="FR381" s="223"/>
      <c r="FS381" s="223"/>
      <c r="FT381" s="223"/>
      <c r="FU381" s="223"/>
      <c r="FV381" s="223"/>
      <c r="FW381" s="223"/>
      <c r="FX381" s="223"/>
      <c r="FY381" s="223"/>
      <c r="FZ381" s="223"/>
      <c r="GA381" s="223"/>
    </row>
    <row r="382">
      <c r="A382" s="100"/>
      <c r="B382" s="100"/>
      <c r="C382" s="100"/>
      <c r="D382" s="100"/>
      <c r="E382" s="103"/>
      <c r="F382" s="101"/>
      <c r="G382" s="100"/>
      <c r="H382" s="100"/>
      <c r="I382" s="100"/>
      <c r="J382" s="103"/>
      <c r="K382" s="100"/>
      <c r="L382" s="100"/>
      <c r="M382" s="101"/>
      <c r="N382" s="102"/>
      <c r="O382" s="103"/>
      <c r="P382" s="103"/>
      <c r="Q382" s="103"/>
      <c r="R382" s="103"/>
      <c r="S382" s="103"/>
      <c r="T382" s="100"/>
      <c r="U382" s="100"/>
      <c r="V382" s="100"/>
      <c r="W382" s="101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1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  <c r="BB382" s="100"/>
      <c r="BC382" s="100"/>
      <c r="BD382" s="100"/>
      <c r="BE382" s="100"/>
      <c r="BF382" s="100"/>
      <c r="BG382" s="100"/>
      <c r="BH382" s="100"/>
      <c r="BI382" s="100"/>
      <c r="BJ382" s="100"/>
      <c r="BK382" s="100"/>
      <c r="BL382" s="100"/>
      <c r="BM382" s="100"/>
      <c r="BN382" s="100"/>
      <c r="BO382" s="100"/>
      <c r="BP382" s="100"/>
      <c r="BQ382" s="100"/>
      <c r="BR382" s="100"/>
      <c r="BS382" s="100"/>
      <c r="BT382" s="100"/>
      <c r="BU382" s="100"/>
      <c r="BV382" s="100"/>
      <c r="BW382" s="100"/>
      <c r="BX382" s="100"/>
      <c r="BY382" s="100"/>
      <c r="BZ382" s="100"/>
      <c r="CA382" s="100"/>
      <c r="CB382" s="100"/>
      <c r="CC382" s="100"/>
      <c r="CD382" s="100"/>
      <c r="CE382" s="100"/>
      <c r="CF382" s="100"/>
      <c r="CG382" s="100"/>
      <c r="CH382" s="100"/>
      <c r="CI382" s="100"/>
      <c r="CJ382" s="100"/>
      <c r="CK382" s="100"/>
      <c r="CL382" s="100"/>
      <c r="CM382" s="100"/>
      <c r="CN382" s="100"/>
      <c r="CO382" s="100"/>
      <c r="CP382" s="100"/>
      <c r="CQ382" s="100"/>
      <c r="CR382" s="100"/>
      <c r="CS382" s="100"/>
      <c r="CT382" s="100"/>
      <c r="CU382" s="100"/>
      <c r="CV382" s="100"/>
      <c r="CW382" s="100"/>
      <c r="CX382" s="100"/>
      <c r="CY382" s="100"/>
      <c r="CZ382" s="100"/>
      <c r="DA382" s="100"/>
      <c r="DB382" s="100"/>
      <c r="DC382" s="100"/>
      <c r="DD382" s="100"/>
      <c r="DE382" s="100"/>
      <c r="DF382" s="100"/>
      <c r="DG382" s="100"/>
      <c r="DH382" s="100"/>
      <c r="DI382" s="100"/>
      <c r="DJ382" s="100"/>
      <c r="DK382" s="100"/>
      <c r="DL382" s="100"/>
      <c r="DM382" s="100"/>
      <c r="DN382" s="100"/>
      <c r="DO382" s="100"/>
      <c r="DP382" s="100"/>
      <c r="DQ382" s="100"/>
      <c r="DR382" s="100"/>
      <c r="DS382" s="100"/>
      <c r="DT382" s="100"/>
      <c r="DU382" s="100"/>
      <c r="DV382" s="100"/>
      <c r="DW382" s="100"/>
      <c r="DX382" s="100"/>
      <c r="DY382" s="100"/>
      <c r="DZ382" s="100"/>
      <c r="EA382" s="100"/>
      <c r="EB382" s="100"/>
      <c r="EC382" s="100"/>
      <c r="ED382" s="100"/>
      <c r="EE382" s="100"/>
      <c r="EF382" s="100"/>
      <c r="EG382" s="100"/>
      <c r="EH382" s="100"/>
      <c r="EI382" s="100"/>
      <c r="EJ382" s="100"/>
      <c r="EK382" s="100"/>
      <c r="EL382" s="100"/>
      <c r="EM382" s="100"/>
      <c r="EN382" s="100"/>
      <c r="EO382" s="100"/>
      <c r="EP382" s="100"/>
      <c r="EQ382" s="223"/>
      <c r="ER382" s="224"/>
      <c r="ES382" s="223"/>
      <c r="ET382" s="223"/>
      <c r="EU382" s="225"/>
      <c r="EV382" s="225"/>
      <c r="EW382" s="225"/>
      <c r="EX382" s="225"/>
      <c r="EY382" s="225"/>
      <c r="EZ382" s="225"/>
      <c r="FA382" s="225"/>
      <c r="FB382" s="225"/>
      <c r="FC382" s="225"/>
      <c r="FD382" s="225"/>
      <c r="FE382" s="225"/>
      <c r="FF382" s="225"/>
      <c r="FG382" s="225"/>
      <c r="FH382" s="225"/>
      <c r="FI382" s="225"/>
      <c r="FJ382" s="225"/>
      <c r="FK382" s="225"/>
      <c r="FL382" s="225"/>
      <c r="FM382" s="223"/>
      <c r="FN382" s="223"/>
      <c r="FO382" s="223"/>
      <c r="FP382" s="223"/>
      <c r="FQ382" s="223"/>
      <c r="FR382" s="223"/>
      <c r="FS382" s="223"/>
      <c r="FT382" s="223"/>
      <c r="FU382" s="223"/>
      <c r="FV382" s="223"/>
      <c r="FW382" s="223"/>
      <c r="FX382" s="223"/>
      <c r="FY382" s="223"/>
      <c r="FZ382" s="223"/>
      <c r="GA382" s="223"/>
    </row>
    <row r="383">
      <c r="A383" s="100"/>
      <c r="B383" s="100"/>
      <c r="C383" s="100"/>
      <c r="D383" s="100"/>
      <c r="E383" s="103"/>
      <c r="F383" s="101"/>
      <c r="G383" s="100"/>
      <c r="H383" s="100"/>
      <c r="I383" s="100"/>
      <c r="J383" s="103"/>
      <c r="K383" s="100"/>
      <c r="L383" s="100"/>
      <c r="M383" s="101"/>
      <c r="N383" s="102"/>
      <c r="O383" s="103"/>
      <c r="P383" s="103"/>
      <c r="Q383" s="103"/>
      <c r="R383" s="103"/>
      <c r="S383" s="103"/>
      <c r="T383" s="100"/>
      <c r="U383" s="100"/>
      <c r="V383" s="100"/>
      <c r="W383" s="101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1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  <c r="BE383" s="100"/>
      <c r="BF383" s="100"/>
      <c r="BG383" s="100"/>
      <c r="BH383" s="100"/>
      <c r="BI383" s="100"/>
      <c r="BJ383" s="100"/>
      <c r="BK383" s="100"/>
      <c r="BL383" s="100"/>
      <c r="BM383" s="100"/>
      <c r="BN383" s="100"/>
      <c r="BO383" s="100"/>
      <c r="BP383" s="100"/>
      <c r="BQ383" s="100"/>
      <c r="BR383" s="100"/>
      <c r="BS383" s="100"/>
      <c r="BT383" s="100"/>
      <c r="BU383" s="100"/>
      <c r="BV383" s="100"/>
      <c r="BW383" s="100"/>
      <c r="BX383" s="100"/>
      <c r="BY383" s="100"/>
      <c r="BZ383" s="100"/>
      <c r="CA383" s="100"/>
      <c r="CB383" s="100"/>
      <c r="CC383" s="100"/>
      <c r="CD383" s="100"/>
      <c r="CE383" s="100"/>
      <c r="CF383" s="100"/>
      <c r="CG383" s="100"/>
      <c r="CH383" s="100"/>
      <c r="CI383" s="100"/>
      <c r="CJ383" s="100"/>
      <c r="CK383" s="100"/>
      <c r="CL383" s="100"/>
      <c r="CM383" s="100"/>
      <c r="CN383" s="100"/>
      <c r="CO383" s="100"/>
      <c r="CP383" s="100"/>
      <c r="CQ383" s="100"/>
      <c r="CR383" s="100"/>
      <c r="CS383" s="100"/>
      <c r="CT383" s="100"/>
      <c r="CU383" s="100"/>
      <c r="CV383" s="100"/>
      <c r="CW383" s="100"/>
      <c r="CX383" s="100"/>
      <c r="CY383" s="100"/>
      <c r="CZ383" s="100"/>
      <c r="DA383" s="100"/>
      <c r="DB383" s="100"/>
      <c r="DC383" s="100"/>
      <c r="DD383" s="100"/>
      <c r="DE383" s="100"/>
      <c r="DF383" s="100"/>
      <c r="DG383" s="100"/>
      <c r="DH383" s="100"/>
      <c r="DI383" s="100"/>
      <c r="DJ383" s="100"/>
      <c r="DK383" s="100"/>
      <c r="DL383" s="100"/>
      <c r="DM383" s="100"/>
      <c r="DN383" s="100"/>
      <c r="DO383" s="100"/>
      <c r="DP383" s="100"/>
      <c r="DQ383" s="100"/>
      <c r="DR383" s="100"/>
      <c r="DS383" s="100"/>
      <c r="DT383" s="100"/>
      <c r="DU383" s="100"/>
      <c r="DV383" s="100"/>
      <c r="DW383" s="100"/>
      <c r="DX383" s="100"/>
      <c r="DY383" s="100"/>
      <c r="DZ383" s="100"/>
      <c r="EA383" s="100"/>
      <c r="EB383" s="100"/>
      <c r="EC383" s="100"/>
      <c r="ED383" s="100"/>
      <c r="EE383" s="100"/>
      <c r="EF383" s="100"/>
      <c r="EG383" s="100"/>
      <c r="EH383" s="100"/>
      <c r="EI383" s="100"/>
      <c r="EJ383" s="100"/>
      <c r="EK383" s="100"/>
      <c r="EL383" s="100"/>
      <c r="EM383" s="100"/>
      <c r="EN383" s="100"/>
      <c r="EO383" s="100"/>
      <c r="EP383" s="100"/>
      <c r="EQ383" s="223"/>
      <c r="ER383" s="224"/>
      <c r="ES383" s="223"/>
      <c r="ET383" s="223"/>
      <c r="EU383" s="225"/>
      <c r="EV383" s="225"/>
      <c r="EW383" s="225"/>
      <c r="EX383" s="225"/>
      <c r="EY383" s="225"/>
      <c r="EZ383" s="225"/>
      <c r="FA383" s="225"/>
      <c r="FB383" s="225"/>
      <c r="FC383" s="225"/>
      <c r="FD383" s="225"/>
      <c r="FE383" s="225"/>
      <c r="FF383" s="225"/>
      <c r="FG383" s="225"/>
      <c r="FH383" s="225"/>
      <c r="FI383" s="225"/>
      <c r="FJ383" s="225"/>
      <c r="FK383" s="225"/>
      <c r="FL383" s="225"/>
      <c r="FM383" s="223"/>
      <c r="FN383" s="223"/>
      <c r="FO383" s="223"/>
      <c r="FP383" s="223"/>
      <c r="FQ383" s="223"/>
      <c r="FR383" s="223"/>
      <c r="FS383" s="223"/>
      <c r="FT383" s="223"/>
      <c r="FU383" s="223"/>
      <c r="FV383" s="223"/>
      <c r="FW383" s="223"/>
      <c r="FX383" s="223"/>
      <c r="FY383" s="223"/>
      <c r="FZ383" s="223"/>
      <c r="GA383" s="223"/>
    </row>
    <row r="384">
      <c r="A384" s="100"/>
      <c r="B384" s="100"/>
      <c r="C384" s="100"/>
      <c r="D384" s="100"/>
      <c r="E384" s="103"/>
      <c r="F384" s="101"/>
      <c r="G384" s="100"/>
      <c r="H384" s="100"/>
      <c r="I384" s="100"/>
      <c r="J384" s="103"/>
      <c r="K384" s="100"/>
      <c r="L384" s="100"/>
      <c r="M384" s="101"/>
      <c r="N384" s="102"/>
      <c r="O384" s="103"/>
      <c r="P384" s="103"/>
      <c r="Q384" s="103"/>
      <c r="R384" s="103"/>
      <c r="S384" s="103"/>
      <c r="T384" s="100"/>
      <c r="U384" s="100"/>
      <c r="V384" s="100"/>
      <c r="W384" s="101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1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  <c r="BB384" s="100"/>
      <c r="BC384" s="100"/>
      <c r="BD384" s="100"/>
      <c r="BE384" s="100"/>
      <c r="BF384" s="100"/>
      <c r="BG384" s="100"/>
      <c r="BH384" s="100"/>
      <c r="BI384" s="100"/>
      <c r="BJ384" s="100"/>
      <c r="BK384" s="100"/>
      <c r="BL384" s="100"/>
      <c r="BM384" s="100"/>
      <c r="BN384" s="100"/>
      <c r="BO384" s="100"/>
      <c r="BP384" s="100"/>
      <c r="BQ384" s="100"/>
      <c r="BR384" s="100"/>
      <c r="BS384" s="100"/>
      <c r="BT384" s="100"/>
      <c r="BU384" s="100"/>
      <c r="BV384" s="100"/>
      <c r="BW384" s="100"/>
      <c r="BX384" s="100"/>
      <c r="BY384" s="100"/>
      <c r="BZ384" s="100"/>
      <c r="CA384" s="100"/>
      <c r="CB384" s="100"/>
      <c r="CC384" s="100"/>
      <c r="CD384" s="100"/>
      <c r="CE384" s="100"/>
      <c r="CF384" s="100"/>
      <c r="CG384" s="100"/>
      <c r="CH384" s="100"/>
      <c r="CI384" s="100"/>
      <c r="CJ384" s="100"/>
      <c r="CK384" s="100"/>
      <c r="CL384" s="100"/>
      <c r="CM384" s="100"/>
      <c r="CN384" s="100"/>
      <c r="CO384" s="100"/>
      <c r="CP384" s="100"/>
      <c r="CQ384" s="100"/>
      <c r="CR384" s="100"/>
      <c r="CS384" s="100"/>
      <c r="CT384" s="100"/>
      <c r="CU384" s="100"/>
      <c r="CV384" s="100"/>
      <c r="CW384" s="100"/>
      <c r="CX384" s="100"/>
      <c r="CY384" s="100"/>
      <c r="CZ384" s="100"/>
      <c r="DA384" s="100"/>
      <c r="DB384" s="100"/>
      <c r="DC384" s="100"/>
      <c r="DD384" s="100"/>
      <c r="DE384" s="100"/>
      <c r="DF384" s="100"/>
      <c r="DG384" s="100"/>
      <c r="DH384" s="100"/>
      <c r="DI384" s="100"/>
      <c r="DJ384" s="100"/>
      <c r="DK384" s="100"/>
      <c r="DL384" s="100"/>
      <c r="DM384" s="100"/>
      <c r="DN384" s="100"/>
      <c r="DO384" s="100"/>
      <c r="DP384" s="100"/>
      <c r="DQ384" s="100"/>
      <c r="DR384" s="100"/>
      <c r="DS384" s="100"/>
      <c r="DT384" s="100"/>
      <c r="DU384" s="100"/>
      <c r="DV384" s="100"/>
      <c r="DW384" s="100"/>
      <c r="DX384" s="100"/>
      <c r="DY384" s="100"/>
      <c r="DZ384" s="100"/>
      <c r="EA384" s="100"/>
      <c r="EB384" s="100"/>
      <c r="EC384" s="100"/>
      <c r="ED384" s="100"/>
      <c r="EE384" s="100"/>
      <c r="EF384" s="100"/>
      <c r="EG384" s="100"/>
      <c r="EH384" s="100"/>
      <c r="EI384" s="100"/>
      <c r="EJ384" s="100"/>
      <c r="EK384" s="100"/>
      <c r="EL384" s="100"/>
      <c r="EM384" s="100"/>
      <c r="EN384" s="100"/>
      <c r="EO384" s="100"/>
      <c r="EP384" s="100"/>
      <c r="EQ384" s="223"/>
      <c r="ER384" s="224"/>
      <c r="ES384" s="223"/>
      <c r="ET384" s="223"/>
      <c r="EU384" s="225"/>
      <c r="EV384" s="225"/>
      <c r="EW384" s="225"/>
      <c r="EX384" s="225"/>
      <c r="EY384" s="225"/>
      <c r="EZ384" s="225"/>
      <c r="FA384" s="225"/>
      <c r="FB384" s="225"/>
      <c r="FC384" s="225"/>
      <c r="FD384" s="225"/>
      <c r="FE384" s="225"/>
      <c r="FF384" s="225"/>
      <c r="FG384" s="225"/>
      <c r="FH384" s="225"/>
      <c r="FI384" s="225"/>
      <c r="FJ384" s="225"/>
      <c r="FK384" s="225"/>
      <c r="FL384" s="225"/>
      <c r="FM384" s="223"/>
      <c r="FN384" s="223"/>
      <c r="FO384" s="223"/>
      <c r="FP384" s="223"/>
      <c r="FQ384" s="223"/>
      <c r="FR384" s="223"/>
      <c r="FS384" s="223"/>
      <c r="FT384" s="223"/>
      <c r="FU384" s="223"/>
      <c r="FV384" s="223"/>
      <c r="FW384" s="223"/>
      <c r="FX384" s="223"/>
      <c r="FY384" s="223"/>
      <c r="FZ384" s="223"/>
      <c r="GA384" s="223"/>
    </row>
    <row r="385">
      <c r="A385" s="100"/>
      <c r="B385" s="100"/>
      <c r="C385" s="100"/>
      <c r="D385" s="100"/>
      <c r="E385" s="103"/>
      <c r="F385" s="101"/>
      <c r="G385" s="100"/>
      <c r="H385" s="100"/>
      <c r="I385" s="100"/>
      <c r="J385" s="103"/>
      <c r="K385" s="100"/>
      <c r="L385" s="100"/>
      <c r="M385" s="101"/>
      <c r="N385" s="102"/>
      <c r="O385" s="103"/>
      <c r="P385" s="103"/>
      <c r="Q385" s="103"/>
      <c r="R385" s="103"/>
      <c r="S385" s="103"/>
      <c r="T385" s="100"/>
      <c r="U385" s="100"/>
      <c r="V385" s="100"/>
      <c r="W385" s="101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1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  <c r="BB385" s="100"/>
      <c r="BC385" s="100"/>
      <c r="BD385" s="100"/>
      <c r="BE385" s="100"/>
      <c r="BF385" s="100"/>
      <c r="BG385" s="100"/>
      <c r="BH385" s="100"/>
      <c r="BI385" s="100"/>
      <c r="BJ385" s="100"/>
      <c r="BK385" s="100"/>
      <c r="BL385" s="100"/>
      <c r="BM385" s="100"/>
      <c r="BN385" s="100"/>
      <c r="BO385" s="100"/>
      <c r="BP385" s="100"/>
      <c r="BQ385" s="100"/>
      <c r="BR385" s="100"/>
      <c r="BS385" s="100"/>
      <c r="BT385" s="100"/>
      <c r="BU385" s="100"/>
      <c r="BV385" s="100"/>
      <c r="BW385" s="100"/>
      <c r="BX385" s="100"/>
      <c r="BY385" s="100"/>
      <c r="BZ385" s="100"/>
      <c r="CA385" s="100"/>
      <c r="CB385" s="100"/>
      <c r="CC385" s="100"/>
      <c r="CD385" s="100"/>
      <c r="CE385" s="100"/>
      <c r="CF385" s="100"/>
      <c r="CG385" s="100"/>
      <c r="CH385" s="100"/>
      <c r="CI385" s="100"/>
      <c r="CJ385" s="100"/>
      <c r="CK385" s="100"/>
      <c r="CL385" s="100"/>
      <c r="CM385" s="100"/>
      <c r="CN385" s="100"/>
      <c r="CO385" s="100"/>
      <c r="CP385" s="100"/>
      <c r="CQ385" s="100"/>
      <c r="CR385" s="100"/>
      <c r="CS385" s="100"/>
      <c r="CT385" s="100"/>
      <c r="CU385" s="100"/>
      <c r="CV385" s="100"/>
      <c r="CW385" s="100"/>
      <c r="CX385" s="100"/>
      <c r="CY385" s="100"/>
      <c r="CZ385" s="100"/>
      <c r="DA385" s="100"/>
      <c r="DB385" s="100"/>
      <c r="DC385" s="100"/>
      <c r="DD385" s="100"/>
      <c r="DE385" s="100"/>
      <c r="DF385" s="100"/>
      <c r="DG385" s="100"/>
      <c r="DH385" s="100"/>
      <c r="DI385" s="100"/>
      <c r="DJ385" s="100"/>
      <c r="DK385" s="100"/>
      <c r="DL385" s="100"/>
      <c r="DM385" s="100"/>
      <c r="DN385" s="100"/>
      <c r="DO385" s="100"/>
      <c r="DP385" s="100"/>
      <c r="DQ385" s="100"/>
      <c r="DR385" s="100"/>
      <c r="DS385" s="100"/>
      <c r="DT385" s="100"/>
      <c r="DU385" s="100"/>
      <c r="DV385" s="100"/>
      <c r="DW385" s="100"/>
      <c r="DX385" s="100"/>
      <c r="DY385" s="100"/>
      <c r="DZ385" s="100"/>
      <c r="EA385" s="100"/>
      <c r="EB385" s="100"/>
      <c r="EC385" s="100"/>
      <c r="ED385" s="100"/>
      <c r="EE385" s="100"/>
      <c r="EF385" s="100"/>
      <c r="EG385" s="100"/>
      <c r="EH385" s="100"/>
      <c r="EI385" s="100"/>
      <c r="EJ385" s="100"/>
      <c r="EK385" s="100"/>
      <c r="EL385" s="100"/>
      <c r="EM385" s="100"/>
      <c r="EN385" s="100"/>
      <c r="EO385" s="100"/>
      <c r="EP385" s="100"/>
      <c r="EQ385" s="223"/>
      <c r="ER385" s="224"/>
      <c r="ES385" s="223"/>
      <c r="ET385" s="223"/>
      <c r="EU385" s="225"/>
      <c r="EV385" s="225"/>
      <c r="EW385" s="225"/>
      <c r="EX385" s="225"/>
      <c r="EY385" s="225"/>
      <c r="EZ385" s="225"/>
      <c r="FA385" s="225"/>
      <c r="FB385" s="225"/>
      <c r="FC385" s="225"/>
      <c r="FD385" s="225"/>
      <c r="FE385" s="225"/>
      <c r="FF385" s="225"/>
      <c r="FG385" s="225"/>
      <c r="FH385" s="225"/>
      <c r="FI385" s="225"/>
      <c r="FJ385" s="225"/>
      <c r="FK385" s="225"/>
      <c r="FL385" s="225"/>
      <c r="FM385" s="223"/>
      <c r="FN385" s="223"/>
      <c r="FO385" s="223"/>
      <c r="FP385" s="223"/>
      <c r="FQ385" s="223"/>
      <c r="FR385" s="223"/>
      <c r="FS385" s="223"/>
      <c r="FT385" s="223"/>
      <c r="FU385" s="223"/>
      <c r="FV385" s="223"/>
      <c r="FW385" s="223"/>
      <c r="FX385" s="223"/>
      <c r="FY385" s="223"/>
      <c r="FZ385" s="223"/>
      <c r="GA385" s="223"/>
    </row>
    <row r="386">
      <c r="A386" s="100"/>
      <c r="B386" s="100"/>
      <c r="C386" s="100"/>
      <c r="D386" s="100"/>
      <c r="E386" s="103"/>
      <c r="F386" s="101"/>
      <c r="G386" s="100"/>
      <c r="H386" s="100"/>
      <c r="I386" s="100"/>
      <c r="J386" s="103"/>
      <c r="K386" s="100"/>
      <c r="L386" s="100"/>
      <c r="M386" s="101"/>
      <c r="N386" s="102"/>
      <c r="O386" s="103"/>
      <c r="P386" s="103"/>
      <c r="Q386" s="103"/>
      <c r="R386" s="103"/>
      <c r="S386" s="103"/>
      <c r="T386" s="100"/>
      <c r="U386" s="100"/>
      <c r="V386" s="100"/>
      <c r="W386" s="101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1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  <c r="BB386" s="100"/>
      <c r="BC386" s="100"/>
      <c r="BD386" s="100"/>
      <c r="BE386" s="100"/>
      <c r="BF386" s="100"/>
      <c r="BG386" s="100"/>
      <c r="BH386" s="100"/>
      <c r="BI386" s="100"/>
      <c r="BJ386" s="100"/>
      <c r="BK386" s="100"/>
      <c r="BL386" s="100"/>
      <c r="BM386" s="100"/>
      <c r="BN386" s="100"/>
      <c r="BO386" s="100"/>
      <c r="BP386" s="100"/>
      <c r="BQ386" s="100"/>
      <c r="BR386" s="100"/>
      <c r="BS386" s="100"/>
      <c r="BT386" s="100"/>
      <c r="BU386" s="100"/>
      <c r="BV386" s="100"/>
      <c r="BW386" s="100"/>
      <c r="BX386" s="100"/>
      <c r="BY386" s="100"/>
      <c r="BZ386" s="100"/>
      <c r="CA386" s="100"/>
      <c r="CB386" s="100"/>
      <c r="CC386" s="100"/>
      <c r="CD386" s="100"/>
      <c r="CE386" s="100"/>
      <c r="CF386" s="100"/>
      <c r="CG386" s="100"/>
      <c r="CH386" s="100"/>
      <c r="CI386" s="100"/>
      <c r="CJ386" s="100"/>
      <c r="CK386" s="100"/>
      <c r="CL386" s="100"/>
      <c r="CM386" s="100"/>
      <c r="CN386" s="100"/>
      <c r="CO386" s="100"/>
      <c r="CP386" s="100"/>
      <c r="CQ386" s="100"/>
      <c r="CR386" s="100"/>
      <c r="CS386" s="100"/>
      <c r="CT386" s="100"/>
      <c r="CU386" s="100"/>
      <c r="CV386" s="100"/>
      <c r="CW386" s="100"/>
      <c r="CX386" s="100"/>
      <c r="CY386" s="100"/>
      <c r="CZ386" s="100"/>
      <c r="DA386" s="100"/>
      <c r="DB386" s="100"/>
      <c r="DC386" s="100"/>
      <c r="DD386" s="100"/>
      <c r="DE386" s="100"/>
      <c r="DF386" s="100"/>
      <c r="DG386" s="100"/>
      <c r="DH386" s="100"/>
      <c r="DI386" s="100"/>
      <c r="DJ386" s="100"/>
      <c r="DK386" s="100"/>
      <c r="DL386" s="100"/>
      <c r="DM386" s="100"/>
      <c r="DN386" s="100"/>
      <c r="DO386" s="100"/>
      <c r="DP386" s="100"/>
      <c r="DQ386" s="100"/>
      <c r="DR386" s="100"/>
      <c r="DS386" s="100"/>
      <c r="DT386" s="100"/>
      <c r="DU386" s="100"/>
      <c r="DV386" s="100"/>
      <c r="DW386" s="100"/>
      <c r="DX386" s="100"/>
      <c r="DY386" s="100"/>
      <c r="DZ386" s="100"/>
      <c r="EA386" s="100"/>
      <c r="EB386" s="100"/>
      <c r="EC386" s="100"/>
      <c r="ED386" s="100"/>
      <c r="EE386" s="100"/>
      <c r="EF386" s="100"/>
      <c r="EG386" s="100"/>
      <c r="EH386" s="100"/>
      <c r="EI386" s="100"/>
      <c r="EJ386" s="100"/>
      <c r="EK386" s="100"/>
      <c r="EL386" s="100"/>
      <c r="EM386" s="100"/>
      <c r="EN386" s="100"/>
      <c r="EO386" s="100"/>
      <c r="EP386" s="100"/>
      <c r="EQ386" s="223"/>
      <c r="ER386" s="224"/>
      <c r="ES386" s="223"/>
      <c r="ET386" s="223"/>
      <c r="EU386" s="225"/>
      <c r="EV386" s="225"/>
      <c r="EW386" s="225"/>
      <c r="EX386" s="225"/>
      <c r="EY386" s="225"/>
      <c r="EZ386" s="225"/>
      <c r="FA386" s="225"/>
      <c r="FB386" s="225"/>
      <c r="FC386" s="225"/>
      <c r="FD386" s="225"/>
      <c r="FE386" s="225"/>
      <c r="FF386" s="225"/>
      <c r="FG386" s="225"/>
      <c r="FH386" s="225"/>
      <c r="FI386" s="225"/>
      <c r="FJ386" s="225"/>
      <c r="FK386" s="225"/>
      <c r="FL386" s="225"/>
      <c r="FM386" s="223"/>
      <c r="FN386" s="223"/>
      <c r="FO386" s="223"/>
      <c r="FP386" s="223"/>
      <c r="FQ386" s="223"/>
      <c r="FR386" s="223"/>
      <c r="FS386" s="223"/>
      <c r="FT386" s="223"/>
      <c r="FU386" s="223"/>
      <c r="FV386" s="223"/>
      <c r="FW386" s="223"/>
      <c r="FX386" s="223"/>
      <c r="FY386" s="223"/>
      <c r="FZ386" s="223"/>
      <c r="GA386" s="223"/>
    </row>
    <row r="387">
      <c r="A387" s="100"/>
      <c r="B387" s="100"/>
      <c r="C387" s="100"/>
      <c r="D387" s="100"/>
      <c r="E387" s="103"/>
      <c r="F387" s="101"/>
      <c r="G387" s="100"/>
      <c r="H387" s="100"/>
      <c r="I387" s="100"/>
      <c r="J387" s="103"/>
      <c r="K387" s="100"/>
      <c r="L387" s="100"/>
      <c r="M387" s="101"/>
      <c r="N387" s="102"/>
      <c r="O387" s="103"/>
      <c r="P387" s="103"/>
      <c r="Q387" s="103"/>
      <c r="R387" s="103"/>
      <c r="S387" s="103"/>
      <c r="T387" s="100"/>
      <c r="U387" s="100"/>
      <c r="V387" s="100"/>
      <c r="W387" s="101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1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  <c r="BB387" s="100"/>
      <c r="BC387" s="100"/>
      <c r="BD387" s="100"/>
      <c r="BE387" s="100"/>
      <c r="BF387" s="100"/>
      <c r="BG387" s="100"/>
      <c r="BH387" s="100"/>
      <c r="BI387" s="100"/>
      <c r="BJ387" s="100"/>
      <c r="BK387" s="100"/>
      <c r="BL387" s="100"/>
      <c r="BM387" s="100"/>
      <c r="BN387" s="100"/>
      <c r="BO387" s="100"/>
      <c r="BP387" s="100"/>
      <c r="BQ387" s="100"/>
      <c r="BR387" s="100"/>
      <c r="BS387" s="100"/>
      <c r="BT387" s="100"/>
      <c r="BU387" s="100"/>
      <c r="BV387" s="100"/>
      <c r="BW387" s="100"/>
      <c r="BX387" s="100"/>
      <c r="BY387" s="100"/>
      <c r="BZ387" s="100"/>
      <c r="CA387" s="100"/>
      <c r="CB387" s="100"/>
      <c r="CC387" s="100"/>
      <c r="CD387" s="100"/>
      <c r="CE387" s="100"/>
      <c r="CF387" s="100"/>
      <c r="CG387" s="100"/>
      <c r="CH387" s="100"/>
      <c r="CI387" s="100"/>
      <c r="CJ387" s="100"/>
      <c r="CK387" s="100"/>
      <c r="CL387" s="100"/>
      <c r="CM387" s="100"/>
      <c r="CN387" s="100"/>
      <c r="CO387" s="100"/>
      <c r="CP387" s="100"/>
      <c r="CQ387" s="100"/>
      <c r="CR387" s="100"/>
      <c r="CS387" s="100"/>
      <c r="CT387" s="100"/>
      <c r="CU387" s="100"/>
      <c r="CV387" s="100"/>
      <c r="CW387" s="100"/>
      <c r="CX387" s="100"/>
      <c r="CY387" s="100"/>
      <c r="CZ387" s="100"/>
      <c r="DA387" s="100"/>
      <c r="DB387" s="100"/>
      <c r="DC387" s="100"/>
      <c r="DD387" s="100"/>
      <c r="DE387" s="100"/>
      <c r="DF387" s="100"/>
      <c r="DG387" s="100"/>
      <c r="DH387" s="100"/>
      <c r="DI387" s="100"/>
      <c r="DJ387" s="100"/>
      <c r="DK387" s="100"/>
      <c r="DL387" s="100"/>
      <c r="DM387" s="100"/>
      <c r="DN387" s="100"/>
      <c r="DO387" s="100"/>
      <c r="DP387" s="100"/>
      <c r="DQ387" s="100"/>
      <c r="DR387" s="100"/>
      <c r="DS387" s="100"/>
      <c r="DT387" s="100"/>
      <c r="DU387" s="100"/>
      <c r="DV387" s="100"/>
      <c r="DW387" s="100"/>
      <c r="DX387" s="100"/>
      <c r="DY387" s="100"/>
      <c r="DZ387" s="100"/>
      <c r="EA387" s="100"/>
      <c r="EB387" s="100"/>
      <c r="EC387" s="100"/>
      <c r="ED387" s="100"/>
      <c r="EE387" s="100"/>
      <c r="EF387" s="100"/>
      <c r="EG387" s="100"/>
      <c r="EH387" s="100"/>
      <c r="EI387" s="100"/>
      <c r="EJ387" s="100"/>
      <c r="EK387" s="100"/>
      <c r="EL387" s="100"/>
      <c r="EM387" s="100"/>
      <c r="EN387" s="100"/>
      <c r="EO387" s="100"/>
      <c r="EP387" s="100"/>
      <c r="EQ387" s="223"/>
      <c r="ER387" s="224"/>
      <c r="ES387" s="223"/>
      <c r="ET387" s="223"/>
      <c r="EU387" s="225"/>
      <c r="EV387" s="225"/>
      <c r="EW387" s="225"/>
      <c r="EX387" s="225"/>
      <c r="EY387" s="225"/>
      <c r="EZ387" s="225"/>
      <c r="FA387" s="225"/>
      <c r="FB387" s="225"/>
      <c r="FC387" s="225"/>
      <c r="FD387" s="225"/>
      <c r="FE387" s="225"/>
      <c r="FF387" s="225"/>
      <c r="FG387" s="225"/>
      <c r="FH387" s="225"/>
      <c r="FI387" s="225"/>
      <c r="FJ387" s="225"/>
      <c r="FK387" s="225"/>
      <c r="FL387" s="225"/>
      <c r="FM387" s="223"/>
      <c r="FN387" s="223"/>
      <c r="FO387" s="223"/>
      <c r="FP387" s="223"/>
      <c r="FQ387" s="223"/>
      <c r="FR387" s="223"/>
      <c r="FS387" s="223"/>
      <c r="FT387" s="223"/>
      <c r="FU387" s="223"/>
      <c r="FV387" s="223"/>
      <c r="FW387" s="223"/>
      <c r="FX387" s="223"/>
      <c r="FY387" s="223"/>
      <c r="FZ387" s="223"/>
      <c r="GA387" s="223"/>
    </row>
    <row r="388">
      <c r="A388" s="100"/>
      <c r="B388" s="100"/>
      <c r="C388" s="100"/>
      <c r="D388" s="100"/>
      <c r="E388" s="103"/>
      <c r="F388" s="101"/>
      <c r="G388" s="100"/>
      <c r="H388" s="100"/>
      <c r="I388" s="100"/>
      <c r="J388" s="103"/>
      <c r="K388" s="100"/>
      <c r="L388" s="100"/>
      <c r="M388" s="101"/>
      <c r="N388" s="102"/>
      <c r="O388" s="103"/>
      <c r="P388" s="103"/>
      <c r="Q388" s="103"/>
      <c r="R388" s="103"/>
      <c r="S388" s="103"/>
      <c r="T388" s="100"/>
      <c r="U388" s="100"/>
      <c r="V388" s="100"/>
      <c r="W388" s="101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1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  <c r="BE388" s="100"/>
      <c r="BF388" s="100"/>
      <c r="BG388" s="100"/>
      <c r="BH388" s="100"/>
      <c r="BI388" s="100"/>
      <c r="BJ388" s="100"/>
      <c r="BK388" s="100"/>
      <c r="BL388" s="100"/>
      <c r="BM388" s="100"/>
      <c r="BN388" s="100"/>
      <c r="BO388" s="100"/>
      <c r="BP388" s="100"/>
      <c r="BQ388" s="100"/>
      <c r="BR388" s="100"/>
      <c r="BS388" s="100"/>
      <c r="BT388" s="100"/>
      <c r="BU388" s="100"/>
      <c r="BV388" s="100"/>
      <c r="BW388" s="100"/>
      <c r="BX388" s="100"/>
      <c r="BY388" s="100"/>
      <c r="BZ388" s="100"/>
      <c r="CA388" s="100"/>
      <c r="CB388" s="100"/>
      <c r="CC388" s="100"/>
      <c r="CD388" s="100"/>
      <c r="CE388" s="100"/>
      <c r="CF388" s="100"/>
      <c r="CG388" s="100"/>
      <c r="CH388" s="100"/>
      <c r="CI388" s="100"/>
      <c r="CJ388" s="100"/>
      <c r="CK388" s="100"/>
      <c r="CL388" s="100"/>
      <c r="CM388" s="100"/>
      <c r="CN388" s="100"/>
      <c r="CO388" s="100"/>
      <c r="CP388" s="100"/>
      <c r="CQ388" s="100"/>
      <c r="CR388" s="100"/>
      <c r="CS388" s="100"/>
      <c r="CT388" s="100"/>
      <c r="CU388" s="100"/>
      <c r="CV388" s="100"/>
      <c r="CW388" s="100"/>
      <c r="CX388" s="100"/>
      <c r="CY388" s="100"/>
      <c r="CZ388" s="100"/>
      <c r="DA388" s="100"/>
      <c r="DB388" s="100"/>
      <c r="DC388" s="100"/>
      <c r="DD388" s="100"/>
      <c r="DE388" s="100"/>
      <c r="DF388" s="100"/>
      <c r="DG388" s="100"/>
      <c r="DH388" s="100"/>
      <c r="DI388" s="100"/>
      <c r="DJ388" s="100"/>
      <c r="DK388" s="100"/>
      <c r="DL388" s="100"/>
      <c r="DM388" s="100"/>
      <c r="DN388" s="100"/>
      <c r="DO388" s="100"/>
      <c r="DP388" s="100"/>
      <c r="DQ388" s="100"/>
      <c r="DR388" s="100"/>
      <c r="DS388" s="100"/>
      <c r="DT388" s="100"/>
      <c r="DU388" s="100"/>
      <c r="DV388" s="100"/>
      <c r="DW388" s="100"/>
      <c r="DX388" s="100"/>
      <c r="DY388" s="100"/>
      <c r="DZ388" s="100"/>
      <c r="EA388" s="100"/>
      <c r="EB388" s="100"/>
      <c r="EC388" s="100"/>
      <c r="ED388" s="100"/>
      <c r="EE388" s="100"/>
      <c r="EF388" s="100"/>
      <c r="EG388" s="100"/>
      <c r="EH388" s="100"/>
      <c r="EI388" s="100"/>
      <c r="EJ388" s="100"/>
      <c r="EK388" s="100"/>
      <c r="EL388" s="100"/>
      <c r="EM388" s="100"/>
      <c r="EN388" s="100"/>
      <c r="EO388" s="100"/>
      <c r="EP388" s="100"/>
      <c r="EQ388" s="223"/>
      <c r="ER388" s="224"/>
      <c r="ES388" s="223"/>
      <c r="ET388" s="223"/>
      <c r="EU388" s="225"/>
      <c r="EV388" s="225"/>
      <c r="EW388" s="225"/>
      <c r="EX388" s="225"/>
      <c r="EY388" s="225"/>
      <c r="EZ388" s="225"/>
      <c r="FA388" s="225"/>
      <c r="FB388" s="225"/>
      <c r="FC388" s="225"/>
      <c r="FD388" s="225"/>
      <c r="FE388" s="225"/>
      <c r="FF388" s="225"/>
      <c r="FG388" s="225"/>
      <c r="FH388" s="225"/>
      <c r="FI388" s="225"/>
      <c r="FJ388" s="225"/>
      <c r="FK388" s="225"/>
      <c r="FL388" s="225"/>
      <c r="FM388" s="223"/>
      <c r="FN388" s="223"/>
      <c r="FO388" s="223"/>
      <c r="FP388" s="223"/>
      <c r="FQ388" s="223"/>
      <c r="FR388" s="223"/>
      <c r="FS388" s="223"/>
      <c r="FT388" s="223"/>
      <c r="FU388" s="223"/>
      <c r="FV388" s="223"/>
      <c r="FW388" s="223"/>
      <c r="FX388" s="223"/>
      <c r="FY388" s="223"/>
      <c r="FZ388" s="223"/>
      <c r="GA388" s="223"/>
    </row>
    <row r="389">
      <c r="A389" s="100"/>
      <c r="B389" s="100"/>
      <c r="C389" s="100"/>
      <c r="D389" s="100"/>
      <c r="E389" s="103"/>
      <c r="F389" s="101"/>
      <c r="G389" s="100"/>
      <c r="H389" s="100"/>
      <c r="I389" s="100"/>
      <c r="J389" s="103"/>
      <c r="K389" s="100"/>
      <c r="L389" s="100"/>
      <c r="M389" s="101"/>
      <c r="N389" s="102"/>
      <c r="O389" s="103"/>
      <c r="P389" s="103"/>
      <c r="Q389" s="103"/>
      <c r="R389" s="103"/>
      <c r="S389" s="103"/>
      <c r="T389" s="100"/>
      <c r="U389" s="100"/>
      <c r="V389" s="100"/>
      <c r="W389" s="101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1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  <c r="BB389" s="100"/>
      <c r="BC389" s="100"/>
      <c r="BD389" s="100"/>
      <c r="BE389" s="100"/>
      <c r="BF389" s="100"/>
      <c r="BG389" s="100"/>
      <c r="BH389" s="100"/>
      <c r="BI389" s="100"/>
      <c r="BJ389" s="100"/>
      <c r="BK389" s="100"/>
      <c r="BL389" s="100"/>
      <c r="BM389" s="100"/>
      <c r="BN389" s="100"/>
      <c r="BO389" s="100"/>
      <c r="BP389" s="100"/>
      <c r="BQ389" s="100"/>
      <c r="BR389" s="100"/>
      <c r="BS389" s="100"/>
      <c r="BT389" s="100"/>
      <c r="BU389" s="100"/>
      <c r="BV389" s="100"/>
      <c r="BW389" s="100"/>
      <c r="BX389" s="100"/>
      <c r="BY389" s="100"/>
      <c r="BZ389" s="100"/>
      <c r="CA389" s="100"/>
      <c r="CB389" s="100"/>
      <c r="CC389" s="100"/>
      <c r="CD389" s="100"/>
      <c r="CE389" s="100"/>
      <c r="CF389" s="100"/>
      <c r="CG389" s="100"/>
      <c r="CH389" s="100"/>
      <c r="CI389" s="100"/>
      <c r="CJ389" s="100"/>
      <c r="CK389" s="100"/>
      <c r="CL389" s="100"/>
      <c r="CM389" s="100"/>
      <c r="CN389" s="100"/>
      <c r="CO389" s="100"/>
      <c r="CP389" s="100"/>
      <c r="CQ389" s="100"/>
      <c r="CR389" s="100"/>
      <c r="CS389" s="100"/>
      <c r="CT389" s="100"/>
      <c r="CU389" s="100"/>
      <c r="CV389" s="100"/>
      <c r="CW389" s="100"/>
      <c r="CX389" s="100"/>
      <c r="CY389" s="100"/>
      <c r="CZ389" s="100"/>
      <c r="DA389" s="100"/>
      <c r="DB389" s="100"/>
      <c r="DC389" s="100"/>
      <c r="DD389" s="100"/>
      <c r="DE389" s="100"/>
      <c r="DF389" s="100"/>
      <c r="DG389" s="100"/>
      <c r="DH389" s="100"/>
      <c r="DI389" s="100"/>
      <c r="DJ389" s="100"/>
      <c r="DK389" s="100"/>
      <c r="DL389" s="100"/>
      <c r="DM389" s="100"/>
      <c r="DN389" s="100"/>
      <c r="DO389" s="100"/>
      <c r="DP389" s="100"/>
      <c r="DQ389" s="100"/>
      <c r="DR389" s="100"/>
      <c r="DS389" s="100"/>
      <c r="DT389" s="100"/>
      <c r="DU389" s="100"/>
      <c r="DV389" s="100"/>
      <c r="DW389" s="100"/>
      <c r="DX389" s="100"/>
      <c r="DY389" s="100"/>
      <c r="DZ389" s="100"/>
      <c r="EA389" s="100"/>
      <c r="EB389" s="100"/>
      <c r="EC389" s="100"/>
      <c r="ED389" s="100"/>
      <c r="EE389" s="100"/>
      <c r="EF389" s="100"/>
      <c r="EG389" s="100"/>
      <c r="EH389" s="100"/>
      <c r="EI389" s="100"/>
      <c r="EJ389" s="100"/>
      <c r="EK389" s="100"/>
      <c r="EL389" s="100"/>
      <c r="EM389" s="100"/>
      <c r="EN389" s="100"/>
      <c r="EO389" s="100"/>
      <c r="EP389" s="100"/>
      <c r="EQ389" s="223"/>
      <c r="ER389" s="224"/>
      <c r="ES389" s="223"/>
      <c r="ET389" s="223"/>
      <c r="EU389" s="225"/>
      <c r="EV389" s="225"/>
      <c r="EW389" s="225"/>
      <c r="EX389" s="225"/>
      <c r="EY389" s="225"/>
      <c r="EZ389" s="225"/>
      <c r="FA389" s="225"/>
      <c r="FB389" s="225"/>
      <c r="FC389" s="225"/>
      <c r="FD389" s="225"/>
      <c r="FE389" s="225"/>
      <c r="FF389" s="225"/>
      <c r="FG389" s="225"/>
      <c r="FH389" s="225"/>
      <c r="FI389" s="225"/>
      <c r="FJ389" s="225"/>
      <c r="FK389" s="225"/>
      <c r="FL389" s="225"/>
      <c r="FM389" s="223"/>
      <c r="FN389" s="223"/>
      <c r="FO389" s="223"/>
      <c r="FP389" s="223"/>
      <c r="FQ389" s="223"/>
      <c r="FR389" s="223"/>
      <c r="FS389" s="223"/>
      <c r="FT389" s="223"/>
      <c r="FU389" s="223"/>
      <c r="FV389" s="223"/>
      <c r="FW389" s="223"/>
      <c r="FX389" s="223"/>
      <c r="FY389" s="223"/>
      <c r="FZ389" s="223"/>
      <c r="GA389" s="223"/>
    </row>
    <row r="390">
      <c r="A390" s="100"/>
      <c r="B390" s="100"/>
      <c r="C390" s="100"/>
      <c r="D390" s="100"/>
      <c r="E390" s="103"/>
      <c r="F390" s="101"/>
      <c r="G390" s="100"/>
      <c r="H390" s="100"/>
      <c r="I390" s="100"/>
      <c r="J390" s="103"/>
      <c r="K390" s="100"/>
      <c r="L390" s="100"/>
      <c r="M390" s="101"/>
      <c r="N390" s="102"/>
      <c r="O390" s="103"/>
      <c r="P390" s="103"/>
      <c r="Q390" s="103"/>
      <c r="R390" s="103"/>
      <c r="S390" s="103"/>
      <c r="T390" s="100"/>
      <c r="U390" s="100"/>
      <c r="V390" s="100"/>
      <c r="W390" s="101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1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  <c r="BB390" s="100"/>
      <c r="BC390" s="100"/>
      <c r="BD390" s="100"/>
      <c r="BE390" s="100"/>
      <c r="BF390" s="100"/>
      <c r="BG390" s="100"/>
      <c r="BH390" s="100"/>
      <c r="BI390" s="100"/>
      <c r="BJ390" s="100"/>
      <c r="BK390" s="100"/>
      <c r="BL390" s="100"/>
      <c r="BM390" s="100"/>
      <c r="BN390" s="100"/>
      <c r="BO390" s="100"/>
      <c r="BP390" s="100"/>
      <c r="BQ390" s="100"/>
      <c r="BR390" s="100"/>
      <c r="BS390" s="100"/>
      <c r="BT390" s="100"/>
      <c r="BU390" s="100"/>
      <c r="BV390" s="100"/>
      <c r="BW390" s="100"/>
      <c r="BX390" s="100"/>
      <c r="BY390" s="100"/>
      <c r="BZ390" s="100"/>
      <c r="CA390" s="100"/>
      <c r="CB390" s="100"/>
      <c r="CC390" s="100"/>
      <c r="CD390" s="100"/>
      <c r="CE390" s="100"/>
      <c r="CF390" s="100"/>
      <c r="CG390" s="100"/>
      <c r="CH390" s="100"/>
      <c r="CI390" s="100"/>
      <c r="CJ390" s="100"/>
      <c r="CK390" s="100"/>
      <c r="CL390" s="100"/>
      <c r="CM390" s="100"/>
      <c r="CN390" s="100"/>
      <c r="CO390" s="100"/>
      <c r="CP390" s="100"/>
      <c r="CQ390" s="100"/>
      <c r="CR390" s="100"/>
      <c r="CS390" s="100"/>
      <c r="CT390" s="100"/>
      <c r="CU390" s="100"/>
      <c r="CV390" s="100"/>
      <c r="CW390" s="100"/>
      <c r="CX390" s="100"/>
      <c r="CY390" s="100"/>
      <c r="CZ390" s="100"/>
      <c r="DA390" s="100"/>
      <c r="DB390" s="100"/>
      <c r="DC390" s="100"/>
      <c r="DD390" s="100"/>
      <c r="DE390" s="100"/>
      <c r="DF390" s="100"/>
      <c r="DG390" s="100"/>
      <c r="DH390" s="100"/>
      <c r="DI390" s="100"/>
      <c r="DJ390" s="100"/>
      <c r="DK390" s="100"/>
      <c r="DL390" s="100"/>
      <c r="DM390" s="100"/>
      <c r="DN390" s="100"/>
      <c r="DO390" s="100"/>
      <c r="DP390" s="100"/>
      <c r="DQ390" s="100"/>
      <c r="DR390" s="100"/>
      <c r="DS390" s="100"/>
      <c r="DT390" s="100"/>
      <c r="DU390" s="100"/>
      <c r="DV390" s="100"/>
      <c r="DW390" s="100"/>
      <c r="DX390" s="100"/>
      <c r="DY390" s="100"/>
      <c r="DZ390" s="100"/>
      <c r="EA390" s="100"/>
      <c r="EB390" s="100"/>
      <c r="EC390" s="100"/>
      <c r="ED390" s="100"/>
      <c r="EE390" s="100"/>
      <c r="EF390" s="100"/>
      <c r="EG390" s="100"/>
      <c r="EH390" s="100"/>
      <c r="EI390" s="100"/>
      <c r="EJ390" s="100"/>
      <c r="EK390" s="100"/>
      <c r="EL390" s="100"/>
      <c r="EM390" s="100"/>
      <c r="EN390" s="100"/>
      <c r="EO390" s="100"/>
      <c r="EP390" s="100"/>
      <c r="EQ390" s="223"/>
      <c r="ER390" s="224"/>
      <c r="ES390" s="223"/>
      <c r="ET390" s="223"/>
      <c r="EU390" s="225"/>
      <c r="EV390" s="225"/>
      <c r="EW390" s="225"/>
      <c r="EX390" s="225"/>
      <c r="EY390" s="225"/>
      <c r="EZ390" s="225"/>
      <c r="FA390" s="225"/>
      <c r="FB390" s="225"/>
      <c r="FC390" s="225"/>
      <c r="FD390" s="225"/>
      <c r="FE390" s="225"/>
      <c r="FF390" s="225"/>
      <c r="FG390" s="225"/>
      <c r="FH390" s="225"/>
      <c r="FI390" s="225"/>
      <c r="FJ390" s="225"/>
      <c r="FK390" s="225"/>
      <c r="FL390" s="225"/>
      <c r="FM390" s="223"/>
      <c r="FN390" s="223"/>
      <c r="FO390" s="223"/>
      <c r="FP390" s="223"/>
      <c r="FQ390" s="223"/>
      <c r="FR390" s="223"/>
      <c r="FS390" s="223"/>
      <c r="FT390" s="223"/>
      <c r="FU390" s="223"/>
      <c r="FV390" s="223"/>
      <c r="FW390" s="223"/>
      <c r="FX390" s="223"/>
      <c r="FY390" s="223"/>
      <c r="FZ390" s="223"/>
      <c r="GA390" s="223"/>
    </row>
    <row r="391">
      <c r="A391" s="100"/>
      <c r="B391" s="100"/>
      <c r="C391" s="100"/>
      <c r="D391" s="100"/>
      <c r="E391" s="103"/>
      <c r="F391" s="101"/>
      <c r="G391" s="100"/>
      <c r="H391" s="100"/>
      <c r="I391" s="100"/>
      <c r="J391" s="103"/>
      <c r="K391" s="100"/>
      <c r="L391" s="100"/>
      <c r="M391" s="101"/>
      <c r="N391" s="102"/>
      <c r="O391" s="103"/>
      <c r="P391" s="103"/>
      <c r="Q391" s="103"/>
      <c r="R391" s="103"/>
      <c r="S391" s="103"/>
      <c r="T391" s="100"/>
      <c r="U391" s="100"/>
      <c r="V391" s="100"/>
      <c r="W391" s="101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1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  <c r="BB391" s="100"/>
      <c r="BC391" s="100"/>
      <c r="BD391" s="100"/>
      <c r="BE391" s="100"/>
      <c r="BF391" s="100"/>
      <c r="BG391" s="100"/>
      <c r="BH391" s="100"/>
      <c r="BI391" s="100"/>
      <c r="BJ391" s="100"/>
      <c r="BK391" s="100"/>
      <c r="BL391" s="100"/>
      <c r="BM391" s="100"/>
      <c r="BN391" s="100"/>
      <c r="BO391" s="100"/>
      <c r="BP391" s="100"/>
      <c r="BQ391" s="100"/>
      <c r="BR391" s="100"/>
      <c r="BS391" s="100"/>
      <c r="BT391" s="100"/>
      <c r="BU391" s="100"/>
      <c r="BV391" s="100"/>
      <c r="BW391" s="100"/>
      <c r="BX391" s="100"/>
      <c r="BY391" s="100"/>
      <c r="BZ391" s="100"/>
      <c r="CA391" s="100"/>
      <c r="CB391" s="100"/>
      <c r="CC391" s="100"/>
      <c r="CD391" s="100"/>
      <c r="CE391" s="100"/>
      <c r="CF391" s="100"/>
      <c r="CG391" s="100"/>
      <c r="CH391" s="100"/>
      <c r="CI391" s="100"/>
      <c r="CJ391" s="100"/>
      <c r="CK391" s="100"/>
      <c r="CL391" s="100"/>
      <c r="CM391" s="100"/>
      <c r="CN391" s="100"/>
      <c r="CO391" s="100"/>
      <c r="CP391" s="100"/>
      <c r="CQ391" s="100"/>
      <c r="CR391" s="100"/>
      <c r="CS391" s="100"/>
      <c r="CT391" s="100"/>
      <c r="CU391" s="100"/>
      <c r="CV391" s="100"/>
      <c r="CW391" s="100"/>
      <c r="CX391" s="100"/>
      <c r="CY391" s="100"/>
      <c r="CZ391" s="100"/>
      <c r="DA391" s="100"/>
      <c r="DB391" s="100"/>
      <c r="DC391" s="100"/>
      <c r="DD391" s="100"/>
      <c r="DE391" s="100"/>
      <c r="DF391" s="100"/>
      <c r="DG391" s="100"/>
      <c r="DH391" s="100"/>
      <c r="DI391" s="100"/>
      <c r="DJ391" s="100"/>
      <c r="DK391" s="100"/>
      <c r="DL391" s="100"/>
      <c r="DM391" s="100"/>
      <c r="DN391" s="100"/>
      <c r="DO391" s="100"/>
      <c r="DP391" s="100"/>
      <c r="DQ391" s="100"/>
      <c r="DR391" s="100"/>
      <c r="DS391" s="100"/>
      <c r="DT391" s="100"/>
      <c r="DU391" s="100"/>
      <c r="DV391" s="100"/>
      <c r="DW391" s="100"/>
      <c r="DX391" s="100"/>
      <c r="DY391" s="100"/>
      <c r="DZ391" s="100"/>
      <c r="EA391" s="100"/>
      <c r="EB391" s="100"/>
      <c r="EC391" s="100"/>
      <c r="ED391" s="100"/>
      <c r="EE391" s="100"/>
      <c r="EF391" s="100"/>
      <c r="EG391" s="100"/>
      <c r="EH391" s="100"/>
      <c r="EI391" s="100"/>
      <c r="EJ391" s="100"/>
      <c r="EK391" s="100"/>
      <c r="EL391" s="100"/>
      <c r="EM391" s="100"/>
      <c r="EN391" s="100"/>
      <c r="EO391" s="100"/>
      <c r="EP391" s="100"/>
      <c r="EQ391" s="223"/>
      <c r="ER391" s="224"/>
      <c r="ES391" s="223"/>
      <c r="ET391" s="223"/>
      <c r="EU391" s="225"/>
      <c r="EV391" s="225"/>
      <c r="EW391" s="225"/>
      <c r="EX391" s="225"/>
      <c r="EY391" s="225"/>
      <c r="EZ391" s="225"/>
      <c r="FA391" s="225"/>
      <c r="FB391" s="225"/>
      <c r="FC391" s="225"/>
      <c r="FD391" s="225"/>
      <c r="FE391" s="225"/>
      <c r="FF391" s="225"/>
      <c r="FG391" s="225"/>
      <c r="FH391" s="225"/>
      <c r="FI391" s="225"/>
      <c r="FJ391" s="225"/>
      <c r="FK391" s="225"/>
      <c r="FL391" s="225"/>
      <c r="FM391" s="223"/>
      <c r="FN391" s="223"/>
      <c r="FO391" s="223"/>
      <c r="FP391" s="223"/>
      <c r="FQ391" s="223"/>
      <c r="FR391" s="223"/>
      <c r="FS391" s="223"/>
      <c r="FT391" s="223"/>
      <c r="FU391" s="223"/>
      <c r="FV391" s="223"/>
      <c r="FW391" s="223"/>
      <c r="FX391" s="223"/>
      <c r="FY391" s="223"/>
      <c r="FZ391" s="223"/>
      <c r="GA391" s="223"/>
    </row>
    <row r="392">
      <c r="A392" s="100"/>
      <c r="B392" s="100"/>
      <c r="C392" s="100"/>
      <c r="D392" s="100"/>
      <c r="E392" s="103"/>
      <c r="F392" s="101"/>
      <c r="G392" s="100"/>
      <c r="H392" s="100"/>
      <c r="I392" s="100"/>
      <c r="J392" s="103"/>
      <c r="K392" s="100"/>
      <c r="L392" s="100"/>
      <c r="M392" s="101"/>
      <c r="N392" s="102"/>
      <c r="O392" s="103"/>
      <c r="P392" s="103"/>
      <c r="Q392" s="103"/>
      <c r="R392" s="103"/>
      <c r="S392" s="103"/>
      <c r="T392" s="100"/>
      <c r="U392" s="100"/>
      <c r="V392" s="100"/>
      <c r="W392" s="101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1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  <c r="BB392" s="100"/>
      <c r="BC392" s="100"/>
      <c r="BD392" s="100"/>
      <c r="BE392" s="100"/>
      <c r="BF392" s="100"/>
      <c r="BG392" s="100"/>
      <c r="BH392" s="100"/>
      <c r="BI392" s="100"/>
      <c r="BJ392" s="100"/>
      <c r="BK392" s="100"/>
      <c r="BL392" s="100"/>
      <c r="BM392" s="100"/>
      <c r="BN392" s="100"/>
      <c r="BO392" s="100"/>
      <c r="BP392" s="100"/>
      <c r="BQ392" s="100"/>
      <c r="BR392" s="100"/>
      <c r="BS392" s="100"/>
      <c r="BT392" s="100"/>
      <c r="BU392" s="100"/>
      <c r="BV392" s="100"/>
      <c r="BW392" s="100"/>
      <c r="BX392" s="100"/>
      <c r="BY392" s="100"/>
      <c r="BZ392" s="100"/>
      <c r="CA392" s="100"/>
      <c r="CB392" s="100"/>
      <c r="CC392" s="100"/>
      <c r="CD392" s="100"/>
      <c r="CE392" s="100"/>
      <c r="CF392" s="100"/>
      <c r="CG392" s="100"/>
      <c r="CH392" s="100"/>
      <c r="CI392" s="100"/>
      <c r="CJ392" s="100"/>
      <c r="CK392" s="100"/>
      <c r="CL392" s="100"/>
      <c r="CM392" s="100"/>
      <c r="CN392" s="100"/>
      <c r="CO392" s="100"/>
      <c r="CP392" s="100"/>
      <c r="CQ392" s="100"/>
      <c r="CR392" s="100"/>
      <c r="CS392" s="100"/>
      <c r="CT392" s="100"/>
      <c r="CU392" s="100"/>
      <c r="CV392" s="100"/>
      <c r="CW392" s="100"/>
      <c r="CX392" s="100"/>
      <c r="CY392" s="100"/>
      <c r="CZ392" s="100"/>
      <c r="DA392" s="100"/>
      <c r="DB392" s="100"/>
      <c r="DC392" s="100"/>
      <c r="DD392" s="100"/>
      <c r="DE392" s="100"/>
      <c r="DF392" s="100"/>
      <c r="DG392" s="100"/>
      <c r="DH392" s="100"/>
      <c r="DI392" s="100"/>
      <c r="DJ392" s="100"/>
      <c r="DK392" s="100"/>
      <c r="DL392" s="100"/>
      <c r="DM392" s="100"/>
      <c r="DN392" s="100"/>
      <c r="DO392" s="100"/>
      <c r="DP392" s="100"/>
      <c r="DQ392" s="100"/>
      <c r="DR392" s="100"/>
      <c r="DS392" s="100"/>
      <c r="DT392" s="100"/>
      <c r="DU392" s="100"/>
      <c r="DV392" s="100"/>
      <c r="DW392" s="100"/>
      <c r="DX392" s="100"/>
      <c r="DY392" s="100"/>
      <c r="DZ392" s="100"/>
      <c r="EA392" s="100"/>
      <c r="EB392" s="100"/>
      <c r="EC392" s="100"/>
      <c r="ED392" s="100"/>
      <c r="EE392" s="100"/>
      <c r="EF392" s="100"/>
      <c r="EG392" s="100"/>
      <c r="EH392" s="100"/>
      <c r="EI392" s="100"/>
      <c r="EJ392" s="100"/>
      <c r="EK392" s="100"/>
      <c r="EL392" s="100"/>
      <c r="EM392" s="100"/>
      <c r="EN392" s="100"/>
      <c r="EO392" s="100"/>
      <c r="EP392" s="100"/>
      <c r="EQ392" s="223"/>
      <c r="ER392" s="224"/>
      <c r="ES392" s="223"/>
      <c r="ET392" s="223"/>
      <c r="EU392" s="225"/>
      <c r="EV392" s="225"/>
      <c r="EW392" s="225"/>
      <c r="EX392" s="225"/>
      <c r="EY392" s="225"/>
      <c r="EZ392" s="225"/>
      <c r="FA392" s="225"/>
      <c r="FB392" s="225"/>
      <c r="FC392" s="225"/>
      <c r="FD392" s="225"/>
      <c r="FE392" s="225"/>
      <c r="FF392" s="225"/>
      <c r="FG392" s="225"/>
      <c r="FH392" s="225"/>
      <c r="FI392" s="225"/>
      <c r="FJ392" s="225"/>
      <c r="FK392" s="225"/>
      <c r="FL392" s="225"/>
      <c r="FM392" s="223"/>
      <c r="FN392" s="223"/>
      <c r="FO392" s="223"/>
      <c r="FP392" s="223"/>
      <c r="FQ392" s="223"/>
      <c r="FR392" s="223"/>
      <c r="FS392" s="223"/>
      <c r="FT392" s="223"/>
      <c r="FU392" s="223"/>
      <c r="FV392" s="223"/>
      <c r="FW392" s="223"/>
      <c r="FX392" s="223"/>
      <c r="FY392" s="223"/>
      <c r="FZ392" s="223"/>
      <c r="GA392" s="223"/>
    </row>
    <row r="393">
      <c r="A393" s="100"/>
      <c r="B393" s="100"/>
      <c r="C393" s="100"/>
      <c r="D393" s="100"/>
      <c r="E393" s="103"/>
      <c r="F393" s="101"/>
      <c r="G393" s="100"/>
      <c r="H393" s="100"/>
      <c r="I393" s="100"/>
      <c r="J393" s="103"/>
      <c r="K393" s="100"/>
      <c r="L393" s="100"/>
      <c r="M393" s="101"/>
      <c r="N393" s="102"/>
      <c r="O393" s="103"/>
      <c r="P393" s="103"/>
      <c r="Q393" s="103"/>
      <c r="R393" s="103"/>
      <c r="S393" s="103"/>
      <c r="T393" s="100"/>
      <c r="U393" s="100"/>
      <c r="V393" s="100"/>
      <c r="W393" s="101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1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  <c r="BB393" s="100"/>
      <c r="BC393" s="100"/>
      <c r="BD393" s="100"/>
      <c r="BE393" s="100"/>
      <c r="BF393" s="100"/>
      <c r="BG393" s="100"/>
      <c r="BH393" s="100"/>
      <c r="BI393" s="100"/>
      <c r="BJ393" s="100"/>
      <c r="BK393" s="100"/>
      <c r="BL393" s="100"/>
      <c r="BM393" s="100"/>
      <c r="BN393" s="100"/>
      <c r="BO393" s="100"/>
      <c r="BP393" s="100"/>
      <c r="BQ393" s="100"/>
      <c r="BR393" s="100"/>
      <c r="BS393" s="100"/>
      <c r="BT393" s="100"/>
      <c r="BU393" s="100"/>
      <c r="BV393" s="100"/>
      <c r="BW393" s="100"/>
      <c r="BX393" s="100"/>
      <c r="BY393" s="100"/>
      <c r="BZ393" s="100"/>
      <c r="CA393" s="100"/>
      <c r="CB393" s="100"/>
      <c r="CC393" s="100"/>
      <c r="CD393" s="100"/>
      <c r="CE393" s="100"/>
      <c r="CF393" s="100"/>
      <c r="CG393" s="100"/>
      <c r="CH393" s="100"/>
      <c r="CI393" s="100"/>
      <c r="CJ393" s="100"/>
      <c r="CK393" s="100"/>
      <c r="CL393" s="100"/>
      <c r="CM393" s="100"/>
      <c r="CN393" s="100"/>
      <c r="CO393" s="100"/>
      <c r="CP393" s="100"/>
      <c r="CQ393" s="100"/>
      <c r="CR393" s="100"/>
      <c r="CS393" s="100"/>
      <c r="CT393" s="100"/>
      <c r="CU393" s="100"/>
      <c r="CV393" s="100"/>
      <c r="CW393" s="100"/>
      <c r="CX393" s="100"/>
      <c r="CY393" s="100"/>
      <c r="CZ393" s="100"/>
      <c r="DA393" s="100"/>
      <c r="DB393" s="100"/>
      <c r="DC393" s="100"/>
      <c r="DD393" s="100"/>
      <c r="DE393" s="100"/>
      <c r="DF393" s="100"/>
      <c r="DG393" s="100"/>
      <c r="DH393" s="100"/>
      <c r="DI393" s="100"/>
      <c r="DJ393" s="100"/>
      <c r="DK393" s="100"/>
      <c r="DL393" s="100"/>
      <c r="DM393" s="100"/>
      <c r="DN393" s="100"/>
      <c r="DO393" s="100"/>
      <c r="DP393" s="100"/>
      <c r="DQ393" s="100"/>
      <c r="DR393" s="100"/>
      <c r="DS393" s="100"/>
      <c r="DT393" s="100"/>
      <c r="DU393" s="100"/>
      <c r="DV393" s="100"/>
      <c r="DW393" s="100"/>
      <c r="DX393" s="100"/>
      <c r="DY393" s="100"/>
      <c r="DZ393" s="100"/>
      <c r="EA393" s="100"/>
      <c r="EB393" s="100"/>
      <c r="EC393" s="100"/>
      <c r="ED393" s="100"/>
      <c r="EE393" s="100"/>
      <c r="EF393" s="100"/>
      <c r="EG393" s="100"/>
      <c r="EH393" s="100"/>
      <c r="EI393" s="100"/>
      <c r="EJ393" s="100"/>
      <c r="EK393" s="100"/>
      <c r="EL393" s="100"/>
      <c r="EM393" s="100"/>
      <c r="EN393" s="100"/>
      <c r="EO393" s="100"/>
      <c r="EP393" s="100"/>
      <c r="EQ393" s="223"/>
      <c r="ER393" s="224"/>
      <c r="ES393" s="223"/>
      <c r="ET393" s="223"/>
      <c r="EU393" s="225"/>
      <c r="EV393" s="225"/>
      <c r="EW393" s="225"/>
      <c r="EX393" s="225"/>
      <c r="EY393" s="225"/>
      <c r="EZ393" s="225"/>
      <c r="FA393" s="225"/>
      <c r="FB393" s="225"/>
      <c r="FC393" s="225"/>
      <c r="FD393" s="225"/>
      <c r="FE393" s="225"/>
      <c r="FF393" s="225"/>
      <c r="FG393" s="225"/>
      <c r="FH393" s="225"/>
      <c r="FI393" s="225"/>
      <c r="FJ393" s="225"/>
      <c r="FK393" s="225"/>
      <c r="FL393" s="225"/>
      <c r="FM393" s="223"/>
      <c r="FN393" s="223"/>
      <c r="FO393" s="223"/>
      <c r="FP393" s="223"/>
      <c r="FQ393" s="223"/>
      <c r="FR393" s="223"/>
      <c r="FS393" s="223"/>
      <c r="FT393" s="223"/>
      <c r="FU393" s="223"/>
      <c r="FV393" s="223"/>
      <c r="FW393" s="223"/>
      <c r="FX393" s="223"/>
      <c r="FY393" s="223"/>
      <c r="FZ393" s="223"/>
      <c r="GA393" s="223"/>
    </row>
    <row r="394">
      <c r="A394" s="100"/>
      <c r="B394" s="100"/>
      <c r="C394" s="100"/>
      <c r="D394" s="100"/>
      <c r="E394" s="103"/>
      <c r="F394" s="101"/>
      <c r="G394" s="100"/>
      <c r="H394" s="100"/>
      <c r="I394" s="100"/>
      <c r="J394" s="103"/>
      <c r="K394" s="100"/>
      <c r="L394" s="100"/>
      <c r="M394" s="101"/>
      <c r="N394" s="102"/>
      <c r="O394" s="103"/>
      <c r="P394" s="103"/>
      <c r="Q394" s="103"/>
      <c r="R394" s="103"/>
      <c r="S394" s="103"/>
      <c r="T394" s="100"/>
      <c r="U394" s="100"/>
      <c r="V394" s="100"/>
      <c r="W394" s="101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1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  <c r="BB394" s="100"/>
      <c r="BC394" s="100"/>
      <c r="BD394" s="100"/>
      <c r="BE394" s="100"/>
      <c r="BF394" s="100"/>
      <c r="BG394" s="100"/>
      <c r="BH394" s="100"/>
      <c r="BI394" s="100"/>
      <c r="BJ394" s="100"/>
      <c r="BK394" s="100"/>
      <c r="BL394" s="100"/>
      <c r="BM394" s="100"/>
      <c r="BN394" s="100"/>
      <c r="BO394" s="100"/>
      <c r="BP394" s="100"/>
      <c r="BQ394" s="100"/>
      <c r="BR394" s="100"/>
      <c r="BS394" s="100"/>
      <c r="BT394" s="100"/>
      <c r="BU394" s="100"/>
      <c r="BV394" s="100"/>
      <c r="BW394" s="100"/>
      <c r="BX394" s="100"/>
      <c r="BY394" s="100"/>
      <c r="BZ394" s="100"/>
      <c r="CA394" s="100"/>
      <c r="CB394" s="100"/>
      <c r="CC394" s="100"/>
      <c r="CD394" s="100"/>
      <c r="CE394" s="100"/>
      <c r="CF394" s="100"/>
      <c r="CG394" s="100"/>
      <c r="CH394" s="100"/>
      <c r="CI394" s="100"/>
      <c r="CJ394" s="100"/>
      <c r="CK394" s="100"/>
      <c r="CL394" s="100"/>
      <c r="CM394" s="100"/>
      <c r="CN394" s="100"/>
      <c r="CO394" s="100"/>
      <c r="CP394" s="100"/>
      <c r="CQ394" s="100"/>
      <c r="CR394" s="100"/>
      <c r="CS394" s="100"/>
      <c r="CT394" s="100"/>
      <c r="CU394" s="100"/>
      <c r="CV394" s="100"/>
      <c r="CW394" s="100"/>
      <c r="CX394" s="100"/>
      <c r="CY394" s="100"/>
      <c r="CZ394" s="100"/>
      <c r="DA394" s="100"/>
      <c r="DB394" s="100"/>
      <c r="DC394" s="100"/>
      <c r="DD394" s="100"/>
      <c r="DE394" s="100"/>
      <c r="DF394" s="100"/>
      <c r="DG394" s="100"/>
      <c r="DH394" s="100"/>
      <c r="DI394" s="100"/>
      <c r="DJ394" s="100"/>
      <c r="DK394" s="100"/>
      <c r="DL394" s="100"/>
      <c r="DM394" s="100"/>
      <c r="DN394" s="100"/>
      <c r="DO394" s="100"/>
      <c r="DP394" s="100"/>
      <c r="DQ394" s="100"/>
      <c r="DR394" s="100"/>
      <c r="DS394" s="100"/>
      <c r="DT394" s="100"/>
      <c r="DU394" s="100"/>
      <c r="DV394" s="100"/>
      <c r="DW394" s="100"/>
      <c r="DX394" s="100"/>
      <c r="DY394" s="100"/>
      <c r="DZ394" s="100"/>
      <c r="EA394" s="100"/>
      <c r="EB394" s="100"/>
      <c r="EC394" s="100"/>
      <c r="ED394" s="100"/>
      <c r="EE394" s="100"/>
      <c r="EF394" s="100"/>
      <c r="EG394" s="100"/>
      <c r="EH394" s="100"/>
      <c r="EI394" s="100"/>
      <c r="EJ394" s="100"/>
      <c r="EK394" s="100"/>
      <c r="EL394" s="100"/>
      <c r="EM394" s="100"/>
      <c r="EN394" s="100"/>
      <c r="EO394" s="100"/>
      <c r="EP394" s="100"/>
      <c r="EQ394" s="223"/>
      <c r="ER394" s="224"/>
      <c r="ES394" s="223"/>
      <c r="ET394" s="223"/>
      <c r="EU394" s="225"/>
      <c r="EV394" s="225"/>
      <c r="EW394" s="225"/>
      <c r="EX394" s="225"/>
      <c r="EY394" s="225"/>
      <c r="EZ394" s="225"/>
      <c r="FA394" s="225"/>
      <c r="FB394" s="225"/>
      <c r="FC394" s="225"/>
      <c r="FD394" s="225"/>
      <c r="FE394" s="225"/>
      <c r="FF394" s="225"/>
      <c r="FG394" s="225"/>
      <c r="FH394" s="225"/>
      <c r="FI394" s="225"/>
      <c r="FJ394" s="225"/>
      <c r="FK394" s="225"/>
      <c r="FL394" s="225"/>
      <c r="FM394" s="223"/>
      <c r="FN394" s="223"/>
      <c r="FO394" s="223"/>
      <c r="FP394" s="223"/>
      <c r="FQ394" s="223"/>
      <c r="FR394" s="223"/>
      <c r="FS394" s="223"/>
      <c r="FT394" s="223"/>
      <c r="FU394" s="223"/>
      <c r="FV394" s="223"/>
      <c r="FW394" s="223"/>
      <c r="FX394" s="223"/>
      <c r="FY394" s="223"/>
      <c r="FZ394" s="223"/>
      <c r="GA394" s="223"/>
    </row>
    <row r="395">
      <c r="A395" s="100"/>
      <c r="B395" s="100"/>
      <c r="C395" s="100"/>
      <c r="D395" s="100"/>
      <c r="E395" s="103"/>
      <c r="F395" s="101"/>
      <c r="G395" s="100"/>
      <c r="H395" s="100"/>
      <c r="I395" s="100"/>
      <c r="J395" s="103"/>
      <c r="K395" s="100"/>
      <c r="L395" s="100"/>
      <c r="M395" s="101"/>
      <c r="N395" s="102"/>
      <c r="O395" s="103"/>
      <c r="P395" s="103"/>
      <c r="Q395" s="103"/>
      <c r="R395" s="103"/>
      <c r="S395" s="103"/>
      <c r="T395" s="100"/>
      <c r="U395" s="100"/>
      <c r="V395" s="100"/>
      <c r="W395" s="101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1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  <c r="BE395" s="100"/>
      <c r="BF395" s="100"/>
      <c r="BG395" s="100"/>
      <c r="BH395" s="100"/>
      <c r="BI395" s="100"/>
      <c r="BJ395" s="100"/>
      <c r="BK395" s="100"/>
      <c r="BL395" s="100"/>
      <c r="BM395" s="100"/>
      <c r="BN395" s="100"/>
      <c r="BO395" s="100"/>
      <c r="BP395" s="100"/>
      <c r="BQ395" s="100"/>
      <c r="BR395" s="100"/>
      <c r="BS395" s="100"/>
      <c r="BT395" s="100"/>
      <c r="BU395" s="100"/>
      <c r="BV395" s="100"/>
      <c r="BW395" s="100"/>
      <c r="BX395" s="100"/>
      <c r="BY395" s="100"/>
      <c r="BZ395" s="100"/>
      <c r="CA395" s="100"/>
      <c r="CB395" s="100"/>
      <c r="CC395" s="100"/>
      <c r="CD395" s="100"/>
      <c r="CE395" s="100"/>
      <c r="CF395" s="100"/>
      <c r="CG395" s="100"/>
      <c r="CH395" s="100"/>
      <c r="CI395" s="100"/>
      <c r="CJ395" s="100"/>
      <c r="CK395" s="100"/>
      <c r="CL395" s="100"/>
      <c r="CM395" s="100"/>
      <c r="CN395" s="100"/>
      <c r="CO395" s="100"/>
      <c r="CP395" s="100"/>
      <c r="CQ395" s="100"/>
      <c r="CR395" s="100"/>
      <c r="CS395" s="100"/>
      <c r="CT395" s="100"/>
      <c r="CU395" s="100"/>
      <c r="CV395" s="100"/>
      <c r="CW395" s="100"/>
      <c r="CX395" s="100"/>
      <c r="CY395" s="100"/>
      <c r="CZ395" s="100"/>
      <c r="DA395" s="100"/>
      <c r="DB395" s="100"/>
      <c r="DC395" s="100"/>
      <c r="DD395" s="100"/>
      <c r="DE395" s="100"/>
      <c r="DF395" s="100"/>
      <c r="DG395" s="100"/>
      <c r="DH395" s="100"/>
      <c r="DI395" s="100"/>
      <c r="DJ395" s="100"/>
      <c r="DK395" s="100"/>
      <c r="DL395" s="100"/>
      <c r="DM395" s="100"/>
      <c r="DN395" s="100"/>
      <c r="DO395" s="100"/>
      <c r="DP395" s="100"/>
      <c r="DQ395" s="100"/>
      <c r="DR395" s="100"/>
      <c r="DS395" s="100"/>
      <c r="DT395" s="100"/>
      <c r="DU395" s="100"/>
      <c r="DV395" s="100"/>
      <c r="DW395" s="100"/>
      <c r="DX395" s="100"/>
      <c r="DY395" s="100"/>
      <c r="DZ395" s="100"/>
      <c r="EA395" s="100"/>
      <c r="EB395" s="100"/>
      <c r="EC395" s="100"/>
      <c r="ED395" s="100"/>
      <c r="EE395" s="100"/>
      <c r="EF395" s="100"/>
      <c r="EG395" s="100"/>
      <c r="EH395" s="100"/>
      <c r="EI395" s="100"/>
      <c r="EJ395" s="100"/>
      <c r="EK395" s="100"/>
      <c r="EL395" s="100"/>
      <c r="EM395" s="100"/>
      <c r="EN395" s="100"/>
      <c r="EO395" s="100"/>
      <c r="EP395" s="100"/>
      <c r="EQ395" s="223"/>
      <c r="ER395" s="224"/>
      <c r="ES395" s="223"/>
      <c r="ET395" s="223"/>
      <c r="EU395" s="225"/>
      <c r="EV395" s="225"/>
      <c r="EW395" s="225"/>
      <c r="EX395" s="225"/>
      <c r="EY395" s="225"/>
      <c r="EZ395" s="225"/>
      <c r="FA395" s="225"/>
      <c r="FB395" s="225"/>
      <c r="FC395" s="225"/>
      <c r="FD395" s="225"/>
      <c r="FE395" s="225"/>
      <c r="FF395" s="225"/>
      <c r="FG395" s="225"/>
      <c r="FH395" s="225"/>
      <c r="FI395" s="225"/>
      <c r="FJ395" s="225"/>
      <c r="FK395" s="225"/>
      <c r="FL395" s="225"/>
      <c r="FM395" s="223"/>
      <c r="FN395" s="223"/>
      <c r="FO395" s="223"/>
      <c r="FP395" s="223"/>
      <c r="FQ395" s="223"/>
      <c r="FR395" s="223"/>
      <c r="FS395" s="223"/>
      <c r="FT395" s="223"/>
      <c r="FU395" s="223"/>
      <c r="FV395" s="223"/>
      <c r="FW395" s="223"/>
      <c r="FX395" s="223"/>
      <c r="FY395" s="223"/>
      <c r="FZ395" s="223"/>
      <c r="GA395" s="223"/>
    </row>
    <row r="396">
      <c r="A396" s="100"/>
      <c r="B396" s="100"/>
      <c r="C396" s="100"/>
      <c r="D396" s="100"/>
      <c r="E396" s="103"/>
      <c r="F396" s="101"/>
      <c r="G396" s="100"/>
      <c r="H396" s="100"/>
      <c r="I396" s="100"/>
      <c r="J396" s="103"/>
      <c r="K396" s="100"/>
      <c r="L396" s="100"/>
      <c r="M396" s="101"/>
      <c r="N396" s="102"/>
      <c r="O396" s="103"/>
      <c r="P396" s="103"/>
      <c r="Q396" s="103"/>
      <c r="R396" s="103"/>
      <c r="S396" s="103"/>
      <c r="T396" s="100"/>
      <c r="U396" s="100"/>
      <c r="V396" s="100"/>
      <c r="W396" s="101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1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  <c r="AW396" s="100"/>
      <c r="AX396" s="100"/>
      <c r="AY396" s="100"/>
      <c r="AZ396" s="100"/>
      <c r="BA396" s="100"/>
      <c r="BB396" s="100"/>
      <c r="BC396" s="100"/>
      <c r="BD396" s="100"/>
      <c r="BE396" s="100"/>
      <c r="BF396" s="100"/>
      <c r="BG396" s="100"/>
      <c r="BH396" s="100"/>
      <c r="BI396" s="100"/>
      <c r="BJ396" s="100"/>
      <c r="BK396" s="100"/>
      <c r="BL396" s="100"/>
      <c r="BM396" s="100"/>
      <c r="BN396" s="100"/>
      <c r="BO396" s="100"/>
      <c r="BP396" s="100"/>
      <c r="BQ396" s="100"/>
      <c r="BR396" s="100"/>
      <c r="BS396" s="100"/>
      <c r="BT396" s="100"/>
      <c r="BU396" s="100"/>
      <c r="BV396" s="100"/>
      <c r="BW396" s="100"/>
      <c r="BX396" s="100"/>
      <c r="BY396" s="100"/>
      <c r="BZ396" s="100"/>
      <c r="CA396" s="100"/>
      <c r="CB396" s="100"/>
      <c r="CC396" s="100"/>
      <c r="CD396" s="100"/>
      <c r="CE396" s="100"/>
      <c r="CF396" s="100"/>
      <c r="CG396" s="100"/>
      <c r="CH396" s="100"/>
      <c r="CI396" s="100"/>
      <c r="CJ396" s="100"/>
      <c r="CK396" s="100"/>
      <c r="CL396" s="100"/>
      <c r="CM396" s="100"/>
      <c r="CN396" s="100"/>
      <c r="CO396" s="100"/>
      <c r="CP396" s="100"/>
      <c r="CQ396" s="100"/>
      <c r="CR396" s="100"/>
      <c r="CS396" s="100"/>
      <c r="CT396" s="100"/>
      <c r="CU396" s="100"/>
      <c r="CV396" s="100"/>
      <c r="CW396" s="100"/>
      <c r="CX396" s="100"/>
      <c r="CY396" s="100"/>
      <c r="CZ396" s="100"/>
      <c r="DA396" s="100"/>
      <c r="DB396" s="100"/>
      <c r="DC396" s="100"/>
      <c r="DD396" s="100"/>
      <c r="DE396" s="100"/>
      <c r="DF396" s="100"/>
      <c r="DG396" s="100"/>
      <c r="DH396" s="100"/>
      <c r="DI396" s="100"/>
      <c r="DJ396" s="100"/>
      <c r="DK396" s="100"/>
      <c r="DL396" s="100"/>
      <c r="DM396" s="100"/>
      <c r="DN396" s="100"/>
      <c r="DO396" s="100"/>
      <c r="DP396" s="100"/>
      <c r="DQ396" s="100"/>
      <c r="DR396" s="100"/>
      <c r="DS396" s="100"/>
      <c r="DT396" s="100"/>
      <c r="DU396" s="100"/>
      <c r="DV396" s="100"/>
      <c r="DW396" s="100"/>
      <c r="DX396" s="100"/>
      <c r="DY396" s="100"/>
      <c r="DZ396" s="100"/>
      <c r="EA396" s="100"/>
      <c r="EB396" s="100"/>
      <c r="EC396" s="100"/>
      <c r="ED396" s="100"/>
      <c r="EE396" s="100"/>
      <c r="EF396" s="100"/>
      <c r="EG396" s="100"/>
      <c r="EH396" s="100"/>
      <c r="EI396" s="100"/>
      <c r="EJ396" s="100"/>
      <c r="EK396" s="100"/>
      <c r="EL396" s="100"/>
      <c r="EM396" s="100"/>
      <c r="EN396" s="100"/>
      <c r="EO396" s="100"/>
      <c r="EP396" s="100"/>
      <c r="EQ396" s="223"/>
      <c r="ER396" s="224"/>
      <c r="ES396" s="223"/>
      <c r="ET396" s="223"/>
      <c r="EU396" s="225"/>
      <c r="EV396" s="225"/>
      <c r="EW396" s="225"/>
      <c r="EX396" s="225"/>
      <c r="EY396" s="225"/>
      <c r="EZ396" s="225"/>
      <c r="FA396" s="225"/>
      <c r="FB396" s="225"/>
      <c r="FC396" s="225"/>
      <c r="FD396" s="225"/>
      <c r="FE396" s="225"/>
      <c r="FF396" s="225"/>
      <c r="FG396" s="225"/>
      <c r="FH396" s="225"/>
      <c r="FI396" s="225"/>
      <c r="FJ396" s="225"/>
      <c r="FK396" s="225"/>
      <c r="FL396" s="225"/>
      <c r="FM396" s="223"/>
      <c r="FN396" s="223"/>
      <c r="FO396" s="223"/>
      <c r="FP396" s="223"/>
      <c r="FQ396" s="223"/>
      <c r="FR396" s="223"/>
      <c r="FS396" s="223"/>
      <c r="FT396" s="223"/>
      <c r="FU396" s="223"/>
      <c r="FV396" s="223"/>
      <c r="FW396" s="223"/>
      <c r="FX396" s="223"/>
      <c r="FY396" s="223"/>
      <c r="FZ396" s="223"/>
      <c r="GA396" s="223"/>
    </row>
    <row r="397">
      <c r="A397" s="100"/>
      <c r="B397" s="100"/>
      <c r="C397" s="100"/>
      <c r="D397" s="100"/>
      <c r="E397" s="103"/>
      <c r="F397" s="101"/>
      <c r="G397" s="100"/>
      <c r="H397" s="100"/>
      <c r="I397" s="100"/>
      <c r="J397" s="103"/>
      <c r="K397" s="100"/>
      <c r="L397" s="100"/>
      <c r="M397" s="101"/>
      <c r="N397" s="102"/>
      <c r="O397" s="103"/>
      <c r="P397" s="103"/>
      <c r="Q397" s="103"/>
      <c r="R397" s="103"/>
      <c r="S397" s="103"/>
      <c r="T397" s="100"/>
      <c r="U397" s="100"/>
      <c r="V397" s="100"/>
      <c r="W397" s="101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1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  <c r="AW397" s="100"/>
      <c r="AX397" s="100"/>
      <c r="AY397" s="100"/>
      <c r="AZ397" s="100"/>
      <c r="BA397" s="100"/>
      <c r="BB397" s="100"/>
      <c r="BC397" s="100"/>
      <c r="BD397" s="100"/>
      <c r="BE397" s="100"/>
      <c r="BF397" s="100"/>
      <c r="BG397" s="100"/>
      <c r="BH397" s="100"/>
      <c r="BI397" s="100"/>
      <c r="BJ397" s="100"/>
      <c r="BK397" s="100"/>
      <c r="BL397" s="100"/>
      <c r="BM397" s="100"/>
      <c r="BN397" s="100"/>
      <c r="BO397" s="100"/>
      <c r="BP397" s="100"/>
      <c r="BQ397" s="100"/>
      <c r="BR397" s="100"/>
      <c r="BS397" s="100"/>
      <c r="BT397" s="100"/>
      <c r="BU397" s="100"/>
      <c r="BV397" s="100"/>
      <c r="BW397" s="100"/>
      <c r="BX397" s="100"/>
      <c r="BY397" s="100"/>
      <c r="BZ397" s="100"/>
      <c r="CA397" s="100"/>
      <c r="CB397" s="100"/>
      <c r="CC397" s="100"/>
      <c r="CD397" s="100"/>
      <c r="CE397" s="100"/>
      <c r="CF397" s="100"/>
      <c r="CG397" s="100"/>
      <c r="CH397" s="100"/>
      <c r="CI397" s="100"/>
      <c r="CJ397" s="100"/>
      <c r="CK397" s="100"/>
      <c r="CL397" s="100"/>
      <c r="CM397" s="100"/>
      <c r="CN397" s="100"/>
      <c r="CO397" s="100"/>
      <c r="CP397" s="100"/>
      <c r="CQ397" s="100"/>
      <c r="CR397" s="100"/>
      <c r="CS397" s="100"/>
      <c r="CT397" s="100"/>
      <c r="CU397" s="100"/>
      <c r="CV397" s="100"/>
      <c r="CW397" s="100"/>
      <c r="CX397" s="100"/>
      <c r="CY397" s="100"/>
      <c r="CZ397" s="100"/>
      <c r="DA397" s="100"/>
      <c r="DB397" s="100"/>
      <c r="DC397" s="100"/>
      <c r="DD397" s="100"/>
      <c r="DE397" s="100"/>
      <c r="DF397" s="100"/>
      <c r="DG397" s="100"/>
      <c r="DH397" s="100"/>
      <c r="DI397" s="100"/>
      <c r="DJ397" s="100"/>
      <c r="DK397" s="100"/>
      <c r="DL397" s="100"/>
      <c r="DM397" s="100"/>
      <c r="DN397" s="100"/>
      <c r="DO397" s="100"/>
      <c r="DP397" s="100"/>
      <c r="DQ397" s="100"/>
      <c r="DR397" s="100"/>
      <c r="DS397" s="100"/>
      <c r="DT397" s="100"/>
      <c r="DU397" s="100"/>
      <c r="DV397" s="100"/>
      <c r="DW397" s="100"/>
      <c r="DX397" s="100"/>
      <c r="DY397" s="100"/>
      <c r="DZ397" s="100"/>
      <c r="EA397" s="100"/>
      <c r="EB397" s="100"/>
      <c r="EC397" s="100"/>
      <c r="ED397" s="100"/>
      <c r="EE397" s="100"/>
      <c r="EF397" s="100"/>
      <c r="EG397" s="100"/>
      <c r="EH397" s="100"/>
      <c r="EI397" s="100"/>
      <c r="EJ397" s="100"/>
      <c r="EK397" s="100"/>
      <c r="EL397" s="100"/>
      <c r="EM397" s="100"/>
      <c r="EN397" s="100"/>
      <c r="EO397" s="100"/>
      <c r="EP397" s="100"/>
      <c r="EQ397" s="223"/>
      <c r="ER397" s="224"/>
      <c r="ES397" s="223"/>
      <c r="ET397" s="223"/>
      <c r="EU397" s="225"/>
      <c r="EV397" s="225"/>
      <c r="EW397" s="225"/>
      <c r="EX397" s="225"/>
      <c r="EY397" s="225"/>
      <c r="EZ397" s="225"/>
      <c r="FA397" s="225"/>
      <c r="FB397" s="225"/>
      <c r="FC397" s="225"/>
      <c r="FD397" s="225"/>
      <c r="FE397" s="225"/>
      <c r="FF397" s="225"/>
      <c r="FG397" s="225"/>
      <c r="FH397" s="225"/>
      <c r="FI397" s="225"/>
      <c r="FJ397" s="225"/>
      <c r="FK397" s="225"/>
      <c r="FL397" s="225"/>
      <c r="FM397" s="223"/>
      <c r="FN397" s="223"/>
      <c r="FO397" s="223"/>
      <c r="FP397" s="223"/>
      <c r="FQ397" s="223"/>
      <c r="FR397" s="223"/>
      <c r="FS397" s="223"/>
      <c r="FT397" s="223"/>
      <c r="FU397" s="223"/>
      <c r="FV397" s="223"/>
      <c r="FW397" s="223"/>
      <c r="FX397" s="223"/>
      <c r="FY397" s="223"/>
      <c r="FZ397" s="223"/>
      <c r="GA397" s="223"/>
    </row>
    <row r="398">
      <c r="A398" s="100"/>
      <c r="B398" s="100"/>
      <c r="C398" s="100"/>
      <c r="D398" s="100"/>
      <c r="E398" s="103"/>
      <c r="F398" s="101"/>
      <c r="G398" s="100"/>
      <c r="H398" s="100"/>
      <c r="I398" s="100"/>
      <c r="J398" s="103"/>
      <c r="K398" s="100"/>
      <c r="L398" s="100"/>
      <c r="M398" s="101"/>
      <c r="N398" s="102"/>
      <c r="O398" s="103"/>
      <c r="P398" s="103"/>
      <c r="Q398" s="103"/>
      <c r="R398" s="103"/>
      <c r="S398" s="103"/>
      <c r="T398" s="100"/>
      <c r="U398" s="100"/>
      <c r="V398" s="100"/>
      <c r="W398" s="101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1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  <c r="AW398" s="100"/>
      <c r="AX398" s="100"/>
      <c r="AY398" s="100"/>
      <c r="AZ398" s="100"/>
      <c r="BA398" s="100"/>
      <c r="BB398" s="100"/>
      <c r="BC398" s="100"/>
      <c r="BD398" s="100"/>
      <c r="BE398" s="100"/>
      <c r="BF398" s="100"/>
      <c r="BG398" s="100"/>
      <c r="BH398" s="100"/>
      <c r="BI398" s="100"/>
      <c r="BJ398" s="100"/>
      <c r="BK398" s="100"/>
      <c r="BL398" s="100"/>
      <c r="BM398" s="100"/>
      <c r="BN398" s="100"/>
      <c r="BO398" s="100"/>
      <c r="BP398" s="100"/>
      <c r="BQ398" s="100"/>
      <c r="BR398" s="100"/>
      <c r="BS398" s="100"/>
      <c r="BT398" s="100"/>
      <c r="BU398" s="100"/>
      <c r="BV398" s="100"/>
      <c r="BW398" s="100"/>
      <c r="BX398" s="100"/>
      <c r="BY398" s="100"/>
      <c r="BZ398" s="100"/>
      <c r="CA398" s="100"/>
      <c r="CB398" s="100"/>
      <c r="CC398" s="100"/>
      <c r="CD398" s="100"/>
      <c r="CE398" s="100"/>
      <c r="CF398" s="100"/>
      <c r="CG398" s="100"/>
      <c r="CH398" s="100"/>
      <c r="CI398" s="100"/>
      <c r="CJ398" s="100"/>
      <c r="CK398" s="100"/>
      <c r="CL398" s="100"/>
      <c r="CM398" s="100"/>
      <c r="CN398" s="100"/>
      <c r="CO398" s="100"/>
      <c r="CP398" s="100"/>
      <c r="CQ398" s="100"/>
      <c r="CR398" s="100"/>
      <c r="CS398" s="100"/>
      <c r="CT398" s="100"/>
      <c r="CU398" s="100"/>
      <c r="CV398" s="100"/>
      <c r="CW398" s="100"/>
      <c r="CX398" s="100"/>
      <c r="CY398" s="100"/>
      <c r="CZ398" s="100"/>
      <c r="DA398" s="100"/>
      <c r="DB398" s="100"/>
      <c r="DC398" s="100"/>
      <c r="DD398" s="100"/>
      <c r="DE398" s="100"/>
      <c r="DF398" s="100"/>
      <c r="DG398" s="100"/>
      <c r="DH398" s="100"/>
      <c r="DI398" s="100"/>
      <c r="DJ398" s="100"/>
      <c r="DK398" s="100"/>
      <c r="DL398" s="100"/>
      <c r="DM398" s="100"/>
      <c r="DN398" s="100"/>
      <c r="DO398" s="100"/>
      <c r="DP398" s="100"/>
      <c r="DQ398" s="100"/>
      <c r="DR398" s="100"/>
      <c r="DS398" s="100"/>
      <c r="DT398" s="100"/>
      <c r="DU398" s="100"/>
      <c r="DV398" s="100"/>
      <c r="DW398" s="100"/>
      <c r="DX398" s="100"/>
      <c r="DY398" s="100"/>
      <c r="DZ398" s="100"/>
      <c r="EA398" s="100"/>
      <c r="EB398" s="100"/>
      <c r="EC398" s="100"/>
      <c r="ED398" s="100"/>
      <c r="EE398" s="100"/>
      <c r="EF398" s="100"/>
      <c r="EG398" s="100"/>
      <c r="EH398" s="100"/>
      <c r="EI398" s="100"/>
      <c r="EJ398" s="100"/>
      <c r="EK398" s="100"/>
      <c r="EL398" s="100"/>
      <c r="EM398" s="100"/>
      <c r="EN398" s="100"/>
      <c r="EO398" s="100"/>
      <c r="EP398" s="100"/>
      <c r="EQ398" s="223"/>
      <c r="ER398" s="224"/>
      <c r="ES398" s="223"/>
      <c r="ET398" s="223"/>
      <c r="EU398" s="225"/>
      <c r="EV398" s="225"/>
      <c r="EW398" s="225"/>
      <c r="EX398" s="225"/>
      <c r="EY398" s="225"/>
      <c r="EZ398" s="225"/>
      <c r="FA398" s="225"/>
      <c r="FB398" s="225"/>
      <c r="FC398" s="225"/>
      <c r="FD398" s="225"/>
      <c r="FE398" s="225"/>
      <c r="FF398" s="225"/>
      <c r="FG398" s="225"/>
      <c r="FH398" s="225"/>
      <c r="FI398" s="225"/>
      <c r="FJ398" s="225"/>
      <c r="FK398" s="225"/>
      <c r="FL398" s="225"/>
      <c r="FM398" s="223"/>
      <c r="FN398" s="223"/>
      <c r="FO398" s="223"/>
      <c r="FP398" s="223"/>
      <c r="FQ398" s="223"/>
      <c r="FR398" s="223"/>
      <c r="FS398" s="223"/>
      <c r="FT398" s="223"/>
      <c r="FU398" s="223"/>
      <c r="FV398" s="223"/>
      <c r="FW398" s="223"/>
      <c r="FX398" s="223"/>
      <c r="FY398" s="223"/>
      <c r="FZ398" s="223"/>
      <c r="GA398" s="223"/>
    </row>
    <row r="399">
      <c r="A399" s="100"/>
      <c r="B399" s="100"/>
      <c r="C399" s="100"/>
      <c r="D399" s="100"/>
      <c r="E399" s="103"/>
      <c r="F399" s="101"/>
      <c r="G399" s="100"/>
      <c r="H399" s="100"/>
      <c r="I399" s="100"/>
      <c r="J399" s="103"/>
      <c r="K399" s="100"/>
      <c r="L399" s="100"/>
      <c r="M399" s="101"/>
      <c r="N399" s="102"/>
      <c r="O399" s="103"/>
      <c r="P399" s="103"/>
      <c r="Q399" s="103"/>
      <c r="R399" s="103"/>
      <c r="S399" s="103"/>
      <c r="T399" s="100"/>
      <c r="U399" s="100"/>
      <c r="V399" s="100"/>
      <c r="W399" s="101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1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  <c r="AW399" s="100"/>
      <c r="AX399" s="100"/>
      <c r="AY399" s="100"/>
      <c r="AZ399" s="100"/>
      <c r="BA399" s="100"/>
      <c r="BB399" s="100"/>
      <c r="BC399" s="100"/>
      <c r="BD399" s="100"/>
      <c r="BE399" s="100"/>
      <c r="BF399" s="100"/>
      <c r="BG399" s="100"/>
      <c r="BH399" s="100"/>
      <c r="BI399" s="100"/>
      <c r="BJ399" s="100"/>
      <c r="BK399" s="100"/>
      <c r="BL399" s="100"/>
      <c r="BM399" s="100"/>
      <c r="BN399" s="100"/>
      <c r="BO399" s="100"/>
      <c r="BP399" s="100"/>
      <c r="BQ399" s="100"/>
      <c r="BR399" s="100"/>
      <c r="BS399" s="100"/>
      <c r="BT399" s="100"/>
      <c r="BU399" s="100"/>
      <c r="BV399" s="100"/>
      <c r="BW399" s="100"/>
      <c r="BX399" s="100"/>
      <c r="BY399" s="100"/>
      <c r="BZ399" s="100"/>
      <c r="CA399" s="100"/>
      <c r="CB399" s="100"/>
      <c r="CC399" s="100"/>
      <c r="CD399" s="100"/>
      <c r="CE399" s="100"/>
      <c r="CF399" s="100"/>
      <c r="CG399" s="100"/>
      <c r="CH399" s="100"/>
      <c r="CI399" s="100"/>
      <c r="CJ399" s="100"/>
      <c r="CK399" s="100"/>
      <c r="CL399" s="100"/>
      <c r="CM399" s="100"/>
      <c r="CN399" s="100"/>
      <c r="CO399" s="100"/>
      <c r="CP399" s="100"/>
      <c r="CQ399" s="100"/>
      <c r="CR399" s="100"/>
      <c r="CS399" s="100"/>
      <c r="CT399" s="100"/>
      <c r="CU399" s="100"/>
      <c r="CV399" s="100"/>
      <c r="CW399" s="100"/>
      <c r="CX399" s="100"/>
      <c r="CY399" s="100"/>
      <c r="CZ399" s="100"/>
      <c r="DA399" s="100"/>
      <c r="DB399" s="100"/>
      <c r="DC399" s="100"/>
      <c r="DD399" s="100"/>
      <c r="DE399" s="100"/>
      <c r="DF399" s="100"/>
      <c r="DG399" s="100"/>
      <c r="DH399" s="100"/>
      <c r="DI399" s="100"/>
      <c r="DJ399" s="100"/>
      <c r="DK399" s="100"/>
      <c r="DL399" s="100"/>
      <c r="DM399" s="100"/>
      <c r="DN399" s="100"/>
      <c r="DO399" s="100"/>
      <c r="DP399" s="100"/>
      <c r="DQ399" s="100"/>
      <c r="DR399" s="100"/>
      <c r="DS399" s="100"/>
      <c r="DT399" s="100"/>
      <c r="DU399" s="100"/>
      <c r="DV399" s="100"/>
      <c r="DW399" s="100"/>
      <c r="DX399" s="100"/>
      <c r="DY399" s="100"/>
      <c r="DZ399" s="100"/>
      <c r="EA399" s="100"/>
      <c r="EB399" s="100"/>
      <c r="EC399" s="100"/>
      <c r="ED399" s="100"/>
      <c r="EE399" s="100"/>
      <c r="EF399" s="100"/>
      <c r="EG399" s="100"/>
      <c r="EH399" s="100"/>
      <c r="EI399" s="100"/>
      <c r="EJ399" s="100"/>
      <c r="EK399" s="100"/>
      <c r="EL399" s="100"/>
      <c r="EM399" s="100"/>
      <c r="EN399" s="100"/>
      <c r="EO399" s="100"/>
      <c r="EP399" s="100"/>
      <c r="EQ399" s="223"/>
      <c r="ER399" s="224"/>
      <c r="ES399" s="223"/>
      <c r="ET399" s="223"/>
      <c r="EU399" s="225"/>
      <c r="EV399" s="225"/>
      <c r="EW399" s="225"/>
      <c r="EX399" s="225"/>
      <c r="EY399" s="225"/>
      <c r="EZ399" s="225"/>
      <c r="FA399" s="225"/>
      <c r="FB399" s="225"/>
      <c r="FC399" s="225"/>
      <c r="FD399" s="225"/>
      <c r="FE399" s="225"/>
      <c r="FF399" s="225"/>
      <c r="FG399" s="225"/>
      <c r="FH399" s="225"/>
      <c r="FI399" s="225"/>
      <c r="FJ399" s="225"/>
      <c r="FK399" s="225"/>
      <c r="FL399" s="225"/>
      <c r="FM399" s="223"/>
      <c r="FN399" s="223"/>
      <c r="FO399" s="223"/>
      <c r="FP399" s="223"/>
      <c r="FQ399" s="223"/>
      <c r="FR399" s="223"/>
      <c r="FS399" s="223"/>
      <c r="FT399" s="223"/>
      <c r="FU399" s="223"/>
      <c r="FV399" s="223"/>
      <c r="FW399" s="223"/>
      <c r="FX399" s="223"/>
      <c r="FY399" s="223"/>
      <c r="FZ399" s="223"/>
      <c r="GA399" s="223"/>
    </row>
    <row r="400">
      <c r="A400" s="100"/>
      <c r="B400" s="100"/>
      <c r="C400" s="100"/>
      <c r="D400" s="100"/>
      <c r="E400" s="103"/>
      <c r="F400" s="101"/>
      <c r="G400" s="100"/>
      <c r="H400" s="100"/>
      <c r="I400" s="100"/>
      <c r="J400" s="103"/>
      <c r="K400" s="100"/>
      <c r="L400" s="100"/>
      <c r="M400" s="101"/>
      <c r="N400" s="102"/>
      <c r="O400" s="103"/>
      <c r="P400" s="103"/>
      <c r="Q400" s="103"/>
      <c r="R400" s="103"/>
      <c r="S400" s="103"/>
      <c r="T400" s="100"/>
      <c r="U400" s="100"/>
      <c r="V400" s="100"/>
      <c r="W400" s="101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1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  <c r="AW400" s="100"/>
      <c r="AX400" s="100"/>
      <c r="AY400" s="100"/>
      <c r="AZ400" s="100"/>
      <c r="BA400" s="100"/>
      <c r="BB400" s="100"/>
      <c r="BC400" s="100"/>
      <c r="BD400" s="100"/>
      <c r="BE400" s="100"/>
      <c r="BF400" s="100"/>
      <c r="BG400" s="100"/>
      <c r="BH400" s="100"/>
      <c r="BI400" s="100"/>
      <c r="BJ400" s="100"/>
      <c r="BK400" s="100"/>
      <c r="BL400" s="100"/>
      <c r="BM400" s="100"/>
      <c r="BN400" s="100"/>
      <c r="BO400" s="100"/>
      <c r="BP400" s="100"/>
      <c r="BQ400" s="100"/>
      <c r="BR400" s="100"/>
      <c r="BS400" s="100"/>
      <c r="BT400" s="100"/>
      <c r="BU400" s="100"/>
      <c r="BV400" s="100"/>
      <c r="BW400" s="100"/>
      <c r="BX400" s="100"/>
      <c r="BY400" s="100"/>
      <c r="BZ400" s="100"/>
      <c r="CA400" s="100"/>
      <c r="CB400" s="100"/>
      <c r="CC400" s="100"/>
      <c r="CD400" s="100"/>
      <c r="CE400" s="100"/>
      <c r="CF400" s="100"/>
      <c r="CG400" s="100"/>
      <c r="CH400" s="100"/>
      <c r="CI400" s="100"/>
      <c r="CJ400" s="100"/>
      <c r="CK400" s="100"/>
      <c r="CL400" s="100"/>
      <c r="CM400" s="100"/>
      <c r="CN400" s="100"/>
      <c r="CO400" s="100"/>
      <c r="CP400" s="100"/>
      <c r="CQ400" s="100"/>
      <c r="CR400" s="100"/>
      <c r="CS400" s="100"/>
      <c r="CT400" s="100"/>
      <c r="CU400" s="100"/>
      <c r="CV400" s="100"/>
      <c r="CW400" s="100"/>
      <c r="CX400" s="100"/>
      <c r="CY400" s="100"/>
      <c r="CZ400" s="100"/>
      <c r="DA400" s="100"/>
      <c r="DB400" s="100"/>
      <c r="DC400" s="100"/>
      <c r="DD400" s="100"/>
      <c r="DE400" s="100"/>
      <c r="DF400" s="100"/>
      <c r="DG400" s="100"/>
      <c r="DH400" s="100"/>
      <c r="DI400" s="100"/>
      <c r="DJ400" s="100"/>
      <c r="DK400" s="100"/>
      <c r="DL400" s="100"/>
      <c r="DM400" s="100"/>
      <c r="DN400" s="100"/>
      <c r="DO400" s="100"/>
      <c r="DP400" s="100"/>
      <c r="DQ400" s="100"/>
      <c r="DR400" s="100"/>
      <c r="DS400" s="100"/>
      <c r="DT400" s="100"/>
      <c r="DU400" s="100"/>
      <c r="DV400" s="100"/>
      <c r="DW400" s="100"/>
      <c r="DX400" s="100"/>
      <c r="DY400" s="100"/>
      <c r="DZ400" s="100"/>
      <c r="EA400" s="100"/>
      <c r="EB400" s="100"/>
      <c r="EC400" s="100"/>
      <c r="ED400" s="100"/>
      <c r="EE400" s="100"/>
      <c r="EF400" s="100"/>
      <c r="EG400" s="100"/>
      <c r="EH400" s="100"/>
      <c r="EI400" s="100"/>
      <c r="EJ400" s="100"/>
      <c r="EK400" s="100"/>
      <c r="EL400" s="100"/>
      <c r="EM400" s="100"/>
      <c r="EN400" s="100"/>
      <c r="EO400" s="100"/>
      <c r="EP400" s="100"/>
      <c r="EQ400" s="223"/>
      <c r="ER400" s="224"/>
      <c r="ES400" s="223"/>
      <c r="ET400" s="223"/>
      <c r="EU400" s="225"/>
      <c r="EV400" s="225"/>
      <c r="EW400" s="225"/>
      <c r="EX400" s="225"/>
      <c r="EY400" s="225"/>
      <c r="EZ400" s="225"/>
      <c r="FA400" s="225"/>
      <c r="FB400" s="225"/>
      <c r="FC400" s="225"/>
      <c r="FD400" s="225"/>
      <c r="FE400" s="225"/>
      <c r="FF400" s="225"/>
      <c r="FG400" s="225"/>
      <c r="FH400" s="225"/>
      <c r="FI400" s="225"/>
      <c r="FJ400" s="225"/>
      <c r="FK400" s="225"/>
      <c r="FL400" s="225"/>
      <c r="FM400" s="223"/>
      <c r="FN400" s="223"/>
      <c r="FO400" s="223"/>
      <c r="FP400" s="223"/>
      <c r="FQ400" s="223"/>
      <c r="FR400" s="223"/>
      <c r="FS400" s="223"/>
      <c r="FT400" s="223"/>
      <c r="FU400" s="223"/>
      <c r="FV400" s="223"/>
      <c r="FW400" s="223"/>
      <c r="FX400" s="223"/>
      <c r="FY400" s="223"/>
      <c r="FZ400" s="223"/>
      <c r="GA400" s="223"/>
    </row>
    <row r="401">
      <c r="A401" s="100"/>
      <c r="B401" s="100"/>
      <c r="C401" s="100"/>
      <c r="D401" s="100"/>
      <c r="E401" s="103"/>
      <c r="F401" s="101"/>
      <c r="G401" s="100"/>
      <c r="H401" s="100"/>
      <c r="I401" s="100"/>
      <c r="J401" s="103"/>
      <c r="K401" s="100"/>
      <c r="L401" s="100"/>
      <c r="M401" s="101"/>
      <c r="N401" s="102"/>
      <c r="O401" s="103"/>
      <c r="P401" s="103"/>
      <c r="Q401" s="103"/>
      <c r="R401" s="103"/>
      <c r="S401" s="103"/>
      <c r="T401" s="100"/>
      <c r="U401" s="100"/>
      <c r="V401" s="100"/>
      <c r="W401" s="101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1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  <c r="AW401" s="100"/>
      <c r="AX401" s="100"/>
      <c r="AY401" s="100"/>
      <c r="AZ401" s="100"/>
      <c r="BA401" s="100"/>
      <c r="BB401" s="100"/>
      <c r="BC401" s="100"/>
      <c r="BD401" s="100"/>
      <c r="BE401" s="100"/>
      <c r="BF401" s="100"/>
      <c r="BG401" s="100"/>
      <c r="BH401" s="100"/>
      <c r="BI401" s="100"/>
      <c r="BJ401" s="100"/>
      <c r="BK401" s="100"/>
      <c r="BL401" s="100"/>
      <c r="BM401" s="100"/>
      <c r="BN401" s="100"/>
      <c r="BO401" s="100"/>
      <c r="BP401" s="100"/>
      <c r="BQ401" s="100"/>
      <c r="BR401" s="100"/>
      <c r="BS401" s="100"/>
      <c r="BT401" s="100"/>
      <c r="BU401" s="100"/>
      <c r="BV401" s="100"/>
      <c r="BW401" s="100"/>
      <c r="BX401" s="100"/>
      <c r="BY401" s="100"/>
      <c r="BZ401" s="100"/>
      <c r="CA401" s="100"/>
      <c r="CB401" s="100"/>
      <c r="CC401" s="100"/>
      <c r="CD401" s="100"/>
      <c r="CE401" s="100"/>
      <c r="CF401" s="100"/>
      <c r="CG401" s="100"/>
      <c r="CH401" s="100"/>
      <c r="CI401" s="100"/>
      <c r="CJ401" s="100"/>
      <c r="CK401" s="100"/>
      <c r="CL401" s="100"/>
      <c r="CM401" s="100"/>
      <c r="CN401" s="100"/>
      <c r="CO401" s="100"/>
      <c r="CP401" s="100"/>
      <c r="CQ401" s="100"/>
      <c r="CR401" s="100"/>
      <c r="CS401" s="100"/>
      <c r="CT401" s="100"/>
      <c r="CU401" s="100"/>
      <c r="CV401" s="100"/>
      <c r="CW401" s="100"/>
      <c r="CX401" s="100"/>
      <c r="CY401" s="100"/>
      <c r="CZ401" s="100"/>
      <c r="DA401" s="100"/>
      <c r="DB401" s="100"/>
      <c r="DC401" s="100"/>
      <c r="DD401" s="100"/>
      <c r="DE401" s="100"/>
      <c r="DF401" s="100"/>
      <c r="DG401" s="100"/>
      <c r="DH401" s="100"/>
      <c r="DI401" s="100"/>
      <c r="DJ401" s="100"/>
      <c r="DK401" s="100"/>
      <c r="DL401" s="100"/>
      <c r="DM401" s="100"/>
      <c r="DN401" s="100"/>
      <c r="DO401" s="100"/>
      <c r="DP401" s="100"/>
      <c r="DQ401" s="100"/>
      <c r="DR401" s="100"/>
      <c r="DS401" s="100"/>
      <c r="DT401" s="100"/>
      <c r="DU401" s="100"/>
      <c r="DV401" s="100"/>
      <c r="DW401" s="100"/>
      <c r="DX401" s="100"/>
      <c r="DY401" s="100"/>
      <c r="DZ401" s="100"/>
      <c r="EA401" s="100"/>
      <c r="EB401" s="100"/>
      <c r="EC401" s="100"/>
      <c r="ED401" s="100"/>
      <c r="EE401" s="100"/>
      <c r="EF401" s="100"/>
      <c r="EG401" s="100"/>
      <c r="EH401" s="100"/>
      <c r="EI401" s="100"/>
      <c r="EJ401" s="100"/>
      <c r="EK401" s="100"/>
      <c r="EL401" s="100"/>
      <c r="EM401" s="100"/>
      <c r="EN401" s="100"/>
      <c r="EO401" s="100"/>
      <c r="EP401" s="100"/>
      <c r="EQ401" s="223"/>
      <c r="ER401" s="224"/>
      <c r="ES401" s="223"/>
      <c r="ET401" s="223"/>
      <c r="EU401" s="225"/>
      <c r="EV401" s="225"/>
      <c r="EW401" s="225"/>
      <c r="EX401" s="225"/>
      <c r="EY401" s="225"/>
      <c r="EZ401" s="225"/>
      <c r="FA401" s="225"/>
      <c r="FB401" s="225"/>
      <c r="FC401" s="225"/>
      <c r="FD401" s="225"/>
      <c r="FE401" s="225"/>
      <c r="FF401" s="225"/>
      <c r="FG401" s="225"/>
      <c r="FH401" s="225"/>
      <c r="FI401" s="225"/>
      <c r="FJ401" s="225"/>
      <c r="FK401" s="225"/>
      <c r="FL401" s="225"/>
      <c r="FM401" s="223"/>
      <c r="FN401" s="223"/>
      <c r="FO401" s="223"/>
      <c r="FP401" s="223"/>
      <c r="FQ401" s="223"/>
      <c r="FR401" s="223"/>
      <c r="FS401" s="223"/>
      <c r="FT401" s="223"/>
      <c r="FU401" s="223"/>
      <c r="FV401" s="223"/>
      <c r="FW401" s="223"/>
      <c r="FX401" s="223"/>
      <c r="FY401" s="223"/>
      <c r="FZ401" s="223"/>
      <c r="GA401" s="223"/>
    </row>
    <row r="402">
      <c r="A402" s="100"/>
      <c r="B402" s="100"/>
      <c r="C402" s="100"/>
      <c r="D402" s="100"/>
      <c r="E402" s="103"/>
      <c r="F402" s="101"/>
      <c r="G402" s="100"/>
      <c r="H402" s="100"/>
      <c r="I402" s="100"/>
      <c r="J402" s="103"/>
      <c r="K402" s="100"/>
      <c r="L402" s="100"/>
      <c r="M402" s="101"/>
      <c r="N402" s="102"/>
      <c r="O402" s="103"/>
      <c r="P402" s="103"/>
      <c r="Q402" s="103"/>
      <c r="R402" s="103"/>
      <c r="S402" s="103"/>
      <c r="T402" s="100"/>
      <c r="U402" s="100"/>
      <c r="V402" s="100"/>
      <c r="W402" s="101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1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  <c r="AW402" s="100"/>
      <c r="AX402" s="100"/>
      <c r="AY402" s="100"/>
      <c r="AZ402" s="100"/>
      <c r="BA402" s="100"/>
      <c r="BB402" s="100"/>
      <c r="BC402" s="100"/>
      <c r="BD402" s="100"/>
      <c r="BE402" s="100"/>
      <c r="BF402" s="100"/>
      <c r="BG402" s="100"/>
      <c r="BH402" s="100"/>
      <c r="BI402" s="100"/>
      <c r="BJ402" s="100"/>
      <c r="BK402" s="100"/>
      <c r="BL402" s="100"/>
      <c r="BM402" s="100"/>
      <c r="BN402" s="100"/>
      <c r="BO402" s="100"/>
      <c r="BP402" s="100"/>
      <c r="BQ402" s="100"/>
      <c r="BR402" s="100"/>
      <c r="BS402" s="100"/>
      <c r="BT402" s="100"/>
      <c r="BU402" s="100"/>
      <c r="BV402" s="100"/>
      <c r="BW402" s="100"/>
      <c r="BX402" s="100"/>
      <c r="BY402" s="100"/>
      <c r="BZ402" s="100"/>
      <c r="CA402" s="100"/>
      <c r="CB402" s="100"/>
      <c r="CC402" s="100"/>
      <c r="CD402" s="100"/>
      <c r="CE402" s="100"/>
      <c r="CF402" s="100"/>
      <c r="CG402" s="100"/>
      <c r="CH402" s="100"/>
      <c r="CI402" s="100"/>
      <c r="CJ402" s="100"/>
      <c r="CK402" s="100"/>
      <c r="CL402" s="100"/>
      <c r="CM402" s="100"/>
      <c r="CN402" s="100"/>
      <c r="CO402" s="100"/>
      <c r="CP402" s="100"/>
      <c r="CQ402" s="100"/>
      <c r="CR402" s="100"/>
      <c r="CS402" s="100"/>
      <c r="CT402" s="100"/>
      <c r="CU402" s="100"/>
      <c r="CV402" s="100"/>
      <c r="CW402" s="100"/>
      <c r="CX402" s="100"/>
      <c r="CY402" s="100"/>
      <c r="CZ402" s="100"/>
      <c r="DA402" s="100"/>
      <c r="DB402" s="100"/>
      <c r="DC402" s="100"/>
      <c r="DD402" s="100"/>
      <c r="DE402" s="100"/>
      <c r="DF402" s="100"/>
      <c r="DG402" s="100"/>
      <c r="DH402" s="100"/>
      <c r="DI402" s="100"/>
      <c r="DJ402" s="100"/>
      <c r="DK402" s="100"/>
      <c r="DL402" s="100"/>
      <c r="DM402" s="100"/>
      <c r="DN402" s="100"/>
      <c r="DO402" s="100"/>
      <c r="DP402" s="100"/>
      <c r="DQ402" s="100"/>
      <c r="DR402" s="100"/>
      <c r="DS402" s="100"/>
      <c r="DT402" s="100"/>
      <c r="DU402" s="100"/>
      <c r="DV402" s="100"/>
      <c r="DW402" s="100"/>
      <c r="DX402" s="100"/>
      <c r="DY402" s="100"/>
      <c r="DZ402" s="100"/>
      <c r="EA402" s="100"/>
      <c r="EB402" s="100"/>
      <c r="EC402" s="100"/>
      <c r="ED402" s="100"/>
      <c r="EE402" s="100"/>
      <c r="EF402" s="100"/>
      <c r="EG402" s="100"/>
      <c r="EH402" s="100"/>
      <c r="EI402" s="100"/>
      <c r="EJ402" s="100"/>
      <c r="EK402" s="100"/>
      <c r="EL402" s="100"/>
      <c r="EM402" s="100"/>
      <c r="EN402" s="100"/>
      <c r="EO402" s="100"/>
      <c r="EP402" s="100"/>
      <c r="EQ402" s="223"/>
      <c r="ER402" s="224"/>
      <c r="ES402" s="223"/>
      <c r="ET402" s="223"/>
      <c r="EU402" s="225"/>
      <c r="EV402" s="225"/>
      <c r="EW402" s="225"/>
      <c r="EX402" s="225"/>
      <c r="EY402" s="225"/>
      <c r="EZ402" s="225"/>
      <c r="FA402" s="225"/>
      <c r="FB402" s="225"/>
      <c r="FC402" s="225"/>
      <c r="FD402" s="225"/>
      <c r="FE402" s="225"/>
      <c r="FF402" s="225"/>
      <c r="FG402" s="225"/>
      <c r="FH402" s="225"/>
      <c r="FI402" s="225"/>
      <c r="FJ402" s="225"/>
      <c r="FK402" s="225"/>
      <c r="FL402" s="225"/>
      <c r="FM402" s="223"/>
      <c r="FN402" s="223"/>
      <c r="FO402" s="223"/>
      <c r="FP402" s="223"/>
      <c r="FQ402" s="223"/>
      <c r="FR402" s="223"/>
      <c r="FS402" s="223"/>
      <c r="FT402" s="223"/>
      <c r="FU402" s="223"/>
      <c r="FV402" s="223"/>
      <c r="FW402" s="223"/>
      <c r="FX402" s="223"/>
      <c r="FY402" s="223"/>
      <c r="FZ402" s="223"/>
      <c r="GA402" s="223"/>
    </row>
    <row r="403">
      <c r="A403" s="100"/>
      <c r="B403" s="100"/>
      <c r="C403" s="100"/>
      <c r="D403" s="100"/>
      <c r="E403" s="103"/>
      <c r="F403" s="101"/>
      <c r="G403" s="100"/>
      <c r="H403" s="100"/>
      <c r="I403" s="100"/>
      <c r="J403" s="103"/>
      <c r="K403" s="100"/>
      <c r="L403" s="100"/>
      <c r="M403" s="101"/>
      <c r="N403" s="102"/>
      <c r="O403" s="103"/>
      <c r="P403" s="103"/>
      <c r="Q403" s="103"/>
      <c r="R403" s="103"/>
      <c r="S403" s="103"/>
      <c r="T403" s="100"/>
      <c r="U403" s="100"/>
      <c r="V403" s="100"/>
      <c r="W403" s="101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1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  <c r="AW403" s="100"/>
      <c r="AX403" s="100"/>
      <c r="AY403" s="100"/>
      <c r="AZ403" s="100"/>
      <c r="BA403" s="100"/>
      <c r="BB403" s="100"/>
      <c r="BC403" s="100"/>
      <c r="BD403" s="100"/>
      <c r="BE403" s="100"/>
      <c r="BF403" s="100"/>
      <c r="BG403" s="100"/>
      <c r="BH403" s="100"/>
      <c r="BI403" s="100"/>
      <c r="BJ403" s="100"/>
      <c r="BK403" s="100"/>
      <c r="BL403" s="100"/>
      <c r="BM403" s="100"/>
      <c r="BN403" s="100"/>
      <c r="BO403" s="100"/>
      <c r="BP403" s="100"/>
      <c r="BQ403" s="100"/>
      <c r="BR403" s="100"/>
      <c r="BS403" s="100"/>
      <c r="BT403" s="100"/>
      <c r="BU403" s="100"/>
      <c r="BV403" s="100"/>
      <c r="BW403" s="100"/>
      <c r="BX403" s="100"/>
      <c r="BY403" s="100"/>
      <c r="BZ403" s="100"/>
      <c r="CA403" s="100"/>
      <c r="CB403" s="100"/>
      <c r="CC403" s="100"/>
      <c r="CD403" s="100"/>
      <c r="CE403" s="100"/>
      <c r="CF403" s="100"/>
      <c r="CG403" s="100"/>
      <c r="CH403" s="100"/>
      <c r="CI403" s="100"/>
      <c r="CJ403" s="100"/>
      <c r="CK403" s="100"/>
      <c r="CL403" s="100"/>
      <c r="CM403" s="100"/>
      <c r="CN403" s="100"/>
      <c r="CO403" s="100"/>
      <c r="CP403" s="100"/>
      <c r="CQ403" s="100"/>
      <c r="CR403" s="100"/>
      <c r="CS403" s="100"/>
      <c r="CT403" s="100"/>
      <c r="CU403" s="100"/>
      <c r="CV403" s="100"/>
      <c r="CW403" s="100"/>
      <c r="CX403" s="100"/>
      <c r="CY403" s="100"/>
      <c r="CZ403" s="100"/>
      <c r="DA403" s="100"/>
      <c r="DB403" s="100"/>
      <c r="DC403" s="100"/>
      <c r="DD403" s="100"/>
      <c r="DE403" s="100"/>
      <c r="DF403" s="100"/>
      <c r="DG403" s="100"/>
      <c r="DH403" s="100"/>
      <c r="DI403" s="100"/>
      <c r="DJ403" s="100"/>
      <c r="DK403" s="100"/>
      <c r="DL403" s="100"/>
      <c r="DM403" s="100"/>
      <c r="DN403" s="100"/>
      <c r="DO403" s="100"/>
      <c r="DP403" s="100"/>
      <c r="DQ403" s="100"/>
      <c r="DR403" s="100"/>
      <c r="DS403" s="100"/>
      <c r="DT403" s="100"/>
      <c r="DU403" s="100"/>
      <c r="DV403" s="100"/>
      <c r="DW403" s="100"/>
      <c r="DX403" s="100"/>
      <c r="DY403" s="100"/>
      <c r="DZ403" s="100"/>
      <c r="EA403" s="100"/>
      <c r="EB403" s="100"/>
      <c r="EC403" s="100"/>
      <c r="ED403" s="100"/>
      <c r="EE403" s="100"/>
      <c r="EF403" s="100"/>
      <c r="EG403" s="100"/>
      <c r="EH403" s="100"/>
      <c r="EI403" s="100"/>
      <c r="EJ403" s="100"/>
      <c r="EK403" s="100"/>
      <c r="EL403" s="100"/>
      <c r="EM403" s="100"/>
      <c r="EN403" s="100"/>
      <c r="EO403" s="100"/>
      <c r="EP403" s="100"/>
      <c r="EQ403" s="223"/>
      <c r="ER403" s="224"/>
      <c r="ES403" s="223"/>
      <c r="ET403" s="223"/>
      <c r="EU403" s="225"/>
      <c r="EV403" s="225"/>
      <c r="EW403" s="225"/>
      <c r="EX403" s="225"/>
      <c r="EY403" s="225"/>
      <c r="EZ403" s="225"/>
      <c r="FA403" s="225"/>
      <c r="FB403" s="225"/>
      <c r="FC403" s="225"/>
      <c r="FD403" s="225"/>
      <c r="FE403" s="225"/>
      <c r="FF403" s="225"/>
      <c r="FG403" s="225"/>
      <c r="FH403" s="225"/>
      <c r="FI403" s="225"/>
      <c r="FJ403" s="225"/>
      <c r="FK403" s="225"/>
      <c r="FL403" s="225"/>
      <c r="FM403" s="223"/>
      <c r="FN403" s="223"/>
      <c r="FO403" s="223"/>
      <c r="FP403" s="223"/>
      <c r="FQ403" s="223"/>
      <c r="FR403" s="223"/>
      <c r="FS403" s="223"/>
      <c r="FT403" s="223"/>
      <c r="FU403" s="223"/>
      <c r="FV403" s="223"/>
      <c r="FW403" s="223"/>
      <c r="FX403" s="223"/>
      <c r="FY403" s="223"/>
      <c r="FZ403" s="223"/>
      <c r="GA403" s="223"/>
    </row>
    <row r="404">
      <c r="A404" s="100"/>
      <c r="B404" s="100"/>
      <c r="C404" s="100"/>
      <c r="D404" s="100"/>
      <c r="E404" s="103"/>
      <c r="F404" s="101"/>
      <c r="G404" s="100"/>
      <c r="H404" s="100"/>
      <c r="I404" s="100"/>
      <c r="J404" s="103"/>
      <c r="K404" s="100"/>
      <c r="L404" s="100"/>
      <c r="M404" s="101"/>
      <c r="N404" s="102"/>
      <c r="O404" s="103"/>
      <c r="P404" s="103"/>
      <c r="Q404" s="103"/>
      <c r="R404" s="103"/>
      <c r="S404" s="103"/>
      <c r="T404" s="100"/>
      <c r="U404" s="100"/>
      <c r="V404" s="100"/>
      <c r="W404" s="101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1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0"/>
      <c r="BA404" s="100"/>
      <c r="BB404" s="100"/>
      <c r="BC404" s="100"/>
      <c r="BD404" s="100"/>
      <c r="BE404" s="100"/>
      <c r="BF404" s="100"/>
      <c r="BG404" s="100"/>
      <c r="BH404" s="100"/>
      <c r="BI404" s="100"/>
      <c r="BJ404" s="100"/>
      <c r="BK404" s="100"/>
      <c r="BL404" s="100"/>
      <c r="BM404" s="100"/>
      <c r="BN404" s="100"/>
      <c r="BO404" s="100"/>
      <c r="BP404" s="100"/>
      <c r="BQ404" s="100"/>
      <c r="BR404" s="100"/>
      <c r="BS404" s="100"/>
      <c r="BT404" s="100"/>
      <c r="BU404" s="100"/>
      <c r="BV404" s="100"/>
      <c r="BW404" s="100"/>
      <c r="BX404" s="100"/>
      <c r="BY404" s="100"/>
      <c r="BZ404" s="100"/>
      <c r="CA404" s="100"/>
      <c r="CB404" s="100"/>
      <c r="CC404" s="100"/>
      <c r="CD404" s="100"/>
      <c r="CE404" s="100"/>
      <c r="CF404" s="100"/>
      <c r="CG404" s="100"/>
      <c r="CH404" s="100"/>
      <c r="CI404" s="100"/>
      <c r="CJ404" s="100"/>
      <c r="CK404" s="100"/>
      <c r="CL404" s="100"/>
      <c r="CM404" s="100"/>
      <c r="CN404" s="100"/>
      <c r="CO404" s="100"/>
      <c r="CP404" s="100"/>
      <c r="CQ404" s="100"/>
      <c r="CR404" s="100"/>
      <c r="CS404" s="100"/>
      <c r="CT404" s="100"/>
      <c r="CU404" s="100"/>
      <c r="CV404" s="100"/>
      <c r="CW404" s="100"/>
      <c r="CX404" s="100"/>
      <c r="CY404" s="100"/>
      <c r="CZ404" s="100"/>
      <c r="DA404" s="100"/>
      <c r="DB404" s="100"/>
      <c r="DC404" s="100"/>
      <c r="DD404" s="100"/>
      <c r="DE404" s="100"/>
      <c r="DF404" s="100"/>
      <c r="DG404" s="100"/>
      <c r="DH404" s="100"/>
      <c r="DI404" s="100"/>
      <c r="DJ404" s="100"/>
      <c r="DK404" s="100"/>
      <c r="DL404" s="100"/>
      <c r="DM404" s="100"/>
      <c r="DN404" s="100"/>
      <c r="DO404" s="100"/>
      <c r="DP404" s="100"/>
      <c r="DQ404" s="100"/>
      <c r="DR404" s="100"/>
      <c r="DS404" s="100"/>
      <c r="DT404" s="100"/>
      <c r="DU404" s="100"/>
      <c r="DV404" s="100"/>
      <c r="DW404" s="100"/>
      <c r="DX404" s="100"/>
      <c r="DY404" s="100"/>
      <c r="DZ404" s="100"/>
      <c r="EA404" s="100"/>
      <c r="EB404" s="100"/>
      <c r="EC404" s="100"/>
      <c r="ED404" s="100"/>
      <c r="EE404" s="100"/>
      <c r="EF404" s="100"/>
      <c r="EG404" s="100"/>
      <c r="EH404" s="100"/>
      <c r="EI404" s="100"/>
      <c r="EJ404" s="100"/>
      <c r="EK404" s="100"/>
      <c r="EL404" s="100"/>
      <c r="EM404" s="100"/>
      <c r="EN404" s="100"/>
      <c r="EO404" s="100"/>
      <c r="EP404" s="100"/>
      <c r="EQ404" s="223"/>
      <c r="ER404" s="224"/>
      <c r="ES404" s="223"/>
      <c r="ET404" s="223"/>
      <c r="EU404" s="225"/>
      <c r="EV404" s="225"/>
      <c r="EW404" s="225"/>
      <c r="EX404" s="225"/>
      <c r="EY404" s="225"/>
      <c r="EZ404" s="225"/>
      <c r="FA404" s="225"/>
      <c r="FB404" s="225"/>
      <c r="FC404" s="225"/>
      <c r="FD404" s="225"/>
      <c r="FE404" s="225"/>
      <c r="FF404" s="225"/>
      <c r="FG404" s="225"/>
      <c r="FH404" s="225"/>
      <c r="FI404" s="225"/>
      <c r="FJ404" s="225"/>
      <c r="FK404" s="225"/>
      <c r="FL404" s="225"/>
      <c r="FM404" s="223"/>
      <c r="FN404" s="223"/>
      <c r="FO404" s="223"/>
      <c r="FP404" s="223"/>
      <c r="FQ404" s="223"/>
      <c r="FR404" s="223"/>
      <c r="FS404" s="223"/>
      <c r="FT404" s="223"/>
      <c r="FU404" s="223"/>
      <c r="FV404" s="223"/>
      <c r="FW404" s="223"/>
      <c r="FX404" s="223"/>
      <c r="FY404" s="223"/>
      <c r="FZ404" s="223"/>
      <c r="GA404" s="223"/>
    </row>
    <row r="405">
      <c r="A405" s="100"/>
      <c r="B405" s="100"/>
      <c r="C405" s="100"/>
      <c r="D405" s="100"/>
      <c r="E405" s="103"/>
      <c r="F405" s="101"/>
      <c r="G405" s="100"/>
      <c r="H405" s="100"/>
      <c r="I405" s="100"/>
      <c r="J405" s="103"/>
      <c r="K405" s="100"/>
      <c r="L405" s="100"/>
      <c r="M405" s="101"/>
      <c r="N405" s="102"/>
      <c r="O405" s="103"/>
      <c r="P405" s="103"/>
      <c r="Q405" s="103"/>
      <c r="R405" s="103"/>
      <c r="S405" s="103"/>
      <c r="T405" s="100"/>
      <c r="U405" s="100"/>
      <c r="V405" s="100"/>
      <c r="W405" s="101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1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  <c r="AW405" s="100"/>
      <c r="AX405" s="100"/>
      <c r="AY405" s="100"/>
      <c r="AZ405" s="100"/>
      <c r="BA405" s="100"/>
      <c r="BB405" s="100"/>
      <c r="BC405" s="100"/>
      <c r="BD405" s="100"/>
      <c r="BE405" s="100"/>
      <c r="BF405" s="100"/>
      <c r="BG405" s="100"/>
      <c r="BH405" s="100"/>
      <c r="BI405" s="100"/>
      <c r="BJ405" s="100"/>
      <c r="BK405" s="100"/>
      <c r="BL405" s="100"/>
      <c r="BM405" s="100"/>
      <c r="BN405" s="100"/>
      <c r="BO405" s="100"/>
      <c r="BP405" s="100"/>
      <c r="BQ405" s="100"/>
      <c r="BR405" s="100"/>
      <c r="BS405" s="100"/>
      <c r="BT405" s="100"/>
      <c r="BU405" s="100"/>
      <c r="BV405" s="100"/>
      <c r="BW405" s="100"/>
      <c r="BX405" s="100"/>
      <c r="BY405" s="100"/>
      <c r="BZ405" s="100"/>
      <c r="CA405" s="100"/>
      <c r="CB405" s="100"/>
      <c r="CC405" s="100"/>
      <c r="CD405" s="100"/>
      <c r="CE405" s="100"/>
      <c r="CF405" s="100"/>
      <c r="CG405" s="100"/>
      <c r="CH405" s="100"/>
      <c r="CI405" s="100"/>
      <c r="CJ405" s="100"/>
      <c r="CK405" s="100"/>
      <c r="CL405" s="100"/>
      <c r="CM405" s="100"/>
      <c r="CN405" s="100"/>
      <c r="CO405" s="100"/>
      <c r="CP405" s="100"/>
      <c r="CQ405" s="100"/>
      <c r="CR405" s="100"/>
      <c r="CS405" s="100"/>
      <c r="CT405" s="100"/>
      <c r="CU405" s="100"/>
      <c r="CV405" s="100"/>
      <c r="CW405" s="100"/>
      <c r="CX405" s="100"/>
      <c r="CY405" s="100"/>
      <c r="CZ405" s="100"/>
      <c r="DA405" s="100"/>
      <c r="DB405" s="100"/>
      <c r="DC405" s="100"/>
      <c r="DD405" s="100"/>
      <c r="DE405" s="100"/>
      <c r="DF405" s="100"/>
      <c r="DG405" s="100"/>
      <c r="DH405" s="100"/>
      <c r="DI405" s="100"/>
      <c r="DJ405" s="100"/>
      <c r="DK405" s="100"/>
      <c r="DL405" s="100"/>
      <c r="DM405" s="100"/>
      <c r="DN405" s="100"/>
      <c r="DO405" s="100"/>
      <c r="DP405" s="100"/>
      <c r="DQ405" s="100"/>
      <c r="DR405" s="100"/>
      <c r="DS405" s="100"/>
      <c r="DT405" s="100"/>
      <c r="DU405" s="100"/>
      <c r="DV405" s="100"/>
      <c r="DW405" s="100"/>
      <c r="DX405" s="100"/>
      <c r="DY405" s="100"/>
      <c r="DZ405" s="100"/>
      <c r="EA405" s="100"/>
      <c r="EB405" s="100"/>
      <c r="EC405" s="100"/>
      <c r="ED405" s="100"/>
      <c r="EE405" s="100"/>
      <c r="EF405" s="100"/>
      <c r="EG405" s="100"/>
      <c r="EH405" s="100"/>
      <c r="EI405" s="100"/>
      <c r="EJ405" s="100"/>
      <c r="EK405" s="100"/>
      <c r="EL405" s="100"/>
      <c r="EM405" s="100"/>
      <c r="EN405" s="100"/>
      <c r="EO405" s="100"/>
      <c r="EP405" s="100"/>
      <c r="EQ405" s="223"/>
      <c r="ER405" s="224"/>
      <c r="ES405" s="223"/>
      <c r="ET405" s="223"/>
      <c r="EU405" s="225"/>
      <c r="EV405" s="225"/>
      <c r="EW405" s="225"/>
      <c r="EX405" s="225"/>
      <c r="EY405" s="225"/>
      <c r="EZ405" s="225"/>
      <c r="FA405" s="225"/>
      <c r="FB405" s="225"/>
      <c r="FC405" s="225"/>
      <c r="FD405" s="225"/>
      <c r="FE405" s="225"/>
      <c r="FF405" s="225"/>
      <c r="FG405" s="225"/>
      <c r="FH405" s="225"/>
      <c r="FI405" s="225"/>
      <c r="FJ405" s="225"/>
      <c r="FK405" s="225"/>
      <c r="FL405" s="225"/>
      <c r="FM405" s="223"/>
      <c r="FN405" s="223"/>
      <c r="FO405" s="223"/>
      <c r="FP405" s="223"/>
      <c r="FQ405" s="223"/>
      <c r="FR405" s="223"/>
      <c r="FS405" s="223"/>
      <c r="FT405" s="223"/>
      <c r="FU405" s="223"/>
      <c r="FV405" s="223"/>
      <c r="FW405" s="223"/>
      <c r="FX405" s="223"/>
      <c r="FY405" s="223"/>
      <c r="FZ405" s="223"/>
      <c r="GA405" s="223"/>
    </row>
    <row r="406">
      <c r="A406" s="100"/>
      <c r="B406" s="100"/>
      <c r="C406" s="100"/>
      <c r="D406" s="100"/>
      <c r="E406" s="103"/>
      <c r="F406" s="101"/>
      <c r="G406" s="100"/>
      <c r="H406" s="100"/>
      <c r="I406" s="100"/>
      <c r="J406" s="103"/>
      <c r="K406" s="100"/>
      <c r="L406" s="100"/>
      <c r="M406" s="101"/>
      <c r="N406" s="102"/>
      <c r="O406" s="103"/>
      <c r="P406" s="103"/>
      <c r="Q406" s="103"/>
      <c r="R406" s="103"/>
      <c r="S406" s="103"/>
      <c r="T406" s="100"/>
      <c r="U406" s="100"/>
      <c r="V406" s="100"/>
      <c r="W406" s="101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1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  <c r="AW406" s="100"/>
      <c r="AX406" s="100"/>
      <c r="AY406" s="100"/>
      <c r="AZ406" s="100"/>
      <c r="BA406" s="100"/>
      <c r="BB406" s="100"/>
      <c r="BC406" s="100"/>
      <c r="BD406" s="100"/>
      <c r="BE406" s="100"/>
      <c r="BF406" s="100"/>
      <c r="BG406" s="100"/>
      <c r="BH406" s="100"/>
      <c r="BI406" s="100"/>
      <c r="BJ406" s="100"/>
      <c r="BK406" s="100"/>
      <c r="BL406" s="100"/>
      <c r="BM406" s="100"/>
      <c r="BN406" s="100"/>
      <c r="BO406" s="100"/>
      <c r="BP406" s="100"/>
      <c r="BQ406" s="100"/>
      <c r="BR406" s="100"/>
      <c r="BS406" s="100"/>
      <c r="BT406" s="100"/>
      <c r="BU406" s="100"/>
      <c r="BV406" s="100"/>
      <c r="BW406" s="100"/>
      <c r="BX406" s="100"/>
      <c r="BY406" s="100"/>
      <c r="BZ406" s="100"/>
      <c r="CA406" s="100"/>
      <c r="CB406" s="100"/>
      <c r="CC406" s="100"/>
      <c r="CD406" s="100"/>
      <c r="CE406" s="100"/>
      <c r="CF406" s="100"/>
      <c r="CG406" s="100"/>
      <c r="CH406" s="100"/>
      <c r="CI406" s="100"/>
      <c r="CJ406" s="100"/>
      <c r="CK406" s="100"/>
      <c r="CL406" s="100"/>
      <c r="CM406" s="100"/>
      <c r="CN406" s="100"/>
      <c r="CO406" s="100"/>
      <c r="CP406" s="100"/>
      <c r="CQ406" s="100"/>
      <c r="CR406" s="100"/>
      <c r="CS406" s="100"/>
      <c r="CT406" s="100"/>
      <c r="CU406" s="100"/>
      <c r="CV406" s="100"/>
      <c r="CW406" s="100"/>
      <c r="CX406" s="100"/>
      <c r="CY406" s="100"/>
      <c r="CZ406" s="100"/>
      <c r="DA406" s="100"/>
      <c r="DB406" s="100"/>
      <c r="DC406" s="100"/>
      <c r="DD406" s="100"/>
      <c r="DE406" s="100"/>
      <c r="DF406" s="100"/>
      <c r="DG406" s="100"/>
      <c r="DH406" s="100"/>
      <c r="DI406" s="100"/>
      <c r="DJ406" s="100"/>
      <c r="DK406" s="100"/>
      <c r="DL406" s="100"/>
      <c r="DM406" s="100"/>
      <c r="DN406" s="100"/>
      <c r="DO406" s="100"/>
      <c r="DP406" s="100"/>
      <c r="DQ406" s="100"/>
      <c r="DR406" s="100"/>
      <c r="DS406" s="100"/>
      <c r="DT406" s="100"/>
      <c r="DU406" s="100"/>
      <c r="DV406" s="100"/>
      <c r="DW406" s="100"/>
      <c r="DX406" s="100"/>
      <c r="DY406" s="100"/>
      <c r="DZ406" s="100"/>
      <c r="EA406" s="100"/>
      <c r="EB406" s="100"/>
      <c r="EC406" s="100"/>
      <c r="ED406" s="100"/>
      <c r="EE406" s="100"/>
      <c r="EF406" s="100"/>
      <c r="EG406" s="100"/>
      <c r="EH406" s="100"/>
      <c r="EI406" s="100"/>
      <c r="EJ406" s="100"/>
      <c r="EK406" s="100"/>
      <c r="EL406" s="100"/>
      <c r="EM406" s="100"/>
      <c r="EN406" s="100"/>
      <c r="EO406" s="100"/>
      <c r="EP406" s="100"/>
      <c r="EQ406" s="223"/>
      <c r="ER406" s="224"/>
      <c r="ES406" s="223"/>
      <c r="ET406" s="223"/>
      <c r="EU406" s="225"/>
      <c r="EV406" s="225"/>
      <c r="EW406" s="225"/>
      <c r="EX406" s="225"/>
      <c r="EY406" s="225"/>
      <c r="EZ406" s="225"/>
      <c r="FA406" s="225"/>
      <c r="FB406" s="225"/>
      <c r="FC406" s="225"/>
      <c r="FD406" s="225"/>
      <c r="FE406" s="225"/>
      <c r="FF406" s="225"/>
      <c r="FG406" s="225"/>
      <c r="FH406" s="225"/>
      <c r="FI406" s="225"/>
      <c r="FJ406" s="225"/>
      <c r="FK406" s="225"/>
      <c r="FL406" s="225"/>
      <c r="FM406" s="223"/>
      <c r="FN406" s="223"/>
      <c r="FO406" s="223"/>
      <c r="FP406" s="223"/>
      <c r="FQ406" s="223"/>
      <c r="FR406" s="223"/>
      <c r="FS406" s="223"/>
      <c r="FT406" s="223"/>
      <c r="FU406" s="223"/>
      <c r="FV406" s="223"/>
      <c r="FW406" s="223"/>
      <c r="FX406" s="223"/>
      <c r="FY406" s="223"/>
      <c r="FZ406" s="223"/>
      <c r="GA406" s="223"/>
    </row>
    <row r="407">
      <c r="A407" s="100"/>
      <c r="B407" s="100"/>
      <c r="C407" s="100"/>
      <c r="D407" s="100"/>
      <c r="E407" s="103"/>
      <c r="F407" s="101"/>
      <c r="G407" s="100"/>
      <c r="H407" s="100"/>
      <c r="I407" s="100"/>
      <c r="J407" s="103"/>
      <c r="K407" s="100"/>
      <c r="L407" s="100"/>
      <c r="M407" s="101"/>
      <c r="N407" s="102"/>
      <c r="O407" s="103"/>
      <c r="P407" s="103"/>
      <c r="Q407" s="103"/>
      <c r="R407" s="103"/>
      <c r="S407" s="103"/>
      <c r="T407" s="100"/>
      <c r="U407" s="100"/>
      <c r="V407" s="100"/>
      <c r="W407" s="101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1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  <c r="AW407" s="100"/>
      <c r="AX407" s="100"/>
      <c r="AY407" s="100"/>
      <c r="AZ407" s="100"/>
      <c r="BA407" s="100"/>
      <c r="BB407" s="100"/>
      <c r="BC407" s="100"/>
      <c r="BD407" s="100"/>
      <c r="BE407" s="100"/>
      <c r="BF407" s="100"/>
      <c r="BG407" s="100"/>
      <c r="BH407" s="100"/>
      <c r="BI407" s="100"/>
      <c r="BJ407" s="100"/>
      <c r="BK407" s="100"/>
      <c r="BL407" s="100"/>
      <c r="BM407" s="100"/>
      <c r="BN407" s="100"/>
      <c r="BO407" s="100"/>
      <c r="BP407" s="100"/>
      <c r="BQ407" s="100"/>
      <c r="BR407" s="100"/>
      <c r="BS407" s="100"/>
      <c r="BT407" s="100"/>
      <c r="BU407" s="100"/>
      <c r="BV407" s="100"/>
      <c r="BW407" s="100"/>
      <c r="BX407" s="100"/>
      <c r="BY407" s="100"/>
      <c r="BZ407" s="100"/>
      <c r="CA407" s="100"/>
      <c r="CB407" s="100"/>
      <c r="CC407" s="100"/>
      <c r="CD407" s="100"/>
      <c r="CE407" s="100"/>
      <c r="CF407" s="100"/>
      <c r="CG407" s="100"/>
      <c r="CH407" s="100"/>
      <c r="CI407" s="100"/>
      <c r="CJ407" s="100"/>
      <c r="CK407" s="100"/>
      <c r="CL407" s="100"/>
      <c r="CM407" s="100"/>
      <c r="CN407" s="100"/>
      <c r="CO407" s="100"/>
      <c r="CP407" s="100"/>
      <c r="CQ407" s="100"/>
      <c r="CR407" s="100"/>
      <c r="CS407" s="100"/>
      <c r="CT407" s="100"/>
      <c r="CU407" s="100"/>
      <c r="CV407" s="100"/>
      <c r="CW407" s="100"/>
      <c r="CX407" s="100"/>
      <c r="CY407" s="100"/>
      <c r="CZ407" s="100"/>
      <c r="DA407" s="100"/>
      <c r="DB407" s="100"/>
      <c r="DC407" s="100"/>
      <c r="DD407" s="100"/>
      <c r="DE407" s="100"/>
      <c r="DF407" s="100"/>
      <c r="DG407" s="100"/>
      <c r="DH407" s="100"/>
      <c r="DI407" s="100"/>
      <c r="DJ407" s="100"/>
      <c r="DK407" s="100"/>
      <c r="DL407" s="100"/>
      <c r="DM407" s="100"/>
      <c r="DN407" s="100"/>
      <c r="DO407" s="100"/>
      <c r="DP407" s="100"/>
      <c r="DQ407" s="100"/>
      <c r="DR407" s="100"/>
      <c r="DS407" s="100"/>
      <c r="DT407" s="100"/>
      <c r="DU407" s="100"/>
      <c r="DV407" s="100"/>
      <c r="DW407" s="100"/>
      <c r="DX407" s="100"/>
      <c r="DY407" s="100"/>
      <c r="DZ407" s="100"/>
      <c r="EA407" s="100"/>
      <c r="EB407" s="100"/>
      <c r="EC407" s="100"/>
      <c r="ED407" s="100"/>
      <c r="EE407" s="100"/>
      <c r="EF407" s="100"/>
      <c r="EG407" s="100"/>
      <c r="EH407" s="100"/>
      <c r="EI407" s="100"/>
      <c r="EJ407" s="100"/>
      <c r="EK407" s="100"/>
      <c r="EL407" s="100"/>
      <c r="EM407" s="100"/>
      <c r="EN407" s="100"/>
      <c r="EO407" s="100"/>
      <c r="EP407" s="100"/>
      <c r="EQ407" s="223"/>
      <c r="ER407" s="224"/>
      <c r="ES407" s="223"/>
      <c r="ET407" s="223"/>
      <c r="EU407" s="225"/>
      <c r="EV407" s="225"/>
      <c r="EW407" s="225"/>
      <c r="EX407" s="225"/>
      <c r="EY407" s="225"/>
      <c r="EZ407" s="225"/>
      <c r="FA407" s="225"/>
      <c r="FB407" s="225"/>
      <c r="FC407" s="225"/>
      <c r="FD407" s="225"/>
      <c r="FE407" s="225"/>
      <c r="FF407" s="225"/>
      <c r="FG407" s="225"/>
      <c r="FH407" s="225"/>
      <c r="FI407" s="225"/>
      <c r="FJ407" s="225"/>
      <c r="FK407" s="225"/>
      <c r="FL407" s="225"/>
      <c r="FM407" s="223"/>
      <c r="FN407" s="223"/>
      <c r="FO407" s="223"/>
      <c r="FP407" s="223"/>
      <c r="FQ407" s="223"/>
      <c r="FR407" s="223"/>
      <c r="FS407" s="223"/>
      <c r="FT407" s="223"/>
      <c r="FU407" s="223"/>
      <c r="FV407" s="223"/>
      <c r="FW407" s="223"/>
      <c r="FX407" s="223"/>
      <c r="FY407" s="223"/>
      <c r="FZ407" s="223"/>
      <c r="GA407" s="223"/>
    </row>
    <row r="408">
      <c r="A408" s="100"/>
      <c r="B408" s="100"/>
      <c r="C408" s="100"/>
      <c r="D408" s="100"/>
      <c r="E408" s="103"/>
      <c r="F408" s="101"/>
      <c r="G408" s="100"/>
      <c r="H408" s="100"/>
      <c r="I408" s="100"/>
      <c r="J408" s="103"/>
      <c r="K408" s="100"/>
      <c r="L408" s="100"/>
      <c r="M408" s="101"/>
      <c r="N408" s="102"/>
      <c r="O408" s="103"/>
      <c r="P408" s="103"/>
      <c r="Q408" s="103"/>
      <c r="R408" s="103"/>
      <c r="S408" s="103"/>
      <c r="T408" s="100"/>
      <c r="U408" s="100"/>
      <c r="V408" s="100"/>
      <c r="W408" s="101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1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  <c r="AW408" s="100"/>
      <c r="AX408" s="100"/>
      <c r="AY408" s="100"/>
      <c r="AZ408" s="100"/>
      <c r="BA408" s="100"/>
      <c r="BB408" s="100"/>
      <c r="BC408" s="100"/>
      <c r="BD408" s="100"/>
      <c r="BE408" s="100"/>
      <c r="BF408" s="100"/>
      <c r="BG408" s="100"/>
      <c r="BH408" s="100"/>
      <c r="BI408" s="100"/>
      <c r="BJ408" s="100"/>
      <c r="BK408" s="100"/>
      <c r="BL408" s="100"/>
      <c r="BM408" s="100"/>
      <c r="BN408" s="100"/>
      <c r="BO408" s="100"/>
      <c r="BP408" s="100"/>
      <c r="BQ408" s="100"/>
      <c r="BR408" s="100"/>
      <c r="BS408" s="100"/>
      <c r="BT408" s="100"/>
      <c r="BU408" s="100"/>
      <c r="BV408" s="100"/>
      <c r="BW408" s="100"/>
      <c r="BX408" s="100"/>
      <c r="BY408" s="100"/>
      <c r="BZ408" s="100"/>
      <c r="CA408" s="100"/>
      <c r="CB408" s="100"/>
      <c r="CC408" s="100"/>
      <c r="CD408" s="100"/>
      <c r="CE408" s="100"/>
      <c r="CF408" s="100"/>
      <c r="CG408" s="100"/>
      <c r="CH408" s="100"/>
      <c r="CI408" s="100"/>
      <c r="CJ408" s="100"/>
      <c r="CK408" s="100"/>
      <c r="CL408" s="100"/>
      <c r="CM408" s="100"/>
      <c r="CN408" s="100"/>
      <c r="CO408" s="100"/>
      <c r="CP408" s="100"/>
      <c r="CQ408" s="100"/>
      <c r="CR408" s="100"/>
      <c r="CS408" s="100"/>
      <c r="CT408" s="100"/>
      <c r="CU408" s="100"/>
      <c r="CV408" s="100"/>
      <c r="CW408" s="100"/>
      <c r="CX408" s="100"/>
      <c r="CY408" s="100"/>
      <c r="CZ408" s="100"/>
      <c r="DA408" s="100"/>
      <c r="DB408" s="100"/>
      <c r="DC408" s="100"/>
      <c r="DD408" s="100"/>
      <c r="DE408" s="100"/>
      <c r="DF408" s="100"/>
      <c r="DG408" s="100"/>
      <c r="DH408" s="100"/>
      <c r="DI408" s="100"/>
      <c r="DJ408" s="100"/>
      <c r="DK408" s="100"/>
      <c r="DL408" s="100"/>
      <c r="DM408" s="100"/>
      <c r="DN408" s="100"/>
      <c r="DO408" s="100"/>
      <c r="DP408" s="100"/>
      <c r="DQ408" s="100"/>
      <c r="DR408" s="100"/>
      <c r="DS408" s="100"/>
      <c r="DT408" s="100"/>
      <c r="DU408" s="100"/>
      <c r="DV408" s="100"/>
      <c r="DW408" s="100"/>
      <c r="DX408" s="100"/>
      <c r="DY408" s="100"/>
      <c r="DZ408" s="100"/>
      <c r="EA408" s="100"/>
      <c r="EB408" s="100"/>
      <c r="EC408" s="100"/>
      <c r="ED408" s="100"/>
      <c r="EE408" s="100"/>
      <c r="EF408" s="100"/>
      <c r="EG408" s="100"/>
      <c r="EH408" s="100"/>
      <c r="EI408" s="100"/>
      <c r="EJ408" s="100"/>
      <c r="EK408" s="100"/>
      <c r="EL408" s="100"/>
      <c r="EM408" s="100"/>
      <c r="EN408" s="100"/>
      <c r="EO408" s="100"/>
      <c r="EP408" s="100"/>
      <c r="EQ408" s="223"/>
      <c r="ER408" s="224"/>
      <c r="ES408" s="223"/>
      <c r="ET408" s="223"/>
      <c r="EU408" s="225"/>
      <c r="EV408" s="225"/>
      <c r="EW408" s="225"/>
      <c r="EX408" s="225"/>
      <c r="EY408" s="225"/>
      <c r="EZ408" s="225"/>
      <c r="FA408" s="225"/>
      <c r="FB408" s="225"/>
      <c r="FC408" s="225"/>
      <c r="FD408" s="225"/>
      <c r="FE408" s="225"/>
      <c r="FF408" s="225"/>
      <c r="FG408" s="225"/>
      <c r="FH408" s="225"/>
      <c r="FI408" s="225"/>
      <c r="FJ408" s="225"/>
      <c r="FK408" s="225"/>
      <c r="FL408" s="225"/>
      <c r="FM408" s="223"/>
      <c r="FN408" s="223"/>
      <c r="FO408" s="223"/>
      <c r="FP408" s="223"/>
      <c r="FQ408" s="223"/>
      <c r="FR408" s="223"/>
      <c r="FS408" s="223"/>
      <c r="FT408" s="223"/>
      <c r="FU408" s="223"/>
      <c r="FV408" s="223"/>
      <c r="FW408" s="223"/>
      <c r="FX408" s="223"/>
      <c r="FY408" s="223"/>
      <c r="FZ408" s="223"/>
      <c r="GA408" s="223"/>
    </row>
    <row r="409">
      <c r="A409" s="100"/>
      <c r="B409" s="100"/>
      <c r="C409" s="100"/>
      <c r="D409" s="100"/>
      <c r="E409" s="103"/>
      <c r="F409" s="101"/>
      <c r="G409" s="100"/>
      <c r="H409" s="100"/>
      <c r="I409" s="100"/>
      <c r="J409" s="103"/>
      <c r="K409" s="100"/>
      <c r="L409" s="100"/>
      <c r="M409" s="101"/>
      <c r="N409" s="102"/>
      <c r="O409" s="103"/>
      <c r="P409" s="103"/>
      <c r="Q409" s="103"/>
      <c r="R409" s="103"/>
      <c r="S409" s="103"/>
      <c r="T409" s="100"/>
      <c r="U409" s="100"/>
      <c r="V409" s="100"/>
      <c r="W409" s="101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1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  <c r="AW409" s="100"/>
      <c r="AX409" s="100"/>
      <c r="AY409" s="100"/>
      <c r="AZ409" s="100"/>
      <c r="BA409" s="100"/>
      <c r="BB409" s="100"/>
      <c r="BC409" s="100"/>
      <c r="BD409" s="100"/>
      <c r="BE409" s="100"/>
      <c r="BF409" s="100"/>
      <c r="BG409" s="100"/>
      <c r="BH409" s="100"/>
      <c r="BI409" s="100"/>
      <c r="BJ409" s="100"/>
      <c r="BK409" s="100"/>
      <c r="BL409" s="100"/>
      <c r="BM409" s="100"/>
      <c r="BN409" s="100"/>
      <c r="BO409" s="100"/>
      <c r="BP409" s="100"/>
      <c r="BQ409" s="100"/>
      <c r="BR409" s="100"/>
      <c r="BS409" s="100"/>
      <c r="BT409" s="100"/>
      <c r="BU409" s="100"/>
      <c r="BV409" s="100"/>
      <c r="BW409" s="100"/>
      <c r="BX409" s="100"/>
      <c r="BY409" s="100"/>
      <c r="BZ409" s="100"/>
      <c r="CA409" s="100"/>
      <c r="CB409" s="100"/>
      <c r="CC409" s="100"/>
      <c r="CD409" s="100"/>
      <c r="CE409" s="100"/>
      <c r="CF409" s="100"/>
      <c r="CG409" s="100"/>
      <c r="CH409" s="100"/>
      <c r="CI409" s="100"/>
      <c r="CJ409" s="100"/>
      <c r="CK409" s="100"/>
      <c r="CL409" s="100"/>
      <c r="CM409" s="100"/>
      <c r="CN409" s="100"/>
      <c r="CO409" s="100"/>
      <c r="CP409" s="100"/>
      <c r="CQ409" s="100"/>
      <c r="CR409" s="100"/>
      <c r="CS409" s="100"/>
      <c r="CT409" s="100"/>
      <c r="CU409" s="100"/>
      <c r="CV409" s="100"/>
      <c r="CW409" s="100"/>
      <c r="CX409" s="100"/>
      <c r="CY409" s="100"/>
      <c r="CZ409" s="100"/>
      <c r="DA409" s="100"/>
      <c r="DB409" s="100"/>
      <c r="DC409" s="100"/>
      <c r="DD409" s="100"/>
      <c r="DE409" s="100"/>
      <c r="DF409" s="100"/>
      <c r="DG409" s="100"/>
      <c r="DH409" s="100"/>
      <c r="DI409" s="100"/>
      <c r="DJ409" s="100"/>
      <c r="DK409" s="100"/>
      <c r="DL409" s="100"/>
      <c r="DM409" s="100"/>
      <c r="DN409" s="100"/>
      <c r="DO409" s="100"/>
      <c r="DP409" s="100"/>
      <c r="DQ409" s="100"/>
      <c r="DR409" s="100"/>
      <c r="DS409" s="100"/>
      <c r="DT409" s="100"/>
      <c r="DU409" s="100"/>
      <c r="DV409" s="100"/>
      <c r="DW409" s="100"/>
      <c r="DX409" s="100"/>
      <c r="DY409" s="100"/>
      <c r="DZ409" s="100"/>
      <c r="EA409" s="100"/>
      <c r="EB409" s="100"/>
      <c r="EC409" s="100"/>
      <c r="ED409" s="100"/>
      <c r="EE409" s="100"/>
      <c r="EF409" s="100"/>
      <c r="EG409" s="100"/>
      <c r="EH409" s="100"/>
      <c r="EI409" s="100"/>
      <c r="EJ409" s="100"/>
      <c r="EK409" s="100"/>
      <c r="EL409" s="100"/>
      <c r="EM409" s="100"/>
      <c r="EN409" s="100"/>
      <c r="EO409" s="100"/>
      <c r="EP409" s="100"/>
      <c r="EQ409" s="223"/>
      <c r="ER409" s="224"/>
      <c r="ES409" s="223"/>
      <c r="ET409" s="223"/>
      <c r="EU409" s="225"/>
      <c r="EV409" s="225"/>
      <c r="EW409" s="225"/>
      <c r="EX409" s="225"/>
      <c r="EY409" s="225"/>
      <c r="EZ409" s="225"/>
      <c r="FA409" s="225"/>
      <c r="FB409" s="225"/>
      <c r="FC409" s="225"/>
      <c r="FD409" s="225"/>
      <c r="FE409" s="225"/>
      <c r="FF409" s="225"/>
      <c r="FG409" s="225"/>
      <c r="FH409" s="225"/>
      <c r="FI409" s="225"/>
      <c r="FJ409" s="225"/>
      <c r="FK409" s="225"/>
      <c r="FL409" s="225"/>
      <c r="FM409" s="223"/>
      <c r="FN409" s="223"/>
      <c r="FO409" s="223"/>
      <c r="FP409" s="223"/>
      <c r="FQ409" s="223"/>
      <c r="FR409" s="223"/>
      <c r="FS409" s="223"/>
      <c r="FT409" s="223"/>
      <c r="FU409" s="223"/>
      <c r="FV409" s="223"/>
      <c r="FW409" s="223"/>
      <c r="FX409" s="223"/>
      <c r="FY409" s="223"/>
      <c r="FZ409" s="223"/>
      <c r="GA409" s="223"/>
    </row>
    <row r="410">
      <c r="A410" s="100"/>
      <c r="B410" s="100"/>
      <c r="C410" s="100"/>
      <c r="D410" s="100"/>
      <c r="E410" s="103"/>
      <c r="F410" s="101"/>
      <c r="G410" s="100"/>
      <c r="H410" s="100"/>
      <c r="I410" s="100"/>
      <c r="J410" s="103"/>
      <c r="K410" s="100"/>
      <c r="L410" s="100"/>
      <c r="M410" s="101"/>
      <c r="N410" s="102"/>
      <c r="O410" s="103"/>
      <c r="P410" s="103"/>
      <c r="Q410" s="103"/>
      <c r="R410" s="103"/>
      <c r="S410" s="103"/>
      <c r="T410" s="100"/>
      <c r="U410" s="100"/>
      <c r="V410" s="100"/>
      <c r="W410" s="101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1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  <c r="AW410" s="100"/>
      <c r="AX410" s="100"/>
      <c r="AY410" s="100"/>
      <c r="AZ410" s="100"/>
      <c r="BA410" s="100"/>
      <c r="BB410" s="100"/>
      <c r="BC410" s="100"/>
      <c r="BD410" s="100"/>
      <c r="BE410" s="100"/>
      <c r="BF410" s="100"/>
      <c r="BG410" s="100"/>
      <c r="BH410" s="100"/>
      <c r="BI410" s="100"/>
      <c r="BJ410" s="100"/>
      <c r="BK410" s="100"/>
      <c r="BL410" s="100"/>
      <c r="BM410" s="100"/>
      <c r="BN410" s="100"/>
      <c r="BO410" s="100"/>
      <c r="BP410" s="100"/>
      <c r="BQ410" s="100"/>
      <c r="BR410" s="100"/>
      <c r="BS410" s="100"/>
      <c r="BT410" s="100"/>
      <c r="BU410" s="100"/>
      <c r="BV410" s="100"/>
      <c r="BW410" s="100"/>
      <c r="BX410" s="100"/>
      <c r="BY410" s="100"/>
      <c r="BZ410" s="100"/>
      <c r="CA410" s="100"/>
      <c r="CB410" s="100"/>
      <c r="CC410" s="100"/>
      <c r="CD410" s="100"/>
      <c r="CE410" s="100"/>
      <c r="CF410" s="100"/>
      <c r="CG410" s="100"/>
      <c r="CH410" s="100"/>
      <c r="CI410" s="100"/>
      <c r="CJ410" s="100"/>
      <c r="CK410" s="100"/>
      <c r="CL410" s="100"/>
      <c r="CM410" s="100"/>
      <c r="CN410" s="100"/>
      <c r="CO410" s="100"/>
      <c r="CP410" s="100"/>
      <c r="CQ410" s="100"/>
      <c r="CR410" s="100"/>
      <c r="CS410" s="100"/>
      <c r="CT410" s="100"/>
      <c r="CU410" s="100"/>
      <c r="CV410" s="100"/>
      <c r="CW410" s="100"/>
      <c r="CX410" s="100"/>
      <c r="CY410" s="100"/>
      <c r="CZ410" s="100"/>
      <c r="DA410" s="100"/>
      <c r="DB410" s="100"/>
      <c r="DC410" s="100"/>
      <c r="DD410" s="100"/>
      <c r="DE410" s="100"/>
      <c r="DF410" s="100"/>
      <c r="DG410" s="100"/>
      <c r="DH410" s="100"/>
      <c r="DI410" s="100"/>
      <c r="DJ410" s="100"/>
      <c r="DK410" s="100"/>
      <c r="DL410" s="100"/>
      <c r="DM410" s="100"/>
      <c r="DN410" s="100"/>
      <c r="DO410" s="100"/>
      <c r="DP410" s="100"/>
      <c r="DQ410" s="100"/>
      <c r="DR410" s="100"/>
      <c r="DS410" s="100"/>
      <c r="DT410" s="100"/>
      <c r="DU410" s="100"/>
      <c r="DV410" s="100"/>
      <c r="DW410" s="100"/>
      <c r="DX410" s="100"/>
      <c r="DY410" s="100"/>
      <c r="DZ410" s="100"/>
      <c r="EA410" s="100"/>
      <c r="EB410" s="100"/>
      <c r="EC410" s="100"/>
      <c r="ED410" s="100"/>
      <c r="EE410" s="100"/>
      <c r="EF410" s="100"/>
      <c r="EG410" s="100"/>
      <c r="EH410" s="100"/>
      <c r="EI410" s="100"/>
      <c r="EJ410" s="100"/>
      <c r="EK410" s="100"/>
      <c r="EL410" s="100"/>
      <c r="EM410" s="100"/>
      <c r="EN410" s="100"/>
      <c r="EO410" s="100"/>
      <c r="EP410" s="100"/>
      <c r="EQ410" s="223"/>
      <c r="ER410" s="224"/>
      <c r="ES410" s="223"/>
      <c r="ET410" s="223"/>
      <c r="EU410" s="225"/>
      <c r="EV410" s="225"/>
      <c r="EW410" s="225"/>
      <c r="EX410" s="225"/>
      <c r="EY410" s="225"/>
      <c r="EZ410" s="225"/>
      <c r="FA410" s="225"/>
      <c r="FB410" s="225"/>
      <c r="FC410" s="225"/>
      <c r="FD410" s="225"/>
      <c r="FE410" s="225"/>
      <c r="FF410" s="225"/>
      <c r="FG410" s="225"/>
      <c r="FH410" s="225"/>
      <c r="FI410" s="225"/>
      <c r="FJ410" s="225"/>
      <c r="FK410" s="225"/>
      <c r="FL410" s="225"/>
      <c r="FM410" s="223"/>
      <c r="FN410" s="223"/>
      <c r="FO410" s="223"/>
      <c r="FP410" s="223"/>
      <c r="FQ410" s="223"/>
      <c r="FR410" s="223"/>
      <c r="FS410" s="223"/>
      <c r="FT410" s="223"/>
      <c r="FU410" s="223"/>
      <c r="FV410" s="223"/>
      <c r="FW410" s="223"/>
      <c r="FX410" s="223"/>
      <c r="FY410" s="223"/>
      <c r="FZ410" s="223"/>
      <c r="GA410" s="223"/>
    </row>
    <row r="411">
      <c r="A411" s="100"/>
      <c r="B411" s="100"/>
      <c r="C411" s="100"/>
      <c r="D411" s="100"/>
      <c r="E411" s="103"/>
      <c r="F411" s="101"/>
      <c r="G411" s="100"/>
      <c r="H411" s="100"/>
      <c r="I411" s="100"/>
      <c r="J411" s="103"/>
      <c r="K411" s="100"/>
      <c r="L411" s="100"/>
      <c r="M411" s="101"/>
      <c r="N411" s="102"/>
      <c r="O411" s="103"/>
      <c r="P411" s="103"/>
      <c r="Q411" s="103"/>
      <c r="R411" s="103"/>
      <c r="S411" s="103"/>
      <c r="T411" s="100"/>
      <c r="U411" s="100"/>
      <c r="V411" s="100"/>
      <c r="W411" s="101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1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  <c r="AW411" s="100"/>
      <c r="AX411" s="100"/>
      <c r="AY411" s="100"/>
      <c r="AZ411" s="100"/>
      <c r="BA411" s="100"/>
      <c r="BB411" s="100"/>
      <c r="BC411" s="100"/>
      <c r="BD411" s="100"/>
      <c r="BE411" s="100"/>
      <c r="BF411" s="100"/>
      <c r="BG411" s="100"/>
      <c r="BH411" s="100"/>
      <c r="BI411" s="100"/>
      <c r="BJ411" s="100"/>
      <c r="BK411" s="100"/>
      <c r="BL411" s="100"/>
      <c r="BM411" s="100"/>
      <c r="BN411" s="100"/>
      <c r="BO411" s="100"/>
      <c r="BP411" s="100"/>
      <c r="BQ411" s="100"/>
      <c r="BR411" s="100"/>
      <c r="BS411" s="100"/>
      <c r="BT411" s="100"/>
      <c r="BU411" s="100"/>
      <c r="BV411" s="100"/>
      <c r="BW411" s="100"/>
      <c r="BX411" s="100"/>
      <c r="BY411" s="100"/>
      <c r="BZ411" s="100"/>
      <c r="CA411" s="100"/>
      <c r="CB411" s="100"/>
      <c r="CC411" s="100"/>
      <c r="CD411" s="100"/>
      <c r="CE411" s="100"/>
      <c r="CF411" s="100"/>
      <c r="CG411" s="100"/>
      <c r="CH411" s="100"/>
      <c r="CI411" s="100"/>
      <c r="CJ411" s="100"/>
      <c r="CK411" s="100"/>
      <c r="CL411" s="100"/>
      <c r="CM411" s="100"/>
      <c r="CN411" s="100"/>
      <c r="CO411" s="100"/>
      <c r="CP411" s="100"/>
      <c r="CQ411" s="100"/>
      <c r="CR411" s="100"/>
      <c r="CS411" s="100"/>
      <c r="CT411" s="100"/>
      <c r="CU411" s="100"/>
      <c r="CV411" s="100"/>
      <c r="CW411" s="100"/>
      <c r="CX411" s="100"/>
      <c r="CY411" s="100"/>
      <c r="CZ411" s="100"/>
      <c r="DA411" s="100"/>
      <c r="DB411" s="100"/>
      <c r="DC411" s="100"/>
      <c r="DD411" s="100"/>
      <c r="DE411" s="100"/>
      <c r="DF411" s="100"/>
      <c r="DG411" s="100"/>
      <c r="DH411" s="100"/>
      <c r="DI411" s="100"/>
      <c r="DJ411" s="100"/>
      <c r="DK411" s="100"/>
      <c r="DL411" s="100"/>
      <c r="DM411" s="100"/>
      <c r="DN411" s="100"/>
      <c r="DO411" s="100"/>
      <c r="DP411" s="100"/>
      <c r="DQ411" s="100"/>
      <c r="DR411" s="100"/>
      <c r="DS411" s="100"/>
      <c r="DT411" s="100"/>
      <c r="DU411" s="100"/>
      <c r="DV411" s="100"/>
      <c r="DW411" s="100"/>
      <c r="DX411" s="100"/>
      <c r="DY411" s="100"/>
      <c r="DZ411" s="100"/>
      <c r="EA411" s="100"/>
      <c r="EB411" s="100"/>
      <c r="EC411" s="100"/>
      <c r="ED411" s="100"/>
      <c r="EE411" s="100"/>
      <c r="EF411" s="100"/>
      <c r="EG411" s="100"/>
      <c r="EH411" s="100"/>
      <c r="EI411" s="100"/>
      <c r="EJ411" s="100"/>
      <c r="EK411" s="100"/>
      <c r="EL411" s="100"/>
      <c r="EM411" s="100"/>
      <c r="EN411" s="100"/>
      <c r="EO411" s="100"/>
      <c r="EP411" s="100"/>
      <c r="EQ411" s="223"/>
      <c r="ER411" s="224"/>
      <c r="ES411" s="223"/>
      <c r="ET411" s="223"/>
      <c r="EU411" s="225"/>
      <c r="EV411" s="225"/>
      <c r="EW411" s="225"/>
      <c r="EX411" s="225"/>
      <c r="EY411" s="225"/>
      <c r="EZ411" s="225"/>
      <c r="FA411" s="225"/>
      <c r="FB411" s="225"/>
      <c r="FC411" s="225"/>
      <c r="FD411" s="225"/>
      <c r="FE411" s="225"/>
      <c r="FF411" s="225"/>
      <c r="FG411" s="225"/>
      <c r="FH411" s="225"/>
      <c r="FI411" s="225"/>
      <c r="FJ411" s="225"/>
      <c r="FK411" s="225"/>
      <c r="FL411" s="225"/>
      <c r="FM411" s="223"/>
      <c r="FN411" s="223"/>
      <c r="FO411" s="223"/>
      <c r="FP411" s="223"/>
      <c r="FQ411" s="223"/>
      <c r="FR411" s="223"/>
      <c r="FS411" s="223"/>
      <c r="FT411" s="223"/>
      <c r="FU411" s="223"/>
      <c r="FV411" s="223"/>
      <c r="FW411" s="223"/>
      <c r="FX411" s="223"/>
      <c r="FY411" s="223"/>
      <c r="FZ411" s="223"/>
      <c r="GA411" s="223"/>
    </row>
    <row r="412">
      <c r="A412" s="100"/>
      <c r="B412" s="100"/>
      <c r="C412" s="100"/>
      <c r="D412" s="100"/>
      <c r="E412" s="103"/>
      <c r="F412" s="101"/>
      <c r="G412" s="100"/>
      <c r="H412" s="100"/>
      <c r="I412" s="100"/>
      <c r="J412" s="103"/>
      <c r="K412" s="100"/>
      <c r="L412" s="100"/>
      <c r="M412" s="101"/>
      <c r="N412" s="102"/>
      <c r="O412" s="103"/>
      <c r="P412" s="103"/>
      <c r="Q412" s="103"/>
      <c r="R412" s="103"/>
      <c r="S412" s="103"/>
      <c r="T412" s="100"/>
      <c r="U412" s="100"/>
      <c r="V412" s="100"/>
      <c r="W412" s="101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1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  <c r="AW412" s="100"/>
      <c r="AX412" s="100"/>
      <c r="AY412" s="100"/>
      <c r="AZ412" s="100"/>
      <c r="BA412" s="100"/>
      <c r="BB412" s="100"/>
      <c r="BC412" s="100"/>
      <c r="BD412" s="100"/>
      <c r="BE412" s="100"/>
      <c r="BF412" s="100"/>
      <c r="BG412" s="100"/>
      <c r="BH412" s="100"/>
      <c r="BI412" s="100"/>
      <c r="BJ412" s="100"/>
      <c r="BK412" s="100"/>
      <c r="BL412" s="100"/>
      <c r="BM412" s="100"/>
      <c r="BN412" s="100"/>
      <c r="BO412" s="100"/>
      <c r="BP412" s="100"/>
      <c r="BQ412" s="100"/>
      <c r="BR412" s="100"/>
      <c r="BS412" s="100"/>
      <c r="BT412" s="100"/>
      <c r="BU412" s="100"/>
      <c r="BV412" s="100"/>
      <c r="BW412" s="100"/>
      <c r="BX412" s="100"/>
      <c r="BY412" s="100"/>
      <c r="BZ412" s="100"/>
      <c r="CA412" s="100"/>
      <c r="CB412" s="100"/>
      <c r="CC412" s="100"/>
      <c r="CD412" s="100"/>
      <c r="CE412" s="100"/>
      <c r="CF412" s="100"/>
      <c r="CG412" s="100"/>
      <c r="CH412" s="100"/>
      <c r="CI412" s="100"/>
      <c r="CJ412" s="100"/>
      <c r="CK412" s="100"/>
      <c r="CL412" s="100"/>
      <c r="CM412" s="100"/>
      <c r="CN412" s="100"/>
      <c r="CO412" s="100"/>
      <c r="CP412" s="100"/>
      <c r="CQ412" s="100"/>
      <c r="CR412" s="100"/>
      <c r="CS412" s="100"/>
      <c r="CT412" s="100"/>
      <c r="CU412" s="100"/>
      <c r="CV412" s="100"/>
      <c r="CW412" s="100"/>
      <c r="CX412" s="100"/>
      <c r="CY412" s="100"/>
      <c r="CZ412" s="100"/>
      <c r="DA412" s="100"/>
      <c r="DB412" s="100"/>
      <c r="DC412" s="100"/>
      <c r="DD412" s="100"/>
      <c r="DE412" s="100"/>
      <c r="DF412" s="100"/>
      <c r="DG412" s="100"/>
      <c r="DH412" s="100"/>
      <c r="DI412" s="100"/>
      <c r="DJ412" s="100"/>
      <c r="DK412" s="100"/>
      <c r="DL412" s="100"/>
      <c r="DM412" s="100"/>
      <c r="DN412" s="100"/>
      <c r="DO412" s="100"/>
      <c r="DP412" s="100"/>
      <c r="DQ412" s="100"/>
      <c r="DR412" s="100"/>
      <c r="DS412" s="100"/>
      <c r="DT412" s="100"/>
      <c r="DU412" s="100"/>
      <c r="DV412" s="100"/>
      <c r="DW412" s="100"/>
      <c r="DX412" s="100"/>
      <c r="DY412" s="100"/>
      <c r="DZ412" s="100"/>
      <c r="EA412" s="100"/>
      <c r="EB412" s="100"/>
      <c r="EC412" s="100"/>
      <c r="ED412" s="100"/>
      <c r="EE412" s="100"/>
      <c r="EF412" s="100"/>
      <c r="EG412" s="100"/>
      <c r="EH412" s="100"/>
      <c r="EI412" s="100"/>
      <c r="EJ412" s="100"/>
      <c r="EK412" s="100"/>
      <c r="EL412" s="100"/>
      <c r="EM412" s="100"/>
      <c r="EN412" s="100"/>
      <c r="EO412" s="100"/>
      <c r="EP412" s="100"/>
      <c r="EQ412" s="223"/>
      <c r="ER412" s="224"/>
      <c r="ES412" s="223"/>
      <c r="ET412" s="223"/>
      <c r="EU412" s="225"/>
      <c r="EV412" s="225"/>
      <c r="EW412" s="225"/>
      <c r="EX412" s="225"/>
      <c r="EY412" s="225"/>
      <c r="EZ412" s="225"/>
      <c r="FA412" s="225"/>
      <c r="FB412" s="225"/>
      <c r="FC412" s="225"/>
      <c r="FD412" s="225"/>
      <c r="FE412" s="225"/>
      <c r="FF412" s="225"/>
      <c r="FG412" s="225"/>
      <c r="FH412" s="225"/>
      <c r="FI412" s="225"/>
      <c r="FJ412" s="225"/>
      <c r="FK412" s="225"/>
      <c r="FL412" s="225"/>
      <c r="FM412" s="223"/>
      <c r="FN412" s="223"/>
      <c r="FO412" s="223"/>
      <c r="FP412" s="223"/>
      <c r="FQ412" s="223"/>
      <c r="FR412" s="223"/>
      <c r="FS412" s="223"/>
      <c r="FT412" s="223"/>
      <c r="FU412" s="223"/>
      <c r="FV412" s="223"/>
      <c r="FW412" s="223"/>
      <c r="FX412" s="223"/>
      <c r="FY412" s="223"/>
      <c r="FZ412" s="223"/>
      <c r="GA412" s="223"/>
    </row>
    <row r="413">
      <c r="A413" s="100"/>
      <c r="B413" s="100"/>
      <c r="C413" s="100"/>
      <c r="D413" s="100"/>
      <c r="E413" s="103"/>
      <c r="F413" s="101"/>
      <c r="G413" s="100"/>
      <c r="H413" s="100"/>
      <c r="I413" s="100"/>
      <c r="J413" s="103"/>
      <c r="K413" s="100"/>
      <c r="L413" s="100"/>
      <c r="M413" s="101"/>
      <c r="N413" s="102"/>
      <c r="O413" s="103"/>
      <c r="P413" s="103"/>
      <c r="Q413" s="103"/>
      <c r="R413" s="103"/>
      <c r="S413" s="103"/>
      <c r="T413" s="100"/>
      <c r="U413" s="100"/>
      <c r="V413" s="100"/>
      <c r="W413" s="101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1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0"/>
      <c r="BA413" s="100"/>
      <c r="BB413" s="100"/>
      <c r="BC413" s="100"/>
      <c r="BD413" s="100"/>
      <c r="BE413" s="100"/>
      <c r="BF413" s="100"/>
      <c r="BG413" s="100"/>
      <c r="BH413" s="100"/>
      <c r="BI413" s="100"/>
      <c r="BJ413" s="100"/>
      <c r="BK413" s="100"/>
      <c r="BL413" s="100"/>
      <c r="BM413" s="100"/>
      <c r="BN413" s="100"/>
      <c r="BO413" s="100"/>
      <c r="BP413" s="100"/>
      <c r="BQ413" s="100"/>
      <c r="BR413" s="100"/>
      <c r="BS413" s="100"/>
      <c r="BT413" s="100"/>
      <c r="BU413" s="100"/>
      <c r="BV413" s="100"/>
      <c r="BW413" s="100"/>
      <c r="BX413" s="100"/>
      <c r="BY413" s="100"/>
      <c r="BZ413" s="100"/>
      <c r="CA413" s="100"/>
      <c r="CB413" s="100"/>
      <c r="CC413" s="100"/>
      <c r="CD413" s="100"/>
      <c r="CE413" s="100"/>
      <c r="CF413" s="100"/>
      <c r="CG413" s="100"/>
      <c r="CH413" s="100"/>
      <c r="CI413" s="100"/>
      <c r="CJ413" s="100"/>
      <c r="CK413" s="100"/>
      <c r="CL413" s="100"/>
      <c r="CM413" s="100"/>
      <c r="CN413" s="100"/>
      <c r="CO413" s="100"/>
      <c r="CP413" s="100"/>
      <c r="CQ413" s="100"/>
      <c r="CR413" s="100"/>
      <c r="CS413" s="100"/>
      <c r="CT413" s="100"/>
      <c r="CU413" s="100"/>
      <c r="CV413" s="100"/>
      <c r="CW413" s="100"/>
      <c r="CX413" s="100"/>
      <c r="CY413" s="100"/>
      <c r="CZ413" s="100"/>
      <c r="DA413" s="100"/>
      <c r="DB413" s="100"/>
      <c r="DC413" s="100"/>
      <c r="DD413" s="100"/>
      <c r="DE413" s="100"/>
      <c r="DF413" s="100"/>
      <c r="DG413" s="100"/>
      <c r="DH413" s="100"/>
      <c r="DI413" s="100"/>
      <c r="DJ413" s="100"/>
      <c r="DK413" s="100"/>
      <c r="DL413" s="100"/>
      <c r="DM413" s="100"/>
      <c r="DN413" s="100"/>
      <c r="DO413" s="100"/>
      <c r="DP413" s="100"/>
      <c r="DQ413" s="100"/>
      <c r="DR413" s="100"/>
      <c r="DS413" s="100"/>
      <c r="DT413" s="100"/>
      <c r="DU413" s="100"/>
      <c r="DV413" s="100"/>
      <c r="DW413" s="100"/>
      <c r="DX413" s="100"/>
      <c r="DY413" s="100"/>
      <c r="DZ413" s="100"/>
      <c r="EA413" s="100"/>
      <c r="EB413" s="100"/>
      <c r="EC413" s="100"/>
      <c r="ED413" s="100"/>
      <c r="EE413" s="100"/>
      <c r="EF413" s="100"/>
      <c r="EG413" s="100"/>
      <c r="EH413" s="100"/>
      <c r="EI413" s="100"/>
      <c r="EJ413" s="100"/>
      <c r="EK413" s="100"/>
      <c r="EL413" s="100"/>
      <c r="EM413" s="100"/>
      <c r="EN413" s="100"/>
      <c r="EO413" s="100"/>
      <c r="EP413" s="100"/>
      <c r="EQ413" s="223"/>
      <c r="ER413" s="224"/>
      <c r="ES413" s="223"/>
      <c r="ET413" s="223"/>
      <c r="EU413" s="225"/>
      <c r="EV413" s="225"/>
      <c r="EW413" s="225"/>
      <c r="EX413" s="225"/>
      <c r="EY413" s="225"/>
      <c r="EZ413" s="225"/>
      <c r="FA413" s="225"/>
      <c r="FB413" s="225"/>
      <c r="FC413" s="225"/>
      <c r="FD413" s="225"/>
      <c r="FE413" s="225"/>
      <c r="FF413" s="225"/>
      <c r="FG413" s="225"/>
      <c r="FH413" s="225"/>
      <c r="FI413" s="225"/>
      <c r="FJ413" s="225"/>
      <c r="FK413" s="225"/>
      <c r="FL413" s="225"/>
      <c r="FM413" s="223"/>
      <c r="FN413" s="223"/>
      <c r="FO413" s="223"/>
      <c r="FP413" s="223"/>
      <c r="FQ413" s="223"/>
      <c r="FR413" s="223"/>
      <c r="FS413" s="223"/>
      <c r="FT413" s="223"/>
      <c r="FU413" s="223"/>
      <c r="FV413" s="223"/>
      <c r="FW413" s="223"/>
      <c r="FX413" s="223"/>
      <c r="FY413" s="223"/>
      <c r="FZ413" s="223"/>
      <c r="GA413" s="223"/>
    </row>
    <row r="414">
      <c r="A414" s="100"/>
      <c r="B414" s="100"/>
      <c r="C414" s="100"/>
      <c r="D414" s="100"/>
      <c r="E414" s="103"/>
      <c r="F414" s="101"/>
      <c r="G414" s="100"/>
      <c r="H414" s="100"/>
      <c r="I414" s="100"/>
      <c r="J414" s="103"/>
      <c r="K414" s="100"/>
      <c r="L414" s="100"/>
      <c r="M414" s="101"/>
      <c r="N414" s="102"/>
      <c r="O414" s="103"/>
      <c r="P414" s="103"/>
      <c r="Q414" s="103"/>
      <c r="R414" s="103"/>
      <c r="S414" s="103"/>
      <c r="T414" s="100"/>
      <c r="U414" s="100"/>
      <c r="V414" s="100"/>
      <c r="W414" s="101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1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  <c r="AW414" s="100"/>
      <c r="AX414" s="100"/>
      <c r="AY414" s="100"/>
      <c r="AZ414" s="100"/>
      <c r="BA414" s="100"/>
      <c r="BB414" s="100"/>
      <c r="BC414" s="100"/>
      <c r="BD414" s="100"/>
      <c r="BE414" s="100"/>
      <c r="BF414" s="100"/>
      <c r="BG414" s="100"/>
      <c r="BH414" s="100"/>
      <c r="BI414" s="100"/>
      <c r="BJ414" s="100"/>
      <c r="BK414" s="100"/>
      <c r="BL414" s="100"/>
      <c r="BM414" s="100"/>
      <c r="BN414" s="100"/>
      <c r="BO414" s="100"/>
      <c r="BP414" s="100"/>
      <c r="BQ414" s="100"/>
      <c r="BR414" s="100"/>
      <c r="BS414" s="100"/>
      <c r="BT414" s="100"/>
      <c r="BU414" s="100"/>
      <c r="BV414" s="100"/>
      <c r="BW414" s="100"/>
      <c r="BX414" s="100"/>
      <c r="BY414" s="100"/>
      <c r="BZ414" s="100"/>
      <c r="CA414" s="100"/>
      <c r="CB414" s="100"/>
      <c r="CC414" s="100"/>
      <c r="CD414" s="100"/>
      <c r="CE414" s="100"/>
      <c r="CF414" s="100"/>
      <c r="CG414" s="100"/>
      <c r="CH414" s="100"/>
      <c r="CI414" s="100"/>
      <c r="CJ414" s="100"/>
      <c r="CK414" s="100"/>
      <c r="CL414" s="100"/>
      <c r="CM414" s="100"/>
      <c r="CN414" s="100"/>
      <c r="CO414" s="100"/>
      <c r="CP414" s="100"/>
      <c r="CQ414" s="100"/>
      <c r="CR414" s="100"/>
      <c r="CS414" s="100"/>
      <c r="CT414" s="100"/>
      <c r="CU414" s="100"/>
      <c r="CV414" s="100"/>
      <c r="CW414" s="100"/>
      <c r="CX414" s="100"/>
      <c r="CY414" s="100"/>
      <c r="CZ414" s="100"/>
      <c r="DA414" s="100"/>
      <c r="DB414" s="100"/>
      <c r="DC414" s="100"/>
      <c r="DD414" s="100"/>
      <c r="DE414" s="100"/>
      <c r="DF414" s="100"/>
      <c r="DG414" s="100"/>
      <c r="DH414" s="100"/>
      <c r="DI414" s="100"/>
      <c r="DJ414" s="100"/>
      <c r="DK414" s="100"/>
      <c r="DL414" s="100"/>
      <c r="DM414" s="100"/>
      <c r="DN414" s="100"/>
      <c r="DO414" s="100"/>
      <c r="DP414" s="100"/>
      <c r="DQ414" s="100"/>
      <c r="DR414" s="100"/>
      <c r="DS414" s="100"/>
      <c r="DT414" s="100"/>
      <c r="DU414" s="100"/>
      <c r="DV414" s="100"/>
      <c r="DW414" s="100"/>
      <c r="DX414" s="100"/>
      <c r="DY414" s="100"/>
      <c r="DZ414" s="100"/>
      <c r="EA414" s="100"/>
      <c r="EB414" s="100"/>
      <c r="EC414" s="100"/>
      <c r="ED414" s="100"/>
      <c r="EE414" s="100"/>
      <c r="EF414" s="100"/>
      <c r="EG414" s="100"/>
      <c r="EH414" s="100"/>
      <c r="EI414" s="100"/>
      <c r="EJ414" s="100"/>
      <c r="EK414" s="100"/>
      <c r="EL414" s="100"/>
      <c r="EM414" s="100"/>
      <c r="EN414" s="100"/>
      <c r="EO414" s="100"/>
      <c r="EP414" s="100"/>
      <c r="EQ414" s="223"/>
      <c r="ER414" s="224"/>
      <c r="ES414" s="223"/>
      <c r="ET414" s="223"/>
      <c r="EU414" s="225"/>
      <c r="EV414" s="225"/>
      <c r="EW414" s="225"/>
      <c r="EX414" s="225"/>
      <c r="EY414" s="225"/>
      <c r="EZ414" s="225"/>
      <c r="FA414" s="225"/>
      <c r="FB414" s="225"/>
      <c r="FC414" s="225"/>
      <c r="FD414" s="225"/>
      <c r="FE414" s="225"/>
      <c r="FF414" s="225"/>
      <c r="FG414" s="225"/>
      <c r="FH414" s="225"/>
      <c r="FI414" s="225"/>
      <c r="FJ414" s="225"/>
      <c r="FK414" s="225"/>
      <c r="FL414" s="225"/>
      <c r="FM414" s="223"/>
      <c r="FN414" s="223"/>
      <c r="FO414" s="223"/>
      <c r="FP414" s="223"/>
      <c r="FQ414" s="223"/>
      <c r="FR414" s="223"/>
      <c r="FS414" s="223"/>
      <c r="FT414" s="223"/>
      <c r="FU414" s="223"/>
      <c r="FV414" s="223"/>
      <c r="FW414" s="223"/>
      <c r="FX414" s="223"/>
      <c r="FY414" s="223"/>
      <c r="FZ414" s="223"/>
      <c r="GA414" s="223"/>
    </row>
    <row r="415">
      <c r="A415" s="100"/>
      <c r="B415" s="100"/>
      <c r="C415" s="100"/>
      <c r="D415" s="100"/>
      <c r="E415" s="103"/>
      <c r="F415" s="101"/>
      <c r="G415" s="100"/>
      <c r="H415" s="100"/>
      <c r="I415" s="100"/>
      <c r="J415" s="103"/>
      <c r="K415" s="100"/>
      <c r="L415" s="100"/>
      <c r="M415" s="101"/>
      <c r="N415" s="102"/>
      <c r="O415" s="103"/>
      <c r="P415" s="103"/>
      <c r="Q415" s="103"/>
      <c r="R415" s="103"/>
      <c r="S415" s="103"/>
      <c r="T415" s="100"/>
      <c r="U415" s="100"/>
      <c r="V415" s="100"/>
      <c r="W415" s="101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1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  <c r="AW415" s="100"/>
      <c r="AX415" s="100"/>
      <c r="AY415" s="100"/>
      <c r="AZ415" s="100"/>
      <c r="BA415" s="100"/>
      <c r="BB415" s="100"/>
      <c r="BC415" s="100"/>
      <c r="BD415" s="100"/>
      <c r="BE415" s="100"/>
      <c r="BF415" s="100"/>
      <c r="BG415" s="100"/>
      <c r="BH415" s="100"/>
      <c r="BI415" s="100"/>
      <c r="BJ415" s="100"/>
      <c r="BK415" s="100"/>
      <c r="BL415" s="100"/>
      <c r="BM415" s="100"/>
      <c r="BN415" s="100"/>
      <c r="BO415" s="100"/>
      <c r="BP415" s="100"/>
      <c r="BQ415" s="100"/>
      <c r="BR415" s="100"/>
      <c r="BS415" s="100"/>
      <c r="BT415" s="100"/>
      <c r="BU415" s="100"/>
      <c r="BV415" s="100"/>
      <c r="BW415" s="100"/>
      <c r="BX415" s="100"/>
      <c r="BY415" s="100"/>
      <c r="BZ415" s="100"/>
      <c r="CA415" s="100"/>
      <c r="CB415" s="100"/>
      <c r="CC415" s="100"/>
      <c r="CD415" s="100"/>
      <c r="CE415" s="100"/>
      <c r="CF415" s="100"/>
      <c r="CG415" s="100"/>
      <c r="CH415" s="100"/>
      <c r="CI415" s="100"/>
      <c r="CJ415" s="100"/>
      <c r="CK415" s="100"/>
      <c r="CL415" s="100"/>
      <c r="CM415" s="100"/>
      <c r="CN415" s="100"/>
      <c r="CO415" s="100"/>
      <c r="CP415" s="100"/>
      <c r="CQ415" s="100"/>
      <c r="CR415" s="100"/>
      <c r="CS415" s="100"/>
      <c r="CT415" s="100"/>
      <c r="CU415" s="100"/>
      <c r="CV415" s="100"/>
      <c r="CW415" s="100"/>
      <c r="CX415" s="100"/>
      <c r="CY415" s="100"/>
      <c r="CZ415" s="100"/>
      <c r="DA415" s="100"/>
      <c r="DB415" s="100"/>
      <c r="DC415" s="100"/>
      <c r="DD415" s="100"/>
      <c r="DE415" s="100"/>
      <c r="DF415" s="100"/>
      <c r="DG415" s="100"/>
      <c r="DH415" s="100"/>
      <c r="DI415" s="100"/>
      <c r="DJ415" s="100"/>
      <c r="DK415" s="100"/>
      <c r="DL415" s="100"/>
      <c r="DM415" s="100"/>
      <c r="DN415" s="100"/>
      <c r="DO415" s="100"/>
      <c r="DP415" s="100"/>
      <c r="DQ415" s="100"/>
      <c r="DR415" s="100"/>
      <c r="DS415" s="100"/>
      <c r="DT415" s="100"/>
      <c r="DU415" s="100"/>
      <c r="DV415" s="100"/>
      <c r="DW415" s="100"/>
      <c r="DX415" s="100"/>
      <c r="DY415" s="100"/>
      <c r="DZ415" s="100"/>
      <c r="EA415" s="100"/>
      <c r="EB415" s="100"/>
      <c r="EC415" s="100"/>
      <c r="ED415" s="100"/>
      <c r="EE415" s="100"/>
      <c r="EF415" s="100"/>
      <c r="EG415" s="100"/>
      <c r="EH415" s="100"/>
      <c r="EI415" s="100"/>
      <c r="EJ415" s="100"/>
      <c r="EK415" s="100"/>
      <c r="EL415" s="100"/>
      <c r="EM415" s="100"/>
      <c r="EN415" s="100"/>
      <c r="EO415" s="100"/>
      <c r="EP415" s="100"/>
      <c r="EQ415" s="223"/>
      <c r="ER415" s="224"/>
      <c r="ES415" s="223"/>
      <c r="ET415" s="223"/>
      <c r="EU415" s="225"/>
      <c r="EV415" s="225"/>
      <c r="EW415" s="225"/>
      <c r="EX415" s="225"/>
      <c r="EY415" s="225"/>
      <c r="EZ415" s="225"/>
      <c r="FA415" s="225"/>
      <c r="FB415" s="225"/>
      <c r="FC415" s="225"/>
      <c r="FD415" s="225"/>
      <c r="FE415" s="225"/>
      <c r="FF415" s="225"/>
      <c r="FG415" s="225"/>
      <c r="FH415" s="225"/>
      <c r="FI415" s="225"/>
      <c r="FJ415" s="225"/>
      <c r="FK415" s="225"/>
      <c r="FL415" s="225"/>
      <c r="FM415" s="223"/>
      <c r="FN415" s="223"/>
      <c r="FO415" s="223"/>
      <c r="FP415" s="223"/>
      <c r="FQ415" s="223"/>
      <c r="FR415" s="223"/>
      <c r="FS415" s="223"/>
      <c r="FT415" s="223"/>
      <c r="FU415" s="223"/>
      <c r="FV415" s="223"/>
      <c r="FW415" s="223"/>
      <c r="FX415" s="223"/>
      <c r="FY415" s="223"/>
      <c r="FZ415" s="223"/>
      <c r="GA415" s="223"/>
    </row>
    <row r="416">
      <c r="A416" s="100"/>
      <c r="B416" s="100"/>
      <c r="C416" s="100"/>
      <c r="D416" s="100"/>
      <c r="E416" s="103"/>
      <c r="F416" s="101"/>
      <c r="G416" s="100"/>
      <c r="H416" s="100"/>
      <c r="I416" s="100"/>
      <c r="J416" s="103"/>
      <c r="K416" s="100"/>
      <c r="L416" s="100"/>
      <c r="M416" s="101"/>
      <c r="N416" s="102"/>
      <c r="O416" s="103"/>
      <c r="P416" s="103"/>
      <c r="Q416" s="103"/>
      <c r="R416" s="103"/>
      <c r="S416" s="103"/>
      <c r="T416" s="100"/>
      <c r="U416" s="100"/>
      <c r="V416" s="100"/>
      <c r="W416" s="101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1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  <c r="AW416" s="100"/>
      <c r="AX416" s="100"/>
      <c r="AY416" s="100"/>
      <c r="AZ416" s="100"/>
      <c r="BA416" s="100"/>
      <c r="BB416" s="100"/>
      <c r="BC416" s="100"/>
      <c r="BD416" s="100"/>
      <c r="BE416" s="100"/>
      <c r="BF416" s="100"/>
      <c r="BG416" s="100"/>
      <c r="BH416" s="100"/>
      <c r="BI416" s="100"/>
      <c r="BJ416" s="100"/>
      <c r="BK416" s="100"/>
      <c r="BL416" s="100"/>
      <c r="BM416" s="100"/>
      <c r="BN416" s="100"/>
      <c r="BO416" s="100"/>
      <c r="BP416" s="100"/>
      <c r="BQ416" s="100"/>
      <c r="BR416" s="100"/>
      <c r="BS416" s="100"/>
      <c r="BT416" s="100"/>
      <c r="BU416" s="100"/>
      <c r="BV416" s="100"/>
      <c r="BW416" s="100"/>
      <c r="BX416" s="100"/>
      <c r="BY416" s="100"/>
      <c r="BZ416" s="100"/>
      <c r="CA416" s="100"/>
      <c r="CB416" s="100"/>
      <c r="CC416" s="100"/>
      <c r="CD416" s="100"/>
      <c r="CE416" s="100"/>
      <c r="CF416" s="100"/>
      <c r="CG416" s="100"/>
      <c r="CH416" s="100"/>
      <c r="CI416" s="100"/>
      <c r="CJ416" s="100"/>
      <c r="CK416" s="100"/>
      <c r="CL416" s="100"/>
      <c r="CM416" s="100"/>
      <c r="CN416" s="100"/>
      <c r="CO416" s="100"/>
      <c r="CP416" s="100"/>
      <c r="CQ416" s="100"/>
      <c r="CR416" s="100"/>
      <c r="CS416" s="100"/>
      <c r="CT416" s="100"/>
      <c r="CU416" s="100"/>
      <c r="CV416" s="100"/>
      <c r="CW416" s="100"/>
      <c r="CX416" s="100"/>
      <c r="CY416" s="100"/>
      <c r="CZ416" s="100"/>
      <c r="DA416" s="100"/>
      <c r="DB416" s="100"/>
      <c r="DC416" s="100"/>
      <c r="DD416" s="100"/>
      <c r="DE416" s="100"/>
      <c r="DF416" s="100"/>
      <c r="DG416" s="100"/>
      <c r="DH416" s="100"/>
      <c r="DI416" s="100"/>
      <c r="DJ416" s="100"/>
      <c r="DK416" s="100"/>
      <c r="DL416" s="100"/>
      <c r="DM416" s="100"/>
      <c r="DN416" s="100"/>
      <c r="DO416" s="100"/>
      <c r="DP416" s="100"/>
      <c r="DQ416" s="100"/>
      <c r="DR416" s="100"/>
      <c r="DS416" s="100"/>
      <c r="DT416" s="100"/>
      <c r="DU416" s="100"/>
      <c r="DV416" s="100"/>
      <c r="DW416" s="100"/>
      <c r="DX416" s="100"/>
      <c r="DY416" s="100"/>
      <c r="DZ416" s="100"/>
      <c r="EA416" s="100"/>
      <c r="EB416" s="100"/>
      <c r="EC416" s="100"/>
      <c r="ED416" s="100"/>
      <c r="EE416" s="100"/>
      <c r="EF416" s="100"/>
      <c r="EG416" s="100"/>
      <c r="EH416" s="100"/>
      <c r="EI416" s="100"/>
      <c r="EJ416" s="100"/>
      <c r="EK416" s="100"/>
      <c r="EL416" s="100"/>
      <c r="EM416" s="100"/>
      <c r="EN416" s="100"/>
      <c r="EO416" s="100"/>
      <c r="EP416" s="100"/>
      <c r="EQ416" s="223"/>
      <c r="ER416" s="224"/>
      <c r="ES416" s="223"/>
      <c r="ET416" s="223"/>
      <c r="EU416" s="225"/>
      <c r="EV416" s="225"/>
      <c r="EW416" s="225"/>
      <c r="EX416" s="225"/>
      <c r="EY416" s="225"/>
      <c r="EZ416" s="225"/>
      <c r="FA416" s="225"/>
      <c r="FB416" s="225"/>
      <c r="FC416" s="225"/>
      <c r="FD416" s="225"/>
      <c r="FE416" s="225"/>
      <c r="FF416" s="225"/>
      <c r="FG416" s="225"/>
      <c r="FH416" s="225"/>
      <c r="FI416" s="225"/>
      <c r="FJ416" s="225"/>
      <c r="FK416" s="225"/>
      <c r="FL416" s="225"/>
      <c r="FM416" s="223"/>
      <c r="FN416" s="223"/>
      <c r="FO416" s="223"/>
      <c r="FP416" s="223"/>
      <c r="FQ416" s="223"/>
      <c r="FR416" s="223"/>
      <c r="FS416" s="223"/>
      <c r="FT416" s="223"/>
      <c r="FU416" s="223"/>
      <c r="FV416" s="223"/>
      <c r="FW416" s="223"/>
      <c r="FX416" s="223"/>
      <c r="FY416" s="223"/>
      <c r="FZ416" s="223"/>
      <c r="GA416" s="223"/>
    </row>
    <row r="417">
      <c r="A417" s="100"/>
      <c r="B417" s="100"/>
      <c r="C417" s="100"/>
      <c r="D417" s="100"/>
      <c r="E417" s="103"/>
      <c r="F417" s="101"/>
      <c r="G417" s="100"/>
      <c r="H417" s="100"/>
      <c r="I417" s="100"/>
      <c r="J417" s="103"/>
      <c r="K417" s="100"/>
      <c r="L417" s="100"/>
      <c r="M417" s="101"/>
      <c r="N417" s="102"/>
      <c r="O417" s="103"/>
      <c r="P417" s="103"/>
      <c r="Q417" s="103"/>
      <c r="R417" s="103"/>
      <c r="S417" s="103"/>
      <c r="T417" s="100"/>
      <c r="U417" s="100"/>
      <c r="V417" s="100"/>
      <c r="W417" s="101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1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  <c r="BB417" s="100"/>
      <c r="BC417" s="100"/>
      <c r="BD417" s="100"/>
      <c r="BE417" s="100"/>
      <c r="BF417" s="100"/>
      <c r="BG417" s="100"/>
      <c r="BH417" s="100"/>
      <c r="BI417" s="100"/>
      <c r="BJ417" s="100"/>
      <c r="BK417" s="100"/>
      <c r="BL417" s="100"/>
      <c r="BM417" s="100"/>
      <c r="BN417" s="100"/>
      <c r="BO417" s="100"/>
      <c r="BP417" s="100"/>
      <c r="BQ417" s="100"/>
      <c r="BR417" s="100"/>
      <c r="BS417" s="100"/>
      <c r="BT417" s="100"/>
      <c r="BU417" s="100"/>
      <c r="BV417" s="100"/>
      <c r="BW417" s="100"/>
      <c r="BX417" s="100"/>
      <c r="BY417" s="100"/>
      <c r="BZ417" s="100"/>
      <c r="CA417" s="100"/>
      <c r="CB417" s="100"/>
      <c r="CC417" s="100"/>
      <c r="CD417" s="100"/>
      <c r="CE417" s="100"/>
      <c r="CF417" s="100"/>
      <c r="CG417" s="100"/>
      <c r="CH417" s="100"/>
      <c r="CI417" s="100"/>
      <c r="CJ417" s="100"/>
      <c r="CK417" s="100"/>
      <c r="CL417" s="100"/>
      <c r="CM417" s="100"/>
      <c r="CN417" s="100"/>
      <c r="CO417" s="100"/>
      <c r="CP417" s="100"/>
      <c r="CQ417" s="100"/>
      <c r="CR417" s="100"/>
      <c r="CS417" s="100"/>
      <c r="CT417" s="100"/>
      <c r="CU417" s="100"/>
      <c r="CV417" s="100"/>
      <c r="CW417" s="100"/>
      <c r="CX417" s="100"/>
      <c r="CY417" s="100"/>
      <c r="CZ417" s="100"/>
      <c r="DA417" s="100"/>
      <c r="DB417" s="100"/>
      <c r="DC417" s="100"/>
      <c r="DD417" s="100"/>
      <c r="DE417" s="100"/>
      <c r="DF417" s="100"/>
      <c r="DG417" s="100"/>
      <c r="DH417" s="100"/>
      <c r="DI417" s="100"/>
      <c r="DJ417" s="100"/>
      <c r="DK417" s="100"/>
      <c r="DL417" s="100"/>
      <c r="DM417" s="100"/>
      <c r="DN417" s="100"/>
      <c r="DO417" s="100"/>
      <c r="DP417" s="100"/>
      <c r="DQ417" s="100"/>
      <c r="DR417" s="100"/>
      <c r="DS417" s="100"/>
      <c r="DT417" s="100"/>
      <c r="DU417" s="100"/>
      <c r="DV417" s="100"/>
      <c r="DW417" s="100"/>
      <c r="DX417" s="100"/>
      <c r="DY417" s="100"/>
      <c r="DZ417" s="100"/>
      <c r="EA417" s="100"/>
      <c r="EB417" s="100"/>
      <c r="EC417" s="100"/>
      <c r="ED417" s="100"/>
      <c r="EE417" s="100"/>
      <c r="EF417" s="100"/>
      <c r="EG417" s="100"/>
      <c r="EH417" s="100"/>
      <c r="EI417" s="100"/>
      <c r="EJ417" s="100"/>
      <c r="EK417" s="100"/>
      <c r="EL417" s="100"/>
      <c r="EM417" s="100"/>
      <c r="EN417" s="100"/>
      <c r="EO417" s="100"/>
      <c r="EP417" s="100"/>
      <c r="EQ417" s="223"/>
      <c r="ER417" s="224"/>
      <c r="ES417" s="223"/>
      <c r="ET417" s="223"/>
      <c r="EU417" s="225"/>
      <c r="EV417" s="225"/>
      <c r="EW417" s="225"/>
      <c r="EX417" s="225"/>
      <c r="EY417" s="225"/>
      <c r="EZ417" s="225"/>
      <c r="FA417" s="225"/>
      <c r="FB417" s="225"/>
      <c r="FC417" s="225"/>
      <c r="FD417" s="225"/>
      <c r="FE417" s="225"/>
      <c r="FF417" s="225"/>
      <c r="FG417" s="225"/>
      <c r="FH417" s="225"/>
      <c r="FI417" s="225"/>
      <c r="FJ417" s="225"/>
      <c r="FK417" s="225"/>
      <c r="FL417" s="225"/>
      <c r="FM417" s="223"/>
      <c r="FN417" s="223"/>
      <c r="FO417" s="223"/>
      <c r="FP417" s="223"/>
      <c r="FQ417" s="223"/>
      <c r="FR417" s="223"/>
      <c r="FS417" s="223"/>
      <c r="FT417" s="223"/>
      <c r="FU417" s="223"/>
      <c r="FV417" s="223"/>
      <c r="FW417" s="223"/>
      <c r="FX417" s="223"/>
      <c r="FY417" s="223"/>
      <c r="FZ417" s="223"/>
      <c r="GA417" s="223"/>
    </row>
    <row r="418">
      <c r="A418" s="100"/>
      <c r="B418" s="100"/>
      <c r="C418" s="100"/>
      <c r="D418" s="100"/>
      <c r="E418" s="103"/>
      <c r="F418" s="101"/>
      <c r="G418" s="100"/>
      <c r="H418" s="100"/>
      <c r="I418" s="100"/>
      <c r="J418" s="103"/>
      <c r="K418" s="100"/>
      <c r="L418" s="100"/>
      <c r="M418" s="101"/>
      <c r="N418" s="102"/>
      <c r="O418" s="103"/>
      <c r="P418" s="103"/>
      <c r="Q418" s="103"/>
      <c r="R418" s="103"/>
      <c r="S418" s="103"/>
      <c r="T418" s="100"/>
      <c r="U418" s="100"/>
      <c r="V418" s="100"/>
      <c r="W418" s="101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1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  <c r="AW418" s="100"/>
      <c r="AX418" s="100"/>
      <c r="AY418" s="100"/>
      <c r="AZ418" s="100"/>
      <c r="BA418" s="100"/>
      <c r="BB418" s="100"/>
      <c r="BC418" s="100"/>
      <c r="BD418" s="100"/>
      <c r="BE418" s="100"/>
      <c r="BF418" s="100"/>
      <c r="BG418" s="100"/>
      <c r="BH418" s="100"/>
      <c r="BI418" s="100"/>
      <c r="BJ418" s="100"/>
      <c r="BK418" s="100"/>
      <c r="BL418" s="100"/>
      <c r="BM418" s="100"/>
      <c r="BN418" s="100"/>
      <c r="BO418" s="100"/>
      <c r="BP418" s="100"/>
      <c r="BQ418" s="100"/>
      <c r="BR418" s="100"/>
      <c r="BS418" s="100"/>
      <c r="BT418" s="100"/>
      <c r="BU418" s="100"/>
      <c r="BV418" s="100"/>
      <c r="BW418" s="100"/>
      <c r="BX418" s="100"/>
      <c r="BY418" s="100"/>
      <c r="BZ418" s="100"/>
      <c r="CA418" s="100"/>
      <c r="CB418" s="100"/>
      <c r="CC418" s="100"/>
      <c r="CD418" s="100"/>
      <c r="CE418" s="100"/>
      <c r="CF418" s="100"/>
      <c r="CG418" s="100"/>
      <c r="CH418" s="100"/>
      <c r="CI418" s="100"/>
      <c r="CJ418" s="100"/>
      <c r="CK418" s="100"/>
      <c r="CL418" s="100"/>
      <c r="CM418" s="100"/>
      <c r="CN418" s="100"/>
      <c r="CO418" s="100"/>
      <c r="CP418" s="100"/>
      <c r="CQ418" s="100"/>
      <c r="CR418" s="100"/>
      <c r="CS418" s="100"/>
      <c r="CT418" s="100"/>
      <c r="CU418" s="100"/>
      <c r="CV418" s="100"/>
      <c r="CW418" s="100"/>
      <c r="CX418" s="100"/>
      <c r="CY418" s="100"/>
      <c r="CZ418" s="100"/>
      <c r="DA418" s="100"/>
      <c r="DB418" s="100"/>
      <c r="DC418" s="100"/>
      <c r="DD418" s="100"/>
      <c r="DE418" s="100"/>
      <c r="DF418" s="100"/>
      <c r="DG418" s="100"/>
      <c r="DH418" s="100"/>
      <c r="DI418" s="100"/>
      <c r="DJ418" s="100"/>
      <c r="DK418" s="100"/>
      <c r="DL418" s="100"/>
      <c r="DM418" s="100"/>
      <c r="DN418" s="100"/>
      <c r="DO418" s="100"/>
      <c r="DP418" s="100"/>
      <c r="DQ418" s="100"/>
      <c r="DR418" s="100"/>
      <c r="DS418" s="100"/>
      <c r="DT418" s="100"/>
      <c r="DU418" s="100"/>
      <c r="DV418" s="100"/>
      <c r="DW418" s="100"/>
      <c r="DX418" s="100"/>
      <c r="DY418" s="100"/>
      <c r="DZ418" s="100"/>
      <c r="EA418" s="100"/>
      <c r="EB418" s="100"/>
      <c r="EC418" s="100"/>
      <c r="ED418" s="100"/>
      <c r="EE418" s="100"/>
      <c r="EF418" s="100"/>
      <c r="EG418" s="100"/>
      <c r="EH418" s="100"/>
      <c r="EI418" s="100"/>
      <c r="EJ418" s="100"/>
      <c r="EK418" s="100"/>
      <c r="EL418" s="100"/>
      <c r="EM418" s="100"/>
      <c r="EN418" s="100"/>
      <c r="EO418" s="100"/>
      <c r="EP418" s="100"/>
      <c r="EQ418" s="223"/>
      <c r="ER418" s="224"/>
      <c r="ES418" s="223"/>
      <c r="ET418" s="223"/>
      <c r="EU418" s="225"/>
      <c r="EV418" s="225"/>
      <c r="EW418" s="225"/>
      <c r="EX418" s="225"/>
      <c r="EY418" s="225"/>
      <c r="EZ418" s="225"/>
      <c r="FA418" s="225"/>
      <c r="FB418" s="225"/>
      <c r="FC418" s="225"/>
      <c r="FD418" s="225"/>
      <c r="FE418" s="225"/>
      <c r="FF418" s="225"/>
      <c r="FG418" s="225"/>
      <c r="FH418" s="225"/>
      <c r="FI418" s="225"/>
      <c r="FJ418" s="225"/>
      <c r="FK418" s="225"/>
      <c r="FL418" s="225"/>
      <c r="FM418" s="223"/>
      <c r="FN418" s="223"/>
      <c r="FO418" s="223"/>
      <c r="FP418" s="223"/>
      <c r="FQ418" s="223"/>
      <c r="FR418" s="223"/>
      <c r="FS418" s="223"/>
      <c r="FT418" s="223"/>
      <c r="FU418" s="223"/>
      <c r="FV418" s="223"/>
      <c r="FW418" s="223"/>
      <c r="FX418" s="223"/>
      <c r="FY418" s="223"/>
      <c r="FZ418" s="223"/>
      <c r="GA418" s="223"/>
    </row>
    <row r="419">
      <c r="A419" s="100"/>
      <c r="B419" s="100"/>
      <c r="C419" s="100"/>
      <c r="D419" s="100"/>
      <c r="E419" s="103"/>
      <c r="F419" s="101"/>
      <c r="G419" s="100"/>
      <c r="H419" s="100"/>
      <c r="I419" s="100"/>
      <c r="J419" s="103"/>
      <c r="K419" s="100"/>
      <c r="L419" s="100"/>
      <c r="M419" s="101"/>
      <c r="N419" s="102"/>
      <c r="O419" s="103"/>
      <c r="P419" s="103"/>
      <c r="Q419" s="103"/>
      <c r="R419" s="103"/>
      <c r="S419" s="103"/>
      <c r="T419" s="100"/>
      <c r="U419" s="100"/>
      <c r="V419" s="100"/>
      <c r="W419" s="101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1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  <c r="AW419" s="100"/>
      <c r="AX419" s="100"/>
      <c r="AY419" s="100"/>
      <c r="AZ419" s="100"/>
      <c r="BA419" s="100"/>
      <c r="BB419" s="100"/>
      <c r="BC419" s="100"/>
      <c r="BD419" s="100"/>
      <c r="BE419" s="100"/>
      <c r="BF419" s="100"/>
      <c r="BG419" s="100"/>
      <c r="BH419" s="100"/>
      <c r="BI419" s="100"/>
      <c r="BJ419" s="100"/>
      <c r="BK419" s="100"/>
      <c r="BL419" s="100"/>
      <c r="BM419" s="100"/>
      <c r="BN419" s="100"/>
      <c r="BO419" s="100"/>
      <c r="BP419" s="100"/>
      <c r="BQ419" s="100"/>
      <c r="BR419" s="100"/>
      <c r="BS419" s="100"/>
      <c r="BT419" s="100"/>
      <c r="BU419" s="100"/>
      <c r="BV419" s="100"/>
      <c r="BW419" s="100"/>
      <c r="BX419" s="100"/>
      <c r="BY419" s="100"/>
      <c r="BZ419" s="100"/>
      <c r="CA419" s="100"/>
      <c r="CB419" s="100"/>
      <c r="CC419" s="100"/>
      <c r="CD419" s="100"/>
      <c r="CE419" s="100"/>
      <c r="CF419" s="100"/>
      <c r="CG419" s="100"/>
      <c r="CH419" s="100"/>
      <c r="CI419" s="100"/>
      <c r="CJ419" s="100"/>
      <c r="CK419" s="100"/>
      <c r="CL419" s="100"/>
      <c r="CM419" s="100"/>
      <c r="CN419" s="100"/>
      <c r="CO419" s="100"/>
      <c r="CP419" s="100"/>
      <c r="CQ419" s="100"/>
      <c r="CR419" s="100"/>
      <c r="CS419" s="100"/>
      <c r="CT419" s="100"/>
      <c r="CU419" s="100"/>
      <c r="CV419" s="100"/>
      <c r="CW419" s="100"/>
      <c r="CX419" s="100"/>
      <c r="CY419" s="100"/>
      <c r="CZ419" s="100"/>
      <c r="DA419" s="100"/>
      <c r="DB419" s="100"/>
      <c r="DC419" s="100"/>
      <c r="DD419" s="100"/>
      <c r="DE419" s="100"/>
      <c r="DF419" s="100"/>
      <c r="DG419" s="100"/>
      <c r="DH419" s="100"/>
      <c r="DI419" s="100"/>
      <c r="DJ419" s="100"/>
      <c r="DK419" s="100"/>
      <c r="DL419" s="100"/>
      <c r="DM419" s="100"/>
      <c r="DN419" s="100"/>
      <c r="DO419" s="100"/>
      <c r="DP419" s="100"/>
      <c r="DQ419" s="100"/>
      <c r="DR419" s="100"/>
      <c r="DS419" s="100"/>
      <c r="DT419" s="100"/>
      <c r="DU419" s="100"/>
      <c r="DV419" s="100"/>
      <c r="DW419" s="100"/>
      <c r="DX419" s="100"/>
      <c r="DY419" s="100"/>
      <c r="DZ419" s="100"/>
      <c r="EA419" s="100"/>
      <c r="EB419" s="100"/>
      <c r="EC419" s="100"/>
      <c r="ED419" s="100"/>
      <c r="EE419" s="100"/>
      <c r="EF419" s="100"/>
      <c r="EG419" s="100"/>
      <c r="EH419" s="100"/>
      <c r="EI419" s="100"/>
      <c r="EJ419" s="100"/>
      <c r="EK419" s="100"/>
      <c r="EL419" s="100"/>
      <c r="EM419" s="100"/>
      <c r="EN419" s="100"/>
      <c r="EO419" s="100"/>
      <c r="EP419" s="100"/>
      <c r="EQ419" s="223"/>
      <c r="ER419" s="224"/>
      <c r="ES419" s="223"/>
      <c r="ET419" s="223"/>
      <c r="EU419" s="225"/>
      <c r="EV419" s="225"/>
      <c r="EW419" s="225"/>
      <c r="EX419" s="225"/>
      <c r="EY419" s="225"/>
      <c r="EZ419" s="225"/>
      <c r="FA419" s="225"/>
      <c r="FB419" s="225"/>
      <c r="FC419" s="225"/>
      <c r="FD419" s="225"/>
      <c r="FE419" s="225"/>
      <c r="FF419" s="225"/>
      <c r="FG419" s="225"/>
      <c r="FH419" s="225"/>
      <c r="FI419" s="225"/>
      <c r="FJ419" s="225"/>
      <c r="FK419" s="225"/>
      <c r="FL419" s="225"/>
      <c r="FM419" s="223"/>
      <c r="FN419" s="223"/>
      <c r="FO419" s="223"/>
      <c r="FP419" s="223"/>
      <c r="FQ419" s="223"/>
      <c r="FR419" s="223"/>
      <c r="FS419" s="223"/>
      <c r="FT419" s="223"/>
      <c r="FU419" s="223"/>
      <c r="FV419" s="223"/>
      <c r="FW419" s="223"/>
      <c r="FX419" s="223"/>
      <c r="FY419" s="223"/>
      <c r="FZ419" s="223"/>
      <c r="GA419" s="223"/>
    </row>
    <row r="420">
      <c r="A420" s="100"/>
      <c r="B420" s="100"/>
      <c r="C420" s="100"/>
      <c r="D420" s="100"/>
      <c r="E420" s="103"/>
      <c r="F420" s="101"/>
      <c r="G420" s="100"/>
      <c r="H420" s="100"/>
      <c r="I420" s="100"/>
      <c r="J420" s="103"/>
      <c r="K420" s="100"/>
      <c r="L420" s="100"/>
      <c r="M420" s="101"/>
      <c r="N420" s="102"/>
      <c r="O420" s="103"/>
      <c r="P420" s="103"/>
      <c r="Q420" s="103"/>
      <c r="R420" s="103"/>
      <c r="S420" s="103"/>
      <c r="T420" s="100"/>
      <c r="U420" s="100"/>
      <c r="V420" s="100"/>
      <c r="W420" s="101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1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  <c r="AW420" s="100"/>
      <c r="AX420" s="100"/>
      <c r="AY420" s="100"/>
      <c r="AZ420" s="100"/>
      <c r="BA420" s="100"/>
      <c r="BB420" s="100"/>
      <c r="BC420" s="100"/>
      <c r="BD420" s="100"/>
      <c r="BE420" s="100"/>
      <c r="BF420" s="100"/>
      <c r="BG420" s="100"/>
      <c r="BH420" s="100"/>
      <c r="BI420" s="100"/>
      <c r="BJ420" s="100"/>
      <c r="BK420" s="100"/>
      <c r="BL420" s="100"/>
      <c r="BM420" s="100"/>
      <c r="BN420" s="100"/>
      <c r="BO420" s="100"/>
      <c r="BP420" s="100"/>
      <c r="BQ420" s="100"/>
      <c r="BR420" s="100"/>
      <c r="BS420" s="100"/>
      <c r="BT420" s="100"/>
      <c r="BU420" s="100"/>
      <c r="BV420" s="100"/>
      <c r="BW420" s="100"/>
      <c r="BX420" s="100"/>
      <c r="BY420" s="100"/>
      <c r="BZ420" s="100"/>
      <c r="CA420" s="100"/>
      <c r="CB420" s="100"/>
      <c r="CC420" s="100"/>
      <c r="CD420" s="100"/>
      <c r="CE420" s="100"/>
      <c r="CF420" s="100"/>
      <c r="CG420" s="100"/>
      <c r="CH420" s="100"/>
      <c r="CI420" s="100"/>
      <c r="CJ420" s="100"/>
      <c r="CK420" s="100"/>
      <c r="CL420" s="100"/>
      <c r="CM420" s="100"/>
      <c r="CN420" s="100"/>
      <c r="CO420" s="100"/>
      <c r="CP420" s="100"/>
      <c r="CQ420" s="100"/>
      <c r="CR420" s="100"/>
      <c r="CS420" s="100"/>
      <c r="CT420" s="100"/>
      <c r="CU420" s="100"/>
      <c r="CV420" s="100"/>
      <c r="CW420" s="100"/>
      <c r="CX420" s="100"/>
      <c r="CY420" s="100"/>
      <c r="CZ420" s="100"/>
      <c r="DA420" s="100"/>
      <c r="DB420" s="100"/>
      <c r="DC420" s="100"/>
      <c r="DD420" s="100"/>
      <c r="DE420" s="100"/>
      <c r="DF420" s="100"/>
      <c r="DG420" s="100"/>
      <c r="DH420" s="100"/>
      <c r="DI420" s="100"/>
      <c r="DJ420" s="100"/>
      <c r="DK420" s="100"/>
      <c r="DL420" s="100"/>
      <c r="DM420" s="100"/>
      <c r="DN420" s="100"/>
      <c r="DO420" s="100"/>
      <c r="DP420" s="100"/>
      <c r="DQ420" s="100"/>
      <c r="DR420" s="100"/>
      <c r="DS420" s="100"/>
      <c r="DT420" s="100"/>
      <c r="DU420" s="100"/>
      <c r="DV420" s="100"/>
      <c r="DW420" s="100"/>
      <c r="DX420" s="100"/>
      <c r="DY420" s="100"/>
      <c r="DZ420" s="100"/>
      <c r="EA420" s="100"/>
      <c r="EB420" s="100"/>
      <c r="EC420" s="100"/>
      <c r="ED420" s="100"/>
      <c r="EE420" s="100"/>
      <c r="EF420" s="100"/>
      <c r="EG420" s="100"/>
      <c r="EH420" s="100"/>
      <c r="EI420" s="100"/>
      <c r="EJ420" s="100"/>
      <c r="EK420" s="100"/>
      <c r="EL420" s="100"/>
      <c r="EM420" s="100"/>
      <c r="EN420" s="100"/>
      <c r="EO420" s="100"/>
      <c r="EP420" s="100"/>
      <c r="EQ420" s="223"/>
      <c r="ER420" s="224"/>
      <c r="ES420" s="223"/>
      <c r="ET420" s="223"/>
      <c r="EU420" s="225"/>
      <c r="EV420" s="225"/>
      <c r="EW420" s="225"/>
      <c r="EX420" s="225"/>
      <c r="EY420" s="225"/>
      <c r="EZ420" s="225"/>
      <c r="FA420" s="225"/>
      <c r="FB420" s="225"/>
      <c r="FC420" s="225"/>
      <c r="FD420" s="225"/>
      <c r="FE420" s="225"/>
      <c r="FF420" s="225"/>
      <c r="FG420" s="225"/>
      <c r="FH420" s="225"/>
      <c r="FI420" s="225"/>
      <c r="FJ420" s="225"/>
      <c r="FK420" s="225"/>
      <c r="FL420" s="225"/>
      <c r="FM420" s="223"/>
      <c r="FN420" s="223"/>
      <c r="FO420" s="223"/>
      <c r="FP420" s="223"/>
      <c r="FQ420" s="223"/>
      <c r="FR420" s="223"/>
      <c r="FS420" s="223"/>
      <c r="FT420" s="223"/>
      <c r="FU420" s="223"/>
      <c r="FV420" s="223"/>
      <c r="FW420" s="223"/>
      <c r="FX420" s="223"/>
      <c r="FY420" s="223"/>
      <c r="FZ420" s="223"/>
      <c r="GA420" s="223"/>
    </row>
    <row r="421">
      <c r="A421" s="100"/>
      <c r="B421" s="100"/>
      <c r="C421" s="100"/>
      <c r="D421" s="100"/>
      <c r="E421" s="103"/>
      <c r="F421" s="101"/>
      <c r="G421" s="100"/>
      <c r="H421" s="100"/>
      <c r="I421" s="100"/>
      <c r="J421" s="103"/>
      <c r="K421" s="100"/>
      <c r="L421" s="100"/>
      <c r="M421" s="101"/>
      <c r="N421" s="102"/>
      <c r="O421" s="103"/>
      <c r="P421" s="103"/>
      <c r="Q421" s="103"/>
      <c r="R421" s="103"/>
      <c r="S421" s="103"/>
      <c r="T421" s="100"/>
      <c r="U421" s="100"/>
      <c r="V421" s="100"/>
      <c r="W421" s="101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1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  <c r="BB421" s="100"/>
      <c r="BC421" s="100"/>
      <c r="BD421" s="100"/>
      <c r="BE421" s="100"/>
      <c r="BF421" s="100"/>
      <c r="BG421" s="100"/>
      <c r="BH421" s="100"/>
      <c r="BI421" s="100"/>
      <c r="BJ421" s="100"/>
      <c r="BK421" s="100"/>
      <c r="BL421" s="100"/>
      <c r="BM421" s="100"/>
      <c r="BN421" s="100"/>
      <c r="BO421" s="100"/>
      <c r="BP421" s="100"/>
      <c r="BQ421" s="100"/>
      <c r="BR421" s="100"/>
      <c r="BS421" s="100"/>
      <c r="BT421" s="100"/>
      <c r="BU421" s="100"/>
      <c r="BV421" s="100"/>
      <c r="BW421" s="100"/>
      <c r="BX421" s="100"/>
      <c r="BY421" s="100"/>
      <c r="BZ421" s="100"/>
      <c r="CA421" s="100"/>
      <c r="CB421" s="100"/>
      <c r="CC421" s="100"/>
      <c r="CD421" s="100"/>
      <c r="CE421" s="100"/>
      <c r="CF421" s="100"/>
      <c r="CG421" s="100"/>
      <c r="CH421" s="100"/>
      <c r="CI421" s="100"/>
      <c r="CJ421" s="100"/>
      <c r="CK421" s="100"/>
      <c r="CL421" s="100"/>
      <c r="CM421" s="100"/>
      <c r="CN421" s="100"/>
      <c r="CO421" s="100"/>
      <c r="CP421" s="100"/>
      <c r="CQ421" s="100"/>
      <c r="CR421" s="100"/>
      <c r="CS421" s="100"/>
      <c r="CT421" s="100"/>
      <c r="CU421" s="100"/>
      <c r="CV421" s="100"/>
      <c r="CW421" s="100"/>
      <c r="CX421" s="100"/>
      <c r="CY421" s="100"/>
      <c r="CZ421" s="100"/>
      <c r="DA421" s="100"/>
      <c r="DB421" s="100"/>
      <c r="DC421" s="100"/>
      <c r="DD421" s="100"/>
      <c r="DE421" s="100"/>
      <c r="DF421" s="100"/>
      <c r="DG421" s="100"/>
      <c r="DH421" s="100"/>
      <c r="DI421" s="100"/>
      <c r="DJ421" s="100"/>
      <c r="DK421" s="100"/>
      <c r="DL421" s="100"/>
      <c r="DM421" s="100"/>
      <c r="DN421" s="100"/>
      <c r="DO421" s="100"/>
      <c r="DP421" s="100"/>
      <c r="DQ421" s="100"/>
      <c r="DR421" s="100"/>
      <c r="DS421" s="100"/>
      <c r="DT421" s="100"/>
      <c r="DU421" s="100"/>
      <c r="DV421" s="100"/>
      <c r="DW421" s="100"/>
      <c r="DX421" s="100"/>
      <c r="DY421" s="100"/>
      <c r="DZ421" s="100"/>
      <c r="EA421" s="100"/>
      <c r="EB421" s="100"/>
      <c r="EC421" s="100"/>
      <c r="ED421" s="100"/>
      <c r="EE421" s="100"/>
      <c r="EF421" s="100"/>
      <c r="EG421" s="100"/>
      <c r="EH421" s="100"/>
      <c r="EI421" s="100"/>
      <c r="EJ421" s="100"/>
      <c r="EK421" s="100"/>
      <c r="EL421" s="100"/>
      <c r="EM421" s="100"/>
      <c r="EN421" s="100"/>
      <c r="EO421" s="100"/>
      <c r="EP421" s="100"/>
      <c r="EQ421" s="223"/>
      <c r="ER421" s="224"/>
      <c r="ES421" s="223"/>
      <c r="ET421" s="223"/>
      <c r="EU421" s="225"/>
      <c r="EV421" s="225"/>
      <c r="EW421" s="225"/>
      <c r="EX421" s="225"/>
      <c r="EY421" s="225"/>
      <c r="EZ421" s="225"/>
      <c r="FA421" s="225"/>
      <c r="FB421" s="225"/>
      <c r="FC421" s="225"/>
      <c r="FD421" s="225"/>
      <c r="FE421" s="225"/>
      <c r="FF421" s="225"/>
      <c r="FG421" s="225"/>
      <c r="FH421" s="225"/>
      <c r="FI421" s="225"/>
      <c r="FJ421" s="225"/>
      <c r="FK421" s="225"/>
      <c r="FL421" s="225"/>
      <c r="FM421" s="223"/>
      <c r="FN421" s="223"/>
      <c r="FO421" s="223"/>
      <c r="FP421" s="223"/>
      <c r="FQ421" s="223"/>
      <c r="FR421" s="223"/>
      <c r="FS421" s="223"/>
      <c r="FT421" s="223"/>
      <c r="FU421" s="223"/>
      <c r="FV421" s="223"/>
      <c r="FW421" s="223"/>
      <c r="FX421" s="223"/>
      <c r="FY421" s="223"/>
      <c r="FZ421" s="223"/>
      <c r="GA421" s="223"/>
    </row>
    <row r="422">
      <c r="A422" s="100"/>
      <c r="B422" s="100"/>
      <c r="C422" s="100"/>
      <c r="D422" s="100"/>
      <c r="E422" s="103"/>
      <c r="F422" s="101"/>
      <c r="G422" s="100"/>
      <c r="H422" s="100"/>
      <c r="I422" s="100"/>
      <c r="J422" s="103"/>
      <c r="K422" s="100"/>
      <c r="L422" s="100"/>
      <c r="M422" s="101"/>
      <c r="N422" s="102"/>
      <c r="O422" s="103"/>
      <c r="P422" s="103"/>
      <c r="Q422" s="103"/>
      <c r="R422" s="103"/>
      <c r="S422" s="103"/>
      <c r="T422" s="100"/>
      <c r="U422" s="100"/>
      <c r="V422" s="100"/>
      <c r="W422" s="101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1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  <c r="AW422" s="100"/>
      <c r="AX422" s="100"/>
      <c r="AY422" s="100"/>
      <c r="AZ422" s="100"/>
      <c r="BA422" s="100"/>
      <c r="BB422" s="100"/>
      <c r="BC422" s="100"/>
      <c r="BD422" s="100"/>
      <c r="BE422" s="100"/>
      <c r="BF422" s="100"/>
      <c r="BG422" s="100"/>
      <c r="BH422" s="100"/>
      <c r="BI422" s="100"/>
      <c r="BJ422" s="100"/>
      <c r="BK422" s="100"/>
      <c r="BL422" s="100"/>
      <c r="BM422" s="100"/>
      <c r="BN422" s="100"/>
      <c r="BO422" s="100"/>
      <c r="BP422" s="100"/>
      <c r="BQ422" s="100"/>
      <c r="BR422" s="100"/>
      <c r="BS422" s="100"/>
      <c r="BT422" s="100"/>
      <c r="BU422" s="100"/>
      <c r="BV422" s="100"/>
      <c r="BW422" s="100"/>
      <c r="BX422" s="100"/>
      <c r="BY422" s="100"/>
      <c r="BZ422" s="100"/>
      <c r="CA422" s="100"/>
      <c r="CB422" s="100"/>
      <c r="CC422" s="100"/>
      <c r="CD422" s="100"/>
      <c r="CE422" s="100"/>
      <c r="CF422" s="100"/>
      <c r="CG422" s="100"/>
      <c r="CH422" s="100"/>
      <c r="CI422" s="100"/>
      <c r="CJ422" s="100"/>
      <c r="CK422" s="100"/>
      <c r="CL422" s="100"/>
      <c r="CM422" s="100"/>
      <c r="CN422" s="100"/>
      <c r="CO422" s="100"/>
      <c r="CP422" s="100"/>
      <c r="CQ422" s="100"/>
      <c r="CR422" s="100"/>
      <c r="CS422" s="100"/>
      <c r="CT422" s="100"/>
      <c r="CU422" s="100"/>
      <c r="CV422" s="100"/>
      <c r="CW422" s="100"/>
      <c r="CX422" s="100"/>
      <c r="CY422" s="100"/>
      <c r="CZ422" s="100"/>
      <c r="DA422" s="100"/>
      <c r="DB422" s="100"/>
      <c r="DC422" s="100"/>
      <c r="DD422" s="100"/>
      <c r="DE422" s="100"/>
      <c r="DF422" s="100"/>
      <c r="DG422" s="100"/>
      <c r="DH422" s="100"/>
      <c r="DI422" s="100"/>
      <c r="DJ422" s="100"/>
      <c r="DK422" s="100"/>
      <c r="DL422" s="100"/>
      <c r="DM422" s="100"/>
      <c r="DN422" s="100"/>
      <c r="DO422" s="100"/>
      <c r="DP422" s="100"/>
      <c r="DQ422" s="100"/>
      <c r="DR422" s="100"/>
      <c r="DS422" s="100"/>
      <c r="DT422" s="100"/>
      <c r="DU422" s="100"/>
      <c r="DV422" s="100"/>
      <c r="DW422" s="100"/>
      <c r="DX422" s="100"/>
      <c r="DY422" s="100"/>
      <c r="DZ422" s="100"/>
      <c r="EA422" s="100"/>
      <c r="EB422" s="100"/>
      <c r="EC422" s="100"/>
      <c r="ED422" s="100"/>
      <c r="EE422" s="100"/>
      <c r="EF422" s="100"/>
      <c r="EG422" s="100"/>
      <c r="EH422" s="100"/>
      <c r="EI422" s="100"/>
      <c r="EJ422" s="100"/>
      <c r="EK422" s="100"/>
      <c r="EL422" s="100"/>
      <c r="EM422" s="100"/>
      <c r="EN422" s="100"/>
      <c r="EO422" s="100"/>
      <c r="EP422" s="100"/>
      <c r="EQ422" s="223"/>
      <c r="ER422" s="224"/>
      <c r="ES422" s="223"/>
      <c r="ET422" s="223"/>
      <c r="EU422" s="225"/>
      <c r="EV422" s="225"/>
      <c r="EW422" s="225"/>
      <c r="EX422" s="225"/>
      <c r="EY422" s="225"/>
      <c r="EZ422" s="225"/>
      <c r="FA422" s="225"/>
      <c r="FB422" s="225"/>
      <c r="FC422" s="225"/>
      <c r="FD422" s="225"/>
      <c r="FE422" s="225"/>
      <c r="FF422" s="225"/>
      <c r="FG422" s="225"/>
      <c r="FH422" s="225"/>
      <c r="FI422" s="225"/>
      <c r="FJ422" s="225"/>
      <c r="FK422" s="225"/>
      <c r="FL422" s="225"/>
      <c r="FM422" s="223"/>
      <c r="FN422" s="223"/>
      <c r="FO422" s="223"/>
      <c r="FP422" s="223"/>
      <c r="FQ422" s="223"/>
      <c r="FR422" s="223"/>
      <c r="FS422" s="223"/>
      <c r="FT422" s="223"/>
      <c r="FU422" s="223"/>
      <c r="FV422" s="223"/>
      <c r="FW422" s="223"/>
      <c r="FX422" s="223"/>
      <c r="FY422" s="223"/>
      <c r="FZ422" s="223"/>
      <c r="GA422" s="223"/>
    </row>
    <row r="423">
      <c r="A423" s="100"/>
      <c r="B423" s="100"/>
      <c r="C423" s="100"/>
      <c r="D423" s="100"/>
      <c r="E423" s="103"/>
      <c r="F423" s="101"/>
      <c r="G423" s="100"/>
      <c r="H423" s="100"/>
      <c r="I423" s="100"/>
      <c r="J423" s="103"/>
      <c r="K423" s="100"/>
      <c r="L423" s="100"/>
      <c r="M423" s="101"/>
      <c r="N423" s="102"/>
      <c r="O423" s="103"/>
      <c r="P423" s="103"/>
      <c r="Q423" s="103"/>
      <c r="R423" s="103"/>
      <c r="S423" s="103"/>
      <c r="T423" s="100"/>
      <c r="U423" s="100"/>
      <c r="V423" s="100"/>
      <c r="W423" s="101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1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  <c r="BB423" s="100"/>
      <c r="BC423" s="100"/>
      <c r="BD423" s="100"/>
      <c r="BE423" s="100"/>
      <c r="BF423" s="100"/>
      <c r="BG423" s="100"/>
      <c r="BH423" s="100"/>
      <c r="BI423" s="100"/>
      <c r="BJ423" s="100"/>
      <c r="BK423" s="100"/>
      <c r="BL423" s="100"/>
      <c r="BM423" s="100"/>
      <c r="BN423" s="100"/>
      <c r="BO423" s="100"/>
      <c r="BP423" s="100"/>
      <c r="BQ423" s="100"/>
      <c r="BR423" s="100"/>
      <c r="BS423" s="100"/>
      <c r="BT423" s="100"/>
      <c r="BU423" s="100"/>
      <c r="BV423" s="100"/>
      <c r="BW423" s="100"/>
      <c r="BX423" s="100"/>
      <c r="BY423" s="100"/>
      <c r="BZ423" s="100"/>
      <c r="CA423" s="100"/>
      <c r="CB423" s="100"/>
      <c r="CC423" s="100"/>
      <c r="CD423" s="100"/>
      <c r="CE423" s="100"/>
      <c r="CF423" s="100"/>
      <c r="CG423" s="100"/>
      <c r="CH423" s="100"/>
      <c r="CI423" s="100"/>
      <c r="CJ423" s="100"/>
      <c r="CK423" s="100"/>
      <c r="CL423" s="100"/>
      <c r="CM423" s="100"/>
      <c r="CN423" s="100"/>
      <c r="CO423" s="100"/>
      <c r="CP423" s="100"/>
      <c r="CQ423" s="100"/>
      <c r="CR423" s="100"/>
      <c r="CS423" s="100"/>
      <c r="CT423" s="100"/>
      <c r="CU423" s="100"/>
      <c r="CV423" s="100"/>
      <c r="CW423" s="100"/>
      <c r="CX423" s="100"/>
      <c r="CY423" s="100"/>
      <c r="CZ423" s="100"/>
      <c r="DA423" s="100"/>
      <c r="DB423" s="100"/>
      <c r="DC423" s="100"/>
      <c r="DD423" s="100"/>
      <c r="DE423" s="100"/>
      <c r="DF423" s="100"/>
      <c r="DG423" s="100"/>
      <c r="DH423" s="100"/>
      <c r="DI423" s="100"/>
      <c r="DJ423" s="100"/>
      <c r="DK423" s="100"/>
      <c r="DL423" s="100"/>
      <c r="DM423" s="100"/>
      <c r="DN423" s="100"/>
      <c r="DO423" s="100"/>
      <c r="DP423" s="100"/>
      <c r="DQ423" s="100"/>
      <c r="DR423" s="100"/>
      <c r="DS423" s="100"/>
      <c r="DT423" s="100"/>
      <c r="DU423" s="100"/>
      <c r="DV423" s="100"/>
      <c r="DW423" s="100"/>
      <c r="DX423" s="100"/>
      <c r="DY423" s="100"/>
      <c r="DZ423" s="100"/>
      <c r="EA423" s="100"/>
      <c r="EB423" s="100"/>
      <c r="EC423" s="100"/>
      <c r="ED423" s="100"/>
      <c r="EE423" s="100"/>
      <c r="EF423" s="100"/>
      <c r="EG423" s="100"/>
      <c r="EH423" s="100"/>
      <c r="EI423" s="100"/>
      <c r="EJ423" s="100"/>
      <c r="EK423" s="100"/>
      <c r="EL423" s="100"/>
      <c r="EM423" s="100"/>
      <c r="EN423" s="100"/>
      <c r="EO423" s="100"/>
      <c r="EP423" s="100"/>
      <c r="EQ423" s="223"/>
      <c r="ER423" s="224"/>
      <c r="ES423" s="223"/>
      <c r="ET423" s="223"/>
      <c r="EU423" s="225"/>
      <c r="EV423" s="225"/>
      <c r="EW423" s="225"/>
      <c r="EX423" s="225"/>
      <c r="EY423" s="225"/>
      <c r="EZ423" s="225"/>
      <c r="FA423" s="225"/>
      <c r="FB423" s="225"/>
      <c r="FC423" s="225"/>
      <c r="FD423" s="225"/>
      <c r="FE423" s="225"/>
      <c r="FF423" s="225"/>
      <c r="FG423" s="225"/>
      <c r="FH423" s="225"/>
      <c r="FI423" s="225"/>
      <c r="FJ423" s="225"/>
      <c r="FK423" s="225"/>
      <c r="FL423" s="225"/>
      <c r="FM423" s="223"/>
      <c r="FN423" s="223"/>
      <c r="FO423" s="223"/>
      <c r="FP423" s="223"/>
      <c r="FQ423" s="223"/>
      <c r="FR423" s="223"/>
      <c r="FS423" s="223"/>
      <c r="FT423" s="223"/>
      <c r="FU423" s="223"/>
      <c r="FV423" s="223"/>
      <c r="FW423" s="223"/>
      <c r="FX423" s="223"/>
      <c r="FY423" s="223"/>
      <c r="FZ423" s="223"/>
      <c r="GA423" s="223"/>
    </row>
    <row r="424">
      <c r="A424" s="100"/>
      <c r="B424" s="100"/>
      <c r="C424" s="100"/>
      <c r="D424" s="100"/>
      <c r="E424" s="103"/>
      <c r="F424" s="101"/>
      <c r="G424" s="100"/>
      <c r="H424" s="100"/>
      <c r="I424" s="100"/>
      <c r="J424" s="103"/>
      <c r="K424" s="100"/>
      <c r="L424" s="100"/>
      <c r="M424" s="101"/>
      <c r="N424" s="102"/>
      <c r="O424" s="103"/>
      <c r="P424" s="103"/>
      <c r="Q424" s="103"/>
      <c r="R424" s="103"/>
      <c r="S424" s="103"/>
      <c r="T424" s="100"/>
      <c r="U424" s="100"/>
      <c r="V424" s="100"/>
      <c r="W424" s="101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1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  <c r="AW424" s="100"/>
      <c r="AX424" s="100"/>
      <c r="AY424" s="100"/>
      <c r="AZ424" s="100"/>
      <c r="BA424" s="100"/>
      <c r="BB424" s="100"/>
      <c r="BC424" s="100"/>
      <c r="BD424" s="100"/>
      <c r="BE424" s="100"/>
      <c r="BF424" s="100"/>
      <c r="BG424" s="100"/>
      <c r="BH424" s="100"/>
      <c r="BI424" s="100"/>
      <c r="BJ424" s="100"/>
      <c r="BK424" s="100"/>
      <c r="BL424" s="100"/>
      <c r="BM424" s="100"/>
      <c r="BN424" s="100"/>
      <c r="BO424" s="100"/>
      <c r="BP424" s="100"/>
      <c r="BQ424" s="100"/>
      <c r="BR424" s="100"/>
      <c r="BS424" s="100"/>
      <c r="BT424" s="100"/>
      <c r="BU424" s="100"/>
      <c r="BV424" s="100"/>
      <c r="BW424" s="100"/>
      <c r="BX424" s="100"/>
      <c r="BY424" s="100"/>
      <c r="BZ424" s="100"/>
      <c r="CA424" s="100"/>
      <c r="CB424" s="100"/>
      <c r="CC424" s="100"/>
      <c r="CD424" s="100"/>
      <c r="CE424" s="100"/>
      <c r="CF424" s="100"/>
      <c r="CG424" s="100"/>
      <c r="CH424" s="100"/>
      <c r="CI424" s="100"/>
      <c r="CJ424" s="100"/>
      <c r="CK424" s="100"/>
      <c r="CL424" s="100"/>
      <c r="CM424" s="100"/>
      <c r="CN424" s="100"/>
      <c r="CO424" s="100"/>
      <c r="CP424" s="100"/>
      <c r="CQ424" s="100"/>
      <c r="CR424" s="100"/>
      <c r="CS424" s="100"/>
      <c r="CT424" s="100"/>
      <c r="CU424" s="100"/>
      <c r="CV424" s="100"/>
      <c r="CW424" s="100"/>
      <c r="CX424" s="100"/>
      <c r="CY424" s="100"/>
      <c r="CZ424" s="100"/>
      <c r="DA424" s="100"/>
      <c r="DB424" s="100"/>
      <c r="DC424" s="100"/>
      <c r="DD424" s="100"/>
      <c r="DE424" s="100"/>
      <c r="DF424" s="100"/>
      <c r="DG424" s="100"/>
      <c r="DH424" s="100"/>
      <c r="DI424" s="100"/>
      <c r="DJ424" s="100"/>
      <c r="DK424" s="100"/>
      <c r="DL424" s="100"/>
      <c r="DM424" s="100"/>
      <c r="DN424" s="100"/>
      <c r="DO424" s="100"/>
      <c r="DP424" s="100"/>
      <c r="DQ424" s="100"/>
      <c r="DR424" s="100"/>
      <c r="DS424" s="100"/>
      <c r="DT424" s="100"/>
      <c r="DU424" s="100"/>
      <c r="DV424" s="100"/>
      <c r="DW424" s="100"/>
      <c r="DX424" s="100"/>
      <c r="DY424" s="100"/>
      <c r="DZ424" s="100"/>
      <c r="EA424" s="100"/>
      <c r="EB424" s="100"/>
      <c r="EC424" s="100"/>
      <c r="ED424" s="100"/>
      <c r="EE424" s="100"/>
      <c r="EF424" s="100"/>
      <c r="EG424" s="100"/>
      <c r="EH424" s="100"/>
      <c r="EI424" s="100"/>
      <c r="EJ424" s="100"/>
      <c r="EK424" s="100"/>
      <c r="EL424" s="100"/>
      <c r="EM424" s="100"/>
      <c r="EN424" s="100"/>
      <c r="EO424" s="100"/>
      <c r="EP424" s="100"/>
      <c r="EQ424" s="223"/>
      <c r="ER424" s="224"/>
      <c r="ES424" s="223"/>
      <c r="ET424" s="223"/>
      <c r="EU424" s="225"/>
      <c r="EV424" s="225"/>
      <c r="EW424" s="225"/>
      <c r="EX424" s="225"/>
      <c r="EY424" s="225"/>
      <c r="EZ424" s="225"/>
      <c r="FA424" s="225"/>
      <c r="FB424" s="225"/>
      <c r="FC424" s="225"/>
      <c r="FD424" s="225"/>
      <c r="FE424" s="225"/>
      <c r="FF424" s="225"/>
      <c r="FG424" s="225"/>
      <c r="FH424" s="225"/>
      <c r="FI424" s="225"/>
      <c r="FJ424" s="225"/>
      <c r="FK424" s="225"/>
      <c r="FL424" s="225"/>
      <c r="FM424" s="223"/>
      <c r="FN424" s="223"/>
      <c r="FO424" s="223"/>
      <c r="FP424" s="223"/>
      <c r="FQ424" s="223"/>
      <c r="FR424" s="223"/>
      <c r="FS424" s="223"/>
      <c r="FT424" s="223"/>
      <c r="FU424" s="223"/>
      <c r="FV424" s="223"/>
      <c r="FW424" s="223"/>
      <c r="FX424" s="223"/>
      <c r="FY424" s="223"/>
      <c r="FZ424" s="223"/>
      <c r="GA424" s="223"/>
    </row>
    <row r="425">
      <c r="A425" s="100"/>
      <c r="B425" s="100"/>
      <c r="C425" s="100"/>
      <c r="D425" s="100"/>
      <c r="E425" s="103"/>
      <c r="F425" s="101"/>
      <c r="G425" s="100"/>
      <c r="H425" s="100"/>
      <c r="I425" s="100"/>
      <c r="J425" s="103"/>
      <c r="K425" s="100"/>
      <c r="L425" s="100"/>
      <c r="M425" s="101"/>
      <c r="N425" s="102"/>
      <c r="O425" s="103"/>
      <c r="P425" s="103"/>
      <c r="Q425" s="103"/>
      <c r="R425" s="103"/>
      <c r="S425" s="103"/>
      <c r="T425" s="100"/>
      <c r="U425" s="100"/>
      <c r="V425" s="100"/>
      <c r="W425" s="101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1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  <c r="AW425" s="100"/>
      <c r="AX425" s="100"/>
      <c r="AY425" s="100"/>
      <c r="AZ425" s="100"/>
      <c r="BA425" s="100"/>
      <c r="BB425" s="100"/>
      <c r="BC425" s="100"/>
      <c r="BD425" s="100"/>
      <c r="BE425" s="100"/>
      <c r="BF425" s="100"/>
      <c r="BG425" s="100"/>
      <c r="BH425" s="100"/>
      <c r="BI425" s="100"/>
      <c r="BJ425" s="100"/>
      <c r="BK425" s="100"/>
      <c r="BL425" s="100"/>
      <c r="BM425" s="100"/>
      <c r="BN425" s="100"/>
      <c r="BO425" s="100"/>
      <c r="BP425" s="100"/>
      <c r="BQ425" s="100"/>
      <c r="BR425" s="100"/>
      <c r="BS425" s="100"/>
      <c r="BT425" s="100"/>
      <c r="BU425" s="100"/>
      <c r="BV425" s="100"/>
      <c r="BW425" s="100"/>
      <c r="BX425" s="100"/>
      <c r="BY425" s="100"/>
      <c r="BZ425" s="100"/>
      <c r="CA425" s="100"/>
      <c r="CB425" s="100"/>
      <c r="CC425" s="100"/>
      <c r="CD425" s="100"/>
      <c r="CE425" s="100"/>
      <c r="CF425" s="100"/>
      <c r="CG425" s="100"/>
      <c r="CH425" s="100"/>
      <c r="CI425" s="100"/>
      <c r="CJ425" s="100"/>
      <c r="CK425" s="100"/>
      <c r="CL425" s="100"/>
      <c r="CM425" s="100"/>
      <c r="CN425" s="100"/>
      <c r="CO425" s="100"/>
      <c r="CP425" s="100"/>
      <c r="CQ425" s="100"/>
      <c r="CR425" s="100"/>
      <c r="CS425" s="100"/>
      <c r="CT425" s="100"/>
      <c r="CU425" s="100"/>
      <c r="CV425" s="100"/>
      <c r="CW425" s="100"/>
      <c r="CX425" s="100"/>
      <c r="CY425" s="100"/>
      <c r="CZ425" s="100"/>
      <c r="DA425" s="100"/>
      <c r="DB425" s="100"/>
      <c r="DC425" s="100"/>
      <c r="DD425" s="100"/>
      <c r="DE425" s="100"/>
      <c r="DF425" s="100"/>
      <c r="DG425" s="100"/>
      <c r="DH425" s="100"/>
      <c r="DI425" s="100"/>
      <c r="DJ425" s="100"/>
      <c r="DK425" s="100"/>
      <c r="DL425" s="100"/>
      <c r="DM425" s="100"/>
      <c r="DN425" s="100"/>
      <c r="DO425" s="100"/>
      <c r="DP425" s="100"/>
      <c r="DQ425" s="100"/>
      <c r="DR425" s="100"/>
      <c r="DS425" s="100"/>
      <c r="DT425" s="100"/>
      <c r="DU425" s="100"/>
      <c r="DV425" s="100"/>
      <c r="DW425" s="100"/>
      <c r="DX425" s="100"/>
      <c r="DY425" s="100"/>
      <c r="DZ425" s="100"/>
      <c r="EA425" s="100"/>
      <c r="EB425" s="100"/>
      <c r="EC425" s="100"/>
      <c r="ED425" s="100"/>
      <c r="EE425" s="100"/>
      <c r="EF425" s="100"/>
      <c r="EG425" s="100"/>
      <c r="EH425" s="100"/>
      <c r="EI425" s="100"/>
      <c r="EJ425" s="100"/>
      <c r="EK425" s="100"/>
      <c r="EL425" s="100"/>
      <c r="EM425" s="100"/>
      <c r="EN425" s="100"/>
      <c r="EO425" s="100"/>
      <c r="EP425" s="100"/>
      <c r="EQ425" s="223"/>
      <c r="ER425" s="224"/>
      <c r="ES425" s="223"/>
      <c r="ET425" s="223"/>
      <c r="EU425" s="225"/>
      <c r="EV425" s="225"/>
      <c r="EW425" s="225"/>
      <c r="EX425" s="225"/>
      <c r="EY425" s="225"/>
      <c r="EZ425" s="225"/>
      <c r="FA425" s="225"/>
      <c r="FB425" s="225"/>
      <c r="FC425" s="225"/>
      <c r="FD425" s="225"/>
      <c r="FE425" s="225"/>
      <c r="FF425" s="225"/>
      <c r="FG425" s="225"/>
      <c r="FH425" s="225"/>
      <c r="FI425" s="225"/>
      <c r="FJ425" s="225"/>
      <c r="FK425" s="225"/>
      <c r="FL425" s="225"/>
      <c r="FM425" s="223"/>
      <c r="FN425" s="223"/>
      <c r="FO425" s="223"/>
      <c r="FP425" s="223"/>
      <c r="FQ425" s="223"/>
      <c r="FR425" s="223"/>
      <c r="FS425" s="223"/>
      <c r="FT425" s="223"/>
      <c r="FU425" s="223"/>
      <c r="FV425" s="223"/>
      <c r="FW425" s="223"/>
      <c r="FX425" s="223"/>
      <c r="FY425" s="223"/>
      <c r="FZ425" s="223"/>
      <c r="GA425" s="223"/>
    </row>
    <row r="426">
      <c r="A426" s="100"/>
      <c r="B426" s="100"/>
      <c r="C426" s="100"/>
      <c r="D426" s="100"/>
      <c r="E426" s="103"/>
      <c r="F426" s="101"/>
      <c r="G426" s="100"/>
      <c r="H426" s="100"/>
      <c r="I426" s="100"/>
      <c r="J426" s="103"/>
      <c r="K426" s="100"/>
      <c r="L426" s="100"/>
      <c r="M426" s="101"/>
      <c r="N426" s="102"/>
      <c r="O426" s="103"/>
      <c r="P426" s="103"/>
      <c r="Q426" s="103"/>
      <c r="R426" s="103"/>
      <c r="S426" s="103"/>
      <c r="T426" s="100"/>
      <c r="U426" s="100"/>
      <c r="V426" s="100"/>
      <c r="W426" s="101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1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  <c r="AW426" s="100"/>
      <c r="AX426" s="100"/>
      <c r="AY426" s="100"/>
      <c r="AZ426" s="100"/>
      <c r="BA426" s="100"/>
      <c r="BB426" s="100"/>
      <c r="BC426" s="100"/>
      <c r="BD426" s="100"/>
      <c r="BE426" s="100"/>
      <c r="BF426" s="100"/>
      <c r="BG426" s="100"/>
      <c r="BH426" s="100"/>
      <c r="BI426" s="100"/>
      <c r="BJ426" s="100"/>
      <c r="BK426" s="100"/>
      <c r="BL426" s="100"/>
      <c r="BM426" s="100"/>
      <c r="BN426" s="100"/>
      <c r="BO426" s="100"/>
      <c r="BP426" s="100"/>
      <c r="BQ426" s="100"/>
      <c r="BR426" s="100"/>
      <c r="BS426" s="100"/>
      <c r="BT426" s="100"/>
      <c r="BU426" s="100"/>
      <c r="BV426" s="100"/>
      <c r="BW426" s="100"/>
      <c r="BX426" s="100"/>
      <c r="BY426" s="100"/>
      <c r="BZ426" s="100"/>
      <c r="CA426" s="100"/>
      <c r="CB426" s="100"/>
      <c r="CC426" s="100"/>
      <c r="CD426" s="100"/>
      <c r="CE426" s="100"/>
      <c r="CF426" s="100"/>
      <c r="CG426" s="100"/>
      <c r="CH426" s="100"/>
      <c r="CI426" s="100"/>
      <c r="CJ426" s="100"/>
      <c r="CK426" s="100"/>
      <c r="CL426" s="100"/>
      <c r="CM426" s="100"/>
      <c r="CN426" s="100"/>
      <c r="CO426" s="100"/>
      <c r="CP426" s="100"/>
      <c r="CQ426" s="100"/>
      <c r="CR426" s="100"/>
      <c r="CS426" s="100"/>
      <c r="CT426" s="100"/>
      <c r="CU426" s="100"/>
      <c r="CV426" s="100"/>
      <c r="CW426" s="100"/>
      <c r="CX426" s="100"/>
      <c r="CY426" s="100"/>
      <c r="CZ426" s="100"/>
      <c r="DA426" s="100"/>
      <c r="DB426" s="100"/>
      <c r="DC426" s="100"/>
      <c r="DD426" s="100"/>
      <c r="DE426" s="100"/>
      <c r="DF426" s="100"/>
      <c r="DG426" s="100"/>
      <c r="DH426" s="100"/>
      <c r="DI426" s="100"/>
      <c r="DJ426" s="100"/>
      <c r="DK426" s="100"/>
      <c r="DL426" s="100"/>
      <c r="DM426" s="100"/>
      <c r="DN426" s="100"/>
      <c r="DO426" s="100"/>
      <c r="DP426" s="100"/>
      <c r="DQ426" s="100"/>
      <c r="DR426" s="100"/>
      <c r="DS426" s="100"/>
      <c r="DT426" s="100"/>
      <c r="DU426" s="100"/>
      <c r="DV426" s="100"/>
      <c r="DW426" s="100"/>
      <c r="DX426" s="100"/>
      <c r="DY426" s="100"/>
      <c r="DZ426" s="100"/>
      <c r="EA426" s="100"/>
      <c r="EB426" s="100"/>
      <c r="EC426" s="100"/>
      <c r="ED426" s="100"/>
      <c r="EE426" s="100"/>
      <c r="EF426" s="100"/>
      <c r="EG426" s="100"/>
      <c r="EH426" s="100"/>
      <c r="EI426" s="100"/>
      <c r="EJ426" s="100"/>
      <c r="EK426" s="100"/>
      <c r="EL426" s="100"/>
      <c r="EM426" s="100"/>
      <c r="EN426" s="100"/>
      <c r="EO426" s="100"/>
      <c r="EP426" s="100"/>
      <c r="EQ426" s="223"/>
      <c r="ER426" s="224"/>
      <c r="ES426" s="223"/>
      <c r="ET426" s="223"/>
      <c r="EU426" s="225"/>
      <c r="EV426" s="225"/>
      <c r="EW426" s="225"/>
      <c r="EX426" s="225"/>
      <c r="EY426" s="225"/>
      <c r="EZ426" s="225"/>
      <c r="FA426" s="225"/>
      <c r="FB426" s="225"/>
      <c r="FC426" s="225"/>
      <c r="FD426" s="225"/>
      <c r="FE426" s="225"/>
      <c r="FF426" s="225"/>
      <c r="FG426" s="225"/>
      <c r="FH426" s="225"/>
      <c r="FI426" s="225"/>
      <c r="FJ426" s="225"/>
      <c r="FK426" s="225"/>
      <c r="FL426" s="225"/>
      <c r="FM426" s="223"/>
      <c r="FN426" s="223"/>
      <c r="FO426" s="223"/>
      <c r="FP426" s="223"/>
      <c r="FQ426" s="223"/>
      <c r="FR426" s="223"/>
      <c r="FS426" s="223"/>
      <c r="FT426" s="223"/>
      <c r="FU426" s="223"/>
      <c r="FV426" s="223"/>
      <c r="FW426" s="223"/>
      <c r="FX426" s="223"/>
      <c r="FY426" s="223"/>
      <c r="FZ426" s="223"/>
      <c r="GA426" s="223"/>
    </row>
    <row r="427">
      <c r="A427" s="100"/>
      <c r="B427" s="100"/>
      <c r="C427" s="100"/>
      <c r="D427" s="100"/>
      <c r="E427" s="103"/>
      <c r="F427" s="101"/>
      <c r="G427" s="100"/>
      <c r="H427" s="100"/>
      <c r="I427" s="100"/>
      <c r="J427" s="103"/>
      <c r="K427" s="100"/>
      <c r="L427" s="100"/>
      <c r="M427" s="101"/>
      <c r="N427" s="102"/>
      <c r="O427" s="103"/>
      <c r="P427" s="103"/>
      <c r="Q427" s="103"/>
      <c r="R427" s="103"/>
      <c r="S427" s="103"/>
      <c r="T427" s="100"/>
      <c r="U427" s="100"/>
      <c r="V427" s="100"/>
      <c r="W427" s="101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1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  <c r="AW427" s="100"/>
      <c r="AX427" s="100"/>
      <c r="AY427" s="100"/>
      <c r="AZ427" s="100"/>
      <c r="BA427" s="100"/>
      <c r="BB427" s="100"/>
      <c r="BC427" s="100"/>
      <c r="BD427" s="100"/>
      <c r="BE427" s="100"/>
      <c r="BF427" s="100"/>
      <c r="BG427" s="100"/>
      <c r="BH427" s="100"/>
      <c r="BI427" s="100"/>
      <c r="BJ427" s="100"/>
      <c r="BK427" s="100"/>
      <c r="BL427" s="100"/>
      <c r="BM427" s="100"/>
      <c r="BN427" s="100"/>
      <c r="BO427" s="100"/>
      <c r="BP427" s="100"/>
      <c r="BQ427" s="100"/>
      <c r="BR427" s="100"/>
      <c r="BS427" s="100"/>
      <c r="BT427" s="100"/>
      <c r="BU427" s="100"/>
      <c r="BV427" s="100"/>
      <c r="BW427" s="100"/>
      <c r="BX427" s="100"/>
      <c r="BY427" s="100"/>
      <c r="BZ427" s="100"/>
      <c r="CA427" s="100"/>
      <c r="CB427" s="100"/>
      <c r="CC427" s="100"/>
      <c r="CD427" s="100"/>
      <c r="CE427" s="100"/>
      <c r="CF427" s="100"/>
      <c r="CG427" s="100"/>
      <c r="CH427" s="100"/>
      <c r="CI427" s="100"/>
      <c r="CJ427" s="100"/>
      <c r="CK427" s="100"/>
      <c r="CL427" s="100"/>
      <c r="CM427" s="100"/>
      <c r="CN427" s="100"/>
      <c r="CO427" s="100"/>
      <c r="CP427" s="100"/>
      <c r="CQ427" s="100"/>
      <c r="CR427" s="100"/>
      <c r="CS427" s="100"/>
      <c r="CT427" s="100"/>
      <c r="CU427" s="100"/>
      <c r="CV427" s="100"/>
      <c r="CW427" s="100"/>
      <c r="CX427" s="100"/>
      <c r="CY427" s="100"/>
      <c r="CZ427" s="100"/>
      <c r="DA427" s="100"/>
      <c r="DB427" s="100"/>
      <c r="DC427" s="100"/>
      <c r="DD427" s="100"/>
      <c r="DE427" s="100"/>
      <c r="DF427" s="100"/>
      <c r="DG427" s="100"/>
      <c r="DH427" s="100"/>
      <c r="DI427" s="100"/>
      <c r="DJ427" s="100"/>
      <c r="DK427" s="100"/>
      <c r="DL427" s="100"/>
      <c r="DM427" s="100"/>
      <c r="DN427" s="100"/>
      <c r="DO427" s="100"/>
      <c r="DP427" s="100"/>
      <c r="DQ427" s="100"/>
      <c r="DR427" s="100"/>
      <c r="DS427" s="100"/>
      <c r="DT427" s="100"/>
      <c r="DU427" s="100"/>
      <c r="DV427" s="100"/>
      <c r="DW427" s="100"/>
      <c r="DX427" s="100"/>
      <c r="DY427" s="100"/>
      <c r="DZ427" s="100"/>
      <c r="EA427" s="100"/>
      <c r="EB427" s="100"/>
      <c r="EC427" s="100"/>
      <c r="ED427" s="100"/>
      <c r="EE427" s="100"/>
      <c r="EF427" s="100"/>
      <c r="EG427" s="100"/>
      <c r="EH427" s="100"/>
      <c r="EI427" s="100"/>
      <c r="EJ427" s="100"/>
      <c r="EK427" s="100"/>
      <c r="EL427" s="100"/>
      <c r="EM427" s="100"/>
      <c r="EN427" s="100"/>
      <c r="EO427" s="100"/>
      <c r="EP427" s="100"/>
      <c r="EQ427" s="223"/>
      <c r="ER427" s="224"/>
      <c r="ES427" s="223"/>
      <c r="ET427" s="223"/>
      <c r="EU427" s="225"/>
      <c r="EV427" s="225"/>
      <c r="EW427" s="225"/>
      <c r="EX427" s="225"/>
      <c r="EY427" s="225"/>
      <c r="EZ427" s="225"/>
      <c r="FA427" s="225"/>
      <c r="FB427" s="225"/>
      <c r="FC427" s="225"/>
      <c r="FD427" s="225"/>
      <c r="FE427" s="225"/>
      <c r="FF427" s="225"/>
      <c r="FG427" s="225"/>
      <c r="FH427" s="225"/>
      <c r="FI427" s="225"/>
      <c r="FJ427" s="225"/>
      <c r="FK427" s="225"/>
      <c r="FL427" s="225"/>
      <c r="FM427" s="223"/>
      <c r="FN427" s="223"/>
      <c r="FO427" s="223"/>
      <c r="FP427" s="223"/>
      <c r="FQ427" s="223"/>
      <c r="FR427" s="223"/>
      <c r="FS427" s="223"/>
      <c r="FT427" s="223"/>
      <c r="FU427" s="223"/>
      <c r="FV427" s="223"/>
      <c r="FW427" s="223"/>
      <c r="FX427" s="223"/>
      <c r="FY427" s="223"/>
      <c r="FZ427" s="223"/>
      <c r="GA427" s="223"/>
    </row>
    <row r="428">
      <c r="A428" s="100"/>
      <c r="B428" s="100"/>
      <c r="C428" s="100"/>
      <c r="D428" s="100"/>
      <c r="E428" s="103"/>
      <c r="F428" s="101"/>
      <c r="G428" s="100"/>
      <c r="H428" s="100"/>
      <c r="I428" s="100"/>
      <c r="J428" s="103"/>
      <c r="K428" s="100"/>
      <c r="L428" s="100"/>
      <c r="M428" s="101"/>
      <c r="N428" s="102"/>
      <c r="O428" s="103"/>
      <c r="P428" s="103"/>
      <c r="Q428" s="103"/>
      <c r="R428" s="103"/>
      <c r="S428" s="103"/>
      <c r="T428" s="100"/>
      <c r="U428" s="100"/>
      <c r="V428" s="100"/>
      <c r="W428" s="101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1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  <c r="AW428" s="100"/>
      <c r="AX428" s="100"/>
      <c r="AY428" s="100"/>
      <c r="AZ428" s="100"/>
      <c r="BA428" s="100"/>
      <c r="BB428" s="100"/>
      <c r="BC428" s="100"/>
      <c r="BD428" s="100"/>
      <c r="BE428" s="100"/>
      <c r="BF428" s="100"/>
      <c r="BG428" s="100"/>
      <c r="BH428" s="100"/>
      <c r="BI428" s="100"/>
      <c r="BJ428" s="100"/>
      <c r="BK428" s="100"/>
      <c r="BL428" s="100"/>
      <c r="BM428" s="100"/>
      <c r="BN428" s="100"/>
      <c r="BO428" s="100"/>
      <c r="BP428" s="100"/>
      <c r="BQ428" s="100"/>
      <c r="BR428" s="100"/>
      <c r="BS428" s="100"/>
      <c r="BT428" s="100"/>
      <c r="BU428" s="100"/>
      <c r="BV428" s="100"/>
      <c r="BW428" s="100"/>
      <c r="BX428" s="100"/>
      <c r="BY428" s="100"/>
      <c r="BZ428" s="100"/>
      <c r="CA428" s="100"/>
      <c r="CB428" s="100"/>
      <c r="CC428" s="100"/>
      <c r="CD428" s="100"/>
      <c r="CE428" s="100"/>
      <c r="CF428" s="100"/>
      <c r="CG428" s="100"/>
      <c r="CH428" s="100"/>
      <c r="CI428" s="100"/>
      <c r="CJ428" s="100"/>
      <c r="CK428" s="100"/>
      <c r="CL428" s="100"/>
      <c r="CM428" s="100"/>
      <c r="CN428" s="100"/>
      <c r="CO428" s="100"/>
      <c r="CP428" s="100"/>
      <c r="CQ428" s="100"/>
      <c r="CR428" s="100"/>
      <c r="CS428" s="100"/>
      <c r="CT428" s="100"/>
      <c r="CU428" s="100"/>
      <c r="CV428" s="100"/>
      <c r="CW428" s="100"/>
      <c r="CX428" s="100"/>
      <c r="CY428" s="100"/>
      <c r="CZ428" s="100"/>
      <c r="DA428" s="100"/>
      <c r="DB428" s="100"/>
      <c r="DC428" s="100"/>
      <c r="DD428" s="100"/>
      <c r="DE428" s="100"/>
      <c r="DF428" s="100"/>
      <c r="DG428" s="100"/>
      <c r="DH428" s="100"/>
      <c r="DI428" s="100"/>
      <c r="DJ428" s="100"/>
      <c r="DK428" s="100"/>
      <c r="DL428" s="100"/>
      <c r="DM428" s="100"/>
      <c r="DN428" s="100"/>
      <c r="DO428" s="100"/>
      <c r="DP428" s="100"/>
      <c r="DQ428" s="100"/>
      <c r="DR428" s="100"/>
      <c r="DS428" s="100"/>
      <c r="DT428" s="100"/>
      <c r="DU428" s="100"/>
      <c r="DV428" s="100"/>
      <c r="DW428" s="100"/>
      <c r="DX428" s="100"/>
      <c r="DY428" s="100"/>
      <c r="DZ428" s="100"/>
      <c r="EA428" s="100"/>
      <c r="EB428" s="100"/>
      <c r="EC428" s="100"/>
      <c r="ED428" s="100"/>
      <c r="EE428" s="100"/>
      <c r="EF428" s="100"/>
      <c r="EG428" s="100"/>
      <c r="EH428" s="100"/>
      <c r="EI428" s="100"/>
      <c r="EJ428" s="100"/>
      <c r="EK428" s="100"/>
      <c r="EL428" s="100"/>
      <c r="EM428" s="100"/>
      <c r="EN428" s="100"/>
      <c r="EO428" s="100"/>
      <c r="EP428" s="100"/>
      <c r="EQ428" s="223"/>
      <c r="ER428" s="224"/>
      <c r="ES428" s="223"/>
      <c r="ET428" s="223"/>
      <c r="EU428" s="225"/>
      <c r="EV428" s="225"/>
      <c r="EW428" s="225"/>
      <c r="EX428" s="225"/>
      <c r="EY428" s="225"/>
      <c r="EZ428" s="225"/>
      <c r="FA428" s="225"/>
      <c r="FB428" s="225"/>
      <c r="FC428" s="225"/>
      <c r="FD428" s="225"/>
      <c r="FE428" s="225"/>
      <c r="FF428" s="225"/>
      <c r="FG428" s="225"/>
      <c r="FH428" s="225"/>
      <c r="FI428" s="225"/>
      <c r="FJ428" s="225"/>
      <c r="FK428" s="225"/>
      <c r="FL428" s="225"/>
      <c r="FM428" s="223"/>
      <c r="FN428" s="223"/>
      <c r="FO428" s="223"/>
      <c r="FP428" s="223"/>
      <c r="FQ428" s="223"/>
      <c r="FR428" s="223"/>
      <c r="FS428" s="223"/>
      <c r="FT428" s="223"/>
      <c r="FU428" s="223"/>
      <c r="FV428" s="223"/>
      <c r="FW428" s="223"/>
      <c r="FX428" s="223"/>
      <c r="FY428" s="223"/>
      <c r="FZ428" s="223"/>
      <c r="GA428" s="223"/>
    </row>
    <row r="429">
      <c r="A429" s="100"/>
      <c r="B429" s="100"/>
      <c r="C429" s="100"/>
      <c r="D429" s="100"/>
      <c r="E429" s="103"/>
      <c r="F429" s="101"/>
      <c r="G429" s="100"/>
      <c r="H429" s="100"/>
      <c r="I429" s="100"/>
      <c r="J429" s="103"/>
      <c r="K429" s="100"/>
      <c r="L429" s="100"/>
      <c r="M429" s="101"/>
      <c r="N429" s="102"/>
      <c r="O429" s="103"/>
      <c r="P429" s="103"/>
      <c r="Q429" s="103"/>
      <c r="R429" s="103"/>
      <c r="S429" s="103"/>
      <c r="T429" s="100"/>
      <c r="U429" s="100"/>
      <c r="V429" s="100"/>
      <c r="W429" s="101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1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  <c r="BB429" s="100"/>
      <c r="BC429" s="100"/>
      <c r="BD429" s="100"/>
      <c r="BE429" s="100"/>
      <c r="BF429" s="100"/>
      <c r="BG429" s="100"/>
      <c r="BH429" s="100"/>
      <c r="BI429" s="100"/>
      <c r="BJ429" s="100"/>
      <c r="BK429" s="100"/>
      <c r="BL429" s="100"/>
      <c r="BM429" s="100"/>
      <c r="BN429" s="100"/>
      <c r="BO429" s="100"/>
      <c r="BP429" s="100"/>
      <c r="BQ429" s="100"/>
      <c r="BR429" s="100"/>
      <c r="BS429" s="100"/>
      <c r="BT429" s="100"/>
      <c r="BU429" s="100"/>
      <c r="BV429" s="100"/>
      <c r="BW429" s="100"/>
      <c r="BX429" s="100"/>
      <c r="BY429" s="100"/>
      <c r="BZ429" s="100"/>
      <c r="CA429" s="100"/>
      <c r="CB429" s="100"/>
      <c r="CC429" s="100"/>
      <c r="CD429" s="100"/>
      <c r="CE429" s="100"/>
      <c r="CF429" s="100"/>
      <c r="CG429" s="100"/>
      <c r="CH429" s="100"/>
      <c r="CI429" s="100"/>
      <c r="CJ429" s="100"/>
      <c r="CK429" s="100"/>
      <c r="CL429" s="100"/>
      <c r="CM429" s="100"/>
      <c r="CN429" s="100"/>
      <c r="CO429" s="100"/>
      <c r="CP429" s="100"/>
      <c r="CQ429" s="100"/>
      <c r="CR429" s="100"/>
      <c r="CS429" s="100"/>
      <c r="CT429" s="100"/>
      <c r="CU429" s="100"/>
      <c r="CV429" s="100"/>
      <c r="CW429" s="100"/>
      <c r="CX429" s="100"/>
      <c r="CY429" s="100"/>
      <c r="CZ429" s="100"/>
      <c r="DA429" s="100"/>
      <c r="DB429" s="100"/>
      <c r="DC429" s="100"/>
      <c r="DD429" s="100"/>
      <c r="DE429" s="100"/>
      <c r="DF429" s="100"/>
      <c r="DG429" s="100"/>
      <c r="DH429" s="100"/>
      <c r="DI429" s="100"/>
      <c r="DJ429" s="100"/>
      <c r="DK429" s="100"/>
      <c r="DL429" s="100"/>
      <c r="DM429" s="100"/>
      <c r="DN429" s="100"/>
      <c r="DO429" s="100"/>
      <c r="DP429" s="100"/>
      <c r="DQ429" s="100"/>
      <c r="DR429" s="100"/>
      <c r="DS429" s="100"/>
      <c r="DT429" s="100"/>
      <c r="DU429" s="100"/>
      <c r="DV429" s="100"/>
      <c r="DW429" s="100"/>
      <c r="DX429" s="100"/>
      <c r="DY429" s="100"/>
      <c r="DZ429" s="100"/>
      <c r="EA429" s="100"/>
      <c r="EB429" s="100"/>
      <c r="EC429" s="100"/>
      <c r="ED429" s="100"/>
      <c r="EE429" s="100"/>
      <c r="EF429" s="100"/>
      <c r="EG429" s="100"/>
      <c r="EH429" s="100"/>
      <c r="EI429" s="100"/>
      <c r="EJ429" s="100"/>
      <c r="EK429" s="100"/>
      <c r="EL429" s="100"/>
      <c r="EM429" s="100"/>
      <c r="EN429" s="100"/>
      <c r="EO429" s="100"/>
      <c r="EP429" s="100"/>
      <c r="EQ429" s="223"/>
      <c r="ER429" s="224"/>
      <c r="ES429" s="223"/>
      <c r="ET429" s="223"/>
      <c r="EU429" s="225"/>
      <c r="EV429" s="225"/>
      <c r="EW429" s="225"/>
      <c r="EX429" s="225"/>
      <c r="EY429" s="225"/>
      <c r="EZ429" s="225"/>
      <c r="FA429" s="225"/>
      <c r="FB429" s="225"/>
      <c r="FC429" s="225"/>
      <c r="FD429" s="225"/>
      <c r="FE429" s="225"/>
      <c r="FF429" s="225"/>
      <c r="FG429" s="225"/>
      <c r="FH429" s="225"/>
      <c r="FI429" s="225"/>
      <c r="FJ429" s="225"/>
      <c r="FK429" s="225"/>
      <c r="FL429" s="225"/>
      <c r="FM429" s="223"/>
      <c r="FN429" s="223"/>
      <c r="FO429" s="223"/>
      <c r="FP429" s="223"/>
      <c r="FQ429" s="223"/>
      <c r="FR429" s="223"/>
      <c r="FS429" s="223"/>
      <c r="FT429" s="223"/>
      <c r="FU429" s="223"/>
      <c r="FV429" s="223"/>
      <c r="FW429" s="223"/>
      <c r="FX429" s="223"/>
      <c r="FY429" s="223"/>
      <c r="FZ429" s="223"/>
      <c r="GA429" s="223"/>
    </row>
    <row r="430">
      <c r="A430" s="100"/>
      <c r="B430" s="100"/>
      <c r="C430" s="100"/>
      <c r="D430" s="100"/>
      <c r="E430" s="103"/>
      <c r="F430" s="101"/>
      <c r="G430" s="100"/>
      <c r="H430" s="100"/>
      <c r="I430" s="100"/>
      <c r="J430" s="103"/>
      <c r="K430" s="100"/>
      <c r="L430" s="100"/>
      <c r="M430" s="101"/>
      <c r="N430" s="102"/>
      <c r="O430" s="103"/>
      <c r="P430" s="103"/>
      <c r="Q430" s="103"/>
      <c r="R430" s="103"/>
      <c r="S430" s="103"/>
      <c r="T430" s="100"/>
      <c r="U430" s="100"/>
      <c r="V430" s="100"/>
      <c r="W430" s="101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1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  <c r="AW430" s="100"/>
      <c r="AX430" s="100"/>
      <c r="AY430" s="100"/>
      <c r="AZ430" s="100"/>
      <c r="BA430" s="100"/>
      <c r="BB430" s="100"/>
      <c r="BC430" s="100"/>
      <c r="BD430" s="100"/>
      <c r="BE430" s="100"/>
      <c r="BF430" s="100"/>
      <c r="BG430" s="100"/>
      <c r="BH430" s="100"/>
      <c r="BI430" s="100"/>
      <c r="BJ430" s="100"/>
      <c r="BK430" s="100"/>
      <c r="BL430" s="100"/>
      <c r="BM430" s="100"/>
      <c r="BN430" s="100"/>
      <c r="BO430" s="100"/>
      <c r="BP430" s="100"/>
      <c r="BQ430" s="100"/>
      <c r="BR430" s="100"/>
      <c r="BS430" s="100"/>
      <c r="BT430" s="100"/>
      <c r="BU430" s="100"/>
      <c r="BV430" s="100"/>
      <c r="BW430" s="100"/>
      <c r="BX430" s="100"/>
      <c r="BY430" s="100"/>
      <c r="BZ430" s="100"/>
      <c r="CA430" s="100"/>
      <c r="CB430" s="100"/>
      <c r="CC430" s="100"/>
      <c r="CD430" s="100"/>
      <c r="CE430" s="100"/>
      <c r="CF430" s="100"/>
      <c r="CG430" s="100"/>
      <c r="CH430" s="100"/>
      <c r="CI430" s="100"/>
      <c r="CJ430" s="100"/>
      <c r="CK430" s="100"/>
      <c r="CL430" s="100"/>
      <c r="CM430" s="100"/>
      <c r="CN430" s="100"/>
      <c r="CO430" s="100"/>
      <c r="CP430" s="100"/>
      <c r="CQ430" s="100"/>
      <c r="CR430" s="100"/>
      <c r="CS430" s="100"/>
      <c r="CT430" s="100"/>
      <c r="CU430" s="100"/>
      <c r="CV430" s="100"/>
      <c r="CW430" s="100"/>
      <c r="CX430" s="100"/>
      <c r="CY430" s="100"/>
      <c r="CZ430" s="100"/>
      <c r="DA430" s="100"/>
      <c r="DB430" s="100"/>
      <c r="DC430" s="100"/>
      <c r="DD430" s="100"/>
      <c r="DE430" s="100"/>
      <c r="DF430" s="100"/>
      <c r="DG430" s="100"/>
      <c r="DH430" s="100"/>
      <c r="DI430" s="100"/>
      <c r="DJ430" s="100"/>
      <c r="DK430" s="100"/>
      <c r="DL430" s="100"/>
      <c r="DM430" s="100"/>
      <c r="DN430" s="100"/>
      <c r="DO430" s="100"/>
      <c r="DP430" s="100"/>
      <c r="DQ430" s="100"/>
      <c r="DR430" s="100"/>
      <c r="DS430" s="100"/>
      <c r="DT430" s="100"/>
      <c r="DU430" s="100"/>
      <c r="DV430" s="100"/>
      <c r="DW430" s="100"/>
      <c r="DX430" s="100"/>
      <c r="DY430" s="100"/>
      <c r="DZ430" s="100"/>
      <c r="EA430" s="100"/>
      <c r="EB430" s="100"/>
      <c r="EC430" s="100"/>
      <c r="ED430" s="100"/>
      <c r="EE430" s="100"/>
      <c r="EF430" s="100"/>
      <c r="EG430" s="100"/>
      <c r="EH430" s="100"/>
      <c r="EI430" s="100"/>
      <c r="EJ430" s="100"/>
      <c r="EK430" s="100"/>
      <c r="EL430" s="100"/>
      <c r="EM430" s="100"/>
      <c r="EN430" s="100"/>
      <c r="EO430" s="100"/>
      <c r="EP430" s="100"/>
      <c r="EQ430" s="223"/>
      <c r="ER430" s="224"/>
      <c r="ES430" s="223"/>
      <c r="ET430" s="223"/>
      <c r="EU430" s="225"/>
      <c r="EV430" s="225"/>
      <c r="EW430" s="225"/>
      <c r="EX430" s="225"/>
      <c r="EY430" s="225"/>
      <c r="EZ430" s="225"/>
      <c r="FA430" s="225"/>
      <c r="FB430" s="225"/>
      <c r="FC430" s="225"/>
      <c r="FD430" s="225"/>
      <c r="FE430" s="225"/>
      <c r="FF430" s="225"/>
      <c r="FG430" s="225"/>
      <c r="FH430" s="225"/>
      <c r="FI430" s="225"/>
      <c r="FJ430" s="225"/>
      <c r="FK430" s="225"/>
      <c r="FL430" s="225"/>
      <c r="FM430" s="223"/>
      <c r="FN430" s="223"/>
      <c r="FO430" s="223"/>
      <c r="FP430" s="223"/>
      <c r="FQ430" s="223"/>
      <c r="FR430" s="223"/>
      <c r="FS430" s="223"/>
      <c r="FT430" s="223"/>
      <c r="FU430" s="223"/>
      <c r="FV430" s="223"/>
      <c r="FW430" s="223"/>
      <c r="FX430" s="223"/>
      <c r="FY430" s="223"/>
      <c r="FZ430" s="223"/>
      <c r="GA430" s="223"/>
    </row>
    <row r="431">
      <c r="A431" s="100"/>
      <c r="B431" s="100"/>
      <c r="C431" s="100"/>
      <c r="D431" s="100"/>
      <c r="E431" s="103"/>
      <c r="F431" s="101"/>
      <c r="G431" s="100"/>
      <c r="H431" s="100"/>
      <c r="I431" s="100"/>
      <c r="J431" s="103"/>
      <c r="K431" s="100"/>
      <c r="L431" s="100"/>
      <c r="M431" s="101"/>
      <c r="N431" s="102"/>
      <c r="O431" s="103"/>
      <c r="P431" s="103"/>
      <c r="Q431" s="103"/>
      <c r="R431" s="103"/>
      <c r="S431" s="103"/>
      <c r="T431" s="100"/>
      <c r="U431" s="100"/>
      <c r="V431" s="100"/>
      <c r="W431" s="101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1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  <c r="AW431" s="100"/>
      <c r="AX431" s="100"/>
      <c r="AY431" s="100"/>
      <c r="AZ431" s="100"/>
      <c r="BA431" s="100"/>
      <c r="BB431" s="100"/>
      <c r="BC431" s="100"/>
      <c r="BD431" s="100"/>
      <c r="BE431" s="100"/>
      <c r="BF431" s="100"/>
      <c r="BG431" s="100"/>
      <c r="BH431" s="100"/>
      <c r="BI431" s="100"/>
      <c r="BJ431" s="100"/>
      <c r="BK431" s="100"/>
      <c r="BL431" s="100"/>
      <c r="BM431" s="100"/>
      <c r="BN431" s="100"/>
      <c r="BO431" s="100"/>
      <c r="BP431" s="100"/>
      <c r="BQ431" s="100"/>
      <c r="BR431" s="100"/>
      <c r="BS431" s="100"/>
      <c r="BT431" s="100"/>
      <c r="BU431" s="100"/>
      <c r="BV431" s="100"/>
      <c r="BW431" s="100"/>
      <c r="BX431" s="100"/>
      <c r="BY431" s="100"/>
      <c r="BZ431" s="100"/>
      <c r="CA431" s="100"/>
      <c r="CB431" s="100"/>
      <c r="CC431" s="100"/>
      <c r="CD431" s="100"/>
      <c r="CE431" s="100"/>
      <c r="CF431" s="100"/>
      <c r="CG431" s="100"/>
      <c r="CH431" s="100"/>
      <c r="CI431" s="100"/>
      <c r="CJ431" s="100"/>
      <c r="CK431" s="100"/>
      <c r="CL431" s="100"/>
      <c r="CM431" s="100"/>
      <c r="CN431" s="100"/>
      <c r="CO431" s="100"/>
      <c r="CP431" s="100"/>
      <c r="CQ431" s="100"/>
      <c r="CR431" s="100"/>
      <c r="CS431" s="100"/>
      <c r="CT431" s="100"/>
      <c r="CU431" s="100"/>
      <c r="CV431" s="100"/>
      <c r="CW431" s="100"/>
      <c r="CX431" s="100"/>
      <c r="CY431" s="100"/>
      <c r="CZ431" s="100"/>
      <c r="DA431" s="100"/>
      <c r="DB431" s="100"/>
      <c r="DC431" s="100"/>
      <c r="DD431" s="100"/>
      <c r="DE431" s="100"/>
      <c r="DF431" s="100"/>
      <c r="DG431" s="100"/>
      <c r="DH431" s="100"/>
      <c r="DI431" s="100"/>
      <c r="DJ431" s="100"/>
      <c r="DK431" s="100"/>
      <c r="DL431" s="100"/>
      <c r="DM431" s="100"/>
      <c r="DN431" s="100"/>
      <c r="DO431" s="100"/>
      <c r="DP431" s="100"/>
      <c r="DQ431" s="100"/>
      <c r="DR431" s="100"/>
      <c r="DS431" s="100"/>
      <c r="DT431" s="100"/>
      <c r="DU431" s="100"/>
      <c r="DV431" s="100"/>
      <c r="DW431" s="100"/>
      <c r="DX431" s="100"/>
      <c r="DY431" s="100"/>
      <c r="DZ431" s="100"/>
      <c r="EA431" s="100"/>
      <c r="EB431" s="100"/>
      <c r="EC431" s="100"/>
      <c r="ED431" s="100"/>
      <c r="EE431" s="100"/>
      <c r="EF431" s="100"/>
      <c r="EG431" s="100"/>
      <c r="EH431" s="100"/>
      <c r="EI431" s="100"/>
      <c r="EJ431" s="100"/>
      <c r="EK431" s="100"/>
      <c r="EL431" s="100"/>
      <c r="EM431" s="100"/>
      <c r="EN431" s="100"/>
      <c r="EO431" s="100"/>
      <c r="EP431" s="100"/>
      <c r="EQ431" s="223"/>
      <c r="ER431" s="224"/>
      <c r="ES431" s="223"/>
      <c r="ET431" s="223"/>
      <c r="EU431" s="225"/>
      <c r="EV431" s="225"/>
      <c r="EW431" s="225"/>
      <c r="EX431" s="225"/>
      <c r="EY431" s="225"/>
      <c r="EZ431" s="225"/>
      <c r="FA431" s="225"/>
      <c r="FB431" s="225"/>
      <c r="FC431" s="225"/>
      <c r="FD431" s="225"/>
      <c r="FE431" s="225"/>
      <c r="FF431" s="225"/>
      <c r="FG431" s="225"/>
      <c r="FH431" s="225"/>
      <c r="FI431" s="225"/>
      <c r="FJ431" s="225"/>
      <c r="FK431" s="225"/>
      <c r="FL431" s="225"/>
      <c r="FM431" s="223"/>
      <c r="FN431" s="223"/>
      <c r="FO431" s="223"/>
      <c r="FP431" s="223"/>
      <c r="FQ431" s="223"/>
      <c r="FR431" s="223"/>
      <c r="FS431" s="223"/>
      <c r="FT431" s="223"/>
      <c r="FU431" s="223"/>
      <c r="FV431" s="223"/>
      <c r="FW431" s="223"/>
      <c r="FX431" s="223"/>
      <c r="FY431" s="223"/>
      <c r="FZ431" s="223"/>
      <c r="GA431" s="223"/>
    </row>
    <row r="432">
      <c r="A432" s="100"/>
      <c r="B432" s="100"/>
      <c r="C432" s="100"/>
      <c r="D432" s="100"/>
      <c r="E432" s="103"/>
      <c r="F432" s="101"/>
      <c r="G432" s="100"/>
      <c r="H432" s="100"/>
      <c r="I432" s="100"/>
      <c r="J432" s="103"/>
      <c r="K432" s="100"/>
      <c r="L432" s="100"/>
      <c r="M432" s="101"/>
      <c r="N432" s="102"/>
      <c r="O432" s="103"/>
      <c r="P432" s="103"/>
      <c r="Q432" s="103"/>
      <c r="R432" s="103"/>
      <c r="S432" s="103"/>
      <c r="T432" s="100"/>
      <c r="U432" s="100"/>
      <c r="V432" s="100"/>
      <c r="W432" s="101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1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0"/>
      <c r="BA432" s="100"/>
      <c r="BB432" s="100"/>
      <c r="BC432" s="100"/>
      <c r="BD432" s="100"/>
      <c r="BE432" s="100"/>
      <c r="BF432" s="100"/>
      <c r="BG432" s="100"/>
      <c r="BH432" s="100"/>
      <c r="BI432" s="100"/>
      <c r="BJ432" s="100"/>
      <c r="BK432" s="100"/>
      <c r="BL432" s="100"/>
      <c r="BM432" s="100"/>
      <c r="BN432" s="100"/>
      <c r="BO432" s="100"/>
      <c r="BP432" s="100"/>
      <c r="BQ432" s="100"/>
      <c r="BR432" s="100"/>
      <c r="BS432" s="100"/>
      <c r="BT432" s="100"/>
      <c r="BU432" s="100"/>
      <c r="BV432" s="100"/>
      <c r="BW432" s="100"/>
      <c r="BX432" s="100"/>
      <c r="BY432" s="100"/>
      <c r="BZ432" s="100"/>
      <c r="CA432" s="100"/>
      <c r="CB432" s="100"/>
      <c r="CC432" s="100"/>
      <c r="CD432" s="100"/>
      <c r="CE432" s="100"/>
      <c r="CF432" s="100"/>
      <c r="CG432" s="100"/>
      <c r="CH432" s="100"/>
      <c r="CI432" s="100"/>
      <c r="CJ432" s="100"/>
      <c r="CK432" s="100"/>
      <c r="CL432" s="100"/>
      <c r="CM432" s="100"/>
      <c r="CN432" s="100"/>
      <c r="CO432" s="100"/>
      <c r="CP432" s="100"/>
      <c r="CQ432" s="100"/>
      <c r="CR432" s="100"/>
      <c r="CS432" s="100"/>
      <c r="CT432" s="100"/>
      <c r="CU432" s="100"/>
      <c r="CV432" s="100"/>
      <c r="CW432" s="100"/>
      <c r="CX432" s="100"/>
      <c r="CY432" s="100"/>
      <c r="CZ432" s="100"/>
      <c r="DA432" s="100"/>
      <c r="DB432" s="100"/>
      <c r="DC432" s="100"/>
      <c r="DD432" s="100"/>
      <c r="DE432" s="100"/>
      <c r="DF432" s="100"/>
      <c r="DG432" s="100"/>
      <c r="DH432" s="100"/>
      <c r="DI432" s="100"/>
      <c r="DJ432" s="100"/>
      <c r="DK432" s="100"/>
      <c r="DL432" s="100"/>
      <c r="DM432" s="100"/>
      <c r="DN432" s="100"/>
      <c r="DO432" s="100"/>
      <c r="DP432" s="100"/>
      <c r="DQ432" s="100"/>
      <c r="DR432" s="100"/>
      <c r="DS432" s="100"/>
      <c r="DT432" s="100"/>
      <c r="DU432" s="100"/>
      <c r="DV432" s="100"/>
      <c r="DW432" s="100"/>
      <c r="DX432" s="100"/>
      <c r="DY432" s="100"/>
      <c r="DZ432" s="100"/>
      <c r="EA432" s="100"/>
      <c r="EB432" s="100"/>
      <c r="EC432" s="100"/>
      <c r="ED432" s="100"/>
      <c r="EE432" s="100"/>
      <c r="EF432" s="100"/>
      <c r="EG432" s="100"/>
      <c r="EH432" s="100"/>
      <c r="EI432" s="100"/>
      <c r="EJ432" s="100"/>
      <c r="EK432" s="100"/>
      <c r="EL432" s="100"/>
      <c r="EM432" s="100"/>
      <c r="EN432" s="100"/>
      <c r="EO432" s="100"/>
      <c r="EP432" s="100"/>
      <c r="EQ432" s="223"/>
      <c r="ER432" s="224"/>
      <c r="ES432" s="223"/>
      <c r="ET432" s="223"/>
      <c r="EU432" s="225"/>
      <c r="EV432" s="225"/>
      <c r="EW432" s="225"/>
      <c r="EX432" s="225"/>
      <c r="EY432" s="225"/>
      <c r="EZ432" s="225"/>
      <c r="FA432" s="225"/>
      <c r="FB432" s="225"/>
      <c r="FC432" s="225"/>
      <c r="FD432" s="225"/>
      <c r="FE432" s="225"/>
      <c r="FF432" s="225"/>
      <c r="FG432" s="225"/>
      <c r="FH432" s="225"/>
      <c r="FI432" s="225"/>
      <c r="FJ432" s="225"/>
      <c r="FK432" s="225"/>
      <c r="FL432" s="225"/>
      <c r="FM432" s="223"/>
      <c r="FN432" s="223"/>
      <c r="FO432" s="223"/>
      <c r="FP432" s="223"/>
      <c r="FQ432" s="223"/>
      <c r="FR432" s="223"/>
      <c r="FS432" s="223"/>
      <c r="FT432" s="223"/>
      <c r="FU432" s="223"/>
      <c r="FV432" s="223"/>
      <c r="FW432" s="223"/>
      <c r="FX432" s="223"/>
      <c r="FY432" s="223"/>
      <c r="FZ432" s="223"/>
      <c r="GA432" s="223"/>
    </row>
    <row r="433">
      <c r="A433" s="100"/>
      <c r="B433" s="100"/>
      <c r="C433" s="100"/>
      <c r="D433" s="100"/>
      <c r="E433" s="103"/>
      <c r="F433" s="101"/>
      <c r="G433" s="100"/>
      <c r="H433" s="100"/>
      <c r="I433" s="100"/>
      <c r="J433" s="103"/>
      <c r="K433" s="100"/>
      <c r="L433" s="100"/>
      <c r="M433" s="101"/>
      <c r="N433" s="102"/>
      <c r="O433" s="103"/>
      <c r="P433" s="103"/>
      <c r="Q433" s="103"/>
      <c r="R433" s="103"/>
      <c r="S433" s="103"/>
      <c r="T433" s="100"/>
      <c r="U433" s="100"/>
      <c r="V433" s="100"/>
      <c r="W433" s="101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1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  <c r="AW433" s="100"/>
      <c r="AX433" s="100"/>
      <c r="AY433" s="100"/>
      <c r="AZ433" s="100"/>
      <c r="BA433" s="100"/>
      <c r="BB433" s="100"/>
      <c r="BC433" s="100"/>
      <c r="BD433" s="100"/>
      <c r="BE433" s="100"/>
      <c r="BF433" s="100"/>
      <c r="BG433" s="100"/>
      <c r="BH433" s="100"/>
      <c r="BI433" s="100"/>
      <c r="BJ433" s="100"/>
      <c r="BK433" s="100"/>
      <c r="BL433" s="100"/>
      <c r="BM433" s="100"/>
      <c r="BN433" s="100"/>
      <c r="BO433" s="100"/>
      <c r="BP433" s="100"/>
      <c r="BQ433" s="100"/>
      <c r="BR433" s="100"/>
      <c r="BS433" s="100"/>
      <c r="BT433" s="100"/>
      <c r="BU433" s="100"/>
      <c r="BV433" s="100"/>
      <c r="BW433" s="100"/>
      <c r="BX433" s="100"/>
      <c r="BY433" s="100"/>
      <c r="BZ433" s="100"/>
      <c r="CA433" s="100"/>
      <c r="CB433" s="100"/>
      <c r="CC433" s="100"/>
      <c r="CD433" s="100"/>
      <c r="CE433" s="100"/>
      <c r="CF433" s="100"/>
      <c r="CG433" s="100"/>
      <c r="CH433" s="100"/>
      <c r="CI433" s="100"/>
      <c r="CJ433" s="100"/>
      <c r="CK433" s="100"/>
      <c r="CL433" s="100"/>
      <c r="CM433" s="100"/>
      <c r="CN433" s="100"/>
      <c r="CO433" s="100"/>
      <c r="CP433" s="100"/>
      <c r="CQ433" s="100"/>
      <c r="CR433" s="100"/>
      <c r="CS433" s="100"/>
      <c r="CT433" s="100"/>
      <c r="CU433" s="100"/>
      <c r="CV433" s="100"/>
      <c r="CW433" s="100"/>
      <c r="CX433" s="100"/>
      <c r="CY433" s="100"/>
      <c r="CZ433" s="100"/>
      <c r="DA433" s="100"/>
      <c r="DB433" s="100"/>
      <c r="DC433" s="100"/>
      <c r="DD433" s="100"/>
      <c r="DE433" s="100"/>
      <c r="DF433" s="100"/>
      <c r="DG433" s="100"/>
      <c r="DH433" s="100"/>
      <c r="DI433" s="100"/>
      <c r="DJ433" s="100"/>
      <c r="DK433" s="100"/>
      <c r="DL433" s="100"/>
      <c r="DM433" s="100"/>
      <c r="DN433" s="100"/>
      <c r="DO433" s="100"/>
      <c r="DP433" s="100"/>
      <c r="DQ433" s="100"/>
      <c r="DR433" s="100"/>
      <c r="DS433" s="100"/>
      <c r="DT433" s="100"/>
      <c r="DU433" s="100"/>
      <c r="DV433" s="100"/>
      <c r="DW433" s="100"/>
      <c r="DX433" s="100"/>
      <c r="DY433" s="100"/>
      <c r="DZ433" s="100"/>
      <c r="EA433" s="100"/>
      <c r="EB433" s="100"/>
      <c r="EC433" s="100"/>
      <c r="ED433" s="100"/>
      <c r="EE433" s="100"/>
      <c r="EF433" s="100"/>
      <c r="EG433" s="100"/>
      <c r="EH433" s="100"/>
      <c r="EI433" s="100"/>
      <c r="EJ433" s="100"/>
      <c r="EK433" s="100"/>
      <c r="EL433" s="100"/>
      <c r="EM433" s="100"/>
      <c r="EN433" s="100"/>
      <c r="EO433" s="100"/>
      <c r="EP433" s="100"/>
      <c r="EQ433" s="223"/>
      <c r="ER433" s="224"/>
      <c r="ES433" s="223"/>
      <c r="ET433" s="223"/>
      <c r="EU433" s="225"/>
      <c r="EV433" s="225"/>
      <c r="EW433" s="225"/>
      <c r="EX433" s="225"/>
      <c r="EY433" s="225"/>
      <c r="EZ433" s="225"/>
      <c r="FA433" s="225"/>
      <c r="FB433" s="225"/>
      <c r="FC433" s="225"/>
      <c r="FD433" s="225"/>
      <c r="FE433" s="225"/>
      <c r="FF433" s="225"/>
      <c r="FG433" s="225"/>
      <c r="FH433" s="225"/>
      <c r="FI433" s="225"/>
      <c r="FJ433" s="225"/>
      <c r="FK433" s="225"/>
      <c r="FL433" s="225"/>
      <c r="FM433" s="223"/>
      <c r="FN433" s="223"/>
      <c r="FO433" s="223"/>
      <c r="FP433" s="223"/>
      <c r="FQ433" s="223"/>
      <c r="FR433" s="223"/>
      <c r="FS433" s="223"/>
      <c r="FT433" s="223"/>
      <c r="FU433" s="223"/>
      <c r="FV433" s="223"/>
      <c r="FW433" s="223"/>
      <c r="FX433" s="223"/>
      <c r="FY433" s="223"/>
      <c r="FZ433" s="223"/>
      <c r="GA433" s="223"/>
    </row>
    <row r="434">
      <c r="A434" s="100"/>
      <c r="B434" s="100"/>
      <c r="C434" s="100"/>
      <c r="D434" s="100"/>
      <c r="E434" s="103"/>
      <c r="F434" s="101"/>
      <c r="G434" s="100"/>
      <c r="H434" s="100"/>
      <c r="I434" s="100"/>
      <c r="J434" s="103"/>
      <c r="K434" s="100"/>
      <c r="L434" s="100"/>
      <c r="M434" s="101"/>
      <c r="N434" s="102"/>
      <c r="O434" s="103"/>
      <c r="P434" s="103"/>
      <c r="Q434" s="103"/>
      <c r="R434" s="103"/>
      <c r="S434" s="103"/>
      <c r="T434" s="100"/>
      <c r="U434" s="100"/>
      <c r="V434" s="100"/>
      <c r="W434" s="101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1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  <c r="AW434" s="100"/>
      <c r="AX434" s="100"/>
      <c r="AY434" s="100"/>
      <c r="AZ434" s="100"/>
      <c r="BA434" s="100"/>
      <c r="BB434" s="100"/>
      <c r="BC434" s="100"/>
      <c r="BD434" s="100"/>
      <c r="BE434" s="100"/>
      <c r="BF434" s="100"/>
      <c r="BG434" s="100"/>
      <c r="BH434" s="100"/>
      <c r="BI434" s="100"/>
      <c r="BJ434" s="100"/>
      <c r="BK434" s="100"/>
      <c r="BL434" s="100"/>
      <c r="BM434" s="100"/>
      <c r="BN434" s="100"/>
      <c r="BO434" s="100"/>
      <c r="BP434" s="100"/>
      <c r="BQ434" s="100"/>
      <c r="BR434" s="100"/>
      <c r="BS434" s="100"/>
      <c r="BT434" s="100"/>
      <c r="BU434" s="100"/>
      <c r="BV434" s="100"/>
      <c r="BW434" s="100"/>
      <c r="BX434" s="100"/>
      <c r="BY434" s="100"/>
      <c r="BZ434" s="100"/>
      <c r="CA434" s="100"/>
      <c r="CB434" s="100"/>
      <c r="CC434" s="100"/>
      <c r="CD434" s="100"/>
      <c r="CE434" s="100"/>
      <c r="CF434" s="100"/>
      <c r="CG434" s="100"/>
      <c r="CH434" s="100"/>
      <c r="CI434" s="100"/>
      <c r="CJ434" s="100"/>
      <c r="CK434" s="100"/>
      <c r="CL434" s="100"/>
      <c r="CM434" s="100"/>
      <c r="CN434" s="100"/>
      <c r="CO434" s="100"/>
      <c r="CP434" s="100"/>
      <c r="CQ434" s="100"/>
      <c r="CR434" s="100"/>
      <c r="CS434" s="100"/>
      <c r="CT434" s="100"/>
      <c r="CU434" s="100"/>
      <c r="CV434" s="100"/>
      <c r="CW434" s="100"/>
      <c r="CX434" s="100"/>
      <c r="CY434" s="100"/>
      <c r="CZ434" s="100"/>
      <c r="DA434" s="100"/>
      <c r="DB434" s="100"/>
      <c r="DC434" s="100"/>
      <c r="DD434" s="100"/>
      <c r="DE434" s="100"/>
      <c r="DF434" s="100"/>
      <c r="DG434" s="100"/>
      <c r="DH434" s="100"/>
      <c r="DI434" s="100"/>
      <c r="DJ434" s="100"/>
      <c r="DK434" s="100"/>
      <c r="DL434" s="100"/>
      <c r="DM434" s="100"/>
      <c r="DN434" s="100"/>
      <c r="DO434" s="100"/>
      <c r="DP434" s="100"/>
      <c r="DQ434" s="100"/>
      <c r="DR434" s="100"/>
      <c r="DS434" s="100"/>
      <c r="DT434" s="100"/>
      <c r="DU434" s="100"/>
      <c r="DV434" s="100"/>
      <c r="DW434" s="100"/>
      <c r="DX434" s="100"/>
      <c r="DY434" s="100"/>
      <c r="DZ434" s="100"/>
      <c r="EA434" s="100"/>
      <c r="EB434" s="100"/>
      <c r="EC434" s="100"/>
      <c r="ED434" s="100"/>
      <c r="EE434" s="100"/>
      <c r="EF434" s="100"/>
      <c r="EG434" s="100"/>
      <c r="EH434" s="100"/>
      <c r="EI434" s="100"/>
      <c r="EJ434" s="100"/>
      <c r="EK434" s="100"/>
      <c r="EL434" s="100"/>
      <c r="EM434" s="100"/>
      <c r="EN434" s="100"/>
      <c r="EO434" s="100"/>
      <c r="EP434" s="100"/>
      <c r="EQ434" s="223"/>
      <c r="ER434" s="224"/>
      <c r="ES434" s="223"/>
      <c r="ET434" s="223"/>
      <c r="EU434" s="225"/>
      <c r="EV434" s="225"/>
      <c r="EW434" s="225"/>
      <c r="EX434" s="225"/>
      <c r="EY434" s="225"/>
      <c r="EZ434" s="225"/>
      <c r="FA434" s="225"/>
      <c r="FB434" s="225"/>
      <c r="FC434" s="225"/>
      <c r="FD434" s="225"/>
      <c r="FE434" s="225"/>
      <c r="FF434" s="225"/>
      <c r="FG434" s="225"/>
      <c r="FH434" s="225"/>
      <c r="FI434" s="225"/>
      <c r="FJ434" s="225"/>
      <c r="FK434" s="225"/>
      <c r="FL434" s="225"/>
      <c r="FM434" s="223"/>
      <c r="FN434" s="223"/>
      <c r="FO434" s="223"/>
      <c r="FP434" s="223"/>
      <c r="FQ434" s="223"/>
      <c r="FR434" s="223"/>
      <c r="FS434" s="223"/>
      <c r="FT434" s="223"/>
      <c r="FU434" s="223"/>
      <c r="FV434" s="223"/>
      <c r="FW434" s="223"/>
      <c r="FX434" s="223"/>
      <c r="FY434" s="223"/>
      <c r="FZ434" s="223"/>
      <c r="GA434" s="223"/>
    </row>
    <row r="435">
      <c r="A435" s="100"/>
      <c r="B435" s="100"/>
      <c r="C435" s="100"/>
      <c r="D435" s="100"/>
      <c r="E435" s="103"/>
      <c r="F435" s="101"/>
      <c r="G435" s="100"/>
      <c r="H435" s="100"/>
      <c r="I435" s="100"/>
      <c r="J435" s="103"/>
      <c r="K435" s="100"/>
      <c r="L435" s="100"/>
      <c r="M435" s="101"/>
      <c r="N435" s="102"/>
      <c r="O435" s="103"/>
      <c r="P435" s="103"/>
      <c r="Q435" s="103"/>
      <c r="R435" s="103"/>
      <c r="S435" s="103"/>
      <c r="T435" s="100"/>
      <c r="U435" s="100"/>
      <c r="V435" s="100"/>
      <c r="W435" s="101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1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  <c r="BB435" s="100"/>
      <c r="BC435" s="100"/>
      <c r="BD435" s="100"/>
      <c r="BE435" s="100"/>
      <c r="BF435" s="100"/>
      <c r="BG435" s="100"/>
      <c r="BH435" s="100"/>
      <c r="BI435" s="100"/>
      <c r="BJ435" s="100"/>
      <c r="BK435" s="100"/>
      <c r="BL435" s="100"/>
      <c r="BM435" s="100"/>
      <c r="BN435" s="100"/>
      <c r="BO435" s="100"/>
      <c r="BP435" s="100"/>
      <c r="BQ435" s="100"/>
      <c r="BR435" s="100"/>
      <c r="BS435" s="100"/>
      <c r="BT435" s="100"/>
      <c r="BU435" s="100"/>
      <c r="BV435" s="100"/>
      <c r="BW435" s="100"/>
      <c r="BX435" s="100"/>
      <c r="BY435" s="100"/>
      <c r="BZ435" s="100"/>
      <c r="CA435" s="100"/>
      <c r="CB435" s="100"/>
      <c r="CC435" s="100"/>
      <c r="CD435" s="100"/>
      <c r="CE435" s="100"/>
      <c r="CF435" s="100"/>
      <c r="CG435" s="100"/>
      <c r="CH435" s="100"/>
      <c r="CI435" s="100"/>
      <c r="CJ435" s="100"/>
      <c r="CK435" s="100"/>
      <c r="CL435" s="100"/>
      <c r="CM435" s="100"/>
      <c r="CN435" s="100"/>
      <c r="CO435" s="100"/>
      <c r="CP435" s="100"/>
      <c r="CQ435" s="100"/>
      <c r="CR435" s="100"/>
      <c r="CS435" s="100"/>
      <c r="CT435" s="100"/>
      <c r="CU435" s="100"/>
      <c r="CV435" s="100"/>
      <c r="CW435" s="100"/>
      <c r="CX435" s="100"/>
      <c r="CY435" s="100"/>
      <c r="CZ435" s="100"/>
      <c r="DA435" s="100"/>
      <c r="DB435" s="100"/>
      <c r="DC435" s="100"/>
      <c r="DD435" s="100"/>
      <c r="DE435" s="100"/>
      <c r="DF435" s="100"/>
      <c r="DG435" s="100"/>
      <c r="DH435" s="100"/>
      <c r="DI435" s="100"/>
      <c r="DJ435" s="100"/>
      <c r="DK435" s="100"/>
      <c r="DL435" s="100"/>
      <c r="DM435" s="100"/>
      <c r="DN435" s="100"/>
      <c r="DO435" s="100"/>
      <c r="DP435" s="100"/>
      <c r="DQ435" s="100"/>
      <c r="DR435" s="100"/>
      <c r="DS435" s="100"/>
      <c r="DT435" s="100"/>
      <c r="DU435" s="100"/>
      <c r="DV435" s="100"/>
      <c r="DW435" s="100"/>
      <c r="DX435" s="100"/>
      <c r="DY435" s="100"/>
      <c r="DZ435" s="100"/>
      <c r="EA435" s="100"/>
      <c r="EB435" s="100"/>
      <c r="EC435" s="100"/>
      <c r="ED435" s="100"/>
      <c r="EE435" s="100"/>
      <c r="EF435" s="100"/>
      <c r="EG435" s="100"/>
      <c r="EH435" s="100"/>
      <c r="EI435" s="100"/>
      <c r="EJ435" s="100"/>
      <c r="EK435" s="100"/>
      <c r="EL435" s="100"/>
      <c r="EM435" s="100"/>
      <c r="EN435" s="100"/>
      <c r="EO435" s="100"/>
      <c r="EP435" s="100"/>
      <c r="EQ435" s="223"/>
      <c r="ER435" s="224"/>
      <c r="ES435" s="223"/>
      <c r="ET435" s="223"/>
      <c r="EU435" s="225"/>
      <c r="EV435" s="225"/>
      <c r="EW435" s="225"/>
      <c r="EX435" s="225"/>
      <c r="EY435" s="225"/>
      <c r="EZ435" s="225"/>
      <c r="FA435" s="225"/>
      <c r="FB435" s="225"/>
      <c r="FC435" s="225"/>
      <c r="FD435" s="225"/>
      <c r="FE435" s="225"/>
      <c r="FF435" s="225"/>
      <c r="FG435" s="225"/>
      <c r="FH435" s="225"/>
      <c r="FI435" s="225"/>
      <c r="FJ435" s="225"/>
      <c r="FK435" s="225"/>
      <c r="FL435" s="225"/>
      <c r="FM435" s="223"/>
      <c r="FN435" s="223"/>
      <c r="FO435" s="223"/>
      <c r="FP435" s="223"/>
      <c r="FQ435" s="223"/>
      <c r="FR435" s="223"/>
      <c r="FS435" s="223"/>
      <c r="FT435" s="223"/>
      <c r="FU435" s="223"/>
      <c r="FV435" s="223"/>
      <c r="FW435" s="223"/>
      <c r="FX435" s="223"/>
      <c r="FY435" s="223"/>
      <c r="FZ435" s="223"/>
      <c r="GA435" s="223"/>
    </row>
    <row r="436">
      <c r="A436" s="100"/>
      <c r="B436" s="100"/>
      <c r="C436" s="100"/>
      <c r="D436" s="100"/>
      <c r="E436" s="103"/>
      <c r="F436" s="101"/>
      <c r="G436" s="100"/>
      <c r="H436" s="100"/>
      <c r="I436" s="100"/>
      <c r="J436" s="103"/>
      <c r="K436" s="100"/>
      <c r="L436" s="100"/>
      <c r="M436" s="101"/>
      <c r="N436" s="102"/>
      <c r="O436" s="103"/>
      <c r="P436" s="103"/>
      <c r="Q436" s="103"/>
      <c r="R436" s="103"/>
      <c r="S436" s="103"/>
      <c r="T436" s="100"/>
      <c r="U436" s="100"/>
      <c r="V436" s="100"/>
      <c r="W436" s="101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1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  <c r="AW436" s="100"/>
      <c r="AX436" s="100"/>
      <c r="AY436" s="100"/>
      <c r="AZ436" s="100"/>
      <c r="BA436" s="100"/>
      <c r="BB436" s="100"/>
      <c r="BC436" s="100"/>
      <c r="BD436" s="100"/>
      <c r="BE436" s="100"/>
      <c r="BF436" s="100"/>
      <c r="BG436" s="100"/>
      <c r="BH436" s="100"/>
      <c r="BI436" s="100"/>
      <c r="BJ436" s="100"/>
      <c r="BK436" s="100"/>
      <c r="BL436" s="100"/>
      <c r="BM436" s="100"/>
      <c r="BN436" s="100"/>
      <c r="BO436" s="100"/>
      <c r="BP436" s="100"/>
      <c r="BQ436" s="100"/>
      <c r="BR436" s="100"/>
      <c r="BS436" s="100"/>
      <c r="BT436" s="100"/>
      <c r="BU436" s="100"/>
      <c r="BV436" s="100"/>
      <c r="BW436" s="100"/>
      <c r="BX436" s="100"/>
      <c r="BY436" s="100"/>
      <c r="BZ436" s="100"/>
      <c r="CA436" s="100"/>
      <c r="CB436" s="100"/>
      <c r="CC436" s="100"/>
      <c r="CD436" s="100"/>
      <c r="CE436" s="100"/>
      <c r="CF436" s="100"/>
      <c r="CG436" s="100"/>
      <c r="CH436" s="100"/>
      <c r="CI436" s="100"/>
      <c r="CJ436" s="100"/>
      <c r="CK436" s="100"/>
      <c r="CL436" s="100"/>
      <c r="CM436" s="100"/>
      <c r="CN436" s="100"/>
      <c r="CO436" s="100"/>
      <c r="CP436" s="100"/>
      <c r="CQ436" s="100"/>
      <c r="CR436" s="100"/>
      <c r="CS436" s="100"/>
      <c r="CT436" s="100"/>
      <c r="CU436" s="100"/>
      <c r="CV436" s="100"/>
      <c r="CW436" s="100"/>
      <c r="CX436" s="100"/>
      <c r="CY436" s="100"/>
      <c r="CZ436" s="100"/>
      <c r="DA436" s="100"/>
      <c r="DB436" s="100"/>
      <c r="DC436" s="100"/>
      <c r="DD436" s="100"/>
      <c r="DE436" s="100"/>
      <c r="DF436" s="100"/>
      <c r="DG436" s="100"/>
      <c r="DH436" s="100"/>
      <c r="DI436" s="100"/>
      <c r="DJ436" s="100"/>
      <c r="DK436" s="100"/>
      <c r="DL436" s="100"/>
      <c r="DM436" s="100"/>
      <c r="DN436" s="100"/>
      <c r="DO436" s="100"/>
      <c r="DP436" s="100"/>
      <c r="DQ436" s="100"/>
      <c r="DR436" s="100"/>
      <c r="DS436" s="100"/>
      <c r="DT436" s="100"/>
      <c r="DU436" s="100"/>
      <c r="DV436" s="100"/>
      <c r="DW436" s="100"/>
      <c r="DX436" s="100"/>
      <c r="DY436" s="100"/>
      <c r="DZ436" s="100"/>
      <c r="EA436" s="100"/>
      <c r="EB436" s="100"/>
      <c r="EC436" s="100"/>
      <c r="ED436" s="100"/>
      <c r="EE436" s="100"/>
      <c r="EF436" s="100"/>
      <c r="EG436" s="100"/>
      <c r="EH436" s="100"/>
      <c r="EI436" s="100"/>
      <c r="EJ436" s="100"/>
      <c r="EK436" s="100"/>
      <c r="EL436" s="100"/>
      <c r="EM436" s="100"/>
      <c r="EN436" s="100"/>
      <c r="EO436" s="100"/>
      <c r="EP436" s="100"/>
      <c r="EQ436" s="223"/>
      <c r="ER436" s="224"/>
      <c r="ES436" s="223"/>
      <c r="ET436" s="223"/>
      <c r="EU436" s="225"/>
      <c r="EV436" s="225"/>
      <c r="EW436" s="225"/>
      <c r="EX436" s="225"/>
      <c r="EY436" s="225"/>
      <c r="EZ436" s="225"/>
      <c r="FA436" s="225"/>
      <c r="FB436" s="225"/>
      <c r="FC436" s="225"/>
      <c r="FD436" s="225"/>
      <c r="FE436" s="225"/>
      <c r="FF436" s="225"/>
      <c r="FG436" s="225"/>
      <c r="FH436" s="225"/>
      <c r="FI436" s="225"/>
      <c r="FJ436" s="225"/>
      <c r="FK436" s="225"/>
      <c r="FL436" s="225"/>
      <c r="FM436" s="223"/>
      <c r="FN436" s="223"/>
      <c r="FO436" s="223"/>
      <c r="FP436" s="223"/>
      <c r="FQ436" s="223"/>
      <c r="FR436" s="223"/>
      <c r="FS436" s="223"/>
      <c r="FT436" s="223"/>
      <c r="FU436" s="223"/>
      <c r="FV436" s="223"/>
      <c r="FW436" s="223"/>
      <c r="FX436" s="223"/>
      <c r="FY436" s="223"/>
      <c r="FZ436" s="223"/>
      <c r="GA436" s="223"/>
    </row>
    <row r="437">
      <c r="A437" s="100"/>
      <c r="B437" s="100"/>
      <c r="C437" s="100"/>
      <c r="D437" s="100"/>
      <c r="E437" s="103"/>
      <c r="F437" s="101"/>
      <c r="G437" s="100"/>
      <c r="H437" s="100"/>
      <c r="I437" s="100"/>
      <c r="J437" s="103"/>
      <c r="K437" s="100"/>
      <c r="L437" s="100"/>
      <c r="M437" s="101"/>
      <c r="N437" s="102"/>
      <c r="O437" s="103"/>
      <c r="P437" s="103"/>
      <c r="Q437" s="103"/>
      <c r="R437" s="103"/>
      <c r="S437" s="103"/>
      <c r="T437" s="100"/>
      <c r="U437" s="100"/>
      <c r="V437" s="100"/>
      <c r="W437" s="101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1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  <c r="AW437" s="100"/>
      <c r="AX437" s="100"/>
      <c r="AY437" s="100"/>
      <c r="AZ437" s="100"/>
      <c r="BA437" s="100"/>
      <c r="BB437" s="100"/>
      <c r="BC437" s="100"/>
      <c r="BD437" s="100"/>
      <c r="BE437" s="100"/>
      <c r="BF437" s="100"/>
      <c r="BG437" s="100"/>
      <c r="BH437" s="100"/>
      <c r="BI437" s="100"/>
      <c r="BJ437" s="100"/>
      <c r="BK437" s="100"/>
      <c r="BL437" s="100"/>
      <c r="BM437" s="100"/>
      <c r="BN437" s="100"/>
      <c r="BO437" s="100"/>
      <c r="BP437" s="100"/>
      <c r="BQ437" s="100"/>
      <c r="BR437" s="100"/>
      <c r="BS437" s="100"/>
      <c r="BT437" s="100"/>
      <c r="BU437" s="100"/>
      <c r="BV437" s="100"/>
      <c r="BW437" s="100"/>
      <c r="BX437" s="100"/>
      <c r="BY437" s="100"/>
      <c r="BZ437" s="100"/>
      <c r="CA437" s="100"/>
      <c r="CB437" s="100"/>
      <c r="CC437" s="100"/>
      <c r="CD437" s="100"/>
      <c r="CE437" s="100"/>
      <c r="CF437" s="100"/>
      <c r="CG437" s="100"/>
      <c r="CH437" s="100"/>
      <c r="CI437" s="100"/>
      <c r="CJ437" s="100"/>
      <c r="CK437" s="100"/>
      <c r="CL437" s="100"/>
      <c r="CM437" s="100"/>
      <c r="CN437" s="100"/>
      <c r="CO437" s="100"/>
      <c r="CP437" s="100"/>
      <c r="CQ437" s="100"/>
      <c r="CR437" s="100"/>
      <c r="CS437" s="100"/>
      <c r="CT437" s="100"/>
      <c r="CU437" s="100"/>
      <c r="CV437" s="100"/>
      <c r="CW437" s="100"/>
      <c r="CX437" s="100"/>
      <c r="CY437" s="100"/>
      <c r="CZ437" s="100"/>
      <c r="DA437" s="100"/>
      <c r="DB437" s="100"/>
      <c r="DC437" s="100"/>
      <c r="DD437" s="100"/>
      <c r="DE437" s="100"/>
      <c r="DF437" s="100"/>
      <c r="DG437" s="100"/>
      <c r="DH437" s="100"/>
      <c r="DI437" s="100"/>
      <c r="DJ437" s="100"/>
      <c r="DK437" s="100"/>
      <c r="DL437" s="100"/>
      <c r="DM437" s="100"/>
      <c r="DN437" s="100"/>
      <c r="DO437" s="100"/>
      <c r="DP437" s="100"/>
      <c r="DQ437" s="100"/>
      <c r="DR437" s="100"/>
      <c r="DS437" s="100"/>
      <c r="DT437" s="100"/>
      <c r="DU437" s="100"/>
      <c r="DV437" s="100"/>
      <c r="DW437" s="100"/>
      <c r="DX437" s="100"/>
      <c r="DY437" s="100"/>
      <c r="DZ437" s="100"/>
      <c r="EA437" s="100"/>
      <c r="EB437" s="100"/>
      <c r="EC437" s="100"/>
      <c r="ED437" s="100"/>
      <c r="EE437" s="100"/>
      <c r="EF437" s="100"/>
      <c r="EG437" s="100"/>
      <c r="EH437" s="100"/>
      <c r="EI437" s="100"/>
      <c r="EJ437" s="100"/>
      <c r="EK437" s="100"/>
      <c r="EL437" s="100"/>
      <c r="EM437" s="100"/>
      <c r="EN437" s="100"/>
      <c r="EO437" s="100"/>
      <c r="EP437" s="100"/>
      <c r="EQ437" s="223"/>
      <c r="ER437" s="224"/>
      <c r="ES437" s="223"/>
      <c r="ET437" s="223"/>
      <c r="EU437" s="225"/>
      <c r="EV437" s="225"/>
      <c r="EW437" s="225"/>
      <c r="EX437" s="225"/>
      <c r="EY437" s="225"/>
      <c r="EZ437" s="225"/>
      <c r="FA437" s="225"/>
      <c r="FB437" s="225"/>
      <c r="FC437" s="225"/>
      <c r="FD437" s="225"/>
      <c r="FE437" s="225"/>
      <c r="FF437" s="225"/>
      <c r="FG437" s="225"/>
      <c r="FH437" s="225"/>
      <c r="FI437" s="225"/>
      <c r="FJ437" s="225"/>
      <c r="FK437" s="225"/>
      <c r="FL437" s="225"/>
      <c r="FM437" s="223"/>
      <c r="FN437" s="223"/>
      <c r="FO437" s="223"/>
      <c r="FP437" s="223"/>
      <c r="FQ437" s="223"/>
      <c r="FR437" s="223"/>
      <c r="FS437" s="223"/>
      <c r="FT437" s="223"/>
      <c r="FU437" s="223"/>
      <c r="FV437" s="223"/>
      <c r="FW437" s="223"/>
      <c r="FX437" s="223"/>
      <c r="FY437" s="223"/>
      <c r="FZ437" s="223"/>
      <c r="GA437" s="223"/>
    </row>
    <row r="438">
      <c r="A438" s="100"/>
      <c r="B438" s="100"/>
      <c r="C438" s="100"/>
      <c r="D438" s="100"/>
      <c r="E438" s="103"/>
      <c r="F438" s="101"/>
      <c r="G438" s="100"/>
      <c r="H438" s="100"/>
      <c r="I438" s="100"/>
      <c r="J438" s="103"/>
      <c r="K438" s="100"/>
      <c r="L438" s="100"/>
      <c r="M438" s="101"/>
      <c r="N438" s="102"/>
      <c r="O438" s="103"/>
      <c r="P438" s="103"/>
      <c r="Q438" s="103"/>
      <c r="R438" s="103"/>
      <c r="S438" s="103"/>
      <c r="T438" s="100"/>
      <c r="U438" s="100"/>
      <c r="V438" s="100"/>
      <c r="W438" s="101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1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  <c r="AW438" s="100"/>
      <c r="AX438" s="100"/>
      <c r="AY438" s="100"/>
      <c r="AZ438" s="100"/>
      <c r="BA438" s="100"/>
      <c r="BB438" s="100"/>
      <c r="BC438" s="100"/>
      <c r="BD438" s="100"/>
      <c r="BE438" s="100"/>
      <c r="BF438" s="100"/>
      <c r="BG438" s="100"/>
      <c r="BH438" s="100"/>
      <c r="BI438" s="100"/>
      <c r="BJ438" s="100"/>
      <c r="BK438" s="100"/>
      <c r="BL438" s="100"/>
      <c r="BM438" s="100"/>
      <c r="BN438" s="100"/>
      <c r="BO438" s="100"/>
      <c r="BP438" s="100"/>
      <c r="BQ438" s="100"/>
      <c r="BR438" s="100"/>
      <c r="BS438" s="100"/>
      <c r="BT438" s="100"/>
      <c r="BU438" s="100"/>
      <c r="BV438" s="100"/>
      <c r="BW438" s="100"/>
      <c r="BX438" s="100"/>
      <c r="BY438" s="100"/>
      <c r="BZ438" s="100"/>
      <c r="CA438" s="100"/>
      <c r="CB438" s="100"/>
      <c r="CC438" s="100"/>
      <c r="CD438" s="100"/>
      <c r="CE438" s="100"/>
      <c r="CF438" s="100"/>
      <c r="CG438" s="100"/>
      <c r="CH438" s="100"/>
      <c r="CI438" s="100"/>
      <c r="CJ438" s="100"/>
      <c r="CK438" s="100"/>
      <c r="CL438" s="100"/>
      <c r="CM438" s="100"/>
      <c r="CN438" s="100"/>
      <c r="CO438" s="100"/>
      <c r="CP438" s="100"/>
      <c r="CQ438" s="100"/>
      <c r="CR438" s="100"/>
      <c r="CS438" s="100"/>
      <c r="CT438" s="100"/>
      <c r="CU438" s="100"/>
      <c r="CV438" s="100"/>
      <c r="CW438" s="100"/>
      <c r="CX438" s="100"/>
      <c r="CY438" s="100"/>
      <c r="CZ438" s="100"/>
      <c r="DA438" s="100"/>
      <c r="DB438" s="100"/>
      <c r="DC438" s="100"/>
      <c r="DD438" s="100"/>
      <c r="DE438" s="100"/>
      <c r="DF438" s="100"/>
      <c r="DG438" s="100"/>
      <c r="DH438" s="100"/>
      <c r="DI438" s="100"/>
      <c r="DJ438" s="100"/>
      <c r="DK438" s="100"/>
      <c r="DL438" s="100"/>
      <c r="DM438" s="100"/>
      <c r="DN438" s="100"/>
      <c r="DO438" s="100"/>
      <c r="DP438" s="100"/>
      <c r="DQ438" s="100"/>
      <c r="DR438" s="100"/>
      <c r="DS438" s="100"/>
      <c r="DT438" s="100"/>
      <c r="DU438" s="100"/>
      <c r="DV438" s="100"/>
      <c r="DW438" s="100"/>
      <c r="DX438" s="100"/>
      <c r="DY438" s="100"/>
      <c r="DZ438" s="100"/>
      <c r="EA438" s="100"/>
      <c r="EB438" s="100"/>
      <c r="EC438" s="100"/>
      <c r="ED438" s="100"/>
      <c r="EE438" s="100"/>
      <c r="EF438" s="100"/>
      <c r="EG438" s="100"/>
      <c r="EH438" s="100"/>
      <c r="EI438" s="100"/>
      <c r="EJ438" s="100"/>
      <c r="EK438" s="100"/>
      <c r="EL438" s="100"/>
      <c r="EM438" s="100"/>
      <c r="EN438" s="100"/>
      <c r="EO438" s="100"/>
      <c r="EP438" s="100"/>
      <c r="EQ438" s="223"/>
      <c r="ER438" s="224"/>
      <c r="ES438" s="223"/>
      <c r="ET438" s="223"/>
      <c r="EU438" s="225"/>
      <c r="EV438" s="225"/>
      <c r="EW438" s="225"/>
      <c r="EX438" s="225"/>
      <c r="EY438" s="225"/>
      <c r="EZ438" s="225"/>
      <c r="FA438" s="225"/>
      <c r="FB438" s="225"/>
      <c r="FC438" s="225"/>
      <c r="FD438" s="225"/>
      <c r="FE438" s="225"/>
      <c r="FF438" s="225"/>
      <c r="FG438" s="225"/>
      <c r="FH438" s="225"/>
      <c r="FI438" s="225"/>
      <c r="FJ438" s="225"/>
      <c r="FK438" s="225"/>
      <c r="FL438" s="225"/>
      <c r="FM438" s="223"/>
      <c r="FN438" s="223"/>
      <c r="FO438" s="223"/>
      <c r="FP438" s="223"/>
      <c r="FQ438" s="223"/>
      <c r="FR438" s="223"/>
      <c r="FS438" s="223"/>
      <c r="FT438" s="223"/>
      <c r="FU438" s="223"/>
      <c r="FV438" s="223"/>
      <c r="FW438" s="223"/>
      <c r="FX438" s="223"/>
      <c r="FY438" s="223"/>
      <c r="FZ438" s="223"/>
      <c r="GA438" s="223"/>
    </row>
    <row r="439">
      <c r="A439" s="100"/>
      <c r="B439" s="100"/>
      <c r="C439" s="100"/>
      <c r="D439" s="100"/>
      <c r="E439" s="103"/>
      <c r="F439" s="101"/>
      <c r="G439" s="100"/>
      <c r="H439" s="100"/>
      <c r="I439" s="100"/>
      <c r="J439" s="103"/>
      <c r="K439" s="100"/>
      <c r="L439" s="100"/>
      <c r="M439" s="101"/>
      <c r="N439" s="102"/>
      <c r="O439" s="103"/>
      <c r="P439" s="103"/>
      <c r="Q439" s="103"/>
      <c r="R439" s="103"/>
      <c r="S439" s="103"/>
      <c r="T439" s="100"/>
      <c r="U439" s="100"/>
      <c r="V439" s="100"/>
      <c r="W439" s="101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1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  <c r="AW439" s="100"/>
      <c r="AX439" s="100"/>
      <c r="AY439" s="100"/>
      <c r="AZ439" s="100"/>
      <c r="BA439" s="100"/>
      <c r="BB439" s="100"/>
      <c r="BC439" s="100"/>
      <c r="BD439" s="100"/>
      <c r="BE439" s="100"/>
      <c r="BF439" s="100"/>
      <c r="BG439" s="100"/>
      <c r="BH439" s="100"/>
      <c r="BI439" s="100"/>
      <c r="BJ439" s="100"/>
      <c r="BK439" s="100"/>
      <c r="BL439" s="100"/>
      <c r="BM439" s="100"/>
      <c r="BN439" s="100"/>
      <c r="BO439" s="100"/>
      <c r="BP439" s="100"/>
      <c r="BQ439" s="100"/>
      <c r="BR439" s="100"/>
      <c r="BS439" s="100"/>
      <c r="BT439" s="100"/>
      <c r="BU439" s="100"/>
      <c r="BV439" s="100"/>
      <c r="BW439" s="100"/>
      <c r="BX439" s="100"/>
      <c r="BY439" s="100"/>
      <c r="BZ439" s="100"/>
      <c r="CA439" s="100"/>
      <c r="CB439" s="100"/>
      <c r="CC439" s="100"/>
      <c r="CD439" s="100"/>
      <c r="CE439" s="100"/>
      <c r="CF439" s="100"/>
      <c r="CG439" s="100"/>
      <c r="CH439" s="100"/>
      <c r="CI439" s="100"/>
      <c r="CJ439" s="100"/>
      <c r="CK439" s="100"/>
      <c r="CL439" s="100"/>
      <c r="CM439" s="100"/>
      <c r="CN439" s="100"/>
      <c r="CO439" s="100"/>
      <c r="CP439" s="100"/>
      <c r="CQ439" s="100"/>
      <c r="CR439" s="100"/>
      <c r="CS439" s="100"/>
      <c r="CT439" s="100"/>
      <c r="CU439" s="100"/>
      <c r="CV439" s="100"/>
      <c r="CW439" s="100"/>
      <c r="CX439" s="100"/>
      <c r="CY439" s="100"/>
      <c r="CZ439" s="100"/>
      <c r="DA439" s="100"/>
      <c r="DB439" s="100"/>
      <c r="DC439" s="100"/>
      <c r="DD439" s="100"/>
      <c r="DE439" s="100"/>
      <c r="DF439" s="100"/>
      <c r="DG439" s="100"/>
      <c r="DH439" s="100"/>
      <c r="DI439" s="100"/>
      <c r="DJ439" s="100"/>
      <c r="DK439" s="100"/>
      <c r="DL439" s="100"/>
      <c r="DM439" s="100"/>
      <c r="DN439" s="100"/>
      <c r="DO439" s="100"/>
      <c r="DP439" s="100"/>
      <c r="DQ439" s="100"/>
      <c r="DR439" s="100"/>
      <c r="DS439" s="100"/>
      <c r="DT439" s="100"/>
      <c r="DU439" s="100"/>
      <c r="DV439" s="100"/>
      <c r="DW439" s="100"/>
      <c r="DX439" s="100"/>
      <c r="DY439" s="100"/>
      <c r="DZ439" s="100"/>
      <c r="EA439" s="100"/>
      <c r="EB439" s="100"/>
      <c r="EC439" s="100"/>
      <c r="ED439" s="100"/>
      <c r="EE439" s="100"/>
      <c r="EF439" s="100"/>
      <c r="EG439" s="100"/>
      <c r="EH439" s="100"/>
      <c r="EI439" s="100"/>
      <c r="EJ439" s="100"/>
      <c r="EK439" s="100"/>
      <c r="EL439" s="100"/>
      <c r="EM439" s="100"/>
      <c r="EN439" s="100"/>
      <c r="EO439" s="100"/>
      <c r="EP439" s="100"/>
      <c r="EQ439" s="223"/>
      <c r="ER439" s="224"/>
      <c r="ES439" s="223"/>
      <c r="ET439" s="223"/>
      <c r="EU439" s="225"/>
      <c r="EV439" s="225"/>
      <c r="EW439" s="225"/>
      <c r="EX439" s="225"/>
      <c r="EY439" s="225"/>
      <c r="EZ439" s="225"/>
      <c r="FA439" s="225"/>
      <c r="FB439" s="225"/>
      <c r="FC439" s="225"/>
      <c r="FD439" s="225"/>
      <c r="FE439" s="225"/>
      <c r="FF439" s="225"/>
      <c r="FG439" s="225"/>
      <c r="FH439" s="225"/>
      <c r="FI439" s="225"/>
      <c r="FJ439" s="225"/>
      <c r="FK439" s="225"/>
      <c r="FL439" s="225"/>
      <c r="FM439" s="223"/>
      <c r="FN439" s="223"/>
      <c r="FO439" s="223"/>
      <c r="FP439" s="223"/>
      <c r="FQ439" s="223"/>
      <c r="FR439" s="223"/>
      <c r="FS439" s="223"/>
      <c r="FT439" s="223"/>
      <c r="FU439" s="223"/>
      <c r="FV439" s="223"/>
      <c r="FW439" s="223"/>
      <c r="FX439" s="223"/>
      <c r="FY439" s="223"/>
      <c r="FZ439" s="223"/>
      <c r="GA439" s="223"/>
    </row>
    <row r="440">
      <c r="A440" s="100"/>
      <c r="B440" s="100"/>
      <c r="C440" s="100"/>
      <c r="D440" s="100"/>
      <c r="E440" s="103"/>
      <c r="F440" s="101"/>
      <c r="G440" s="100"/>
      <c r="H440" s="100"/>
      <c r="I440" s="100"/>
      <c r="J440" s="103"/>
      <c r="K440" s="100"/>
      <c r="L440" s="100"/>
      <c r="M440" s="101"/>
      <c r="N440" s="102"/>
      <c r="O440" s="103"/>
      <c r="P440" s="103"/>
      <c r="Q440" s="103"/>
      <c r="R440" s="103"/>
      <c r="S440" s="103"/>
      <c r="T440" s="100"/>
      <c r="U440" s="100"/>
      <c r="V440" s="100"/>
      <c r="W440" s="101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1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  <c r="AW440" s="100"/>
      <c r="AX440" s="100"/>
      <c r="AY440" s="100"/>
      <c r="AZ440" s="100"/>
      <c r="BA440" s="100"/>
      <c r="BB440" s="100"/>
      <c r="BC440" s="100"/>
      <c r="BD440" s="100"/>
      <c r="BE440" s="100"/>
      <c r="BF440" s="100"/>
      <c r="BG440" s="100"/>
      <c r="BH440" s="100"/>
      <c r="BI440" s="100"/>
      <c r="BJ440" s="100"/>
      <c r="BK440" s="100"/>
      <c r="BL440" s="100"/>
      <c r="BM440" s="100"/>
      <c r="BN440" s="100"/>
      <c r="BO440" s="100"/>
      <c r="BP440" s="100"/>
      <c r="BQ440" s="100"/>
      <c r="BR440" s="100"/>
      <c r="BS440" s="100"/>
      <c r="BT440" s="100"/>
      <c r="BU440" s="100"/>
      <c r="BV440" s="100"/>
      <c r="BW440" s="100"/>
      <c r="BX440" s="100"/>
      <c r="BY440" s="100"/>
      <c r="BZ440" s="100"/>
      <c r="CA440" s="100"/>
      <c r="CB440" s="100"/>
      <c r="CC440" s="100"/>
      <c r="CD440" s="100"/>
      <c r="CE440" s="100"/>
      <c r="CF440" s="100"/>
      <c r="CG440" s="100"/>
      <c r="CH440" s="100"/>
      <c r="CI440" s="100"/>
      <c r="CJ440" s="100"/>
      <c r="CK440" s="100"/>
      <c r="CL440" s="100"/>
      <c r="CM440" s="100"/>
      <c r="CN440" s="100"/>
      <c r="CO440" s="100"/>
      <c r="CP440" s="100"/>
      <c r="CQ440" s="100"/>
      <c r="CR440" s="100"/>
      <c r="CS440" s="100"/>
      <c r="CT440" s="100"/>
      <c r="CU440" s="100"/>
      <c r="CV440" s="100"/>
      <c r="CW440" s="100"/>
      <c r="CX440" s="100"/>
      <c r="CY440" s="100"/>
      <c r="CZ440" s="100"/>
      <c r="DA440" s="100"/>
      <c r="DB440" s="100"/>
      <c r="DC440" s="100"/>
      <c r="DD440" s="100"/>
      <c r="DE440" s="100"/>
      <c r="DF440" s="100"/>
      <c r="DG440" s="100"/>
      <c r="DH440" s="100"/>
      <c r="DI440" s="100"/>
      <c r="DJ440" s="100"/>
      <c r="DK440" s="100"/>
      <c r="DL440" s="100"/>
      <c r="DM440" s="100"/>
      <c r="DN440" s="100"/>
      <c r="DO440" s="100"/>
      <c r="DP440" s="100"/>
      <c r="DQ440" s="100"/>
      <c r="DR440" s="100"/>
      <c r="DS440" s="100"/>
      <c r="DT440" s="100"/>
      <c r="DU440" s="100"/>
      <c r="DV440" s="100"/>
      <c r="DW440" s="100"/>
      <c r="DX440" s="100"/>
      <c r="DY440" s="100"/>
      <c r="DZ440" s="100"/>
      <c r="EA440" s="100"/>
      <c r="EB440" s="100"/>
      <c r="EC440" s="100"/>
      <c r="ED440" s="100"/>
      <c r="EE440" s="100"/>
      <c r="EF440" s="100"/>
      <c r="EG440" s="100"/>
      <c r="EH440" s="100"/>
      <c r="EI440" s="100"/>
      <c r="EJ440" s="100"/>
      <c r="EK440" s="100"/>
      <c r="EL440" s="100"/>
      <c r="EM440" s="100"/>
      <c r="EN440" s="100"/>
      <c r="EO440" s="100"/>
      <c r="EP440" s="100"/>
      <c r="EQ440" s="223"/>
      <c r="ER440" s="224"/>
      <c r="ES440" s="223"/>
      <c r="ET440" s="223"/>
      <c r="EU440" s="225"/>
      <c r="EV440" s="225"/>
      <c r="EW440" s="225"/>
      <c r="EX440" s="225"/>
      <c r="EY440" s="225"/>
      <c r="EZ440" s="225"/>
      <c r="FA440" s="225"/>
      <c r="FB440" s="225"/>
      <c r="FC440" s="225"/>
      <c r="FD440" s="225"/>
      <c r="FE440" s="225"/>
      <c r="FF440" s="225"/>
      <c r="FG440" s="225"/>
      <c r="FH440" s="225"/>
      <c r="FI440" s="225"/>
      <c r="FJ440" s="225"/>
      <c r="FK440" s="225"/>
      <c r="FL440" s="225"/>
      <c r="FM440" s="223"/>
      <c r="FN440" s="223"/>
      <c r="FO440" s="223"/>
      <c r="FP440" s="223"/>
      <c r="FQ440" s="223"/>
      <c r="FR440" s="223"/>
      <c r="FS440" s="223"/>
      <c r="FT440" s="223"/>
      <c r="FU440" s="223"/>
      <c r="FV440" s="223"/>
      <c r="FW440" s="223"/>
      <c r="FX440" s="223"/>
      <c r="FY440" s="223"/>
      <c r="FZ440" s="223"/>
      <c r="GA440" s="223"/>
    </row>
    <row r="441">
      <c r="A441" s="100"/>
      <c r="B441" s="100"/>
      <c r="C441" s="100"/>
      <c r="D441" s="100"/>
      <c r="E441" s="103"/>
      <c r="F441" s="101"/>
      <c r="G441" s="100"/>
      <c r="H441" s="100"/>
      <c r="I441" s="100"/>
      <c r="J441" s="103"/>
      <c r="K441" s="100"/>
      <c r="L441" s="100"/>
      <c r="M441" s="101"/>
      <c r="N441" s="102"/>
      <c r="O441" s="103"/>
      <c r="P441" s="103"/>
      <c r="Q441" s="103"/>
      <c r="R441" s="103"/>
      <c r="S441" s="103"/>
      <c r="T441" s="100"/>
      <c r="U441" s="100"/>
      <c r="V441" s="100"/>
      <c r="W441" s="101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1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  <c r="AW441" s="100"/>
      <c r="AX441" s="100"/>
      <c r="AY441" s="100"/>
      <c r="AZ441" s="100"/>
      <c r="BA441" s="100"/>
      <c r="BB441" s="100"/>
      <c r="BC441" s="100"/>
      <c r="BD441" s="100"/>
      <c r="BE441" s="100"/>
      <c r="BF441" s="100"/>
      <c r="BG441" s="100"/>
      <c r="BH441" s="100"/>
      <c r="BI441" s="100"/>
      <c r="BJ441" s="100"/>
      <c r="BK441" s="100"/>
      <c r="BL441" s="100"/>
      <c r="BM441" s="100"/>
      <c r="BN441" s="100"/>
      <c r="BO441" s="100"/>
      <c r="BP441" s="100"/>
      <c r="BQ441" s="100"/>
      <c r="BR441" s="100"/>
      <c r="BS441" s="100"/>
      <c r="BT441" s="100"/>
      <c r="BU441" s="100"/>
      <c r="BV441" s="100"/>
      <c r="BW441" s="100"/>
      <c r="BX441" s="100"/>
      <c r="BY441" s="100"/>
      <c r="BZ441" s="100"/>
      <c r="CA441" s="100"/>
      <c r="CB441" s="100"/>
      <c r="CC441" s="100"/>
      <c r="CD441" s="100"/>
      <c r="CE441" s="100"/>
      <c r="CF441" s="100"/>
      <c r="CG441" s="100"/>
      <c r="CH441" s="100"/>
      <c r="CI441" s="100"/>
      <c r="CJ441" s="100"/>
      <c r="CK441" s="100"/>
      <c r="CL441" s="100"/>
      <c r="CM441" s="100"/>
      <c r="CN441" s="100"/>
      <c r="CO441" s="100"/>
      <c r="CP441" s="100"/>
      <c r="CQ441" s="100"/>
      <c r="CR441" s="100"/>
      <c r="CS441" s="100"/>
      <c r="CT441" s="100"/>
      <c r="CU441" s="100"/>
      <c r="CV441" s="100"/>
      <c r="CW441" s="100"/>
      <c r="CX441" s="100"/>
      <c r="CY441" s="100"/>
      <c r="CZ441" s="100"/>
      <c r="DA441" s="100"/>
      <c r="DB441" s="100"/>
      <c r="DC441" s="100"/>
      <c r="DD441" s="100"/>
      <c r="DE441" s="100"/>
      <c r="DF441" s="100"/>
      <c r="DG441" s="100"/>
      <c r="DH441" s="100"/>
      <c r="DI441" s="100"/>
      <c r="DJ441" s="100"/>
      <c r="DK441" s="100"/>
      <c r="DL441" s="100"/>
      <c r="DM441" s="100"/>
      <c r="DN441" s="100"/>
      <c r="DO441" s="100"/>
      <c r="DP441" s="100"/>
      <c r="DQ441" s="100"/>
      <c r="DR441" s="100"/>
      <c r="DS441" s="100"/>
      <c r="DT441" s="100"/>
      <c r="DU441" s="100"/>
      <c r="DV441" s="100"/>
      <c r="DW441" s="100"/>
      <c r="DX441" s="100"/>
      <c r="DY441" s="100"/>
      <c r="DZ441" s="100"/>
      <c r="EA441" s="100"/>
      <c r="EB441" s="100"/>
      <c r="EC441" s="100"/>
      <c r="ED441" s="100"/>
      <c r="EE441" s="100"/>
      <c r="EF441" s="100"/>
      <c r="EG441" s="100"/>
      <c r="EH441" s="100"/>
      <c r="EI441" s="100"/>
      <c r="EJ441" s="100"/>
      <c r="EK441" s="100"/>
      <c r="EL441" s="100"/>
      <c r="EM441" s="100"/>
      <c r="EN441" s="100"/>
      <c r="EO441" s="100"/>
      <c r="EP441" s="100"/>
      <c r="EQ441" s="223"/>
      <c r="ER441" s="224"/>
      <c r="ES441" s="223"/>
      <c r="ET441" s="223"/>
      <c r="EU441" s="225"/>
      <c r="EV441" s="225"/>
      <c r="EW441" s="225"/>
      <c r="EX441" s="225"/>
      <c r="EY441" s="225"/>
      <c r="EZ441" s="225"/>
      <c r="FA441" s="225"/>
      <c r="FB441" s="225"/>
      <c r="FC441" s="225"/>
      <c r="FD441" s="225"/>
      <c r="FE441" s="225"/>
      <c r="FF441" s="225"/>
      <c r="FG441" s="225"/>
      <c r="FH441" s="225"/>
      <c r="FI441" s="225"/>
      <c r="FJ441" s="225"/>
      <c r="FK441" s="225"/>
      <c r="FL441" s="225"/>
      <c r="FM441" s="223"/>
      <c r="FN441" s="223"/>
      <c r="FO441" s="223"/>
      <c r="FP441" s="223"/>
      <c r="FQ441" s="223"/>
      <c r="FR441" s="223"/>
      <c r="FS441" s="223"/>
      <c r="FT441" s="223"/>
      <c r="FU441" s="223"/>
      <c r="FV441" s="223"/>
      <c r="FW441" s="223"/>
      <c r="FX441" s="223"/>
      <c r="FY441" s="223"/>
      <c r="FZ441" s="223"/>
      <c r="GA441" s="223"/>
    </row>
    <row r="442">
      <c r="A442" s="100"/>
      <c r="B442" s="100"/>
      <c r="C442" s="100"/>
      <c r="D442" s="100"/>
      <c r="E442" s="103"/>
      <c r="F442" s="101"/>
      <c r="G442" s="100"/>
      <c r="H442" s="100"/>
      <c r="I442" s="100"/>
      <c r="J442" s="103"/>
      <c r="K442" s="100"/>
      <c r="L442" s="100"/>
      <c r="M442" s="101"/>
      <c r="N442" s="102"/>
      <c r="O442" s="103"/>
      <c r="P442" s="103"/>
      <c r="Q442" s="103"/>
      <c r="R442" s="103"/>
      <c r="S442" s="103"/>
      <c r="T442" s="100"/>
      <c r="U442" s="100"/>
      <c r="V442" s="100"/>
      <c r="W442" s="101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1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  <c r="AW442" s="100"/>
      <c r="AX442" s="100"/>
      <c r="AY442" s="100"/>
      <c r="AZ442" s="100"/>
      <c r="BA442" s="100"/>
      <c r="BB442" s="100"/>
      <c r="BC442" s="100"/>
      <c r="BD442" s="100"/>
      <c r="BE442" s="100"/>
      <c r="BF442" s="100"/>
      <c r="BG442" s="100"/>
      <c r="BH442" s="100"/>
      <c r="BI442" s="100"/>
      <c r="BJ442" s="100"/>
      <c r="BK442" s="100"/>
      <c r="BL442" s="100"/>
      <c r="BM442" s="100"/>
      <c r="BN442" s="100"/>
      <c r="BO442" s="100"/>
      <c r="BP442" s="100"/>
      <c r="BQ442" s="100"/>
      <c r="BR442" s="100"/>
      <c r="BS442" s="100"/>
      <c r="BT442" s="100"/>
      <c r="BU442" s="100"/>
      <c r="BV442" s="100"/>
      <c r="BW442" s="100"/>
      <c r="BX442" s="100"/>
      <c r="BY442" s="100"/>
      <c r="BZ442" s="100"/>
      <c r="CA442" s="100"/>
      <c r="CB442" s="100"/>
      <c r="CC442" s="100"/>
      <c r="CD442" s="100"/>
      <c r="CE442" s="100"/>
      <c r="CF442" s="100"/>
      <c r="CG442" s="100"/>
      <c r="CH442" s="100"/>
      <c r="CI442" s="100"/>
      <c r="CJ442" s="100"/>
      <c r="CK442" s="100"/>
      <c r="CL442" s="100"/>
      <c r="CM442" s="100"/>
      <c r="CN442" s="100"/>
      <c r="CO442" s="100"/>
      <c r="CP442" s="100"/>
      <c r="CQ442" s="100"/>
      <c r="CR442" s="100"/>
      <c r="CS442" s="100"/>
      <c r="CT442" s="100"/>
      <c r="CU442" s="100"/>
      <c r="CV442" s="100"/>
      <c r="CW442" s="100"/>
      <c r="CX442" s="100"/>
      <c r="CY442" s="100"/>
      <c r="CZ442" s="100"/>
      <c r="DA442" s="100"/>
      <c r="DB442" s="100"/>
      <c r="DC442" s="100"/>
      <c r="DD442" s="100"/>
      <c r="DE442" s="100"/>
      <c r="DF442" s="100"/>
      <c r="DG442" s="100"/>
      <c r="DH442" s="100"/>
      <c r="DI442" s="100"/>
      <c r="DJ442" s="100"/>
      <c r="DK442" s="100"/>
      <c r="DL442" s="100"/>
      <c r="DM442" s="100"/>
      <c r="DN442" s="100"/>
      <c r="DO442" s="100"/>
      <c r="DP442" s="100"/>
      <c r="DQ442" s="100"/>
      <c r="DR442" s="100"/>
      <c r="DS442" s="100"/>
      <c r="DT442" s="100"/>
      <c r="DU442" s="100"/>
      <c r="DV442" s="100"/>
      <c r="DW442" s="100"/>
      <c r="DX442" s="100"/>
      <c r="DY442" s="100"/>
      <c r="DZ442" s="100"/>
      <c r="EA442" s="100"/>
      <c r="EB442" s="100"/>
      <c r="EC442" s="100"/>
      <c r="ED442" s="100"/>
      <c r="EE442" s="100"/>
      <c r="EF442" s="100"/>
      <c r="EG442" s="100"/>
      <c r="EH442" s="100"/>
      <c r="EI442" s="100"/>
      <c r="EJ442" s="100"/>
      <c r="EK442" s="100"/>
      <c r="EL442" s="100"/>
      <c r="EM442" s="100"/>
      <c r="EN442" s="100"/>
      <c r="EO442" s="100"/>
      <c r="EP442" s="100"/>
      <c r="EQ442" s="223"/>
      <c r="ER442" s="224"/>
      <c r="ES442" s="223"/>
      <c r="ET442" s="223"/>
      <c r="EU442" s="225"/>
      <c r="EV442" s="225"/>
      <c r="EW442" s="225"/>
      <c r="EX442" s="225"/>
      <c r="EY442" s="225"/>
      <c r="EZ442" s="225"/>
      <c r="FA442" s="225"/>
      <c r="FB442" s="225"/>
      <c r="FC442" s="225"/>
      <c r="FD442" s="225"/>
      <c r="FE442" s="225"/>
      <c r="FF442" s="225"/>
      <c r="FG442" s="225"/>
      <c r="FH442" s="225"/>
      <c r="FI442" s="225"/>
      <c r="FJ442" s="225"/>
      <c r="FK442" s="225"/>
      <c r="FL442" s="225"/>
      <c r="FM442" s="223"/>
      <c r="FN442" s="223"/>
      <c r="FO442" s="223"/>
      <c r="FP442" s="223"/>
      <c r="FQ442" s="223"/>
      <c r="FR442" s="223"/>
      <c r="FS442" s="223"/>
      <c r="FT442" s="223"/>
      <c r="FU442" s="223"/>
      <c r="FV442" s="223"/>
      <c r="FW442" s="223"/>
      <c r="FX442" s="223"/>
      <c r="FY442" s="223"/>
      <c r="FZ442" s="223"/>
      <c r="GA442" s="223"/>
    </row>
    <row r="443">
      <c r="A443" s="100"/>
      <c r="B443" s="100"/>
      <c r="C443" s="100"/>
      <c r="D443" s="100"/>
      <c r="E443" s="103"/>
      <c r="F443" s="101"/>
      <c r="G443" s="100"/>
      <c r="H443" s="100"/>
      <c r="I443" s="100"/>
      <c r="J443" s="103"/>
      <c r="K443" s="100"/>
      <c r="L443" s="100"/>
      <c r="M443" s="101"/>
      <c r="N443" s="102"/>
      <c r="O443" s="103"/>
      <c r="P443" s="103"/>
      <c r="Q443" s="103"/>
      <c r="R443" s="103"/>
      <c r="S443" s="103"/>
      <c r="T443" s="100"/>
      <c r="U443" s="100"/>
      <c r="V443" s="100"/>
      <c r="W443" s="101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1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  <c r="AW443" s="100"/>
      <c r="AX443" s="100"/>
      <c r="AY443" s="100"/>
      <c r="AZ443" s="100"/>
      <c r="BA443" s="100"/>
      <c r="BB443" s="100"/>
      <c r="BC443" s="100"/>
      <c r="BD443" s="100"/>
      <c r="BE443" s="100"/>
      <c r="BF443" s="100"/>
      <c r="BG443" s="100"/>
      <c r="BH443" s="100"/>
      <c r="BI443" s="100"/>
      <c r="BJ443" s="100"/>
      <c r="BK443" s="100"/>
      <c r="BL443" s="100"/>
      <c r="BM443" s="100"/>
      <c r="BN443" s="100"/>
      <c r="BO443" s="100"/>
      <c r="BP443" s="100"/>
      <c r="BQ443" s="100"/>
      <c r="BR443" s="100"/>
      <c r="BS443" s="100"/>
      <c r="BT443" s="100"/>
      <c r="BU443" s="100"/>
      <c r="BV443" s="100"/>
      <c r="BW443" s="100"/>
      <c r="BX443" s="100"/>
      <c r="BY443" s="100"/>
      <c r="BZ443" s="100"/>
      <c r="CA443" s="100"/>
      <c r="CB443" s="100"/>
      <c r="CC443" s="100"/>
      <c r="CD443" s="100"/>
      <c r="CE443" s="100"/>
      <c r="CF443" s="100"/>
      <c r="CG443" s="100"/>
      <c r="CH443" s="100"/>
      <c r="CI443" s="100"/>
      <c r="CJ443" s="100"/>
      <c r="CK443" s="100"/>
      <c r="CL443" s="100"/>
      <c r="CM443" s="100"/>
      <c r="CN443" s="100"/>
      <c r="CO443" s="100"/>
      <c r="CP443" s="100"/>
      <c r="CQ443" s="100"/>
      <c r="CR443" s="100"/>
      <c r="CS443" s="100"/>
      <c r="CT443" s="100"/>
      <c r="CU443" s="100"/>
      <c r="CV443" s="100"/>
      <c r="CW443" s="100"/>
      <c r="CX443" s="100"/>
      <c r="CY443" s="100"/>
      <c r="CZ443" s="100"/>
      <c r="DA443" s="100"/>
      <c r="DB443" s="100"/>
      <c r="DC443" s="100"/>
      <c r="DD443" s="100"/>
      <c r="DE443" s="100"/>
      <c r="DF443" s="100"/>
      <c r="DG443" s="100"/>
      <c r="DH443" s="100"/>
      <c r="DI443" s="100"/>
      <c r="DJ443" s="100"/>
      <c r="DK443" s="100"/>
      <c r="DL443" s="100"/>
      <c r="DM443" s="100"/>
      <c r="DN443" s="100"/>
      <c r="DO443" s="100"/>
      <c r="DP443" s="100"/>
      <c r="DQ443" s="100"/>
      <c r="DR443" s="100"/>
      <c r="DS443" s="100"/>
      <c r="DT443" s="100"/>
      <c r="DU443" s="100"/>
      <c r="DV443" s="100"/>
      <c r="DW443" s="100"/>
      <c r="DX443" s="100"/>
      <c r="DY443" s="100"/>
      <c r="DZ443" s="100"/>
      <c r="EA443" s="100"/>
      <c r="EB443" s="100"/>
      <c r="EC443" s="100"/>
      <c r="ED443" s="100"/>
      <c r="EE443" s="100"/>
      <c r="EF443" s="100"/>
      <c r="EG443" s="100"/>
      <c r="EH443" s="100"/>
      <c r="EI443" s="100"/>
      <c r="EJ443" s="100"/>
      <c r="EK443" s="100"/>
      <c r="EL443" s="100"/>
      <c r="EM443" s="100"/>
      <c r="EN443" s="100"/>
      <c r="EO443" s="100"/>
      <c r="EP443" s="100"/>
      <c r="EQ443" s="223"/>
      <c r="ER443" s="224"/>
      <c r="ES443" s="223"/>
      <c r="ET443" s="223"/>
      <c r="EU443" s="225"/>
      <c r="EV443" s="225"/>
      <c r="EW443" s="225"/>
      <c r="EX443" s="225"/>
      <c r="EY443" s="225"/>
      <c r="EZ443" s="225"/>
      <c r="FA443" s="225"/>
      <c r="FB443" s="225"/>
      <c r="FC443" s="225"/>
      <c r="FD443" s="225"/>
      <c r="FE443" s="225"/>
      <c r="FF443" s="225"/>
      <c r="FG443" s="225"/>
      <c r="FH443" s="225"/>
      <c r="FI443" s="225"/>
      <c r="FJ443" s="225"/>
      <c r="FK443" s="225"/>
      <c r="FL443" s="225"/>
      <c r="FM443" s="223"/>
      <c r="FN443" s="223"/>
      <c r="FO443" s="223"/>
      <c r="FP443" s="223"/>
      <c r="FQ443" s="223"/>
      <c r="FR443" s="223"/>
      <c r="FS443" s="223"/>
      <c r="FT443" s="223"/>
      <c r="FU443" s="223"/>
      <c r="FV443" s="223"/>
      <c r="FW443" s="223"/>
      <c r="FX443" s="223"/>
      <c r="FY443" s="223"/>
      <c r="FZ443" s="223"/>
      <c r="GA443" s="223"/>
    </row>
    <row r="444">
      <c r="A444" s="100"/>
      <c r="B444" s="100"/>
      <c r="C444" s="100"/>
      <c r="D444" s="100"/>
      <c r="E444" s="103"/>
      <c r="F444" s="101"/>
      <c r="G444" s="100"/>
      <c r="H444" s="100"/>
      <c r="I444" s="100"/>
      <c r="J444" s="103"/>
      <c r="K444" s="100"/>
      <c r="L444" s="100"/>
      <c r="M444" s="101"/>
      <c r="N444" s="102"/>
      <c r="O444" s="103"/>
      <c r="P444" s="103"/>
      <c r="Q444" s="103"/>
      <c r="R444" s="103"/>
      <c r="S444" s="103"/>
      <c r="T444" s="100"/>
      <c r="U444" s="100"/>
      <c r="V444" s="100"/>
      <c r="W444" s="101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1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  <c r="AW444" s="100"/>
      <c r="AX444" s="100"/>
      <c r="AY444" s="100"/>
      <c r="AZ444" s="100"/>
      <c r="BA444" s="100"/>
      <c r="BB444" s="100"/>
      <c r="BC444" s="100"/>
      <c r="BD444" s="100"/>
      <c r="BE444" s="100"/>
      <c r="BF444" s="100"/>
      <c r="BG444" s="100"/>
      <c r="BH444" s="100"/>
      <c r="BI444" s="100"/>
      <c r="BJ444" s="100"/>
      <c r="BK444" s="100"/>
      <c r="BL444" s="100"/>
      <c r="BM444" s="100"/>
      <c r="BN444" s="100"/>
      <c r="BO444" s="100"/>
      <c r="BP444" s="100"/>
      <c r="BQ444" s="100"/>
      <c r="BR444" s="100"/>
      <c r="BS444" s="100"/>
      <c r="BT444" s="100"/>
      <c r="BU444" s="100"/>
      <c r="BV444" s="100"/>
      <c r="BW444" s="100"/>
      <c r="BX444" s="100"/>
      <c r="BY444" s="100"/>
      <c r="BZ444" s="100"/>
      <c r="CA444" s="100"/>
      <c r="CB444" s="100"/>
      <c r="CC444" s="100"/>
      <c r="CD444" s="100"/>
      <c r="CE444" s="100"/>
      <c r="CF444" s="100"/>
      <c r="CG444" s="100"/>
      <c r="CH444" s="100"/>
      <c r="CI444" s="100"/>
      <c r="CJ444" s="100"/>
      <c r="CK444" s="100"/>
      <c r="CL444" s="100"/>
      <c r="CM444" s="100"/>
      <c r="CN444" s="100"/>
      <c r="CO444" s="100"/>
      <c r="CP444" s="100"/>
      <c r="CQ444" s="100"/>
      <c r="CR444" s="100"/>
      <c r="CS444" s="100"/>
      <c r="CT444" s="100"/>
      <c r="CU444" s="100"/>
      <c r="CV444" s="100"/>
      <c r="CW444" s="100"/>
      <c r="CX444" s="100"/>
      <c r="CY444" s="100"/>
      <c r="CZ444" s="100"/>
      <c r="DA444" s="100"/>
      <c r="DB444" s="100"/>
      <c r="DC444" s="100"/>
      <c r="DD444" s="100"/>
      <c r="DE444" s="100"/>
      <c r="DF444" s="100"/>
      <c r="DG444" s="100"/>
      <c r="DH444" s="100"/>
      <c r="DI444" s="100"/>
      <c r="DJ444" s="100"/>
      <c r="DK444" s="100"/>
      <c r="DL444" s="100"/>
      <c r="DM444" s="100"/>
      <c r="DN444" s="100"/>
      <c r="DO444" s="100"/>
      <c r="DP444" s="100"/>
      <c r="DQ444" s="100"/>
      <c r="DR444" s="100"/>
      <c r="DS444" s="100"/>
      <c r="DT444" s="100"/>
      <c r="DU444" s="100"/>
      <c r="DV444" s="100"/>
      <c r="DW444" s="100"/>
      <c r="DX444" s="100"/>
      <c r="DY444" s="100"/>
      <c r="DZ444" s="100"/>
      <c r="EA444" s="100"/>
      <c r="EB444" s="100"/>
      <c r="EC444" s="100"/>
      <c r="ED444" s="100"/>
      <c r="EE444" s="100"/>
      <c r="EF444" s="100"/>
      <c r="EG444" s="100"/>
      <c r="EH444" s="100"/>
      <c r="EI444" s="100"/>
      <c r="EJ444" s="100"/>
      <c r="EK444" s="100"/>
      <c r="EL444" s="100"/>
      <c r="EM444" s="100"/>
      <c r="EN444" s="100"/>
      <c r="EO444" s="100"/>
      <c r="EP444" s="100"/>
      <c r="EQ444" s="223"/>
      <c r="ER444" s="224"/>
      <c r="ES444" s="223"/>
      <c r="ET444" s="223"/>
      <c r="EU444" s="225"/>
      <c r="EV444" s="225"/>
      <c r="EW444" s="225"/>
      <c r="EX444" s="225"/>
      <c r="EY444" s="225"/>
      <c r="EZ444" s="225"/>
      <c r="FA444" s="225"/>
      <c r="FB444" s="225"/>
      <c r="FC444" s="225"/>
      <c r="FD444" s="225"/>
      <c r="FE444" s="225"/>
      <c r="FF444" s="225"/>
      <c r="FG444" s="225"/>
      <c r="FH444" s="225"/>
      <c r="FI444" s="225"/>
      <c r="FJ444" s="225"/>
      <c r="FK444" s="225"/>
      <c r="FL444" s="225"/>
      <c r="FM444" s="223"/>
      <c r="FN444" s="223"/>
      <c r="FO444" s="223"/>
      <c r="FP444" s="223"/>
      <c r="FQ444" s="223"/>
      <c r="FR444" s="223"/>
      <c r="FS444" s="223"/>
      <c r="FT444" s="223"/>
      <c r="FU444" s="223"/>
      <c r="FV444" s="223"/>
      <c r="FW444" s="223"/>
      <c r="FX444" s="223"/>
      <c r="FY444" s="223"/>
      <c r="FZ444" s="223"/>
      <c r="GA444" s="223"/>
    </row>
    <row r="445">
      <c r="A445" s="100"/>
      <c r="B445" s="100"/>
      <c r="C445" s="100"/>
      <c r="D445" s="100"/>
      <c r="E445" s="103"/>
      <c r="F445" s="101"/>
      <c r="G445" s="100"/>
      <c r="H445" s="100"/>
      <c r="I445" s="100"/>
      <c r="J445" s="103"/>
      <c r="K445" s="100"/>
      <c r="L445" s="100"/>
      <c r="M445" s="101"/>
      <c r="N445" s="102"/>
      <c r="O445" s="103"/>
      <c r="P445" s="103"/>
      <c r="Q445" s="103"/>
      <c r="R445" s="103"/>
      <c r="S445" s="103"/>
      <c r="T445" s="100"/>
      <c r="U445" s="100"/>
      <c r="V445" s="100"/>
      <c r="W445" s="101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1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  <c r="AW445" s="100"/>
      <c r="AX445" s="100"/>
      <c r="AY445" s="100"/>
      <c r="AZ445" s="100"/>
      <c r="BA445" s="100"/>
      <c r="BB445" s="100"/>
      <c r="BC445" s="100"/>
      <c r="BD445" s="100"/>
      <c r="BE445" s="100"/>
      <c r="BF445" s="100"/>
      <c r="BG445" s="100"/>
      <c r="BH445" s="100"/>
      <c r="BI445" s="100"/>
      <c r="BJ445" s="100"/>
      <c r="BK445" s="100"/>
      <c r="BL445" s="100"/>
      <c r="BM445" s="100"/>
      <c r="BN445" s="100"/>
      <c r="BO445" s="100"/>
      <c r="BP445" s="100"/>
      <c r="BQ445" s="100"/>
      <c r="BR445" s="100"/>
      <c r="BS445" s="100"/>
      <c r="BT445" s="100"/>
      <c r="BU445" s="100"/>
      <c r="BV445" s="100"/>
      <c r="BW445" s="100"/>
      <c r="BX445" s="100"/>
      <c r="BY445" s="100"/>
      <c r="BZ445" s="100"/>
      <c r="CA445" s="100"/>
      <c r="CB445" s="100"/>
      <c r="CC445" s="100"/>
      <c r="CD445" s="100"/>
      <c r="CE445" s="100"/>
      <c r="CF445" s="100"/>
      <c r="CG445" s="100"/>
      <c r="CH445" s="100"/>
      <c r="CI445" s="100"/>
      <c r="CJ445" s="100"/>
      <c r="CK445" s="100"/>
      <c r="CL445" s="100"/>
      <c r="CM445" s="100"/>
      <c r="CN445" s="100"/>
      <c r="CO445" s="100"/>
      <c r="CP445" s="100"/>
      <c r="CQ445" s="100"/>
      <c r="CR445" s="100"/>
      <c r="CS445" s="100"/>
      <c r="CT445" s="100"/>
      <c r="CU445" s="100"/>
      <c r="CV445" s="100"/>
      <c r="CW445" s="100"/>
      <c r="CX445" s="100"/>
      <c r="CY445" s="100"/>
      <c r="CZ445" s="100"/>
      <c r="DA445" s="100"/>
      <c r="DB445" s="100"/>
      <c r="DC445" s="100"/>
      <c r="DD445" s="100"/>
      <c r="DE445" s="100"/>
      <c r="DF445" s="100"/>
      <c r="DG445" s="100"/>
      <c r="DH445" s="100"/>
      <c r="DI445" s="100"/>
      <c r="DJ445" s="100"/>
      <c r="DK445" s="100"/>
      <c r="DL445" s="100"/>
      <c r="DM445" s="100"/>
      <c r="DN445" s="100"/>
      <c r="DO445" s="100"/>
      <c r="DP445" s="100"/>
      <c r="DQ445" s="100"/>
      <c r="DR445" s="100"/>
      <c r="DS445" s="100"/>
      <c r="DT445" s="100"/>
      <c r="DU445" s="100"/>
      <c r="DV445" s="100"/>
      <c r="DW445" s="100"/>
      <c r="DX445" s="100"/>
      <c r="DY445" s="100"/>
      <c r="DZ445" s="100"/>
      <c r="EA445" s="100"/>
      <c r="EB445" s="100"/>
      <c r="EC445" s="100"/>
      <c r="ED445" s="100"/>
      <c r="EE445" s="100"/>
      <c r="EF445" s="100"/>
      <c r="EG445" s="100"/>
      <c r="EH445" s="100"/>
      <c r="EI445" s="100"/>
      <c r="EJ445" s="100"/>
      <c r="EK445" s="100"/>
      <c r="EL445" s="100"/>
      <c r="EM445" s="100"/>
      <c r="EN445" s="100"/>
      <c r="EO445" s="100"/>
      <c r="EP445" s="100"/>
      <c r="EQ445" s="223"/>
      <c r="ER445" s="224"/>
      <c r="ES445" s="223"/>
      <c r="ET445" s="223"/>
      <c r="EU445" s="225"/>
      <c r="EV445" s="225"/>
      <c r="EW445" s="225"/>
      <c r="EX445" s="225"/>
      <c r="EY445" s="225"/>
      <c r="EZ445" s="225"/>
      <c r="FA445" s="225"/>
      <c r="FB445" s="225"/>
      <c r="FC445" s="225"/>
      <c r="FD445" s="225"/>
      <c r="FE445" s="225"/>
      <c r="FF445" s="225"/>
      <c r="FG445" s="225"/>
      <c r="FH445" s="225"/>
      <c r="FI445" s="225"/>
      <c r="FJ445" s="225"/>
      <c r="FK445" s="225"/>
      <c r="FL445" s="225"/>
      <c r="FM445" s="223"/>
      <c r="FN445" s="223"/>
      <c r="FO445" s="223"/>
      <c r="FP445" s="223"/>
      <c r="FQ445" s="223"/>
      <c r="FR445" s="223"/>
      <c r="FS445" s="223"/>
      <c r="FT445" s="223"/>
      <c r="FU445" s="223"/>
      <c r="FV445" s="223"/>
      <c r="FW445" s="223"/>
      <c r="FX445" s="223"/>
      <c r="FY445" s="223"/>
      <c r="FZ445" s="223"/>
      <c r="GA445" s="223"/>
    </row>
    <row r="446">
      <c r="A446" s="100"/>
      <c r="B446" s="100"/>
      <c r="C446" s="100"/>
      <c r="D446" s="100"/>
      <c r="E446" s="103"/>
      <c r="F446" s="101"/>
      <c r="G446" s="100"/>
      <c r="H446" s="100"/>
      <c r="I446" s="100"/>
      <c r="J446" s="103"/>
      <c r="K446" s="100"/>
      <c r="L446" s="100"/>
      <c r="M446" s="101"/>
      <c r="N446" s="102"/>
      <c r="O446" s="103"/>
      <c r="P446" s="103"/>
      <c r="Q446" s="103"/>
      <c r="R446" s="103"/>
      <c r="S446" s="103"/>
      <c r="T446" s="100"/>
      <c r="U446" s="100"/>
      <c r="V446" s="100"/>
      <c r="W446" s="101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1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  <c r="AW446" s="100"/>
      <c r="AX446" s="100"/>
      <c r="AY446" s="100"/>
      <c r="AZ446" s="100"/>
      <c r="BA446" s="100"/>
      <c r="BB446" s="100"/>
      <c r="BC446" s="100"/>
      <c r="BD446" s="100"/>
      <c r="BE446" s="100"/>
      <c r="BF446" s="100"/>
      <c r="BG446" s="100"/>
      <c r="BH446" s="100"/>
      <c r="BI446" s="100"/>
      <c r="BJ446" s="100"/>
      <c r="BK446" s="100"/>
      <c r="BL446" s="100"/>
      <c r="BM446" s="100"/>
      <c r="BN446" s="100"/>
      <c r="BO446" s="100"/>
      <c r="BP446" s="100"/>
      <c r="BQ446" s="100"/>
      <c r="BR446" s="100"/>
      <c r="BS446" s="100"/>
      <c r="BT446" s="100"/>
      <c r="BU446" s="100"/>
      <c r="BV446" s="100"/>
      <c r="BW446" s="100"/>
      <c r="BX446" s="100"/>
      <c r="BY446" s="100"/>
      <c r="BZ446" s="100"/>
      <c r="CA446" s="100"/>
      <c r="CB446" s="100"/>
      <c r="CC446" s="100"/>
      <c r="CD446" s="100"/>
      <c r="CE446" s="100"/>
      <c r="CF446" s="100"/>
      <c r="CG446" s="100"/>
      <c r="CH446" s="100"/>
      <c r="CI446" s="100"/>
      <c r="CJ446" s="100"/>
      <c r="CK446" s="100"/>
      <c r="CL446" s="100"/>
      <c r="CM446" s="100"/>
      <c r="CN446" s="100"/>
      <c r="CO446" s="100"/>
      <c r="CP446" s="100"/>
      <c r="CQ446" s="100"/>
      <c r="CR446" s="100"/>
      <c r="CS446" s="100"/>
      <c r="CT446" s="100"/>
      <c r="CU446" s="100"/>
      <c r="CV446" s="100"/>
      <c r="CW446" s="100"/>
      <c r="CX446" s="100"/>
      <c r="CY446" s="100"/>
      <c r="CZ446" s="100"/>
      <c r="DA446" s="100"/>
      <c r="DB446" s="100"/>
      <c r="DC446" s="100"/>
      <c r="DD446" s="100"/>
      <c r="DE446" s="100"/>
      <c r="DF446" s="100"/>
      <c r="DG446" s="100"/>
      <c r="DH446" s="100"/>
      <c r="DI446" s="100"/>
      <c r="DJ446" s="100"/>
      <c r="DK446" s="100"/>
      <c r="DL446" s="100"/>
      <c r="DM446" s="100"/>
      <c r="DN446" s="100"/>
      <c r="DO446" s="100"/>
      <c r="DP446" s="100"/>
      <c r="DQ446" s="100"/>
      <c r="DR446" s="100"/>
      <c r="DS446" s="100"/>
      <c r="DT446" s="100"/>
      <c r="DU446" s="100"/>
      <c r="DV446" s="100"/>
      <c r="DW446" s="100"/>
      <c r="DX446" s="100"/>
      <c r="DY446" s="100"/>
      <c r="DZ446" s="100"/>
      <c r="EA446" s="100"/>
      <c r="EB446" s="100"/>
      <c r="EC446" s="100"/>
      <c r="ED446" s="100"/>
      <c r="EE446" s="100"/>
      <c r="EF446" s="100"/>
      <c r="EG446" s="100"/>
      <c r="EH446" s="100"/>
      <c r="EI446" s="100"/>
      <c r="EJ446" s="100"/>
      <c r="EK446" s="100"/>
      <c r="EL446" s="100"/>
      <c r="EM446" s="100"/>
      <c r="EN446" s="100"/>
      <c r="EO446" s="100"/>
      <c r="EP446" s="100"/>
      <c r="EQ446" s="223"/>
      <c r="ER446" s="224"/>
      <c r="ES446" s="223"/>
      <c r="ET446" s="223"/>
      <c r="EU446" s="225"/>
      <c r="EV446" s="225"/>
      <c r="EW446" s="225"/>
      <c r="EX446" s="225"/>
      <c r="EY446" s="225"/>
      <c r="EZ446" s="225"/>
      <c r="FA446" s="225"/>
      <c r="FB446" s="225"/>
      <c r="FC446" s="225"/>
      <c r="FD446" s="225"/>
      <c r="FE446" s="225"/>
      <c r="FF446" s="225"/>
      <c r="FG446" s="225"/>
      <c r="FH446" s="225"/>
      <c r="FI446" s="225"/>
      <c r="FJ446" s="225"/>
      <c r="FK446" s="225"/>
      <c r="FL446" s="225"/>
      <c r="FM446" s="223"/>
      <c r="FN446" s="223"/>
      <c r="FO446" s="223"/>
      <c r="FP446" s="223"/>
      <c r="FQ446" s="223"/>
      <c r="FR446" s="223"/>
      <c r="FS446" s="223"/>
      <c r="FT446" s="223"/>
      <c r="FU446" s="223"/>
      <c r="FV446" s="223"/>
      <c r="FW446" s="223"/>
      <c r="FX446" s="223"/>
      <c r="FY446" s="223"/>
      <c r="FZ446" s="223"/>
      <c r="GA446" s="223"/>
    </row>
    <row r="447">
      <c r="A447" s="100"/>
      <c r="B447" s="100"/>
      <c r="C447" s="100"/>
      <c r="D447" s="100"/>
      <c r="E447" s="103"/>
      <c r="F447" s="101"/>
      <c r="G447" s="100"/>
      <c r="H447" s="100"/>
      <c r="I447" s="100"/>
      <c r="J447" s="103"/>
      <c r="K447" s="100"/>
      <c r="L447" s="100"/>
      <c r="M447" s="101"/>
      <c r="N447" s="102"/>
      <c r="O447" s="103"/>
      <c r="P447" s="103"/>
      <c r="Q447" s="103"/>
      <c r="R447" s="103"/>
      <c r="S447" s="103"/>
      <c r="T447" s="100"/>
      <c r="U447" s="100"/>
      <c r="V447" s="100"/>
      <c r="W447" s="101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1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  <c r="AW447" s="100"/>
      <c r="AX447" s="100"/>
      <c r="AY447" s="100"/>
      <c r="AZ447" s="100"/>
      <c r="BA447" s="100"/>
      <c r="BB447" s="100"/>
      <c r="BC447" s="100"/>
      <c r="BD447" s="100"/>
      <c r="BE447" s="100"/>
      <c r="BF447" s="100"/>
      <c r="BG447" s="100"/>
      <c r="BH447" s="100"/>
      <c r="BI447" s="100"/>
      <c r="BJ447" s="100"/>
      <c r="BK447" s="100"/>
      <c r="BL447" s="100"/>
      <c r="BM447" s="100"/>
      <c r="BN447" s="100"/>
      <c r="BO447" s="100"/>
      <c r="BP447" s="100"/>
      <c r="BQ447" s="100"/>
      <c r="BR447" s="100"/>
      <c r="BS447" s="100"/>
      <c r="BT447" s="100"/>
      <c r="BU447" s="100"/>
      <c r="BV447" s="100"/>
      <c r="BW447" s="100"/>
      <c r="BX447" s="100"/>
      <c r="BY447" s="100"/>
      <c r="BZ447" s="100"/>
      <c r="CA447" s="100"/>
      <c r="CB447" s="100"/>
      <c r="CC447" s="100"/>
      <c r="CD447" s="100"/>
      <c r="CE447" s="100"/>
      <c r="CF447" s="100"/>
      <c r="CG447" s="100"/>
      <c r="CH447" s="100"/>
      <c r="CI447" s="100"/>
      <c r="CJ447" s="100"/>
      <c r="CK447" s="100"/>
      <c r="CL447" s="100"/>
      <c r="CM447" s="100"/>
      <c r="CN447" s="100"/>
      <c r="CO447" s="100"/>
      <c r="CP447" s="100"/>
      <c r="CQ447" s="100"/>
      <c r="CR447" s="100"/>
      <c r="CS447" s="100"/>
      <c r="CT447" s="100"/>
      <c r="CU447" s="100"/>
      <c r="CV447" s="100"/>
      <c r="CW447" s="100"/>
      <c r="CX447" s="100"/>
      <c r="CY447" s="100"/>
      <c r="CZ447" s="100"/>
      <c r="DA447" s="100"/>
      <c r="DB447" s="100"/>
      <c r="DC447" s="100"/>
      <c r="DD447" s="100"/>
      <c r="DE447" s="100"/>
      <c r="DF447" s="100"/>
      <c r="DG447" s="100"/>
      <c r="DH447" s="100"/>
      <c r="DI447" s="100"/>
      <c r="DJ447" s="100"/>
      <c r="DK447" s="100"/>
      <c r="DL447" s="100"/>
      <c r="DM447" s="100"/>
      <c r="DN447" s="100"/>
      <c r="DO447" s="100"/>
      <c r="DP447" s="100"/>
      <c r="DQ447" s="100"/>
      <c r="DR447" s="100"/>
      <c r="DS447" s="100"/>
      <c r="DT447" s="100"/>
      <c r="DU447" s="100"/>
      <c r="DV447" s="100"/>
      <c r="DW447" s="100"/>
      <c r="DX447" s="100"/>
      <c r="DY447" s="100"/>
      <c r="DZ447" s="100"/>
      <c r="EA447" s="100"/>
      <c r="EB447" s="100"/>
      <c r="EC447" s="100"/>
      <c r="ED447" s="100"/>
      <c r="EE447" s="100"/>
      <c r="EF447" s="100"/>
      <c r="EG447" s="100"/>
      <c r="EH447" s="100"/>
      <c r="EI447" s="100"/>
      <c r="EJ447" s="100"/>
      <c r="EK447" s="100"/>
      <c r="EL447" s="100"/>
      <c r="EM447" s="100"/>
      <c r="EN447" s="100"/>
      <c r="EO447" s="100"/>
      <c r="EP447" s="100"/>
      <c r="EQ447" s="223"/>
      <c r="ER447" s="224"/>
      <c r="ES447" s="223"/>
      <c r="ET447" s="223"/>
      <c r="EU447" s="225"/>
      <c r="EV447" s="225"/>
      <c r="EW447" s="225"/>
      <c r="EX447" s="225"/>
      <c r="EY447" s="225"/>
      <c r="EZ447" s="225"/>
      <c r="FA447" s="225"/>
      <c r="FB447" s="225"/>
      <c r="FC447" s="225"/>
      <c r="FD447" s="225"/>
      <c r="FE447" s="225"/>
      <c r="FF447" s="225"/>
      <c r="FG447" s="225"/>
      <c r="FH447" s="225"/>
      <c r="FI447" s="225"/>
      <c r="FJ447" s="225"/>
      <c r="FK447" s="225"/>
      <c r="FL447" s="225"/>
      <c r="FM447" s="223"/>
      <c r="FN447" s="223"/>
      <c r="FO447" s="223"/>
      <c r="FP447" s="223"/>
      <c r="FQ447" s="223"/>
      <c r="FR447" s="223"/>
      <c r="FS447" s="223"/>
      <c r="FT447" s="223"/>
      <c r="FU447" s="223"/>
      <c r="FV447" s="223"/>
      <c r="FW447" s="223"/>
      <c r="FX447" s="223"/>
      <c r="FY447" s="223"/>
      <c r="FZ447" s="223"/>
      <c r="GA447" s="223"/>
    </row>
    <row r="448">
      <c r="A448" s="100"/>
      <c r="B448" s="100"/>
      <c r="C448" s="100"/>
      <c r="D448" s="100"/>
      <c r="E448" s="103"/>
      <c r="F448" s="101"/>
      <c r="G448" s="100"/>
      <c r="H448" s="100"/>
      <c r="I448" s="100"/>
      <c r="J448" s="103"/>
      <c r="K448" s="100"/>
      <c r="L448" s="100"/>
      <c r="M448" s="101"/>
      <c r="N448" s="102"/>
      <c r="O448" s="103"/>
      <c r="P448" s="103"/>
      <c r="Q448" s="103"/>
      <c r="R448" s="103"/>
      <c r="S448" s="103"/>
      <c r="T448" s="100"/>
      <c r="U448" s="100"/>
      <c r="V448" s="100"/>
      <c r="W448" s="101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1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  <c r="AW448" s="100"/>
      <c r="AX448" s="100"/>
      <c r="AY448" s="100"/>
      <c r="AZ448" s="100"/>
      <c r="BA448" s="100"/>
      <c r="BB448" s="100"/>
      <c r="BC448" s="100"/>
      <c r="BD448" s="100"/>
      <c r="BE448" s="100"/>
      <c r="BF448" s="100"/>
      <c r="BG448" s="100"/>
      <c r="BH448" s="100"/>
      <c r="BI448" s="100"/>
      <c r="BJ448" s="100"/>
      <c r="BK448" s="100"/>
      <c r="BL448" s="100"/>
      <c r="BM448" s="100"/>
      <c r="BN448" s="100"/>
      <c r="BO448" s="100"/>
      <c r="BP448" s="100"/>
      <c r="BQ448" s="100"/>
      <c r="BR448" s="100"/>
      <c r="BS448" s="100"/>
      <c r="BT448" s="100"/>
      <c r="BU448" s="100"/>
      <c r="BV448" s="100"/>
      <c r="BW448" s="100"/>
      <c r="BX448" s="100"/>
      <c r="BY448" s="100"/>
      <c r="BZ448" s="100"/>
      <c r="CA448" s="100"/>
      <c r="CB448" s="100"/>
      <c r="CC448" s="100"/>
      <c r="CD448" s="100"/>
      <c r="CE448" s="100"/>
      <c r="CF448" s="100"/>
      <c r="CG448" s="100"/>
      <c r="CH448" s="100"/>
      <c r="CI448" s="100"/>
      <c r="CJ448" s="100"/>
      <c r="CK448" s="100"/>
      <c r="CL448" s="100"/>
      <c r="CM448" s="100"/>
      <c r="CN448" s="100"/>
      <c r="CO448" s="100"/>
      <c r="CP448" s="100"/>
      <c r="CQ448" s="100"/>
      <c r="CR448" s="100"/>
      <c r="CS448" s="100"/>
      <c r="CT448" s="100"/>
      <c r="CU448" s="100"/>
      <c r="CV448" s="100"/>
      <c r="CW448" s="100"/>
      <c r="CX448" s="100"/>
      <c r="CY448" s="100"/>
      <c r="CZ448" s="100"/>
      <c r="DA448" s="100"/>
      <c r="DB448" s="100"/>
      <c r="DC448" s="100"/>
      <c r="DD448" s="100"/>
      <c r="DE448" s="100"/>
      <c r="DF448" s="100"/>
      <c r="DG448" s="100"/>
      <c r="DH448" s="100"/>
      <c r="DI448" s="100"/>
      <c r="DJ448" s="100"/>
      <c r="DK448" s="100"/>
      <c r="DL448" s="100"/>
      <c r="DM448" s="100"/>
      <c r="DN448" s="100"/>
      <c r="DO448" s="100"/>
      <c r="DP448" s="100"/>
      <c r="DQ448" s="100"/>
      <c r="DR448" s="100"/>
      <c r="DS448" s="100"/>
      <c r="DT448" s="100"/>
      <c r="DU448" s="100"/>
      <c r="DV448" s="100"/>
      <c r="DW448" s="100"/>
      <c r="DX448" s="100"/>
      <c r="DY448" s="100"/>
      <c r="DZ448" s="100"/>
      <c r="EA448" s="100"/>
      <c r="EB448" s="100"/>
      <c r="EC448" s="100"/>
      <c r="ED448" s="100"/>
      <c r="EE448" s="100"/>
      <c r="EF448" s="100"/>
      <c r="EG448" s="100"/>
      <c r="EH448" s="100"/>
      <c r="EI448" s="100"/>
      <c r="EJ448" s="100"/>
      <c r="EK448" s="100"/>
      <c r="EL448" s="100"/>
      <c r="EM448" s="100"/>
      <c r="EN448" s="100"/>
      <c r="EO448" s="100"/>
      <c r="EP448" s="100"/>
      <c r="EQ448" s="223"/>
      <c r="ER448" s="224"/>
      <c r="ES448" s="223"/>
      <c r="ET448" s="223"/>
      <c r="EU448" s="225"/>
      <c r="EV448" s="225"/>
      <c r="EW448" s="225"/>
      <c r="EX448" s="225"/>
      <c r="EY448" s="225"/>
      <c r="EZ448" s="225"/>
      <c r="FA448" s="225"/>
      <c r="FB448" s="225"/>
      <c r="FC448" s="225"/>
      <c r="FD448" s="225"/>
      <c r="FE448" s="225"/>
      <c r="FF448" s="225"/>
      <c r="FG448" s="225"/>
      <c r="FH448" s="225"/>
      <c r="FI448" s="225"/>
      <c r="FJ448" s="225"/>
      <c r="FK448" s="225"/>
      <c r="FL448" s="225"/>
      <c r="FM448" s="223"/>
      <c r="FN448" s="223"/>
      <c r="FO448" s="223"/>
      <c r="FP448" s="223"/>
      <c r="FQ448" s="223"/>
      <c r="FR448" s="223"/>
      <c r="FS448" s="223"/>
      <c r="FT448" s="223"/>
      <c r="FU448" s="223"/>
      <c r="FV448" s="223"/>
      <c r="FW448" s="223"/>
      <c r="FX448" s="223"/>
      <c r="FY448" s="223"/>
      <c r="FZ448" s="223"/>
      <c r="GA448" s="223"/>
    </row>
    <row r="449">
      <c r="A449" s="100"/>
      <c r="B449" s="100"/>
      <c r="C449" s="100"/>
      <c r="D449" s="100"/>
      <c r="E449" s="103"/>
      <c r="F449" s="101"/>
      <c r="G449" s="100"/>
      <c r="H449" s="100"/>
      <c r="I449" s="100"/>
      <c r="J449" s="103"/>
      <c r="K449" s="100"/>
      <c r="L449" s="100"/>
      <c r="M449" s="101"/>
      <c r="N449" s="102"/>
      <c r="O449" s="103"/>
      <c r="P449" s="103"/>
      <c r="Q449" s="103"/>
      <c r="R449" s="103"/>
      <c r="S449" s="103"/>
      <c r="T449" s="100"/>
      <c r="U449" s="100"/>
      <c r="V449" s="100"/>
      <c r="W449" s="101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1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  <c r="AW449" s="100"/>
      <c r="AX449" s="100"/>
      <c r="AY449" s="100"/>
      <c r="AZ449" s="100"/>
      <c r="BA449" s="100"/>
      <c r="BB449" s="100"/>
      <c r="BC449" s="100"/>
      <c r="BD449" s="100"/>
      <c r="BE449" s="100"/>
      <c r="BF449" s="100"/>
      <c r="BG449" s="100"/>
      <c r="BH449" s="100"/>
      <c r="BI449" s="100"/>
      <c r="BJ449" s="100"/>
      <c r="BK449" s="100"/>
      <c r="BL449" s="100"/>
      <c r="BM449" s="100"/>
      <c r="BN449" s="100"/>
      <c r="BO449" s="100"/>
      <c r="BP449" s="100"/>
      <c r="BQ449" s="100"/>
      <c r="BR449" s="100"/>
      <c r="BS449" s="100"/>
      <c r="BT449" s="100"/>
      <c r="BU449" s="100"/>
      <c r="BV449" s="100"/>
      <c r="BW449" s="100"/>
      <c r="BX449" s="100"/>
      <c r="BY449" s="100"/>
      <c r="BZ449" s="100"/>
      <c r="CA449" s="100"/>
      <c r="CB449" s="100"/>
      <c r="CC449" s="100"/>
      <c r="CD449" s="100"/>
      <c r="CE449" s="100"/>
      <c r="CF449" s="100"/>
      <c r="CG449" s="100"/>
      <c r="CH449" s="100"/>
      <c r="CI449" s="100"/>
      <c r="CJ449" s="100"/>
      <c r="CK449" s="100"/>
      <c r="CL449" s="100"/>
      <c r="CM449" s="100"/>
      <c r="CN449" s="100"/>
      <c r="CO449" s="100"/>
      <c r="CP449" s="100"/>
      <c r="CQ449" s="100"/>
      <c r="CR449" s="100"/>
      <c r="CS449" s="100"/>
      <c r="CT449" s="100"/>
      <c r="CU449" s="100"/>
      <c r="CV449" s="100"/>
      <c r="CW449" s="100"/>
      <c r="CX449" s="100"/>
      <c r="CY449" s="100"/>
      <c r="CZ449" s="100"/>
      <c r="DA449" s="100"/>
      <c r="DB449" s="100"/>
      <c r="DC449" s="100"/>
      <c r="DD449" s="100"/>
      <c r="DE449" s="100"/>
      <c r="DF449" s="100"/>
      <c r="DG449" s="100"/>
      <c r="DH449" s="100"/>
      <c r="DI449" s="100"/>
      <c r="DJ449" s="100"/>
      <c r="DK449" s="100"/>
      <c r="DL449" s="100"/>
      <c r="DM449" s="100"/>
      <c r="DN449" s="100"/>
      <c r="DO449" s="100"/>
      <c r="DP449" s="100"/>
      <c r="DQ449" s="100"/>
      <c r="DR449" s="100"/>
      <c r="DS449" s="100"/>
      <c r="DT449" s="100"/>
      <c r="DU449" s="100"/>
      <c r="DV449" s="100"/>
      <c r="DW449" s="100"/>
      <c r="DX449" s="100"/>
      <c r="DY449" s="100"/>
      <c r="DZ449" s="100"/>
      <c r="EA449" s="100"/>
      <c r="EB449" s="100"/>
      <c r="EC449" s="100"/>
      <c r="ED449" s="100"/>
      <c r="EE449" s="100"/>
      <c r="EF449" s="100"/>
      <c r="EG449" s="100"/>
      <c r="EH449" s="100"/>
      <c r="EI449" s="100"/>
      <c r="EJ449" s="100"/>
      <c r="EK449" s="100"/>
      <c r="EL449" s="100"/>
      <c r="EM449" s="100"/>
      <c r="EN449" s="100"/>
      <c r="EO449" s="100"/>
      <c r="EP449" s="100"/>
      <c r="EQ449" s="223"/>
      <c r="ER449" s="224"/>
      <c r="ES449" s="223"/>
      <c r="ET449" s="223"/>
      <c r="EU449" s="225"/>
      <c r="EV449" s="225"/>
      <c r="EW449" s="225"/>
      <c r="EX449" s="225"/>
      <c r="EY449" s="225"/>
      <c r="EZ449" s="225"/>
      <c r="FA449" s="225"/>
      <c r="FB449" s="225"/>
      <c r="FC449" s="225"/>
      <c r="FD449" s="225"/>
      <c r="FE449" s="225"/>
      <c r="FF449" s="225"/>
      <c r="FG449" s="225"/>
      <c r="FH449" s="225"/>
      <c r="FI449" s="225"/>
      <c r="FJ449" s="225"/>
      <c r="FK449" s="225"/>
      <c r="FL449" s="225"/>
      <c r="FM449" s="223"/>
      <c r="FN449" s="223"/>
      <c r="FO449" s="223"/>
      <c r="FP449" s="223"/>
      <c r="FQ449" s="223"/>
      <c r="FR449" s="223"/>
      <c r="FS449" s="223"/>
      <c r="FT449" s="223"/>
      <c r="FU449" s="223"/>
      <c r="FV449" s="223"/>
      <c r="FW449" s="223"/>
      <c r="FX449" s="223"/>
      <c r="FY449" s="223"/>
      <c r="FZ449" s="223"/>
      <c r="GA449" s="223"/>
    </row>
    <row r="450">
      <c r="A450" s="100"/>
      <c r="B450" s="100"/>
      <c r="C450" s="100"/>
      <c r="D450" s="100"/>
      <c r="E450" s="103"/>
      <c r="F450" s="101"/>
      <c r="G450" s="100"/>
      <c r="H450" s="100"/>
      <c r="I450" s="100"/>
      <c r="J450" s="103"/>
      <c r="K450" s="100"/>
      <c r="L450" s="100"/>
      <c r="M450" s="101"/>
      <c r="N450" s="102"/>
      <c r="O450" s="103"/>
      <c r="P450" s="103"/>
      <c r="Q450" s="103"/>
      <c r="R450" s="103"/>
      <c r="S450" s="103"/>
      <c r="T450" s="100"/>
      <c r="U450" s="100"/>
      <c r="V450" s="100"/>
      <c r="W450" s="101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1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  <c r="AW450" s="100"/>
      <c r="AX450" s="100"/>
      <c r="AY450" s="100"/>
      <c r="AZ450" s="100"/>
      <c r="BA450" s="100"/>
      <c r="BB450" s="100"/>
      <c r="BC450" s="100"/>
      <c r="BD450" s="100"/>
      <c r="BE450" s="100"/>
      <c r="BF450" s="100"/>
      <c r="BG450" s="100"/>
      <c r="BH450" s="100"/>
      <c r="BI450" s="100"/>
      <c r="BJ450" s="100"/>
      <c r="BK450" s="100"/>
      <c r="BL450" s="100"/>
      <c r="BM450" s="100"/>
      <c r="BN450" s="100"/>
      <c r="BO450" s="100"/>
      <c r="BP450" s="100"/>
      <c r="BQ450" s="100"/>
      <c r="BR450" s="100"/>
      <c r="BS450" s="100"/>
      <c r="BT450" s="100"/>
      <c r="BU450" s="100"/>
      <c r="BV450" s="100"/>
      <c r="BW450" s="100"/>
      <c r="BX450" s="100"/>
      <c r="BY450" s="100"/>
      <c r="BZ450" s="100"/>
      <c r="CA450" s="100"/>
      <c r="CB450" s="100"/>
      <c r="CC450" s="100"/>
      <c r="CD450" s="100"/>
      <c r="CE450" s="100"/>
      <c r="CF450" s="100"/>
      <c r="CG450" s="100"/>
      <c r="CH450" s="100"/>
      <c r="CI450" s="100"/>
      <c r="CJ450" s="100"/>
      <c r="CK450" s="100"/>
      <c r="CL450" s="100"/>
      <c r="CM450" s="100"/>
      <c r="CN450" s="100"/>
      <c r="CO450" s="100"/>
      <c r="CP450" s="100"/>
      <c r="CQ450" s="100"/>
      <c r="CR450" s="100"/>
      <c r="CS450" s="100"/>
      <c r="CT450" s="100"/>
      <c r="CU450" s="100"/>
      <c r="CV450" s="100"/>
      <c r="CW450" s="100"/>
      <c r="CX450" s="100"/>
      <c r="CY450" s="100"/>
      <c r="CZ450" s="100"/>
      <c r="DA450" s="100"/>
      <c r="DB450" s="100"/>
      <c r="DC450" s="100"/>
      <c r="DD450" s="100"/>
      <c r="DE450" s="100"/>
      <c r="DF450" s="100"/>
      <c r="DG450" s="100"/>
      <c r="DH450" s="100"/>
      <c r="DI450" s="100"/>
      <c r="DJ450" s="100"/>
      <c r="DK450" s="100"/>
      <c r="DL450" s="100"/>
      <c r="DM450" s="100"/>
      <c r="DN450" s="100"/>
      <c r="DO450" s="100"/>
      <c r="DP450" s="100"/>
      <c r="DQ450" s="100"/>
      <c r="DR450" s="100"/>
      <c r="DS450" s="100"/>
      <c r="DT450" s="100"/>
      <c r="DU450" s="100"/>
      <c r="DV450" s="100"/>
      <c r="DW450" s="100"/>
      <c r="DX450" s="100"/>
      <c r="DY450" s="100"/>
      <c r="DZ450" s="100"/>
      <c r="EA450" s="100"/>
      <c r="EB450" s="100"/>
      <c r="EC450" s="100"/>
      <c r="ED450" s="100"/>
      <c r="EE450" s="100"/>
      <c r="EF450" s="100"/>
      <c r="EG450" s="100"/>
      <c r="EH450" s="100"/>
      <c r="EI450" s="100"/>
      <c r="EJ450" s="100"/>
      <c r="EK450" s="100"/>
      <c r="EL450" s="100"/>
      <c r="EM450" s="100"/>
      <c r="EN450" s="100"/>
      <c r="EO450" s="100"/>
      <c r="EP450" s="100"/>
      <c r="EQ450" s="223"/>
      <c r="ER450" s="224"/>
      <c r="ES450" s="223"/>
      <c r="ET450" s="223"/>
      <c r="EU450" s="225"/>
      <c r="EV450" s="225"/>
      <c r="EW450" s="225"/>
      <c r="EX450" s="225"/>
      <c r="EY450" s="225"/>
      <c r="EZ450" s="225"/>
      <c r="FA450" s="225"/>
      <c r="FB450" s="225"/>
      <c r="FC450" s="225"/>
      <c r="FD450" s="225"/>
      <c r="FE450" s="225"/>
      <c r="FF450" s="225"/>
      <c r="FG450" s="225"/>
      <c r="FH450" s="225"/>
      <c r="FI450" s="225"/>
      <c r="FJ450" s="225"/>
      <c r="FK450" s="225"/>
      <c r="FL450" s="225"/>
      <c r="FM450" s="223"/>
      <c r="FN450" s="223"/>
      <c r="FO450" s="223"/>
      <c r="FP450" s="223"/>
      <c r="FQ450" s="223"/>
      <c r="FR450" s="223"/>
      <c r="FS450" s="223"/>
      <c r="FT450" s="223"/>
      <c r="FU450" s="223"/>
      <c r="FV450" s="223"/>
      <c r="FW450" s="223"/>
      <c r="FX450" s="223"/>
      <c r="FY450" s="223"/>
      <c r="FZ450" s="223"/>
      <c r="GA450" s="223"/>
    </row>
    <row r="451">
      <c r="A451" s="100"/>
      <c r="B451" s="100"/>
      <c r="C451" s="100"/>
      <c r="D451" s="100"/>
      <c r="E451" s="103"/>
      <c r="F451" s="101"/>
      <c r="G451" s="100"/>
      <c r="H451" s="100"/>
      <c r="I451" s="100"/>
      <c r="J451" s="103"/>
      <c r="K451" s="100"/>
      <c r="L451" s="100"/>
      <c r="M451" s="101"/>
      <c r="N451" s="102"/>
      <c r="O451" s="103"/>
      <c r="P451" s="103"/>
      <c r="Q451" s="103"/>
      <c r="R451" s="103"/>
      <c r="S451" s="103"/>
      <c r="T451" s="100"/>
      <c r="U451" s="100"/>
      <c r="V451" s="100"/>
      <c r="W451" s="101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1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  <c r="AW451" s="100"/>
      <c r="AX451" s="100"/>
      <c r="AY451" s="100"/>
      <c r="AZ451" s="100"/>
      <c r="BA451" s="100"/>
      <c r="BB451" s="100"/>
      <c r="BC451" s="100"/>
      <c r="BD451" s="100"/>
      <c r="BE451" s="100"/>
      <c r="BF451" s="100"/>
      <c r="BG451" s="100"/>
      <c r="BH451" s="100"/>
      <c r="BI451" s="100"/>
      <c r="BJ451" s="100"/>
      <c r="BK451" s="100"/>
      <c r="BL451" s="100"/>
      <c r="BM451" s="100"/>
      <c r="BN451" s="100"/>
      <c r="BO451" s="100"/>
      <c r="BP451" s="100"/>
      <c r="BQ451" s="100"/>
      <c r="BR451" s="100"/>
      <c r="BS451" s="100"/>
      <c r="BT451" s="100"/>
      <c r="BU451" s="100"/>
      <c r="BV451" s="100"/>
      <c r="BW451" s="100"/>
      <c r="BX451" s="100"/>
      <c r="BY451" s="100"/>
      <c r="BZ451" s="100"/>
      <c r="CA451" s="100"/>
      <c r="CB451" s="100"/>
      <c r="CC451" s="100"/>
      <c r="CD451" s="100"/>
      <c r="CE451" s="100"/>
      <c r="CF451" s="100"/>
      <c r="CG451" s="100"/>
      <c r="CH451" s="100"/>
      <c r="CI451" s="100"/>
      <c r="CJ451" s="100"/>
      <c r="CK451" s="100"/>
      <c r="CL451" s="100"/>
      <c r="CM451" s="100"/>
      <c r="CN451" s="100"/>
      <c r="CO451" s="100"/>
      <c r="CP451" s="100"/>
      <c r="CQ451" s="100"/>
      <c r="CR451" s="100"/>
      <c r="CS451" s="100"/>
      <c r="CT451" s="100"/>
      <c r="CU451" s="100"/>
      <c r="CV451" s="100"/>
      <c r="CW451" s="100"/>
      <c r="CX451" s="100"/>
      <c r="CY451" s="100"/>
      <c r="CZ451" s="100"/>
      <c r="DA451" s="100"/>
      <c r="DB451" s="100"/>
      <c r="DC451" s="100"/>
      <c r="DD451" s="100"/>
      <c r="DE451" s="100"/>
      <c r="DF451" s="100"/>
      <c r="DG451" s="100"/>
      <c r="DH451" s="100"/>
      <c r="DI451" s="100"/>
      <c r="DJ451" s="100"/>
      <c r="DK451" s="100"/>
      <c r="DL451" s="100"/>
      <c r="DM451" s="100"/>
      <c r="DN451" s="100"/>
      <c r="DO451" s="100"/>
      <c r="DP451" s="100"/>
      <c r="DQ451" s="100"/>
      <c r="DR451" s="100"/>
      <c r="DS451" s="100"/>
      <c r="DT451" s="100"/>
      <c r="DU451" s="100"/>
      <c r="DV451" s="100"/>
      <c r="DW451" s="100"/>
      <c r="DX451" s="100"/>
      <c r="DY451" s="100"/>
      <c r="DZ451" s="100"/>
      <c r="EA451" s="100"/>
      <c r="EB451" s="100"/>
      <c r="EC451" s="100"/>
      <c r="ED451" s="100"/>
      <c r="EE451" s="100"/>
      <c r="EF451" s="100"/>
      <c r="EG451" s="100"/>
      <c r="EH451" s="100"/>
      <c r="EI451" s="100"/>
      <c r="EJ451" s="100"/>
      <c r="EK451" s="100"/>
      <c r="EL451" s="100"/>
      <c r="EM451" s="100"/>
      <c r="EN451" s="100"/>
      <c r="EO451" s="100"/>
      <c r="EP451" s="100"/>
      <c r="EQ451" s="223"/>
      <c r="ER451" s="224"/>
      <c r="ES451" s="223"/>
      <c r="ET451" s="223"/>
      <c r="EU451" s="225"/>
      <c r="EV451" s="225"/>
      <c r="EW451" s="225"/>
      <c r="EX451" s="225"/>
      <c r="EY451" s="225"/>
      <c r="EZ451" s="225"/>
      <c r="FA451" s="225"/>
      <c r="FB451" s="225"/>
      <c r="FC451" s="225"/>
      <c r="FD451" s="225"/>
      <c r="FE451" s="225"/>
      <c r="FF451" s="225"/>
      <c r="FG451" s="225"/>
      <c r="FH451" s="225"/>
      <c r="FI451" s="225"/>
      <c r="FJ451" s="225"/>
      <c r="FK451" s="225"/>
      <c r="FL451" s="225"/>
      <c r="FM451" s="223"/>
      <c r="FN451" s="223"/>
      <c r="FO451" s="223"/>
      <c r="FP451" s="223"/>
      <c r="FQ451" s="223"/>
      <c r="FR451" s="223"/>
      <c r="FS451" s="223"/>
      <c r="FT451" s="223"/>
      <c r="FU451" s="223"/>
      <c r="FV451" s="223"/>
      <c r="FW451" s="223"/>
      <c r="FX451" s="223"/>
      <c r="FY451" s="223"/>
      <c r="FZ451" s="223"/>
      <c r="GA451" s="223"/>
    </row>
    <row r="452">
      <c r="A452" s="100"/>
      <c r="B452" s="100"/>
      <c r="C452" s="100"/>
      <c r="D452" s="100"/>
      <c r="E452" s="103"/>
      <c r="F452" s="101"/>
      <c r="G452" s="100"/>
      <c r="H452" s="100"/>
      <c r="I452" s="100"/>
      <c r="J452" s="103"/>
      <c r="K452" s="100"/>
      <c r="L452" s="100"/>
      <c r="M452" s="101"/>
      <c r="N452" s="102"/>
      <c r="O452" s="103"/>
      <c r="P452" s="103"/>
      <c r="Q452" s="103"/>
      <c r="R452" s="103"/>
      <c r="S452" s="103"/>
      <c r="T452" s="100"/>
      <c r="U452" s="100"/>
      <c r="V452" s="100"/>
      <c r="W452" s="101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1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  <c r="AW452" s="100"/>
      <c r="AX452" s="100"/>
      <c r="AY452" s="100"/>
      <c r="AZ452" s="100"/>
      <c r="BA452" s="100"/>
      <c r="BB452" s="100"/>
      <c r="BC452" s="100"/>
      <c r="BD452" s="100"/>
      <c r="BE452" s="100"/>
      <c r="BF452" s="100"/>
      <c r="BG452" s="100"/>
      <c r="BH452" s="100"/>
      <c r="BI452" s="100"/>
      <c r="BJ452" s="100"/>
      <c r="BK452" s="100"/>
      <c r="BL452" s="100"/>
      <c r="BM452" s="100"/>
      <c r="BN452" s="100"/>
      <c r="BO452" s="100"/>
      <c r="BP452" s="100"/>
      <c r="BQ452" s="100"/>
      <c r="BR452" s="100"/>
      <c r="BS452" s="100"/>
      <c r="BT452" s="100"/>
      <c r="BU452" s="100"/>
      <c r="BV452" s="100"/>
      <c r="BW452" s="100"/>
      <c r="BX452" s="100"/>
      <c r="BY452" s="100"/>
      <c r="BZ452" s="100"/>
      <c r="CA452" s="100"/>
      <c r="CB452" s="100"/>
      <c r="CC452" s="100"/>
      <c r="CD452" s="100"/>
      <c r="CE452" s="100"/>
      <c r="CF452" s="100"/>
      <c r="CG452" s="100"/>
      <c r="CH452" s="100"/>
      <c r="CI452" s="100"/>
      <c r="CJ452" s="100"/>
      <c r="CK452" s="100"/>
      <c r="CL452" s="100"/>
      <c r="CM452" s="100"/>
      <c r="CN452" s="100"/>
      <c r="CO452" s="100"/>
      <c r="CP452" s="100"/>
      <c r="CQ452" s="100"/>
      <c r="CR452" s="100"/>
      <c r="CS452" s="100"/>
      <c r="CT452" s="100"/>
      <c r="CU452" s="100"/>
      <c r="CV452" s="100"/>
      <c r="CW452" s="100"/>
      <c r="CX452" s="100"/>
      <c r="CY452" s="100"/>
      <c r="CZ452" s="100"/>
      <c r="DA452" s="100"/>
      <c r="DB452" s="100"/>
      <c r="DC452" s="100"/>
      <c r="DD452" s="100"/>
      <c r="DE452" s="100"/>
      <c r="DF452" s="100"/>
      <c r="DG452" s="100"/>
      <c r="DH452" s="100"/>
      <c r="DI452" s="100"/>
      <c r="DJ452" s="100"/>
      <c r="DK452" s="100"/>
      <c r="DL452" s="100"/>
      <c r="DM452" s="100"/>
      <c r="DN452" s="100"/>
      <c r="DO452" s="100"/>
      <c r="DP452" s="100"/>
      <c r="DQ452" s="100"/>
      <c r="DR452" s="100"/>
      <c r="DS452" s="100"/>
      <c r="DT452" s="100"/>
      <c r="DU452" s="100"/>
      <c r="DV452" s="100"/>
      <c r="DW452" s="100"/>
      <c r="DX452" s="100"/>
      <c r="DY452" s="100"/>
      <c r="DZ452" s="100"/>
      <c r="EA452" s="100"/>
      <c r="EB452" s="100"/>
      <c r="EC452" s="100"/>
      <c r="ED452" s="100"/>
      <c r="EE452" s="100"/>
      <c r="EF452" s="100"/>
      <c r="EG452" s="100"/>
      <c r="EH452" s="100"/>
      <c r="EI452" s="100"/>
      <c r="EJ452" s="100"/>
      <c r="EK452" s="100"/>
      <c r="EL452" s="100"/>
      <c r="EM452" s="100"/>
      <c r="EN452" s="100"/>
      <c r="EO452" s="100"/>
      <c r="EP452" s="100"/>
      <c r="EQ452" s="223"/>
      <c r="ER452" s="224"/>
      <c r="ES452" s="223"/>
      <c r="ET452" s="223"/>
      <c r="EU452" s="225"/>
      <c r="EV452" s="225"/>
      <c r="EW452" s="225"/>
      <c r="EX452" s="225"/>
      <c r="EY452" s="225"/>
      <c r="EZ452" s="225"/>
      <c r="FA452" s="225"/>
      <c r="FB452" s="225"/>
      <c r="FC452" s="225"/>
      <c r="FD452" s="225"/>
      <c r="FE452" s="225"/>
      <c r="FF452" s="225"/>
      <c r="FG452" s="225"/>
      <c r="FH452" s="225"/>
      <c r="FI452" s="225"/>
      <c r="FJ452" s="225"/>
      <c r="FK452" s="225"/>
      <c r="FL452" s="225"/>
      <c r="FM452" s="223"/>
      <c r="FN452" s="223"/>
      <c r="FO452" s="223"/>
      <c r="FP452" s="223"/>
      <c r="FQ452" s="223"/>
      <c r="FR452" s="223"/>
      <c r="FS452" s="223"/>
      <c r="FT452" s="223"/>
      <c r="FU452" s="223"/>
      <c r="FV452" s="223"/>
      <c r="FW452" s="223"/>
      <c r="FX452" s="223"/>
      <c r="FY452" s="223"/>
      <c r="FZ452" s="223"/>
      <c r="GA452" s="223"/>
    </row>
    <row r="453">
      <c r="A453" s="100"/>
      <c r="B453" s="100"/>
      <c r="C453" s="100"/>
      <c r="D453" s="100"/>
      <c r="E453" s="103"/>
      <c r="F453" s="101"/>
      <c r="G453" s="100"/>
      <c r="H453" s="100"/>
      <c r="I453" s="100"/>
      <c r="J453" s="103"/>
      <c r="K453" s="100"/>
      <c r="L453" s="100"/>
      <c r="M453" s="101"/>
      <c r="N453" s="102"/>
      <c r="O453" s="103"/>
      <c r="P453" s="103"/>
      <c r="Q453" s="103"/>
      <c r="R453" s="103"/>
      <c r="S453" s="103"/>
      <c r="T453" s="100"/>
      <c r="U453" s="100"/>
      <c r="V453" s="100"/>
      <c r="W453" s="101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1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  <c r="BE453" s="100"/>
      <c r="BF453" s="100"/>
      <c r="BG453" s="100"/>
      <c r="BH453" s="100"/>
      <c r="BI453" s="100"/>
      <c r="BJ453" s="100"/>
      <c r="BK453" s="100"/>
      <c r="BL453" s="100"/>
      <c r="BM453" s="100"/>
      <c r="BN453" s="100"/>
      <c r="BO453" s="100"/>
      <c r="BP453" s="100"/>
      <c r="BQ453" s="100"/>
      <c r="BR453" s="100"/>
      <c r="BS453" s="100"/>
      <c r="BT453" s="100"/>
      <c r="BU453" s="100"/>
      <c r="BV453" s="100"/>
      <c r="BW453" s="100"/>
      <c r="BX453" s="100"/>
      <c r="BY453" s="100"/>
      <c r="BZ453" s="100"/>
      <c r="CA453" s="100"/>
      <c r="CB453" s="100"/>
      <c r="CC453" s="100"/>
      <c r="CD453" s="100"/>
      <c r="CE453" s="100"/>
      <c r="CF453" s="100"/>
      <c r="CG453" s="100"/>
      <c r="CH453" s="100"/>
      <c r="CI453" s="100"/>
      <c r="CJ453" s="100"/>
      <c r="CK453" s="100"/>
      <c r="CL453" s="100"/>
      <c r="CM453" s="100"/>
      <c r="CN453" s="100"/>
      <c r="CO453" s="100"/>
      <c r="CP453" s="100"/>
      <c r="CQ453" s="100"/>
      <c r="CR453" s="100"/>
      <c r="CS453" s="100"/>
      <c r="CT453" s="100"/>
      <c r="CU453" s="100"/>
      <c r="CV453" s="100"/>
      <c r="CW453" s="100"/>
      <c r="CX453" s="100"/>
      <c r="CY453" s="100"/>
      <c r="CZ453" s="100"/>
      <c r="DA453" s="100"/>
      <c r="DB453" s="100"/>
      <c r="DC453" s="100"/>
      <c r="DD453" s="100"/>
      <c r="DE453" s="100"/>
      <c r="DF453" s="100"/>
      <c r="DG453" s="100"/>
      <c r="DH453" s="100"/>
      <c r="DI453" s="100"/>
      <c r="DJ453" s="100"/>
      <c r="DK453" s="100"/>
      <c r="DL453" s="100"/>
      <c r="DM453" s="100"/>
      <c r="DN453" s="100"/>
      <c r="DO453" s="100"/>
      <c r="DP453" s="100"/>
      <c r="DQ453" s="100"/>
      <c r="DR453" s="100"/>
      <c r="DS453" s="100"/>
      <c r="DT453" s="100"/>
      <c r="DU453" s="100"/>
      <c r="DV453" s="100"/>
      <c r="DW453" s="100"/>
      <c r="DX453" s="100"/>
      <c r="DY453" s="100"/>
      <c r="DZ453" s="100"/>
      <c r="EA453" s="100"/>
      <c r="EB453" s="100"/>
      <c r="EC453" s="100"/>
      <c r="ED453" s="100"/>
      <c r="EE453" s="100"/>
      <c r="EF453" s="100"/>
      <c r="EG453" s="100"/>
      <c r="EH453" s="100"/>
      <c r="EI453" s="100"/>
      <c r="EJ453" s="100"/>
      <c r="EK453" s="100"/>
      <c r="EL453" s="100"/>
      <c r="EM453" s="100"/>
      <c r="EN453" s="100"/>
      <c r="EO453" s="100"/>
      <c r="EP453" s="100"/>
      <c r="EQ453" s="223"/>
      <c r="ER453" s="224"/>
      <c r="ES453" s="223"/>
      <c r="ET453" s="223"/>
      <c r="EU453" s="225"/>
      <c r="EV453" s="225"/>
      <c r="EW453" s="225"/>
      <c r="EX453" s="225"/>
      <c r="EY453" s="225"/>
      <c r="EZ453" s="225"/>
      <c r="FA453" s="225"/>
      <c r="FB453" s="225"/>
      <c r="FC453" s="225"/>
      <c r="FD453" s="225"/>
      <c r="FE453" s="225"/>
      <c r="FF453" s="225"/>
      <c r="FG453" s="225"/>
      <c r="FH453" s="225"/>
      <c r="FI453" s="225"/>
      <c r="FJ453" s="225"/>
      <c r="FK453" s="225"/>
      <c r="FL453" s="225"/>
      <c r="FM453" s="223"/>
      <c r="FN453" s="223"/>
      <c r="FO453" s="223"/>
      <c r="FP453" s="223"/>
      <c r="FQ453" s="223"/>
      <c r="FR453" s="223"/>
      <c r="FS453" s="223"/>
      <c r="FT453" s="223"/>
      <c r="FU453" s="223"/>
      <c r="FV453" s="223"/>
      <c r="FW453" s="223"/>
      <c r="FX453" s="223"/>
      <c r="FY453" s="223"/>
      <c r="FZ453" s="223"/>
      <c r="GA453" s="223"/>
    </row>
    <row r="454">
      <c r="A454" s="100"/>
      <c r="B454" s="100"/>
      <c r="C454" s="100"/>
      <c r="D454" s="100"/>
      <c r="E454" s="103"/>
      <c r="F454" s="101"/>
      <c r="G454" s="100"/>
      <c r="H454" s="100"/>
      <c r="I454" s="100"/>
      <c r="J454" s="103"/>
      <c r="K454" s="100"/>
      <c r="L454" s="100"/>
      <c r="M454" s="101"/>
      <c r="N454" s="102"/>
      <c r="O454" s="103"/>
      <c r="P454" s="103"/>
      <c r="Q454" s="103"/>
      <c r="R454" s="103"/>
      <c r="S454" s="103"/>
      <c r="T454" s="100"/>
      <c r="U454" s="100"/>
      <c r="V454" s="100"/>
      <c r="W454" s="101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1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  <c r="AW454" s="100"/>
      <c r="AX454" s="100"/>
      <c r="AY454" s="100"/>
      <c r="AZ454" s="100"/>
      <c r="BA454" s="100"/>
      <c r="BB454" s="100"/>
      <c r="BC454" s="100"/>
      <c r="BD454" s="100"/>
      <c r="BE454" s="100"/>
      <c r="BF454" s="100"/>
      <c r="BG454" s="100"/>
      <c r="BH454" s="100"/>
      <c r="BI454" s="100"/>
      <c r="BJ454" s="100"/>
      <c r="BK454" s="100"/>
      <c r="BL454" s="100"/>
      <c r="BM454" s="100"/>
      <c r="BN454" s="100"/>
      <c r="BO454" s="100"/>
      <c r="BP454" s="100"/>
      <c r="BQ454" s="100"/>
      <c r="BR454" s="100"/>
      <c r="BS454" s="100"/>
      <c r="BT454" s="100"/>
      <c r="BU454" s="100"/>
      <c r="BV454" s="100"/>
      <c r="BW454" s="100"/>
      <c r="BX454" s="100"/>
      <c r="BY454" s="100"/>
      <c r="BZ454" s="100"/>
      <c r="CA454" s="100"/>
      <c r="CB454" s="100"/>
      <c r="CC454" s="100"/>
      <c r="CD454" s="100"/>
      <c r="CE454" s="100"/>
      <c r="CF454" s="100"/>
      <c r="CG454" s="100"/>
      <c r="CH454" s="100"/>
      <c r="CI454" s="100"/>
      <c r="CJ454" s="100"/>
      <c r="CK454" s="100"/>
      <c r="CL454" s="100"/>
      <c r="CM454" s="100"/>
      <c r="CN454" s="100"/>
      <c r="CO454" s="100"/>
      <c r="CP454" s="100"/>
      <c r="CQ454" s="100"/>
      <c r="CR454" s="100"/>
      <c r="CS454" s="100"/>
      <c r="CT454" s="100"/>
      <c r="CU454" s="100"/>
      <c r="CV454" s="100"/>
      <c r="CW454" s="100"/>
      <c r="CX454" s="100"/>
      <c r="CY454" s="100"/>
      <c r="CZ454" s="100"/>
      <c r="DA454" s="100"/>
      <c r="DB454" s="100"/>
      <c r="DC454" s="100"/>
      <c r="DD454" s="100"/>
      <c r="DE454" s="100"/>
      <c r="DF454" s="100"/>
      <c r="DG454" s="100"/>
      <c r="DH454" s="100"/>
      <c r="DI454" s="100"/>
      <c r="DJ454" s="100"/>
      <c r="DK454" s="100"/>
      <c r="DL454" s="100"/>
      <c r="DM454" s="100"/>
      <c r="DN454" s="100"/>
      <c r="DO454" s="100"/>
      <c r="DP454" s="100"/>
      <c r="DQ454" s="100"/>
      <c r="DR454" s="100"/>
      <c r="DS454" s="100"/>
      <c r="DT454" s="100"/>
      <c r="DU454" s="100"/>
      <c r="DV454" s="100"/>
      <c r="DW454" s="100"/>
      <c r="DX454" s="100"/>
      <c r="DY454" s="100"/>
      <c r="DZ454" s="100"/>
      <c r="EA454" s="100"/>
      <c r="EB454" s="100"/>
      <c r="EC454" s="100"/>
      <c r="ED454" s="100"/>
      <c r="EE454" s="100"/>
      <c r="EF454" s="100"/>
      <c r="EG454" s="100"/>
      <c r="EH454" s="100"/>
      <c r="EI454" s="100"/>
      <c r="EJ454" s="100"/>
      <c r="EK454" s="100"/>
      <c r="EL454" s="100"/>
      <c r="EM454" s="100"/>
      <c r="EN454" s="100"/>
      <c r="EO454" s="100"/>
      <c r="EP454" s="100"/>
      <c r="EQ454" s="223"/>
      <c r="ER454" s="224"/>
      <c r="ES454" s="223"/>
      <c r="ET454" s="223"/>
      <c r="EU454" s="225"/>
      <c r="EV454" s="225"/>
      <c r="EW454" s="225"/>
      <c r="EX454" s="225"/>
      <c r="EY454" s="225"/>
      <c r="EZ454" s="225"/>
      <c r="FA454" s="225"/>
      <c r="FB454" s="225"/>
      <c r="FC454" s="225"/>
      <c r="FD454" s="225"/>
      <c r="FE454" s="225"/>
      <c r="FF454" s="225"/>
      <c r="FG454" s="225"/>
      <c r="FH454" s="225"/>
      <c r="FI454" s="225"/>
      <c r="FJ454" s="225"/>
      <c r="FK454" s="225"/>
      <c r="FL454" s="225"/>
      <c r="FM454" s="223"/>
      <c r="FN454" s="223"/>
      <c r="FO454" s="223"/>
      <c r="FP454" s="223"/>
      <c r="FQ454" s="223"/>
      <c r="FR454" s="223"/>
      <c r="FS454" s="223"/>
      <c r="FT454" s="223"/>
      <c r="FU454" s="223"/>
      <c r="FV454" s="223"/>
      <c r="FW454" s="223"/>
      <c r="FX454" s="223"/>
      <c r="FY454" s="223"/>
      <c r="FZ454" s="223"/>
      <c r="GA454" s="223"/>
    </row>
    <row r="455">
      <c r="A455" s="100"/>
      <c r="B455" s="100"/>
      <c r="C455" s="100"/>
      <c r="D455" s="100"/>
      <c r="E455" s="103"/>
      <c r="F455" s="101"/>
      <c r="G455" s="100"/>
      <c r="H455" s="100"/>
      <c r="I455" s="100"/>
      <c r="J455" s="103"/>
      <c r="K455" s="100"/>
      <c r="L455" s="100"/>
      <c r="M455" s="101"/>
      <c r="N455" s="102"/>
      <c r="O455" s="103"/>
      <c r="P455" s="103"/>
      <c r="Q455" s="103"/>
      <c r="R455" s="103"/>
      <c r="S455" s="103"/>
      <c r="T455" s="100"/>
      <c r="U455" s="100"/>
      <c r="V455" s="100"/>
      <c r="W455" s="101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1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  <c r="AW455" s="100"/>
      <c r="AX455" s="100"/>
      <c r="AY455" s="100"/>
      <c r="AZ455" s="100"/>
      <c r="BA455" s="100"/>
      <c r="BB455" s="100"/>
      <c r="BC455" s="100"/>
      <c r="BD455" s="100"/>
      <c r="BE455" s="100"/>
      <c r="BF455" s="100"/>
      <c r="BG455" s="100"/>
      <c r="BH455" s="100"/>
      <c r="BI455" s="100"/>
      <c r="BJ455" s="100"/>
      <c r="BK455" s="100"/>
      <c r="BL455" s="100"/>
      <c r="BM455" s="100"/>
      <c r="BN455" s="100"/>
      <c r="BO455" s="100"/>
      <c r="BP455" s="100"/>
      <c r="BQ455" s="100"/>
      <c r="BR455" s="100"/>
      <c r="BS455" s="100"/>
      <c r="BT455" s="100"/>
      <c r="BU455" s="100"/>
      <c r="BV455" s="100"/>
      <c r="BW455" s="100"/>
      <c r="BX455" s="100"/>
      <c r="BY455" s="100"/>
      <c r="BZ455" s="100"/>
      <c r="CA455" s="100"/>
      <c r="CB455" s="100"/>
      <c r="CC455" s="100"/>
      <c r="CD455" s="100"/>
      <c r="CE455" s="100"/>
      <c r="CF455" s="100"/>
      <c r="CG455" s="100"/>
      <c r="CH455" s="100"/>
      <c r="CI455" s="100"/>
      <c r="CJ455" s="100"/>
      <c r="CK455" s="100"/>
      <c r="CL455" s="100"/>
      <c r="CM455" s="100"/>
      <c r="CN455" s="100"/>
      <c r="CO455" s="100"/>
      <c r="CP455" s="100"/>
      <c r="CQ455" s="100"/>
      <c r="CR455" s="100"/>
      <c r="CS455" s="100"/>
      <c r="CT455" s="100"/>
      <c r="CU455" s="100"/>
      <c r="CV455" s="100"/>
      <c r="CW455" s="100"/>
      <c r="CX455" s="100"/>
      <c r="CY455" s="100"/>
      <c r="CZ455" s="100"/>
      <c r="DA455" s="100"/>
      <c r="DB455" s="100"/>
      <c r="DC455" s="100"/>
      <c r="DD455" s="100"/>
      <c r="DE455" s="100"/>
      <c r="DF455" s="100"/>
      <c r="DG455" s="100"/>
      <c r="DH455" s="100"/>
      <c r="DI455" s="100"/>
      <c r="DJ455" s="100"/>
      <c r="DK455" s="100"/>
      <c r="DL455" s="100"/>
      <c r="DM455" s="100"/>
      <c r="DN455" s="100"/>
      <c r="DO455" s="100"/>
      <c r="DP455" s="100"/>
      <c r="DQ455" s="100"/>
      <c r="DR455" s="100"/>
      <c r="DS455" s="100"/>
      <c r="DT455" s="100"/>
      <c r="DU455" s="100"/>
      <c r="DV455" s="100"/>
      <c r="DW455" s="100"/>
      <c r="DX455" s="100"/>
      <c r="DY455" s="100"/>
      <c r="DZ455" s="100"/>
      <c r="EA455" s="100"/>
      <c r="EB455" s="100"/>
      <c r="EC455" s="100"/>
      <c r="ED455" s="100"/>
      <c r="EE455" s="100"/>
      <c r="EF455" s="100"/>
      <c r="EG455" s="100"/>
      <c r="EH455" s="100"/>
      <c r="EI455" s="100"/>
      <c r="EJ455" s="100"/>
      <c r="EK455" s="100"/>
      <c r="EL455" s="100"/>
      <c r="EM455" s="100"/>
      <c r="EN455" s="100"/>
      <c r="EO455" s="100"/>
      <c r="EP455" s="100"/>
      <c r="EQ455" s="223"/>
      <c r="ER455" s="224"/>
      <c r="ES455" s="223"/>
      <c r="ET455" s="223"/>
      <c r="EU455" s="225"/>
      <c r="EV455" s="225"/>
      <c r="EW455" s="225"/>
      <c r="EX455" s="225"/>
      <c r="EY455" s="225"/>
      <c r="EZ455" s="225"/>
      <c r="FA455" s="225"/>
      <c r="FB455" s="225"/>
      <c r="FC455" s="225"/>
      <c r="FD455" s="225"/>
      <c r="FE455" s="225"/>
      <c r="FF455" s="225"/>
      <c r="FG455" s="225"/>
      <c r="FH455" s="225"/>
      <c r="FI455" s="225"/>
      <c r="FJ455" s="225"/>
      <c r="FK455" s="225"/>
      <c r="FL455" s="225"/>
      <c r="FM455" s="223"/>
      <c r="FN455" s="223"/>
      <c r="FO455" s="223"/>
      <c r="FP455" s="223"/>
      <c r="FQ455" s="223"/>
      <c r="FR455" s="223"/>
      <c r="FS455" s="223"/>
      <c r="FT455" s="223"/>
      <c r="FU455" s="223"/>
      <c r="FV455" s="223"/>
      <c r="FW455" s="223"/>
      <c r="FX455" s="223"/>
      <c r="FY455" s="223"/>
      <c r="FZ455" s="223"/>
      <c r="GA455" s="223"/>
    </row>
    <row r="456">
      <c r="A456" s="100"/>
      <c r="B456" s="100"/>
      <c r="C456" s="100"/>
      <c r="D456" s="100"/>
      <c r="E456" s="103"/>
      <c r="F456" s="101"/>
      <c r="G456" s="100"/>
      <c r="H456" s="100"/>
      <c r="I456" s="100"/>
      <c r="J456" s="103"/>
      <c r="K456" s="100"/>
      <c r="L456" s="100"/>
      <c r="M456" s="101"/>
      <c r="N456" s="102"/>
      <c r="O456" s="103"/>
      <c r="P456" s="103"/>
      <c r="Q456" s="103"/>
      <c r="R456" s="103"/>
      <c r="S456" s="103"/>
      <c r="T456" s="100"/>
      <c r="U456" s="100"/>
      <c r="V456" s="100"/>
      <c r="W456" s="101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1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  <c r="AW456" s="100"/>
      <c r="AX456" s="100"/>
      <c r="AY456" s="100"/>
      <c r="AZ456" s="100"/>
      <c r="BA456" s="100"/>
      <c r="BB456" s="100"/>
      <c r="BC456" s="100"/>
      <c r="BD456" s="100"/>
      <c r="BE456" s="100"/>
      <c r="BF456" s="100"/>
      <c r="BG456" s="100"/>
      <c r="BH456" s="100"/>
      <c r="BI456" s="100"/>
      <c r="BJ456" s="100"/>
      <c r="BK456" s="100"/>
      <c r="BL456" s="100"/>
      <c r="BM456" s="100"/>
      <c r="BN456" s="100"/>
      <c r="BO456" s="100"/>
      <c r="BP456" s="100"/>
      <c r="BQ456" s="100"/>
      <c r="BR456" s="100"/>
      <c r="BS456" s="100"/>
      <c r="BT456" s="100"/>
      <c r="BU456" s="100"/>
      <c r="BV456" s="100"/>
      <c r="BW456" s="100"/>
      <c r="BX456" s="100"/>
      <c r="BY456" s="100"/>
      <c r="BZ456" s="100"/>
      <c r="CA456" s="100"/>
      <c r="CB456" s="100"/>
      <c r="CC456" s="100"/>
      <c r="CD456" s="100"/>
      <c r="CE456" s="100"/>
      <c r="CF456" s="100"/>
      <c r="CG456" s="100"/>
      <c r="CH456" s="100"/>
      <c r="CI456" s="100"/>
      <c r="CJ456" s="100"/>
      <c r="CK456" s="100"/>
      <c r="CL456" s="100"/>
      <c r="CM456" s="100"/>
      <c r="CN456" s="100"/>
      <c r="CO456" s="100"/>
      <c r="CP456" s="100"/>
      <c r="CQ456" s="100"/>
      <c r="CR456" s="100"/>
      <c r="CS456" s="100"/>
      <c r="CT456" s="100"/>
      <c r="CU456" s="100"/>
      <c r="CV456" s="100"/>
      <c r="CW456" s="100"/>
      <c r="CX456" s="100"/>
      <c r="CY456" s="100"/>
      <c r="CZ456" s="100"/>
      <c r="DA456" s="100"/>
      <c r="DB456" s="100"/>
      <c r="DC456" s="100"/>
      <c r="DD456" s="100"/>
      <c r="DE456" s="100"/>
      <c r="DF456" s="100"/>
      <c r="DG456" s="100"/>
      <c r="DH456" s="100"/>
      <c r="DI456" s="100"/>
      <c r="DJ456" s="100"/>
      <c r="DK456" s="100"/>
      <c r="DL456" s="100"/>
      <c r="DM456" s="100"/>
      <c r="DN456" s="100"/>
      <c r="DO456" s="100"/>
      <c r="DP456" s="100"/>
      <c r="DQ456" s="100"/>
      <c r="DR456" s="100"/>
      <c r="DS456" s="100"/>
      <c r="DT456" s="100"/>
      <c r="DU456" s="100"/>
      <c r="DV456" s="100"/>
      <c r="DW456" s="100"/>
      <c r="DX456" s="100"/>
      <c r="DY456" s="100"/>
      <c r="DZ456" s="100"/>
      <c r="EA456" s="100"/>
      <c r="EB456" s="100"/>
      <c r="EC456" s="100"/>
      <c r="ED456" s="100"/>
      <c r="EE456" s="100"/>
      <c r="EF456" s="100"/>
      <c r="EG456" s="100"/>
      <c r="EH456" s="100"/>
      <c r="EI456" s="100"/>
      <c r="EJ456" s="100"/>
      <c r="EK456" s="100"/>
      <c r="EL456" s="100"/>
      <c r="EM456" s="100"/>
      <c r="EN456" s="100"/>
      <c r="EO456" s="100"/>
      <c r="EP456" s="100"/>
      <c r="EQ456" s="223"/>
      <c r="ER456" s="224"/>
      <c r="ES456" s="223"/>
      <c r="ET456" s="223"/>
      <c r="EU456" s="225"/>
      <c r="EV456" s="225"/>
      <c r="EW456" s="225"/>
      <c r="EX456" s="225"/>
      <c r="EY456" s="225"/>
      <c r="EZ456" s="225"/>
      <c r="FA456" s="225"/>
      <c r="FB456" s="225"/>
      <c r="FC456" s="225"/>
      <c r="FD456" s="225"/>
      <c r="FE456" s="225"/>
      <c r="FF456" s="225"/>
      <c r="FG456" s="225"/>
      <c r="FH456" s="225"/>
      <c r="FI456" s="225"/>
      <c r="FJ456" s="225"/>
      <c r="FK456" s="225"/>
      <c r="FL456" s="225"/>
      <c r="FM456" s="223"/>
      <c r="FN456" s="223"/>
      <c r="FO456" s="223"/>
      <c r="FP456" s="223"/>
      <c r="FQ456" s="223"/>
      <c r="FR456" s="223"/>
      <c r="FS456" s="223"/>
      <c r="FT456" s="223"/>
      <c r="FU456" s="223"/>
      <c r="FV456" s="223"/>
      <c r="FW456" s="223"/>
      <c r="FX456" s="223"/>
      <c r="FY456" s="223"/>
      <c r="FZ456" s="223"/>
      <c r="GA456" s="223"/>
    </row>
    <row r="457">
      <c r="A457" s="100"/>
      <c r="B457" s="100"/>
      <c r="C457" s="100"/>
      <c r="D457" s="100"/>
      <c r="E457" s="103"/>
      <c r="F457" s="101"/>
      <c r="G457" s="100"/>
      <c r="H457" s="100"/>
      <c r="I457" s="100"/>
      <c r="J457" s="103"/>
      <c r="K457" s="100"/>
      <c r="L457" s="100"/>
      <c r="M457" s="101"/>
      <c r="N457" s="102"/>
      <c r="O457" s="103"/>
      <c r="P457" s="103"/>
      <c r="Q457" s="103"/>
      <c r="R457" s="103"/>
      <c r="S457" s="103"/>
      <c r="T457" s="100"/>
      <c r="U457" s="100"/>
      <c r="V457" s="100"/>
      <c r="W457" s="101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1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  <c r="AW457" s="100"/>
      <c r="AX457" s="100"/>
      <c r="AY457" s="100"/>
      <c r="AZ457" s="100"/>
      <c r="BA457" s="100"/>
      <c r="BB457" s="100"/>
      <c r="BC457" s="100"/>
      <c r="BD457" s="100"/>
      <c r="BE457" s="100"/>
      <c r="BF457" s="100"/>
      <c r="BG457" s="100"/>
      <c r="BH457" s="100"/>
      <c r="BI457" s="100"/>
      <c r="BJ457" s="100"/>
      <c r="BK457" s="100"/>
      <c r="BL457" s="100"/>
      <c r="BM457" s="100"/>
      <c r="BN457" s="100"/>
      <c r="BO457" s="100"/>
      <c r="BP457" s="100"/>
      <c r="BQ457" s="100"/>
      <c r="BR457" s="100"/>
      <c r="BS457" s="100"/>
      <c r="BT457" s="100"/>
      <c r="BU457" s="100"/>
      <c r="BV457" s="100"/>
      <c r="BW457" s="100"/>
      <c r="BX457" s="100"/>
      <c r="BY457" s="100"/>
      <c r="BZ457" s="100"/>
      <c r="CA457" s="100"/>
      <c r="CB457" s="100"/>
      <c r="CC457" s="100"/>
      <c r="CD457" s="100"/>
      <c r="CE457" s="100"/>
      <c r="CF457" s="100"/>
      <c r="CG457" s="100"/>
      <c r="CH457" s="100"/>
      <c r="CI457" s="100"/>
      <c r="CJ457" s="100"/>
      <c r="CK457" s="100"/>
      <c r="CL457" s="100"/>
      <c r="CM457" s="100"/>
      <c r="CN457" s="100"/>
      <c r="CO457" s="100"/>
      <c r="CP457" s="100"/>
      <c r="CQ457" s="100"/>
      <c r="CR457" s="100"/>
      <c r="CS457" s="100"/>
      <c r="CT457" s="100"/>
      <c r="CU457" s="100"/>
      <c r="CV457" s="100"/>
      <c r="CW457" s="100"/>
      <c r="CX457" s="100"/>
      <c r="CY457" s="100"/>
      <c r="CZ457" s="100"/>
      <c r="DA457" s="100"/>
      <c r="DB457" s="100"/>
      <c r="DC457" s="100"/>
      <c r="DD457" s="100"/>
      <c r="DE457" s="100"/>
      <c r="DF457" s="100"/>
      <c r="DG457" s="100"/>
      <c r="DH457" s="100"/>
      <c r="DI457" s="100"/>
      <c r="DJ457" s="100"/>
      <c r="DK457" s="100"/>
      <c r="DL457" s="100"/>
      <c r="DM457" s="100"/>
      <c r="DN457" s="100"/>
      <c r="DO457" s="100"/>
      <c r="DP457" s="100"/>
      <c r="DQ457" s="100"/>
      <c r="DR457" s="100"/>
      <c r="DS457" s="100"/>
      <c r="DT457" s="100"/>
      <c r="DU457" s="100"/>
      <c r="DV457" s="100"/>
      <c r="DW457" s="100"/>
      <c r="DX457" s="100"/>
      <c r="DY457" s="100"/>
      <c r="DZ457" s="100"/>
      <c r="EA457" s="100"/>
      <c r="EB457" s="100"/>
      <c r="EC457" s="100"/>
      <c r="ED457" s="100"/>
      <c r="EE457" s="100"/>
      <c r="EF457" s="100"/>
      <c r="EG457" s="100"/>
      <c r="EH457" s="100"/>
      <c r="EI457" s="100"/>
      <c r="EJ457" s="100"/>
      <c r="EK457" s="100"/>
      <c r="EL457" s="100"/>
      <c r="EM457" s="100"/>
      <c r="EN457" s="100"/>
      <c r="EO457" s="100"/>
      <c r="EP457" s="100"/>
      <c r="EQ457" s="223"/>
      <c r="ER457" s="224"/>
      <c r="ES457" s="223"/>
      <c r="ET457" s="223"/>
      <c r="EU457" s="225"/>
      <c r="EV457" s="225"/>
      <c r="EW457" s="225"/>
      <c r="EX457" s="225"/>
      <c r="EY457" s="225"/>
      <c r="EZ457" s="225"/>
      <c r="FA457" s="225"/>
      <c r="FB457" s="225"/>
      <c r="FC457" s="225"/>
      <c r="FD457" s="225"/>
      <c r="FE457" s="225"/>
      <c r="FF457" s="225"/>
      <c r="FG457" s="225"/>
      <c r="FH457" s="225"/>
      <c r="FI457" s="225"/>
      <c r="FJ457" s="225"/>
      <c r="FK457" s="225"/>
      <c r="FL457" s="225"/>
      <c r="FM457" s="223"/>
      <c r="FN457" s="223"/>
      <c r="FO457" s="223"/>
      <c r="FP457" s="223"/>
      <c r="FQ457" s="223"/>
      <c r="FR457" s="223"/>
      <c r="FS457" s="223"/>
      <c r="FT457" s="223"/>
      <c r="FU457" s="223"/>
      <c r="FV457" s="223"/>
      <c r="FW457" s="223"/>
      <c r="FX457" s="223"/>
      <c r="FY457" s="223"/>
      <c r="FZ457" s="223"/>
      <c r="GA457" s="223"/>
    </row>
    <row r="458">
      <c r="A458" s="100"/>
      <c r="B458" s="100"/>
      <c r="C458" s="100"/>
      <c r="D458" s="100"/>
      <c r="E458" s="103"/>
      <c r="F458" s="101"/>
      <c r="G458" s="100"/>
      <c r="H458" s="100"/>
      <c r="I458" s="100"/>
      <c r="J458" s="103"/>
      <c r="K458" s="100"/>
      <c r="L458" s="100"/>
      <c r="M458" s="101"/>
      <c r="N458" s="102"/>
      <c r="O458" s="103"/>
      <c r="P458" s="103"/>
      <c r="Q458" s="103"/>
      <c r="R458" s="103"/>
      <c r="S458" s="103"/>
      <c r="T458" s="100"/>
      <c r="U458" s="100"/>
      <c r="V458" s="100"/>
      <c r="W458" s="101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1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  <c r="AW458" s="100"/>
      <c r="AX458" s="100"/>
      <c r="AY458" s="100"/>
      <c r="AZ458" s="100"/>
      <c r="BA458" s="100"/>
      <c r="BB458" s="100"/>
      <c r="BC458" s="100"/>
      <c r="BD458" s="100"/>
      <c r="BE458" s="100"/>
      <c r="BF458" s="100"/>
      <c r="BG458" s="100"/>
      <c r="BH458" s="100"/>
      <c r="BI458" s="100"/>
      <c r="BJ458" s="100"/>
      <c r="BK458" s="100"/>
      <c r="BL458" s="100"/>
      <c r="BM458" s="100"/>
      <c r="BN458" s="100"/>
      <c r="BO458" s="100"/>
      <c r="BP458" s="100"/>
      <c r="BQ458" s="100"/>
      <c r="BR458" s="100"/>
      <c r="BS458" s="100"/>
      <c r="BT458" s="100"/>
      <c r="BU458" s="100"/>
      <c r="BV458" s="100"/>
      <c r="BW458" s="100"/>
      <c r="BX458" s="100"/>
      <c r="BY458" s="100"/>
      <c r="BZ458" s="100"/>
      <c r="CA458" s="100"/>
      <c r="CB458" s="100"/>
      <c r="CC458" s="100"/>
      <c r="CD458" s="100"/>
      <c r="CE458" s="100"/>
      <c r="CF458" s="100"/>
      <c r="CG458" s="100"/>
      <c r="CH458" s="100"/>
      <c r="CI458" s="100"/>
      <c r="CJ458" s="100"/>
      <c r="CK458" s="100"/>
      <c r="CL458" s="100"/>
      <c r="CM458" s="100"/>
      <c r="CN458" s="100"/>
      <c r="CO458" s="100"/>
      <c r="CP458" s="100"/>
      <c r="CQ458" s="100"/>
      <c r="CR458" s="100"/>
      <c r="CS458" s="100"/>
      <c r="CT458" s="100"/>
      <c r="CU458" s="100"/>
      <c r="CV458" s="100"/>
      <c r="CW458" s="100"/>
      <c r="CX458" s="100"/>
      <c r="CY458" s="100"/>
      <c r="CZ458" s="100"/>
      <c r="DA458" s="100"/>
      <c r="DB458" s="100"/>
      <c r="DC458" s="100"/>
      <c r="DD458" s="100"/>
      <c r="DE458" s="100"/>
      <c r="DF458" s="100"/>
      <c r="DG458" s="100"/>
      <c r="DH458" s="100"/>
      <c r="DI458" s="100"/>
      <c r="DJ458" s="100"/>
      <c r="DK458" s="100"/>
      <c r="DL458" s="100"/>
      <c r="DM458" s="100"/>
      <c r="DN458" s="100"/>
      <c r="DO458" s="100"/>
      <c r="DP458" s="100"/>
      <c r="DQ458" s="100"/>
      <c r="DR458" s="100"/>
      <c r="DS458" s="100"/>
      <c r="DT458" s="100"/>
      <c r="DU458" s="100"/>
      <c r="DV458" s="100"/>
      <c r="DW458" s="100"/>
      <c r="DX458" s="100"/>
      <c r="DY458" s="100"/>
      <c r="DZ458" s="100"/>
      <c r="EA458" s="100"/>
      <c r="EB458" s="100"/>
      <c r="EC458" s="100"/>
      <c r="ED458" s="100"/>
      <c r="EE458" s="100"/>
      <c r="EF458" s="100"/>
      <c r="EG458" s="100"/>
      <c r="EH458" s="100"/>
      <c r="EI458" s="100"/>
      <c r="EJ458" s="100"/>
      <c r="EK458" s="100"/>
      <c r="EL458" s="100"/>
      <c r="EM458" s="100"/>
      <c r="EN458" s="100"/>
      <c r="EO458" s="100"/>
      <c r="EP458" s="100"/>
      <c r="EQ458" s="223"/>
      <c r="ER458" s="224"/>
      <c r="ES458" s="223"/>
      <c r="ET458" s="223"/>
      <c r="EU458" s="225"/>
      <c r="EV458" s="225"/>
      <c r="EW458" s="225"/>
      <c r="EX458" s="225"/>
      <c r="EY458" s="225"/>
      <c r="EZ458" s="225"/>
      <c r="FA458" s="225"/>
      <c r="FB458" s="225"/>
      <c r="FC458" s="225"/>
      <c r="FD458" s="225"/>
      <c r="FE458" s="225"/>
      <c r="FF458" s="225"/>
      <c r="FG458" s="225"/>
      <c r="FH458" s="225"/>
      <c r="FI458" s="225"/>
      <c r="FJ458" s="225"/>
      <c r="FK458" s="225"/>
      <c r="FL458" s="225"/>
      <c r="FM458" s="223"/>
      <c r="FN458" s="223"/>
      <c r="FO458" s="223"/>
      <c r="FP458" s="223"/>
      <c r="FQ458" s="223"/>
      <c r="FR458" s="223"/>
      <c r="FS458" s="223"/>
      <c r="FT458" s="223"/>
      <c r="FU458" s="223"/>
      <c r="FV458" s="223"/>
      <c r="FW458" s="223"/>
      <c r="FX458" s="223"/>
      <c r="FY458" s="223"/>
      <c r="FZ458" s="223"/>
      <c r="GA458" s="223"/>
    </row>
    <row r="459">
      <c r="A459" s="100"/>
      <c r="B459" s="100"/>
      <c r="C459" s="100"/>
      <c r="D459" s="100"/>
      <c r="E459" s="103"/>
      <c r="F459" s="101"/>
      <c r="G459" s="100"/>
      <c r="H459" s="100"/>
      <c r="I459" s="100"/>
      <c r="J459" s="103"/>
      <c r="K459" s="100"/>
      <c r="L459" s="100"/>
      <c r="M459" s="101"/>
      <c r="N459" s="102"/>
      <c r="O459" s="103"/>
      <c r="P459" s="103"/>
      <c r="Q459" s="103"/>
      <c r="R459" s="103"/>
      <c r="S459" s="103"/>
      <c r="T459" s="100"/>
      <c r="U459" s="100"/>
      <c r="V459" s="100"/>
      <c r="W459" s="101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1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  <c r="AW459" s="100"/>
      <c r="AX459" s="100"/>
      <c r="AY459" s="100"/>
      <c r="AZ459" s="100"/>
      <c r="BA459" s="100"/>
      <c r="BB459" s="100"/>
      <c r="BC459" s="100"/>
      <c r="BD459" s="100"/>
      <c r="BE459" s="100"/>
      <c r="BF459" s="100"/>
      <c r="BG459" s="100"/>
      <c r="BH459" s="100"/>
      <c r="BI459" s="100"/>
      <c r="BJ459" s="100"/>
      <c r="BK459" s="100"/>
      <c r="BL459" s="100"/>
      <c r="BM459" s="100"/>
      <c r="BN459" s="100"/>
      <c r="BO459" s="100"/>
      <c r="BP459" s="100"/>
      <c r="BQ459" s="100"/>
      <c r="BR459" s="100"/>
      <c r="BS459" s="100"/>
      <c r="BT459" s="100"/>
      <c r="BU459" s="100"/>
      <c r="BV459" s="100"/>
      <c r="BW459" s="100"/>
      <c r="BX459" s="100"/>
      <c r="BY459" s="100"/>
      <c r="BZ459" s="100"/>
      <c r="CA459" s="100"/>
      <c r="CB459" s="100"/>
      <c r="CC459" s="100"/>
      <c r="CD459" s="100"/>
      <c r="CE459" s="100"/>
      <c r="CF459" s="100"/>
      <c r="CG459" s="100"/>
      <c r="CH459" s="100"/>
      <c r="CI459" s="100"/>
      <c r="CJ459" s="100"/>
      <c r="CK459" s="100"/>
      <c r="CL459" s="100"/>
      <c r="CM459" s="100"/>
      <c r="CN459" s="100"/>
      <c r="CO459" s="100"/>
      <c r="CP459" s="100"/>
      <c r="CQ459" s="100"/>
      <c r="CR459" s="100"/>
      <c r="CS459" s="100"/>
      <c r="CT459" s="100"/>
      <c r="CU459" s="100"/>
      <c r="CV459" s="100"/>
      <c r="CW459" s="100"/>
      <c r="CX459" s="100"/>
      <c r="CY459" s="100"/>
      <c r="CZ459" s="100"/>
      <c r="DA459" s="100"/>
      <c r="DB459" s="100"/>
      <c r="DC459" s="100"/>
      <c r="DD459" s="100"/>
      <c r="DE459" s="100"/>
      <c r="DF459" s="100"/>
      <c r="DG459" s="100"/>
      <c r="DH459" s="100"/>
      <c r="DI459" s="100"/>
      <c r="DJ459" s="100"/>
      <c r="DK459" s="100"/>
      <c r="DL459" s="100"/>
      <c r="DM459" s="100"/>
      <c r="DN459" s="100"/>
      <c r="DO459" s="100"/>
      <c r="DP459" s="100"/>
      <c r="DQ459" s="100"/>
      <c r="DR459" s="100"/>
      <c r="DS459" s="100"/>
      <c r="DT459" s="100"/>
      <c r="DU459" s="100"/>
      <c r="DV459" s="100"/>
      <c r="DW459" s="100"/>
      <c r="DX459" s="100"/>
      <c r="DY459" s="100"/>
      <c r="DZ459" s="100"/>
      <c r="EA459" s="100"/>
      <c r="EB459" s="100"/>
      <c r="EC459" s="100"/>
      <c r="ED459" s="100"/>
      <c r="EE459" s="100"/>
      <c r="EF459" s="100"/>
      <c r="EG459" s="100"/>
      <c r="EH459" s="100"/>
      <c r="EI459" s="100"/>
      <c r="EJ459" s="100"/>
      <c r="EK459" s="100"/>
      <c r="EL459" s="100"/>
      <c r="EM459" s="100"/>
      <c r="EN459" s="100"/>
      <c r="EO459" s="100"/>
      <c r="EP459" s="100"/>
      <c r="EQ459" s="223"/>
      <c r="ER459" s="224"/>
      <c r="ES459" s="223"/>
      <c r="ET459" s="223"/>
      <c r="EU459" s="225"/>
      <c r="EV459" s="225"/>
      <c r="EW459" s="225"/>
      <c r="EX459" s="225"/>
      <c r="EY459" s="225"/>
      <c r="EZ459" s="225"/>
      <c r="FA459" s="225"/>
      <c r="FB459" s="225"/>
      <c r="FC459" s="225"/>
      <c r="FD459" s="225"/>
      <c r="FE459" s="225"/>
      <c r="FF459" s="225"/>
      <c r="FG459" s="225"/>
      <c r="FH459" s="225"/>
      <c r="FI459" s="225"/>
      <c r="FJ459" s="225"/>
      <c r="FK459" s="225"/>
      <c r="FL459" s="225"/>
      <c r="FM459" s="223"/>
      <c r="FN459" s="223"/>
      <c r="FO459" s="223"/>
      <c r="FP459" s="223"/>
      <c r="FQ459" s="223"/>
      <c r="FR459" s="223"/>
      <c r="FS459" s="223"/>
      <c r="FT459" s="223"/>
      <c r="FU459" s="223"/>
      <c r="FV459" s="223"/>
      <c r="FW459" s="223"/>
      <c r="FX459" s="223"/>
      <c r="FY459" s="223"/>
      <c r="FZ459" s="223"/>
      <c r="GA459" s="223"/>
    </row>
    <row r="460">
      <c r="A460" s="100"/>
      <c r="B460" s="100"/>
      <c r="C460" s="100"/>
      <c r="D460" s="100"/>
      <c r="E460" s="103"/>
      <c r="F460" s="101"/>
      <c r="G460" s="100"/>
      <c r="H460" s="100"/>
      <c r="I460" s="100"/>
      <c r="J460" s="103"/>
      <c r="K460" s="100"/>
      <c r="L460" s="100"/>
      <c r="M460" s="101"/>
      <c r="N460" s="102"/>
      <c r="O460" s="103"/>
      <c r="P460" s="103"/>
      <c r="Q460" s="103"/>
      <c r="R460" s="103"/>
      <c r="S460" s="103"/>
      <c r="T460" s="100"/>
      <c r="U460" s="100"/>
      <c r="V460" s="100"/>
      <c r="W460" s="101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1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  <c r="AW460" s="100"/>
      <c r="AX460" s="100"/>
      <c r="AY460" s="100"/>
      <c r="AZ460" s="100"/>
      <c r="BA460" s="100"/>
      <c r="BB460" s="100"/>
      <c r="BC460" s="100"/>
      <c r="BD460" s="100"/>
      <c r="BE460" s="100"/>
      <c r="BF460" s="100"/>
      <c r="BG460" s="100"/>
      <c r="BH460" s="100"/>
      <c r="BI460" s="100"/>
      <c r="BJ460" s="100"/>
      <c r="BK460" s="100"/>
      <c r="BL460" s="100"/>
      <c r="BM460" s="100"/>
      <c r="BN460" s="100"/>
      <c r="BO460" s="100"/>
      <c r="BP460" s="100"/>
      <c r="BQ460" s="100"/>
      <c r="BR460" s="100"/>
      <c r="BS460" s="100"/>
      <c r="BT460" s="100"/>
      <c r="BU460" s="100"/>
      <c r="BV460" s="100"/>
      <c r="BW460" s="100"/>
      <c r="BX460" s="100"/>
      <c r="BY460" s="100"/>
      <c r="BZ460" s="100"/>
      <c r="CA460" s="100"/>
      <c r="CB460" s="100"/>
      <c r="CC460" s="100"/>
      <c r="CD460" s="100"/>
      <c r="CE460" s="100"/>
      <c r="CF460" s="100"/>
      <c r="CG460" s="100"/>
      <c r="CH460" s="100"/>
      <c r="CI460" s="100"/>
      <c r="CJ460" s="100"/>
      <c r="CK460" s="100"/>
      <c r="CL460" s="100"/>
      <c r="CM460" s="100"/>
      <c r="CN460" s="100"/>
      <c r="CO460" s="100"/>
      <c r="CP460" s="100"/>
      <c r="CQ460" s="100"/>
      <c r="CR460" s="100"/>
      <c r="CS460" s="100"/>
      <c r="CT460" s="100"/>
      <c r="CU460" s="100"/>
      <c r="CV460" s="100"/>
      <c r="CW460" s="100"/>
      <c r="CX460" s="100"/>
      <c r="CY460" s="100"/>
      <c r="CZ460" s="100"/>
      <c r="DA460" s="100"/>
      <c r="DB460" s="100"/>
      <c r="DC460" s="100"/>
      <c r="DD460" s="100"/>
      <c r="DE460" s="100"/>
      <c r="DF460" s="100"/>
      <c r="DG460" s="100"/>
      <c r="DH460" s="100"/>
      <c r="DI460" s="100"/>
      <c r="DJ460" s="100"/>
      <c r="DK460" s="100"/>
      <c r="DL460" s="100"/>
      <c r="DM460" s="100"/>
      <c r="DN460" s="100"/>
      <c r="DO460" s="100"/>
      <c r="DP460" s="100"/>
      <c r="DQ460" s="100"/>
      <c r="DR460" s="100"/>
      <c r="DS460" s="100"/>
      <c r="DT460" s="100"/>
      <c r="DU460" s="100"/>
      <c r="DV460" s="100"/>
      <c r="DW460" s="100"/>
      <c r="DX460" s="100"/>
      <c r="DY460" s="100"/>
      <c r="DZ460" s="100"/>
      <c r="EA460" s="100"/>
      <c r="EB460" s="100"/>
      <c r="EC460" s="100"/>
      <c r="ED460" s="100"/>
      <c r="EE460" s="100"/>
      <c r="EF460" s="100"/>
      <c r="EG460" s="100"/>
      <c r="EH460" s="100"/>
      <c r="EI460" s="100"/>
      <c r="EJ460" s="100"/>
      <c r="EK460" s="100"/>
      <c r="EL460" s="100"/>
      <c r="EM460" s="100"/>
      <c r="EN460" s="100"/>
      <c r="EO460" s="100"/>
      <c r="EP460" s="100"/>
      <c r="EQ460" s="223"/>
      <c r="ER460" s="224"/>
      <c r="ES460" s="223"/>
      <c r="ET460" s="223"/>
      <c r="EU460" s="225"/>
      <c r="EV460" s="225"/>
      <c r="EW460" s="225"/>
      <c r="EX460" s="225"/>
      <c r="EY460" s="225"/>
      <c r="EZ460" s="225"/>
      <c r="FA460" s="225"/>
      <c r="FB460" s="225"/>
      <c r="FC460" s="225"/>
      <c r="FD460" s="225"/>
      <c r="FE460" s="225"/>
      <c r="FF460" s="225"/>
      <c r="FG460" s="225"/>
      <c r="FH460" s="225"/>
      <c r="FI460" s="225"/>
      <c r="FJ460" s="225"/>
      <c r="FK460" s="225"/>
      <c r="FL460" s="225"/>
      <c r="FM460" s="223"/>
      <c r="FN460" s="223"/>
      <c r="FO460" s="223"/>
      <c r="FP460" s="223"/>
      <c r="FQ460" s="223"/>
      <c r="FR460" s="223"/>
      <c r="FS460" s="223"/>
      <c r="FT460" s="223"/>
      <c r="FU460" s="223"/>
      <c r="FV460" s="223"/>
      <c r="FW460" s="223"/>
      <c r="FX460" s="223"/>
      <c r="FY460" s="223"/>
      <c r="FZ460" s="223"/>
      <c r="GA460" s="223"/>
    </row>
    <row r="461">
      <c r="A461" s="100"/>
      <c r="B461" s="100"/>
      <c r="C461" s="100"/>
      <c r="D461" s="100"/>
      <c r="E461" s="103"/>
      <c r="F461" s="101"/>
      <c r="G461" s="100"/>
      <c r="H461" s="100"/>
      <c r="I461" s="100"/>
      <c r="J461" s="103"/>
      <c r="K461" s="100"/>
      <c r="L461" s="100"/>
      <c r="M461" s="101"/>
      <c r="N461" s="102"/>
      <c r="O461" s="103"/>
      <c r="P461" s="103"/>
      <c r="Q461" s="103"/>
      <c r="R461" s="103"/>
      <c r="S461" s="103"/>
      <c r="T461" s="100"/>
      <c r="U461" s="100"/>
      <c r="V461" s="100"/>
      <c r="W461" s="101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1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  <c r="AW461" s="100"/>
      <c r="AX461" s="100"/>
      <c r="AY461" s="100"/>
      <c r="AZ461" s="100"/>
      <c r="BA461" s="100"/>
      <c r="BB461" s="100"/>
      <c r="BC461" s="100"/>
      <c r="BD461" s="100"/>
      <c r="BE461" s="100"/>
      <c r="BF461" s="100"/>
      <c r="BG461" s="100"/>
      <c r="BH461" s="100"/>
      <c r="BI461" s="100"/>
      <c r="BJ461" s="100"/>
      <c r="BK461" s="100"/>
      <c r="BL461" s="100"/>
      <c r="BM461" s="100"/>
      <c r="BN461" s="100"/>
      <c r="BO461" s="100"/>
      <c r="BP461" s="100"/>
      <c r="BQ461" s="100"/>
      <c r="BR461" s="100"/>
      <c r="BS461" s="100"/>
      <c r="BT461" s="100"/>
      <c r="BU461" s="100"/>
      <c r="BV461" s="100"/>
      <c r="BW461" s="100"/>
      <c r="BX461" s="100"/>
      <c r="BY461" s="100"/>
      <c r="BZ461" s="100"/>
      <c r="CA461" s="100"/>
      <c r="CB461" s="100"/>
      <c r="CC461" s="100"/>
      <c r="CD461" s="100"/>
      <c r="CE461" s="100"/>
      <c r="CF461" s="100"/>
      <c r="CG461" s="100"/>
      <c r="CH461" s="100"/>
      <c r="CI461" s="100"/>
      <c r="CJ461" s="100"/>
      <c r="CK461" s="100"/>
      <c r="CL461" s="100"/>
      <c r="CM461" s="100"/>
      <c r="CN461" s="100"/>
      <c r="CO461" s="100"/>
      <c r="CP461" s="100"/>
      <c r="CQ461" s="100"/>
      <c r="CR461" s="100"/>
      <c r="CS461" s="100"/>
      <c r="CT461" s="100"/>
      <c r="CU461" s="100"/>
      <c r="CV461" s="100"/>
      <c r="CW461" s="100"/>
      <c r="CX461" s="100"/>
      <c r="CY461" s="100"/>
      <c r="CZ461" s="100"/>
      <c r="DA461" s="100"/>
      <c r="DB461" s="100"/>
      <c r="DC461" s="100"/>
      <c r="DD461" s="100"/>
      <c r="DE461" s="100"/>
      <c r="DF461" s="100"/>
      <c r="DG461" s="100"/>
      <c r="DH461" s="100"/>
      <c r="DI461" s="100"/>
      <c r="DJ461" s="100"/>
      <c r="DK461" s="100"/>
      <c r="DL461" s="100"/>
      <c r="DM461" s="100"/>
      <c r="DN461" s="100"/>
      <c r="DO461" s="100"/>
      <c r="DP461" s="100"/>
      <c r="DQ461" s="100"/>
      <c r="DR461" s="100"/>
      <c r="DS461" s="100"/>
      <c r="DT461" s="100"/>
      <c r="DU461" s="100"/>
      <c r="DV461" s="100"/>
      <c r="DW461" s="100"/>
      <c r="DX461" s="100"/>
      <c r="DY461" s="100"/>
      <c r="DZ461" s="100"/>
      <c r="EA461" s="100"/>
      <c r="EB461" s="100"/>
      <c r="EC461" s="100"/>
      <c r="ED461" s="100"/>
      <c r="EE461" s="100"/>
      <c r="EF461" s="100"/>
      <c r="EG461" s="100"/>
      <c r="EH461" s="100"/>
      <c r="EI461" s="100"/>
      <c r="EJ461" s="100"/>
      <c r="EK461" s="100"/>
      <c r="EL461" s="100"/>
      <c r="EM461" s="100"/>
      <c r="EN461" s="100"/>
      <c r="EO461" s="100"/>
      <c r="EP461" s="100"/>
      <c r="EQ461" s="223"/>
      <c r="ER461" s="224"/>
      <c r="ES461" s="223"/>
      <c r="ET461" s="223"/>
      <c r="EU461" s="225"/>
      <c r="EV461" s="225"/>
      <c r="EW461" s="225"/>
      <c r="EX461" s="225"/>
      <c r="EY461" s="225"/>
      <c r="EZ461" s="225"/>
      <c r="FA461" s="225"/>
      <c r="FB461" s="225"/>
      <c r="FC461" s="225"/>
      <c r="FD461" s="225"/>
      <c r="FE461" s="225"/>
      <c r="FF461" s="225"/>
      <c r="FG461" s="225"/>
      <c r="FH461" s="225"/>
      <c r="FI461" s="225"/>
      <c r="FJ461" s="225"/>
      <c r="FK461" s="225"/>
      <c r="FL461" s="225"/>
      <c r="FM461" s="223"/>
      <c r="FN461" s="223"/>
      <c r="FO461" s="223"/>
      <c r="FP461" s="223"/>
      <c r="FQ461" s="223"/>
      <c r="FR461" s="223"/>
      <c r="FS461" s="223"/>
      <c r="FT461" s="223"/>
      <c r="FU461" s="223"/>
      <c r="FV461" s="223"/>
      <c r="FW461" s="223"/>
      <c r="FX461" s="223"/>
      <c r="FY461" s="223"/>
      <c r="FZ461" s="223"/>
      <c r="GA461" s="223"/>
    </row>
    <row r="462">
      <c r="A462" s="100"/>
      <c r="B462" s="100"/>
      <c r="C462" s="100"/>
      <c r="D462" s="100"/>
      <c r="E462" s="103"/>
      <c r="F462" s="101"/>
      <c r="G462" s="100"/>
      <c r="H462" s="100"/>
      <c r="I462" s="100"/>
      <c r="J462" s="103"/>
      <c r="K462" s="100"/>
      <c r="L462" s="100"/>
      <c r="M462" s="101"/>
      <c r="N462" s="102"/>
      <c r="O462" s="103"/>
      <c r="P462" s="103"/>
      <c r="Q462" s="103"/>
      <c r="R462" s="103"/>
      <c r="S462" s="103"/>
      <c r="T462" s="100"/>
      <c r="U462" s="100"/>
      <c r="V462" s="100"/>
      <c r="W462" s="101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1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  <c r="BB462" s="100"/>
      <c r="BC462" s="100"/>
      <c r="BD462" s="100"/>
      <c r="BE462" s="100"/>
      <c r="BF462" s="100"/>
      <c r="BG462" s="100"/>
      <c r="BH462" s="100"/>
      <c r="BI462" s="100"/>
      <c r="BJ462" s="100"/>
      <c r="BK462" s="100"/>
      <c r="BL462" s="100"/>
      <c r="BM462" s="100"/>
      <c r="BN462" s="100"/>
      <c r="BO462" s="100"/>
      <c r="BP462" s="100"/>
      <c r="BQ462" s="100"/>
      <c r="BR462" s="100"/>
      <c r="BS462" s="100"/>
      <c r="BT462" s="100"/>
      <c r="BU462" s="100"/>
      <c r="BV462" s="100"/>
      <c r="BW462" s="100"/>
      <c r="BX462" s="100"/>
      <c r="BY462" s="100"/>
      <c r="BZ462" s="100"/>
      <c r="CA462" s="100"/>
      <c r="CB462" s="100"/>
      <c r="CC462" s="100"/>
      <c r="CD462" s="100"/>
      <c r="CE462" s="100"/>
      <c r="CF462" s="100"/>
      <c r="CG462" s="100"/>
      <c r="CH462" s="100"/>
      <c r="CI462" s="100"/>
      <c r="CJ462" s="100"/>
      <c r="CK462" s="100"/>
      <c r="CL462" s="100"/>
      <c r="CM462" s="100"/>
      <c r="CN462" s="100"/>
      <c r="CO462" s="100"/>
      <c r="CP462" s="100"/>
      <c r="CQ462" s="100"/>
      <c r="CR462" s="100"/>
      <c r="CS462" s="100"/>
      <c r="CT462" s="100"/>
      <c r="CU462" s="100"/>
      <c r="CV462" s="100"/>
      <c r="CW462" s="100"/>
      <c r="CX462" s="100"/>
      <c r="CY462" s="100"/>
      <c r="CZ462" s="100"/>
      <c r="DA462" s="100"/>
      <c r="DB462" s="100"/>
      <c r="DC462" s="100"/>
      <c r="DD462" s="100"/>
      <c r="DE462" s="100"/>
      <c r="DF462" s="100"/>
      <c r="DG462" s="100"/>
      <c r="DH462" s="100"/>
      <c r="DI462" s="100"/>
      <c r="DJ462" s="100"/>
      <c r="DK462" s="100"/>
      <c r="DL462" s="100"/>
      <c r="DM462" s="100"/>
      <c r="DN462" s="100"/>
      <c r="DO462" s="100"/>
      <c r="DP462" s="100"/>
      <c r="DQ462" s="100"/>
      <c r="DR462" s="100"/>
      <c r="DS462" s="100"/>
      <c r="DT462" s="100"/>
      <c r="DU462" s="100"/>
      <c r="DV462" s="100"/>
      <c r="DW462" s="100"/>
      <c r="DX462" s="100"/>
      <c r="DY462" s="100"/>
      <c r="DZ462" s="100"/>
      <c r="EA462" s="100"/>
      <c r="EB462" s="100"/>
      <c r="EC462" s="100"/>
      <c r="ED462" s="100"/>
      <c r="EE462" s="100"/>
      <c r="EF462" s="100"/>
      <c r="EG462" s="100"/>
      <c r="EH462" s="100"/>
      <c r="EI462" s="100"/>
      <c r="EJ462" s="100"/>
      <c r="EK462" s="100"/>
      <c r="EL462" s="100"/>
      <c r="EM462" s="100"/>
      <c r="EN462" s="100"/>
      <c r="EO462" s="100"/>
      <c r="EP462" s="100"/>
      <c r="EQ462" s="223"/>
      <c r="ER462" s="224"/>
      <c r="ES462" s="223"/>
      <c r="ET462" s="223"/>
      <c r="EU462" s="225"/>
      <c r="EV462" s="225"/>
      <c r="EW462" s="225"/>
      <c r="EX462" s="225"/>
      <c r="EY462" s="225"/>
      <c r="EZ462" s="225"/>
      <c r="FA462" s="225"/>
      <c r="FB462" s="225"/>
      <c r="FC462" s="225"/>
      <c r="FD462" s="225"/>
      <c r="FE462" s="225"/>
      <c r="FF462" s="225"/>
      <c r="FG462" s="225"/>
      <c r="FH462" s="225"/>
      <c r="FI462" s="225"/>
      <c r="FJ462" s="225"/>
      <c r="FK462" s="225"/>
      <c r="FL462" s="225"/>
      <c r="FM462" s="223"/>
      <c r="FN462" s="223"/>
      <c r="FO462" s="223"/>
      <c r="FP462" s="223"/>
      <c r="FQ462" s="223"/>
      <c r="FR462" s="223"/>
      <c r="FS462" s="223"/>
      <c r="FT462" s="223"/>
      <c r="FU462" s="223"/>
      <c r="FV462" s="223"/>
      <c r="FW462" s="223"/>
      <c r="FX462" s="223"/>
      <c r="FY462" s="223"/>
      <c r="FZ462" s="223"/>
      <c r="GA462" s="223"/>
    </row>
    <row r="463">
      <c r="A463" s="100"/>
      <c r="B463" s="100"/>
      <c r="C463" s="100"/>
      <c r="D463" s="100"/>
      <c r="E463" s="103"/>
      <c r="F463" s="101"/>
      <c r="G463" s="100"/>
      <c r="H463" s="100"/>
      <c r="I463" s="100"/>
      <c r="J463" s="103"/>
      <c r="K463" s="100"/>
      <c r="L463" s="100"/>
      <c r="M463" s="101"/>
      <c r="N463" s="102"/>
      <c r="O463" s="103"/>
      <c r="P463" s="103"/>
      <c r="Q463" s="103"/>
      <c r="R463" s="103"/>
      <c r="S463" s="103"/>
      <c r="T463" s="100"/>
      <c r="U463" s="100"/>
      <c r="V463" s="100"/>
      <c r="W463" s="101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1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  <c r="AW463" s="100"/>
      <c r="AX463" s="100"/>
      <c r="AY463" s="100"/>
      <c r="AZ463" s="100"/>
      <c r="BA463" s="100"/>
      <c r="BB463" s="100"/>
      <c r="BC463" s="100"/>
      <c r="BD463" s="100"/>
      <c r="BE463" s="100"/>
      <c r="BF463" s="100"/>
      <c r="BG463" s="100"/>
      <c r="BH463" s="100"/>
      <c r="BI463" s="100"/>
      <c r="BJ463" s="100"/>
      <c r="BK463" s="100"/>
      <c r="BL463" s="100"/>
      <c r="BM463" s="100"/>
      <c r="BN463" s="100"/>
      <c r="BO463" s="100"/>
      <c r="BP463" s="100"/>
      <c r="BQ463" s="100"/>
      <c r="BR463" s="100"/>
      <c r="BS463" s="100"/>
      <c r="BT463" s="100"/>
      <c r="BU463" s="100"/>
      <c r="BV463" s="100"/>
      <c r="BW463" s="100"/>
      <c r="BX463" s="100"/>
      <c r="BY463" s="100"/>
      <c r="BZ463" s="100"/>
      <c r="CA463" s="100"/>
      <c r="CB463" s="100"/>
      <c r="CC463" s="100"/>
      <c r="CD463" s="100"/>
      <c r="CE463" s="100"/>
      <c r="CF463" s="100"/>
      <c r="CG463" s="100"/>
      <c r="CH463" s="100"/>
      <c r="CI463" s="100"/>
      <c r="CJ463" s="100"/>
      <c r="CK463" s="100"/>
      <c r="CL463" s="100"/>
      <c r="CM463" s="100"/>
      <c r="CN463" s="100"/>
      <c r="CO463" s="100"/>
      <c r="CP463" s="100"/>
      <c r="CQ463" s="100"/>
      <c r="CR463" s="100"/>
      <c r="CS463" s="100"/>
      <c r="CT463" s="100"/>
      <c r="CU463" s="100"/>
      <c r="CV463" s="100"/>
      <c r="CW463" s="100"/>
      <c r="CX463" s="100"/>
      <c r="CY463" s="100"/>
      <c r="CZ463" s="100"/>
      <c r="DA463" s="100"/>
      <c r="DB463" s="100"/>
      <c r="DC463" s="100"/>
      <c r="DD463" s="100"/>
      <c r="DE463" s="100"/>
      <c r="DF463" s="100"/>
      <c r="DG463" s="100"/>
      <c r="DH463" s="100"/>
      <c r="DI463" s="100"/>
      <c r="DJ463" s="100"/>
      <c r="DK463" s="100"/>
      <c r="DL463" s="100"/>
      <c r="DM463" s="100"/>
      <c r="DN463" s="100"/>
      <c r="DO463" s="100"/>
      <c r="DP463" s="100"/>
      <c r="DQ463" s="100"/>
      <c r="DR463" s="100"/>
      <c r="DS463" s="100"/>
      <c r="DT463" s="100"/>
      <c r="DU463" s="100"/>
      <c r="DV463" s="100"/>
      <c r="DW463" s="100"/>
      <c r="DX463" s="100"/>
      <c r="DY463" s="100"/>
      <c r="DZ463" s="100"/>
      <c r="EA463" s="100"/>
      <c r="EB463" s="100"/>
      <c r="EC463" s="100"/>
      <c r="ED463" s="100"/>
      <c r="EE463" s="100"/>
      <c r="EF463" s="100"/>
      <c r="EG463" s="100"/>
      <c r="EH463" s="100"/>
      <c r="EI463" s="100"/>
      <c r="EJ463" s="100"/>
      <c r="EK463" s="100"/>
      <c r="EL463" s="100"/>
      <c r="EM463" s="100"/>
      <c r="EN463" s="100"/>
      <c r="EO463" s="100"/>
      <c r="EP463" s="100"/>
      <c r="EQ463" s="223"/>
      <c r="ER463" s="224"/>
      <c r="ES463" s="223"/>
      <c r="ET463" s="223"/>
      <c r="EU463" s="225"/>
      <c r="EV463" s="225"/>
      <c r="EW463" s="225"/>
      <c r="EX463" s="225"/>
      <c r="EY463" s="225"/>
      <c r="EZ463" s="225"/>
      <c r="FA463" s="225"/>
      <c r="FB463" s="225"/>
      <c r="FC463" s="225"/>
      <c r="FD463" s="225"/>
      <c r="FE463" s="225"/>
      <c r="FF463" s="225"/>
      <c r="FG463" s="225"/>
      <c r="FH463" s="225"/>
      <c r="FI463" s="225"/>
      <c r="FJ463" s="225"/>
      <c r="FK463" s="225"/>
      <c r="FL463" s="225"/>
      <c r="FM463" s="223"/>
      <c r="FN463" s="223"/>
      <c r="FO463" s="223"/>
      <c r="FP463" s="223"/>
      <c r="FQ463" s="223"/>
      <c r="FR463" s="223"/>
      <c r="FS463" s="223"/>
      <c r="FT463" s="223"/>
      <c r="FU463" s="223"/>
      <c r="FV463" s="223"/>
      <c r="FW463" s="223"/>
      <c r="FX463" s="223"/>
      <c r="FY463" s="223"/>
      <c r="FZ463" s="223"/>
      <c r="GA463" s="223"/>
    </row>
    <row r="464">
      <c r="A464" s="100"/>
      <c r="B464" s="100"/>
      <c r="C464" s="100"/>
      <c r="D464" s="100"/>
      <c r="E464" s="103"/>
      <c r="F464" s="101"/>
      <c r="G464" s="100"/>
      <c r="H464" s="100"/>
      <c r="I464" s="100"/>
      <c r="J464" s="103"/>
      <c r="K464" s="100"/>
      <c r="L464" s="100"/>
      <c r="M464" s="101"/>
      <c r="N464" s="102"/>
      <c r="O464" s="103"/>
      <c r="P464" s="103"/>
      <c r="Q464" s="103"/>
      <c r="R464" s="103"/>
      <c r="S464" s="103"/>
      <c r="T464" s="100"/>
      <c r="U464" s="100"/>
      <c r="V464" s="100"/>
      <c r="W464" s="101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1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  <c r="AW464" s="100"/>
      <c r="AX464" s="100"/>
      <c r="AY464" s="100"/>
      <c r="AZ464" s="100"/>
      <c r="BA464" s="100"/>
      <c r="BB464" s="100"/>
      <c r="BC464" s="100"/>
      <c r="BD464" s="100"/>
      <c r="BE464" s="100"/>
      <c r="BF464" s="100"/>
      <c r="BG464" s="100"/>
      <c r="BH464" s="100"/>
      <c r="BI464" s="100"/>
      <c r="BJ464" s="100"/>
      <c r="BK464" s="100"/>
      <c r="BL464" s="100"/>
      <c r="BM464" s="100"/>
      <c r="BN464" s="100"/>
      <c r="BO464" s="100"/>
      <c r="BP464" s="100"/>
      <c r="BQ464" s="100"/>
      <c r="BR464" s="100"/>
      <c r="BS464" s="100"/>
      <c r="BT464" s="100"/>
      <c r="BU464" s="100"/>
      <c r="BV464" s="100"/>
      <c r="BW464" s="100"/>
      <c r="BX464" s="100"/>
      <c r="BY464" s="100"/>
      <c r="BZ464" s="100"/>
      <c r="CA464" s="100"/>
      <c r="CB464" s="100"/>
      <c r="CC464" s="100"/>
      <c r="CD464" s="100"/>
      <c r="CE464" s="100"/>
      <c r="CF464" s="100"/>
      <c r="CG464" s="100"/>
      <c r="CH464" s="100"/>
      <c r="CI464" s="100"/>
      <c r="CJ464" s="100"/>
      <c r="CK464" s="100"/>
      <c r="CL464" s="100"/>
      <c r="CM464" s="100"/>
      <c r="CN464" s="100"/>
      <c r="CO464" s="100"/>
      <c r="CP464" s="100"/>
      <c r="CQ464" s="100"/>
      <c r="CR464" s="100"/>
      <c r="CS464" s="100"/>
      <c r="CT464" s="100"/>
      <c r="CU464" s="100"/>
      <c r="CV464" s="100"/>
      <c r="CW464" s="100"/>
      <c r="CX464" s="100"/>
      <c r="CY464" s="100"/>
      <c r="CZ464" s="100"/>
      <c r="DA464" s="100"/>
      <c r="DB464" s="100"/>
      <c r="DC464" s="100"/>
      <c r="DD464" s="100"/>
      <c r="DE464" s="100"/>
      <c r="DF464" s="100"/>
      <c r="DG464" s="100"/>
      <c r="DH464" s="100"/>
      <c r="DI464" s="100"/>
      <c r="DJ464" s="100"/>
      <c r="DK464" s="100"/>
      <c r="DL464" s="100"/>
      <c r="DM464" s="100"/>
      <c r="DN464" s="100"/>
      <c r="DO464" s="100"/>
      <c r="DP464" s="100"/>
      <c r="DQ464" s="100"/>
      <c r="DR464" s="100"/>
      <c r="DS464" s="100"/>
      <c r="DT464" s="100"/>
      <c r="DU464" s="100"/>
      <c r="DV464" s="100"/>
      <c r="DW464" s="100"/>
      <c r="DX464" s="100"/>
      <c r="DY464" s="100"/>
      <c r="DZ464" s="100"/>
      <c r="EA464" s="100"/>
      <c r="EB464" s="100"/>
      <c r="EC464" s="100"/>
      <c r="ED464" s="100"/>
      <c r="EE464" s="100"/>
      <c r="EF464" s="100"/>
      <c r="EG464" s="100"/>
      <c r="EH464" s="100"/>
      <c r="EI464" s="100"/>
      <c r="EJ464" s="100"/>
      <c r="EK464" s="100"/>
      <c r="EL464" s="100"/>
      <c r="EM464" s="100"/>
      <c r="EN464" s="100"/>
      <c r="EO464" s="100"/>
      <c r="EP464" s="100"/>
      <c r="EQ464" s="223"/>
      <c r="ER464" s="224"/>
      <c r="ES464" s="223"/>
      <c r="ET464" s="223"/>
      <c r="EU464" s="225"/>
      <c r="EV464" s="225"/>
      <c r="EW464" s="225"/>
      <c r="EX464" s="225"/>
      <c r="EY464" s="225"/>
      <c r="EZ464" s="225"/>
      <c r="FA464" s="225"/>
      <c r="FB464" s="225"/>
      <c r="FC464" s="225"/>
      <c r="FD464" s="225"/>
      <c r="FE464" s="225"/>
      <c r="FF464" s="225"/>
      <c r="FG464" s="225"/>
      <c r="FH464" s="225"/>
      <c r="FI464" s="225"/>
      <c r="FJ464" s="225"/>
      <c r="FK464" s="225"/>
      <c r="FL464" s="225"/>
      <c r="FM464" s="223"/>
      <c r="FN464" s="223"/>
      <c r="FO464" s="223"/>
      <c r="FP464" s="223"/>
      <c r="FQ464" s="223"/>
      <c r="FR464" s="223"/>
      <c r="FS464" s="223"/>
      <c r="FT464" s="223"/>
      <c r="FU464" s="223"/>
      <c r="FV464" s="223"/>
      <c r="FW464" s="223"/>
      <c r="FX464" s="223"/>
      <c r="FY464" s="223"/>
      <c r="FZ464" s="223"/>
      <c r="GA464" s="223"/>
    </row>
    <row r="465">
      <c r="A465" s="100"/>
      <c r="B465" s="100"/>
      <c r="C465" s="100"/>
      <c r="D465" s="100"/>
      <c r="E465" s="103"/>
      <c r="F465" s="101"/>
      <c r="G465" s="100"/>
      <c r="H465" s="100"/>
      <c r="I465" s="100"/>
      <c r="J465" s="103"/>
      <c r="K465" s="100"/>
      <c r="L465" s="100"/>
      <c r="M465" s="101"/>
      <c r="N465" s="102"/>
      <c r="O465" s="103"/>
      <c r="P465" s="103"/>
      <c r="Q465" s="103"/>
      <c r="R465" s="103"/>
      <c r="S465" s="103"/>
      <c r="T465" s="100"/>
      <c r="U465" s="100"/>
      <c r="V465" s="100"/>
      <c r="W465" s="101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1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0"/>
      <c r="BA465" s="100"/>
      <c r="BB465" s="100"/>
      <c r="BC465" s="100"/>
      <c r="BD465" s="100"/>
      <c r="BE465" s="100"/>
      <c r="BF465" s="100"/>
      <c r="BG465" s="100"/>
      <c r="BH465" s="100"/>
      <c r="BI465" s="100"/>
      <c r="BJ465" s="100"/>
      <c r="BK465" s="100"/>
      <c r="BL465" s="100"/>
      <c r="BM465" s="100"/>
      <c r="BN465" s="100"/>
      <c r="BO465" s="100"/>
      <c r="BP465" s="100"/>
      <c r="BQ465" s="100"/>
      <c r="BR465" s="100"/>
      <c r="BS465" s="100"/>
      <c r="BT465" s="100"/>
      <c r="BU465" s="100"/>
      <c r="BV465" s="100"/>
      <c r="BW465" s="100"/>
      <c r="BX465" s="100"/>
      <c r="BY465" s="100"/>
      <c r="BZ465" s="100"/>
      <c r="CA465" s="100"/>
      <c r="CB465" s="100"/>
      <c r="CC465" s="100"/>
      <c r="CD465" s="100"/>
      <c r="CE465" s="100"/>
      <c r="CF465" s="100"/>
      <c r="CG465" s="100"/>
      <c r="CH465" s="100"/>
      <c r="CI465" s="100"/>
      <c r="CJ465" s="100"/>
      <c r="CK465" s="100"/>
      <c r="CL465" s="100"/>
      <c r="CM465" s="100"/>
      <c r="CN465" s="100"/>
      <c r="CO465" s="100"/>
      <c r="CP465" s="100"/>
      <c r="CQ465" s="100"/>
      <c r="CR465" s="100"/>
      <c r="CS465" s="100"/>
      <c r="CT465" s="100"/>
      <c r="CU465" s="100"/>
      <c r="CV465" s="100"/>
      <c r="CW465" s="100"/>
      <c r="CX465" s="100"/>
      <c r="CY465" s="100"/>
      <c r="CZ465" s="100"/>
      <c r="DA465" s="100"/>
      <c r="DB465" s="100"/>
      <c r="DC465" s="100"/>
      <c r="DD465" s="100"/>
      <c r="DE465" s="100"/>
      <c r="DF465" s="100"/>
      <c r="DG465" s="100"/>
      <c r="DH465" s="100"/>
      <c r="DI465" s="100"/>
      <c r="DJ465" s="100"/>
      <c r="DK465" s="100"/>
      <c r="DL465" s="100"/>
      <c r="DM465" s="100"/>
      <c r="DN465" s="100"/>
      <c r="DO465" s="100"/>
      <c r="DP465" s="100"/>
      <c r="DQ465" s="100"/>
      <c r="DR465" s="100"/>
      <c r="DS465" s="100"/>
      <c r="DT465" s="100"/>
      <c r="DU465" s="100"/>
      <c r="DV465" s="100"/>
      <c r="DW465" s="100"/>
      <c r="DX465" s="100"/>
      <c r="DY465" s="100"/>
      <c r="DZ465" s="100"/>
      <c r="EA465" s="100"/>
      <c r="EB465" s="100"/>
      <c r="EC465" s="100"/>
      <c r="ED465" s="100"/>
      <c r="EE465" s="100"/>
      <c r="EF465" s="100"/>
      <c r="EG465" s="100"/>
      <c r="EH465" s="100"/>
      <c r="EI465" s="100"/>
      <c r="EJ465" s="100"/>
      <c r="EK465" s="100"/>
      <c r="EL465" s="100"/>
      <c r="EM465" s="100"/>
      <c r="EN465" s="100"/>
      <c r="EO465" s="100"/>
      <c r="EP465" s="100"/>
      <c r="EQ465" s="223"/>
      <c r="ER465" s="224"/>
      <c r="ES465" s="223"/>
      <c r="ET465" s="223"/>
      <c r="EU465" s="225"/>
      <c r="EV465" s="225"/>
      <c r="EW465" s="225"/>
      <c r="EX465" s="225"/>
      <c r="EY465" s="225"/>
      <c r="EZ465" s="225"/>
      <c r="FA465" s="225"/>
      <c r="FB465" s="225"/>
      <c r="FC465" s="225"/>
      <c r="FD465" s="225"/>
      <c r="FE465" s="225"/>
      <c r="FF465" s="225"/>
      <c r="FG465" s="225"/>
      <c r="FH465" s="225"/>
      <c r="FI465" s="225"/>
      <c r="FJ465" s="225"/>
      <c r="FK465" s="225"/>
      <c r="FL465" s="225"/>
      <c r="FM465" s="223"/>
      <c r="FN465" s="223"/>
      <c r="FO465" s="223"/>
      <c r="FP465" s="223"/>
      <c r="FQ465" s="223"/>
      <c r="FR465" s="223"/>
      <c r="FS465" s="223"/>
      <c r="FT465" s="223"/>
      <c r="FU465" s="223"/>
      <c r="FV465" s="223"/>
      <c r="FW465" s="223"/>
      <c r="FX465" s="223"/>
      <c r="FY465" s="223"/>
      <c r="FZ465" s="223"/>
      <c r="GA465" s="223"/>
    </row>
    <row r="466">
      <c r="A466" s="100"/>
      <c r="B466" s="100"/>
      <c r="C466" s="100"/>
      <c r="D466" s="100"/>
      <c r="E466" s="103"/>
      <c r="F466" s="101"/>
      <c r="G466" s="100"/>
      <c r="H466" s="100"/>
      <c r="I466" s="100"/>
      <c r="J466" s="103"/>
      <c r="K466" s="100"/>
      <c r="L466" s="100"/>
      <c r="M466" s="101"/>
      <c r="N466" s="102"/>
      <c r="O466" s="103"/>
      <c r="P466" s="103"/>
      <c r="Q466" s="103"/>
      <c r="R466" s="103"/>
      <c r="S466" s="103"/>
      <c r="T466" s="100"/>
      <c r="U466" s="100"/>
      <c r="V466" s="100"/>
      <c r="W466" s="101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1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0"/>
      <c r="BA466" s="100"/>
      <c r="BB466" s="100"/>
      <c r="BC466" s="100"/>
      <c r="BD466" s="100"/>
      <c r="BE466" s="100"/>
      <c r="BF466" s="100"/>
      <c r="BG466" s="100"/>
      <c r="BH466" s="100"/>
      <c r="BI466" s="100"/>
      <c r="BJ466" s="100"/>
      <c r="BK466" s="100"/>
      <c r="BL466" s="100"/>
      <c r="BM466" s="100"/>
      <c r="BN466" s="100"/>
      <c r="BO466" s="100"/>
      <c r="BP466" s="100"/>
      <c r="BQ466" s="100"/>
      <c r="BR466" s="100"/>
      <c r="BS466" s="100"/>
      <c r="BT466" s="100"/>
      <c r="BU466" s="100"/>
      <c r="BV466" s="100"/>
      <c r="BW466" s="100"/>
      <c r="BX466" s="100"/>
      <c r="BY466" s="100"/>
      <c r="BZ466" s="100"/>
      <c r="CA466" s="100"/>
      <c r="CB466" s="100"/>
      <c r="CC466" s="100"/>
      <c r="CD466" s="100"/>
      <c r="CE466" s="100"/>
      <c r="CF466" s="100"/>
      <c r="CG466" s="100"/>
      <c r="CH466" s="100"/>
      <c r="CI466" s="100"/>
      <c r="CJ466" s="100"/>
      <c r="CK466" s="100"/>
      <c r="CL466" s="100"/>
      <c r="CM466" s="100"/>
      <c r="CN466" s="100"/>
      <c r="CO466" s="100"/>
      <c r="CP466" s="100"/>
      <c r="CQ466" s="100"/>
      <c r="CR466" s="100"/>
      <c r="CS466" s="100"/>
      <c r="CT466" s="100"/>
      <c r="CU466" s="100"/>
      <c r="CV466" s="100"/>
      <c r="CW466" s="100"/>
      <c r="CX466" s="100"/>
      <c r="CY466" s="100"/>
      <c r="CZ466" s="100"/>
      <c r="DA466" s="100"/>
      <c r="DB466" s="100"/>
      <c r="DC466" s="100"/>
      <c r="DD466" s="100"/>
      <c r="DE466" s="100"/>
      <c r="DF466" s="100"/>
      <c r="DG466" s="100"/>
      <c r="DH466" s="100"/>
      <c r="DI466" s="100"/>
      <c r="DJ466" s="100"/>
      <c r="DK466" s="100"/>
      <c r="DL466" s="100"/>
      <c r="DM466" s="100"/>
      <c r="DN466" s="100"/>
      <c r="DO466" s="100"/>
      <c r="DP466" s="100"/>
      <c r="DQ466" s="100"/>
      <c r="DR466" s="100"/>
      <c r="DS466" s="100"/>
      <c r="DT466" s="100"/>
      <c r="DU466" s="100"/>
      <c r="DV466" s="100"/>
      <c r="DW466" s="100"/>
      <c r="DX466" s="100"/>
      <c r="DY466" s="100"/>
      <c r="DZ466" s="100"/>
      <c r="EA466" s="100"/>
      <c r="EB466" s="100"/>
      <c r="EC466" s="100"/>
      <c r="ED466" s="100"/>
      <c r="EE466" s="100"/>
      <c r="EF466" s="100"/>
      <c r="EG466" s="100"/>
      <c r="EH466" s="100"/>
      <c r="EI466" s="100"/>
      <c r="EJ466" s="100"/>
      <c r="EK466" s="100"/>
      <c r="EL466" s="100"/>
      <c r="EM466" s="100"/>
      <c r="EN466" s="100"/>
      <c r="EO466" s="100"/>
      <c r="EP466" s="100"/>
      <c r="EQ466" s="223"/>
      <c r="ER466" s="224"/>
      <c r="ES466" s="223"/>
      <c r="ET466" s="223"/>
      <c r="EU466" s="225"/>
      <c r="EV466" s="225"/>
      <c r="EW466" s="225"/>
      <c r="EX466" s="225"/>
      <c r="EY466" s="225"/>
      <c r="EZ466" s="225"/>
      <c r="FA466" s="225"/>
      <c r="FB466" s="225"/>
      <c r="FC466" s="225"/>
      <c r="FD466" s="225"/>
      <c r="FE466" s="225"/>
      <c r="FF466" s="225"/>
      <c r="FG466" s="225"/>
      <c r="FH466" s="225"/>
      <c r="FI466" s="225"/>
      <c r="FJ466" s="225"/>
      <c r="FK466" s="225"/>
      <c r="FL466" s="225"/>
      <c r="FM466" s="223"/>
      <c r="FN466" s="223"/>
      <c r="FO466" s="223"/>
      <c r="FP466" s="223"/>
      <c r="FQ466" s="223"/>
      <c r="FR466" s="223"/>
      <c r="FS466" s="223"/>
      <c r="FT466" s="223"/>
      <c r="FU466" s="223"/>
      <c r="FV466" s="223"/>
      <c r="FW466" s="223"/>
      <c r="FX466" s="223"/>
      <c r="FY466" s="223"/>
      <c r="FZ466" s="223"/>
      <c r="GA466" s="223"/>
    </row>
    <row r="467">
      <c r="A467" s="100"/>
      <c r="B467" s="100"/>
      <c r="C467" s="100"/>
      <c r="D467" s="100"/>
      <c r="E467" s="103"/>
      <c r="F467" s="101"/>
      <c r="G467" s="100"/>
      <c r="H467" s="100"/>
      <c r="I467" s="100"/>
      <c r="J467" s="103"/>
      <c r="K467" s="100"/>
      <c r="L467" s="100"/>
      <c r="M467" s="101"/>
      <c r="N467" s="102"/>
      <c r="O467" s="103"/>
      <c r="P467" s="103"/>
      <c r="Q467" s="103"/>
      <c r="R467" s="103"/>
      <c r="S467" s="103"/>
      <c r="T467" s="100"/>
      <c r="U467" s="100"/>
      <c r="V467" s="100"/>
      <c r="W467" s="101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1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0"/>
      <c r="BA467" s="100"/>
      <c r="BB467" s="100"/>
      <c r="BC467" s="100"/>
      <c r="BD467" s="100"/>
      <c r="BE467" s="100"/>
      <c r="BF467" s="100"/>
      <c r="BG467" s="100"/>
      <c r="BH467" s="100"/>
      <c r="BI467" s="100"/>
      <c r="BJ467" s="100"/>
      <c r="BK467" s="100"/>
      <c r="BL467" s="100"/>
      <c r="BM467" s="100"/>
      <c r="BN467" s="100"/>
      <c r="BO467" s="100"/>
      <c r="BP467" s="100"/>
      <c r="BQ467" s="100"/>
      <c r="BR467" s="100"/>
      <c r="BS467" s="100"/>
      <c r="BT467" s="100"/>
      <c r="BU467" s="100"/>
      <c r="BV467" s="100"/>
      <c r="BW467" s="100"/>
      <c r="BX467" s="100"/>
      <c r="BY467" s="100"/>
      <c r="BZ467" s="100"/>
      <c r="CA467" s="100"/>
      <c r="CB467" s="100"/>
      <c r="CC467" s="100"/>
      <c r="CD467" s="100"/>
      <c r="CE467" s="100"/>
      <c r="CF467" s="100"/>
      <c r="CG467" s="100"/>
      <c r="CH467" s="100"/>
      <c r="CI467" s="100"/>
      <c r="CJ467" s="100"/>
      <c r="CK467" s="100"/>
      <c r="CL467" s="100"/>
      <c r="CM467" s="100"/>
      <c r="CN467" s="100"/>
      <c r="CO467" s="100"/>
      <c r="CP467" s="100"/>
      <c r="CQ467" s="100"/>
      <c r="CR467" s="100"/>
      <c r="CS467" s="100"/>
      <c r="CT467" s="100"/>
      <c r="CU467" s="100"/>
      <c r="CV467" s="100"/>
      <c r="CW467" s="100"/>
      <c r="CX467" s="100"/>
      <c r="CY467" s="100"/>
      <c r="CZ467" s="100"/>
      <c r="DA467" s="100"/>
      <c r="DB467" s="100"/>
      <c r="DC467" s="100"/>
      <c r="DD467" s="100"/>
      <c r="DE467" s="100"/>
      <c r="DF467" s="100"/>
      <c r="DG467" s="100"/>
      <c r="DH467" s="100"/>
      <c r="DI467" s="100"/>
      <c r="DJ467" s="100"/>
      <c r="DK467" s="100"/>
      <c r="DL467" s="100"/>
      <c r="DM467" s="100"/>
      <c r="DN467" s="100"/>
      <c r="DO467" s="100"/>
      <c r="DP467" s="100"/>
      <c r="DQ467" s="100"/>
      <c r="DR467" s="100"/>
      <c r="DS467" s="100"/>
      <c r="DT467" s="100"/>
      <c r="DU467" s="100"/>
      <c r="DV467" s="100"/>
      <c r="DW467" s="100"/>
      <c r="DX467" s="100"/>
      <c r="DY467" s="100"/>
      <c r="DZ467" s="100"/>
      <c r="EA467" s="100"/>
      <c r="EB467" s="100"/>
      <c r="EC467" s="100"/>
      <c r="ED467" s="100"/>
      <c r="EE467" s="100"/>
      <c r="EF467" s="100"/>
      <c r="EG467" s="100"/>
      <c r="EH467" s="100"/>
      <c r="EI467" s="100"/>
      <c r="EJ467" s="100"/>
      <c r="EK467" s="100"/>
      <c r="EL467" s="100"/>
      <c r="EM467" s="100"/>
      <c r="EN467" s="100"/>
      <c r="EO467" s="100"/>
      <c r="EP467" s="100"/>
      <c r="EQ467" s="223"/>
      <c r="ER467" s="224"/>
      <c r="ES467" s="223"/>
      <c r="ET467" s="223"/>
      <c r="EU467" s="225"/>
      <c r="EV467" s="225"/>
      <c r="EW467" s="225"/>
      <c r="EX467" s="225"/>
      <c r="EY467" s="225"/>
      <c r="EZ467" s="225"/>
      <c r="FA467" s="225"/>
      <c r="FB467" s="225"/>
      <c r="FC467" s="225"/>
      <c r="FD467" s="225"/>
      <c r="FE467" s="225"/>
      <c r="FF467" s="225"/>
      <c r="FG467" s="225"/>
      <c r="FH467" s="225"/>
      <c r="FI467" s="225"/>
      <c r="FJ467" s="225"/>
      <c r="FK467" s="225"/>
      <c r="FL467" s="225"/>
      <c r="FM467" s="223"/>
      <c r="FN467" s="223"/>
      <c r="FO467" s="223"/>
      <c r="FP467" s="223"/>
      <c r="FQ467" s="223"/>
      <c r="FR467" s="223"/>
      <c r="FS467" s="223"/>
      <c r="FT467" s="223"/>
      <c r="FU467" s="223"/>
      <c r="FV467" s="223"/>
      <c r="FW467" s="223"/>
      <c r="FX467" s="223"/>
      <c r="FY467" s="223"/>
      <c r="FZ467" s="223"/>
      <c r="GA467" s="223"/>
    </row>
    <row r="468">
      <c r="A468" s="100"/>
      <c r="B468" s="100"/>
      <c r="C468" s="100"/>
      <c r="D468" s="100"/>
      <c r="E468" s="103"/>
      <c r="F468" s="101"/>
      <c r="G468" s="100"/>
      <c r="H468" s="100"/>
      <c r="I468" s="100"/>
      <c r="J468" s="103"/>
      <c r="K468" s="100"/>
      <c r="L468" s="100"/>
      <c r="M468" s="101"/>
      <c r="N468" s="102"/>
      <c r="O468" s="103"/>
      <c r="P468" s="103"/>
      <c r="Q468" s="103"/>
      <c r="R468" s="103"/>
      <c r="S468" s="103"/>
      <c r="T468" s="100"/>
      <c r="U468" s="100"/>
      <c r="V468" s="100"/>
      <c r="W468" s="101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1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0"/>
      <c r="BA468" s="100"/>
      <c r="BB468" s="100"/>
      <c r="BC468" s="100"/>
      <c r="BD468" s="100"/>
      <c r="BE468" s="100"/>
      <c r="BF468" s="100"/>
      <c r="BG468" s="100"/>
      <c r="BH468" s="100"/>
      <c r="BI468" s="100"/>
      <c r="BJ468" s="100"/>
      <c r="BK468" s="100"/>
      <c r="BL468" s="100"/>
      <c r="BM468" s="100"/>
      <c r="BN468" s="100"/>
      <c r="BO468" s="100"/>
      <c r="BP468" s="100"/>
      <c r="BQ468" s="100"/>
      <c r="BR468" s="100"/>
      <c r="BS468" s="100"/>
      <c r="BT468" s="100"/>
      <c r="BU468" s="100"/>
      <c r="BV468" s="100"/>
      <c r="BW468" s="100"/>
      <c r="BX468" s="100"/>
      <c r="BY468" s="100"/>
      <c r="BZ468" s="100"/>
      <c r="CA468" s="100"/>
      <c r="CB468" s="100"/>
      <c r="CC468" s="100"/>
      <c r="CD468" s="100"/>
      <c r="CE468" s="100"/>
      <c r="CF468" s="100"/>
      <c r="CG468" s="100"/>
      <c r="CH468" s="100"/>
      <c r="CI468" s="100"/>
      <c r="CJ468" s="100"/>
      <c r="CK468" s="100"/>
      <c r="CL468" s="100"/>
      <c r="CM468" s="100"/>
      <c r="CN468" s="100"/>
      <c r="CO468" s="100"/>
      <c r="CP468" s="100"/>
      <c r="CQ468" s="100"/>
      <c r="CR468" s="100"/>
      <c r="CS468" s="100"/>
      <c r="CT468" s="100"/>
      <c r="CU468" s="100"/>
      <c r="CV468" s="100"/>
      <c r="CW468" s="100"/>
      <c r="CX468" s="100"/>
      <c r="CY468" s="100"/>
      <c r="CZ468" s="100"/>
      <c r="DA468" s="100"/>
      <c r="DB468" s="100"/>
      <c r="DC468" s="100"/>
      <c r="DD468" s="100"/>
      <c r="DE468" s="100"/>
      <c r="DF468" s="100"/>
      <c r="DG468" s="100"/>
      <c r="DH468" s="100"/>
      <c r="DI468" s="100"/>
      <c r="DJ468" s="100"/>
      <c r="DK468" s="100"/>
      <c r="DL468" s="100"/>
      <c r="DM468" s="100"/>
      <c r="DN468" s="100"/>
      <c r="DO468" s="100"/>
      <c r="DP468" s="100"/>
      <c r="DQ468" s="100"/>
      <c r="DR468" s="100"/>
      <c r="DS468" s="100"/>
      <c r="DT468" s="100"/>
      <c r="DU468" s="100"/>
      <c r="DV468" s="100"/>
      <c r="DW468" s="100"/>
      <c r="DX468" s="100"/>
      <c r="DY468" s="100"/>
      <c r="DZ468" s="100"/>
      <c r="EA468" s="100"/>
      <c r="EB468" s="100"/>
      <c r="EC468" s="100"/>
      <c r="ED468" s="100"/>
      <c r="EE468" s="100"/>
      <c r="EF468" s="100"/>
      <c r="EG468" s="100"/>
      <c r="EH468" s="100"/>
      <c r="EI468" s="100"/>
      <c r="EJ468" s="100"/>
      <c r="EK468" s="100"/>
      <c r="EL468" s="100"/>
      <c r="EM468" s="100"/>
      <c r="EN468" s="100"/>
      <c r="EO468" s="100"/>
      <c r="EP468" s="100"/>
      <c r="EQ468" s="223"/>
      <c r="ER468" s="224"/>
      <c r="ES468" s="223"/>
      <c r="ET468" s="223"/>
      <c r="EU468" s="225"/>
      <c r="EV468" s="225"/>
      <c r="EW468" s="225"/>
      <c r="EX468" s="225"/>
      <c r="EY468" s="225"/>
      <c r="EZ468" s="225"/>
      <c r="FA468" s="225"/>
      <c r="FB468" s="225"/>
      <c r="FC468" s="225"/>
      <c r="FD468" s="225"/>
      <c r="FE468" s="225"/>
      <c r="FF468" s="225"/>
      <c r="FG468" s="225"/>
      <c r="FH468" s="225"/>
      <c r="FI468" s="225"/>
      <c r="FJ468" s="225"/>
      <c r="FK468" s="225"/>
      <c r="FL468" s="225"/>
      <c r="FM468" s="223"/>
      <c r="FN468" s="223"/>
      <c r="FO468" s="223"/>
      <c r="FP468" s="223"/>
      <c r="FQ468" s="223"/>
      <c r="FR468" s="223"/>
      <c r="FS468" s="223"/>
      <c r="FT468" s="223"/>
      <c r="FU468" s="223"/>
      <c r="FV468" s="223"/>
      <c r="FW468" s="223"/>
      <c r="FX468" s="223"/>
      <c r="FY468" s="223"/>
      <c r="FZ468" s="223"/>
      <c r="GA468" s="223"/>
    </row>
    <row r="469">
      <c r="A469" s="100"/>
      <c r="B469" s="100"/>
      <c r="C469" s="100"/>
      <c r="D469" s="100"/>
      <c r="E469" s="103"/>
      <c r="F469" s="101"/>
      <c r="G469" s="100"/>
      <c r="H469" s="100"/>
      <c r="I469" s="100"/>
      <c r="J469" s="103"/>
      <c r="K469" s="100"/>
      <c r="L469" s="100"/>
      <c r="M469" s="101"/>
      <c r="N469" s="102"/>
      <c r="O469" s="103"/>
      <c r="P469" s="103"/>
      <c r="Q469" s="103"/>
      <c r="R469" s="103"/>
      <c r="S469" s="103"/>
      <c r="T469" s="100"/>
      <c r="U469" s="100"/>
      <c r="V469" s="100"/>
      <c r="W469" s="101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1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0"/>
      <c r="BA469" s="100"/>
      <c r="BB469" s="100"/>
      <c r="BC469" s="100"/>
      <c r="BD469" s="100"/>
      <c r="BE469" s="100"/>
      <c r="BF469" s="100"/>
      <c r="BG469" s="100"/>
      <c r="BH469" s="100"/>
      <c r="BI469" s="100"/>
      <c r="BJ469" s="100"/>
      <c r="BK469" s="100"/>
      <c r="BL469" s="100"/>
      <c r="BM469" s="100"/>
      <c r="BN469" s="100"/>
      <c r="BO469" s="100"/>
      <c r="BP469" s="100"/>
      <c r="BQ469" s="100"/>
      <c r="BR469" s="100"/>
      <c r="BS469" s="100"/>
      <c r="BT469" s="100"/>
      <c r="BU469" s="100"/>
      <c r="BV469" s="100"/>
      <c r="BW469" s="100"/>
      <c r="BX469" s="100"/>
      <c r="BY469" s="100"/>
      <c r="BZ469" s="100"/>
      <c r="CA469" s="100"/>
      <c r="CB469" s="100"/>
      <c r="CC469" s="100"/>
      <c r="CD469" s="100"/>
      <c r="CE469" s="100"/>
      <c r="CF469" s="100"/>
      <c r="CG469" s="100"/>
      <c r="CH469" s="100"/>
      <c r="CI469" s="100"/>
      <c r="CJ469" s="100"/>
      <c r="CK469" s="100"/>
      <c r="CL469" s="100"/>
      <c r="CM469" s="100"/>
      <c r="CN469" s="100"/>
      <c r="CO469" s="100"/>
      <c r="CP469" s="100"/>
      <c r="CQ469" s="100"/>
      <c r="CR469" s="100"/>
      <c r="CS469" s="100"/>
      <c r="CT469" s="100"/>
      <c r="CU469" s="100"/>
      <c r="CV469" s="100"/>
      <c r="CW469" s="100"/>
      <c r="CX469" s="100"/>
      <c r="CY469" s="100"/>
      <c r="CZ469" s="100"/>
      <c r="DA469" s="100"/>
      <c r="DB469" s="100"/>
      <c r="DC469" s="100"/>
      <c r="DD469" s="100"/>
      <c r="DE469" s="100"/>
      <c r="DF469" s="100"/>
      <c r="DG469" s="100"/>
      <c r="DH469" s="100"/>
      <c r="DI469" s="100"/>
      <c r="DJ469" s="100"/>
      <c r="DK469" s="100"/>
      <c r="DL469" s="100"/>
      <c r="DM469" s="100"/>
      <c r="DN469" s="100"/>
      <c r="DO469" s="100"/>
      <c r="DP469" s="100"/>
      <c r="DQ469" s="100"/>
      <c r="DR469" s="100"/>
      <c r="DS469" s="100"/>
      <c r="DT469" s="100"/>
      <c r="DU469" s="100"/>
      <c r="DV469" s="100"/>
      <c r="DW469" s="100"/>
      <c r="DX469" s="100"/>
      <c r="DY469" s="100"/>
      <c r="DZ469" s="100"/>
      <c r="EA469" s="100"/>
      <c r="EB469" s="100"/>
      <c r="EC469" s="100"/>
      <c r="ED469" s="100"/>
      <c r="EE469" s="100"/>
      <c r="EF469" s="100"/>
      <c r="EG469" s="100"/>
      <c r="EH469" s="100"/>
      <c r="EI469" s="100"/>
      <c r="EJ469" s="100"/>
      <c r="EK469" s="100"/>
      <c r="EL469" s="100"/>
      <c r="EM469" s="100"/>
      <c r="EN469" s="100"/>
      <c r="EO469" s="100"/>
      <c r="EP469" s="100"/>
      <c r="EQ469" s="223"/>
      <c r="ER469" s="224"/>
      <c r="ES469" s="223"/>
      <c r="ET469" s="223"/>
      <c r="EU469" s="225"/>
      <c r="EV469" s="225"/>
      <c r="EW469" s="225"/>
      <c r="EX469" s="225"/>
      <c r="EY469" s="225"/>
      <c r="EZ469" s="225"/>
      <c r="FA469" s="225"/>
      <c r="FB469" s="225"/>
      <c r="FC469" s="225"/>
      <c r="FD469" s="225"/>
      <c r="FE469" s="225"/>
      <c r="FF469" s="225"/>
      <c r="FG469" s="225"/>
      <c r="FH469" s="225"/>
      <c r="FI469" s="225"/>
      <c r="FJ469" s="225"/>
      <c r="FK469" s="225"/>
      <c r="FL469" s="225"/>
      <c r="FM469" s="223"/>
      <c r="FN469" s="223"/>
      <c r="FO469" s="223"/>
      <c r="FP469" s="223"/>
      <c r="FQ469" s="223"/>
      <c r="FR469" s="223"/>
      <c r="FS469" s="223"/>
      <c r="FT469" s="223"/>
      <c r="FU469" s="223"/>
      <c r="FV469" s="223"/>
      <c r="FW469" s="223"/>
      <c r="FX469" s="223"/>
      <c r="FY469" s="223"/>
      <c r="FZ469" s="223"/>
      <c r="GA469" s="223"/>
    </row>
    <row r="470">
      <c r="A470" s="100"/>
      <c r="B470" s="100"/>
      <c r="C470" s="100"/>
      <c r="D470" s="100"/>
      <c r="E470" s="103"/>
      <c r="F470" s="101"/>
      <c r="G470" s="100"/>
      <c r="H470" s="100"/>
      <c r="I470" s="100"/>
      <c r="J470" s="103"/>
      <c r="K470" s="100"/>
      <c r="L470" s="100"/>
      <c r="M470" s="101"/>
      <c r="N470" s="102"/>
      <c r="O470" s="103"/>
      <c r="P470" s="103"/>
      <c r="Q470" s="103"/>
      <c r="R470" s="103"/>
      <c r="S470" s="103"/>
      <c r="T470" s="100"/>
      <c r="U470" s="100"/>
      <c r="V470" s="100"/>
      <c r="W470" s="101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1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0"/>
      <c r="BA470" s="100"/>
      <c r="BB470" s="100"/>
      <c r="BC470" s="100"/>
      <c r="BD470" s="100"/>
      <c r="BE470" s="100"/>
      <c r="BF470" s="100"/>
      <c r="BG470" s="100"/>
      <c r="BH470" s="100"/>
      <c r="BI470" s="100"/>
      <c r="BJ470" s="100"/>
      <c r="BK470" s="100"/>
      <c r="BL470" s="100"/>
      <c r="BM470" s="100"/>
      <c r="BN470" s="100"/>
      <c r="BO470" s="100"/>
      <c r="BP470" s="100"/>
      <c r="BQ470" s="100"/>
      <c r="BR470" s="100"/>
      <c r="BS470" s="100"/>
      <c r="BT470" s="100"/>
      <c r="BU470" s="100"/>
      <c r="BV470" s="100"/>
      <c r="BW470" s="100"/>
      <c r="BX470" s="100"/>
      <c r="BY470" s="100"/>
      <c r="BZ470" s="100"/>
      <c r="CA470" s="100"/>
      <c r="CB470" s="100"/>
      <c r="CC470" s="100"/>
      <c r="CD470" s="100"/>
      <c r="CE470" s="100"/>
      <c r="CF470" s="100"/>
      <c r="CG470" s="100"/>
      <c r="CH470" s="100"/>
      <c r="CI470" s="100"/>
      <c r="CJ470" s="100"/>
      <c r="CK470" s="100"/>
      <c r="CL470" s="100"/>
      <c r="CM470" s="100"/>
      <c r="CN470" s="100"/>
      <c r="CO470" s="100"/>
      <c r="CP470" s="100"/>
      <c r="CQ470" s="100"/>
      <c r="CR470" s="100"/>
      <c r="CS470" s="100"/>
      <c r="CT470" s="100"/>
      <c r="CU470" s="100"/>
      <c r="CV470" s="100"/>
      <c r="CW470" s="100"/>
      <c r="CX470" s="100"/>
      <c r="CY470" s="100"/>
      <c r="CZ470" s="100"/>
      <c r="DA470" s="100"/>
      <c r="DB470" s="100"/>
      <c r="DC470" s="100"/>
      <c r="DD470" s="100"/>
      <c r="DE470" s="100"/>
      <c r="DF470" s="100"/>
      <c r="DG470" s="100"/>
      <c r="DH470" s="100"/>
      <c r="DI470" s="100"/>
      <c r="DJ470" s="100"/>
      <c r="DK470" s="100"/>
      <c r="DL470" s="100"/>
      <c r="DM470" s="100"/>
      <c r="DN470" s="100"/>
      <c r="DO470" s="100"/>
      <c r="DP470" s="100"/>
      <c r="DQ470" s="100"/>
      <c r="DR470" s="100"/>
      <c r="DS470" s="100"/>
      <c r="DT470" s="100"/>
      <c r="DU470" s="100"/>
      <c r="DV470" s="100"/>
      <c r="DW470" s="100"/>
      <c r="DX470" s="100"/>
      <c r="DY470" s="100"/>
      <c r="DZ470" s="100"/>
      <c r="EA470" s="100"/>
      <c r="EB470" s="100"/>
      <c r="EC470" s="100"/>
      <c r="ED470" s="100"/>
      <c r="EE470" s="100"/>
      <c r="EF470" s="100"/>
      <c r="EG470" s="100"/>
      <c r="EH470" s="100"/>
      <c r="EI470" s="100"/>
      <c r="EJ470" s="100"/>
      <c r="EK470" s="100"/>
      <c r="EL470" s="100"/>
      <c r="EM470" s="100"/>
      <c r="EN470" s="100"/>
      <c r="EO470" s="100"/>
      <c r="EP470" s="100"/>
      <c r="EQ470" s="223"/>
      <c r="ER470" s="224"/>
      <c r="ES470" s="223"/>
      <c r="ET470" s="223"/>
      <c r="EU470" s="225"/>
      <c r="EV470" s="225"/>
      <c r="EW470" s="225"/>
      <c r="EX470" s="225"/>
      <c r="EY470" s="225"/>
      <c r="EZ470" s="225"/>
      <c r="FA470" s="225"/>
      <c r="FB470" s="225"/>
      <c r="FC470" s="225"/>
      <c r="FD470" s="225"/>
      <c r="FE470" s="225"/>
      <c r="FF470" s="225"/>
      <c r="FG470" s="225"/>
      <c r="FH470" s="225"/>
      <c r="FI470" s="225"/>
      <c r="FJ470" s="225"/>
      <c r="FK470" s="225"/>
      <c r="FL470" s="225"/>
      <c r="FM470" s="223"/>
      <c r="FN470" s="223"/>
      <c r="FO470" s="223"/>
      <c r="FP470" s="223"/>
      <c r="FQ470" s="223"/>
      <c r="FR470" s="223"/>
      <c r="FS470" s="223"/>
      <c r="FT470" s="223"/>
      <c r="FU470" s="223"/>
      <c r="FV470" s="223"/>
      <c r="FW470" s="223"/>
      <c r="FX470" s="223"/>
      <c r="FY470" s="223"/>
      <c r="FZ470" s="223"/>
      <c r="GA470" s="223"/>
    </row>
    <row r="471">
      <c r="A471" s="100"/>
      <c r="B471" s="100"/>
      <c r="C471" s="100"/>
      <c r="D471" s="100"/>
      <c r="E471" s="103"/>
      <c r="F471" s="101"/>
      <c r="G471" s="100"/>
      <c r="H471" s="100"/>
      <c r="I471" s="100"/>
      <c r="J471" s="103"/>
      <c r="K471" s="100"/>
      <c r="L471" s="100"/>
      <c r="M471" s="101"/>
      <c r="N471" s="102"/>
      <c r="O471" s="103"/>
      <c r="P471" s="103"/>
      <c r="Q471" s="103"/>
      <c r="R471" s="103"/>
      <c r="S471" s="103"/>
      <c r="T471" s="100"/>
      <c r="U471" s="100"/>
      <c r="V471" s="100"/>
      <c r="W471" s="101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1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  <c r="AW471" s="100"/>
      <c r="AX471" s="100"/>
      <c r="AY471" s="100"/>
      <c r="AZ471" s="100"/>
      <c r="BA471" s="100"/>
      <c r="BB471" s="100"/>
      <c r="BC471" s="100"/>
      <c r="BD471" s="100"/>
      <c r="BE471" s="100"/>
      <c r="BF471" s="100"/>
      <c r="BG471" s="100"/>
      <c r="BH471" s="100"/>
      <c r="BI471" s="100"/>
      <c r="BJ471" s="100"/>
      <c r="BK471" s="100"/>
      <c r="BL471" s="100"/>
      <c r="BM471" s="100"/>
      <c r="BN471" s="100"/>
      <c r="BO471" s="100"/>
      <c r="BP471" s="100"/>
      <c r="BQ471" s="100"/>
      <c r="BR471" s="100"/>
      <c r="BS471" s="100"/>
      <c r="BT471" s="100"/>
      <c r="BU471" s="100"/>
      <c r="BV471" s="100"/>
      <c r="BW471" s="100"/>
      <c r="BX471" s="100"/>
      <c r="BY471" s="100"/>
      <c r="BZ471" s="100"/>
      <c r="CA471" s="100"/>
      <c r="CB471" s="100"/>
      <c r="CC471" s="100"/>
      <c r="CD471" s="100"/>
      <c r="CE471" s="100"/>
      <c r="CF471" s="100"/>
      <c r="CG471" s="100"/>
      <c r="CH471" s="100"/>
      <c r="CI471" s="100"/>
      <c r="CJ471" s="100"/>
      <c r="CK471" s="100"/>
      <c r="CL471" s="100"/>
      <c r="CM471" s="100"/>
      <c r="CN471" s="100"/>
      <c r="CO471" s="100"/>
      <c r="CP471" s="100"/>
      <c r="CQ471" s="100"/>
      <c r="CR471" s="100"/>
      <c r="CS471" s="100"/>
      <c r="CT471" s="100"/>
      <c r="CU471" s="100"/>
      <c r="CV471" s="100"/>
      <c r="CW471" s="100"/>
      <c r="CX471" s="100"/>
      <c r="CY471" s="100"/>
      <c r="CZ471" s="100"/>
      <c r="DA471" s="100"/>
      <c r="DB471" s="100"/>
      <c r="DC471" s="100"/>
      <c r="DD471" s="100"/>
      <c r="DE471" s="100"/>
      <c r="DF471" s="100"/>
      <c r="DG471" s="100"/>
      <c r="DH471" s="100"/>
      <c r="DI471" s="100"/>
      <c r="DJ471" s="100"/>
      <c r="DK471" s="100"/>
      <c r="DL471" s="100"/>
      <c r="DM471" s="100"/>
      <c r="DN471" s="100"/>
      <c r="DO471" s="100"/>
      <c r="DP471" s="100"/>
      <c r="DQ471" s="100"/>
      <c r="DR471" s="100"/>
      <c r="DS471" s="100"/>
      <c r="DT471" s="100"/>
      <c r="DU471" s="100"/>
      <c r="DV471" s="100"/>
      <c r="DW471" s="100"/>
      <c r="DX471" s="100"/>
      <c r="DY471" s="100"/>
      <c r="DZ471" s="100"/>
      <c r="EA471" s="100"/>
      <c r="EB471" s="100"/>
      <c r="EC471" s="100"/>
      <c r="ED471" s="100"/>
      <c r="EE471" s="100"/>
      <c r="EF471" s="100"/>
      <c r="EG471" s="100"/>
      <c r="EH471" s="100"/>
      <c r="EI471" s="100"/>
      <c r="EJ471" s="100"/>
      <c r="EK471" s="100"/>
      <c r="EL471" s="100"/>
      <c r="EM471" s="100"/>
      <c r="EN471" s="100"/>
      <c r="EO471" s="100"/>
      <c r="EP471" s="100"/>
      <c r="EQ471" s="223"/>
      <c r="ER471" s="224"/>
      <c r="ES471" s="223"/>
      <c r="ET471" s="223"/>
      <c r="EU471" s="225"/>
      <c r="EV471" s="225"/>
      <c r="EW471" s="225"/>
      <c r="EX471" s="225"/>
      <c r="EY471" s="225"/>
      <c r="EZ471" s="225"/>
      <c r="FA471" s="225"/>
      <c r="FB471" s="225"/>
      <c r="FC471" s="225"/>
      <c r="FD471" s="225"/>
      <c r="FE471" s="225"/>
      <c r="FF471" s="225"/>
      <c r="FG471" s="225"/>
      <c r="FH471" s="225"/>
      <c r="FI471" s="225"/>
      <c r="FJ471" s="225"/>
      <c r="FK471" s="225"/>
      <c r="FL471" s="225"/>
      <c r="FM471" s="223"/>
      <c r="FN471" s="223"/>
      <c r="FO471" s="223"/>
      <c r="FP471" s="223"/>
      <c r="FQ471" s="223"/>
      <c r="FR471" s="223"/>
      <c r="FS471" s="223"/>
      <c r="FT471" s="223"/>
      <c r="FU471" s="223"/>
      <c r="FV471" s="223"/>
      <c r="FW471" s="223"/>
      <c r="FX471" s="223"/>
      <c r="FY471" s="223"/>
      <c r="FZ471" s="223"/>
      <c r="GA471" s="223"/>
    </row>
    <row r="472">
      <c r="A472" s="100"/>
      <c r="B472" s="100"/>
      <c r="C472" s="100"/>
      <c r="D472" s="100"/>
      <c r="E472" s="103"/>
      <c r="F472" s="101"/>
      <c r="G472" s="100"/>
      <c r="H472" s="100"/>
      <c r="I472" s="100"/>
      <c r="J472" s="103"/>
      <c r="K472" s="100"/>
      <c r="L472" s="100"/>
      <c r="M472" s="101"/>
      <c r="N472" s="102"/>
      <c r="O472" s="103"/>
      <c r="P472" s="103"/>
      <c r="Q472" s="103"/>
      <c r="R472" s="103"/>
      <c r="S472" s="103"/>
      <c r="T472" s="100"/>
      <c r="U472" s="100"/>
      <c r="V472" s="100"/>
      <c r="W472" s="101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1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0"/>
      <c r="BA472" s="100"/>
      <c r="BB472" s="100"/>
      <c r="BC472" s="100"/>
      <c r="BD472" s="100"/>
      <c r="BE472" s="100"/>
      <c r="BF472" s="100"/>
      <c r="BG472" s="100"/>
      <c r="BH472" s="100"/>
      <c r="BI472" s="100"/>
      <c r="BJ472" s="100"/>
      <c r="BK472" s="100"/>
      <c r="BL472" s="100"/>
      <c r="BM472" s="100"/>
      <c r="BN472" s="100"/>
      <c r="BO472" s="100"/>
      <c r="BP472" s="100"/>
      <c r="BQ472" s="100"/>
      <c r="BR472" s="100"/>
      <c r="BS472" s="100"/>
      <c r="BT472" s="100"/>
      <c r="BU472" s="100"/>
      <c r="BV472" s="100"/>
      <c r="BW472" s="100"/>
      <c r="BX472" s="100"/>
      <c r="BY472" s="100"/>
      <c r="BZ472" s="100"/>
      <c r="CA472" s="100"/>
      <c r="CB472" s="100"/>
      <c r="CC472" s="100"/>
      <c r="CD472" s="100"/>
      <c r="CE472" s="100"/>
      <c r="CF472" s="100"/>
      <c r="CG472" s="100"/>
      <c r="CH472" s="100"/>
      <c r="CI472" s="100"/>
      <c r="CJ472" s="100"/>
      <c r="CK472" s="100"/>
      <c r="CL472" s="100"/>
      <c r="CM472" s="100"/>
      <c r="CN472" s="100"/>
      <c r="CO472" s="100"/>
      <c r="CP472" s="100"/>
      <c r="CQ472" s="100"/>
      <c r="CR472" s="100"/>
      <c r="CS472" s="100"/>
      <c r="CT472" s="100"/>
      <c r="CU472" s="100"/>
      <c r="CV472" s="100"/>
      <c r="CW472" s="100"/>
      <c r="CX472" s="100"/>
      <c r="CY472" s="100"/>
      <c r="CZ472" s="100"/>
      <c r="DA472" s="100"/>
      <c r="DB472" s="100"/>
      <c r="DC472" s="100"/>
      <c r="DD472" s="100"/>
      <c r="DE472" s="100"/>
      <c r="DF472" s="100"/>
      <c r="DG472" s="100"/>
      <c r="DH472" s="100"/>
      <c r="DI472" s="100"/>
      <c r="DJ472" s="100"/>
      <c r="DK472" s="100"/>
      <c r="DL472" s="100"/>
      <c r="DM472" s="100"/>
      <c r="DN472" s="100"/>
      <c r="DO472" s="100"/>
      <c r="DP472" s="100"/>
      <c r="DQ472" s="100"/>
      <c r="DR472" s="100"/>
      <c r="DS472" s="100"/>
      <c r="DT472" s="100"/>
      <c r="DU472" s="100"/>
      <c r="DV472" s="100"/>
      <c r="DW472" s="100"/>
      <c r="DX472" s="100"/>
      <c r="DY472" s="100"/>
      <c r="DZ472" s="100"/>
      <c r="EA472" s="100"/>
      <c r="EB472" s="100"/>
      <c r="EC472" s="100"/>
      <c r="ED472" s="100"/>
      <c r="EE472" s="100"/>
      <c r="EF472" s="100"/>
      <c r="EG472" s="100"/>
      <c r="EH472" s="100"/>
      <c r="EI472" s="100"/>
      <c r="EJ472" s="100"/>
      <c r="EK472" s="100"/>
      <c r="EL472" s="100"/>
      <c r="EM472" s="100"/>
      <c r="EN472" s="100"/>
      <c r="EO472" s="100"/>
      <c r="EP472" s="100"/>
      <c r="EQ472" s="223"/>
      <c r="ER472" s="224"/>
      <c r="ES472" s="223"/>
      <c r="ET472" s="223"/>
      <c r="EU472" s="225"/>
      <c r="EV472" s="225"/>
      <c r="EW472" s="225"/>
      <c r="EX472" s="225"/>
      <c r="EY472" s="225"/>
      <c r="EZ472" s="225"/>
      <c r="FA472" s="225"/>
      <c r="FB472" s="225"/>
      <c r="FC472" s="225"/>
      <c r="FD472" s="225"/>
      <c r="FE472" s="225"/>
      <c r="FF472" s="225"/>
      <c r="FG472" s="225"/>
      <c r="FH472" s="225"/>
      <c r="FI472" s="225"/>
      <c r="FJ472" s="225"/>
      <c r="FK472" s="225"/>
      <c r="FL472" s="225"/>
      <c r="FM472" s="223"/>
      <c r="FN472" s="223"/>
      <c r="FO472" s="223"/>
      <c r="FP472" s="223"/>
      <c r="FQ472" s="223"/>
      <c r="FR472" s="223"/>
      <c r="FS472" s="223"/>
      <c r="FT472" s="223"/>
      <c r="FU472" s="223"/>
      <c r="FV472" s="223"/>
      <c r="FW472" s="223"/>
      <c r="FX472" s="223"/>
      <c r="FY472" s="223"/>
      <c r="FZ472" s="223"/>
      <c r="GA472" s="223"/>
    </row>
    <row r="473">
      <c r="A473" s="100"/>
      <c r="B473" s="100"/>
      <c r="C473" s="100"/>
      <c r="D473" s="100"/>
      <c r="E473" s="103"/>
      <c r="F473" s="101"/>
      <c r="G473" s="100"/>
      <c r="H473" s="100"/>
      <c r="I473" s="100"/>
      <c r="J473" s="103"/>
      <c r="K473" s="100"/>
      <c r="L473" s="100"/>
      <c r="M473" s="101"/>
      <c r="N473" s="102"/>
      <c r="O473" s="103"/>
      <c r="P473" s="103"/>
      <c r="Q473" s="103"/>
      <c r="R473" s="103"/>
      <c r="S473" s="103"/>
      <c r="T473" s="100"/>
      <c r="U473" s="100"/>
      <c r="V473" s="100"/>
      <c r="W473" s="101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1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  <c r="AW473" s="100"/>
      <c r="AX473" s="100"/>
      <c r="AY473" s="100"/>
      <c r="AZ473" s="100"/>
      <c r="BA473" s="100"/>
      <c r="BB473" s="100"/>
      <c r="BC473" s="100"/>
      <c r="BD473" s="100"/>
      <c r="BE473" s="100"/>
      <c r="BF473" s="100"/>
      <c r="BG473" s="100"/>
      <c r="BH473" s="100"/>
      <c r="BI473" s="100"/>
      <c r="BJ473" s="100"/>
      <c r="BK473" s="100"/>
      <c r="BL473" s="100"/>
      <c r="BM473" s="100"/>
      <c r="BN473" s="100"/>
      <c r="BO473" s="100"/>
      <c r="BP473" s="100"/>
      <c r="BQ473" s="100"/>
      <c r="BR473" s="100"/>
      <c r="BS473" s="100"/>
      <c r="BT473" s="100"/>
      <c r="BU473" s="100"/>
      <c r="BV473" s="100"/>
      <c r="BW473" s="100"/>
      <c r="BX473" s="100"/>
      <c r="BY473" s="100"/>
      <c r="BZ473" s="100"/>
      <c r="CA473" s="100"/>
      <c r="CB473" s="100"/>
      <c r="CC473" s="100"/>
      <c r="CD473" s="100"/>
      <c r="CE473" s="100"/>
      <c r="CF473" s="100"/>
      <c r="CG473" s="100"/>
      <c r="CH473" s="100"/>
      <c r="CI473" s="100"/>
      <c r="CJ473" s="100"/>
      <c r="CK473" s="100"/>
      <c r="CL473" s="100"/>
      <c r="CM473" s="100"/>
      <c r="CN473" s="100"/>
      <c r="CO473" s="100"/>
      <c r="CP473" s="100"/>
      <c r="CQ473" s="100"/>
      <c r="CR473" s="100"/>
      <c r="CS473" s="100"/>
      <c r="CT473" s="100"/>
      <c r="CU473" s="100"/>
      <c r="CV473" s="100"/>
      <c r="CW473" s="100"/>
      <c r="CX473" s="100"/>
      <c r="CY473" s="100"/>
      <c r="CZ473" s="100"/>
      <c r="DA473" s="100"/>
      <c r="DB473" s="100"/>
      <c r="DC473" s="100"/>
      <c r="DD473" s="100"/>
      <c r="DE473" s="100"/>
      <c r="DF473" s="100"/>
      <c r="DG473" s="100"/>
      <c r="DH473" s="100"/>
      <c r="DI473" s="100"/>
      <c r="DJ473" s="100"/>
      <c r="DK473" s="100"/>
      <c r="DL473" s="100"/>
      <c r="DM473" s="100"/>
      <c r="DN473" s="100"/>
      <c r="DO473" s="100"/>
      <c r="DP473" s="100"/>
      <c r="DQ473" s="100"/>
      <c r="DR473" s="100"/>
      <c r="DS473" s="100"/>
      <c r="DT473" s="100"/>
      <c r="DU473" s="100"/>
      <c r="DV473" s="100"/>
      <c r="DW473" s="100"/>
      <c r="DX473" s="100"/>
      <c r="DY473" s="100"/>
      <c r="DZ473" s="100"/>
      <c r="EA473" s="100"/>
      <c r="EB473" s="100"/>
      <c r="EC473" s="100"/>
      <c r="ED473" s="100"/>
      <c r="EE473" s="100"/>
      <c r="EF473" s="100"/>
      <c r="EG473" s="100"/>
      <c r="EH473" s="100"/>
      <c r="EI473" s="100"/>
      <c r="EJ473" s="100"/>
      <c r="EK473" s="100"/>
      <c r="EL473" s="100"/>
      <c r="EM473" s="100"/>
      <c r="EN473" s="100"/>
      <c r="EO473" s="100"/>
      <c r="EP473" s="100"/>
      <c r="EQ473" s="223"/>
      <c r="ER473" s="224"/>
      <c r="ES473" s="223"/>
      <c r="ET473" s="223"/>
      <c r="EU473" s="225"/>
      <c r="EV473" s="225"/>
      <c r="EW473" s="225"/>
      <c r="EX473" s="225"/>
      <c r="EY473" s="225"/>
      <c r="EZ473" s="225"/>
      <c r="FA473" s="225"/>
      <c r="FB473" s="225"/>
      <c r="FC473" s="225"/>
      <c r="FD473" s="225"/>
      <c r="FE473" s="225"/>
      <c r="FF473" s="225"/>
      <c r="FG473" s="225"/>
      <c r="FH473" s="225"/>
      <c r="FI473" s="225"/>
      <c r="FJ473" s="225"/>
      <c r="FK473" s="225"/>
      <c r="FL473" s="225"/>
      <c r="FM473" s="223"/>
      <c r="FN473" s="223"/>
      <c r="FO473" s="223"/>
      <c r="FP473" s="223"/>
      <c r="FQ473" s="223"/>
      <c r="FR473" s="223"/>
      <c r="FS473" s="223"/>
      <c r="FT473" s="223"/>
      <c r="FU473" s="223"/>
      <c r="FV473" s="223"/>
      <c r="FW473" s="223"/>
      <c r="FX473" s="223"/>
      <c r="FY473" s="223"/>
      <c r="FZ473" s="223"/>
      <c r="GA473" s="223"/>
    </row>
    <row r="474">
      <c r="A474" s="100"/>
      <c r="B474" s="100"/>
      <c r="C474" s="100"/>
      <c r="D474" s="100"/>
      <c r="E474" s="103"/>
      <c r="F474" s="101"/>
      <c r="G474" s="100"/>
      <c r="H474" s="100"/>
      <c r="I474" s="100"/>
      <c r="J474" s="103"/>
      <c r="K474" s="100"/>
      <c r="L474" s="100"/>
      <c r="M474" s="101"/>
      <c r="N474" s="102"/>
      <c r="O474" s="103"/>
      <c r="P474" s="103"/>
      <c r="Q474" s="103"/>
      <c r="R474" s="103"/>
      <c r="S474" s="103"/>
      <c r="T474" s="100"/>
      <c r="U474" s="100"/>
      <c r="V474" s="100"/>
      <c r="W474" s="101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1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0"/>
      <c r="BA474" s="100"/>
      <c r="BB474" s="100"/>
      <c r="BC474" s="100"/>
      <c r="BD474" s="100"/>
      <c r="BE474" s="100"/>
      <c r="BF474" s="100"/>
      <c r="BG474" s="100"/>
      <c r="BH474" s="100"/>
      <c r="BI474" s="100"/>
      <c r="BJ474" s="100"/>
      <c r="BK474" s="100"/>
      <c r="BL474" s="100"/>
      <c r="BM474" s="100"/>
      <c r="BN474" s="100"/>
      <c r="BO474" s="100"/>
      <c r="BP474" s="100"/>
      <c r="BQ474" s="100"/>
      <c r="BR474" s="100"/>
      <c r="BS474" s="100"/>
      <c r="BT474" s="100"/>
      <c r="BU474" s="100"/>
      <c r="BV474" s="100"/>
      <c r="BW474" s="100"/>
      <c r="BX474" s="100"/>
      <c r="BY474" s="100"/>
      <c r="BZ474" s="100"/>
      <c r="CA474" s="100"/>
      <c r="CB474" s="100"/>
      <c r="CC474" s="100"/>
      <c r="CD474" s="100"/>
      <c r="CE474" s="100"/>
      <c r="CF474" s="100"/>
      <c r="CG474" s="100"/>
      <c r="CH474" s="100"/>
      <c r="CI474" s="100"/>
      <c r="CJ474" s="100"/>
      <c r="CK474" s="100"/>
      <c r="CL474" s="100"/>
      <c r="CM474" s="100"/>
      <c r="CN474" s="100"/>
      <c r="CO474" s="100"/>
      <c r="CP474" s="100"/>
      <c r="CQ474" s="100"/>
      <c r="CR474" s="100"/>
      <c r="CS474" s="100"/>
      <c r="CT474" s="100"/>
      <c r="CU474" s="100"/>
      <c r="CV474" s="100"/>
      <c r="CW474" s="100"/>
      <c r="CX474" s="100"/>
      <c r="CY474" s="100"/>
      <c r="CZ474" s="100"/>
      <c r="DA474" s="100"/>
      <c r="DB474" s="100"/>
      <c r="DC474" s="100"/>
      <c r="DD474" s="100"/>
      <c r="DE474" s="100"/>
      <c r="DF474" s="100"/>
      <c r="DG474" s="100"/>
      <c r="DH474" s="100"/>
      <c r="DI474" s="100"/>
      <c r="DJ474" s="100"/>
      <c r="DK474" s="100"/>
      <c r="DL474" s="100"/>
      <c r="DM474" s="100"/>
      <c r="DN474" s="100"/>
      <c r="DO474" s="100"/>
      <c r="DP474" s="100"/>
      <c r="DQ474" s="100"/>
      <c r="DR474" s="100"/>
      <c r="DS474" s="100"/>
      <c r="DT474" s="100"/>
      <c r="DU474" s="100"/>
      <c r="DV474" s="100"/>
      <c r="DW474" s="100"/>
      <c r="DX474" s="100"/>
      <c r="DY474" s="100"/>
      <c r="DZ474" s="100"/>
      <c r="EA474" s="100"/>
      <c r="EB474" s="100"/>
      <c r="EC474" s="100"/>
      <c r="ED474" s="100"/>
      <c r="EE474" s="100"/>
      <c r="EF474" s="100"/>
      <c r="EG474" s="100"/>
      <c r="EH474" s="100"/>
      <c r="EI474" s="100"/>
      <c r="EJ474" s="100"/>
      <c r="EK474" s="100"/>
      <c r="EL474" s="100"/>
      <c r="EM474" s="100"/>
      <c r="EN474" s="100"/>
      <c r="EO474" s="100"/>
      <c r="EP474" s="100"/>
      <c r="EQ474" s="223"/>
      <c r="ER474" s="224"/>
      <c r="ES474" s="223"/>
      <c r="ET474" s="223"/>
      <c r="EU474" s="225"/>
      <c r="EV474" s="225"/>
      <c r="EW474" s="225"/>
      <c r="EX474" s="225"/>
      <c r="EY474" s="225"/>
      <c r="EZ474" s="225"/>
      <c r="FA474" s="225"/>
      <c r="FB474" s="225"/>
      <c r="FC474" s="225"/>
      <c r="FD474" s="225"/>
      <c r="FE474" s="225"/>
      <c r="FF474" s="225"/>
      <c r="FG474" s="225"/>
      <c r="FH474" s="225"/>
      <c r="FI474" s="225"/>
      <c r="FJ474" s="225"/>
      <c r="FK474" s="225"/>
      <c r="FL474" s="225"/>
      <c r="FM474" s="223"/>
      <c r="FN474" s="223"/>
      <c r="FO474" s="223"/>
      <c r="FP474" s="223"/>
      <c r="FQ474" s="223"/>
      <c r="FR474" s="223"/>
      <c r="FS474" s="223"/>
      <c r="FT474" s="223"/>
      <c r="FU474" s="223"/>
      <c r="FV474" s="223"/>
      <c r="FW474" s="223"/>
      <c r="FX474" s="223"/>
      <c r="FY474" s="223"/>
      <c r="FZ474" s="223"/>
      <c r="GA474" s="223"/>
    </row>
    <row r="475">
      <c r="A475" s="100"/>
      <c r="B475" s="100"/>
      <c r="C475" s="100"/>
      <c r="D475" s="100"/>
      <c r="E475" s="103"/>
      <c r="F475" s="101"/>
      <c r="G475" s="100"/>
      <c r="H475" s="100"/>
      <c r="I475" s="100"/>
      <c r="J475" s="103"/>
      <c r="K475" s="100"/>
      <c r="L475" s="100"/>
      <c r="M475" s="101"/>
      <c r="N475" s="102"/>
      <c r="O475" s="103"/>
      <c r="P475" s="103"/>
      <c r="Q475" s="103"/>
      <c r="R475" s="103"/>
      <c r="S475" s="103"/>
      <c r="T475" s="100"/>
      <c r="U475" s="100"/>
      <c r="V475" s="100"/>
      <c r="W475" s="101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1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  <c r="BB475" s="100"/>
      <c r="BC475" s="100"/>
      <c r="BD475" s="100"/>
      <c r="BE475" s="100"/>
      <c r="BF475" s="100"/>
      <c r="BG475" s="100"/>
      <c r="BH475" s="100"/>
      <c r="BI475" s="100"/>
      <c r="BJ475" s="100"/>
      <c r="BK475" s="100"/>
      <c r="BL475" s="100"/>
      <c r="BM475" s="100"/>
      <c r="BN475" s="100"/>
      <c r="BO475" s="100"/>
      <c r="BP475" s="100"/>
      <c r="BQ475" s="100"/>
      <c r="BR475" s="100"/>
      <c r="BS475" s="100"/>
      <c r="BT475" s="100"/>
      <c r="BU475" s="100"/>
      <c r="BV475" s="100"/>
      <c r="BW475" s="100"/>
      <c r="BX475" s="100"/>
      <c r="BY475" s="100"/>
      <c r="BZ475" s="100"/>
      <c r="CA475" s="100"/>
      <c r="CB475" s="100"/>
      <c r="CC475" s="100"/>
      <c r="CD475" s="100"/>
      <c r="CE475" s="100"/>
      <c r="CF475" s="100"/>
      <c r="CG475" s="100"/>
      <c r="CH475" s="100"/>
      <c r="CI475" s="100"/>
      <c r="CJ475" s="100"/>
      <c r="CK475" s="100"/>
      <c r="CL475" s="100"/>
      <c r="CM475" s="100"/>
      <c r="CN475" s="100"/>
      <c r="CO475" s="100"/>
      <c r="CP475" s="100"/>
      <c r="CQ475" s="100"/>
      <c r="CR475" s="100"/>
      <c r="CS475" s="100"/>
      <c r="CT475" s="100"/>
      <c r="CU475" s="100"/>
      <c r="CV475" s="100"/>
      <c r="CW475" s="100"/>
      <c r="CX475" s="100"/>
      <c r="CY475" s="100"/>
      <c r="CZ475" s="100"/>
      <c r="DA475" s="100"/>
      <c r="DB475" s="100"/>
      <c r="DC475" s="100"/>
      <c r="DD475" s="100"/>
      <c r="DE475" s="100"/>
      <c r="DF475" s="100"/>
      <c r="DG475" s="100"/>
      <c r="DH475" s="100"/>
      <c r="DI475" s="100"/>
      <c r="DJ475" s="100"/>
      <c r="DK475" s="100"/>
      <c r="DL475" s="100"/>
      <c r="DM475" s="100"/>
      <c r="DN475" s="100"/>
      <c r="DO475" s="100"/>
      <c r="DP475" s="100"/>
      <c r="DQ475" s="100"/>
      <c r="DR475" s="100"/>
      <c r="DS475" s="100"/>
      <c r="DT475" s="100"/>
      <c r="DU475" s="100"/>
      <c r="DV475" s="100"/>
      <c r="DW475" s="100"/>
      <c r="DX475" s="100"/>
      <c r="DY475" s="100"/>
      <c r="DZ475" s="100"/>
      <c r="EA475" s="100"/>
      <c r="EB475" s="100"/>
      <c r="EC475" s="100"/>
      <c r="ED475" s="100"/>
      <c r="EE475" s="100"/>
      <c r="EF475" s="100"/>
      <c r="EG475" s="100"/>
      <c r="EH475" s="100"/>
      <c r="EI475" s="100"/>
      <c r="EJ475" s="100"/>
      <c r="EK475" s="100"/>
      <c r="EL475" s="100"/>
      <c r="EM475" s="100"/>
      <c r="EN475" s="100"/>
      <c r="EO475" s="100"/>
      <c r="EP475" s="100"/>
      <c r="EQ475" s="223"/>
      <c r="ER475" s="224"/>
      <c r="ES475" s="223"/>
      <c r="ET475" s="223"/>
      <c r="EU475" s="225"/>
      <c r="EV475" s="225"/>
      <c r="EW475" s="225"/>
      <c r="EX475" s="225"/>
      <c r="EY475" s="225"/>
      <c r="EZ475" s="225"/>
      <c r="FA475" s="225"/>
      <c r="FB475" s="225"/>
      <c r="FC475" s="225"/>
      <c r="FD475" s="225"/>
      <c r="FE475" s="225"/>
      <c r="FF475" s="225"/>
      <c r="FG475" s="225"/>
      <c r="FH475" s="225"/>
      <c r="FI475" s="225"/>
      <c r="FJ475" s="225"/>
      <c r="FK475" s="225"/>
      <c r="FL475" s="225"/>
      <c r="FM475" s="223"/>
      <c r="FN475" s="223"/>
      <c r="FO475" s="223"/>
      <c r="FP475" s="223"/>
      <c r="FQ475" s="223"/>
      <c r="FR475" s="223"/>
      <c r="FS475" s="223"/>
      <c r="FT475" s="223"/>
      <c r="FU475" s="223"/>
      <c r="FV475" s="223"/>
      <c r="FW475" s="223"/>
      <c r="FX475" s="223"/>
      <c r="FY475" s="223"/>
      <c r="FZ475" s="223"/>
      <c r="GA475" s="223"/>
    </row>
    <row r="476">
      <c r="A476" s="100"/>
      <c r="B476" s="100"/>
      <c r="C476" s="100"/>
      <c r="D476" s="100"/>
      <c r="E476" s="103"/>
      <c r="F476" s="101"/>
      <c r="G476" s="100"/>
      <c r="H476" s="100"/>
      <c r="I476" s="100"/>
      <c r="J476" s="103"/>
      <c r="K476" s="100"/>
      <c r="L476" s="100"/>
      <c r="M476" s="101"/>
      <c r="N476" s="102"/>
      <c r="O476" s="103"/>
      <c r="P476" s="103"/>
      <c r="Q476" s="103"/>
      <c r="R476" s="103"/>
      <c r="S476" s="103"/>
      <c r="T476" s="100"/>
      <c r="U476" s="100"/>
      <c r="V476" s="100"/>
      <c r="W476" s="101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1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0"/>
      <c r="BA476" s="100"/>
      <c r="BB476" s="100"/>
      <c r="BC476" s="100"/>
      <c r="BD476" s="100"/>
      <c r="BE476" s="100"/>
      <c r="BF476" s="100"/>
      <c r="BG476" s="100"/>
      <c r="BH476" s="100"/>
      <c r="BI476" s="100"/>
      <c r="BJ476" s="100"/>
      <c r="BK476" s="100"/>
      <c r="BL476" s="100"/>
      <c r="BM476" s="100"/>
      <c r="BN476" s="100"/>
      <c r="BO476" s="100"/>
      <c r="BP476" s="100"/>
      <c r="BQ476" s="100"/>
      <c r="BR476" s="100"/>
      <c r="BS476" s="100"/>
      <c r="BT476" s="100"/>
      <c r="BU476" s="100"/>
      <c r="BV476" s="100"/>
      <c r="BW476" s="100"/>
      <c r="BX476" s="100"/>
      <c r="BY476" s="100"/>
      <c r="BZ476" s="100"/>
      <c r="CA476" s="100"/>
      <c r="CB476" s="100"/>
      <c r="CC476" s="100"/>
      <c r="CD476" s="100"/>
      <c r="CE476" s="100"/>
      <c r="CF476" s="100"/>
      <c r="CG476" s="100"/>
      <c r="CH476" s="100"/>
      <c r="CI476" s="100"/>
      <c r="CJ476" s="100"/>
      <c r="CK476" s="100"/>
      <c r="CL476" s="100"/>
      <c r="CM476" s="100"/>
      <c r="CN476" s="100"/>
      <c r="CO476" s="100"/>
      <c r="CP476" s="100"/>
      <c r="CQ476" s="100"/>
      <c r="CR476" s="100"/>
      <c r="CS476" s="100"/>
      <c r="CT476" s="100"/>
      <c r="CU476" s="100"/>
      <c r="CV476" s="100"/>
      <c r="CW476" s="100"/>
      <c r="CX476" s="100"/>
      <c r="CY476" s="100"/>
      <c r="CZ476" s="100"/>
      <c r="DA476" s="100"/>
      <c r="DB476" s="100"/>
      <c r="DC476" s="100"/>
      <c r="DD476" s="100"/>
      <c r="DE476" s="100"/>
      <c r="DF476" s="100"/>
      <c r="DG476" s="100"/>
      <c r="DH476" s="100"/>
      <c r="DI476" s="100"/>
      <c r="DJ476" s="100"/>
      <c r="DK476" s="100"/>
      <c r="DL476" s="100"/>
      <c r="DM476" s="100"/>
      <c r="DN476" s="100"/>
      <c r="DO476" s="100"/>
      <c r="DP476" s="100"/>
      <c r="DQ476" s="100"/>
      <c r="DR476" s="100"/>
      <c r="DS476" s="100"/>
      <c r="DT476" s="100"/>
      <c r="DU476" s="100"/>
      <c r="DV476" s="100"/>
      <c r="DW476" s="100"/>
      <c r="DX476" s="100"/>
      <c r="DY476" s="100"/>
      <c r="DZ476" s="100"/>
      <c r="EA476" s="100"/>
      <c r="EB476" s="100"/>
      <c r="EC476" s="100"/>
      <c r="ED476" s="100"/>
      <c r="EE476" s="100"/>
      <c r="EF476" s="100"/>
      <c r="EG476" s="100"/>
      <c r="EH476" s="100"/>
      <c r="EI476" s="100"/>
      <c r="EJ476" s="100"/>
      <c r="EK476" s="100"/>
      <c r="EL476" s="100"/>
      <c r="EM476" s="100"/>
      <c r="EN476" s="100"/>
      <c r="EO476" s="100"/>
      <c r="EP476" s="100"/>
      <c r="EQ476" s="223"/>
      <c r="ER476" s="224"/>
      <c r="ES476" s="223"/>
      <c r="ET476" s="223"/>
      <c r="EU476" s="225"/>
      <c r="EV476" s="225"/>
      <c r="EW476" s="225"/>
      <c r="EX476" s="225"/>
      <c r="EY476" s="225"/>
      <c r="EZ476" s="225"/>
      <c r="FA476" s="225"/>
      <c r="FB476" s="225"/>
      <c r="FC476" s="225"/>
      <c r="FD476" s="225"/>
      <c r="FE476" s="225"/>
      <c r="FF476" s="225"/>
      <c r="FG476" s="225"/>
      <c r="FH476" s="225"/>
      <c r="FI476" s="225"/>
      <c r="FJ476" s="225"/>
      <c r="FK476" s="225"/>
      <c r="FL476" s="225"/>
      <c r="FM476" s="223"/>
      <c r="FN476" s="223"/>
      <c r="FO476" s="223"/>
      <c r="FP476" s="223"/>
      <c r="FQ476" s="223"/>
      <c r="FR476" s="223"/>
      <c r="FS476" s="223"/>
      <c r="FT476" s="223"/>
      <c r="FU476" s="223"/>
      <c r="FV476" s="223"/>
      <c r="FW476" s="223"/>
      <c r="FX476" s="223"/>
      <c r="FY476" s="223"/>
      <c r="FZ476" s="223"/>
      <c r="GA476" s="223"/>
    </row>
    <row r="477">
      <c r="A477" s="100"/>
      <c r="B477" s="100"/>
      <c r="C477" s="100"/>
      <c r="D477" s="100"/>
      <c r="E477" s="103"/>
      <c r="F477" s="101"/>
      <c r="G477" s="100"/>
      <c r="H477" s="100"/>
      <c r="I477" s="100"/>
      <c r="J477" s="103"/>
      <c r="K477" s="100"/>
      <c r="L477" s="100"/>
      <c r="M477" s="101"/>
      <c r="N477" s="102"/>
      <c r="O477" s="103"/>
      <c r="P477" s="103"/>
      <c r="Q477" s="103"/>
      <c r="R477" s="103"/>
      <c r="S477" s="103"/>
      <c r="T477" s="100"/>
      <c r="U477" s="100"/>
      <c r="V477" s="100"/>
      <c r="W477" s="101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1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  <c r="AW477" s="100"/>
      <c r="AX477" s="100"/>
      <c r="AY477" s="100"/>
      <c r="AZ477" s="100"/>
      <c r="BA477" s="100"/>
      <c r="BB477" s="100"/>
      <c r="BC477" s="100"/>
      <c r="BD477" s="100"/>
      <c r="BE477" s="100"/>
      <c r="BF477" s="100"/>
      <c r="BG477" s="100"/>
      <c r="BH477" s="100"/>
      <c r="BI477" s="100"/>
      <c r="BJ477" s="100"/>
      <c r="BK477" s="100"/>
      <c r="BL477" s="100"/>
      <c r="BM477" s="100"/>
      <c r="BN477" s="100"/>
      <c r="BO477" s="100"/>
      <c r="BP477" s="100"/>
      <c r="BQ477" s="100"/>
      <c r="BR477" s="100"/>
      <c r="BS477" s="100"/>
      <c r="BT477" s="100"/>
      <c r="BU477" s="100"/>
      <c r="BV477" s="100"/>
      <c r="BW477" s="100"/>
      <c r="BX477" s="100"/>
      <c r="BY477" s="100"/>
      <c r="BZ477" s="100"/>
      <c r="CA477" s="100"/>
      <c r="CB477" s="100"/>
      <c r="CC477" s="100"/>
      <c r="CD477" s="100"/>
      <c r="CE477" s="100"/>
      <c r="CF477" s="100"/>
      <c r="CG477" s="100"/>
      <c r="CH477" s="100"/>
      <c r="CI477" s="100"/>
      <c r="CJ477" s="100"/>
      <c r="CK477" s="100"/>
      <c r="CL477" s="100"/>
      <c r="CM477" s="100"/>
      <c r="CN477" s="100"/>
      <c r="CO477" s="100"/>
      <c r="CP477" s="100"/>
      <c r="CQ477" s="100"/>
      <c r="CR477" s="100"/>
      <c r="CS477" s="100"/>
      <c r="CT477" s="100"/>
      <c r="CU477" s="100"/>
      <c r="CV477" s="100"/>
      <c r="CW477" s="100"/>
      <c r="CX477" s="100"/>
      <c r="CY477" s="100"/>
      <c r="CZ477" s="100"/>
      <c r="DA477" s="100"/>
      <c r="DB477" s="100"/>
      <c r="DC477" s="100"/>
      <c r="DD477" s="100"/>
      <c r="DE477" s="100"/>
      <c r="DF477" s="100"/>
      <c r="DG477" s="100"/>
      <c r="DH477" s="100"/>
      <c r="DI477" s="100"/>
      <c r="DJ477" s="100"/>
      <c r="DK477" s="100"/>
      <c r="DL477" s="100"/>
      <c r="DM477" s="100"/>
      <c r="DN477" s="100"/>
      <c r="DO477" s="100"/>
      <c r="DP477" s="100"/>
      <c r="DQ477" s="100"/>
      <c r="DR477" s="100"/>
      <c r="DS477" s="100"/>
      <c r="DT477" s="100"/>
      <c r="DU477" s="100"/>
      <c r="DV477" s="100"/>
      <c r="DW477" s="100"/>
      <c r="DX477" s="100"/>
      <c r="DY477" s="100"/>
      <c r="DZ477" s="100"/>
      <c r="EA477" s="100"/>
      <c r="EB477" s="100"/>
      <c r="EC477" s="100"/>
      <c r="ED477" s="100"/>
      <c r="EE477" s="100"/>
      <c r="EF477" s="100"/>
      <c r="EG477" s="100"/>
      <c r="EH477" s="100"/>
      <c r="EI477" s="100"/>
      <c r="EJ477" s="100"/>
      <c r="EK477" s="100"/>
      <c r="EL477" s="100"/>
      <c r="EM477" s="100"/>
      <c r="EN477" s="100"/>
      <c r="EO477" s="100"/>
      <c r="EP477" s="100"/>
      <c r="EQ477" s="223"/>
      <c r="ER477" s="224"/>
      <c r="ES477" s="223"/>
      <c r="ET477" s="223"/>
      <c r="EU477" s="225"/>
      <c r="EV477" s="225"/>
      <c r="EW477" s="225"/>
      <c r="EX477" s="225"/>
      <c r="EY477" s="225"/>
      <c r="EZ477" s="225"/>
      <c r="FA477" s="225"/>
      <c r="FB477" s="225"/>
      <c r="FC477" s="225"/>
      <c r="FD477" s="225"/>
      <c r="FE477" s="225"/>
      <c r="FF477" s="225"/>
      <c r="FG477" s="225"/>
      <c r="FH477" s="225"/>
      <c r="FI477" s="225"/>
      <c r="FJ477" s="225"/>
      <c r="FK477" s="225"/>
      <c r="FL477" s="225"/>
      <c r="FM477" s="223"/>
      <c r="FN477" s="223"/>
      <c r="FO477" s="223"/>
      <c r="FP477" s="223"/>
      <c r="FQ477" s="223"/>
      <c r="FR477" s="223"/>
      <c r="FS477" s="223"/>
      <c r="FT477" s="223"/>
      <c r="FU477" s="223"/>
      <c r="FV477" s="223"/>
      <c r="FW477" s="223"/>
      <c r="FX477" s="223"/>
      <c r="FY477" s="223"/>
      <c r="FZ477" s="223"/>
      <c r="GA477" s="223"/>
    </row>
    <row r="478">
      <c r="A478" s="100"/>
      <c r="B478" s="100"/>
      <c r="C478" s="100"/>
      <c r="D478" s="100"/>
      <c r="E478" s="103"/>
      <c r="F478" s="101"/>
      <c r="G478" s="100"/>
      <c r="H478" s="100"/>
      <c r="I478" s="100"/>
      <c r="J478" s="103"/>
      <c r="K478" s="100"/>
      <c r="L478" s="100"/>
      <c r="M478" s="101"/>
      <c r="N478" s="102"/>
      <c r="O478" s="103"/>
      <c r="P478" s="103"/>
      <c r="Q478" s="103"/>
      <c r="R478" s="103"/>
      <c r="S478" s="103"/>
      <c r="T478" s="100"/>
      <c r="U478" s="100"/>
      <c r="V478" s="100"/>
      <c r="W478" s="101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1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0"/>
      <c r="BA478" s="100"/>
      <c r="BB478" s="100"/>
      <c r="BC478" s="100"/>
      <c r="BD478" s="100"/>
      <c r="BE478" s="100"/>
      <c r="BF478" s="100"/>
      <c r="BG478" s="100"/>
      <c r="BH478" s="100"/>
      <c r="BI478" s="100"/>
      <c r="BJ478" s="100"/>
      <c r="BK478" s="100"/>
      <c r="BL478" s="100"/>
      <c r="BM478" s="100"/>
      <c r="BN478" s="100"/>
      <c r="BO478" s="100"/>
      <c r="BP478" s="100"/>
      <c r="BQ478" s="100"/>
      <c r="BR478" s="100"/>
      <c r="BS478" s="100"/>
      <c r="BT478" s="100"/>
      <c r="BU478" s="100"/>
      <c r="BV478" s="100"/>
      <c r="BW478" s="100"/>
      <c r="BX478" s="100"/>
      <c r="BY478" s="100"/>
      <c r="BZ478" s="100"/>
      <c r="CA478" s="100"/>
      <c r="CB478" s="100"/>
      <c r="CC478" s="100"/>
      <c r="CD478" s="100"/>
      <c r="CE478" s="100"/>
      <c r="CF478" s="100"/>
      <c r="CG478" s="100"/>
      <c r="CH478" s="100"/>
      <c r="CI478" s="100"/>
      <c r="CJ478" s="100"/>
      <c r="CK478" s="100"/>
      <c r="CL478" s="100"/>
      <c r="CM478" s="100"/>
      <c r="CN478" s="100"/>
      <c r="CO478" s="100"/>
      <c r="CP478" s="100"/>
      <c r="CQ478" s="100"/>
      <c r="CR478" s="100"/>
      <c r="CS478" s="100"/>
      <c r="CT478" s="100"/>
      <c r="CU478" s="100"/>
      <c r="CV478" s="100"/>
      <c r="CW478" s="100"/>
      <c r="CX478" s="100"/>
      <c r="CY478" s="100"/>
      <c r="CZ478" s="100"/>
      <c r="DA478" s="100"/>
      <c r="DB478" s="100"/>
      <c r="DC478" s="100"/>
      <c r="DD478" s="100"/>
      <c r="DE478" s="100"/>
      <c r="DF478" s="100"/>
      <c r="DG478" s="100"/>
      <c r="DH478" s="100"/>
      <c r="DI478" s="100"/>
      <c r="DJ478" s="100"/>
      <c r="DK478" s="100"/>
      <c r="DL478" s="100"/>
      <c r="DM478" s="100"/>
      <c r="DN478" s="100"/>
      <c r="DO478" s="100"/>
      <c r="DP478" s="100"/>
      <c r="DQ478" s="100"/>
      <c r="DR478" s="100"/>
      <c r="DS478" s="100"/>
      <c r="DT478" s="100"/>
      <c r="DU478" s="100"/>
      <c r="DV478" s="100"/>
      <c r="DW478" s="100"/>
      <c r="DX478" s="100"/>
      <c r="DY478" s="100"/>
      <c r="DZ478" s="100"/>
      <c r="EA478" s="100"/>
      <c r="EB478" s="100"/>
      <c r="EC478" s="100"/>
      <c r="ED478" s="100"/>
      <c r="EE478" s="100"/>
      <c r="EF478" s="100"/>
      <c r="EG478" s="100"/>
      <c r="EH478" s="100"/>
      <c r="EI478" s="100"/>
      <c r="EJ478" s="100"/>
      <c r="EK478" s="100"/>
      <c r="EL478" s="100"/>
      <c r="EM478" s="100"/>
      <c r="EN478" s="100"/>
      <c r="EO478" s="100"/>
      <c r="EP478" s="100"/>
      <c r="EQ478" s="223"/>
      <c r="ER478" s="224"/>
      <c r="ES478" s="223"/>
      <c r="ET478" s="223"/>
      <c r="EU478" s="225"/>
      <c r="EV478" s="225"/>
      <c r="EW478" s="225"/>
      <c r="EX478" s="225"/>
      <c r="EY478" s="225"/>
      <c r="EZ478" s="225"/>
      <c r="FA478" s="225"/>
      <c r="FB478" s="225"/>
      <c r="FC478" s="225"/>
      <c r="FD478" s="225"/>
      <c r="FE478" s="225"/>
      <c r="FF478" s="225"/>
      <c r="FG478" s="225"/>
      <c r="FH478" s="225"/>
      <c r="FI478" s="225"/>
      <c r="FJ478" s="225"/>
      <c r="FK478" s="225"/>
      <c r="FL478" s="225"/>
      <c r="FM478" s="223"/>
      <c r="FN478" s="223"/>
      <c r="FO478" s="223"/>
      <c r="FP478" s="223"/>
      <c r="FQ478" s="223"/>
      <c r="FR478" s="223"/>
      <c r="FS478" s="223"/>
      <c r="FT478" s="223"/>
      <c r="FU478" s="223"/>
      <c r="FV478" s="223"/>
      <c r="FW478" s="223"/>
      <c r="FX478" s="223"/>
      <c r="FY478" s="223"/>
      <c r="FZ478" s="223"/>
      <c r="GA478" s="223"/>
    </row>
    <row r="479">
      <c r="A479" s="100"/>
      <c r="B479" s="100"/>
      <c r="C479" s="100"/>
      <c r="D479" s="100"/>
      <c r="E479" s="103"/>
      <c r="F479" s="101"/>
      <c r="G479" s="100"/>
      <c r="H479" s="100"/>
      <c r="I479" s="100"/>
      <c r="J479" s="103"/>
      <c r="K479" s="100"/>
      <c r="L479" s="100"/>
      <c r="M479" s="101"/>
      <c r="N479" s="102"/>
      <c r="O479" s="103"/>
      <c r="P479" s="103"/>
      <c r="Q479" s="103"/>
      <c r="R479" s="103"/>
      <c r="S479" s="103"/>
      <c r="T479" s="100"/>
      <c r="U479" s="100"/>
      <c r="V479" s="100"/>
      <c r="W479" s="101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1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  <c r="AW479" s="100"/>
      <c r="AX479" s="100"/>
      <c r="AY479" s="100"/>
      <c r="AZ479" s="100"/>
      <c r="BA479" s="100"/>
      <c r="BB479" s="100"/>
      <c r="BC479" s="100"/>
      <c r="BD479" s="100"/>
      <c r="BE479" s="100"/>
      <c r="BF479" s="100"/>
      <c r="BG479" s="100"/>
      <c r="BH479" s="100"/>
      <c r="BI479" s="100"/>
      <c r="BJ479" s="100"/>
      <c r="BK479" s="100"/>
      <c r="BL479" s="100"/>
      <c r="BM479" s="100"/>
      <c r="BN479" s="100"/>
      <c r="BO479" s="100"/>
      <c r="BP479" s="100"/>
      <c r="BQ479" s="100"/>
      <c r="BR479" s="100"/>
      <c r="BS479" s="100"/>
      <c r="BT479" s="100"/>
      <c r="BU479" s="100"/>
      <c r="BV479" s="100"/>
      <c r="BW479" s="100"/>
      <c r="BX479" s="100"/>
      <c r="BY479" s="100"/>
      <c r="BZ479" s="100"/>
      <c r="CA479" s="100"/>
      <c r="CB479" s="100"/>
      <c r="CC479" s="100"/>
      <c r="CD479" s="100"/>
      <c r="CE479" s="100"/>
      <c r="CF479" s="100"/>
      <c r="CG479" s="100"/>
      <c r="CH479" s="100"/>
      <c r="CI479" s="100"/>
      <c r="CJ479" s="100"/>
      <c r="CK479" s="100"/>
      <c r="CL479" s="100"/>
      <c r="CM479" s="100"/>
      <c r="CN479" s="100"/>
      <c r="CO479" s="100"/>
      <c r="CP479" s="100"/>
      <c r="CQ479" s="100"/>
      <c r="CR479" s="100"/>
      <c r="CS479" s="100"/>
      <c r="CT479" s="100"/>
      <c r="CU479" s="100"/>
      <c r="CV479" s="100"/>
      <c r="CW479" s="100"/>
      <c r="CX479" s="100"/>
      <c r="CY479" s="100"/>
      <c r="CZ479" s="100"/>
      <c r="DA479" s="100"/>
      <c r="DB479" s="100"/>
      <c r="DC479" s="100"/>
      <c r="DD479" s="100"/>
      <c r="DE479" s="100"/>
      <c r="DF479" s="100"/>
      <c r="DG479" s="100"/>
      <c r="DH479" s="100"/>
      <c r="DI479" s="100"/>
      <c r="DJ479" s="100"/>
      <c r="DK479" s="100"/>
      <c r="DL479" s="100"/>
      <c r="DM479" s="100"/>
      <c r="DN479" s="100"/>
      <c r="DO479" s="100"/>
      <c r="DP479" s="100"/>
      <c r="DQ479" s="100"/>
      <c r="DR479" s="100"/>
      <c r="DS479" s="100"/>
      <c r="DT479" s="100"/>
      <c r="DU479" s="100"/>
      <c r="DV479" s="100"/>
      <c r="DW479" s="100"/>
      <c r="DX479" s="100"/>
      <c r="DY479" s="100"/>
      <c r="DZ479" s="100"/>
      <c r="EA479" s="100"/>
      <c r="EB479" s="100"/>
      <c r="EC479" s="100"/>
      <c r="ED479" s="100"/>
      <c r="EE479" s="100"/>
      <c r="EF479" s="100"/>
      <c r="EG479" s="100"/>
      <c r="EH479" s="100"/>
      <c r="EI479" s="100"/>
      <c r="EJ479" s="100"/>
      <c r="EK479" s="100"/>
      <c r="EL479" s="100"/>
      <c r="EM479" s="100"/>
      <c r="EN479" s="100"/>
      <c r="EO479" s="100"/>
      <c r="EP479" s="100"/>
      <c r="EQ479" s="223"/>
      <c r="ER479" s="224"/>
      <c r="ES479" s="223"/>
      <c r="ET479" s="223"/>
      <c r="EU479" s="225"/>
      <c r="EV479" s="225"/>
      <c r="EW479" s="225"/>
      <c r="EX479" s="225"/>
      <c r="EY479" s="225"/>
      <c r="EZ479" s="225"/>
      <c r="FA479" s="225"/>
      <c r="FB479" s="225"/>
      <c r="FC479" s="225"/>
      <c r="FD479" s="225"/>
      <c r="FE479" s="225"/>
      <c r="FF479" s="225"/>
      <c r="FG479" s="225"/>
      <c r="FH479" s="225"/>
      <c r="FI479" s="225"/>
      <c r="FJ479" s="225"/>
      <c r="FK479" s="225"/>
      <c r="FL479" s="225"/>
      <c r="FM479" s="223"/>
      <c r="FN479" s="223"/>
      <c r="FO479" s="223"/>
      <c r="FP479" s="223"/>
      <c r="FQ479" s="223"/>
      <c r="FR479" s="223"/>
      <c r="FS479" s="223"/>
      <c r="FT479" s="223"/>
      <c r="FU479" s="223"/>
      <c r="FV479" s="223"/>
      <c r="FW479" s="223"/>
      <c r="FX479" s="223"/>
      <c r="FY479" s="223"/>
      <c r="FZ479" s="223"/>
      <c r="GA479" s="223"/>
    </row>
    <row r="480">
      <c r="A480" s="100"/>
      <c r="B480" s="100"/>
      <c r="C480" s="100"/>
      <c r="D480" s="100"/>
      <c r="E480" s="103"/>
      <c r="F480" s="100"/>
      <c r="G480" s="100"/>
      <c r="H480" s="100"/>
      <c r="I480" s="100"/>
      <c r="J480" s="103"/>
      <c r="K480" s="100"/>
      <c r="L480" s="100"/>
      <c r="M480" s="101"/>
      <c r="N480" s="102"/>
      <c r="O480" s="103"/>
      <c r="P480" s="103"/>
      <c r="Q480" s="103"/>
      <c r="R480" s="103"/>
      <c r="S480" s="103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1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0"/>
      <c r="BA480" s="100"/>
      <c r="BB480" s="100"/>
      <c r="BC480" s="100"/>
      <c r="BD480" s="100"/>
      <c r="BE480" s="100"/>
      <c r="BF480" s="100"/>
      <c r="BG480" s="100"/>
      <c r="BH480" s="100"/>
      <c r="BI480" s="100"/>
      <c r="BJ480" s="100"/>
      <c r="BK480" s="100"/>
      <c r="BL480" s="100"/>
      <c r="BM480" s="100"/>
      <c r="BN480" s="100"/>
      <c r="BO480" s="100"/>
      <c r="BP480" s="100"/>
      <c r="BQ480" s="100"/>
      <c r="BR480" s="100"/>
      <c r="BS480" s="100"/>
      <c r="BT480" s="100"/>
      <c r="BU480" s="100"/>
      <c r="BV480" s="100"/>
      <c r="BW480" s="100"/>
      <c r="BX480" s="100"/>
      <c r="BY480" s="100"/>
      <c r="BZ480" s="100"/>
      <c r="CA480" s="100"/>
      <c r="CB480" s="100"/>
      <c r="CC480" s="100"/>
      <c r="CD480" s="100"/>
      <c r="CE480" s="100"/>
      <c r="CF480" s="100"/>
      <c r="CG480" s="100"/>
      <c r="CH480" s="100"/>
      <c r="CI480" s="100"/>
      <c r="CJ480" s="100"/>
      <c r="CK480" s="100"/>
      <c r="CL480" s="100"/>
      <c r="CM480" s="100"/>
      <c r="CN480" s="100"/>
      <c r="CO480" s="100"/>
      <c r="CP480" s="100"/>
      <c r="CQ480" s="100"/>
      <c r="CR480" s="100"/>
      <c r="CS480" s="100"/>
      <c r="CT480" s="100"/>
      <c r="CU480" s="100"/>
      <c r="CV480" s="100"/>
      <c r="CW480" s="100"/>
      <c r="CX480" s="100"/>
      <c r="CY480" s="100"/>
      <c r="CZ480" s="100"/>
      <c r="DA480" s="100"/>
      <c r="DB480" s="100"/>
      <c r="DC480" s="100"/>
      <c r="DD480" s="100"/>
      <c r="DE480" s="100"/>
      <c r="DF480" s="100"/>
      <c r="DG480" s="100"/>
      <c r="DH480" s="100"/>
      <c r="DI480" s="100"/>
      <c r="DJ480" s="100"/>
      <c r="DK480" s="100"/>
      <c r="DL480" s="100"/>
      <c r="DM480" s="100"/>
      <c r="DN480" s="100"/>
      <c r="DO480" s="100"/>
      <c r="DP480" s="100"/>
      <c r="DQ480" s="100"/>
      <c r="DR480" s="100"/>
      <c r="DS480" s="100"/>
      <c r="DT480" s="100"/>
      <c r="DU480" s="100"/>
      <c r="DV480" s="100"/>
      <c r="DW480" s="100"/>
      <c r="DX480" s="100"/>
      <c r="DY480" s="100"/>
      <c r="DZ480" s="100"/>
      <c r="EA480" s="100"/>
      <c r="EB480" s="100"/>
      <c r="EC480" s="100"/>
      <c r="ED480" s="100"/>
      <c r="EE480" s="100"/>
      <c r="EF480" s="100"/>
      <c r="EG480" s="100"/>
      <c r="EH480" s="100"/>
      <c r="EI480" s="100"/>
      <c r="EJ480" s="100"/>
      <c r="EK480" s="100"/>
      <c r="EL480" s="100"/>
      <c r="EM480" s="100"/>
      <c r="EN480" s="100"/>
      <c r="EO480" s="100"/>
      <c r="EP480" s="100"/>
      <c r="EQ480" s="100"/>
      <c r="ER480" s="101"/>
      <c r="ES480" s="100"/>
      <c r="ET480" s="100"/>
      <c r="EU480" s="104"/>
      <c r="EV480" s="104"/>
      <c r="EW480" s="104"/>
      <c r="EX480" s="104"/>
      <c r="EY480" s="104"/>
      <c r="EZ480" s="104"/>
      <c r="FA480" s="104"/>
      <c r="FB480" s="104"/>
      <c r="FC480" s="104"/>
      <c r="FD480" s="104"/>
      <c r="FE480" s="104"/>
      <c r="FF480" s="104"/>
      <c r="FG480" s="104"/>
      <c r="FH480" s="104"/>
      <c r="FI480" s="104"/>
      <c r="FJ480" s="104"/>
      <c r="FK480" s="104"/>
      <c r="FL480" s="104"/>
      <c r="FM480" s="100"/>
      <c r="FN480" s="100"/>
      <c r="FO480" s="100"/>
      <c r="FP480" s="100"/>
      <c r="FQ480" s="100"/>
      <c r="FR480" s="100"/>
      <c r="FS480" s="100"/>
      <c r="FT480" s="100"/>
      <c r="FU480" s="100"/>
      <c r="FV480" s="100"/>
      <c r="FW480" s="100"/>
      <c r="FX480" s="100"/>
      <c r="FY480" s="100"/>
      <c r="FZ480" s="100"/>
      <c r="GA480" s="100"/>
    </row>
    <row r="481">
      <c r="A481" s="100"/>
      <c r="B481" s="100"/>
      <c r="C481" s="100"/>
      <c r="D481" s="100"/>
      <c r="E481" s="103"/>
      <c r="F481" s="100"/>
      <c r="G481" s="100"/>
      <c r="H481" s="100"/>
      <c r="I481" s="100"/>
      <c r="J481" s="103"/>
      <c r="K481" s="100"/>
      <c r="L481" s="100"/>
      <c r="M481" s="101"/>
      <c r="N481" s="102"/>
      <c r="O481" s="103"/>
      <c r="P481" s="103"/>
      <c r="Q481" s="103"/>
      <c r="R481" s="103"/>
      <c r="S481" s="103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1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  <c r="AW481" s="100"/>
      <c r="AX481" s="100"/>
      <c r="AY481" s="100"/>
      <c r="AZ481" s="100"/>
      <c r="BA481" s="100"/>
      <c r="BB481" s="100"/>
      <c r="BC481" s="100"/>
      <c r="BD481" s="100"/>
      <c r="BE481" s="100"/>
      <c r="BF481" s="100"/>
      <c r="BG481" s="100"/>
      <c r="BH481" s="100"/>
      <c r="BI481" s="100"/>
      <c r="BJ481" s="100"/>
      <c r="BK481" s="100"/>
      <c r="BL481" s="100"/>
      <c r="BM481" s="100"/>
      <c r="BN481" s="100"/>
      <c r="BO481" s="100"/>
      <c r="BP481" s="100"/>
      <c r="BQ481" s="100"/>
      <c r="BR481" s="100"/>
      <c r="BS481" s="100"/>
      <c r="BT481" s="100"/>
      <c r="BU481" s="100"/>
      <c r="BV481" s="100"/>
      <c r="BW481" s="100"/>
      <c r="BX481" s="100"/>
      <c r="BY481" s="100"/>
      <c r="BZ481" s="100"/>
      <c r="CA481" s="100"/>
      <c r="CB481" s="100"/>
      <c r="CC481" s="100"/>
      <c r="CD481" s="100"/>
      <c r="CE481" s="100"/>
      <c r="CF481" s="100"/>
      <c r="CG481" s="100"/>
      <c r="CH481" s="100"/>
      <c r="CI481" s="100"/>
      <c r="CJ481" s="100"/>
      <c r="CK481" s="100"/>
      <c r="CL481" s="100"/>
      <c r="CM481" s="100"/>
      <c r="CN481" s="100"/>
      <c r="CO481" s="100"/>
      <c r="CP481" s="100"/>
      <c r="CQ481" s="100"/>
      <c r="CR481" s="100"/>
      <c r="CS481" s="100"/>
      <c r="CT481" s="100"/>
      <c r="CU481" s="100"/>
      <c r="CV481" s="100"/>
      <c r="CW481" s="100"/>
      <c r="CX481" s="100"/>
      <c r="CY481" s="100"/>
      <c r="CZ481" s="100"/>
      <c r="DA481" s="100"/>
      <c r="DB481" s="100"/>
      <c r="DC481" s="100"/>
      <c r="DD481" s="100"/>
      <c r="DE481" s="100"/>
      <c r="DF481" s="100"/>
      <c r="DG481" s="100"/>
      <c r="DH481" s="100"/>
      <c r="DI481" s="100"/>
      <c r="DJ481" s="100"/>
      <c r="DK481" s="100"/>
      <c r="DL481" s="100"/>
      <c r="DM481" s="100"/>
      <c r="DN481" s="100"/>
      <c r="DO481" s="100"/>
      <c r="DP481" s="100"/>
      <c r="DQ481" s="100"/>
      <c r="DR481" s="100"/>
      <c r="DS481" s="100"/>
      <c r="DT481" s="100"/>
      <c r="DU481" s="100"/>
      <c r="DV481" s="100"/>
      <c r="DW481" s="100"/>
      <c r="DX481" s="100"/>
      <c r="DY481" s="100"/>
      <c r="DZ481" s="100"/>
      <c r="EA481" s="100"/>
      <c r="EB481" s="100"/>
      <c r="EC481" s="100"/>
      <c r="ED481" s="100"/>
      <c r="EE481" s="100"/>
      <c r="EF481" s="100"/>
      <c r="EG481" s="100"/>
      <c r="EH481" s="100"/>
      <c r="EI481" s="100"/>
      <c r="EJ481" s="100"/>
      <c r="EK481" s="100"/>
      <c r="EL481" s="100"/>
      <c r="EM481" s="100"/>
      <c r="EN481" s="100"/>
      <c r="EO481" s="100"/>
      <c r="EP481" s="100"/>
      <c r="EQ481" s="100"/>
      <c r="ER481" s="101"/>
      <c r="ES481" s="100"/>
      <c r="ET481" s="100"/>
      <c r="EU481" s="104"/>
      <c r="EV481" s="104"/>
      <c r="EW481" s="104"/>
      <c r="EX481" s="104"/>
      <c r="EY481" s="104"/>
      <c r="EZ481" s="104"/>
      <c r="FA481" s="104"/>
      <c r="FB481" s="104"/>
      <c r="FC481" s="104"/>
      <c r="FD481" s="104"/>
      <c r="FE481" s="104"/>
      <c r="FF481" s="104"/>
      <c r="FG481" s="104"/>
      <c r="FH481" s="104"/>
      <c r="FI481" s="104"/>
      <c r="FJ481" s="104"/>
      <c r="FK481" s="104"/>
      <c r="FL481" s="104"/>
      <c r="FM481" s="100"/>
      <c r="FN481" s="100"/>
      <c r="FO481" s="100"/>
      <c r="FP481" s="100"/>
      <c r="FQ481" s="100"/>
      <c r="FR481" s="100"/>
      <c r="FS481" s="100"/>
      <c r="FT481" s="100"/>
      <c r="FU481" s="100"/>
      <c r="FV481" s="100"/>
      <c r="FW481" s="100"/>
      <c r="FX481" s="100"/>
      <c r="FY481" s="100"/>
      <c r="FZ481" s="100"/>
      <c r="GA481" s="100"/>
    </row>
    <row r="482">
      <c r="A482" s="100"/>
      <c r="B482" s="100"/>
      <c r="C482" s="100"/>
      <c r="D482" s="100"/>
      <c r="E482" s="103"/>
      <c r="F482" s="100"/>
      <c r="G482" s="100"/>
      <c r="H482" s="100"/>
      <c r="I482" s="100"/>
      <c r="J482" s="103"/>
      <c r="K482" s="100"/>
      <c r="L482" s="100"/>
      <c r="M482" s="101"/>
      <c r="N482" s="102"/>
      <c r="O482" s="103"/>
      <c r="P482" s="103"/>
      <c r="Q482" s="103"/>
      <c r="R482" s="103"/>
      <c r="S482" s="103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1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0"/>
      <c r="BA482" s="100"/>
      <c r="BB482" s="100"/>
      <c r="BC482" s="100"/>
      <c r="BD482" s="100"/>
      <c r="BE482" s="100"/>
      <c r="BF482" s="100"/>
      <c r="BG482" s="100"/>
      <c r="BH482" s="100"/>
      <c r="BI482" s="100"/>
      <c r="BJ482" s="100"/>
      <c r="BK482" s="100"/>
      <c r="BL482" s="100"/>
      <c r="BM482" s="100"/>
      <c r="BN482" s="100"/>
      <c r="BO482" s="100"/>
      <c r="BP482" s="100"/>
      <c r="BQ482" s="100"/>
      <c r="BR482" s="100"/>
      <c r="BS482" s="100"/>
      <c r="BT482" s="100"/>
      <c r="BU482" s="100"/>
      <c r="BV482" s="100"/>
      <c r="BW482" s="100"/>
      <c r="BX482" s="100"/>
      <c r="BY482" s="100"/>
      <c r="BZ482" s="100"/>
      <c r="CA482" s="100"/>
      <c r="CB482" s="100"/>
      <c r="CC482" s="100"/>
      <c r="CD482" s="100"/>
      <c r="CE482" s="100"/>
      <c r="CF482" s="100"/>
      <c r="CG482" s="100"/>
      <c r="CH482" s="100"/>
      <c r="CI482" s="100"/>
      <c r="CJ482" s="100"/>
      <c r="CK482" s="100"/>
      <c r="CL482" s="100"/>
      <c r="CM482" s="100"/>
      <c r="CN482" s="100"/>
      <c r="CO482" s="100"/>
      <c r="CP482" s="100"/>
      <c r="CQ482" s="100"/>
      <c r="CR482" s="100"/>
      <c r="CS482" s="100"/>
      <c r="CT482" s="100"/>
      <c r="CU482" s="100"/>
      <c r="CV482" s="100"/>
      <c r="CW482" s="100"/>
      <c r="CX482" s="100"/>
      <c r="CY482" s="100"/>
      <c r="CZ482" s="100"/>
      <c r="DA482" s="100"/>
      <c r="DB482" s="100"/>
      <c r="DC482" s="100"/>
      <c r="DD482" s="100"/>
      <c r="DE482" s="100"/>
      <c r="DF482" s="100"/>
      <c r="DG482" s="100"/>
      <c r="DH482" s="100"/>
      <c r="DI482" s="100"/>
      <c r="DJ482" s="100"/>
      <c r="DK482" s="100"/>
      <c r="DL482" s="100"/>
      <c r="DM482" s="100"/>
      <c r="DN482" s="100"/>
      <c r="DO482" s="100"/>
      <c r="DP482" s="100"/>
      <c r="DQ482" s="100"/>
      <c r="DR482" s="100"/>
      <c r="DS482" s="100"/>
      <c r="DT482" s="100"/>
      <c r="DU482" s="100"/>
      <c r="DV482" s="100"/>
      <c r="DW482" s="100"/>
      <c r="DX482" s="100"/>
      <c r="DY482" s="100"/>
      <c r="DZ482" s="100"/>
      <c r="EA482" s="100"/>
      <c r="EB482" s="100"/>
      <c r="EC482" s="100"/>
      <c r="ED482" s="100"/>
      <c r="EE482" s="100"/>
      <c r="EF482" s="100"/>
      <c r="EG482" s="100"/>
      <c r="EH482" s="100"/>
      <c r="EI482" s="100"/>
      <c r="EJ482" s="100"/>
      <c r="EK482" s="100"/>
      <c r="EL482" s="100"/>
      <c r="EM482" s="100"/>
      <c r="EN482" s="100"/>
      <c r="EO482" s="100"/>
      <c r="EP482" s="100"/>
      <c r="EQ482" s="100"/>
      <c r="ER482" s="101"/>
      <c r="ES482" s="100"/>
      <c r="ET482" s="100"/>
      <c r="EU482" s="104"/>
      <c r="EV482" s="104"/>
      <c r="EW482" s="104"/>
      <c r="EX482" s="104"/>
      <c r="EY482" s="104"/>
      <c r="EZ482" s="104"/>
      <c r="FA482" s="104"/>
      <c r="FB482" s="104"/>
      <c r="FC482" s="104"/>
      <c r="FD482" s="104"/>
      <c r="FE482" s="104"/>
      <c r="FF482" s="104"/>
      <c r="FG482" s="104"/>
      <c r="FH482" s="104"/>
      <c r="FI482" s="104"/>
      <c r="FJ482" s="104"/>
      <c r="FK482" s="104"/>
      <c r="FL482" s="104"/>
      <c r="FM482" s="100"/>
      <c r="FN482" s="100"/>
      <c r="FO482" s="100"/>
      <c r="FP482" s="100"/>
      <c r="FQ482" s="100"/>
      <c r="FR482" s="100"/>
      <c r="FS482" s="100"/>
      <c r="FT482" s="100"/>
      <c r="FU482" s="100"/>
      <c r="FV482" s="100"/>
      <c r="FW482" s="100"/>
      <c r="FX482" s="100"/>
      <c r="FY482" s="100"/>
      <c r="FZ482" s="100"/>
      <c r="GA482" s="100"/>
    </row>
    <row r="483">
      <c r="A483" s="100"/>
      <c r="B483" s="100"/>
      <c r="C483" s="100"/>
      <c r="D483" s="100"/>
      <c r="E483" s="103"/>
      <c r="F483" s="100"/>
      <c r="G483" s="100"/>
      <c r="H483" s="100"/>
      <c r="I483" s="100"/>
      <c r="J483" s="103"/>
      <c r="K483" s="100"/>
      <c r="L483" s="100"/>
      <c r="M483" s="101"/>
      <c r="N483" s="102"/>
      <c r="O483" s="103"/>
      <c r="P483" s="103"/>
      <c r="Q483" s="103"/>
      <c r="R483" s="103"/>
      <c r="S483" s="103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1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  <c r="AW483" s="100"/>
      <c r="AX483" s="100"/>
      <c r="AY483" s="100"/>
      <c r="AZ483" s="100"/>
      <c r="BA483" s="100"/>
      <c r="BB483" s="100"/>
      <c r="BC483" s="100"/>
      <c r="BD483" s="100"/>
      <c r="BE483" s="100"/>
      <c r="BF483" s="100"/>
      <c r="BG483" s="100"/>
      <c r="BH483" s="100"/>
      <c r="BI483" s="100"/>
      <c r="BJ483" s="100"/>
      <c r="BK483" s="100"/>
      <c r="BL483" s="100"/>
      <c r="BM483" s="100"/>
      <c r="BN483" s="100"/>
      <c r="BO483" s="100"/>
      <c r="BP483" s="100"/>
      <c r="BQ483" s="100"/>
      <c r="BR483" s="100"/>
      <c r="BS483" s="100"/>
      <c r="BT483" s="100"/>
      <c r="BU483" s="100"/>
      <c r="BV483" s="100"/>
      <c r="BW483" s="100"/>
      <c r="BX483" s="100"/>
      <c r="BY483" s="100"/>
      <c r="BZ483" s="100"/>
      <c r="CA483" s="100"/>
      <c r="CB483" s="100"/>
      <c r="CC483" s="100"/>
      <c r="CD483" s="100"/>
      <c r="CE483" s="100"/>
      <c r="CF483" s="100"/>
      <c r="CG483" s="100"/>
      <c r="CH483" s="100"/>
      <c r="CI483" s="100"/>
      <c r="CJ483" s="100"/>
      <c r="CK483" s="100"/>
      <c r="CL483" s="100"/>
      <c r="CM483" s="100"/>
      <c r="CN483" s="100"/>
      <c r="CO483" s="100"/>
      <c r="CP483" s="100"/>
      <c r="CQ483" s="100"/>
      <c r="CR483" s="100"/>
      <c r="CS483" s="100"/>
      <c r="CT483" s="100"/>
      <c r="CU483" s="100"/>
      <c r="CV483" s="100"/>
      <c r="CW483" s="100"/>
      <c r="CX483" s="100"/>
      <c r="CY483" s="100"/>
      <c r="CZ483" s="100"/>
      <c r="DA483" s="100"/>
      <c r="DB483" s="100"/>
      <c r="DC483" s="100"/>
      <c r="DD483" s="100"/>
      <c r="DE483" s="100"/>
      <c r="DF483" s="100"/>
      <c r="DG483" s="100"/>
      <c r="DH483" s="100"/>
      <c r="DI483" s="100"/>
      <c r="DJ483" s="100"/>
      <c r="DK483" s="100"/>
      <c r="DL483" s="100"/>
      <c r="DM483" s="100"/>
      <c r="DN483" s="100"/>
      <c r="DO483" s="100"/>
      <c r="DP483" s="100"/>
      <c r="DQ483" s="100"/>
      <c r="DR483" s="100"/>
      <c r="DS483" s="100"/>
      <c r="DT483" s="100"/>
      <c r="DU483" s="100"/>
      <c r="DV483" s="100"/>
      <c r="DW483" s="100"/>
      <c r="DX483" s="100"/>
      <c r="DY483" s="100"/>
      <c r="DZ483" s="100"/>
      <c r="EA483" s="100"/>
      <c r="EB483" s="100"/>
      <c r="EC483" s="100"/>
      <c r="ED483" s="100"/>
      <c r="EE483" s="100"/>
      <c r="EF483" s="100"/>
      <c r="EG483" s="100"/>
      <c r="EH483" s="100"/>
      <c r="EI483" s="100"/>
      <c r="EJ483" s="100"/>
      <c r="EK483" s="100"/>
      <c r="EL483" s="100"/>
      <c r="EM483" s="100"/>
      <c r="EN483" s="100"/>
      <c r="EO483" s="100"/>
      <c r="EP483" s="100"/>
      <c r="EQ483" s="100"/>
      <c r="ER483" s="101"/>
      <c r="ES483" s="100"/>
      <c r="ET483" s="100"/>
      <c r="EU483" s="104"/>
      <c r="EV483" s="104"/>
      <c r="EW483" s="104"/>
      <c r="EX483" s="104"/>
      <c r="EY483" s="104"/>
      <c r="EZ483" s="104"/>
      <c r="FA483" s="104"/>
      <c r="FB483" s="104"/>
      <c r="FC483" s="104"/>
      <c r="FD483" s="104"/>
      <c r="FE483" s="104"/>
      <c r="FF483" s="104"/>
      <c r="FG483" s="104"/>
      <c r="FH483" s="104"/>
      <c r="FI483" s="104"/>
      <c r="FJ483" s="104"/>
      <c r="FK483" s="104"/>
      <c r="FL483" s="104"/>
      <c r="FM483" s="100"/>
      <c r="FN483" s="100"/>
      <c r="FO483" s="100"/>
      <c r="FP483" s="100"/>
      <c r="FQ483" s="100"/>
      <c r="FR483" s="100"/>
      <c r="FS483" s="100"/>
      <c r="FT483" s="100"/>
      <c r="FU483" s="100"/>
      <c r="FV483" s="100"/>
      <c r="FW483" s="100"/>
      <c r="FX483" s="100"/>
      <c r="FY483" s="100"/>
      <c r="FZ483" s="100"/>
      <c r="GA483" s="100"/>
    </row>
    <row r="484">
      <c r="A484" s="100"/>
      <c r="B484" s="100"/>
      <c r="C484" s="100"/>
      <c r="D484" s="100"/>
      <c r="E484" s="103"/>
      <c r="F484" s="100"/>
      <c r="G484" s="100"/>
      <c r="H484" s="100"/>
      <c r="I484" s="100"/>
      <c r="J484" s="103"/>
      <c r="K484" s="100"/>
      <c r="L484" s="100"/>
      <c r="M484" s="101"/>
      <c r="N484" s="102"/>
      <c r="O484" s="103"/>
      <c r="P484" s="103"/>
      <c r="Q484" s="103"/>
      <c r="R484" s="103"/>
      <c r="S484" s="103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1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0"/>
      <c r="BA484" s="100"/>
      <c r="BB484" s="100"/>
      <c r="BC484" s="100"/>
      <c r="BD484" s="100"/>
      <c r="BE484" s="100"/>
      <c r="BF484" s="100"/>
      <c r="BG484" s="100"/>
      <c r="BH484" s="100"/>
      <c r="BI484" s="100"/>
      <c r="BJ484" s="100"/>
      <c r="BK484" s="100"/>
      <c r="BL484" s="100"/>
      <c r="BM484" s="100"/>
      <c r="BN484" s="100"/>
      <c r="BO484" s="100"/>
      <c r="BP484" s="100"/>
      <c r="BQ484" s="100"/>
      <c r="BR484" s="100"/>
      <c r="BS484" s="100"/>
      <c r="BT484" s="100"/>
      <c r="BU484" s="100"/>
      <c r="BV484" s="100"/>
      <c r="BW484" s="100"/>
      <c r="BX484" s="100"/>
      <c r="BY484" s="100"/>
      <c r="BZ484" s="100"/>
      <c r="CA484" s="100"/>
      <c r="CB484" s="100"/>
      <c r="CC484" s="100"/>
      <c r="CD484" s="100"/>
      <c r="CE484" s="100"/>
      <c r="CF484" s="100"/>
      <c r="CG484" s="100"/>
      <c r="CH484" s="100"/>
      <c r="CI484" s="100"/>
      <c r="CJ484" s="100"/>
      <c r="CK484" s="100"/>
      <c r="CL484" s="100"/>
      <c r="CM484" s="100"/>
      <c r="CN484" s="100"/>
      <c r="CO484" s="100"/>
      <c r="CP484" s="100"/>
      <c r="CQ484" s="100"/>
      <c r="CR484" s="100"/>
      <c r="CS484" s="100"/>
      <c r="CT484" s="100"/>
      <c r="CU484" s="100"/>
      <c r="CV484" s="100"/>
      <c r="CW484" s="100"/>
      <c r="CX484" s="100"/>
      <c r="CY484" s="100"/>
      <c r="CZ484" s="100"/>
      <c r="DA484" s="100"/>
      <c r="DB484" s="100"/>
      <c r="DC484" s="100"/>
      <c r="DD484" s="100"/>
      <c r="DE484" s="100"/>
      <c r="DF484" s="100"/>
      <c r="DG484" s="100"/>
      <c r="DH484" s="100"/>
      <c r="DI484" s="100"/>
      <c r="DJ484" s="100"/>
      <c r="DK484" s="100"/>
      <c r="DL484" s="100"/>
      <c r="DM484" s="100"/>
      <c r="DN484" s="100"/>
      <c r="DO484" s="100"/>
      <c r="DP484" s="100"/>
      <c r="DQ484" s="100"/>
      <c r="DR484" s="100"/>
      <c r="DS484" s="100"/>
      <c r="DT484" s="100"/>
      <c r="DU484" s="100"/>
      <c r="DV484" s="100"/>
      <c r="DW484" s="100"/>
      <c r="DX484" s="100"/>
      <c r="DY484" s="100"/>
      <c r="DZ484" s="100"/>
      <c r="EA484" s="100"/>
      <c r="EB484" s="100"/>
      <c r="EC484" s="100"/>
      <c r="ED484" s="100"/>
      <c r="EE484" s="100"/>
      <c r="EF484" s="100"/>
      <c r="EG484" s="100"/>
      <c r="EH484" s="100"/>
      <c r="EI484" s="100"/>
      <c r="EJ484" s="100"/>
      <c r="EK484" s="100"/>
      <c r="EL484" s="100"/>
      <c r="EM484" s="100"/>
      <c r="EN484" s="100"/>
      <c r="EO484" s="100"/>
      <c r="EP484" s="100"/>
      <c r="EQ484" s="100"/>
      <c r="ER484" s="101"/>
      <c r="ES484" s="100"/>
      <c r="ET484" s="100"/>
      <c r="EU484" s="104"/>
      <c r="EV484" s="104"/>
      <c r="EW484" s="104"/>
      <c r="EX484" s="104"/>
      <c r="EY484" s="104"/>
      <c r="EZ484" s="104"/>
      <c r="FA484" s="104"/>
      <c r="FB484" s="104"/>
      <c r="FC484" s="104"/>
      <c r="FD484" s="104"/>
      <c r="FE484" s="104"/>
      <c r="FF484" s="104"/>
      <c r="FG484" s="104"/>
      <c r="FH484" s="104"/>
      <c r="FI484" s="104"/>
      <c r="FJ484" s="104"/>
      <c r="FK484" s="104"/>
      <c r="FL484" s="104"/>
      <c r="FM484" s="100"/>
      <c r="FN484" s="100"/>
      <c r="FO484" s="100"/>
      <c r="FP484" s="100"/>
      <c r="FQ484" s="100"/>
      <c r="FR484" s="100"/>
      <c r="FS484" s="100"/>
      <c r="FT484" s="100"/>
      <c r="FU484" s="100"/>
      <c r="FV484" s="100"/>
      <c r="FW484" s="100"/>
      <c r="FX484" s="100"/>
      <c r="FY484" s="100"/>
      <c r="FZ484" s="100"/>
      <c r="GA484" s="100"/>
    </row>
    <row r="485">
      <c r="A485" s="100"/>
      <c r="B485" s="100"/>
      <c r="C485" s="100"/>
      <c r="D485" s="100"/>
      <c r="E485" s="103"/>
      <c r="F485" s="100"/>
      <c r="G485" s="100"/>
      <c r="H485" s="100"/>
      <c r="I485" s="100"/>
      <c r="J485" s="103"/>
      <c r="K485" s="100"/>
      <c r="L485" s="100"/>
      <c r="M485" s="101"/>
      <c r="N485" s="102"/>
      <c r="O485" s="103"/>
      <c r="P485" s="103"/>
      <c r="Q485" s="103"/>
      <c r="R485" s="103"/>
      <c r="S485" s="103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1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  <c r="BB485" s="100"/>
      <c r="BC485" s="100"/>
      <c r="BD485" s="100"/>
      <c r="BE485" s="100"/>
      <c r="BF485" s="100"/>
      <c r="BG485" s="100"/>
      <c r="BH485" s="100"/>
      <c r="BI485" s="100"/>
      <c r="BJ485" s="100"/>
      <c r="BK485" s="100"/>
      <c r="BL485" s="100"/>
      <c r="BM485" s="100"/>
      <c r="BN485" s="100"/>
      <c r="BO485" s="100"/>
      <c r="BP485" s="100"/>
      <c r="BQ485" s="100"/>
      <c r="BR485" s="100"/>
      <c r="BS485" s="100"/>
      <c r="BT485" s="100"/>
      <c r="BU485" s="100"/>
      <c r="BV485" s="100"/>
      <c r="BW485" s="100"/>
      <c r="BX485" s="100"/>
      <c r="BY485" s="100"/>
      <c r="BZ485" s="100"/>
      <c r="CA485" s="100"/>
      <c r="CB485" s="100"/>
      <c r="CC485" s="100"/>
      <c r="CD485" s="100"/>
      <c r="CE485" s="100"/>
      <c r="CF485" s="100"/>
      <c r="CG485" s="100"/>
      <c r="CH485" s="100"/>
      <c r="CI485" s="100"/>
      <c r="CJ485" s="100"/>
      <c r="CK485" s="100"/>
      <c r="CL485" s="100"/>
      <c r="CM485" s="100"/>
      <c r="CN485" s="100"/>
      <c r="CO485" s="100"/>
      <c r="CP485" s="100"/>
      <c r="CQ485" s="100"/>
      <c r="CR485" s="100"/>
      <c r="CS485" s="100"/>
      <c r="CT485" s="100"/>
      <c r="CU485" s="100"/>
      <c r="CV485" s="100"/>
      <c r="CW485" s="100"/>
      <c r="CX485" s="100"/>
      <c r="CY485" s="100"/>
      <c r="CZ485" s="100"/>
      <c r="DA485" s="100"/>
      <c r="DB485" s="100"/>
      <c r="DC485" s="100"/>
      <c r="DD485" s="100"/>
      <c r="DE485" s="100"/>
      <c r="DF485" s="100"/>
      <c r="DG485" s="100"/>
      <c r="DH485" s="100"/>
      <c r="DI485" s="100"/>
      <c r="DJ485" s="100"/>
      <c r="DK485" s="100"/>
      <c r="DL485" s="100"/>
      <c r="DM485" s="100"/>
      <c r="DN485" s="100"/>
      <c r="DO485" s="100"/>
      <c r="DP485" s="100"/>
      <c r="DQ485" s="100"/>
      <c r="DR485" s="100"/>
      <c r="DS485" s="100"/>
      <c r="DT485" s="100"/>
      <c r="DU485" s="100"/>
      <c r="DV485" s="100"/>
      <c r="DW485" s="100"/>
      <c r="DX485" s="100"/>
      <c r="DY485" s="100"/>
      <c r="DZ485" s="100"/>
      <c r="EA485" s="100"/>
      <c r="EB485" s="100"/>
      <c r="EC485" s="100"/>
      <c r="ED485" s="100"/>
      <c r="EE485" s="100"/>
      <c r="EF485" s="100"/>
      <c r="EG485" s="100"/>
      <c r="EH485" s="100"/>
      <c r="EI485" s="100"/>
      <c r="EJ485" s="100"/>
      <c r="EK485" s="100"/>
      <c r="EL485" s="100"/>
      <c r="EM485" s="100"/>
      <c r="EN485" s="100"/>
      <c r="EO485" s="100"/>
      <c r="EP485" s="100"/>
      <c r="EQ485" s="100"/>
      <c r="ER485" s="101"/>
      <c r="ES485" s="100"/>
      <c r="ET485" s="100"/>
      <c r="EU485" s="104"/>
      <c r="EV485" s="104"/>
      <c r="EW485" s="104"/>
      <c r="EX485" s="104"/>
      <c r="EY485" s="104"/>
      <c r="EZ485" s="104"/>
      <c r="FA485" s="104"/>
      <c r="FB485" s="104"/>
      <c r="FC485" s="104"/>
      <c r="FD485" s="104"/>
      <c r="FE485" s="104"/>
      <c r="FF485" s="104"/>
      <c r="FG485" s="104"/>
      <c r="FH485" s="104"/>
      <c r="FI485" s="104"/>
      <c r="FJ485" s="104"/>
      <c r="FK485" s="104"/>
      <c r="FL485" s="104"/>
      <c r="FM485" s="100"/>
      <c r="FN485" s="100"/>
      <c r="FO485" s="100"/>
      <c r="FP485" s="100"/>
      <c r="FQ485" s="100"/>
      <c r="FR485" s="100"/>
      <c r="FS485" s="100"/>
      <c r="FT485" s="100"/>
      <c r="FU485" s="100"/>
      <c r="FV485" s="100"/>
      <c r="FW485" s="100"/>
      <c r="FX485" s="100"/>
      <c r="FY485" s="100"/>
      <c r="FZ485" s="100"/>
      <c r="GA485" s="100"/>
    </row>
    <row r="486">
      <c r="A486" s="100"/>
      <c r="B486" s="100"/>
      <c r="C486" s="100"/>
      <c r="D486" s="100"/>
      <c r="E486" s="103"/>
      <c r="F486" s="100"/>
      <c r="G486" s="100"/>
      <c r="H486" s="100"/>
      <c r="I486" s="100"/>
      <c r="J486" s="103"/>
      <c r="K486" s="100"/>
      <c r="L486" s="100"/>
      <c r="M486" s="101"/>
      <c r="N486" s="102"/>
      <c r="O486" s="103"/>
      <c r="P486" s="103"/>
      <c r="Q486" s="103"/>
      <c r="R486" s="103"/>
      <c r="S486" s="103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1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0"/>
      <c r="BA486" s="100"/>
      <c r="BB486" s="100"/>
      <c r="BC486" s="100"/>
      <c r="BD486" s="100"/>
      <c r="BE486" s="100"/>
      <c r="BF486" s="100"/>
      <c r="BG486" s="100"/>
      <c r="BH486" s="100"/>
      <c r="BI486" s="100"/>
      <c r="BJ486" s="100"/>
      <c r="BK486" s="100"/>
      <c r="BL486" s="100"/>
      <c r="BM486" s="100"/>
      <c r="BN486" s="100"/>
      <c r="BO486" s="100"/>
      <c r="BP486" s="100"/>
      <c r="BQ486" s="100"/>
      <c r="BR486" s="100"/>
      <c r="BS486" s="100"/>
      <c r="BT486" s="100"/>
      <c r="BU486" s="100"/>
      <c r="BV486" s="100"/>
      <c r="BW486" s="100"/>
      <c r="BX486" s="100"/>
      <c r="BY486" s="100"/>
      <c r="BZ486" s="100"/>
      <c r="CA486" s="100"/>
      <c r="CB486" s="100"/>
      <c r="CC486" s="100"/>
      <c r="CD486" s="100"/>
      <c r="CE486" s="100"/>
      <c r="CF486" s="100"/>
      <c r="CG486" s="100"/>
      <c r="CH486" s="100"/>
      <c r="CI486" s="100"/>
      <c r="CJ486" s="100"/>
      <c r="CK486" s="100"/>
      <c r="CL486" s="100"/>
      <c r="CM486" s="100"/>
      <c r="CN486" s="100"/>
      <c r="CO486" s="100"/>
      <c r="CP486" s="100"/>
      <c r="CQ486" s="100"/>
      <c r="CR486" s="100"/>
      <c r="CS486" s="100"/>
      <c r="CT486" s="100"/>
      <c r="CU486" s="100"/>
      <c r="CV486" s="100"/>
      <c r="CW486" s="100"/>
      <c r="CX486" s="100"/>
      <c r="CY486" s="100"/>
      <c r="CZ486" s="100"/>
      <c r="DA486" s="100"/>
      <c r="DB486" s="100"/>
      <c r="DC486" s="100"/>
      <c r="DD486" s="100"/>
      <c r="DE486" s="100"/>
      <c r="DF486" s="100"/>
      <c r="DG486" s="100"/>
      <c r="DH486" s="100"/>
      <c r="DI486" s="100"/>
      <c r="DJ486" s="100"/>
      <c r="DK486" s="100"/>
      <c r="DL486" s="100"/>
      <c r="DM486" s="100"/>
      <c r="DN486" s="100"/>
      <c r="DO486" s="100"/>
      <c r="DP486" s="100"/>
      <c r="DQ486" s="100"/>
      <c r="DR486" s="100"/>
      <c r="DS486" s="100"/>
      <c r="DT486" s="100"/>
      <c r="DU486" s="100"/>
      <c r="DV486" s="100"/>
      <c r="DW486" s="100"/>
      <c r="DX486" s="100"/>
      <c r="DY486" s="100"/>
      <c r="DZ486" s="100"/>
      <c r="EA486" s="100"/>
      <c r="EB486" s="100"/>
      <c r="EC486" s="100"/>
      <c r="ED486" s="100"/>
      <c r="EE486" s="100"/>
      <c r="EF486" s="100"/>
      <c r="EG486" s="100"/>
      <c r="EH486" s="100"/>
      <c r="EI486" s="100"/>
      <c r="EJ486" s="100"/>
      <c r="EK486" s="100"/>
      <c r="EL486" s="100"/>
      <c r="EM486" s="100"/>
      <c r="EN486" s="100"/>
      <c r="EO486" s="100"/>
      <c r="EP486" s="100"/>
      <c r="EQ486" s="100"/>
      <c r="ER486" s="101"/>
      <c r="ES486" s="100"/>
      <c r="ET486" s="100"/>
      <c r="EU486" s="104"/>
      <c r="EV486" s="104"/>
      <c r="EW486" s="104"/>
      <c r="EX486" s="104"/>
      <c r="EY486" s="104"/>
      <c r="EZ486" s="104"/>
      <c r="FA486" s="104"/>
      <c r="FB486" s="104"/>
      <c r="FC486" s="104"/>
      <c r="FD486" s="104"/>
      <c r="FE486" s="104"/>
      <c r="FF486" s="104"/>
      <c r="FG486" s="104"/>
      <c r="FH486" s="104"/>
      <c r="FI486" s="104"/>
      <c r="FJ486" s="104"/>
      <c r="FK486" s="104"/>
      <c r="FL486" s="104"/>
      <c r="FM486" s="100"/>
      <c r="FN486" s="100"/>
      <c r="FO486" s="100"/>
      <c r="FP486" s="100"/>
      <c r="FQ486" s="100"/>
      <c r="FR486" s="100"/>
      <c r="FS486" s="100"/>
      <c r="FT486" s="100"/>
      <c r="FU486" s="100"/>
      <c r="FV486" s="100"/>
      <c r="FW486" s="100"/>
      <c r="FX486" s="100"/>
      <c r="FY486" s="100"/>
      <c r="FZ486" s="100"/>
      <c r="GA486" s="100"/>
    </row>
    <row r="487">
      <c r="A487" s="100"/>
      <c r="B487" s="100"/>
      <c r="C487" s="100"/>
      <c r="D487" s="100"/>
      <c r="E487" s="103"/>
      <c r="F487" s="100"/>
      <c r="G487" s="100"/>
      <c r="H487" s="100"/>
      <c r="I487" s="100"/>
      <c r="J487" s="103"/>
      <c r="K487" s="100"/>
      <c r="L487" s="100"/>
      <c r="M487" s="101"/>
      <c r="N487" s="102"/>
      <c r="O487" s="103"/>
      <c r="P487" s="103"/>
      <c r="Q487" s="103"/>
      <c r="R487" s="103"/>
      <c r="S487" s="103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1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0"/>
      <c r="BA487" s="100"/>
      <c r="BB487" s="100"/>
      <c r="BC487" s="100"/>
      <c r="BD487" s="100"/>
      <c r="BE487" s="100"/>
      <c r="BF487" s="100"/>
      <c r="BG487" s="100"/>
      <c r="BH487" s="100"/>
      <c r="BI487" s="100"/>
      <c r="BJ487" s="100"/>
      <c r="BK487" s="100"/>
      <c r="BL487" s="100"/>
      <c r="BM487" s="100"/>
      <c r="BN487" s="100"/>
      <c r="BO487" s="100"/>
      <c r="BP487" s="100"/>
      <c r="BQ487" s="100"/>
      <c r="BR487" s="100"/>
      <c r="BS487" s="100"/>
      <c r="BT487" s="100"/>
      <c r="BU487" s="100"/>
      <c r="BV487" s="100"/>
      <c r="BW487" s="100"/>
      <c r="BX487" s="100"/>
      <c r="BY487" s="100"/>
      <c r="BZ487" s="100"/>
      <c r="CA487" s="100"/>
      <c r="CB487" s="100"/>
      <c r="CC487" s="100"/>
      <c r="CD487" s="100"/>
      <c r="CE487" s="100"/>
      <c r="CF487" s="100"/>
      <c r="CG487" s="100"/>
      <c r="CH487" s="100"/>
      <c r="CI487" s="100"/>
      <c r="CJ487" s="100"/>
      <c r="CK487" s="100"/>
      <c r="CL487" s="100"/>
      <c r="CM487" s="100"/>
      <c r="CN487" s="100"/>
      <c r="CO487" s="100"/>
      <c r="CP487" s="100"/>
      <c r="CQ487" s="100"/>
      <c r="CR487" s="100"/>
      <c r="CS487" s="100"/>
      <c r="CT487" s="100"/>
      <c r="CU487" s="100"/>
      <c r="CV487" s="100"/>
      <c r="CW487" s="100"/>
      <c r="CX487" s="100"/>
      <c r="CY487" s="100"/>
      <c r="CZ487" s="100"/>
      <c r="DA487" s="100"/>
      <c r="DB487" s="100"/>
      <c r="DC487" s="100"/>
      <c r="DD487" s="100"/>
      <c r="DE487" s="100"/>
      <c r="DF487" s="100"/>
      <c r="DG487" s="100"/>
      <c r="DH487" s="100"/>
      <c r="DI487" s="100"/>
      <c r="DJ487" s="100"/>
      <c r="DK487" s="100"/>
      <c r="DL487" s="100"/>
      <c r="DM487" s="100"/>
      <c r="DN487" s="100"/>
      <c r="DO487" s="100"/>
      <c r="DP487" s="100"/>
      <c r="DQ487" s="100"/>
      <c r="DR487" s="100"/>
      <c r="DS487" s="100"/>
      <c r="DT487" s="100"/>
      <c r="DU487" s="100"/>
      <c r="DV487" s="100"/>
      <c r="DW487" s="100"/>
      <c r="DX487" s="100"/>
      <c r="DY487" s="100"/>
      <c r="DZ487" s="100"/>
      <c r="EA487" s="100"/>
      <c r="EB487" s="100"/>
      <c r="EC487" s="100"/>
      <c r="ED487" s="100"/>
      <c r="EE487" s="100"/>
      <c r="EF487" s="100"/>
      <c r="EG487" s="100"/>
      <c r="EH487" s="100"/>
      <c r="EI487" s="100"/>
      <c r="EJ487" s="100"/>
      <c r="EK487" s="100"/>
      <c r="EL487" s="100"/>
      <c r="EM487" s="100"/>
      <c r="EN487" s="100"/>
      <c r="EO487" s="100"/>
      <c r="EP487" s="100"/>
      <c r="EQ487" s="100"/>
      <c r="ER487" s="101"/>
      <c r="ES487" s="100"/>
      <c r="ET487" s="100"/>
      <c r="EU487" s="104"/>
      <c r="EV487" s="104"/>
      <c r="EW487" s="104"/>
      <c r="EX487" s="104"/>
      <c r="EY487" s="104"/>
      <c r="EZ487" s="104"/>
      <c r="FA487" s="104"/>
      <c r="FB487" s="104"/>
      <c r="FC487" s="104"/>
      <c r="FD487" s="104"/>
      <c r="FE487" s="104"/>
      <c r="FF487" s="104"/>
      <c r="FG487" s="104"/>
      <c r="FH487" s="104"/>
      <c r="FI487" s="104"/>
      <c r="FJ487" s="104"/>
      <c r="FK487" s="104"/>
      <c r="FL487" s="104"/>
      <c r="FM487" s="100"/>
      <c r="FN487" s="100"/>
      <c r="FO487" s="100"/>
      <c r="FP487" s="100"/>
      <c r="FQ487" s="100"/>
      <c r="FR487" s="100"/>
      <c r="FS487" s="100"/>
      <c r="FT487" s="100"/>
      <c r="FU487" s="100"/>
      <c r="FV487" s="100"/>
      <c r="FW487" s="100"/>
      <c r="FX487" s="100"/>
      <c r="FY487" s="100"/>
      <c r="FZ487" s="100"/>
      <c r="GA487" s="100"/>
    </row>
    <row r="488">
      <c r="A488" s="100"/>
      <c r="B488" s="100"/>
      <c r="C488" s="100"/>
      <c r="D488" s="100"/>
      <c r="E488" s="103"/>
      <c r="F488" s="100"/>
      <c r="G488" s="100"/>
      <c r="H488" s="100"/>
      <c r="I488" s="100"/>
      <c r="J488" s="103"/>
      <c r="K488" s="100"/>
      <c r="L488" s="100"/>
      <c r="M488" s="101"/>
      <c r="N488" s="102"/>
      <c r="O488" s="103"/>
      <c r="P488" s="103"/>
      <c r="Q488" s="103"/>
      <c r="R488" s="103"/>
      <c r="S488" s="103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1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  <c r="AW488" s="100"/>
      <c r="AX488" s="100"/>
      <c r="AY488" s="100"/>
      <c r="AZ488" s="100"/>
      <c r="BA488" s="100"/>
      <c r="BB488" s="100"/>
      <c r="BC488" s="100"/>
      <c r="BD488" s="100"/>
      <c r="BE488" s="100"/>
      <c r="BF488" s="100"/>
      <c r="BG488" s="100"/>
      <c r="BH488" s="100"/>
      <c r="BI488" s="100"/>
      <c r="BJ488" s="100"/>
      <c r="BK488" s="100"/>
      <c r="BL488" s="100"/>
      <c r="BM488" s="100"/>
      <c r="BN488" s="100"/>
      <c r="BO488" s="100"/>
      <c r="BP488" s="100"/>
      <c r="BQ488" s="100"/>
      <c r="BR488" s="100"/>
      <c r="BS488" s="100"/>
      <c r="BT488" s="100"/>
      <c r="BU488" s="100"/>
      <c r="BV488" s="100"/>
      <c r="BW488" s="100"/>
      <c r="BX488" s="100"/>
      <c r="BY488" s="100"/>
      <c r="BZ488" s="100"/>
      <c r="CA488" s="100"/>
      <c r="CB488" s="100"/>
      <c r="CC488" s="100"/>
      <c r="CD488" s="100"/>
      <c r="CE488" s="100"/>
      <c r="CF488" s="100"/>
      <c r="CG488" s="100"/>
      <c r="CH488" s="100"/>
      <c r="CI488" s="100"/>
      <c r="CJ488" s="100"/>
      <c r="CK488" s="100"/>
      <c r="CL488" s="100"/>
      <c r="CM488" s="100"/>
      <c r="CN488" s="100"/>
      <c r="CO488" s="100"/>
      <c r="CP488" s="100"/>
      <c r="CQ488" s="100"/>
      <c r="CR488" s="100"/>
      <c r="CS488" s="100"/>
      <c r="CT488" s="100"/>
      <c r="CU488" s="100"/>
      <c r="CV488" s="100"/>
      <c r="CW488" s="100"/>
      <c r="CX488" s="100"/>
      <c r="CY488" s="100"/>
      <c r="CZ488" s="100"/>
      <c r="DA488" s="100"/>
      <c r="DB488" s="100"/>
      <c r="DC488" s="100"/>
      <c r="DD488" s="100"/>
      <c r="DE488" s="100"/>
      <c r="DF488" s="100"/>
      <c r="DG488" s="100"/>
      <c r="DH488" s="100"/>
      <c r="DI488" s="100"/>
      <c r="DJ488" s="100"/>
      <c r="DK488" s="100"/>
      <c r="DL488" s="100"/>
      <c r="DM488" s="100"/>
      <c r="DN488" s="100"/>
      <c r="DO488" s="100"/>
      <c r="DP488" s="100"/>
      <c r="DQ488" s="100"/>
      <c r="DR488" s="100"/>
      <c r="DS488" s="100"/>
      <c r="DT488" s="100"/>
      <c r="DU488" s="100"/>
      <c r="DV488" s="100"/>
      <c r="DW488" s="100"/>
      <c r="DX488" s="100"/>
      <c r="DY488" s="100"/>
      <c r="DZ488" s="100"/>
      <c r="EA488" s="100"/>
      <c r="EB488" s="100"/>
      <c r="EC488" s="100"/>
      <c r="ED488" s="100"/>
      <c r="EE488" s="100"/>
      <c r="EF488" s="100"/>
      <c r="EG488" s="100"/>
      <c r="EH488" s="100"/>
      <c r="EI488" s="100"/>
      <c r="EJ488" s="100"/>
      <c r="EK488" s="100"/>
      <c r="EL488" s="100"/>
      <c r="EM488" s="100"/>
      <c r="EN488" s="100"/>
      <c r="EO488" s="100"/>
      <c r="EP488" s="100"/>
      <c r="EQ488" s="100"/>
      <c r="ER488" s="101"/>
      <c r="ES488" s="100"/>
      <c r="ET488" s="100"/>
      <c r="EU488" s="104"/>
      <c r="EV488" s="104"/>
      <c r="EW488" s="104"/>
      <c r="EX488" s="104"/>
      <c r="EY488" s="104"/>
      <c r="EZ488" s="104"/>
      <c r="FA488" s="104"/>
      <c r="FB488" s="104"/>
      <c r="FC488" s="104"/>
      <c r="FD488" s="104"/>
      <c r="FE488" s="104"/>
      <c r="FF488" s="104"/>
      <c r="FG488" s="104"/>
      <c r="FH488" s="104"/>
      <c r="FI488" s="104"/>
      <c r="FJ488" s="104"/>
      <c r="FK488" s="104"/>
      <c r="FL488" s="104"/>
      <c r="FM488" s="100"/>
      <c r="FN488" s="100"/>
      <c r="FO488" s="100"/>
      <c r="FP488" s="100"/>
      <c r="FQ488" s="100"/>
      <c r="FR488" s="100"/>
      <c r="FS488" s="100"/>
      <c r="FT488" s="100"/>
      <c r="FU488" s="100"/>
      <c r="FV488" s="100"/>
      <c r="FW488" s="100"/>
      <c r="FX488" s="100"/>
      <c r="FY488" s="100"/>
      <c r="FZ488" s="100"/>
      <c r="GA488" s="100"/>
    </row>
    <row r="489">
      <c r="A489" s="100"/>
      <c r="B489" s="100"/>
      <c r="C489" s="100"/>
      <c r="D489" s="100"/>
      <c r="E489" s="103"/>
      <c r="F489" s="100"/>
      <c r="G489" s="100"/>
      <c r="H489" s="100"/>
      <c r="I489" s="100"/>
      <c r="J489" s="103"/>
      <c r="K489" s="100"/>
      <c r="L489" s="100"/>
      <c r="M489" s="101"/>
      <c r="N489" s="102"/>
      <c r="O489" s="103"/>
      <c r="P489" s="103"/>
      <c r="Q489" s="103"/>
      <c r="R489" s="103"/>
      <c r="S489" s="103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1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  <c r="AW489" s="100"/>
      <c r="AX489" s="100"/>
      <c r="AY489" s="100"/>
      <c r="AZ489" s="100"/>
      <c r="BA489" s="100"/>
      <c r="BB489" s="100"/>
      <c r="BC489" s="100"/>
      <c r="BD489" s="100"/>
      <c r="BE489" s="100"/>
      <c r="BF489" s="100"/>
      <c r="BG489" s="100"/>
      <c r="BH489" s="100"/>
      <c r="BI489" s="100"/>
      <c r="BJ489" s="100"/>
      <c r="BK489" s="100"/>
      <c r="BL489" s="100"/>
      <c r="BM489" s="100"/>
      <c r="BN489" s="100"/>
      <c r="BO489" s="100"/>
      <c r="BP489" s="100"/>
      <c r="BQ489" s="100"/>
      <c r="BR489" s="100"/>
      <c r="BS489" s="100"/>
      <c r="BT489" s="100"/>
      <c r="BU489" s="100"/>
      <c r="BV489" s="100"/>
      <c r="BW489" s="100"/>
      <c r="BX489" s="100"/>
      <c r="BY489" s="100"/>
      <c r="BZ489" s="100"/>
      <c r="CA489" s="100"/>
      <c r="CB489" s="100"/>
      <c r="CC489" s="100"/>
      <c r="CD489" s="100"/>
      <c r="CE489" s="100"/>
      <c r="CF489" s="100"/>
      <c r="CG489" s="100"/>
      <c r="CH489" s="100"/>
      <c r="CI489" s="100"/>
      <c r="CJ489" s="100"/>
      <c r="CK489" s="100"/>
      <c r="CL489" s="100"/>
      <c r="CM489" s="100"/>
      <c r="CN489" s="100"/>
      <c r="CO489" s="100"/>
      <c r="CP489" s="100"/>
      <c r="CQ489" s="100"/>
      <c r="CR489" s="100"/>
      <c r="CS489" s="100"/>
      <c r="CT489" s="100"/>
      <c r="CU489" s="100"/>
      <c r="CV489" s="100"/>
      <c r="CW489" s="100"/>
      <c r="CX489" s="100"/>
      <c r="CY489" s="100"/>
      <c r="CZ489" s="100"/>
      <c r="DA489" s="100"/>
      <c r="DB489" s="100"/>
      <c r="DC489" s="100"/>
      <c r="DD489" s="100"/>
      <c r="DE489" s="100"/>
      <c r="DF489" s="100"/>
      <c r="DG489" s="100"/>
      <c r="DH489" s="100"/>
      <c r="DI489" s="100"/>
      <c r="DJ489" s="100"/>
      <c r="DK489" s="100"/>
      <c r="DL489" s="100"/>
      <c r="DM489" s="100"/>
      <c r="DN489" s="100"/>
      <c r="DO489" s="100"/>
      <c r="DP489" s="100"/>
      <c r="DQ489" s="100"/>
      <c r="DR489" s="100"/>
      <c r="DS489" s="100"/>
      <c r="DT489" s="100"/>
      <c r="DU489" s="100"/>
      <c r="DV489" s="100"/>
      <c r="DW489" s="100"/>
      <c r="DX489" s="100"/>
      <c r="DY489" s="100"/>
      <c r="DZ489" s="100"/>
      <c r="EA489" s="100"/>
      <c r="EB489" s="100"/>
      <c r="EC489" s="100"/>
      <c r="ED489" s="100"/>
      <c r="EE489" s="100"/>
      <c r="EF489" s="100"/>
      <c r="EG489" s="100"/>
      <c r="EH489" s="100"/>
      <c r="EI489" s="100"/>
      <c r="EJ489" s="100"/>
      <c r="EK489" s="100"/>
      <c r="EL489" s="100"/>
      <c r="EM489" s="100"/>
      <c r="EN489" s="100"/>
      <c r="EO489" s="100"/>
      <c r="EP489" s="100"/>
      <c r="EQ489" s="100"/>
      <c r="ER489" s="101"/>
      <c r="ES489" s="100"/>
      <c r="ET489" s="100"/>
      <c r="EU489" s="104"/>
      <c r="EV489" s="104"/>
      <c r="EW489" s="104"/>
      <c r="EX489" s="104"/>
      <c r="EY489" s="104"/>
      <c r="EZ489" s="104"/>
      <c r="FA489" s="104"/>
      <c r="FB489" s="104"/>
      <c r="FC489" s="104"/>
      <c r="FD489" s="104"/>
      <c r="FE489" s="104"/>
      <c r="FF489" s="104"/>
      <c r="FG489" s="104"/>
      <c r="FH489" s="104"/>
      <c r="FI489" s="104"/>
      <c r="FJ489" s="104"/>
      <c r="FK489" s="104"/>
      <c r="FL489" s="104"/>
      <c r="FM489" s="100"/>
      <c r="FN489" s="100"/>
      <c r="FO489" s="100"/>
      <c r="FP489" s="100"/>
      <c r="FQ489" s="100"/>
      <c r="FR489" s="100"/>
      <c r="FS489" s="100"/>
      <c r="FT489" s="100"/>
      <c r="FU489" s="100"/>
      <c r="FV489" s="100"/>
      <c r="FW489" s="100"/>
      <c r="FX489" s="100"/>
      <c r="FY489" s="100"/>
      <c r="FZ489" s="100"/>
      <c r="GA489" s="100"/>
    </row>
    <row r="490">
      <c r="A490" s="100"/>
      <c r="B490" s="100"/>
      <c r="C490" s="100"/>
      <c r="D490" s="100"/>
      <c r="E490" s="103"/>
      <c r="F490" s="100"/>
      <c r="G490" s="100"/>
      <c r="H490" s="100"/>
      <c r="I490" s="100"/>
      <c r="J490" s="103"/>
      <c r="K490" s="100"/>
      <c r="L490" s="100"/>
      <c r="M490" s="101"/>
      <c r="N490" s="102"/>
      <c r="O490" s="103"/>
      <c r="P490" s="103"/>
      <c r="Q490" s="103"/>
      <c r="R490" s="103"/>
      <c r="S490" s="103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1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0"/>
      <c r="BA490" s="100"/>
      <c r="BB490" s="100"/>
      <c r="BC490" s="100"/>
      <c r="BD490" s="100"/>
      <c r="BE490" s="100"/>
      <c r="BF490" s="100"/>
      <c r="BG490" s="100"/>
      <c r="BH490" s="100"/>
      <c r="BI490" s="100"/>
      <c r="BJ490" s="100"/>
      <c r="BK490" s="100"/>
      <c r="BL490" s="100"/>
      <c r="BM490" s="100"/>
      <c r="BN490" s="100"/>
      <c r="BO490" s="100"/>
      <c r="BP490" s="100"/>
      <c r="BQ490" s="100"/>
      <c r="BR490" s="100"/>
      <c r="BS490" s="100"/>
      <c r="BT490" s="100"/>
      <c r="BU490" s="100"/>
      <c r="BV490" s="100"/>
      <c r="BW490" s="100"/>
      <c r="BX490" s="100"/>
      <c r="BY490" s="100"/>
      <c r="BZ490" s="100"/>
      <c r="CA490" s="100"/>
      <c r="CB490" s="100"/>
      <c r="CC490" s="100"/>
      <c r="CD490" s="100"/>
      <c r="CE490" s="100"/>
      <c r="CF490" s="100"/>
      <c r="CG490" s="100"/>
      <c r="CH490" s="100"/>
      <c r="CI490" s="100"/>
      <c r="CJ490" s="100"/>
      <c r="CK490" s="100"/>
      <c r="CL490" s="100"/>
      <c r="CM490" s="100"/>
      <c r="CN490" s="100"/>
      <c r="CO490" s="100"/>
      <c r="CP490" s="100"/>
      <c r="CQ490" s="100"/>
      <c r="CR490" s="100"/>
      <c r="CS490" s="100"/>
      <c r="CT490" s="100"/>
      <c r="CU490" s="100"/>
      <c r="CV490" s="100"/>
      <c r="CW490" s="100"/>
      <c r="CX490" s="100"/>
      <c r="CY490" s="100"/>
      <c r="CZ490" s="100"/>
      <c r="DA490" s="100"/>
      <c r="DB490" s="100"/>
      <c r="DC490" s="100"/>
      <c r="DD490" s="100"/>
      <c r="DE490" s="100"/>
      <c r="DF490" s="100"/>
      <c r="DG490" s="100"/>
      <c r="DH490" s="100"/>
      <c r="DI490" s="100"/>
      <c r="DJ490" s="100"/>
      <c r="DK490" s="100"/>
      <c r="DL490" s="100"/>
      <c r="DM490" s="100"/>
      <c r="DN490" s="100"/>
      <c r="DO490" s="100"/>
      <c r="DP490" s="100"/>
      <c r="DQ490" s="100"/>
      <c r="DR490" s="100"/>
      <c r="DS490" s="100"/>
      <c r="DT490" s="100"/>
      <c r="DU490" s="100"/>
      <c r="DV490" s="100"/>
      <c r="DW490" s="100"/>
      <c r="DX490" s="100"/>
      <c r="DY490" s="100"/>
      <c r="DZ490" s="100"/>
      <c r="EA490" s="100"/>
      <c r="EB490" s="100"/>
      <c r="EC490" s="100"/>
      <c r="ED490" s="100"/>
      <c r="EE490" s="100"/>
      <c r="EF490" s="100"/>
      <c r="EG490" s="100"/>
      <c r="EH490" s="100"/>
      <c r="EI490" s="100"/>
      <c r="EJ490" s="100"/>
      <c r="EK490" s="100"/>
      <c r="EL490" s="100"/>
      <c r="EM490" s="100"/>
      <c r="EN490" s="100"/>
      <c r="EO490" s="100"/>
      <c r="EP490" s="100"/>
      <c r="EQ490" s="100"/>
      <c r="ER490" s="101"/>
      <c r="ES490" s="100"/>
      <c r="ET490" s="100"/>
      <c r="EU490" s="104"/>
      <c r="EV490" s="104"/>
      <c r="EW490" s="104"/>
      <c r="EX490" s="104"/>
      <c r="EY490" s="104"/>
      <c r="EZ490" s="104"/>
      <c r="FA490" s="104"/>
      <c r="FB490" s="104"/>
      <c r="FC490" s="104"/>
      <c r="FD490" s="104"/>
      <c r="FE490" s="104"/>
      <c r="FF490" s="104"/>
      <c r="FG490" s="104"/>
      <c r="FH490" s="104"/>
      <c r="FI490" s="104"/>
      <c r="FJ490" s="104"/>
      <c r="FK490" s="104"/>
      <c r="FL490" s="104"/>
      <c r="FM490" s="100"/>
      <c r="FN490" s="100"/>
      <c r="FO490" s="100"/>
      <c r="FP490" s="100"/>
      <c r="FQ490" s="100"/>
      <c r="FR490" s="100"/>
      <c r="FS490" s="100"/>
      <c r="FT490" s="100"/>
      <c r="FU490" s="100"/>
      <c r="FV490" s="100"/>
      <c r="FW490" s="100"/>
      <c r="FX490" s="100"/>
      <c r="FY490" s="100"/>
      <c r="FZ490" s="100"/>
      <c r="GA490" s="100"/>
    </row>
    <row r="491">
      <c r="A491" s="100"/>
      <c r="B491" s="100"/>
      <c r="C491" s="100"/>
      <c r="D491" s="100"/>
      <c r="E491" s="103"/>
      <c r="F491" s="100"/>
      <c r="G491" s="100"/>
      <c r="H491" s="100"/>
      <c r="I491" s="100"/>
      <c r="J491" s="103"/>
      <c r="K491" s="100"/>
      <c r="L491" s="100"/>
      <c r="M491" s="101"/>
      <c r="N491" s="102"/>
      <c r="O491" s="103"/>
      <c r="P491" s="103"/>
      <c r="Q491" s="103"/>
      <c r="R491" s="103"/>
      <c r="S491" s="103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1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  <c r="AW491" s="100"/>
      <c r="AX491" s="100"/>
      <c r="AY491" s="100"/>
      <c r="AZ491" s="100"/>
      <c r="BA491" s="100"/>
      <c r="BB491" s="100"/>
      <c r="BC491" s="100"/>
      <c r="BD491" s="100"/>
      <c r="BE491" s="100"/>
      <c r="BF491" s="100"/>
      <c r="BG491" s="100"/>
      <c r="BH491" s="100"/>
      <c r="BI491" s="100"/>
      <c r="BJ491" s="100"/>
      <c r="BK491" s="100"/>
      <c r="BL491" s="100"/>
      <c r="BM491" s="100"/>
      <c r="BN491" s="100"/>
      <c r="BO491" s="100"/>
      <c r="BP491" s="100"/>
      <c r="BQ491" s="100"/>
      <c r="BR491" s="100"/>
      <c r="BS491" s="100"/>
      <c r="BT491" s="100"/>
      <c r="BU491" s="100"/>
      <c r="BV491" s="100"/>
      <c r="BW491" s="100"/>
      <c r="BX491" s="100"/>
      <c r="BY491" s="100"/>
      <c r="BZ491" s="100"/>
      <c r="CA491" s="100"/>
      <c r="CB491" s="100"/>
      <c r="CC491" s="100"/>
      <c r="CD491" s="100"/>
      <c r="CE491" s="100"/>
      <c r="CF491" s="100"/>
      <c r="CG491" s="100"/>
      <c r="CH491" s="100"/>
      <c r="CI491" s="100"/>
      <c r="CJ491" s="100"/>
      <c r="CK491" s="100"/>
      <c r="CL491" s="100"/>
      <c r="CM491" s="100"/>
      <c r="CN491" s="100"/>
      <c r="CO491" s="100"/>
      <c r="CP491" s="100"/>
      <c r="CQ491" s="100"/>
      <c r="CR491" s="100"/>
      <c r="CS491" s="100"/>
      <c r="CT491" s="100"/>
      <c r="CU491" s="100"/>
      <c r="CV491" s="100"/>
      <c r="CW491" s="100"/>
      <c r="CX491" s="100"/>
      <c r="CY491" s="100"/>
      <c r="CZ491" s="100"/>
      <c r="DA491" s="100"/>
      <c r="DB491" s="100"/>
      <c r="DC491" s="100"/>
      <c r="DD491" s="100"/>
      <c r="DE491" s="100"/>
      <c r="DF491" s="100"/>
      <c r="DG491" s="100"/>
      <c r="DH491" s="100"/>
      <c r="DI491" s="100"/>
      <c r="DJ491" s="100"/>
      <c r="DK491" s="100"/>
      <c r="DL491" s="100"/>
      <c r="DM491" s="100"/>
      <c r="DN491" s="100"/>
      <c r="DO491" s="100"/>
      <c r="DP491" s="100"/>
      <c r="DQ491" s="100"/>
      <c r="DR491" s="100"/>
      <c r="DS491" s="100"/>
      <c r="DT491" s="100"/>
      <c r="DU491" s="100"/>
      <c r="DV491" s="100"/>
      <c r="DW491" s="100"/>
      <c r="DX491" s="100"/>
      <c r="DY491" s="100"/>
      <c r="DZ491" s="100"/>
      <c r="EA491" s="100"/>
      <c r="EB491" s="100"/>
      <c r="EC491" s="100"/>
      <c r="ED491" s="100"/>
      <c r="EE491" s="100"/>
      <c r="EF491" s="100"/>
      <c r="EG491" s="100"/>
      <c r="EH491" s="100"/>
      <c r="EI491" s="100"/>
      <c r="EJ491" s="100"/>
      <c r="EK491" s="100"/>
      <c r="EL491" s="100"/>
      <c r="EM491" s="100"/>
      <c r="EN491" s="100"/>
      <c r="EO491" s="100"/>
      <c r="EP491" s="100"/>
      <c r="EQ491" s="100"/>
      <c r="ER491" s="101"/>
      <c r="ES491" s="100"/>
      <c r="ET491" s="100"/>
      <c r="EU491" s="104"/>
      <c r="EV491" s="104"/>
      <c r="EW491" s="104"/>
      <c r="EX491" s="104"/>
      <c r="EY491" s="104"/>
      <c r="EZ491" s="104"/>
      <c r="FA491" s="104"/>
      <c r="FB491" s="104"/>
      <c r="FC491" s="104"/>
      <c r="FD491" s="104"/>
      <c r="FE491" s="104"/>
      <c r="FF491" s="104"/>
      <c r="FG491" s="104"/>
      <c r="FH491" s="104"/>
      <c r="FI491" s="104"/>
      <c r="FJ491" s="104"/>
      <c r="FK491" s="104"/>
      <c r="FL491" s="104"/>
      <c r="FM491" s="100"/>
      <c r="FN491" s="100"/>
      <c r="FO491" s="100"/>
      <c r="FP491" s="100"/>
      <c r="FQ491" s="100"/>
      <c r="FR491" s="100"/>
      <c r="FS491" s="100"/>
      <c r="FT491" s="100"/>
      <c r="FU491" s="100"/>
      <c r="FV491" s="100"/>
      <c r="FW491" s="100"/>
      <c r="FX491" s="100"/>
      <c r="FY491" s="100"/>
      <c r="FZ491" s="100"/>
      <c r="GA491" s="100"/>
    </row>
    <row r="492">
      <c r="A492" s="100"/>
      <c r="B492" s="100"/>
      <c r="C492" s="100"/>
      <c r="D492" s="100"/>
      <c r="E492" s="103"/>
      <c r="F492" s="100"/>
      <c r="G492" s="100"/>
      <c r="H492" s="100"/>
      <c r="I492" s="100"/>
      <c r="J492" s="103"/>
      <c r="K492" s="100"/>
      <c r="L492" s="100"/>
      <c r="M492" s="101"/>
      <c r="N492" s="102"/>
      <c r="O492" s="103"/>
      <c r="P492" s="103"/>
      <c r="Q492" s="103"/>
      <c r="R492" s="103"/>
      <c r="S492" s="103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1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0"/>
      <c r="BA492" s="100"/>
      <c r="BB492" s="100"/>
      <c r="BC492" s="100"/>
      <c r="BD492" s="100"/>
      <c r="BE492" s="100"/>
      <c r="BF492" s="100"/>
      <c r="BG492" s="100"/>
      <c r="BH492" s="100"/>
      <c r="BI492" s="100"/>
      <c r="BJ492" s="100"/>
      <c r="BK492" s="100"/>
      <c r="BL492" s="100"/>
      <c r="BM492" s="100"/>
      <c r="BN492" s="100"/>
      <c r="BO492" s="100"/>
      <c r="BP492" s="100"/>
      <c r="BQ492" s="100"/>
      <c r="BR492" s="100"/>
      <c r="BS492" s="100"/>
      <c r="BT492" s="100"/>
      <c r="BU492" s="100"/>
      <c r="BV492" s="100"/>
      <c r="BW492" s="100"/>
      <c r="BX492" s="100"/>
      <c r="BY492" s="100"/>
      <c r="BZ492" s="100"/>
      <c r="CA492" s="100"/>
      <c r="CB492" s="100"/>
      <c r="CC492" s="100"/>
      <c r="CD492" s="100"/>
      <c r="CE492" s="100"/>
      <c r="CF492" s="100"/>
      <c r="CG492" s="100"/>
      <c r="CH492" s="100"/>
      <c r="CI492" s="100"/>
      <c r="CJ492" s="100"/>
      <c r="CK492" s="100"/>
      <c r="CL492" s="100"/>
      <c r="CM492" s="100"/>
      <c r="CN492" s="100"/>
      <c r="CO492" s="100"/>
      <c r="CP492" s="100"/>
      <c r="CQ492" s="100"/>
      <c r="CR492" s="100"/>
      <c r="CS492" s="100"/>
      <c r="CT492" s="100"/>
      <c r="CU492" s="100"/>
      <c r="CV492" s="100"/>
      <c r="CW492" s="100"/>
      <c r="CX492" s="100"/>
      <c r="CY492" s="100"/>
      <c r="CZ492" s="100"/>
      <c r="DA492" s="100"/>
      <c r="DB492" s="100"/>
      <c r="DC492" s="100"/>
      <c r="DD492" s="100"/>
      <c r="DE492" s="100"/>
      <c r="DF492" s="100"/>
      <c r="DG492" s="100"/>
      <c r="DH492" s="100"/>
      <c r="DI492" s="100"/>
      <c r="DJ492" s="100"/>
      <c r="DK492" s="100"/>
      <c r="DL492" s="100"/>
      <c r="DM492" s="100"/>
      <c r="DN492" s="100"/>
      <c r="DO492" s="100"/>
      <c r="DP492" s="100"/>
      <c r="DQ492" s="100"/>
      <c r="DR492" s="100"/>
      <c r="DS492" s="100"/>
      <c r="DT492" s="100"/>
      <c r="DU492" s="100"/>
      <c r="DV492" s="100"/>
      <c r="DW492" s="100"/>
      <c r="DX492" s="100"/>
      <c r="DY492" s="100"/>
      <c r="DZ492" s="100"/>
      <c r="EA492" s="100"/>
      <c r="EB492" s="100"/>
      <c r="EC492" s="100"/>
      <c r="ED492" s="100"/>
      <c r="EE492" s="100"/>
      <c r="EF492" s="100"/>
      <c r="EG492" s="100"/>
      <c r="EH492" s="100"/>
      <c r="EI492" s="100"/>
      <c r="EJ492" s="100"/>
      <c r="EK492" s="100"/>
      <c r="EL492" s="100"/>
      <c r="EM492" s="100"/>
      <c r="EN492" s="100"/>
      <c r="EO492" s="100"/>
      <c r="EP492" s="100"/>
      <c r="EQ492" s="100"/>
      <c r="ER492" s="101"/>
      <c r="ES492" s="100"/>
      <c r="ET492" s="100"/>
      <c r="EU492" s="104"/>
      <c r="EV492" s="104"/>
      <c r="EW492" s="104"/>
      <c r="EX492" s="104"/>
      <c r="EY492" s="104"/>
      <c r="EZ492" s="104"/>
      <c r="FA492" s="104"/>
      <c r="FB492" s="104"/>
      <c r="FC492" s="104"/>
      <c r="FD492" s="104"/>
      <c r="FE492" s="104"/>
      <c r="FF492" s="104"/>
      <c r="FG492" s="104"/>
      <c r="FH492" s="104"/>
      <c r="FI492" s="104"/>
      <c r="FJ492" s="104"/>
      <c r="FK492" s="104"/>
      <c r="FL492" s="104"/>
      <c r="FM492" s="100"/>
      <c r="FN492" s="100"/>
      <c r="FO492" s="100"/>
      <c r="FP492" s="100"/>
      <c r="FQ492" s="100"/>
      <c r="FR492" s="100"/>
      <c r="FS492" s="100"/>
      <c r="FT492" s="100"/>
      <c r="FU492" s="100"/>
      <c r="FV492" s="100"/>
      <c r="FW492" s="100"/>
      <c r="FX492" s="100"/>
      <c r="FY492" s="100"/>
      <c r="FZ492" s="100"/>
      <c r="GA492" s="100"/>
    </row>
    <row r="493">
      <c r="A493" s="100"/>
      <c r="B493" s="100"/>
      <c r="C493" s="100"/>
      <c r="D493" s="100"/>
      <c r="E493" s="103"/>
      <c r="F493" s="100"/>
      <c r="G493" s="100"/>
      <c r="H493" s="100"/>
      <c r="I493" s="100"/>
      <c r="J493" s="103"/>
      <c r="K493" s="100"/>
      <c r="L493" s="100"/>
      <c r="M493" s="101"/>
      <c r="N493" s="102"/>
      <c r="O493" s="103"/>
      <c r="P493" s="103"/>
      <c r="Q493" s="103"/>
      <c r="R493" s="103"/>
      <c r="S493" s="103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1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0"/>
      <c r="BA493" s="100"/>
      <c r="BB493" s="100"/>
      <c r="BC493" s="100"/>
      <c r="BD493" s="100"/>
      <c r="BE493" s="100"/>
      <c r="BF493" s="100"/>
      <c r="BG493" s="100"/>
      <c r="BH493" s="100"/>
      <c r="BI493" s="100"/>
      <c r="BJ493" s="100"/>
      <c r="BK493" s="100"/>
      <c r="BL493" s="100"/>
      <c r="BM493" s="100"/>
      <c r="BN493" s="100"/>
      <c r="BO493" s="100"/>
      <c r="BP493" s="100"/>
      <c r="BQ493" s="100"/>
      <c r="BR493" s="100"/>
      <c r="BS493" s="100"/>
      <c r="BT493" s="100"/>
      <c r="BU493" s="100"/>
      <c r="BV493" s="100"/>
      <c r="BW493" s="100"/>
      <c r="BX493" s="100"/>
      <c r="BY493" s="100"/>
      <c r="BZ493" s="100"/>
      <c r="CA493" s="100"/>
      <c r="CB493" s="100"/>
      <c r="CC493" s="100"/>
      <c r="CD493" s="100"/>
      <c r="CE493" s="100"/>
      <c r="CF493" s="100"/>
      <c r="CG493" s="100"/>
      <c r="CH493" s="100"/>
      <c r="CI493" s="100"/>
      <c r="CJ493" s="100"/>
      <c r="CK493" s="100"/>
      <c r="CL493" s="100"/>
      <c r="CM493" s="100"/>
      <c r="CN493" s="100"/>
      <c r="CO493" s="100"/>
      <c r="CP493" s="100"/>
      <c r="CQ493" s="100"/>
      <c r="CR493" s="100"/>
      <c r="CS493" s="100"/>
      <c r="CT493" s="100"/>
      <c r="CU493" s="100"/>
      <c r="CV493" s="100"/>
      <c r="CW493" s="100"/>
      <c r="CX493" s="100"/>
      <c r="CY493" s="100"/>
      <c r="CZ493" s="100"/>
      <c r="DA493" s="100"/>
      <c r="DB493" s="100"/>
      <c r="DC493" s="100"/>
      <c r="DD493" s="100"/>
      <c r="DE493" s="100"/>
      <c r="DF493" s="100"/>
      <c r="DG493" s="100"/>
      <c r="DH493" s="100"/>
      <c r="DI493" s="100"/>
      <c r="DJ493" s="100"/>
      <c r="DK493" s="100"/>
      <c r="DL493" s="100"/>
      <c r="DM493" s="100"/>
      <c r="DN493" s="100"/>
      <c r="DO493" s="100"/>
      <c r="DP493" s="100"/>
      <c r="DQ493" s="100"/>
      <c r="DR493" s="100"/>
      <c r="DS493" s="100"/>
      <c r="DT493" s="100"/>
      <c r="DU493" s="100"/>
      <c r="DV493" s="100"/>
      <c r="DW493" s="100"/>
      <c r="DX493" s="100"/>
      <c r="DY493" s="100"/>
      <c r="DZ493" s="100"/>
      <c r="EA493" s="100"/>
      <c r="EB493" s="100"/>
      <c r="EC493" s="100"/>
      <c r="ED493" s="100"/>
      <c r="EE493" s="100"/>
      <c r="EF493" s="100"/>
      <c r="EG493" s="100"/>
      <c r="EH493" s="100"/>
      <c r="EI493" s="100"/>
      <c r="EJ493" s="100"/>
      <c r="EK493" s="100"/>
      <c r="EL493" s="100"/>
      <c r="EM493" s="100"/>
      <c r="EN493" s="100"/>
      <c r="EO493" s="100"/>
      <c r="EP493" s="100"/>
      <c r="EQ493" s="100"/>
      <c r="ER493" s="101"/>
      <c r="ES493" s="100"/>
      <c r="ET493" s="100"/>
      <c r="EU493" s="104"/>
      <c r="EV493" s="104"/>
      <c r="EW493" s="104"/>
      <c r="EX493" s="104"/>
      <c r="EY493" s="104"/>
      <c r="EZ493" s="104"/>
      <c r="FA493" s="104"/>
      <c r="FB493" s="104"/>
      <c r="FC493" s="104"/>
      <c r="FD493" s="104"/>
      <c r="FE493" s="104"/>
      <c r="FF493" s="104"/>
      <c r="FG493" s="104"/>
      <c r="FH493" s="104"/>
      <c r="FI493" s="104"/>
      <c r="FJ493" s="104"/>
      <c r="FK493" s="104"/>
      <c r="FL493" s="104"/>
      <c r="FM493" s="100"/>
      <c r="FN493" s="100"/>
      <c r="FO493" s="100"/>
      <c r="FP493" s="100"/>
      <c r="FQ493" s="100"/>
      <c r="FR493" s="100"/>
      <c r="FS493" s="100"/>
      <c r="FT493" s="100"/>
      <c r="FU493" s="100"/>
      <c r="FV493" s="100"/>
      <c r="FW493" s="100"/>
      <c r="FX493" s="100"/>
      <c r="FY493" s="100"/>
      <c r="FZ493" s="100"/>
      <c r="GA493" s="100"/>
    </row>
    <row r="494">
      <c r="A494" s="100"/>
      <c r="B494" s="100"/>
      <c r="C494" s="100"/>
      <c r="D494" s="100"/>
      <c r="E494" s="103"/>
      <c r="F494" s="100"/>
      <c r="G494" s="100"/>
      <c r="H494" s="100"/>
      <c r="I494" s="100"/>
      <c r="J494" s="103"/>
      <c r="K494" s="100"/>
      <c r="L494" s="100"/>
      <c r="M494" s="101"/>
      <c r="N494" s="102"/>
      <c r="O494" s="103"/>
      <c r="P494" s="103"/>
      <c r="Q494" s="103"/>
      <c r="R494" s="103"/>
      <c r="S494" s="103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1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  <c r="BB494" s="100"/>
      <c r="BC494" s="100"/>
      <c r="BD494" s="100"/>
      <c r="BE494" s="100"/>
      <c r="BF494" s="100"/>
      <c r="BG494" s="100"/>
      <c r="BH494" s="100"/>
      <c r="BI494" s="100"/>
      <c r="BJ494" s="100"/>
      <c r="BK494" s="100"/>
      <c r="BL494" s="100"/>
      <c r="BM494" s="100"/>
      <c r="BN494" s="100"/>
      <c r="BO494" s="100"/>
      <c r="BP494" s="100"/>
      <c r="BQ494" s="100"/>
      <c r="BR494" s="100"/>
      <c r="BS494" s="100"/>
      <c r="BT494" s="100"/>
      <c r="BU494" s="100"/>
      <c r="BV494" s="100"/>
      <c r="BW494" s="100"/>
      <c r="BX494" s="100"/>
      <c r="BY494" s="100"/>
      <c r="BZ494" s="100"/>
      <c r="CA494" s="100"/>
      <c r="CB494" s="100"/>
      <c r="CC494" s="100"/>
      <c r="CD494" s="100"/>
      <c r="CE494" s="100"/>
      <c r="CF494" s="100"/>
      <c r="CG494" s="100"/>
      <c r="CH494" s="100"/>
      <c r="CI494" s="100"/>
      <c r="CJ494" s="100"/>
      <c r="CK494" s="100"/>
      <c r="CL494" s="100"/>
      <c r="CM494" s="100"/>
      <c r="CN494" s="100"/>
      <c r="CO494" s="100"/>
      <c r="CP494" s="100"/>
      <c r="CQ494" s="100"/>
      <c r="CR494" s="100"/>
      <c r="CS494" s="100"/>
      <c r="CT494" s="100"/>
      <c r="CU494" s="100"/>
      <c r="CV494" s="100"/>
      <c r="CW494" s="100"/>
      <c r="CX494" s="100"/>
      <c r="CY494" s="100"/>
      <c r="CZ494" s="100"/>
      <c r="DA494" s="100"/>
      <c r="DB494" s="100"/>
      <c r="DC494" s="100"/>
      <c r="DD494" s="100"/>
      <c r="DE494" s="100"/>
      <c r="DF494" s="100"/>
      <c r="DG494" s="100"/>
      <c r="DH494" s="100"/>
      <c r="DI494" s="100"/>
      <c r="DJ494" s="100"/>
      <c r="DK494" s="100"/>
      <c r="DL494" s="100"/>
      <c r="DM494" s="100"/>
      <c r="DN494" s="100"/>
      <c r="DO494" s="100"/>
      <c r="DP494" s="100"/>
      <c r="DQ494" s="100"/>
      <c r="DR494" s="100"/>
      <c r="DS494" s="100"/>
      <c r="DT494" s="100"/>
      <c r="DU494" s="100"/>
      <c r="DV494" s="100"/>
      <c r="DW494" s="100"/>
      <c r="DX494" s="100"/>
      <c r="DY494" s="100"/>
      <c r="DZ494" s="100"/>
      <c r="EA494" s="100"/>
      <c r="EB494" s="100"/>
      <c r="EC494" s="100"/>
      <c r="ED494" s="100"/>
      <c r="EE494" s="100"/>
      <c r="EF494" s="100"/>
      <c r="EG494" s="100"/>
      <c r="EH494" s="100"/>
      <c r="EI494" s="100"/>
      <c r="EJ494" s="100"/>
      <c r="EK494" s="100"/>
      <c r="EL494" s="100"/>
      <c r="EM494" s="100"/>
      <c r="EN494" s="100"/>
      <c r="EO494" s="100"/>
      <c r="EP494" s="100"/>
      <c r="EQ494" s="100"/>
      <c r="ER494" s="101"/>
      <c r="ES494" s="100"/>
      <c r="ET494" s="100"/>
      <c r="EU494" s="104"/>
      <c r="EV494" s="104"/>
      <c r="EW494" s="104"/>
      <c r="EX494" s="104"/>
      <c r="EY494" s="104"/>
      <c r="EZ494" s="104"/>
      <c r="FA494" s="104"/>
      <c r="FB494" s="104"/>
      <c r="FC494" s="104"/>
      <c r="FD494" s="104"/>
      <c r="FE494" s="104"/>
      <c r="FF494" s="104"/>
      <c r="FG494" s="104"/>
      <c r="FH494" s="104"/>
      <c r="FI494" s="104"/>
      <c r="FJ494" s="104"/>
      <c r="FK494" s="104"/>
      <c r="FL494" s="104"/>
      <c r="FM494" s="100"/>
      <c r="FN494" s="100"/>
      <c r="FO494" s="100"/>
      <c r="FP494" s="100"/>
      <c r="FQ494" s="100"/>
      <c r="FR494" s="100"/>
      <c r="FS494" s="100"/>
      <c r="FT494" s="100"/>
      <c r="FU494" s="100"/>
      <c r="FV494" s="100"/>
      <c r="FW494" s="100"/>
      <c r="FX494" s="100"/>
      <c r="FY494" s="100"/>
      <c r="FZ494" s="100"/>
      <c r="GA494" s="100"/>
    </row>
    <row r="495">
      <c r="A495" s="100"/>
      <c r="B495" s="100"/>
      <c r="C495" s="100"/>
      <c r="D495" s="100"/>
      <c r="E495" s="103"/>
      <c r="F495" s="100"/>
      <c r="G495" s="100"/>
      <c r="H495" s="100"/>
      <c r="I495" s="100"/>
      <c r="J495" s="103"/>
      <c r="K495" s="100"/>
      <c r="L495" s="100"/>
      <c r="M495" s="101"/>
      <c r="N495" s="102"/>
      <c r="O495" s="103"/>
      <c r="P495" s="103"/>
      <c r="Q495" s="103"/>
      <c r="R495" s="103"/>
      <c r="S495" s="103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1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0"/>
      <c r="BA495" s="100"/>
      <c r="BB495" s="100"/>
      <c r="BC495" s="100"/>
      <c r="BD495" s="100"/>
      <c r="BE495" s="100"/>
      <c r="BF495" s="100"/>
      <c r="BG495" s="100"/>
      <c r="BH495" s="100"/>
      <c r="BI495" s="100"/>
      <c r="BJ495" s="100"/>
      <c r="BK495" s="100"/>
      <c r="BL495" s="100"/>
      <c r="BM495" s="100"/>
      <c r="BN495" s="100"/>
      <c r="BO495" s="100"/>
      <c r="BP495" s="100"/>
      <c r="BQ495" s="100"/>
      <c r="BR495" s="100"/>
      <c r="BS495" s="100"/>
      <c r="BT495" s="100"/>
      <c r="BU495" s="100"/>
      <c r="BV495" s="100"/>
      <c r="BW495" s="100"/>
      <c r="BX495" s="100"/>
      <c r="BY495" s="100"/>
      <c r="BZ495" s="100"/>
      <c r="CA495" s="100"/>
      <c r="CB495" s="100"/>
      <c r="CC495" s="100"/>
      <c r="CD495" s="100"/>
      <c r="CE495" s="100"/>
      <c r="CF495" s="100"/>
      <c r="CG495" s="100"/>
      <c r="CH495" s="100"/>
      <c r="CI495" s="100"/>
      <c r="CJ495" s="100"/>
      <c r="CK495" s="100"/>
      <c r="CL495" s="100"/>
      <c r="CM495" s="100"/>
      <c r="CN495" s="100"/>
      <c r="CO495" s="100"/>
      <c r="CP495" s="100"/>
      <c r="CQ495" s="100"/>
      <c r="CR495" s="100"/>
      <c r="CS495" s="100"/>
      <c r="CT495" s="100"/>
      <c r="CU495" s="100"/>
      <c r="CV495" s="100"/>
      <c r="CW495" s="100"/>
      <c r="CX495" s="100"/>
      <c r="CY495" s="100"/>
      <c r="CZ495" s="100"/>
      <c r="DA495" s="100"/>
      <c r="DB495" s="100"/>
      <c r="DC495" s="100"/>
      <c r="DD495" s="100"/>
      <c r="DE495" s="100"/>
      <c r="DF495" s="100"/>
      <c r="DG495" s="100"/>
      <c r="DH495" s="100"/>
      <c r="DI495" s="100"/>
      <c r="DJ495" s="100"/>
      <c r="DK495" s="100"/>
      <c r="DL495" s="100"/>
      <c r="DM495" s="100"/>
      <c r="DN495" s="100"/>
      <c r="DO495" s="100"/>
      <c r="DP495" s="100"/>
      <c r="DQ495" s="100"/>
      <c r="DR495" s="100"/>
      <c r="DS495" s="100"/>
      <c r="DT495" s="100"/>
      <c r="DU495" s="100"/>
      <c r="DV495" s="100"/>
      <c r="DW495" s="100"/>
      <c r="DX495" s="100"/>
      <c r="DY495" s="100"/>
      <c r="DZ495" s="100"/>
      <c r="EA495" s="100"/>
      <c r="EB495" s="100"/>
      <c r="EC495" s="100"/>
      <c r="ED495" s="100"/>
      <c r="EE495" s="100"/>
      <c r="EF495" s="100"/>
      <c r="EG495" s="100"/>
      <c r="EH495" s="100"/>
      <c r="EI495" s="100"/>
      <c r="EJ495" s="100"/>
      <c r="EK495" s="100"/>
      <c r="EL495" s="100"/>
      <c r="EM495" s="100"/>
      <c r="EN495" s="100"/>
      <c r="EO495" s="100"/>
      <c r="EP495" s="100"/>
      <c r="EQ495" s="100"/>
      <c r="ER495" s="101"/>
      <c r="ES495" s="100"/>
      <c r="ET495" s="100"/>
      <c r="EU495" s="104"/>
      <c r="EV495" s="104"/>
      <c r="EW495" s="104"/>
      <c r="EX495" s="104"/>
      <c r="EY495" s="104"/>
      <c r="EZ495" s="104"/>
      <c r="FA495" s="104"/>
      <c r="FB495" s="104"/>
      <c r="FC495" s="104"/>
      <c r="FD495" s="104"/>
      <c r="FE495" s="104"/>
      <c r="FF495" s="104"/>
      <c r="FG495" s="104"/>
      <c r="FH495" s="104"/>
      <c r="FI495" s="104"/>
      <c r="FJ495" s="104"/>
      <c r="FK495" s="104"/>
      <c r="FL495" s="104"/>
      <c r="FM495" s="100"/>
      <c r="FN495" s="100"/>
      <c r="FO495" s="100"/>
      <c r="FP495" s="100"/>
      <c r="FQ495" s="100"/>
      <c r="FR495" s="100"/>
      <c r="FS495" s="100"/>
      <c r="FT495" s="100"/>
      <c r="FU495" s="100"/>
      <c r="FV495" s="100"/>
      <c r="FW495" s="100"/>
      <c r="FX495" s="100"/>
      <c r="FY495" s="100"/>
      <c r="FZ495" s="100"/>
      <c r="GA495" s="100"/>
    </row>
    <row r="496">
      <c r="A496" s="100"/>
      <c r="B496" s="100"/>
      <c r="C496" s="100"/>
      <c r="D496" s="100"/>
      <c r="E496" s="103"/>
      <c r="F496" s="100"/>
      <c r="G496" s="100"/>
      <c r="H496" s="100"/>
      <c r="I496" s="100"/>
      <c r="J496" s="103"/>
      <c r="K496" s="100"/>
      <c r="L496" s="100"/>
      <c r="M496" s="101"/>
      <c r="N496" s="102"/>
      <c r="O496" s="103"/>
      <c r="P496" s="103"/>
      <c r="Q496" s="103"/>
      <c r="R496" s="103"/>
      <c r="S496" s="103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1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  <c r="AW496" s="100"/>
      <c r="AX496" s="100"/>
      <c r="AY496" s="100"/>
      <c r="AZ496" s="100"/>
      <c r="BA496" s="100"/>
      <c r="BB496" s="100"/>
      <c r="BC496" s="100"/>
      <c r="BD496" s="100"/>
      <c r="BE496" s="100"/>
      <c r="BF496" s="100"/>
      <c r="BG496" s="100"/>
      <c r="BH496" s="100"/>
      <c r="BI496" s="100"/>
      <c r="BJ496" s="100"/>
      <c r="BK496" s="100"/>
      <c r="BL496" s="100"/>
      <c r="BM496" s="100"/>
      <c r="BN496" s="100"/>
      <c r="BO496" s="100"/>
      <c r="BP496" s="100"/>
      <c r="BQ496" s="100"/>
      <c r="BR496" s="100"/>
      <c r="BS496" s="100"/>
      <c r="BT496" s="100"/>
      <c r="BU496" s="100"/>
      <c r="BV496" s="100"/>
      <c r="BW496" s="100"/>
      <c r="BX496" s="100"/>
      <c r="BY496" s="100"/>
      <c r="BZ496" s="100"/>
      <c r="CA496" s="100"/>
      <c r="CB496" s="100"/>
      <c r="CC496" s="100"/>
      <c r="CD496" s="100"/>
      <c r="CE496" s="100"/>
      <c r="CF496" s="100"/>
      <c r="CG496" s="100"/>
      <c r="CH496" s="100"/>
      <c r="CI496" s="100"/>
      <c r="CJ496" s="100"/>
      <c r="CK496" s="100"/>
      <c r="CL496" s="100"/>
      <c r="CM496" s="100"/>
      <c r="CN496" s="100"/>
      <c r="CO496" s="100"/>
      <c r="CP496" s="100"/>
      <c r="CQ496" s="100"/>
      <c r="CR496" s="100"/>
      <c r="CS496" s="100"/>
      <c r="CT496" s="100"/>
      <c r="CU496" s="100"/>
      <c r="CV496" s="100"/>
      <c r="CW496" s="100"/>
      <c r="CX496" s="100"/>
      <c r="CY496" s="100"/>
      <c r="CZ496" s="100"/>
      <c r="DA496" s="100"/>
      <c r="DB496" s="100"/>
      <c r="DC496" s="100"/>
      <c r="DD496" s="100"/>
      <c r="DE496" s="100"/>
      <c r="DF496" s="100"/>
      <c r="DG496" s="100"/>
      <c r="DH496" s="100"/>
      <c r="DI496" s="100"/>
      <c r="DJ496" s="100"/>
      <c r="DK496" s="100"/>
      <c r="DL496" s="100"/>
      <c r="DM496" s="100"/>
      <c r="DN496" s="100"/>
      <c r="DO496" s="100"/>
      <c r="DP496" s="100"/>
      <c r="DQ496" s="100"/>
      <c r="DR496" s="100"/>
      <c r="DS496" s="100"/>
      <c r="DT496" s="100"/>
      <c r="DU496" s="100"/>
      <c r="DV496" s="100"/>
      <c r="DW496" s="100"/>
      <c r="DX496" s="100"/>
      <c r="DY496" s="100"/>
      <c r="DZ496" s="100"/>
      <c r="EA496" s="100"/>
      <c r="EB496" s="100"/>
      <c r="EC496" s="100"/>
      <c r="ED496" s="100"/>
      <c r="EE496" s="100"/>
      <c r="EF496" s="100"/>
      <c r="EG496" s="100"/>
      <c r="EH496" s="100"/>
      <c r="EI496" s="100"/>
      <c r="EJ496" s="100"/>
      <c r="EK496" s="100"/>
      <c r="EL496" s="100"/>
      <c r="EM496" s="100"/>
      <c r="EN496" s="100"/>
      <c r="EO496" s="100"/>
      <c r="EP496" s="100"/>
      <c r="EQ496" s="100"/>
      <c r="ER496" s="101"/>
      <c r="ES496" s="100"/>
      <c r="ET496" s="100"/>
      <c r="EU496" s="104"/>
      <c r="EV496" s="104"/>
      <c r="EW496" s="104"/>
      <c r="EX496" s="104"/>
      <c r="EY496" s="104"/>
      <c r="EZ496" s="104"/>
      <c r="FA496" s="104"/>
      <c r="FB496" s="104"/>
      <c r="FC496" s="104"/>
      <c r="FD496" s="104"/>
      <c r="FE496" s="104"/>
      <c r="FF496" s="104"/>
      <c r="FG496" s="104"/>
      <c r="FH496" s="104"/>
      <c r="FI496" s="104"/>
      <c r="FJ496" s="104"/>
      <c r="FK496" s="104"/>
      <c r="FL496" s="104"/>
      <c r="FM496" s="100"/>
      <c r="FN496" s="100"/>
      <c r="FO496" s="100"/>
      <c r="FP496" s="100"/>
      <c r="FQ496" s="100"/>
      <c r="FR496" s="100"/>
      <c r="FS496" s="100"/>
      <c r="FT496" s="100"/>
      <c r="FU496" s="100"/>
      <c r="FV496" s="100"/>
      <c r="FW496" s="100"/>
      <c r="FX496" s="100"/>
      <c r="FY496" s="100"/>
      <c r="FZ496" s="100"/>
      <c r="GA496" s="100"/>
    </row>
    <row r="497">
      <c r="A497" s="100"/>
      <c r="B497" s="100"/>
      <c r="C497" s="100"/>
      <c r="D497" s="100"/>
      <c r="E497" s="103"/>
      <c r="F497" s="100"/>
      <c r="G497" s="100"/>
      <c r="H497" s="100"/>
      <c r="I497" s="100"/>
      <c r="J497" s="103"/>
      <c r="K497" s="100"/>
      <c r="L497" s="100"/>
      <c r="M497" s="101"/>
      <c r="N497" s="102"/>
      <c r="O497" s="103"/>
      <c r="P497" s="103"/>
      <c r="Q497" s="103"/>
      <c r="R497" s="103"/>
      <c r="S497" s="103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1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0"/>
      <c r="BA497" s="100"/>
      <c r="BB497" s="100"/>
      <c r="BC497" s="100"/>
      <c r="BD497" s="100"/>
      <c r="BE497" s="100"/>
      <c r="BF497" s="100"/>
      <c r="BG497" s="100"/>
      <c r="BH497" s="100"/>
      <c r="BI497" s="100"/>
      <c r="BJ497" s="100"/>
      <c r="BK497" s="100"/>
      <c r="BL497" s="100"/>
      <c r="BM497" s="100"/>
      <c r="BN497" s="100"/>
      <c r="BO497" s="100"/>
      <c r="BP497" s="100"/>
      <c r="BQ497" s="100"/>
      <c r="BR497" s="100"/>
      <c r="BS497" s="100"/>
      <c r="BT497" s="100"/>
      <c r="BU497" s="100"/>
      <c r="BV497" s="100"/>
      <c r="BW497" s="100"/>
      <c r="BX497" s="100"/>
      <c r="BY497" s="100"/>
      <c r="BZ497" s="100"/>
      <c r="CA497" s="100"/>
      <c r="CB497" s="100"/>
      <c r="CC497" s="100"/>
      <c r="CD497" s="100"/>
      <c r="CE497" s="100"/>
      <c r="CF497" s="100"/>
      <c r="CG497" s="100"/>
      <c r="CH497" s="100"/>
      <c r="CI497" s="100"/>
      <c r="CJ497" s="100"/>
      <c r="CK497" s="100"/>
      <c r="CL497" s="100"/>
      <c r="CM497" s="100"/>
      <c r="CN497" s="100"/>
      <c r="CO497" s="100"/>
      <c r="CP497" s="100"/>
      <c r="CQ497" s="100"/>
      <c r="CR497" s="100"/>
      <c r="CS497" s="100"/>
      <c r="CT497" s="100"/>
      <c r="CU497" s="100"/>
      <c r="CV497" s="100"/>
      <c r="CW497" s="100"/>
      <c r="CX497" s="100"/>
      <c r="CY497" s="100"/>
      <c r="CZ497" s="100"/>
      <c r="DA497" s="100"/>
      <c r="DB497" s="100"/>
      <c r="DC497" s="100"/>
      <c r="DD497" s="100"/>
      <c r="DE497" s="100"/>
      <c r="DF497" s="100"/>
      <c r="DG497" s="100"/>
      <c r="DH497" s="100"/>
      <c r="DI497" s="100"/>
      <c r="DJ497" s="100"/>
      <c r="DK497" s="100"/>
      <c r="DL497" s="100"/>
      <c r="DM497" s="100"/>
      <c r="DN497" s="100"/>
      <c r="DO497" s="100"/>
      <c r="DP497" s="100"/>
      <c r="DQ497" s="100"/>
      <c r="DR497" s="100"/>
      <c r="DS497" s="100"/>
      <c r="DT497" s="100"/>
      <c r="DU497" s="100"/>
      <c r="DV497" s="100"/>
      <c r="DW497" s="100"/>
      <c r="DX497" s="100"/>
      <c r="DY497" s="100"/>
      <c r="DZ497" s="100"/>
      <c r="EA497" s="100"/>
      <c r="EB497" s="100"/>
      <c r="EC497" s="100"/>
      <c r="ED497" s="100"/>
      <c r="EE497" s="100"/>
      <c r="EF497" s="100"/>
      <c r="EG497" s="100"/>
      <c r="EH497" s="100"/>
      <c r="EI497" s="100"/>
      <c r="EJ497" s="100"/>
      <c r="EK497" s="100"/>
      <c r="EL497" s="100"/>
      <c r="EM497" s="100"/>
      <c r="EN497" s="100"/>
      <c r="EO497" s="100"/>
      <c r="EP497" s="100"/>
      <c r="EQ497" s="100"/>
      <c r="ER497" s="101"/>
      <c r="ES497" s="100"/>
      <c r="ET497" s="100"/>
      <c r="EU497" s="104"/>
      <c r="EV497" s="104"/>
      <c r="EW497" s="104"/>
      <c r="EX497" s="104"/>
      <c r="EY497" s="104"/>
      <c r="EZ497" s="104"/>
      <c r="FA497" s="104"/>
      <c r="FB497" s="104"/>
      <c r="FC497" s="104"/>
      <c r="FD497" s="104"/>
      <c r="FE497" s="104"/>
      <c r="FF497" s="104"/>
      <c r="FG497" s="104"/>
      <c r="FH497" s="104"/>
      <c r="FI497" s="104"/>
      <c r="FJ497" s="104"/>
      <c r="FK497" s="104"/>
      <c r="FL497" s="104"/>
      <c r="FM497" s="100"/>
      <c r="FN497" s="100"/>
      <c r="FO497" s="100"/>
      <c r="FP497" s="100"/>
      <c r="FQ497" s="100"/>
      <c r="FR497" s="100"/>
      <c r="FS497" s="100"/>
      <c r="FT497" s="100"/>
      <c r="FU497" s="100"/>
      <c r="FV497" s="100"/>
      <c r="FW497" s="100"/>
      <c r="FX497" s="100"/>
      <c r="FY497" s="100"/>
      <c r="FZ497" s="100"/>
      <c r="GA497" s="100"/>
    </row>
    <row r="498">
      <c r="A498" s="100"/>
      <c r="B498" s="100"/>
      <c r="C498" s="100"/>
      <c r="D498" s="100"/>
      <c r="E498" s="103"/>
      <c r="F498" s="100"/>
      <c r="G498" s="100"/>
      <c r="H498" s="100"/>
      <c r="I498" s="100"/>
      <c r="J498" s="103"/>
      <c r="K498" s="100"/>
      <c r="L498" s="100"/>
      <c r="M498" s="101"/>
      <c r="N498" s="102"/>
      <c r="O498" s="103"/>
      <c r="P498" s="103"/>
      <c r="Q498" s="103"/>
      <c r="R498" s="103"/>
      <c r="S498" s="103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1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  <c r="AW498" s="100"/>
      <c r="AX498" s="100"/>
      <c r="AY498" s="100"/>
      <c r="AZ498" s="100"/>
      <c r="BA498" s="100"/>
      <c r="BB498" s="100"/>
      <c r="BC498" s="100"/>
      <c r="BD498" s="100"/>
      <c r="BE498" s="100"/>
      <c r="BF498" s="100"/>
      <c r="BG498" s="100"/>
      <c r="BH498" s="100"/>
      <c r="BI498" s="100"/>
      <c r="BJ498" s="100"/>
      <c r="BK498" s="100"/>
      <c r="BL498" s="100"/>
      <c r="BM498" s="100"/>
      <c r="BN498" s="100"/>
      <c r="BO498" s="100"/>
      <c r="BP498" s="100"/>
      <c r="BQ498" s="100"/>
      <c r="BR498" s="100"/>
      <c r="BS498" s="100"/>
      <c r="BT498" s="100"/>
      <c r="BU498" s="100"/>
      <c r="BV498" s="100"/>
      <c r="BW498" s="100"/>
      <c r="BX498" s="100"/>
      <c r="BY498" s="100"/>
      <c r="BZ498" s="100"/>
      <c r="CA498" s="100"/>
      <c r="CB498" s="100"/>
      <c r="CC498" s="100"/>
      <c r="CD498" s="100"/>
      <c r="CE498" s="100"/>
      <c r="CF498" s="100"/>
      <c r="CG498" s="100"/>
      <c r="CH498" s="100"/>
      <c r="CI498" s="100"/>
      <c r="CJ498" s="100"/>
      <c r="CK498" s="100"/>
      <c r="CL498" s="100"/>
      <c r="CM498" s="100"/>
      <c r="CN498" s="100"/>
      <c r="CO498" s="100"/>
      <c r="CP498" s="100"/>
      <c r="CQ498" s="100"/>
      <c r="CR498" s="100"/>
      <c r="CS498" s="100"/>
      <c r="CT498" s="100"/>
      <c r="CU498" s="100"/>
      <c r="CV498" s="100"/>
      <c r="CW498" s="100"/>
      <c r="CX498" s="100"/>
      <c r="CY498" s="100"/>
      <c r="CZ498" s="100"/>
      <c r="DA498" s="100"/>
      <c r="DB498" s="100"/>
      <c r="DC498" s="100"/>
      <c r="DD498" s="100"/>
      <c r="DE498" s="100"/>
      <c r="DF498" s="100"/>
      <c r="DG498" s="100"/>
      <c r="DH498" s="100"/>
      <c r="DI498" s="100"/>
      <c r="DJ498" s="100"/>
      <c r="DK498" s="100"/>
      <c r="DL498" s="100"/>
      <c r="DM498" s="100"/>
      <c r="DN498" s="100"/>
      <c r="DO498" s="100"/>
      <c r="DP498" s="100"/>
      <c r="DQ498" s="100"/>
      <c r="DR498" s="100"/>
      <c r="DS498" s="100"/>
      <c r="DT498" s="100"/>
      <c r="DU498" s="100"/>
      <c r="DV498" s="100"/>
      <c r="DW498" s="100"/>
      <c r="DX498" s="100"/>
      <c r="DY498" s="100"/>
      <c r="DZ498" s="100"/>
      <c r="EA498" s="100"/>
      <c r="EB498" s="100"/>
      <c r="EC498" s="100"/>
      <c r="ED498" s="100"/>
      <c r="EE498" s="100"/>
      <c r="EF498" s="100"/>
      <c r="EG498" s="100"/>
      <c r="EH498" s="100"/>
      <c r="EI498" s="100"/>
      <c r="EJ498" s="100"/>
      <c r="EK498" s="100"/>
      <c r="EL498" s="100"/>
      <c r="EM498" s="100"/>
      <c r="EN498" s="100"/>
      <c r="EO498" s="100"/>
      <c r="EP498" s="100"/>
      <c r="EQ498" s="100"/>
      <c r="ER498" s="101"/>
      <c r="ES498" s="100"/>
      <c r="ET498" s="100"/>
      <c r="EU498" s="104"/>
      <c r="EV498" s="104"/>
      <c r="EW498" s="104"/>
      <c r="EX498" s="104"/>
      <c r="EY498" s="104"/>
      <c r="EZ498" s="104"/>
      <c r="FA498" s="104"/>
      <c r="FB498" s="104"/>
      <c r="FC498" s="104"/>
      <c r="FD498" s="104"/>
      <c r="FE498" s="104"/>
      <c r="FF498" s="104"/>
      <c r="FG498" s="104"/>
      <c r="FH498" s="104"/>
      <c r="FI498" s="104"/>
      <c r="FJ498" s="104"/>
      <c r="FK498" s="104"/>
      <c r="FL498" s="104"/>
      <c r="FM498" s="100"/>
      <c r="FN498" s="100"/>
      <c r="FO498" s="100"/>
      <c r="FP498" s="100"/>
      <c r="FQ498" s="100"/>
      <c r="FR498" s="100"/>
      <c r="FS498" s="100"/>
      <c r="FT498" s="100"/>
      <c r="FU498" s="100"/>
      <c r="FV498" s="100"/>
      <c r="FW498" s="100"/>
      <c r="FX498" s="100"/>
      <c r="FY498" s="100"/>
      <c r="FZ498" s="100"/>
      <c r="GA498" s="100"/>
    </row>
    <row r="499">
      <c r="A499" s="100"/>
      <c r="B499" s="100"/>
      <c r="C499" s="100"/>
      <c r="D499" s="100"/>
      <c r="E499" s="103"/>
      <c r="F499" s="100"/>
      <c r="G499" s="100"/>
      <c r="H499" s="100"/>
      <c r="I499" s="100"/>
      <c r="J499" s="103"/>
      <c r="K499" s="100"/>
      <c r="L499" s="100"/>
      <c r="M499" s="101"/>
      <c r="N499" s="102"/>
      <c r="O499" s="103"/>
      <c r="P499" s="103"/>
      <c r="Q499" s="103"/>
      <c r="R499" s="103"/>
      <c r="S499" s="103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1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  <c r="AW499" s="100"/>
      <c r="AX499" s="100"/>
      <c r="AY499" s="100"/>
      <c r="AZ499" s="100"/>
      <c r="BA499" s="100"/>
      <c r="BB499" s="100"/>
      <c r="BC499" s="100"/>
      <c r="BD499" s="100"/>
      <c r="BE499" s="100"/>
      <c r="BF499" s="100"/>
      <c r="BG499" s="100"/>
      <c r="BH499" s="100"/>
      <c r="BI499" s="100"/>
      <c r="BJ499" s="100"/>
      <c r="BK499" s="100"/>
      <c r="BL499" s="100"/>
      <c r="BM499" s="100"/>
      <c r="BN499" s="100"/>
      <c r="BO499" s="100"/>
      <c r="BP499" s="100"/>
      <c r="BQ499" s="100"/>
      <c r="BR499" s="100"/>
      <c r="BS499" s="100"/>
      <c r="BT499" s="100"/>
      <c r="BU499" s="100"/>
      <c r="BV499" s="100"/>
      <c r="BW499" s="100"/>
      <c r="BX499" s="100"/>
      <c r="BY499" s="100"/>
      <c r="BZ499" s="100"/>
      <c r="CA499" s="100"/>
      <c r="CB499" s="100"/>
      <c r="CC499" s="100"/>
      <c r="CD499" s="100"/>
      <c r="CE499" s="100"/>
      <c r="CF499" s="100"/>
      <c r="CG499" s="100"/>
      <c r="CH499" s="100"/>
      <c r="CI499" s="100"/>
      <c r="CJ499" s="100"/>
      <c r="CK499" s="100"/>
      <c r="CL499" s="100"/>
      <c r="CM499" s="100"/>
      <c r="CN499" s="100"/>
      <c r="CO499" s="100"/>
      <c r="CP499" s="100"/>
      <c r="CQ499" s="100"/>
      <c r="CR499" s="100"/>
      <c r="CS499" s="100"/>
      <c r="CT499" s="100"/>
      <c r="CU499" s="100"/>
      <c r="CV499" s="100"/>
      <c r="CW499" s="100"/>
      <c r="CX499" s="100"/>
      <c r="CY499" s="100"/>
      <c r="CZ499" s="100"/>
      <c r="DA499" s="100"/>
      <c r="DB499" s="100"/>
      <c r="DC499" s="100"/>
      <c r="DD499" s="100"/>
      <c r="DE499" s="100"/>
      <c r="DF499" s="100"/>
      <c r="DG499" s="100"/>
      <c r="DH499" s="100"/>
      <c r="DI499" s="100"/>
      <c r="DJ499" s="100"/>
      <c r="DK499" s="100"/>
      <c r="DL499" s="100"/>
      <c r="DM499" s="100"/>
      <c r="DN499" s="100"/>
      <c r="DO499" s="100"/>
      <c r="DP499" s="100"/>
      <c r="DQ499" s="100"/>
      <c r="DR499" s="100"/>
      <c r="DS499" s="100"/>
      <c r="DT499" s="100"/>
      <c r="DU499" s="100"/>
      <c r="DV499" s="100"/>
      <c r="DW499" s="100"/>
      <c r="DX499" s="100"/>
      <c r="DY499" s="100"/>
      <c r="DZ499" s="100"/>
      <c r="EA499" s="100"/>
      <c r="EB499" s="100"/>
      <c r="EC499" s="100"/>
      <c r="ED499" s="100"/>
      <c r="EE499" s="100"/>
      <c r="EF499" s="100"/>
      <c r="EG499" s="100"/>
      <c r="EH499" s="100"/>
      <c r="EI499" s="100"/>
      <c r="EJ499" s="100"/>
      <c r="EK499" s="100"/>
      <c r="EL499" s="100"/>
      <c r="EM499" s="100"/>
      <c r="EN499" s="100"/>
      <c r="EO499" s="100"/>
      <c r="EP499" s="100"/>
      <c r="EQ499" s="100"/>
      <c r="ER499" s="101"/>
      <c r="ES499" s="100"/>
      <c r="ET499" s="100"/>
      <c r="EU499" s="104"/>
      <c r="EV499" s="104"/>
      <c r="EW499" s="104"/>
      <c r="EX499" s="104"/>
      <c r="EY499" s="104"/>
      <c r="EZ499" s="104"/>
      <c r="FA499" s="104"/>
      <c r="FB499" s="104"/>
      <c r="FC499" s="104"/>
      <c r="FD499" s="104"/>
      <c r="FE499" s="104"/>
      <c r="FF499" s="104"/>
      <c r="FG499" s="104"/>
      <c r="FH499" s="104"/>
      <c r="FI499" s="104"/>
      <c r="FJ499" s="104"/>
      <c r="FK499" s="104"/>
      <c r="FL499" s="104"/>
      <c r="FM499" s="100"/>
      <c r="FN499" s="100"/>
      <c r="FO499" s="100"/>
      <c r="FP499" s="100"/>
      <c r="FQ499" s="100"/>
      <c r="FR499" s="100"/>
      <c r="FS499" s="100"/>
      <c r="FT499" s="100"/>
      <c r="FU499" s="100"/>
      <c r="FV499" s="100"/>
      <c r="FW499" s="100"/>
      <c r="FX499" s="100"/>
      <c r="FY499" s="100"/>
      <c r="FZ499" s="100"/>
      <c r="GA499" s="100"/>
    </row>
    <row r="500">
      <c r="A500" s="100"/>
      <c r="B500" s="100"/>
      <c r="C500" s="100"/>
      <c r="D500" s="100"/>
      <c r="E500" s="103"/>
      <c r="F500" s="100"/>
      <c r="G500" s="100"/>
      <c r="H500" s="100"/>
      <c r="I500" s="100"/>
      <c r="J500" s="103"/>
      <c r="K500" s="100"/>
      <c r="L500" s="100"/>
      <c r="M500" s="101"/>
      <c r="N500" s="102"/>
      <c r="O500" s="103"/>
      <c r="P500" s="103"/>
      <c r="Q500" s="103"/>
      <c r="R500" s="103"/>
      <c r="S500" s="103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1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  <c r="AW500" s="100"/>
      <c r="AX500" s="100"/>
      <c r="AY500" s="100"/>
      <c r="AZ500" s="100"/>
      <c r="BA500" s="100"/>
      <c r="BB500" s="100"/>
      <c r="BC500" s="100"/>
      <c r="BD500" s="100"/>
      <c r="BE500" s="100"/>
      <c r="BF500" s="100"/>
      <c r="BG500" s="100"/>
      <c r="BH500" s="100"/>
      <c r="BI500" s="100"/>
      <c r="BJ500" s="100"/>
      <c r="BK500" s="100"/>
      <c r="BL500" s="100"/>
      <c r="BM500" s="100"/>
      <c r="BN500" s="100"/>
      <c r="BO500" s="100"/>
      <c r="BP500" s="100"/>
      <c r="BQ500" s="100"/>
      <c r="BR500" s="100"/>
      <c r="BS500" s="100"/>
      <c r="BT500" s="100"/>
      <c r="BU500" s="100"/>
      <c r="BV500" s="100"/>
      <c r="BW500" s="100"/>
      <c r="BX500" s="100"/>
      <c r="BY500" s="100"/>
      <c r="BZ500" s="100"/>
      <c r="CA500" s="100"/>
      <c r="CB500" s="100"/>
      <c r="CC500" s="100"/>
      <c r="CD500" s="100"/>
      <c r="CE500" s="100"/>
      <c r="CF500" s="100"/>
      <c r="CG500" s="100"/>
      <c r="CH500" s="100"/>
      <c r="CI500" s="100"/>
      <c r="CJ500" s="100"/>
      <c r="CK500" s="100"/>
      <c r="CL500" s="100"/>
      <c r="CM500" s="100"/>
      <c r="CN500" s="100"/>
      <c r="CO500" s="100"/>
      <c r="CP500" s="100"/>
      <c r="CQ500" s="100"/>
      <c r="CR500" s="100"/>
      <c r="CS500" s="100"/>
      <c r="CT500" s="100"/>
      <c r="CU500" s="100"/>
      <c r="CV500" s="100"/>
      <c r="CW500" s="100"/>
      <c r="CX500" s="100"/>
      <c r="CY500" s="100"/>
      <c r="CZ500" s="100"/>
      <c r="DA500" s="100"/>
      <c r="DB500" s="100"/>
      <c r="DC500" s="100"/>
      <c r="DD500" s="100"/>
      <c r="DE500" s="100"/>
      <c r="DF500" s="100"/>
      <c r="DG500" s="100"/>
      <c r="DH500" s="100"/>
      <c r="DI500" s="100"/>
      <c r="DJ500" s="100"/>
      <c r="DK500" s="100"/>
      <c r="DL500" s="100"/>
      <c r="DM500" s="100"/>
      <c r="DN500" s="100"/>
      <c r="DO500" s="100"/>
      <c r="DP500" s="100"/>
      <c r="DQ500" s="100"/>
      <c r="DR500" s="100"/>
      <c r="DS500" s="100"/>
      <c r="DT500" s="100"/>
      <c r="DU500" s="100"/>
      <c r="DV500" s="100"/>
      <c r="DW500" s="100"/>
      <c r="DX500" s="100"/>
      <c r="DY500" s="100"/>
      <c r="DZ500" s="100"/>
      <c r="EA500" s="100"/>
      <c r="EB500" s="100"/>
      <c r="EC500" s="100"/>
      <c r="ED500" s="100"/>
      <c r="EE500" s="100"/>
      <c r="EF500" s="100"/>
      <c r="EG500" s="100"/>
      <c r="EH500" s="100"/>
      <c r="EI500" s="100"/>
      <c r="EJ500" s="100"/>
      <c r="EK500" s="100"/>
      <c r="EL500" s="100"/>
      <c r="EM500" s="100"/>
      <c r="EN500" s="100"/>
      <c r="EO500" s="100"/>
      <c r="EP500" s="100"/>
      <c r="EQ500" s="100"/>
      <c r="ER500" s="101"/>
      <c r="ES500" s="100"/>
      <c r="ET500" s="100"/>
      <c r="EU500" s="104"/>
      <c r="EV500" s="104"/>
      <c r="EW500" s="104"/>
      <c r="EX500" s="104"/>
      <c r="EY500" s="104"/>
      <c r="EZ500" s="104"/>
      <c r="FA500" s="104"/>
      <c r="FB500" s="104"/>
      <c r="FC500" s="104"/>
      <c r="FD500" s="104"/>
      <c r="FE500" s="104"/>
      <c r="FF500" s="104"/>
      <c r="FG500" s="104"/>
      <c r="FH500" s="104"/>
      <c r="FI500" s="104"/>
      <c r="FJ500" s="104"/>
      <c r="FK500" s="104"/>
      <c r="FL500" s="104"/>
      <c r="FM500" s="100"/>
      <c r="FN500" s="100"/>
      <c r="FO500" s="100"/>
      <c r="FP500" s="100"/>
      <c r="FQ500" s="100"/>
      <c r="FR500" s="100"/>
      <c r="FS500" s="100"/>
      <c r="FT500" s="100"/>
      <c r="FU500" s="100"/>
      <c r="FV500" s="100"/>
      <c r="FW500" s="100"/>
      <c r="FX500" s="100"/>
      <c r="FY500" s="100"/>
      <c r="FZ500" s="100"/>
      <c r="GA500" s="100"/>
    </row>
    <row r="501">
      <c r="A501" s="100"/>
      <c r="B501" s="100"/>
      <c r="C501" s="100"/>
      <c r="D501" s="100"/>
      <c r="E501" s="103"/>
      <c r="F501" s="100"/>
      <c r="G501" s="100"/>
      <c r="H501" s="100"/>
      <c r="I501" s="100"/>
      <c r="J501" s="103"/>
      <c r="K501" s="100"/>
      <c r="L501" s="100"/>
      <c r="M501" s="101"/>
      <c r="N501" s="102"/>
      <c r="O501" s="103"/>
      <c r="P501" s="103"/>
      <c r="Q501" s="103"/>
      <c r="R501" s="103"/>
      <c r="S501" s="103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1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  <c r="AW501" s="100"/>
      <c r="AX501" s="100"/>
      <c r="AY501" s="100"/>
      <c r="AZ501" s="100"/>
      <c r="BA501" s="100"/>
      <c r="BB501" s="100"/>
      <c r="BC501" s="100"/>
      <c r="BD501" s="100"/>
      <c r="BE501" s="100"/>
      <c r="BF501" s="100"/>
      <c r="BG501" s="100"/>
      <c r="BH501" s="100"/>
      <c r="BI501" s="100"/>
      <c r="BJ501" s="100"/>
      <c r="BK501" s="100"/>
      <c r="BL501" s="100"/>
      <c r="BM501" s="100"/>
      <c r="BN501" s="100"/>
      <c r="BO501" s="100"/>
      <c r="BP501" s="100"/>
      <c r="BQ501" s="100"/>
      <c r="BR501" s="100"/>
      <c r="BS501" s="100"/>
      <c r="BT501" s="100"/>
      <c r="BU501" s="100"/>
      <c r="BV501" s="100"/>
      <c r="BW501" s="100"/>
      <c r="BX501" s="100"/>
      <c r="BY501" s="100"/>
      <c r="BZ501" s="100"/>
      <c r="CA501" s="100"/>
      <c r="CB501" s="100"/>
      <c r="CC501" s="100"/>
      <c r="CD501" s="100"/>
      <c r="CE501" s="100"/>
      <c r="CF501" s="100"/>
      <c r="CG501" s="100"/>
      <c r="CH501" s="100"/>
      <c r="CI501" s="100"/>
      <c r="CJ501" s="100"/>
      <c r="CK501" s="100"/>
      <c r="CL501" s="100"/>
      <c r="CM501" s="100"/>
      <c r="CN501" s="100"/>
      <c r="CO501" s="100"/>
      <c r="CP501" s="100"/>
      <c r="CQ501" s="100"/>
      <c r="CR501" s="100"/>
      <c r="CS501" s="100"/>
      <c r="CT501" s="100"/>
      <c r="CU501" s="100"/>
      <c r="CV501" s="100"/>
      <c r="CW501" s="100"/>
      <c r="CX501" s="100"/>
      <c r="CY501" s="100"/>
      <c r="CZ501" s="100"/>
      <c r="DA501" s="100"/>
      <c r="DB501" s="100"/>
      <c r="DC501" s="100"/>
      <c r="DD501" s="100"/>
      <c r="DE501" s="100"/>
      <c r="DF501" s="100"/>
      <c r="DG501" s="100"/>
      <c r="DH501" s="100"/>
      <c r="DI501" s="100"/>
      <c r="DJ501" s="100"/>
      <c r="DK501" s="100"/>
      <c r="DL501" s="100"/>
      <c r="DM501" s="100"/>
      <c r="DN501" s="100"/>
      <c r="DO501" s="100"/>
      <c r="DP501" s="100"/>
      <c r="DQ501" s="100"/>
      <c r="DR501" s="100"/>
      <c r="DS501" s="100"/>
      <c r="DT501" s="100"/>
      <c r="DU501" s="100"/>
      <c r="DV501" s="100"/>
      <c r="DW501" s="100"/>
      <c r="DX501" s="100"/>
      <c r="DY501" s="100"/>
      <c r="DZ501" s="100"/>
      <c r="EA501" s="100"/>
      <c r="EB501" s="100"/>
      <c r="EC501" s="100"/>
      <c r="ED501" s="100"/>
      <c r="EE501" s="100"/>
      <c r="EF501" s="100"/>
      <c r="EG501" s="100"/>
      <c r="EH501" s="100"/>
      <c r="EI501" s="100"/>
      <c r="EJ501" s="100"/>
      <c r="EK501" s="100"/>
      <c r="EL501" s="100"/>
      <c r="EM501" s="100"/>
      <c r="EN501" s="100"/>
      <c r="EO501" s="100"/>
      <c r="EP501" s="100"/>
      <c r="EQ501" s="100"/>
      <c r="ER501" s="101"/>
      <c r="ES501" s="100"/>
      <c r="ET501" s="100"/>
      <c r="EU501" s="104"/>
      <c r="EV501" s="104"/>
      <c r="EW501" s="104"/>
      <c r="EX501" s="104"/>
      <c r="EY501" s="104"/>
      <c r="EZ501" s="104"/>
      <c r="FA501" s="104"/>
      <c r="FB501" s="104"/>
      <c r="FC501" s="104"/>
      <c r="FD501" s="104"/>
      <c r="FE501" s="104"/>
      <c r="FF501" s="104"/>
      <c r="FG501" s="104"/>
      <c r="FH501" s="104"/>
      <c r="FI501" s="104"/>
      <c r="FJ501" s="104"/>
      <c r="FK501" s="104"/>
      <c r="FL501" s="104"/>
      <c r="FM501" s="100"/>
      <c r="FN501" s="100"/>
      <c r="FO501" s="100"/>
      <c r="FP501" s="100"/>
      <c r="FQ501" s="100"/>
      <c r="FR501" s="100"/>
      <c r="FS501" s="100"/>
      <c r="FT501" s="100"/>
      <c r="FU501" s="100"/>
      <c r="FV501" s="100"/>
      <c r="FW501" s="100"/>
      <c r="FX501" s="100"/>
      <c r="FY501" s="100"/>
      <c r="FZ501" s="100"/>
      <c r="GA501" s="100"/>
    </row>
    <row r="502">
      <c r="A502" s="100"/>
      <c r="B502" s="100"/>
      <c r="C502" s="100"/>
      <c r="D502" s="100"/>
      <c r="E502" s="103"/>
      <c r="F502" s="100"/>
      <c r="G502" s="100"/>
      <c r="H502" s="100"/>
      <c r="I502" s="100"/>
      <c r="J502" s="103"/>
      <c r="K502" s="100"/>
      <c r="L502" s="100"/>
      <c r="M502" s="101"/>
      <c r="N502" s="102"/>
      <c r="O502" s="103"/>
      <c r="P502" s="103"/>
      <c r="Q502" s="103"/>
      <c r="R502" s="103"/>
      <c r="S502" s="103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1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  <c r="AW502" s="100"/>
      <c r="AX502" s="100"/>
      <c r="AY502" s="100"/>
      <c r="AZ502" s="100"/>
      <c r="BA502" s="100"/>
      <c r="BB502" s="100"/>
      <c r="BC502" s="100"/>
      <c r="BD502" s="100"/>
      <c r="BE502" s="100"/>
      <c r="BF502" s="100"/>
      <c r="BG502" s="100"/>
      <c r="BH502" s="100"/>
      <c r="BI502" s="100"/>
      <c r="BJ502" s="100"/>
      <c r="BK502" s="100"/>
      <c r="BL502" s="100"/>
      <c r="BM502" s="100"/>
      <c r="BN502" s="100"/>
      <c r="BO502" s="100"/>
      <c r="BP502" s="100"/>
      <c r="BQ502" s="100"/>
      <c r="BR502" s="100"/>
      <c r="BS502" s="100"/>
      <c r="BT502" s="100"/>
      <c r="BU502" s="100"/>
      <c r="BV502" s="100"/>
      <c r="BW502" s="100"/>
      <c r="BX502" s="100"/>
      <c r="BY502" s="100"/>
      <c r="BZ502" s="100"/>
      <c r="CA502" s="100"/>
      <c r="CB502" s="100"/>
      <c r="CC502" s="100"/>
      <c r="CD502" s="100"/>
      <c r="CE502" s="100"/>
      <c r="CF502" s="100"/>
      <c r="CG502" s="100"/>
      <c r="CH502" s="100"/>
      <c r="CI502" s="100"/>
      <c r="CJ502" s="100"/>
      <c r="CK502" s="100"/>
      <c r="CL502" s="100"/>
      <c r="CM502" s="100"/>
      <c r="CN502" s="100"/>
      <c r="CO502" s="100"/>
      <c r="CP502" s="100"/>
      <c r="CQ502" s="100"/>
      <c r="CR502" s="100"/>
      <c r="CS502" s="100"/>
      <c r="CT502" s="100"/>
      <c r="CU502" s="100"/>
      <c r="CV502" s="100"/>
      <c r="CW502" s="100"/>
      <c r="CX502" s="100"/>
      <c r="CY502" s="100"/>
      <c r="CZ502" s="100"/>
      <c r="DA502" s="100"/>
      <c r="DB502" s="100"/>
      <c r="DC502" s="100"/>
      <c r="DD502" s="100"/>
      <c r="DE502" s="100"/>
      <c r="DF502" s="100"/>
      <c r="DG502" s="100"/>
      <c r="DH502" s="100"/>
      <c r="DI502" s="100"/>
      <c r="DJ502" s="100"/>
      <c r="DK502" s="100"/>
      <c r="DL502" s="100"/>
      <c r="DM502" s="100"/>
      <c r="DN502" s="100"/>
      <c r="DO502" s="100"/>
      <c r="DP502" s="100"/>
      <c r="DQ502" s="100"/>
      <c r="DR502" s="100"/>
      <c r="DS502" s="100"/>
      <c r="DT502" s="100"/>
      <c r="DU502" s="100"/>
      <c r="DV502" s="100"/>
      <c r="DW502" s="100"/>
      <c r="DX502" s="100"/>
      <c r="DY502" s="100"/>
      <c r="DZ502" s="100"/>
      <c r="EA502" s="100"/>
      <c r="EB502" s="100"/>
      <c r="EC502" s="100"/>
      <c r="ED502" s="100"/>
      <c r="EE502" s="100"/>
      <c r="EF502" s="100"/>
      <c r="EG502" s="100"/>
      <c r="EH502" s="100"/>
      <c r="EI502" s="100"/>
      <c r="EJ502" s="100"/>
      <c r="EK502" s="100"/>
      <c r="EL502" s="100"/>
      <c r="EM502" s="100"/>
      <c r="EN502" s="100"/>
      <c r="EO502" s="100"/>
      <c r="EP502" s="100"/>
      <c r="EQ502" s="100"/>
      <c r="ER502" s="101"/>
      <c r="ES502" s="100"/>
      <c r="ET502" s="100"/>
      <c r="EU502" s="104"/>
      <c r="EV502" s="104"/>
      <c r="EW502" s="104"/>
      <c r="EX502" s="104"/>
      <c r="EY502" s="104"/>
      <c r="EZ502" s="104"/>
      <c r="FA502" s="104"/>
      <c r="FB502" s="104"/>
      <c r="FC502" s="104"/>
      <c r="FD502" s="104"/>
      <c r="FE502" s="104"/>
      <c r="FF502" s="104"/>
      <c r="FG502" s="104"/>
      <c r="FH502" s="104"/>
      <c r="FI502" s="104"/>
      <c r="FJ502" s="104"/>
      <c r="FK502" s="104"/>
      <c r="FL502" s="104"/>
      <c r="FM502" s="100"/>
      <c r="FN502" s="100"/>
      <c r="FO502" s="100"/>
      <c r="FP502" s="100"/>
      <c r="FQ502" s="100"/>
      <c r="FR502" s="100"/>
      <c r="FS502" s="100"/>
      <c r="FT502" s="100"/>
      <c r="FU502" s="100"/>
      <c r="FV502" s="100"/>
      <c r="FW502" s="100"/>
      <c r="FX502" s="100"/>
      <c r="FY502" s="100"/>
      <c r="FZ502" s="100"/>
      <c r="GA502" s="100"/>
    </row>
    <row r="503">
      <c r="A503" s="100"/>
      <c r="B503" s="100"/>
      <c r="C503" s="100"/>
      <c r="D503" s="100"/>
      <c r="E503" s="103"/>
      <c r="F503" s="100"/>
      <c r="G503" s="100"/>
      <c r="H503" s="100"/>
      <c r="I503" s="100"/>
      <c r="J503" s="103"/>
      <c r="K503" s="100"/>
      <c r="L503" s="100"/>
      <c r="M503" s="101"/>
      <c r="N503" s="102"/>
      <c r="O503" s="103"/>
      <c r="P503" s="103"/>
      <c r="Q503" s="103"/>
      <c r="R503" s="103"/>
      <c r="S503" s="103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1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  <c r="AW503" s="100"/>
      <c r="AX503" s="100"/>
      <c r="AY503" s="100"/>
      <c r="AZ503" s="100"/>
      <c r="BA503" s="100"/>
      <c r="BB503" s="100"/>
      <c r="BC503" s="100"/>
      <c r="BD503" s="100"/>
      <c r="BE503" s="100"/>
      <c r="BF503" s="100"/>
      <c r="BG503" s="100"/>
      <c r="BH503" s="100"/>
      <c r="BI503" s="100"/>
      <c r="BJ503" s="100"/>
      <c r="BK503" s="100"/>
      <c r="BL503" s="100"/>
      <c r="BM503" s="100"/>
      <c r="BN503" s="100"/>
      <c r="BO503" s="100"/>
      <c r="BP503" s="100"/>
      <c r="BQ503" s="100"/>
      <c r="BR503" s="100"/>
      <c r="BS503" s="100"/>
      <c r="BT503" s="100"/>
      <c r="BU503" s="100"/>
      <c r="BV503" s="100"/>
      <c r="BW503" s="100"/>
      <c r="BX503" s="100"/>
      <c r="BY503" s="100"/>
      <c r="BZ503" s="100"/>
      <c r="CA503" s="100"/>
      <c r="CB503" s="100"/>
      <c r="CC503" s="100"/>
      <c r="CD503" s="100"/>
      <c r="CE503" s="100"/>
      <c r="CF503" s="100"/>
      <c r="CG503" s="100"/>
      <c r="CH503" s="100"/>
      <c r="CI503" s="100"/>
      <c r="CJ503" s="100"/>
      <c r="CK503" s="100"/>
      <c r="CL503" s="100"/>
      <c r="CM503" s="100"/>
      <c r="CN503" s="100"/>
      <c r="CO503" s="100"/>
      <c r="CP503" s="100"/>
      <c r="CQ503" s="100"/>
      <c r="CR503" s="100"/>
      <c r="CS503" s="100"/>
      <c r="CT503" s="100"/>
      <c r="CU503" s="100"/>
      <c r="CV503" s="100"/>
      <c r="CW503" s="100"/>
      <c r="CX503" s="100"/>
      <c r="CY503" s="100"/>
      <c r="CZ503" s="100"/>
      <c r="DA503" s="100"/>
      <c r="DB503" s="100"/>
      <c r="DC503" s="100"/>
      <c r="DD503" s="100"/>
      <c r="DE503" s="100"/>
      <c r="DF503" s="100"/>
      <c r="DG503" s="100"/>
      <c r="DH503" s="100"/>
      <c r="DI503" s="100"/>
      <c r="DJ503" s="100"/>
      <c r="DK503" s="100"/>
      <c r="DL503" s="100"/>
      <c r="DM503" s="100"/>
      <c r="DN503" s="100"/>
      <c r="DO503" s="100"/>
      <c r="DP503" s="100"/>
      <c r="DQ503" s="100"/>
      <c r="DR503" s="100"/>
      <c r="DS503" s="100"/>
      <c r="DT503" s="100"/>
      <c r="DU503" s="100"/>
      <c r="DV503" s="100"/>
      <c r="DW503" s="100"/>
      <c r="DX503" s="100"/>
      <c r="DY503" s="100"/>
      <c r="DZ503" s="100"/>
      <c r="EA503" s="100"/>
      <c r="EB503" s="100"/>
      <c r="EC503" s="100"/>
      <c r="ED503" s="100"/>
      <c r="EE503" s="100"/>
      <c r="EF503" s="100"/>
      <c r="EG503" s="100"/>
      <c r="EH503" s="100"/>
      <c r="EI503" s="100"/>
      <c r="EJ503" s="100"/>
      <c r="EK503" s="100"/>
      <c r="EL503" s="100"/>
      <c r="EM503" s="100"/>
      <c r="EN503" s="100"/>
      <c r="EO503" s="100"/>
      <c r="EP503" s="100"/>
      <c r="EQ503" s="100"/>
      <c r="ER503" s="101"/>
      <c r="ES503" s="100"/>
      <c r="ET503" s="100"/>
      <c r="EU503" s="104"/>
      <c r="EV503" s="104"/>
      <c r="EW503" s="104"/>
      <c r="EX503" s="104"/>
      <c r="EY503" s="104"/>
      <c r="EZ503" s="104"/>
      <c r="FA503" s="104"/>
      <c r="FB503" s="104"/>
      <c r="FC503" s="104"/>
      <c r="FD503" s="104"/>
      <c r="FE503" s="104"/>
      <c r="FF503" s="104"/>
      <c r="FG503" s="104"/>
      <c r="FH503" s="104"/>
      <c r="FI503" s="104"/>
      <c r="FJ503" s="104"/>
      <c r="FK503" s="104"/>
      <c r="FL503" s="104"/>
      <c r="FM503" s="100"/>
      <c r="FN503" s="100"/>
      <c r="FO503" s="100"/>
      <c r="FP503" s="100"/>
      <c r="FQ503" s="100"/>
      <c r="FR503" s="100"/>
      <c r="FS503" s="100"/>
      <c r="FT503" s="100"/>
      <c r="FU503" s="100"/>
      <c r="FV503" s="100"/>
      <c r="FW503" s="100"/>
      <c r="FX503" s="100"/>
      <c r="FY503" s="100"/>
      <c r="FZ503" s="100"/>
      <c r="GA503" s="100"/>
    </row>
    <row r="504">
      <c r="A504" s="100"/>
      <c r="B504" s="100"/>
      <c r="C504" s="100"/>
      <c r="D504" s="100"/>
      <c r="E504" s="103"/>
      <c r="F504" s="100"/>
      <c r="G504" s="100"/>
      <c r="H504" s="100"/>
      <c r="I504" s="100"/>
      <c r="J504" s="103"/>
      <c r="K504" s="100"/>
      <c r="L504" s="100"/>
      <c r="M504" s="101"/>
      <c r="N504" s="102"/>
      <c r="O504" s="103"/>
      <c r="P504" s="103"/>
      <c r="Q504" s="103"/>
      <c r="R504" s="103"/>
      <c r="S504" s="103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1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  <c r="AW504" s="100"/>
      <c r="AX504" s="100"/>
      <c r="AY504" s="100"/>
      <c r="AZ504" s="100"/>
      <c r="BA504" s="100"/>
      <c r="BB504" s="100"/>
      <c r="BC504" s="100"/>
      <c r="BD504" s="100"/>
      <c r="BE504" s="100"/>
      <c r="BF504" s="100"/>
      <c r="BG504" s="100"/>
      <c r="BH504" s="100"/>
      <c r="BI504" s="100"/>
      <c r="BJ504" s="100"/>
      <c r="BK504" s="100"/>
      <c r="BL504" s="100"/>
      <c r="BM504" s="100"/>
      <c r="BN504" s="100"/>
      <c r="BO504" s="100"/>
      <c r="BP504" s="100"/>
      <c r="BQ504" s="100"/>
      <c r="BR504" s="100"/>
      <c r="BS504" s="100"/>
      <c r="BT504" s="100"/>
      <c r="BU504" s="100"/>
      <c r="BV504" s="100"/>
      <c r="BW504" s="100"/>
      <c r="BX504" s="100"/>
      <c r="BY504" s="100"/>
      <c r="BZ504" s="100"/>
      <c r="CA504" s="100"/>
      <c r="CB504" s="100"/>
      <c r="CC504" s="100"/>
      <c r="CD504" s="100"/>
      <c r="CE504" s="100"/>
      <c r="CF504" s="100"/>
      <c r="CG504" s="100"/>
      <c r="CH504" s="100"/>
      <c r="CI504" s="100"/>
      <c r="CJ504" s="100"/>
      <c r="CK504" s="100"/>
      <c r="CL504" s="100"/>
      <c r="CM504" s="100"/>
      <c r="CN504" s="100"/>
      <c r="CO504" s="100"/>
      <c r="CP504" s="100"/>
      <c r="CQ504" s="100"/>
      <c r="CR504" s="100"/>
      <c r="CS504" s="100"/>
      <c r="CT504" s="100"/>
      <c r="CU504" s="100"/>
      <c r="CV504" s="100"/>
      <c r="CW504" s="100"/>
      <c r="CX504" s="100"/>
      <c r="CY504" s="100"/>
      <c r="CZ504" s="100"/>
      <c r="DA504" s="100"/>
      <c r="DB504" s="100"/>
      <c r="DC504" s="100"/>
      <c r="DD504" s="100"/>
      <c r="DE504" s="100"/>
      <c r="DF504" s="100"/>
      <c r="DG504" s="100"/>
      <c r="DH504" s="100"/>
      <c r="DI504" s="100"/>
      <c r="DJ504" s="100"/>
      <c r="DK504" s="100"/>
      <c r="DL504" s="100"/>
      <c r="DM504" s="100"/>
      <c r="DN504" s="100"/>
      <c r="DO504" s="100"/>
      <c r="DP504" s="100"/>
      <c r="DQ504" s="100"/>
      <c r="DR504" s="100"/>
      <c r="DS504" s="100"/>
      <c r="DT504" s="100"/>
      <c r="DU504" s="100"/>
      <c r="DV504" s="100"/>
      <c r="DW504" s="100"/>
      <c r="DX504" s="100"/>
      <c r="DY504" s="100"/>
      <c r="DZ504" s="100"/>
      <c r="EA504" s="100"/>
      <c r="EB504" s="100"/>
      <c r="EC504" s="100"/>
      <c r="ED504" s="100"/>
      <c r="EE504" s="100"/>
      <c r="EF504" s="100"/>
      <c r="EG504" s="100"/>
      <c r="EH504" s="100"/>
      <c r="EI504" s="100"/>
      <c r="EJ504" s="100"/>
      <c r="EK504" s="100"/>
      <c r="EL504" s="100"/>
      <c r="EM504" s="100"/>
      <c r="EN504" s="100"/>
      <c r="EO504" s="100"/>
      <c r="EP504" s="100"/>
      <c r="EQ504" s="100"/>
      <c r="ER504" s="101"/>
      <c r="ES504" s="100"/>
      <c r="ET504" s="100"/>
      <c r="EU504" s="104"/>
      <c r="EV504" s="104"/>
      <c r="EW504" s="104"/>
      <c r="EX504" s="104"/>
      <c r="EY504" s="104"/>
      <c r="EZ504" s="104"/>
      <c r="FA504" s="104"/>
      <c r="FB504" s="104"/>
      <c r="FC504" s="104"/>
      <c r="FD504" s="104"/>
      <c r="FE504" s="104"/>
      <c r="FF504" s="104"/>
      <c r="FG504" s="104"/>
      <c r="FH504" s="104"/>
      <c r="FI504" s="104"/>
      <c r="FJ504" s="104"/>
      <c r="FK504" s="104"/>
      <c r="FL504" s="104"/>
      <c r="FM504" s="100"/>
      <c r="FN504" s="100"/>
      <c r="FO504" s="100"/>
      <c r="FP504" s="100"/>
      <c r="FQ504" s="100"/>
      <c r="FR504" s="100"/>
      <c r="FS504" s="100"/>
      <c r="FT504" s="100"/>
      <c r="FU504" s="100"/>
      <c r="FV504" s="100"/>
      <c r="FW504" s="100"/>
      <c r="FX504" s="100"/>
      <c r="FY504" s="100"/>
      <c r="FZ504" s="100"/>
      <c r="GA504" s="100"/>
    </row>
    <row r="505">
      <c r="A505" s="100"/>
      <c r="B505" s="100"/>
      <c r="C505" s="100"/>
      <c r="D505" s="100"/>
      <c r="E505" s="103"/>
      <c r="F505" s="100"/>
      <c r="G505" s="100"/>
      <c r="H505" s="100"/>
      <c r="I505" s="100"/>
      <c r="J505" s="103"/>
      <c r="K505" s="100"/>
      <c r="L505" s="100"/>
      <c r="M505" s="101"/>
      <c r="N505" s="102"/>
      <c r="O505" s="103"/>
      <c r="P505" s="103"/>
      <c r="Q505" s="103"/>
      <c r="R505" s="103"/>
      <c r="S505" s="103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1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  <c r="AW505" s="100"/>
      <c r="AX505" s="100"/>
      <c r="AY505" s="100"/>
      <c r="AZ505" s="100"/>
      <c r="BA505" s="100"/>
      <c r="BB505" s="100"/>
      <c r="BC505" s="100"/>
      <c r="BD505" s="100"/>
      <c r="BE505" s="100"/>
      <c r="BF505" s="100"/>
      <c r="BG505" s="100"/>
      <c r="BH505" s="100"/>
      <c r="BI505" s="100"/>
      <c r="BJ505" s="100"/>
      <c r="BK505" s="100"/>
      <c r="BL505" s="100"/>
      <c r="BM505" s="100"/>
      <c r="BN505" s="100"/>
      <c r="BO505" s="100"/>
      <c r="BP505" s="100"/>
      <c r="BQ505" s="100"/>
      <c r="BR505" s="100"/>
      <c r="BS505" s="100"/>
      <c r="BT505" s="100"/>
      <c r="BU505" s="100"/>
      <c r="BV505" s="100"/>
      <c r="BW505" s="100"/>
      <c r="BX505" s="100"/>
      <c r="BY505" s="100"/>
      <c r="BZ505" s="100"/>
      <c r="CA505" s="100"/>
      <c r="CB505" s="100"/>
      <c r="CC505" s="100"/>
      <c r="CD505" s="100"/>
      <c r="CE505" s="100"/>
      <c r="CF505" s="100"/>
      <c r="CG505" s="100"/>
      <c r="CH505" s="100"/>
      <c r="CI505" s="100"/>
      <c r="CJ505" s="100"/>
      <c r="CK505" s="100"/>
      <c r="CL505" s="100"/>
      <c r="CM505" s="100"/>
      <c r="CN505" s="100"/>
      <c r="CO505" s="100"/>
      <c r="CP505" s="100"/>
      <c r="CQ505" s="100"/>
      <c r="CR505" s="100"/>
      <c r="CS505" s="100"/>
      <c r="CT505" s="100"/>
      <c r="CU505" s="100"/>
      <c r="CV505" s="100"/>
      <c r="CW505" s="100"/>
      <c r="CX505" s="100"/>
      <c r="CY505" s="100"/>
      <c r="CZ505" s="100"/>
      <c r="DA505" s="100"/>
      <c r="DB505" s="100"/>
      <c r="DC505" s="100"/>
      <c r="DD505" s="100"/>
      <c r="DE505" s="100"/>
      <c r="DF505" s="100"/>
      <c r="DG505" s="100"/>
      <c r="DH505" s="100"/>
      <c r="DI505" s="100"/>
      <c r="DJ505" s="100"/>
      <c r="DK505" s="100"/>
      <c r="DL505" s="100"/>
      <c r="DM505" s="100"/>
      <c r="DN505" s="100"/>
      <c r="DO505" s="100"/>
      <c r="DP505" s="100"/>
      <c r="DQ505" s="100"/>
      <c r="DR505" s="100"/>
      <c r="DS505" s="100"/>
      <c r="DT505" s="100"/>
      <c r="DU505" s="100"/>
      <c r="DV505" s="100"/>
      <c r="DW505" s="100"/>
      <c r="DX505" s="100"/>
      <c r="DY505" s="100"/>
      <c r="DZ505" s="100"/>
      <c r="EA505" s="100"/>
      <c r="EB505" s="100"/>
      <c r="EC505" s="100"/>
      <c r="ED505" s="100"/>
      <c r="EE505" s="100"/>
      <c r="EF505" s="100"/>
      <c r="EG505" s="100"/>
      <c r="EH505" s="100"/>
      <c r="EI505" s="100"/>
      <c r="EJ505" s="100"/>
      <c r="EK505" s="100"/>
      <c r="EL505" s="100"/>
      <c r="EM505" s="100"/>
      <c r="EN505" s="100"/>
      <c r="EO505" s="100"/>
      <c r="EP505" s="100"/>
      <c r="EQ505" s="100"/>
      <c r="ER505" s="101"/>
      <c r="ES505" s="100"/>
      <c r="ET505" s="100"/>
      <c r="EU505" s="104"/>
      <c r="EV505" s="104"/>
      <c r="EW505" s="104"/>
      <c r="EX505" s="104"/>
      <c r="EY505" s="104"/>
      <c r="EZ505" s="104"/>
      <c r="FA505" s="104"/>
      <c r="FB505" s="104"/>
      <c r="FC505" s="104"/>
      <c r="FD505" s="104"/>
      <c r="FE505" s="104"/>
      <c r="FF505" s="104"/>
      <c r="FG505" s="104"/>
      <c r="FH505" s="104"/>
      <c r="FI505" s="104"/>
      <c r="FJ505" s="104"/>
      <c r="FK505" s="104"/>
      <c r="FL505" s="104"/>
      <c r="FM505" s="100"/>
      <c r="FN505" s="100"/>
      <c r="FO505" s="100"/>
      <c r="FP505" s="100"/>
      <c r="FQ505" s="100"/>
      <c r="FR505" s="100"/>
      <c r="FS505" s="100"/>
      <c r="FT505" s="100"/>
      <c r="FU505" s="100"/>
      <c r="FV505" s="100"/>
      <c r="FW505" s="100"/>
      <c r="FX505" s="100"/>
      <c r="FY505" s="100"/>
      <c r="FZ505" s="100"/>
      <c r="GA505" s="100"/>
    </row>
    <row r="506">
      <c r="A506" s="100"/>
      <c r="B506" s="100"/>
      <c r="C506" s="100"/>
      <c r="D506" s="100"/>
      <c r="E506" s="103"/>
      <c r="F506" s="100"/>
      <c r="G506" s="100"/>
      <c r="H506" s="100"/>
      <c r="I506" s="100"/>
      <c r="J506" s="103"/>
      <c r="K506" s="100"/>
      <c r="L506" s="100"/>
      <c r="M506" s="101"/>
      <c r="N506" s="102"/>
      <c r="O506" s="103"/>
      <c r="P506" s="103"/>
      <c r="Q506" s="103"/>
      <c r="R506" s="103"/>
      <c r="S506" s="103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1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  <c r="AW506" s="100"/>
      <c r="AX506" s="100"/>
      <c r="AY506" s="100"/>
      <c r="AZ506" s="100"/>
      <c r="BA506" s="100"/>
      <c r="BB506" s="100"/>
      <c r="BC506" s="100"/>
      <c r="BD506" s="100"/>
      <c r="BE506" s="100"/>
      <c r="BF506" s="100"/>
      <c r="BG506" s="100"/>
      <c r="BH506" s="100"/>
      <c r="BI506" s="100"/>
      <c r="BJ506" s="100"/>
      <c r="BK506" s="100"/>
      <c r="BL506" s="100"/>
      <c r="BM506" s="100"/>
      <c r="BN506" s="100"/>
      <c r="BO506" s="100"/>
      <c r="BP506" s="100"/>
      <c r="BQ506" s="100"/>
      <c r="BR506" s="100"/>
      <c r="BS506" s="100"/>
      <c r="BT506" s="100"/>
      <c r="BU506" s="100"/>
      <c r="BV506" s="100"/>
      <c r="BW506" s="100"/>
      <c r="BX506" s="100"/>
      <c r="BY506" s="100"/>
      <c r="BZ506" s="100"/>
      <c r="CA506" s="100"/>
      <c r="CB506" s="100"/>
      <c r="CC506" s="100"/>
      <c r="CD506" s="100"/>
      <c r="CE506" s="100"/>
      <c r="CF506" s="100"/>
      <c r="CG506" s="100"/>
      <c r="CH506" s="100"/>
      <c r="CI506" s="100"/>
      <c r="CJ506" s="100"/>
      <c r="CK506" s="100"/>
      <c r="CL506" s="100"/>
      <c r="CM506" s="100"/>
      <c r="CN506" s="100"/>
      <c r="CO506" s="100"/>
      <c r="CP506" s="100"/>
      <c r="CQ506" s="100"/>
      <c r="CR506" s="100"/>
      <c r="CS506" s="100"/>
      <c r="CT506" s="100"/>
      <c r="CU506" s="100"/>
      <c r="CV506" s="100"/>
      <c r="CW506" s="100"/>
      <c r="CX506" s="100"/>
      <c r="CY506" s="100"/>
      <c r="CZ506" s="100"/>
      <c r="DA506" s="100"/>
      <c r="DB506" s="100"/>
      <c r="DC506" s="100"/>
      <c r="DD506" s="100"/>
      <c r="DE506" s="100"/>
      <c r="DF506" s="100"/>
      <c r="DG506" s="100"/>
      <c r="DH506" s="100"/>
      <c r="DI506" s="100"/>
      <c r="DJ506" s="100"/>
      <c r="DK506" s="100"/>
      <c r="DL506" s="100"/>
      <c r="DM506" s="100"/>
      <c r="DN506" s="100"/>
      <c r="DO506" s="100"/>
      <c r="DP506" s="100"/>
      <c r="DQ506" s="100"/>
      <c r="DR506" s="100"/>
      <c r="DS506" s="100"/>
      <c r="DT506" s="100"/>
      <c r="DU506" s="100"/>
      <c r="DV506" s="100"/>
      <c r="DW506" s="100"/>
      <c r="DX506" s="100"/>
      <c r="DY506" s="100"/>
      <c r="DZ506" s="100"/>
      <c r="EA506" s="100"/>
      <c r="EB506" s="100"/>
      <c r="EC506" s="100"/>
      <c r="ED506" s="100"/>
      <c r="EE506" s="100"/>
      <c r="EF506" s="100"/>
      <c r="EG506" s="100"/>
      <c r="EH506" s="100"/>
      <c r="EI506" s="100"/>
      <c r="EJ506" s="100"/>
      <c r="EK506" s="100"/>
      <c r="EL506" s="100"/>
      <c r="EM506" s="100"/>
      <c r="EN506" s="100"/>
      <c r="EO506" s="100"/>
      <c r="EP506" s="100"/>
      <c r="EQ506" s="100"/>
      <c r="ER506" s="101"/>
      <c r="ES506" s="100"/>
      <c r="ET506" s="100"/>
      <c r="EU506" s="104"/>
      <c r="EV506" s="104"/>
      <c r="EW506" s="104"/>
      <c r="EX506" s="104"/>
      <c r="EY506" s="104"/>
      <c r="EZ506" s="104"/>
      <c r="FA506" s="104"/>
      <c r="FB506" s="104"/>
      <c r="FC506" s="104"/>
      <c r="FD506" s="104"/>
      <c r="FE506" s="104"/>
      <c r="FF506" s="104"/>
      <c r="FG506" s="104"/>
      <c r="FH506" s="104"/>
      <c r="FI506" s="104"/>
      <c r="FJ506" s="104"/>
      <c r="FK506" s="104"/>
      <c r="FL506" s="104"/>
      <c r="FM506" s="100"/>
      <c r="FN506" s="100"/>
      <c r="FO506" s="100"/>
      <c r="FP506" s="100"/>
      <c r="FQ506" s="100"/>
      <c r="FR506" s="100"/>
      <c r="FS506" s="100"/>
      <c r="FT506" s="100"/>
      <c r="FU506" s="100"/>
      <c r="FV506" s="100"/>
      <c r="FW506" s="100"/>
      <c r="FX506" s="100"/>
      <c r="FY506" s="100"/>
      <c r="FZ506" s="100"/>
      <c r="GA506" s="100"/>
    </row>
    <row r="507">
      <c r="A507" s="100"/>
      <c r="B507" s="100"/>
      <c r="C507" s="100"/>
      <c r="D507" s="100"/>
      <c r="E507" s="103"/>
      <c r="F507" s="100"/>
      <c r="G507" s="100"/>
      <c r="H507" s="100"/>
      <c r="I507" s="100"/>
      <c r="J507" s="103"/>
      <c r="K507" s="100"/>
      <c r="L507" s="100"/>
      <c r="M507" s="101"/>
      <c r="N507" s="102"/>
      <c r="O507" s="103"/>
      <c r="P507" s="103"/>
      <c r="Q507" s="103"/>
      <c r="R507" s="103"/>
      <c r="S507" s="103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1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  <c r="AW507" s="100"/>
      <c r="AX507" s="100"/>
      <c r="AY507" s="100"/>
      <c r="AZ507" s="100"/>
      <c r="BA507" s="100"/>
      <c r="BB507" s="100"/>
      <c r="BC507" s="100"/>
      <c r="BD507" s="100"/>
      <c r="BE507" s="100"/>
      <c r="BF507" s="100"/>
      <c r="BG507" s="100"/>
      <c r="BH507" s="100"/>
      <c r="BI507" s="100"/>
      <c r="BJ507" s="100"/>
      <c r="BK507" s="100"/>
      <c r="BL507" s="100"/>
      <c r="BM507" s="100"/>
      <c r="BN507" s="100"/>
      <c r="BO507" s="100"/>
      <c r="BP507" s="100"/>
      <c r="BQ507" s="100"/>
      <c r="BR507" s="100"/>
      <c r="BS507" s="100"/>
      <c r="BT507" s="100"/>
      <c r="BU507" s="100"/>
      <c r="BV507" s="100"/>
      <c r="BW507" s="100"/>
      <c r="BX507" s="100"/>
      <c r="BY507" s="100"/>
      <c r="BZ507" s="100"/>
      <c r="CA507" s="100"/>
      <c r="CB507" s="100"/>
      <c r="CC507" s="100"/>
      <c r="CD507" s="100"/>
      <c r="CE507" s="100"/>
      <c r="CF507" s="100"/>
      <c r="CG507" s="100"/>
      <c r="CH507" s="100"/>
      <c r="CI507" s="100"/>
      <c r="CJ507" s="100"/>
      <c r="CK507" s="100"/>
      <c r="CL507" s="100"/>
      <c r="CM507" s="100"/>
      <c r="CN507" s="100"/>
      <c r="CO507" s="100"/>
      <c r="CP507" s="100"/>
      <c r="CQ507" s="100"/>
      <c r="CR507" s="100"/>
      <c r="CS507" s="100"/>
      <c r="CT507" s="100"/>
      <c r="CU507" s="100"/>
      <c r="CV507" s="100"/>
      <c r="CW507" s="100"/>
      <c r="CX507" s="100"/>
      <c r="CY507" s="100"/>
      <c r="CZ507" s="100"/>
      <c r="DA507" s="100"/>
      <c r="DB507" s="100"/>
      <c r="DC507" s="100"/>
      <c r="DD507" s="100"/>
      <c r="DE507" s="100"/>
      <c r="DF507" s="100"/>
      <c r="DG507" s="100"/>
      <c r="DH507" s="100"/>
      <c r="DI507" s="100"/>
      <c r="DJ507" s="100"/>
      <c r="DK507" s="100"/>
      <c r="DL507" s="100"/>
      <c r="DM507" s="100"/>
      <c r="DN507" s="100"/>
      <c r="DO507" s="100"/>
      <c r="DP507" s="100"/>
      <c r="DQ507" s="100"/>
      <c r="DR507" s="100"/>
      <c r="DS507" s="100"/>
      <c r="DT507" s="100"/>
      <c r="DU507" s="100"/>
      <c r="DV507" s="100"/>
      <c r="DW507" s="100"/>
      <c r="DX507" s="100"/>
      <c r="DY507" s="100"/>
      <c r="DZ507" s="100"/>
      <c r="EA507" s="100"/>
      <c r="EB507" s="100"/>
      <c r="EC507" s="100"/>
      <c r="ED507" s="100"/>
      <c r="EE507" s="100"/>
      <c r="EF507" s="100"/>
      <c r="EG507" s="100"/>
      <c r="EH507" s="100"/>
      <c r="EI507" s="100"/>
      <c r="EJ507" s="100"/>
      <c r="EK507" s="100"/>
      <c r="EL507" s="100"/>
      <c r="EM507" s="100"/>
      <c r="EN507" s="100"/>
      <c r="EO507" s="100"/>
      <c r="EP507" s="100"/>
      <c r="EQ507" s="100"/>
      <c r="ER507" s="101"/>
      <c r="ES507" s="100"/>
      <c r="ET507" s="100"/>
      <c r="EU507" s="104"/>
      <c r="EV507" s="104"/>
      <c r="EW507" s="104"/>
      <c r="EX507" s="104"/>
      <c r="EY507" s="104"/>
      <c r="EZ507" s="104"/>
      <c r="FA507" s="104"/>
      <c r="FB507" s="104"/>
      <c r="FC507" s="104"/>
      <c r="FD507" s="104"/>
      <c r="FE507" s="104"/>
      <c r="FF507" s="104"/>
      <c r="FG507" s="104"/>
      <c r="FH507" s="104"/>
      <c r="FI507" s="104"/>
      <c r="FJ507" s="104"/>
      <c r="FK507" s="104"/>
      <c r="FL507" s="104"/>
      <c r="FM507" s="100"/>
      <c r="FN507" s="100"/>
      <c r="FO507" s="100"/>
      <c r="FP507" s="100"/>
      <c r="FQ507" s="100"/>
      <c r="FR507" s="100"/>
      <c r="FS507" s="100"/>
      <c r="FT507" s="100"/>
      <c r="FU507" s="100"/>
      <c r="FV507" s="100"/>
      <c r="FW507" s="100"/>
      <c r="FX507" s="100"/>
      <c r="FY507" s="100"/>
      <c r="FZ507" s="100"/>
      <c r="GA507" s="100"/>
    </row>
    <row r="508">
      <c r="A508" s="100"/>
      <c r="B508" s="100"/>
      <c r="C508" s="100"/>
      <c r="D508" s="100"/>
      <c r="E508" s="103"/>
      <c r="F508" s="100"/>
      <c r="G508" s="100"/>
      <c r="H508" s="100"/>
      <c r="I508" s="100"/>
      <c r="J508" s="103"/>
      <c r="K508" s="100"/>
      <c r="L508" s="100"/>
      <c r="M508" s="101"/>
      <c r="N508" s="102"/>
      <c r="O508" s="103"/>
      <c r="P508" s="103"/>
      <c r="Q508" s="103"/>
      <c r="R508" s="103"/>
      <c r="S508" s="103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1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  <c r="AW508" s="100"/>
      <c r="AX508" s="100"/>
      <c r="AY508" s="100"/>
      <c r="AZ508" s="100"/>
      <c r="BA508" s="100"/>
      <c r="BB508" s="100"/>
      <c r="BC508" s="100"/>
      <c r="BD508" s="100"/>
      <c r="BE508" s="100"/>
      <c r="BF508" s="100"/>
      <c r="BG508" s="100"/>
      <c r="BH508" s="100"/>
      <c r="BI508" s="100"/>
      <c r="BJ508" s="100"/>
      <c r="BK508" s="100"/>
      <c r="BL508" s="100"/>
      <c r="BM508" s="100"/>
      <c r="BN508" s="100"/>
      <c r="BO508" s="100"/>
      <c r="BP508" s="100"/>
      <c r="BQ508" s="100"/>
      <c r="BR508" s="100"/>
      <c r="BS508" s="100"/>
      <c r="BT508" s="100"/>
      <c r="BU508" s="100"/>
      <c r="BV508" s="100"/>
      <c r="BW508" s="100"/>
      <c r="BX508" s="100"/>
      <c r="BY508" s="100"/>
      <c r="BZ508" s="100"/>
      <c r="CA508" s="100"/>
      <c r="CB508" s="100"/>
      <c r="CC508" s="100"/>
      <c r="CD508" s="100"/>
      <c r="CE508" s="100"/>
      <c r="CF508" s="100"/>
      <c r="CG508" s="100"/>
      <c r="CH508" s="100"/>
      <c r="CI508" s="100"/>
      <c r="CJ508" s="100"/>
      <c r="CK508" s="100"/>
      <c r="CL508" s="100"/>
      <c r="CM508" s="100"/>
      <c r="CN508" s="100"/>
      <c r="CO508" s="100"/>
      <c r="CP508" s="100"/>
      <c r="CQ508" s="100"/>
      <c r="CR508" s="100"/>
      <c r="CS508" s="100"/>
      <c r="CT508" s="100"/>
      <c r="CU508" s="100"/>
      <c r="CV508" s="100"/>
      <c r="CW508" s="100"/>
      <c r="CX508" s="100"/>
      <c r="CY508" s="100"/>
      <c r="CZ508" s="100"/>
      <c r="DA508" s="100"/>
      <c r="DB508" s="100"/>
      <c r="DC508" s="100"/>
      <c r="DD508" s="100"/>
      <c r="DE508" s="100"/>
      <c r="DF508" s="100"/>
      <c r="DG508" s="100"/>
      <c r="DH508" s="100"/>
      <c r="DI508" s="100"/>
      <c r="DJ508" s="100"/>
      <c r="DK508" s="100"/>
      <c r="DL508" s="100"/>
      <c r="DM508" s="100"/>
      <c r="DN508" s="100"/>
      <c r="DO508" s="100"/>
      <c r="DP508" s="100"/>
      <c r="DQ508" s="100"/>
      <c r="DR508" s="100"/>
      <c r="DS508" s="100"/>
      <c r="DT508" s="100"/>
      <c r="DU508" s="100"/>
      <c r="DV508" s="100"/>
      <c r="DW508" s="100"/>
      <c r="DX508" s="100"/>
      <c r="DY508" s="100"/>
      <c r="DZ508" s="100"/>
      <c r="EA508" s="100"/>
      <c r="EB508" s="100"/>
      <c r="EC508" s="100"/>
      <c r="ED508" s="100"/>
      <c r="EE508" s="100"/>
      <c r="EF508" s="100"/>
      <c r="EG508" s="100"/>
      <c r="EH508" s="100"/>
      <c r="EI508" s="100"/>
      <c r="EJ508" s="100"/>
      <c r="EK508" s="100"/>
      <c r="EL508" s="100"/>
      <c r="EM508" s="100"/>
      <c r="EN508" s="100"/>
      <c r="EO508" s="100"/>
      <c r="EP508" s="100"/>
      <c r="EQ508" s="100"/>
      <c r="ER508" s="101"/>
      <c r="ES508" s="100"/>
      <c r="ET508" s="100"/>
      <c r="EU508" s="104"/>
      <c r="EV508" s="104"/>
      <c r="EW508" s="104"/>
      <c r="EX508" s="104"/>
      <c r="EY508" s="104"/>
      <c r="EZ508" s="104"/>
      <c r="FA508" s="104"/>
      <c r="FB508" s="104"/>
      <c r="FC508" s="104"/>
      <c r="FD508" s="104"/>
      <c r="FE508" s="104"/>
      <c r="FF508" s="104"/>
      <c r="FG508" s="104"/>
      <c r="FH508" s="104"/>
      <c r="FI508" s="104"/>
      <c r="FJ508" s="104"/>
      <c r="FK508" s="104"/>
      <c r="FL508" s="104"/>
      <c r="FM508" s="100"/>
      <c r="FN508" s="100"/>
      <c r="FO508" s="100"/>
      <c r="FP508" s="100"/>
      <c r="FQ508" s="100"/>
      <c r="FR508" s="100"/>
      <c r="FS508" s="100"/>
      <c r="FT508" s="100"/>
      <c r="FU508" s="100"/>
      <c r="FV508" s="100"/>
      <c r="FW508" s="100"/>
      <c r="FX508" s="100"/>
      <c r="FY508" s="100"/>
      <c r="FZ508" s="100"/>
      <c r="GA508" s="100"/>
    </row>
    <row r="509">
      <c r="A509" s="100"/>
      <c r="B509" s="100"/>
      <c r="C509" s="100"/>
      <c r="D509" s="100"/>
      <c r="E509" s="103"/>
      <c r="F509" s="100"/>
      <c r="G509" s="100"/>
      <c r="H509" s="100"/>
      <c r="I509" s="100"/>
      <c r="J509" s="103"/>
      <c r="K509" s="100"/>
      <c r="L509" s="100"/>
      <c r="M509" s="101"/>
      <c r="N509" s="102"/>
      <c r="O509" s="103"/>
      <c r="P509" s="103"/>
      <c r="Q509" s="103"/>
      <c r="R509" s="103"/>
      <c r="S509" s="103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1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  <c r="AW509" s="100"/>
      <c r="AX509" s="100"/>
      <c r="AY509" s="100"/>
      <c r="AZ509" s="100"/>
      <c r="BA509" s="100"/>
      <c r="BB509" s="100"/>
      <c r="BC509" s="100"/>
      <c r="BD509" s="100"/>
      <c r="BE509" s="100"/>
      <c r="BF509" s="100"/>
      <c r="BG509" s="100"/>
      <c r="BH509" s="100"/>
      <c r="BI509" s="100"/>
      <c r="BJ509" s="100"/>
      <c r="BK509" s="100"/>
      <c r="BL509" s="100"/>
      <c r="BM509" s="100"/>
      <c r="BN509" s="100"/>
      <c r="BO509" s="100"/>
      <c r="BP509" s="100"/>
      <c r="BQ509" s="100"/>
      <c r="BR509" s="100"/>
      <c r="BS509" s="100"/>
      <c r="BT509" s="100"/>
      <c r="BU509" s="100"/>
      <c r="BV509" s="100"/>
      <c r="BW509" s="100"/>
      <c r="BX509" s="100"/>
      <c r="BY509" s="100"/>
      <c r="BZ509" s="100"/>
      <c r="CA509" s="100"/>
      <c r="CB509" s="100"/>
      <c r="CC509" s="100"/>
      <c r="CD509" s="100"/>
      <c r="CE509" s="100"/>
      <c r="CF509" s="100"/>
      <c r="CG509" s="100"/>
      <c r="CH509" s="100"/>
      <c r="CI509" s="100"/>
      <c r="CJ509" s="100"/>
      <c r="CK509" s="100"/>
      <c r="CL509" s="100"/>
      <c r="CM509" s="100"/>
      <c r="CN509" s="100"/>
      <c r="CO509" s="100"/>
      <c r="CP509" s="100"/>
      <c r="CQ509" s="100"/>
      <c r="CR509" s="100"/>
      <c r="CS509" s="100"/>
      <c r="CT509" s="100"/>
      <c r="CU509" s="100"/>
      <c r="CV509" s="100"/>
      <c r="CW509" s="100"/>
      <c r="CX509" s="100"/>
      <c r="CY509" s="100"/>
      <c r="CZ509" s="100"/>
      <c r="DA509" s="100"/>
      <c r="DB509" s="100"/>
      <c r="DC509" s="100"/>
      <c r="DD509" s="100"/>
      <c r="DE509" s="100"/>
      <c r="DF509" s="100"/>
      <c r="DG509" s="100"/>
      <c r="DH509" s="100"/>
      <c r="DI509" s="100"/>
      <c r="DJ509" s="100"/>
      <c r="DK509" s="100"/>
      <c r="DL509" s="100"/>
      <c r="DM509" s="100"/>
      <c r="DN509" s="100"/>
      <c r="DO509" s="100"/>
      <c r="DP509" s="100"/>
      <c r="DQ509" s="100"/>
      <c r="DR509" s="100"/>
      <c r="DS509" s="100"/>
      <c r="DT509" s="100"/>
      <c r="DU509" s="100"/>
      <c r="DV509" s="100"/>
      <c r="DW509" s="100"/>
      <c r="DX509" s="100"/>
      <c r="DY509" s="100"/>
      <c r="DZ509" s="100"/>
      <c r="EA509" s="100"/>
      <c r="EB509" s="100"/>
      <c r="EC509" s="100"/>
      <c r="ED509" s="100"/>
      <c r="EE509" s="100"/>
      <c r="EF509" s="100"/>
      <c r="EG509" s="100"/>
      <c r="EH509" s="100"/>
      <c r="EI509" s="100"/>
      <c r="EJ509" s="100"/>
      <c r="EK509" s="100"/>
      <c r="EL509" s="100"/>
      <c r="EM509" s="100"/>
      <c r="EN509" s="100"/>
      <c r="EO509" s="100"/>
      <c r="EP509" s="100"/>
      <c r="EQ509" s="100"/>
      <c r="ER509" s="101"/>
      <c r="ES509" s="100"/>
      <c r="ET509" s="100"/>
      <c r="EU509" s="104"/>
      <c r="EV509" s="104"/>
      <c r="EW509" s="104"/>
      <c r="EX509" s="104"/>
      <c r="EY509" s="104"/>
      <c r="EZ509" s="104"/>
      <c r="FA509" s="104"/>
      <c r="FB509" s="104"/>
      <c r="FC509" s="104"/>
      <c r="FD509" s="104"/>
      <c r="FE509" s="104"/>
      <c r="FF509" s="104"/>
      <c r="FG509" s="104"/>
      <c r="FH509" s="104"/>
      <c r="FI509" s="104"/>
      <c r="FJ509" s="104"/>
      <c r="FK509" s="104"/>
      <c r="FL509" s="104"/>
      <c r="FM509" s="100"/>
      <c r="FN509" s="100"/>
      <c r="FO509" s="100"/>
      <c r="FP509" s="100"/>
      <c r="FQ509" s="100"/>
      <c r="FR509" s="100"/>
      <c r="FS509" s="100"/>
      <c r="FT509" s="100"/>
      <c r="FU509" s="100"/>
      <c r="FV509" s="100"/>
      <c r="FW509" s="100"/>
      <c r="FX509" s="100"/>
      <c r="FY509" s="100"/>
      <c r="FZ509" s="100"/>
      <c r="GA509" s="100"/>
    </row>
    <row r="510">
      <c r="A510" s="100"/>
      <c r="B510" s="100"/>
      <c r="C510" s="100"/>
      <c r="D510" s="100"/>
      <c r="E510" s="103"/>
      <c r="F510" s="100"/>
      <c r="G510" s="100"/>
      <c r="H510" s="100"/>
      <c r="I510" s="100"/>
      <c r="J510" s="103"/>
      <c r="K510" s="100"/>
      <c r="L510" s="100"/>
      <c r="M510" s="101"/>
      <c r="N510" s="102"/>
      <c r="O510" s="103"/>
      <c r="P510" s="103"/>
      <c r="Q510" s="103"/>
      <c r="R510" s="103"/>
      <c r="S510" s="103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1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  <c r="AW510" s="100"/>
      <c r="AX510" s="100"/>
      <c r="AY510" s="100"/>
      <c r="AZ510" s="100"/>
      <c r="BA510" s="100"/>
      <c r="BB510" s="100"/>
      <c r="BC510" s="100"/>
      <c r="BD510" s="100"/>
      <c r="BE510" s="100"/>
      <c r="BF510" s="100"/>
      <c r="BG510" s="100"/>
      <c r="BH510" s="100"/>
      <c r="BI510" s="100"/>
      <c r="BJ510" s="100"/>
      <c r="BK510" s="100"/>
      <c r="BL510" s="100"/>
      <c r="BM510" s="100"/>
      <c r="BN510" s="100"/>
      <c r="BO510" s="100"/>
      <c r="BP510" s="100"/>
      <c r="BQ510" s="100"/>
      <c r="BR510" s="100"/>
      <c r="BS510" s="100"/>
      <c r="BT510" s="100"/>
      <c r="BU510" s="100"/>
      <c r="BV510" s="100"/>
      <c r="BW510" s="100"/>
      <c r="BX510" s="100"/>
      <c r="BY510" s="100"/>
      <c r="BZ510" s="100"/>
      <c r="CA510" s="100"/>
      <c r="CB510" s="100"/>
      <c r="CC510" s="100"/>
      <c r="CD510" s="100"/>
      <c r="CE510" s="100"/>
      <c r="CF510" s="100"/>
      <c r="CG510" s="100"/>
      <c r="CH510" s="100"/>
      <c r="CI510" s="100"/>
      <c r="CJ510" s="100"/>
      <c r="CK510" s="100"/>
      <c r="CL510" s="100"/>
      <c r="CM510" s="100"/>
      <c r="CN510" s="100"/>
      <c r="CO510" s="100"/>
      <c r="CP510" s="100"/>
      <c r="CQ510" s="100"/>
      <c r="CR510" s="100"/>
      <c r="CS510" s="100"/>
      <c r="CT510" s="100"/>
      <c r="CU510" s="100"/>
      <c r="CV510" s="100"/>
      <c r="CW510" s="100"/>
      <c r="CX510" s="100"/>
      <c r="CY510" s="100"/>
      <c r="CZ510" s="100"/>
      <c r="DA510" s="100"/>
      <c r="DB510" s="100"/>
      <c r="DC510" s="100"/>
      <c r="DD510" s="100"/>
      <c r="DE510" s="100"/>
      <c r="DF510" s="100"/>
      <c r="DG510" s="100"/>
      <c r="DH510" s="100"/>
      <c r="DI510" s="100"/>
      <c r="DJ510" s="100"/>
      <c r="DK510" s="100"/>
      <c r="DL510" s="100"/>
      <c r="DM510" s="100"/>
      <c r="DN510" s="100"/>
      <c r="DO510" s="100"/>
      <c r="DP510" s="100"/>
      <c r="DQ510" s="100"/>
      <c r="DR510" s="100"/>
      <c r="DS510" s="100"/>
      <c r="DT510" s="100"/>
      <c r="DU510" s="100"/>
      <c r="DV510" s="100"/>
      <c r="DW510" s="100"/>
      <c r="DX510" s="100"/>
      <c r="DY510" s="100"/>
      <c r="DZ510" s="100"/>
      <c r="EA510" s="100"/>
      <c r="EB510" s="100"/>
      <c r="EC510" s="100"/>
      <c r="ED510" s="100"/>
      <c r="EE510" s="100"/>
      <c r="EF510" s="100"/>
      <c r="EG510" s="100"/>
      <c r="EH510" s="100"/>
      <c r="EI510" s="100"/>
      <c r="EJ510" s="100"/>
      <c r="EK510" s="100"/>
      <c r="EL510" s="100"/>
      <c r="EM510" s="100"/>
      <c r="EN510" s="100"/>
      <c r="EO510" s="100"/>
      <c r="EP510" s="100"/>
      <c r="EQ510" s="100"/>
      <c r="ER510" s="101"/>
      <c r="ES510" s="100"/>
      <c r="ET510" s="100"/>
      <c r="EU510" s="104"/>
      <c r="EV510" s="104"/>
      <c r="EW510" s="104"/>
      <c r="EX510" s="104"/>
      <c r="EY510" s="104"/>
      <c r="EZ510" s="104"/>
      <c r="FA510" s="104"/>
      <c r="FB510" s="104"/>
      <c r="FC510" s="104"/>
      <c r="FD510" s="104"/>
      <c r="FE510" s="104"/>
      <c r="FF510" s="104"/>
      <c r="FG510" s="104"/>
      <c r="FH510" s="104"/>
      <c r="FI510" s="104"/>
      <c r="FJ510" s="104"/>
      <c r="FK510" s="104"/>
      <c r="FL510" s="104"/>
      <c r="FM510" s="100"/>
      <c r="FN510" s="100"/>
      <c r="FO510" s="100"/>
      <c r="FP510" s="100"/>
      <c r="FQ510" s="100"/>
      <c r="FR510" s="100"/>
      <c r="FS510" s="100"/>
      <c r="FT510" s="100"/>
      <c r="FU510" s="100"/>
      <c r="FV510" s="100"/>
      <c r="FW510" s="100"/>
      <c r="FX510" s="100"/>
      <c r="FY510" s="100"/>
      <c r="FZ510" s="100"/>
      <c r="GA510" s="100"/>
    </row>
    <row r="511">
      <c r="A511" s="100"/>
      <c r="B511" s="100"/>
      <c r="C511" s="100"/>
      <c r="D511" s="100"/>
      <c r="E511" s="103"/>
      <c r="F511" s="100"/>
      <c r="G511" s="100"/>
      <c r="H511" s="100"/>
      <c r="I511" s="100"/>
      <c r="J511" s="103"/>
      <c r="K511" s="100"/>
      <c r="L511" s="100"/>
      <c r="M511" s="101"/>
      <c r="N511" s="102"/>
      <c r="O511" s="103"/>
      <c r="P511" s="103"/>
      <c r="Q511" s="103"/>
      <c r="R511" s="103"/>
      <c r="S511" s="103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1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  <c r="BB511" s="100"/>
      <c r="BC511" s="100"/>
      <c r="BD511" s="100"/>
      <c r="BE511" s="100"/>
      <c r="BF511" s="100"/>
      <c r="BG511" s="100"/>
      <c r="BH511" s="100"/>
      <c r="BI511" s="100"/>
      <c r="BJ511" s="100"/>
      <c r="BK511" s="100"/>
      <c r="BL511" s="100"/>
      <c r="BM511" s="100"/>
      <c r="BN511" s="100"/>
      <c r="BO511" s="100"/>
      <c r="BP511" s="100"/>
      <c r="BQ511" s="100"/>
      <c r="BR511" s="100"/>
      <c r="BS511" s="100"/>
      <c r="BT511" s="100"/>
      <c r="BU511" s="100"/>
      <c r="BV511" s="100"/>
      <c r="BW511" s="100"/>
      <c r="BX511" s="100"/>
      <c r="BY511" s="100"/>
      <c r="BZ511" s="100"/>
      <c r="CA511" s="100"/>
      <c r="CB511" s="100"/>
      <c r="CC511" s="100"/>
      <c r="CD511" s="100"/>
      <c r="CE511" s="100"/>
      <c r="CF511" s="100"/>
      <c r="CG511" s="100"/>
      <c r="CH511" s="100"/>
      <c r="CI511" s="100"/>
      <c r="CJ511" s="100"/>
      <c r="CK511" s="100"/>
      <c r="CL511" s="100"/>
      <c r="CM511" s="100"/>
      <c r="CN511" s="100"/>
      <c r="CO511" s="100"/>
      <c r="CP511" s="100"/>
      <c r="CQ511" s="100"/>
      <c r="CR511" s="100"/>
      <c r="CS511" s="100"/>
      <c r="CT511" s="100"/>
      <c r="CU511" s="100"/>
      <c r="CV511" s="100"/>
      <c r="CW511" s="100"/>
      <c r="CX511" s="100"/>
      <c r="CY511" s="100"/>
      <c r="CZ511" s="100"/>
      <c r="DA511" s="100"/>
      <c r="DB511" s="100"/>
      <c r="DC511" s="100"/>
      <c r="DD511" s="100"/>
      <c r="DE511" s="100"/>
      <c r="DF511" s="100"/>
      <c r="DG511" s="100"/>
      <c r="DH511" s="100"/>
      <c r="DI511" s="100"/>
      <c r="DJ511" s="100"/>
      <c r="DK511" s="100"/>
      <c r="DL511" s="100"/>
      <c r="DM511" s="100"/>
      <c r="DN511" s="100"/>
      <c r="DO511" s="100"/>
      <c r="DP511" s="100"/>
      <c r="DQ511" s="100"/>
      <c r="DR511" s="100"/>
      <c r="DS511" s="100"/>
      <c r="DT511" s="100"/>
      <c r="DU511" s="100"/>
      <c r="DV511" s="100"/>
      <c r="DW511" s="100"/>
      <c r="DX511" s="100"/>
      <c r="DY511" s="100"/>
      <c r="DZ511" s="100"/>
      <c r="EA511" s="100"/>
      <c r="EB511" s="100"/>
      <c r="EC511" s="100"/>
      <c r="ED511" s="100"/>
      <c r="EE511" s="100"/>
      <c r="EF511" s="100"/>
      <c r="EG511" s="100"/>
      <c r="EH511" s="100"/>
      <c r="EI511" s="100"/>
      <c r="EJ511" s="100"/>
      <c r="EK511" s="100"/>
      <c r="EL511" s="100"/>
      <c r="EM511" s="100"/>
      <c r="EN511" s="100"/>
      <c r="EO511" s="100"/>
      <c r="EP511" s="100"/>
      <c r="EQ511" s="100"/>
      <c r="ER511" s="101"/>
      <c r="ES511" s="100"/>
      <c r="ET511" s="100"/>
      <c r="EU511" s="104"/>
      <c r="EV511" s="104"/>
      <c r="EW511" s="104"/>
      <c r="EX511" s="104"/>
      <c r="EY511" s="104"/>
      <c r="EZ511" s="104"/>
      <c r="FA511" s="104"/>
      <c r="FB511" s="104"/>
      <c r="FC511" s="104"/>
      <c r="FD511" s="104"/>
      <c r="FE511" s="104"/>
      <c r="FF511" s="104"/>
      <c r="FG511" s="104"/>
      <c r="FH511" s="104"/>
      <c r="FI511" s="104"/>
      <c r="FJ511" s="104"/>
      <c r="FK511" s="104"/>
      <c r="FL511" s="104"/>
      <c r="FM511" s="100"/>
      <c r="FN511" s="100"/>
      <c r="FO511" s="100"/>
      <c r="FP511" s="100"/>
      <c r="FQ511" s="100"/>
      <c r="FR511" s="100"/>
      <c r="FS511" s="100"/>
      <c r="FT511" s="100"/>
      <c r="FU511" s="100"/>
      <c r="FV511" s="100"/>
      <c r="FW511" s="100"/>
      <c r="FX511" s="100"/>
      <c r="FY511" s="100"/>
      <c r="FZ511" s="100"/>
      <c r="GA511" s="100"/>
    </row>
    <row r="512">
      <c r="A512" s="100"/>
      <c r="B512" s="100"/>
      <c r="C512" s="100"/>
      <c r="D512" s="100"/>
      <c r="E512" s="103"/>
      <c r="F512" s="100"/>
      <c r="G512" s="100"/>
      <c r="H512" s="100"/>
      <c r="I512" s="100"/>
      <c r="J512" s="103"/>
      <c r="K512" s="100"/>
      <c r="L512" s="100"/>
      <c r="M512" s="101"/>
      <c r="N512" s="102"/>
      <c r="O512" s="103"/>
      <c r="P512" s="103"/>
      <c r="Q512" s="103"/>
      <c r="R512" s="103"/>
      <c r="S512" s="103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1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  <c r="AW512" s="100"/>
      <c r="AX512" s="100"/>
      <c r="AY512" s="100"/>
      <c r="AZ512" s="100"/>
      <c r="BA512" s="100"/>
      <c r="BB512" s="100"/>
      <c r="BC512" s="100"/>
      <c r="BD512" s="100"/>
      <c r="BE512" s="100"/>
      <c r="BF512" s="100"/>
      <c r="BG512" s="100"/>
      <c r="BH512" s="100"/>
      <c r="BI512" s="100"/>
      <c r="BJ512" s="100"/>
      <c r="BK512" s="100"/>
      <c r="BL512" s="100"/>
      <c r="BM512" s="100"/>
      <c r="BN512" s="100"/>
      <c r="BO512" s="100"/>
      <c r="BP512" s="100"/>
      <c r="BQ512" s="100"/>
      <c r="BR512" s="100"/>
      <c r="BS512" s="100"/>
      <c r="BT512" s="100"/>
      <c r="BU512" s="100"/>
      <c r="BV512" s="100"/>
      <c r="BW512" s="100"/>
      <c r="BX512" s="100"/>
      <c r="BY512" s="100"/>
      <c r="BZ512" s="100"/>
      <c r="CA512" s="100"/>
      <c r="CB512" s="100"/>
      <c r="CC512" s="100"/>
      <c r="CD512" s="100"/>
      <c r="CE512" s="100"/>
      <c r="CF512" s="100"/>
      <c r="CG512" s="100"/>
      <c r="CH512" s="100"/>
      <c r="CI512" s="100"/>
      <c r="CJ512" s="100"/>
      <c r="CK512" s="100"/>
      <c r="CL512" s="100"/>
      <c r="CM512" s="100"/>
      <c r="CN512" s="100"/>
      <c r="CO512" s="100"/>
      <c r="CP512" s="100"/>
      <c r="CQ512" s="100"/>
      <c r="CR512" s="100"/>
      <c r="CS512" s="100"/>
      <c r="CT512" s="100"/>
      <c r="CU512" s="100"/>
      <c r="CV512" s="100"/>
      <c r="CW512" s="100"/>
      <c r="CX512" s="100"/>
      <c r="CY512" s="100"/>
      <c r="CZ512" s="100"/>
      <c r="DA512" s="100"/>
      <c r="DB512" s="100"/>
      <c r="DC512" s="100"/>
      <c r="DD512" s="100"/>
      <c r="DE512" s="100"/>
      <c r="DF512" s="100"/>
      <c r="DG512" s="100"/>
      <c r="DH512" s="100"/>
      <c r="DI512" s="100"/>
      <c r="DJ512" s="100"/>
      <c r="DK512" s="100"/>
      <c r="DL512" s="100"/>
      <c r="DM512" s="100"/>
      <c r="DN512" s="100"/>
      <c r="DO512" s="100"/>
      <c r="DP512" s="100"/>
      <c r="DQ512" s="100"/>
      <c r="DR512" s="100"/>
      <c r="DS512" s="100"/>
      <c r="DT512" s="100"/>
      <c r="DU512" s="100"/>
      <c r="DV512" s="100"/>
      <c r="DW512" s="100"/>
      <c r="DX512" s="100"/>
      <c r="DY512" s="100"/>
      <c r="DZ512" s="100"/>
      <c r="EA512" s="100"/>
      <c r="EB512" s="100"/>
      <c r="EC512" s="100"/>
      <c r="ED512" s="100"/>
      <c r="EE512" s="100"/>
      <c r="EF512" s="100"/>
      <c r="EG512" s="100"/>
      <c r="EH512" s="100"/>
      <c r="EI512" s="100"/>
      <c r="EJ512" s="100"/>
      <c r="EK512" s="100"/>
      <c r="EL512" s="100"/>
      <c r="EM512" s="100"/>
      <c r="EN512" s="100"/>
      <c r="EO512" s="100"/>
      <c r="EP512" s="100"/>
      <c r="EQ512" s="100"/>
      <c r="ER512" s="101"/>
      <c r="ES512" s="100"/>
      <c r="ET512" s="100"/>
      <c r="EU512" s="104"/>
      <c r="EV512" s="104"/>
      <c r="EW512" s="104"/>
      <c r="EX512" s="104"/>
      <c r="EY512" s="104"/>
      <c r="EZ512" s="104"/>
      <c r="FA512" s="104"/>
      <c r="FB512" s="104"/>
      <c r="FC512" s="104"/>
      <c r="FD512" s="104"/>
      <c r="FE512" s="104"/>
      <c r="FF512" s="104"/>
      <c r="FG512" s="104"/>
      <c r="FH512" s="104"/>
      <c r="FI512" s="104"/>
      <c r="FJ512" s="104"/>
      <c r="FK512" s="104"/>
      <c r="FL512" s="104"/>
      <c r="FM512" s="100"/>
      <c r="FN512" s="100"/>
      <c r="FO512" s="100"/>
      <c r="FP512" s="100"/>
      <c r="FQ512" s="100"/>
      <c r="FR512" s="100"/>
      <c r="FS512" s="100"/>
      <c r="FT512" s="100"/>
      <c r="FU512" s="100"/>
      <c r="FV512" s="100"/>
      <c r="FW512" s="100"/>
      <c r="FX512" s="100"/>
      <c r="FY512" s="100"/>
      <c r="FZ512" s="100"/>
      <c r="GA512" s="100"/>
    </row>
    <row r="513">
      <c r="A513" s="100"/>
      <c r="B513" s="100"/>
      <c r="C513" s="100"/>
      <c r="D513" s="100"/>
      <c r="E513" s="103"/>
      <c r="F513" s="100"/>
      <c r="G513" s="100"/>
      <c r="H513" s="100"/>
      <c r="I513" s="100"/>
      <c r="J513" s="103"/>
      <c r="K513" s="100"/>
      <c r="L513" s="100"/>
      <c r="M513" s="101"/>
      <c r="N513" s="102"/>
      <c r="O513" s="103"/>
      <c r="P513" s="103"/>
      <c r="Q513" s="103"/>
      <c r="R513" s="103"/>
      <c r="S513" s="103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1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  <c r="AW513" s="100"/>
      <c r="AX513" s="100"/>
      <c r="AY513" s="100"/>
      <c r="AZ513" s="100"/>
      <c r="BA513" s="100"/>
      <c r="BB513" s="100"/>
      <c r="BC513" s="100"/>
      <c r="BD513" s="100"/>
      <c r="BE513" s="100"/>
      <c r="BF513" s="100"/>
      <c r="BG513" s="100"/>
      <c r="BH513" s="100"/>
      <c r="BI513" s="100"/>
      <c r="BJ513" s="100"/>
      <c r="BK513" s="100"/>
      <c r="BL513" s="100"/>
      <c r="BM513" s="100"/>
      <c r="BN513" s="100"/>
      <c r="BO513" s="100"/>
      <c r="BP513" s="100"/>
      <c r="BQ513" s="100"/>
      <c r="BR513" s="100"/>
      <c r="BS513" s="100"/>
      <c r="BT513" s="100"/>
      <c r="BU513" s="100"/>
      <c r="BV513" s="100"/>
      <c r="BW513" s="100"/>
      <c r="BX513" s="100"/>
      <c r="BY513" s="100"/>
      <c r="BZ513" s="100"/>
      <c r="CA513" s="100"/>
      <c r="CB513" s="100"/>
      <c r="CC513" s="100"/>
      <c r="CD513" s="100"/>
      <c r="CE513" s="100"/>
      <c r="CF513" s="100"/>
      <c r="CG513" s="100"/>
      <c r="CH513" s="100"/>
      <c r="CI513" s="100"/>
      <c r="CJ513" s="100"/>
      <c r="CK513" s="100"/>
      <c r="CL513" s="100"/>
      <c r="CM513" s="100"/>
      <c r="CN513" s="100"/>
      <c r="CO513" s="100"/>
      <c r="CP513" s="100"/>
      <c r="CQ513" s="100"/>
      <c r="CR513" s="100"/>
      <c r="CS513" s="100"/>
      <c r="CT513" s="100"/>
      <c r="CU513" s="100"/>
      <c r="CV513" s="100"/>
      <c r="CW513" s="100"/>
      <c r="CX513" s="100"/>
      <c r="CY513" s="100"/>
      <c r="CZ513" s="100"/>
      <c r="DA513" s="100"/>
      <c r="DB513" s="100"/>
      <c r="DC513" s="100"/>
      <c r="DD513" s="100"/>
      <c r="DE513" s="100"/>
      <c r="DF513" s="100"/>
      <c r="DG513" s="100"/>
      <c r="DH513" s="100"/>
      <c r="DI513" s="100"/>
      <c r="DJ513" s="100"/>
      <c r="DK513" s="100"/>
      <c r="DL513" s="100"/>
      <c r="DM513" s="100"/>
      <c r="DN513" s="100"/>
      <c r="DO513" s="100"/>
      <c r="DP513" s="100"/>
      <c r="DQ513" s="100"/>
      <c r="DR513" s="100"/>
      <c r="DS513" s="100"/>
      <c r="DT513" s="100"/>
      <c r="DU513" s="100"/>
      <c r="DV513" s="100"/>
      <c r="DW513" s="100"/>
      <c r="DX513" s="100"/>
      <c r="DY513" s="100"/>
      <c r="DZ513" s="100"/>
      <c r="EA513" s="100"/>
      <c r="EB513" s="100"/>
      <c r="EC513" s="100"/>
      <c r="ED513" s="100"/>
      <c r="EE513" s="100"/>
      <c r="EF513" s="100"/>
      <c r="EG513" s="100"/>
      <c r="EH513" s="100"/>
      <c r="EI513" s="100"/>
      <c r="EJ513" s="100"/>
      <c r="EK513" s="100"/>
      <c r="EL513" s="100"/>
      <c r="EM513" s="100"/>
      <c r="EN513" s="100"/>
      <c r="EO513" s="100"/>
      <c r="EP513" s="100"/>
      <c r="EQ513" s="100"/>
      <c r="ER513" s="101"/>
      <c r="ES513" s="100"/>
      <c r="ET513" s="100"/>
      <c r="EU513" s="104"/>
      <c r="EV513" s="104"/>
      <c r="EW513" s="104"/>
      <c r="EX513" s="104"/>
      <c r="EY513" s="104"/>
      <c r="EZ513" s="104"/>
      <c r="FA513" s="104"/>
      <c r="FB513" s="104"/>
      <c r="FC513" s="104"/>
      <c r="FD513" s="104"/>
      <c r="FE513" s="104"/>
      <c r="FF513" s="104"/>
      <c r="FG513" s="104"/>
      <c r="FH513" s="104"/>
      <c r="FI513" s="104"/>
      <c r="FJ513" s="104"/>
      <c r="FK513" s="104"/>
      <c r="FL513" s="104"/>
      <c r="FM513" s="100"/>
      <c r="FN513" s="100"/>
      <c r="FO513" s="100"/>
      <c r="FP513" s="100"/>
      <c r="FQ513" s="100"/>
      <c r="FR513" s="100"/>
      <c r="FS513" s="100"/>
      <c r="FT513" s="100"/>
      <c r="FU513" s="100"/>
      <c r="FV513" s="100"/>
      <c r="FW513" s="100"/>
      <c r="FX513" s="100"/>
      <c r="FY513" s="100"/>
      <c r="FZ513" s="100"/>
      <c r="GA513" s="100"/>
    </row>
    <row r="514">
      <c r="A514" s="100"/>
      <c r="B514" s="100"/>
      <c r="C514" s="100"/>
      <c r="D514" s="100"/>
      <c r="E514" s="103"/>
      <c r="F514" s="100"/>
      <c r="G514" s="100"/>
      <c r="H514" s="100"/>
      <c r="I514" s="100"/>
      <c r="J514" s="103"/>
      <c r="K514" s="100"/>
      <c r="L514" s="100"/>
      <c r="M514" s="101"/>
      <c r="N514" s="102"/>
      <c r="O514" s="103"/>
      <c r="P514" s="103"/>
      <c r="Q514" s="103"/>
      <c r="R514" s="103"/>
      <c r="S514" s="103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1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  <c r="AW514" s="100"/>
      <c r="AX514" s="100"/>
      <c r="AY514" s="100"/>
      <c r="AZ514" s="100"/>
      <c r="BA514" s="100"/>
      <c r="BB514" s="100"/>
      <c r="BC514" s="100"/>
      <c r="BD514" s="100"/>
      <c r="BE514" s="100"/>
      <c r="BF514" s="100"/>
      <c r="BG514" s="100"/>
      <c r="BH514" s="100"/>
      <c r="BI514" s="100"/>
      <c r="BJ514" s="100"/>
      <c r="BK514" s="100"/>
      <c r="BL514" s="100"/>
      <c r="BM514" s="100"/>
      <c r="BN514" s="100"/>
      <c r="BO514" s="100"/>
      <c r="BP514" s="100"/>
      <c r="BQ514" s="100"/>
      <c r="BR514" s="100"/>
      <c r="BS514" s="100"/>
      <c r="BT514" s="100"/>
      <c r="BU514" s="100"/>
      <c r="BV514" s="100"/>
      <c r="BW514" s="100"/>
      <c r="BX514" s="100"/>
      <c r="BY514" s="100"/>
      <c r="BZ514" s="100"/>
      <c r="CA514" s="100"/>
      <c r="CB514" s="100"/>
      <c r="CC514" s="100"/>
      <c r="CD514" s="100"/>
      <c r="CE514" s="100"/>
      <c r="CF514" s="100"/>
      <c r="CG514" s="100"/>
      <c r="CH514" s="100"/>
      <c r="CI514" s="100"/>
      <c r="CJ514" s="100"/>
      <c r="CK514" s="100"/>
      <c r="CL514" s="100"/>
      <c r="CM514" s="100"/>
      <c r="CN514" s="100"/>
      <c r="CO514" s="100"/>
      <c r="CP514" s="100"/>
      <c r="CQ514" s="100"/>
      <c r="CR514" s="100"/>
      <c r="CS514" s="100"/>
      <c r="CT514" s="100"/>
      <c r="CU514" s="100"/>
      <c r="CV514" s="100"/>
      <c r="CW514" s="100"/>
      <c r="CX514" s="100"/>
      <c r="CY514" s="100"/>
      <c r="CZ514" s="100"/>
      <c r="DA514" s="100"/>
      <c r="DB514" s="100"/>
      <c r="DC514" s="100"/>
      <c r="DD514" s="100"/>
      <c r="DE514" s="100"/>
      <c r="DF514" s="100"/>
      <c r="DG514" s="100"/>
      <c r="DH514" s="100"/>
      <c r="DI514" s="100"/>
      <c r="DJ514" s="100"/>
      <c r="DK514" s="100"/>
      <c r="DL514" s="100"/>
      <c r="DM514" s="100"/>
      <c r="DN514" s="100"/>
      <c r="DO514" s="100"/>
      <c r="DP514" s="100"/>
      <c r="DQ514" s="100"/>
      <c r="DR514" s="100"/>
      <c r="DS514" s="100"/>
      <c r="DT514" s="100"/>
      <c r="DU514" s="100"/>
      <c r="DV514" s="100"/>
      <c r="DW514" s="100"/>
      <c r="DX514" s="100"/>
      <c r="DY514" s="100"/>
      <c r="DZ514" s="100"/>
      <c r="EA514" s="100"/>
      <c r="EB514" s="100"/>
      <c r="EC514" s="100"/>
      <c r="ED514" s="100"/>
      <c r="EE514" s="100"/>
      <c r="EF514" s="100"/>
      <c r="EG514" s="100"/>
      <c r="EH514" s="100"/>
      <c r="EI514" s="100"/>
      <c r="EJ514" s="100"/>
      <c r="EK514" s="100"/>
      <c r="EL514" s="100"/>
      <c r="EM514" s="100"/>
      <c r="EN514" s="100"/>
      <c r="EO514" s="100"/>
      <c r="EP514" s="100"/>
      <c r="EQ514" s="100"/>
      <c r="ER514" s="101"/>
      <c r="ES514" s="100"/>
      <c r="ET514" s="100"/>
      <c r="EU514" s="104"/>
      <c r="EV514" s="104"/>
      <c r="EW514" s="104"/>
      <c r="EX514" s="104"/>
      <c r="EY514" s="104"/>
      <c r="EZ514" s="104"/>
      <c r="FA514" s="104"/>
      <c r="FB514" s="104"/>
      <c r="FC514" s="104"/>
      <c r="FD514" s="104"/>
      <c r="FE514" s="104"/>
      <c r="FF514" s="104"/>
      <c r="FG514" s="104"/>
      <c r="FH514" s="104"/>
      <c r="FI514" s="104"/>
      <c r="FJ514" s="104"/>
      <c r="FK514" s="104"/>
      <c r="FL514" s="104"/>
      <c r="FM514" s="100"/>
      <c r="FN514" s="100"/>
      <c r="FO514" s="100"/>
      <c r="FP514" s="100"/>
      <c r="FQ514" s="100"/>
      <c r="FR514" s="100"/>
      <c r="FS514" s="100"/>
      <c r="FT514" s="100"/>
      <c r="FU514" s="100"/>
      <c r="FV514" s="100"/>
      <c r="FW514" s="100"/>
      <c r="FX514" s="100"/>
      <c r="FY514" s="100"/>
      <c r="FZ514" s="100"/>
      <c r="GA514" s="100"/>
    </row>
    <row r="515">
      <c r="A515" s="100"/>
      <c r="B515" s="100"/>
      <c r="C515" s="100"/>
      <c r="D515" s="100"/>
      <c r="E515" s="103"/>
      <c r="F515" s="100"/>
      <c r="G515" s="100"/>
      <c r="H515" s="100"/>
      <c r="I515" s="100"/>
      <c r="J515" s="103"/>
      <c r="K515" s="100"/>
      <c r="L515" s="100"/>
      <c r="M515" s="101"/>
      <c r="N515" s="102"/>
      <c r="O515" s="103"/>
      <c r="P515" s="103"/>
      <c r="Q515" s="103"/>
      <c r="R515" s="103"/>
      <c r="S515" s="103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1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  <c r="AW515" s="100"/>
      <c r="AX515" s="100"/>
      <c r="AY515" s="100"/>
      <c r="AZ515" s="100"/>
      <c r="BA515" s="100"/>
      <c r="BB515" s="100"/>
      <c r="BC515" s="100"/>
      <c r="BD515" s="100"/>
      <c r="BE515" s="100"/>
      <c r="BF515" s="100"/>
      <c r="BG515" s="100"/>
      <c r="BH515" s="100"/>
      <c r="BI515" s="100"/>
      <c r="BJ515" s="100"/>
      <c r="BK515" s="100"/>
      <c r="BL515" s="100"/>
      <c r="BM515" s="100"/>
      <c r="BN515" s="100"/>
      <c r="BO515" s="100"/>
      <c r="BP515" s="100"/>
      <c r="BQ515" s="100"/>
      <c r="BR515" s="100"/>
      <c r="BS515" s="100"/>
      <c r="BT515" s="100"/>
      <c r="BU515" s="100"/>
      <c r="BV515" s="100"/>
      <c r="BW515" s="100"/>
      <c r="BX515" s="100"/>
      <c r="BY515" s="100"/>
      <c r="BZ515" s="100"/>
      <c r="CA515" s="100"/>
      <c r="CB515" s="100"/>
      <c r="CC515" s="100"/>
      <c r="CD515" s="100"/>
      <c r="CE515" s="100"/>
      <c r="CF515" s="100"/>
      <c r="CG515" s="100"/>
      <c r="CH515" s="100"/>
      <c r="CI515" s="100"/>
      <c r="CJ515" s="100"/>
      <c r="CK515" s="100"/>
      <c r="CL515" s="100"/>
      <c r="CM515" s="100"/>
      <c r="CN515" s="100"/>
      <c r="CO515" s="100"/>
      <c r="CP515" s="100"/>
      <c r="CQ515" s="100"/>
      <c r="CR515" s="100"/>
      <c r="CS515" s="100"/>
      <c r="CT515" s="100"/>
      <c r="CU515" s="100"/>
      <c r="CV515" s="100"/>
      <c r="CW515" s="100"/>
      <c r="CX515" s="100"/>
      <c r="CY515" s="100"/>
      <c r="CZ515" s="100"/>
      <c r="DA515" s="100"/>
      <c r="DB515" s="100"/>
      <c r="DC515" s="100"/>
      <c r="DD515" s="100"/>
      <c r="DE515" s="100"/>
      <c r="DF515" s="100"/>
      <c r="DG515" s="100"/>
      <c r="DH515" s="100"/>
      <c r="DI515" s="100"/>
      <c r="DJ515" s="100"/>
      <c r="DK515" s="100"/>
      <c r="DL515" s="100"/>
      <c r="DM515" s="100"/>
      <c r="DN515" s="100"/>
      <c r="DO515" s="100"/>
      <c r="DP515" s="100"/>
      <c r="DQ515" s="100"/>
      <c r="DR515" s="100"/>
      <c r="DS515" s="100"/>
      <c r="DT515" s="100"/>
      <c r="DU515" s="100"/>
      <c r="DV515" s="100"/>
      <c r="DW515" s="100"/>
      <c r="DX515" s="100"/>
      <c r="DY515" s="100"/>
      <c r="DZ515" s="100"/>
      <c r="EA515" s="100"/>
      <c r="EB515" s="100"/>
      <c r="EC515" s="100"/>
      <c r="ED515" s="100"/>
      <c r="EE515" s="100"/>
      <c r="EF515" s="100"/>
      <c r="EG515" s="100"/>
      <c r="EH515" s="100"/>
      <c r="EI515" s="100"/>
      <c r="EJ515" s="100"/>
      <c r="EK515" s="100"/>
      <c r="EL515" s="100"/>
      <c r="EM515" s="100"/>
      <c r="EN515" s="100"/>
      <c r="EO515" s="100"/>
      <c r="EP515" s="100"/>
      <c r="EQ515" s="100"/>
      <c r="ER515" s="101"/>
      <c r="ES515" s="100"/>
      <c r="ET515" s="100"/>
      <c r="EU515" s="104"/>
      <c r="EV515" s="104"/>
      <c r="EW515" s="104"/>
      <c r="EX515" s="104"/>
      <c r="EY515" s="104"/>
      <c r="EZ515" s="104"/>
      <c r="FA515" s="104"/>
      <c r="FB515" s="104"/>
      <c r="FC515" s="104"/>
      <c r="FD515" s="104"/>
      <c r="FE515" s="104"/>
      <c r="FF515" s="104"/>
      <c r="FG515" s="104"/>
      <c r="FH515" s="104"/>
      <c r="FI515" s="104"/>
      <c r="FJ515" s="104"/>
      <c r="FK515" s="104"/>
      <c r="FL515" s="104"/>
      <c r="FM515" s="100"/>
      <c r="FN515" s="100"/>
      <c r="FO515" s="100"/>
      <c r="FP515" s="100"/>
      <c r="FQ515" s="100"/>
      <c r="FR515" s="100"/>
      <c r="FS515" s="100"/>
      <c r="FT515" s="100"/>
      <c r="FU515" s="100"/>
      <c r="FV515" s="100"/>
      <c r="FW515" s="100"/>
      <c r="FX515" s="100"/>
      <c r="FY515" s="100"/>
      <c r="FZ515" s="100"/>
      <c r="GA515" s="100"/>
    </row>
    <row r="516">
      <c r="A516" s="100"/>
      <c r="B516" s="100"/>
      <c r="C516" s="100"/>
      <c r="D516" s="100"/>
      <c r="E516" s="103"/>
      <c r="F516" s="100"/>
      <c r="G516" s="100"/>
      <c r="H516" s="100"/>
      <c r="I516" s="100"/>
      <c r="J516" s="103"/>
      <c r="K516" s="100"/>
      <c r="L516" s="100"/>
      <c r="M516" s="101"/>
      <c r="N516" s="102"/>
      <c r="O516" s="103"/>
      <c r="P516" s="103"/>
      <c r="Q516" s="103"/>
      <c r="R516" s="103"/>
      <c r="S516" s="103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1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  <c r="AW516" s="100"/>
      <c r="AX516" s="100"/>
      <c r="AY516" s="100"/>
      <c r="AZ516" s="100"/>
      <c r="BA516" s="100"/>
      <c r="BB516" s="100"/>
      <c r="BC516" s="100"/>
      <c r="BD516" s="100"/>
      <c r="BE516" s="100"/>
      <c r="BF516" s="100"/>
      <c r="BG516" s="100"/>
      <c r="BH516" s="100"/>
      <c r="BI516" s="100"/>
      <c r="BJ516" s="100"/>
      <c r="BK516" s="100"/>
      <c r="BL516" s="100"/>
      <c r="BM516" s="100"/>
      <c r="BN516" s="100"/>
      <c r="BO516" s="100"/>
      <c r="BP516" s="100"/>
      <c r="BQ516" s="100"/>
      <c r="BR516" s="100"/>
      <c r="BS516" s="100"/>
      <c r="BT516" s="100"/>
      <c r="BU516" s="100"/>
      <c r="BV516" s="100"/>
      <c r="BW516" s="100"/>
      <c r="BX516" s="100"/>
      <c r="BY516" s="100"/>
      <c r="BZ516" s="100"/>
      <c r="CA516" s="100"/>
      <c r="CB516" s="100"/>
      <c r="CC516" s="100"/>
      <c r="CD516" s="100"/>
      <c r="CE516" s="100"/>
      <c r="CF516" s="100"/>
      <c r="CG516" s="100"/>
      <c r="CH516" s="100"/>
      <c r="CI516" s="100"/>
      <c r="CJ516" s="100"/>
      <c r="CK516" s="100"/>
      <c r="CL516" s="100"/>
      <c r="CM516" s="100"/>
      <c r="CN516" s="100"/>
      <c r="CO516" s="100"/>
      <c r="CP516" s="100"/>
      <c r="CQ516" s="100"/>
      <c r="CR516" s="100"/>
      <c r="CS516" s="100"/>
      <c r="CT516" s="100"/>
      <c r="CU516" s="100"/>
      <c r="CV516" s="100"/>
      <c r="CW516" s="100"/>
      <c r="CX516" s="100"/>
      <c r="CY516" s="100"/>
      <c r="CZ516" s="100"/>
      <c r="DA516" s="100"/>
      <c r="DB516" s="100"/>
      <c r="DC516" s="100"/>
      <c r="DD516" s="100"/>
      <c r="DE516" s="100"/>
      <c r="DF516" s="100"/>
      <c r="DG516" s="100"/>
      <c r="DH516" s="100"/>
      <c r="DI516" s="100"/>
      <c r="DJ516" s="100"/>
      <c r="DK516" s="100"/>
      <c r="DL516" s="100"/>
      <c r="DM516" s="100"/>
      <c r="DN516" s="100"/>
      <c r="DO516" s="100"/>
      <c r="DP516" s="100"/>
      <c r="DQ516" s="100"/>
      <c r="DR516" s="100"/>
      <c r="DS516" s="100"/>
      <c r="DT516" s="100"/>
      <c r="DU516" s="100"/>
      <c r="DV516" s="100"/>
      <c r="DW516" s="100"/>
      <c r="DX516" s="100"/>
      <c r="DY516" s="100"/>
      <c r="DZ516" s="100"/>
      <c r="EA516" s="100"/>
      <c r="EB516" s="100"/>
      <c r="EC516" s="100"/>
      <c r="ED516" s="100"/>
      <c r="EE516" s="100"/>
      <c r="EF516" s="100"/>
      <c r="EG516" s="100"/>
      <c r="EH516" s="100"/>
      <c r="EI516" s="100"/>
      <c r="EJ516" s="100"/>
      <c r="EK516" s="100"/>
      <c r="EL516" s="100"/>
      <c r="EM516" s="100"/>
      <c r="EN516" s="100"/>
      <c r="EO516" s="100"/>
      <c r="EP516" s="100"/>
      <c r="EQ516" s="100"/>
      <c r="ER516" s="101"/>
      <c r="ES516" s="100"/>
      <c r="ET516" s="100"/>
      <c r="EU516" s="104"/>
      <c r="EV516" s="104"/>
      <c r="EW516" s="104"/>
      <c r="EX516" s="104"/>
      <c r="EY516" s="104"/>
      <c r="EZ516" s="104"/>
      <c r="FA516" s="104"/>
      <c r="FB516" s="104"/>
      <c r="FC516" s="104"/>
      <c r="FD516" s="104"/>
      <c r="FE516" s="104"/>
      <c r="FF516" s="104"/>
      <c r="FG516" s="104"/>
      <c r="FH516" s="104"/>
      <c r="FI516" s="104"/>
      <c r="FJ516" s="104"/>
      <c r="FK516" s="104"/>
      <c r="FL516" s="104"/>
      <c r="FM516" s="100"/>
      <c r="FN516" s="100"/>
      <c r="FO516" s="100"/>
      <c r="FP516" s="100"/>
      <c r="FQ516" s="100"/>
      <c r="FR516" s="100"/>
      <c r="FS516" s="100"/>
      <c r="FT516" s="100"/>
      <c r="FU516" s="100"/>
      <c r="FV516" s="100"/>
      <c r="FW516" s="100"/>
      <c r="FX516" s="100"/>
      <c r="FY516" s="100"/>
      <c r="FZ516" s="100"/>
      <c r="GA516" s="100"/>
    </row>
    <row r="517">
      <c r="A517" s="100"/>
      <c r="B517" s="100"/>
      <c r="C517" s="100"/>
      <c r="D517" s="100"/>
      <c r="E517" s="103"/>
      <c r="F517" s="100"/>
      <c r="G517" s="100"/>
      <c r="H517" s="100"/>
      <c r="I517" s="100"/>
      <c r="J517" s="103"/>
      <c r="K517" s="100"/>
      <c r="L517" s="100"/>
      <c r="M517" s="101"/>
      <c r="N517" s="102"/>
      <c r="O517" s="103"/>
      <c r="P517" s="103"/>
      <c r="Q517" s="103"/>
      <c r="R517" s="103"/>
      <c r="S517" s="103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1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  <c r="BB517" s="100"/>
      <c r="BC517" s="100"/>
      <c r="BD517" s="100"/>
      <c r="BE517" s="100"/>
      <c r="BF517" s="100"/>
      <c r="BG517" s="100"/>
      <c r="BH517" s="100"/>
      <c r="BI517" s="100"/>
      <c r="BJ517" s="100"/>
      <c r="BK517" s="100"/>
      <c r="BL517" s="100"/>
      <c r="BM517" s="100"/>
      <c r="BN517" s="100"/>
      <c r="BO517" s="100"/>
      <c r="BP517" s="100"/>
      <c r="BQ517" s="100"/>
      <c r="BR517" s="100"/>
      <c r="BS517" s="100"/>
      <c r="BT517" s="100"/>
      <c r="BU517" s="100"/>
      <c r="BV517" s="100"/>
      <c r="BW517" s="100"/>
      <c r="BX517" s="100"/>
      <c r="BY517" s="100"/>
      <c r="BZ517" s="100"/>
      <c r="CA517" s="100"/>
      <c r="CB517" s="100"/>
      <c r="CC517" s="100"/>
      <c r="CD517" s="100"/>
      <c r="CE517" s="100"/>
      <c r="CF517" s="100"/>
      <c r="CG517" s="100"/>
      <c r="CH517" s="100"/>
      <c r="CI517" s="100"/>
      <c r="CJ517" s="100"/>
      <c r="CK517" s="100"/>
      <c r="CL517" s="100"/>
      <c r="CM517" s="100"/>
      <c r="CN517" s="100"/>
      <c r="CO517" s="100"/>
      <c r="CP517" s="100"/>
      <c r="CQ517" s="100"/>
      <c r="CR517" s="100"/>
      <c r="CS517" s="100"/>
      <c r="CT517" s="100"/>
      <c r="CU517" s="100"/>
      <c r="CV517" s="100"/>
      <c r="CW517" s="100"/>
      <c r="CX517" s="100"/>
      <c r="CY517" s="100"/>
      <c r="CZ517" s="100"/>
      <c r="DA517" s="100"/>
      <c r="DB517" s="100"/>
      <c r="DC517" s="100"/>
      <c r="DD517" s="100"/>
      <c r="DE517" s="100"/>
      <c r="DF517" s="100"/>
      <c r="DG517" s="100"/>
      <c r="DH517" s="100"/>
      <c r="DI517" s="100"/>
      <c r="DJ517" s="100"/>
      <c r="DK517" s="100"/>
      <c r="DL517" s="100"/>
      <c r="DM517" s="100"/>
      <c r="DN517" s="100"/>
      <c r="DO517" s="100"/>
      <c r="DP517" s="100"/>
      <c r="DQ517" s="100"/>
      <c r="DR517" s="100"/>
      <c r="DS517" s="100"/>
      <c r="DT517" s="100"/>
      <c r="DU517" s="100"/>
      <c r="DV517" s="100"/>
      <c r="DW517" s="100"/>
      <c r="DX517" s="100"/>
      <c r="DY517" s="100"/>
      <c r="DZ517" s="100"/>
      <c r="EA517" s="100"/>
      <c r="EB517" s="100"/>
      <c r="EC517" s="100"/>
      <c r="ED517" s="100"/>
      <c r="EE517" s="100"/>
      <c r="EF517" s="100"/>
      <c r="EG517" s="100"/>
      <c r="EH517" s="100"/>
      <c r="EI517" s="100"/>
      <c r="EJ517" s="100"/>
      <c r="EK517" s="100"/>
      <c r="EL517" s="100"/>
      <c r="EM517" s="100"/>
      <c r="EN517" s="100"/>
      <c r="EO517" s="100"/>
      <c r="EP517" s="100"/>
      <c r="EQ517" s="100"/>
      <c r="ER517" s="101"/>
      <c r="ES517" s="100"/>
      <c r="ET517" s="100"/>
      <c r="EU517" s="104"/>
      <c r="EV517" s="104"/>
      <c r="EW517" s="104"/>
      <c r="EX517" s="104"/>
      <c r="EY517" s="104"/>
      <c r="EZ517" s="104"/>
      <c r="FA517" s="104"/>
      <c r="FB517" s="104"/>
      <c r="FC517" s="104"/>
      <c r="FD517" s="104"/>
      <c r="FE517" s="104"/>
      <c r="FF517" s="104"/>
      <c r="FG517" s="104"/>
      <c r="FH517" s="104"/>
      <c r="FI517" s="104"/>
      <c r="FJ517" s="104"/>
      <c r="FK517" s="104"/>
      <c r="FL517" s="104"/>
      <c r="FM517" s="100"/>
      <c r="FN517" s="100"/>
      <c r="FO517" s="100"/>
      <c r="FP517" s="100"/>
      <c r="FQ517" s="100"/>
      <c r="FR517" s="100"/>
      <c r="FS517" s="100"/>
      <c r="FT517" s="100"/>
      <c r="FU517" s="100"/>
      <c r="FV517" s="100"/>
      <c r="FW517" s="100"/>
      <c r="FX517" s="100"/>
      <c r="FY517" s="100"/>
      <c r="FZ517" s="100"/>
      <c r="GA517" s="100"/>
    </row>
    <row r="518">
      <c r="A518" s="100"/>
      <c r="B518" s="100"/>
      <c r="C518" s="100"/>
      <c r="D518" s="100"/>
      <c r="E518" s="103"/>
      <c r="F518" s="100"/>
      <c r="G518" s="100"/>
      <c r="H518" s="100"/>
      <c r="I518" s="100"/>
      <c r="J518" s="103"/>
      <c r="K518" s="100"/>
      <c r="L518" s="100"/>
      <c r="M518" s="101"/>
      <c r="N518" s="102"/>
      <c r="O518" s="103"/>
      <c r="P518" s="103"/>
      <c r="Q518" s="103"/>
      <c r="R518" s="103"/>
      <c r="S518" s="103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1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  <c r="AW518" s="100"/>
      <c r="AX518" s="100"/>
      <c r="AY518" s="100"/>
      <c r="AZ518" s="100"/>
      <c r="BA518" s="100"/>
      <c r="BB518" s="100"/>
      <c r="BC518" s="100"/>
      <c r="BD518" s="100"/>
      <c r="BE518" s="100"/>
      <c r="BF518" s="100"/>
      <c r="BG518" s="100"/>
      <c r="BH518" s="100"/>
      <c r="BI518" s="100"/>
      <c r="BJ518" s="100"/>
      <c r="BK518" s="100"/>
      <c r="BL518" s="100"/>
      <c r="BM518" s="100"/>
      <c r="BN518" s="100"/>
      <c r="BO518" s="100"/>
      <c r="BP518" s="100"/>
      <c r="BQ518" s="100"/>
      <c r="BR518" s="100"/>
      <c r="BS518" s="100"/>
      <c r="BT518" s="100"/>
      <c r="BU518" s="100"/>
      <c r="BV518" s="100"/>
      <c r="BW518" s="100"/>
      <c r="BX518" s="100"/>
      <c r="BY518" s="100"/>
      <c r="BZ518" s="100"/>
      <c r="CA518" s="100"/>
      <c r="CB518" s="100"/>
      <c r="CC518" s="100"/>
      <c r="CD518" s="100"/>
      <c r="CE518" s="100"/>
      <c r="CF518" s="100"/>
      <c r="CG518" s="100"/>
      <c r="CH518" s="100"/>
      <c r="CI518" s="100"/>
      <c r="CJ518" s="100"/>
      <c r="CK518" s="100"/>
      <c r="CL518" s="100"/>
      <c r="CM518" s="100"/>
      <c r="CN518" s="100"/>
      <c r="CO518" s="100"/>
      <c r="CP518" s="100"/>
      <c r="CQ518" s="100"/>
      <c r="CR518" s="100"/>
      <c r="CS518" s="100"/>
      <c r="CT518" s="100"/>
      <c r="CU518" s="100"/>
      <c r="CV518" s="100"/>
      <c r="CW518" s="100"/>
      <c r="CX518" s="100"/>
      <c r="CY518" s="100"/>
      <c r="CZ518" s="100"/>
      <c r="DA518" s="100"/>
      <c r="DB518" s="100"/>
      <c r="DC518" s="100"/>
      <c r="DD518" s="100"/>
      <c r="DE518" s="100"/>
      <c r="DF518" s="100"/>
      <c r="DG518" s="100"/>
      <c r="DH518" s="100"/>
      <c r="DI518" s="100"/>
      <c r="DJ518" s="100"/>
      <c r="DK518" s="100"/>
      <c r="DL518" s="100"/>
      <c r="DM518" s="100"/>
      <c r="DN518" s="100"/>
      <c r="DO518" s="100"/>
      <c r="DP518" s="100"/>
      <c r="DQ518" s="100"/>
      <c r="DR518" s="100"/>
      <c r="DS518" s="100"/>
      <c r="DT518" s="100"/>
      <c r="DU518" s="100"/>
      <c r="DV518" s="100"/>
      <c r="DW518" s="100"/>
      <c r="DX518" s="100"/>
      <c r="DY518" s="100"/>
      <c r="DZ518" s="100"/>
      <c r="EA518" s="100"/>
      <c r="EB518" s="100"/>
      <c r="EC518" s="100"/>
      <c r="ED518" s="100"/>
      <c r="EE518" s="100"/>
      <c r="EF518" s="100"/>
      <c r="EG518" s="100"/>
      <c r="EH518" s="100"/>
      <c r="EI518" s="100"/>
      <c r="EJ518" s="100"/>
      <c r="EK518" s="100"/>
      <c r="EL518" s="100"/>
      <c r="EM518" s="100"/>
      <c r="EN518" s="100"/>
      <c r="EO518" s="100"/>
      <c r="EP518" s="100"/>
      <c r="EQ518" s="100"/>
      <c r="ER518" s="101"/>
      <c r="ES518" s="100"/>
      <c r="ET518" s="100"/>
      <c r="EU518" s="104"/>
      <c r="EV518" s="104"/>
      <c r="EW518" s="104"/>
      <c r="EX518" s="104"/>
      <c r="EY518" s="104"/>
      <c r="EZ518" s="104"/>
      <c r="FA518" s="104"/>
      <c r="FB518" s="104"/>
      <c r="FC518" s="104"/>
      <c r="FD518" s="104"/>
      <c r="FE518" s="104"/>
      <c r="FF518" s="104"/>
      <c r="FG518" s="104"/>
      <c r="FH518" s="104"/>
      <c r="FI518" s="104"/>
      <c r="FJ518" s="104"/>
      <c r="FK518" s="104"/>
      <c r="FL518" s="104"/>
      <c r="FM518" s="100"/>
      <c r="FN518" s="100"/>
      <c r="FO518" s="100"/>
      <c r="FP518" s="100"/>
      <c r="FQ518" s="100"/>
      <c r="FR518" s="100"/>
      <c r="FS518" s="100"/>
      <c r="FT518" s="100"/>
      <c r="FU518" s="100"/>
      <c r="FV518" s="100"/>
      <c r="FW518" s="100"/>
      <c r="FX518" s="100"/>
      <c r="FY518" s="100"/>
      <c r="FZ518" s="100"/>
      <c r="GA518" s="100"/>
    </row>
    <row r="519">
      <c r="A519" s="100"/>
      <c r="B519" s="100"/>
      <c r="C519" s="100"/>
      <c r="D519" s="100"/>
      <c r="E519" s="103"/>
      <c r="F519" s="100"/>
      <c r="G519" s="100"/>
      <c r="H519" s="100"/>
      <c r="I519" s="100"/>
      <c r="J519" s="103"/>
      <c r="K519" s="100"/>
      <c r="L519" s="100"/>
      <c r="M519" s="101"/>
      <c r="N519" s="102"/>
      <c r="O519" s="103"/>
      <c r="P519" s="103"/>
      <c r="Q519" s="103"/>
      <c r="R519" s="103"/>
      <c r="S519" s="103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1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  <c r="AW519" s="100"/>
      <c r="AX519" s="100"/>
      <c r="AY519" s="100"/>
      <c r="AZ519" s="100"/>
      <c r="BA519" s="100"/>
      <c r="BB519" s="100"/>
      <c r="BC519" s="100"/>
      <c r="BD519" s="100"/>
      <c r="BE519" s="100"/>
      <c r="BF519" s="100"/>
      <c r="BG519" s="100"/>
      <c r="BH519" s="100"/>
      <c r="BI519" s="100"/>
      <c r="BJ519" s="100"/>
      <c r="BK519" s="100"/>
      <c r="BL519" s="100"/>
      <c r="BM519" s="100"/>
      <c r="BN519" s="100"/>
      <c r="BO519" s="100"/>
      <c r="BP519" s="100"/>
      <c r="BQ519" s="100"/>
      <c r="BR519" s="100"/>
      <c r="BS519" s="100"/>
      <c r="BT519" s="100"/>
      <c r="BU519" s="100"/>
      <c r="BV519" s="100"/>
      <c r="BW519" s="100"/>
      <c r="BX519" s="100"/>
      <c r="BY519" s="100"/>
      <c r="BZ519" s="100"/>
      <c r="CA519" s="100"/>
      <c r="CB519" s="100"/>
      <c r="CC519" s="100"/>
      <c r="CD519" s="100"/>
      <c r="CE519" s="100"/>
      <c r="CF519" s="100"/>
      <c r="CG519" s="100"/>
      <c r="CH519" s="100"/>
      <c r="CI519" s="100"/>
      <c r="CJ519" s="100"/>
      <c r="CK519" s="100"/>
      <c r="CL519" s="100"/>
      <c r="CM519" s="100"/>
      <c r="CN519" s="100"/>
      <c r="CO519" s="100"/>
      <c r="CP519" s="100"/>
      <c r="CQ519" s="100"/>
      <c r="CR519" s="100"/>
      <c r="CS519" s="100"/>
      <c r="CT519" s="100"/>
      <c r="CU519" s="100"/>
      <c r="CV519" s="100"/>
      <c r="CW519" s="100"/>
      <c r="CX519" s="100"/>
      <c r="CY519" s="100"/>
      <c r="CZ519" s="100"/>
      <c r="DA519" s="100"/>
      <c r="DB519" s="100"/>
      <c r="DC519" s="100"/>
      <c r="DD519" s="100"/>
      <c r="DE519" s="100"/>
      <c r="DF519" s="100"/>
      <c r="DG519" s="100"/>
      <c r="DH519" s="100"/>
      <c r="DI519" s="100"/>
      <c r="DJ519" s="100"/>
      <c r="DK519" s="100"/>
      <c r="DL519" s="100"/>
      <c r="DM519" s="100"/>
      <c r="DN519" s="100"/>
      <c r="DO519" s="100"/>
      <c r="DP519" s="100"/>
      <c r="DQ519" s="100"/>
      <c r="DR519" s="100"/>
      <c r="DS519" s="100"/>
      <c r="DT519" s="100"/>
      <c r="DU519" s="100"/>
      <c r="DV519" s="100"/>
      <c r="DW519" s="100"/>
      <c r="DX519" s="100"/>
      <c r="DY519" s="100"/>
      <c r="DZ519" s="100"/>
      <c r="EA519" s="100"/>
      <c r="EB519" s="100"/>
      <c r="EC519" s="100"/>
      <c r="ED519" s="100"/>
      <c r="EE519" s="100"/>
      <c r="EF519" s="100"/>
      <c r="EG519" s="100"/>
      <c r="EH519" s="100"/>
      <c r="EI519" s="100"/>
      <c r="EJ519" s="100"/>
      <c r="EK519" s="100"/>
      <c r="EL519" s="100"/>
      <c r="EM519" s="100"/>
      <c r="EN519" s="100"/>
      <c r="EO519" s="100"/>
      <c r="EP519" s="100"/>
      <c r="EQ519" s="100"/>
      <c r="ER519" s="101"/>
      <c r="ES519" s="100"/>
      <c r="ET519" s="100"/>
      <c r="EU519" s="104"/>
      <c r="EV519" s="104"/>
      <c r="EW519" s="104"/>
      <c r="EX519" s="104"/>
      <c r="EY519" s="104"/>
      <c r="EZ519" s="104"/>
      <c r="FA519" s="104"/>
      <c r="FB519" s="104"/>
      <c r="FC519" s="104"/>
      <c r="FD519" s="104"/>
      <c r="FE519" s="104"/>
      <c r="FF519" s="104"/>
      <c r="FG519" s="104"/>
      <c r="FH519" s="104"/>
      <c r="FI519" s="104"/>
      <c r="FJ519" s="104"/>
      <c r="FK519" s="104"/>
      <c r="FL519" s="104"/>
      <c r="FM519" s="100"/>
      <c r="FN519" s="100"/>
      <c r="FO519" s="100"/>
      <c r="FP519" s="100"/>
      <c r="FQ519" s="100"/>
      <c r="FR519" s="100"/>
      <c r="FS519" s="100"/>
      <c r="FT519" s="100"/>
      <c r="FU519" s="100"/>
      <c r="FV519" s="100"/>
      <c r="FW519" s="100"/>
      <c r="FX519" s="100"/>
      <c r="FY519" s="100"/>
      <c r="FZ519" s="100"/>
      <c r="GA519" s="100"/>
    </row>
    <row r="520">
      <c r="A520" s="100"/>
      <c r="B520" s="100"/>
      <c r="C520" s="100"/>
      <c r="D520" s="100"/>
      <c r="E520" s="103"/>
      <c r="F520" s="100"/>
      <c r="G520" s="100"/>
      <c r="H520" s="100"/>
      <c r="I520" s="100"/>
      <c r="J520" s="103"/>
      <c r="K520" s="100"/>
      <c r="L520" s="100"/>
      <c r="M520" s="101"/>
      <c r="N520" s="102"/>
      <c r="O520" s="103"/>
      <c r="P520" s="103"/>
      <c r="Q520" s="103"/>
      <c r="R520" s="103"/>
      <c r="S520" s="103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1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  <c r="AW520" s="100"/>
      <c r="AX520" s="100"/>
      <c r="AY520" s="100"/>
      <c r="AZ520" s="100"/>
      <c r="BA520" s="100"/>
      <c r="BB520" s="100"/>
      <c r="BC520" s="100"/>
      <c r="BD520" s="100"/>
      <c r="BE520" s="100"/>
      <c r="BF520" s="100"/>
      <c r="BG520" s="100"/>
      <c r="BH520" s="100"/>
      <c r="BI520" s="100"/>
      <c r="BJ520" s="100"/>
      <c r="BK520" s="100"/>
      <c r="BL520" s="100"/>
      <c r="BM520" s="100"/>
      <c r="BN520" s="100"/>
      <c r="BO520" s="100"/>
      <c r="BP520" s="100"/>
      <c r="BQ520" s="100"/>
      <c r="BR520" s="100"/>
      <c r="BS520" s="100"/>
      <c r="BT520" s="100"/>
      <c r="BU520" s="100"/>
      <c r="BV520" s="100"/>
      <c r="BW520" s="100"/>
      <c r="BX520" s="100"/>
      <c r="BY520" s="100"/>
      <c r="BZ520" s="100"/>
      <c r="CA520" s="100"/>
      <c r="CB520" s="100"/>
      <c r="CC520" s="100"/>
      <c r="CD520" s="100"/>
      <c r="CE520" s="100"/>
      <c r="CF520" s="100"/>
      <c r="CG520" s="100"/>
      <c r="CH520" s="100"/>
      <c r="CI520" s="100"/>
      <c r="CJ520" s="100"/>
      <c r="CK520" s="100"/>
      <c r="CL520" s="100"/>
      <c r="CM520" s="100"/>
      <c r="CN520" s="100"/>
      <c r="CO520" s="100"/>
      <c r="CP520" s="100"/>
      <c r="CQ520" s="100"/>
      <c r="CR520" s="100"/>
      <c r="CS520" s="100"/>
      <c r="CT520" s="100"/>
      <c r="CU520" s="100"/>
      <c r="CV520" s="100"/>
      <c r="CW520" s="100"/>
      <c r="CX520" s="100"/>
      <c r="CY520" s="100"/>
      <c r="CZ520" s="100"/>
      <c r="DA520" s="100"/>
      <c r="DB520" s="100"/>
      <c r="DC520" s="100"/>
      <c r="DD520" s="100"/>
      <c r="DE520" s="100"/>
      <c r="DF520" s="100"/>
      <c r="DG520" s="100"/>
      <c r="DH520" s="100"/>
      <c r="DI520" s="100"/>
      <c r="DJ520" s="100"/>
      <c r="DK520" s="100"/>
      <c r="DL520" s="100"/>
      <c r="DM520" s="100"/>
      <c r="DN520" s="100"/>
      <c r="DO520" s="100"/>
      <c r="DP520" s="100"/>
      <c r="DQ520" s="100"/>
      <c r="DR520" s="100"/>
      <c r="DS520" s="100"/>
      <c r="DT520" s="100"/>
      <c r="DU520" s="100"/>
      <c r="DV520" s="100"/>
      <c r="DW520" s="100"/>
      <c r="DX520" s="100"/>
      <c r="DY520" s="100"/>
      <c r="DZ520" s="100"/>
      <c r="EA520" s="100"/>
      <c r="EB520" s="100"/>
      <c r="EC520" s="100"/>
      <c r="ED520" s="100"/>
      <c r="EE520" s="100"/>
      <c r="EF520" s="100"/>
      <c r="EG520" s="100"/>
      <c r="EH520" s="100"/>
      <c r="EI520" s="100"/>
      <c r="EJ520" s="100"/>
      <c r="EK520" s="100"/>
      <c r="EL520" s="100"/>
      <c r="EM520" s="100"/>
      <c r="EN520" s="100"/>
      <c r="EO520" s="100"/>
      <c r="EP520" s="100"/>
      <c r="EQ520" s="100"/>
      <c r="ER520" s="101"/>
      <c r="ES520" s="100"/>
      <c r="ET520" s="100"/>
      <c r="EU520" s="104"/>
      <c r="EV520" s="104"/>
      <c r="EW520" s="104"/>
      <c r="EX520" s="104"/>
      <c r="EY520" s="104"/>
      <c r="EZ520" s="104"/>
      <c r="FA520" s="104"/>
      <c r="FB520" s="104"/>
      <c r="FC520" s="104"/>
      <c r="FD520" s="104"/>
      <c r="FE520" s="104"/>
      <c r="FF520" s="104"/>
      <c r="FG520" s="104"/>
      <c r="FH520" s="104"/>
      <c r="FI520" s="104"/>
      <c r="FJ520" s="104"/>
      <c r="FK520" s="104"/>
      <c r="FL520" s="104"/>
      <c r="FM520" s="100"/>
      <c r="FN520" s="100"/>
      <c r="FO520" s="100"/>
      <c r="FP520" s="100"/>
      <c r="FQ520" s="100"/>
      <c r="FR520" s="100"/>
      <c r="FS520" s="100"/>
      <c r="FT520" s="100"/>
      <c r="FU520" s="100"/>
      <c r="FV520" s="100"/>
      <c r="FW520" s="100"/>
      <c r="FX520" s="100"/>
      <c r="FY520" s="100"/>
      <c r="FZ520" s="100"/>
      <c r="GA520" s="100"/>
    </row>
    <row r="521">
      <c r="A521" s="100"/>
      <c r="B521" s="100"/>
      <c r="C521" s="100"/>
      <c r="D521" s="100"/>
      <c r="E521" s="103"/>
      <c r="F521" s="100"/>
      <c r="G521" s="100"/>
      <c r="H521" s="100"/>
      <c r="I521" s="100"/>
      <c r="J521" s="103"/>
      <c r="K521" s="100"/>
      <c r="L521" s="100"/>
      <c r="M521" s="101"/>
      <c r="N521" s="102"/>
      <c r="O521" s="103"/>
      <c r="P521" s="103"/>
      <c r="Q521" s="103"/>
      <c r="R521" s="103"/>
      <c r="S521" s="103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1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  <c r="AW521" s="100"/>
      <c r="AX521" s="100"/>
      <c r="AY521" s="100"/>
      <c r="AZ521" s="100"/>
      <c r="BA521" s="100"/>
      <c r="BB521" s="100"/>
      <c r="BC521" s="100"/>
      <c r="BD521" s="100"/>
      <c r="BE521" s="100"/>
      <c r="BF521" s="100"/>
      <c r="BG521" s="100"/>
      <c r="BH521" s="100"/>
      <c r="BI521" s="100"/>
      <c r="BJ521" s="100"/>
      <c r="BK521" s="100"/>
      <c r="BL521" s="100"/>
      <c r="BM521" s="100"/>
      <c r="BN521" s="100"/>
      <c r="BO521" s="100"/>
      <c r="BP521" s="100"/>
      <c r="BQ521" s="100"/>
      <c r="BR521" s="100"/>
      <c r="BS521" s="100"/>
      <c r="BT521" s="100"/>
      <c r="BU521" s="100"/>
      <c r="BV521" s="100"/>
      <c r="BW521" s="100"/>
      <c r="BX521" s="100"/>
      <c r="BY521" s="100"/>
      <c r="BZ521" s="100"/>
      <c r="CA521" s="100"/>
      <c r="CB521" s="100"/>
      <c r="CC521" s="100"/>
      <c r="CD521" s="100"/>
      <c r="CE521" s="100"/>
      <c r="CF521" s="100"/>
      <c r="CG521" s="100"/>
      <c r="CH521" s="100"/>
      <c r="CI521" s="100"/>
      <c r="CJ521" s="100"/>
      <c r="CK521" s="100"/>
      <c r="CL521" s="100"/>
      <c r="CM521" s="100"/>
      <c r="CN521" s="100"/>
      <c r="CO521" s="100"/>
      <c r="CP521" s="100"/>
      <c r="CQ521" s="100"/>
      <c r="CR521" s="100"/>
      <c r="CS521" s="100"/>
      <c r="CT521" s="100"/>
      <c r="CU521" s="100"/>
      <c r="CV521" s="100"/>
      <c r="CW521" s="100"/>
      <c r="CX521" s="100"/>
      <c r="CY521" s="100"/>
      <c r="CZ521" s="100"/>
      <c r="DA521" s="100"/>
      <c r="DB521" s="100"/>
      <c r="DC521" s="100"/>
      <c r="DD521" s="100"/>
      <c r="DE521" s="100"/>
      <c r="DF521" s="100"/>
      <c r="DG521" s="100"/>
      <c r="DH521" s="100"/>
      <c r="DI521" s="100"/>
      <c r="DJ521" s="100"/>
      <c r="DK521" s="100"/>
      <c r="DL521" s="100"/>
      <c r="DM521" s="100"/>
      <c r="DN521" s="100"/>
      <c r="DO521" s="100"/>
      <c r="DP521" s="100"/>
      <c r="DQ521" s="100"/>
      <c r="DR521" s="100"/>
      <c r="DS521" s="100"/>
      <c r="DT521" s="100"/>
      <c r="DU521" s="100"/>
      <c r="DV521" s="100"/>
      <c r="DW521" s="100"/>
      <c r="DX521" s="100"/>
      <c r="DY521" s="100"/>
      <c r="DZ521" s="100"/>
      <c r="EA521" s="100"/>
      <c r="EB521" s="100"/>
      <c r="EC521" s="100"/>
      <c r="ED521" s="100"/>
      <c r="EE521" s="100"/>
      <c r="EF521" s="100"/>
      <c r="EG521" s="100"/>
      <c r="EH521" s="100"/>
      <c r="EI521" s="100"/>
      <c r="EJ521" s="100"/>
      <c r="EK521" s="100"/>
      <c r="EL521" s="100"/>
      <c r="EM521" s="100"/>
      <c r="EN521" s="100"/>
      <c r="EO521" s="100"/>
      <c r="EP521" s="100"/>
      <c r="EQ521" s="100"/>
      <c r="ER521" s="101"/>
      <c r="ES521" s="100"/>
      <c r="ET521" s="100"/>
      <c r="EU521" s="104"/>
      <c r="EV521" s="104"/>
      <c r="EW521" s="104"/>
      <c r="EX521" s="104"/>
      <c r="EY521" s="104"/>
      <c r="EZ521" s="104"/>
      <c r="FA521" s="104"/>
      <c r="FB521" s="104"/>
      <c r="FC521" s="104"/>
      <c r="FD521" s="104"/>
      <c r="FE521" s="104"/>
      <c r="FF521" s="104"/>
      <c r="FG521" s="104"/>
      <c r="FH521" s="104"/>
      <c r="FI521" s="104"/>
      <c r="FJ521" s="104"/>
      <c r="FK521" s="104"/>
      <c r="FL521" s="104"/>
      <c r="FM521" s="100"/>
      <c r="FN521" s="100"/>
      <c r="FO521" s="100"/>
      <c r="FP521" s="100"/>
      <c r="FQ521" s="100"/>
      <c r="FR521" s="100"/>
      <c r="FS521" s="100"/>
      <c r="FT521" s="100"/>
      <c r="FU521" s="100"/>
      <c r="FV521" s="100"/>
      <c r="FW521" s="100"/>
      <c r="FX521" s="100"/>
      <c r="FY521" s="100"/>
      <c r="FZ521" s="100"/>
      <c r="GA521" s="100"/>
    </row>
    <row r="522">
      <c r="A522" s="100"/>
      <c r="B522" s="100"/>
      <c r="C522" s="100"/>
      <c r="D522" s="100"/>
      <c r="E522" s="103"/>
      <c r="F522" s="100"/>
      <c r="G522" s="100"/>
      <c r="H522" s="100"/>
      <c r="I522" s="100"/>
      <c r="J522" s="103"/>
      <c r="K522" s="100"/>
      <c r="L522" s="100"/>
      <c r="M522" s="101"/>
      <c r="N522" s="102"/>
      <c r="O522" s="103"/>
      <c r="P522" s="103"/>
      <c r="Q522" s="103"/>
      <c r="R522" s="103"/>
      <c r="S522" s="103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1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  <c r="AW522" s="100"/>
      <c r="AX522" s="100"/>
      <c r="AY522" s="100"/>
      <c r="AZ522" s="100"/>
      <c r="BA522" s="100"/>
      <c r="BB522" s="100"/>
      <c r="BC522" s="100"/>
      <c r="BD522" s="100"/>
      <c r="BE522" s="100"/>
      <c r="BF522" s="100"/>
      <c r="BG522" s="100"/>
      <c r="BH522" s="100"/>
      <c r="BI522" s="100"/>
      <c r="BJ522" s="100"/>
      <c r="BK522" s="100"/>
      <c r="BL522" s="100"/>
      <c r="BM522" s="100"/>
      <c r="BN522" s="100"/>
      <c r="BO522" s="100"/>
      <c r="BP522" s="100"/>
      <c r="BQ522" s="100"/>
      <c r="BR522" s="100"/>
      <c r="BS522" s="100"/>
      <c r="BT522" s="100"/>
      <c r="BU522" s="100"/>
      <c r="BV522" s="100"/>
      <c r="BW522" s="100"/>
      <c r="BX522" s="100"/>
      <c r="BY522" s="100"/>
      <c r="BZ522" s="100"/>
      <c r="CA522" s="100"/>
      <c r="CB522" s="100"/>
      <c r="CC522" s="100"/>
      <c r="CD522" s="100"/>
      <c r="CE522" s="100"/>
      <c r="CF522" s="100"/>
      <c r="CG522" s="100"/>
      <c r="CH522" s="100"/>
      <c r="CI522" s="100"/>
      <c r="CJ522" s="100"/>
      <c r="CK522" s="100"/>
      <c r="CL522" s="100"/>
      <c r="CM522" s="100"/>
      <c r="CN522" s="100"/>
      <c r="CO522" s="100"/>
      <c r="CP522" s="100"/>
      <c r="CQ522" s="100"/>
      <c r="CR522" s="100"/>
      <c r="CS522" s="100"/>
      <c r="CT522" s="100"/>
      <c r="CU522" s="100"/>
      <c r="CV522" s="100"/>
      <c r="CW522" s="100"/>
      <c r="CX522" s="100"/>
      <c r="CY522" s="100"/>
      <c r="CZ522" s="100"/>
      <c r="DA522" s="100"/>
      <c r="DB522" s="100"/>
      <c r="DC522" s="100"/>
      <c r="DD522" s="100"/>
      <c r="DE522" s="100"/>
      <c r="DF522" s="100"/>
      <c r="DG522" s="100"/>
      <c r="DH522" s="100"/>
      <c r="DI522" s="100"/>
      <c r="DJ522" s="100"/>
      <c r="DK522" s="100"/>
      <c r="DL522" s="100"/>
      <c r="DM522" s="100"/>
      <c r="DN522" s="100"/>
      <c r="DO522" s="100"/>
      <c r="DP522" s="100"/>
      <c r="DQ522" s="100"/>
      <c r="DR522" s="100"/>
      <c r="DS522" s="100"/>
      <c r="DT522" s="100"/>
      <c r="DU522" s="100"/>
      <c r="DV522" s="100"/>
      <c r="DW522" s="100"/>
      <c r="DX522" s="100"/>
      <c r="DY522" s="100"/>
      <c r="DZ522" s="100"/>
      <c r="EA522" s="100"/>
      <c r="EB522" s="100"/>
      <c r="EC522" s="100"/>
      <c r="ED522" s="100"/>
      <c r="EE522" s="100"/>
      <c r="EF522" s="100"/>
      <c r="EG522" s="100"/>
      <c r="EH522" s="100"/>
      <c r="EI522" s="100"/>
      <c r="EJ522" s="100"/>
      <c r="EK522" s="100"/>
      <c r="EL522" s="100"/>
      <c r="EM522" s="100"/>
      <c r="EN522" s="100"/>
      <c r="EO522" s="100"/>
      <c r="EP522" s="100"/>
      <c r="EQ522" s="100"/>
      <c r="ER522" s="101"/>
      <c r="ES522" s="100"/>
      <c r="ET522" s="100"/>
      <c r="EU522" s="104"/>
      <c r="EV522" s="104"/>
      <c r="EW522" s="104"/>
      <c r="EX522" s="104"/>
      <c r="EY522" s="104"/>
      <c r="EZ522" s="104"/>
      <c r="FA522" s="104"/>
      <c r="FB522" s="104"/>
      <c r="FC522" s="104"/>
      <c r="FD522" s="104"/>
      <c r="FE522" s="104"/>
      <c r="FF522" s="104"/>
      <c r="FG522" s="104"/>
      <c r="FH522" s="104"/>
      <c r="FI522" s="104"/>
      <c r="FJ522" s="104"/>
      <c r="FK522" s="104"/>
      <c r="FL522" s="104"/>
      <c r="FM522" s="100"/>
      <c r="FN522" s="100"/>
      <c r="FO522" s="100"/>
      <c r="FP522" s="100"/>
      <c r="FQ522" s="100"/>
      <c r="FR522" s="100"/>
      <c r="FS522" s="100"/>
      <c r="FT522" s="100"/>
      <c r="FU522" s="100"/>
      <c r="FV522" s="100"/>
      <c r="FW522" s="100"/>
      <c r="FX522" s="100"/>
      <c r="FY522" s="100"/>
      <c r="FZ522" s="100"/>
      <c r="GA522" s="100"/>
    </row>
    <row r="523">
      <c r="A523" s="100"/>
      <c r="B523" s="100"/>
      <c r="C523" s="100"/>
      <c r="D523" s="100"/>
      <c r="E523" s="103"/>
      <c r="F523" s="100"/>
      <c r="G523" s="100"/>
      <c r="H523" s="100"/>
      <c r="I523" s="100"/>
      <c r="J523" s="103"/>
      <c r="K523" s="100"/>
      <c r="L523" s="100"/>
      <c r="M523" s="101"/>
      <c r="N523" s="102"/>
      <c r="O523" s="103"/>
      <c r="P523" s="103"/>
      <c r="Q523" s="103"/>
      <c r="R523" s="103"/>
      <c r="S523" s="103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1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  <c r="AW523" s="100"/>
      <c r="AX523" s="100"/>
      <c r="AY523" s="100"/>
      <c r="AZ523" s="100"/>
      <c r="BA523" s="100"/>
      <c r="BB523" s="100"/>
      <c r="BC523" s="100"/>
      <c r="BD523" s="100"/>
      <c r="BE523" s="100"/>
      <c r="BF523" s="100"/>
      <c r="BG523" s="100"/>
      <c r="BH523" s="100"/>
      <c r="BI523" s="100"/>
      <c r="BJ523" s="100"/>
      <c r="BK523" s="100"/>
      <c r="BL523" s="100"/>
      <c r="BM523" s="100"/>
      <c r="BN523" s="100"/>
      <c r="BO523" s="100"/>
      <c r="BP523" s="100"/>
      <c r="BQ523" s="100"/>
      <c r="BR523" s="100"/>
      <c r="BS523" s="100"/>
      <c r="BT523" s="100"/>
      <c r="BU523" s="100"/>
      <c r="BV523" s="100"/>
      <c r="BW523" s="100"/>
      <c r="BX523" s="100"/>
      <c r="BY523" s="100"/>
      <c r="BZ523" s="100"/>
      <c r="CA523" s="100"/>
      <c r="CB523" s="100"/>
      <c r="CC523" s="100"/>
      <c r="CD523" s="100"/>
      <c r="CE523" s="100"/>
      <c r="CF523" s="100"/>
      <c r="CG523" s="100"/>
      <c r="CH523" s="100"/>
      <c r="CI523" s="100"/>
      <c r="CJ523" s="100"/>
      <c r="CK523" s="100"/>
      <c r="CL523" s="100"/>
      <c r="CM523" s="100"/>
      <c r="CN523" s="100"/>
      <c r="CO523" s="100"/>
      <c r="CP523" s="100"/>
      <c r="CQ523" s="100"/>
      <c r="CR523" s="100"/>
      <c r="CS523" s="100"/>
      <c r="CT523" s="100"/>
      <c r="CU523" s="100"/>
      <c r="CV523" s="100"/>
      <c r="CW523" s="100"/>
      <c r="CX523" s="100"/>
      <c r="CY523" s="100"/>
      <c r="CZ523" s="100"/>
      <c r="DA523" s="100"/>
      <c r="DB523" s="100"/>
      <c r="DC523" s="100"/>
      <c r="DD523" s="100"/>
      <c r="DE523" s="100"/>
      <c r="DF523" s="100"/>
      <c r="DG523" s="100"/>
      <c r="DH523" s="100"/>
      <c r="DI523" s="100"/>
      <c r="DJ523" s="100"/>
      <c r="DK523" s="100"/>
      <c r="DL523" s="100"/>
      <c r="DM523" s="100"/>
      <c r="DN523" s="100"/>
      <c r="DO523" s="100"/>
      <c r="DP523" s="100"/>
      <c r="DQ523" s="100"/>
      <c r="DR523" s="100"/>
      <c r="DS523" s="100"/>
      <c r="DT523" s="100"/>
      <c r="DU523" s="100"/>
      <c r="DV523" s="100"/>
      <c r="DW523" s="100"/>
      <c r="DX523" s="100"/>
      <c r="DY523" s="100"/>
      <c r="DZ523" s="100"/>
      <c r="EA523" s="100"/>
      <c r="EB523" s="100"/>
      <c r="EC523" s="100"/>
      <c r="ED523" s="100"/>
      <c r="EE523" s="100"/>
      <c r="EF523" s="100"/>
      <c r="EG523" s="100"/>
      <c r="EH523" s="100"/>
      <c r="EI523" s="100"/>
      <c r="EJ523" s="100"/>
      <c r="EK523" s="100"/>
      <c r="EL523" s="100"/>
      <c r="EM523" s="100"/>
      <c r="EN523" s="100"/>
      <c r="EO523" s="100"/>
      <c r="EP523" s="100"/>
      <c r="EQ523" s="100"/>
      <c r="ER523" s="101"/>
      <c r="ES523" s="100"/>
      <c r="ET523" s="100"/>
      <c r="EU523" s="104"/>
      <c r="EV523" s="104"/>
      <c r="EW523" s="104"/>
      <c r="EX523" s="104"/>
      <c r="EY523" s="104"/>
      <c r="EZ523" s="104"/>
      <c r="FA523" s="104"/>
      <c r="FB523" s="104"/>
      <c r="FC523" s="104"/>
      <c r="FD523" s="104"/>
      <c r="FE523" s="104"/>
      <c r="FF523" s="104"/>
      <c r="FG523" s="104"/>
      <c r="FH523" s="104"/>
      <c r="FI523" s="104"/>
      <c r="FJ523" s="104"/>
      <c r="FK523" s="104"/>
      <c r="FL523" s="104"/>
      <c r="FM523" s="100"/>
      <c r="FN523" s="100"/>
      <c r="FO523" s="100"/>
      <c r="FP523" s="100"/>
      <c r="FQ523" s="100"/>
      <c r="FR523" s="100"/>
      <c r="FS523" s="100"/>
      <c r="FT523" s="100"/>
      <c r="FU523" s="100"/>
      <c r="FV523" s="100"/>
      <c r="FW523" s="100"/>
      <c r="FX523" s="100"/>
      <c r="FY523" s="100"/>
      <c r="FZ523" s="100"/>
      <c r="GA523" s="100"/>
    </row>
    <row r="524">
      <c r="A524" s="100"/>
      <c r="B524" s="100"/>
      <c r="C524" s="100"/>
      <c r="D524" s="100"/>
      <c r="E524" s="103"/>
      <c r="F524" s="100"/>
      <c r="G524" s="100"/>
      <c r="H524" s="100"/>
      <c r="I524" s="100"/>
      <c r="J524" s="103"/>
      <c r="K524" s="100"/>
      <c r="L524" s="100"/>
      <c r="M524" s="101"/>
      <c r="N524" s="102"/>
      <c r="O524" s="103"/>
      <c r="P524" s="103"/>
      <c r="Q524" s="103"/>
      <c r="R524" s="103"/>
      <c r="S524" s="103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1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  <c r="AW524" s="100"/>
      <c r="AX524" s="100"/>
      <c r="AY524" s="100"/>
      <c r="AZ524" s="100"/>
      <c r="BA524" s="100"/>
      <c r="BB524" s="100"/>
      <c r="BC524" s="100"/>
      <c r="BD524" s="100"/>
      <c r="BE524" s="100"/>
      <c r="BF524" s="100"/>
      <c r="BG524" s="100"/>
      <c r="BH524" s="100"/>
      <c r="BI524" s="100"/>
      <c r="BJ524" s="100"/>
      <c r="BK524" s="100"/>
      <c r="BL524" s="100"/>
      <c r="BM524" s="100"/>
      <c r="BN524" s="100"/>
      <c r="BO524" s="100"/>
      <c r="BP524" s="100"/>
      <c r="BQ524" s="100"/>
      <c r="BR524" s="100"/>
      <c r="BS524" s="100"/>
      <c r="BT524" s="100"/>
      <c r="BU524" s="100"/>
      <c r="BV524" s="100"/>
      <c r="BW524" s="100"/>
      <c r="BX524" s="100"/>
      <c r="BY524" s="100"/>
      <c r="BZ524" s="100"/>
      <c r="CA524" s="100"/>
      <c r="CB524" s="100"/>
      <c r="CC524" s="100"/>
      <c r="CD524" s="100"/>
      <c r="CE524" s="100"/>
      <c r="CF524" s="100"/>
      <c r="CG524" s="100"/>
      <c r="CH524" s="100"/>
      <c r="CI524" s="100"/>
      <c r="CJ524" s="100"/>
      <c r="CK524" s="100"/>
      <c r="CL524" s="100"/>
      <c r="CM524" s="100"/>
      <c r="CN524" s="100"/>
      <c r="CO524" s="100"/>
      <c r="CP524" s="100"/>
      <c r="CQ524" s="100"/>
      <c r="CR524" s="100"/>
      <c r="CS524" s="100"/>
      <c r="CT524" s="100"/>
      <c r="CU524" s="100"/>
      <c r="CV524" s="100"/>
      <c r="CW524" s="100"/>
      <c r="CX524" s="100"/>
      <c r="CY524" s="100"/>
      <c r="CZ524" s="100"/>
      <c r="DA524" s="100"/>
      <c r="DB524" s="100"/>
      <c r="DC524" s="100"/>
      <c r="DD524" s="100"/>
      <c r="DE524" s="100"/>
      <c r="DF524" s="100"/>
      <c r="DG524" s="100"/>
      <c r="DH524" s="100"/>
      <c r="DI524" s="100"/>
      <c r="DJ524" s="100"/>
      <c r="DK524" s="100"/>
      <c r="DL524" s="100"/>
      <c r="DM524" s="100"/>
      <c r="DN524" s="100"/>
      <c r="DO524" s="100"/>
      <c r="DP524" s="100"/>
      <c r="DQ524" s="100"/>
      <c r="DR524" s="100"/>
      <c r="DS524" s="100"/>
      <c r="DT524" s="100"/>
      <c r="DU524" s="100"/>
      <c r="DV524" s="100"/>
      <c r="DW524" s="100"/>
      <c r="DX524" s="100"/>
      <c r="DY524" s="100"/>
      <c r="DZ524" s="100"/>
      <c r="EA524" s="100"/>
      <c r="EB524" s="100"/>
      <c r="EC524" s="100"/>
      <c r="ED524" s="100"/>
      <c r="EE524" s="100"/>
      <c r="EF524" s="100"/>
      <c r="EG524" s="100"/>
      <c r="EH524" s="100"/>
      <c r="EI524" s="100"/>
      <c r="EJ524" s="100"/>
      <c r="EK524" s="100"/>
      <c r="EL524" s="100"/>
      <c r="EM524" s="100"/>
      <c r="EN524" s="100"/>
      <c r="EO524" s="100"/>
      <c r="EP524" s="100"/>
      <c r="EQ524" s="100"/>
      <c r="ER524" s="101"/>
      <c r="ES524" s="100"/>
      <c r="ET524" s="100"/>
      <c r="EU524" s="104"/>
      <c r="EV524" s="104"/>
      <c r="EW524" s="104"/>
      <c r="EX524" s="104"/>
      <c r="EY524" s="104"/>
      <c r="EZ524" s="104"/>
      <c r="FA524" s="104"/>
      <c r="FB524" s="104"/>
      <c r="FC524" s="104"/>
      <c r="FD524" s="104"/>
      <c r="FE524" s="104"/>
      <c r="FF524" s="104"/>
      <c r="FG524" s="104"/>
      <c r="FH524" s="104"/>
      <c r="FI524" s="104"/>
      <c r="FJ524" s="104"/>
      <c r="FK524" s="104"/>
      <c r="FL524" s="104"/>
      <c r="FM524" s="100"/>
      <c r="FN524" s="100"/>
      <c r="FO524" s="100"/>
      <c r="FP524" s="100"/>
      <c r="FQ524" s="100"/>
      <c r="FR524" s="100"/>
      <c r="FS524" s="100"/>
      <c r="FT524" s="100"/>
      <c r="FU524" s="100"/>
      <c r="FV524" s="100"/>
      <c r="FW524" s="100"/>
      <c r="FX524" s="100"/>
      <c r="FY524" s="100"/>
      <c r="FZ524" s="100"/>
      <c r="GA524" s="100"/>
    </row>
    <row r="525">
      <c r="A525" s="100"/>
      <c r="B525" s="100"/>
      <c r="C525" s="100"/>
      <c r="D525" s="100"/>
      <c r="E525" s="103"/>
      <c r="F525" s="100"/>
      <c r="G525" s="100"/>
      <c r="H525" s="100"/>
      <c r="I525" s="100"/>
      <c r="J525" s="103"/>
      <c r="K525" s="100"/>
      <c r="L525" s="100"/>
      <c r="M525" s="101"/>
      <c r="N525" s="102"/>
      <c r="O525" s="103"/>
      <c r="P525" s="103"/>
      <c r="Q525" s="103"/>
      <c r="R525" s="103"/>
      <c r="S525" s="103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1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  <c r="AW525" s="100"/>
      <c r="AX525" s="100"/>
      <c r="AY525" s="100"/>
      <c r="AZ525" s="100"/>
      <c r="BA525" s="100"/>
      <c r="BB525" s="100"/>
      <c r="BC525" s="100"/>
      <c r="BD525" s="100"/>
      <c r="BE525" s="100"/>
      <c r="BF525" s="100"/>
      <c r="BG525" s="100"/>
      <c r="BH525" s="100"/>
      <c r="BI525" s="100"/>
      <c r="BJ525" s="100"/>
      <c r="BK525" s="100"/>
      <c r="BL525" s="100"/>
      <c r="BM525" s="100"/>
      <c r="BN525" s="100"/>
      <c r="BO525" s="100"/>
      <c r="BP525" s="100"/>
      <c r="BQ525" s="100"/>
      <c r="BR525" s="100"/>
      <c r="BS525" s="100"/>
      <c r="BT525" s="100"/>
      <c r="BU525" s="100"/>
      <c r="BV525" s="100"/>
      <c r="BW525" s="100"/>
      <c r="BX525" s="100"/>
      <c r="BY525" s="100"/>
      <c r="BZ525" s="100"/>
      <c r="CA525" s="100"/>
      <c r="CB525" s="100"/>
      <c r="CC525" s="100"/>
      <c r="CD525" s="100"/>
      <c r="CE525" s="100"/>
      <c r="CF525" s="100"/>
      <c r="CG525" s="100"/>
      <c r="CH525" s="100"/>
      <c r="CI525" s="100"/>
      <c r="CJ525" s="100"/>
      <c r="CK525" s="100"/>
      <c r="CL525" s="100"/>
      <c r="CM525" s="100"/>
      <c r="CN525" s="100"/>
      <c r="CO525" s="100"/>
      <c r="CP525" s="100"/>
      <c r="CQ525" s="100"/>
      <c r="CR525" s="100"/>
      <c r="CS525" s="100"/>
      <c r="CT525" s="100"/>
      <c r="CU525" s="100"/>
      <c r="CV525" s="100"/>
      <c r="CW525" s="100"/>
      <c r="CX525" s="100"/>
      <c r="CY525" s="100"/>
      <c r="CZ525" s="100"/>
      <c r="DA525" s="100"/>
      <c r="DB525" s="100"/>
      <c r="DC525" s="100"/>
      <c r="DD525" s="100"/>
      <c r="DE525" s="100"/>
      <c r="DF525" s="100"/>
      <c r="DG525" s="100"/>
      <c r="DH525" s="100"/>
      <c r="DI525" s="100"/>
      <c r="DJ525" s="100"/>
      <c r="DK525" s="100"/>
      <c r="DL525" s="100"/>
      <c r="DM525" s="100"/>
      <c r="DN525" s="100"/>
      <c r="DO525" s="100"/>
      <c r="DP525" s="100"/>
      <c r="DQ525" s="100"/>
      <c r="DR525" s="100"/>
      <c r="DS525" s="100"/>
      <c r="DT525" s="100"/>
      <c r="DU525" s="100"/>
      <c r="DV525" s="100"/>
      <c r="DW525" s="100"/>
      <c r="DX525" s="100"/>
      <c r="DY525" s="100"/>
      <c r="DZ525" s="100"/>
      <c r="EA525" s="100"/>
      <c r="EB525" s="100"/>
      <c r="EC525" s="100"/>
      <c r="ED525" s="100"/>
      <c r="EE525" s="100"/>
      <c r="EF525" s="100"/>
      <c r="EG525" s="100"/>
      <c r="EH525" s="100"/>
      <c r="EI525" s="100"/>
      <c r="EJ525" s="100"/>
      <c r="EK525" s="100"/>
      <c r="EL525" s="100"/>
      <c r="EM525" s="100"/>
      <c r="EN525" s="100"/>
      <c r="EO525" s="100"/>
      <c r="EP525" s="100"/>
      <c r="EQ525" s="100"/>
      <c r="ER525" s="101"/>
      <c r="ES525" s="100"/>
      <c r="ET525" s="100"/>
      <c r="EU525" s="104"/>
      <c r="EV525" s="104"/>
      <c r="EW525" s="104"/>
      <c r="EX525" s="104"/>
      <c r="EY525" s="104"/>
      <c r="EZ525" s="104"/>
      <c r="FA525" s="104"/>
      <c r="FB525" s="104"/>
      <c r="FC525" s="104"/>
      <c r="FD525" s="104"/>
      <c r="FE525" s="104"/>
      <c r="FF525" s="104"/>
      <c r="FG525" s="104"/>
      <c r="FH525" s="104"/>
      <c r="FI525" s="104"/>
      <c r="FJ525" s="104"/>
      <c r="FK525" s="104"/>
      <c r="FL525" s="104"/>
      <c r="FM525" s="100"/>
      <c r="FN525" s="100"/>
      <c r="FO525" s="100"/>
      <c r="FP525" s="100"/>
      <c r="FQ525" s="100"/>
      <c r="FR525" s="100"/>
      <c r="FS525" s="100"/>
      <c r="FT525" s="100"/>
      <c r="FU525" s="100"/>
      <c r="FV525" s="100"/>
      <c r="FW525" s="100"/>
      <c r="FX525" s="100"/>
      <c r="FY525" s="100"/>
      <c r="FZ525" s="100"/>
      <c r="GA525" s="100"/>
    </row>
    <row r="526">
      <c r="A526" s="100"/>
      <c r="B526" s="100"/>
      <c r="C526" s="100"/>
      <c r="D526" s="100"/>
      <c r="E526" s="103"/>
      <c r="F526" s="100"/>
      <c r="G526" s="100"/>
      <c r="H526" s="100"/>
      <c r="I526" s="100"/>
      <c r="J526" s="103"/>
      <c r="K526" s="100"/>
      <c r="L526" s="100"/>
      <c r="M526" s="101"/>
      <c r="N526" s="102"/>
      <c r="O526" s="103"/>
      <c r="P526" s="103"/>
      <c r="Q526" s="103"/>
      <c r="R526" s="103"/>
      <c r="S526" s="103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1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  <c r="AW526" s="100"/>
      <c r="AX526" s="100"/>
      <c r="AY526" s="100"/>
      <c r="AZ526" s="100"/>
      <c r="BA526" s="100"/>
      <c r="BB526" s="100"/>
      <c r="BC526" s="100"/>
      <c r="BD526" s="100"/>
      <c r="BE526" s="100"/>
      <c r="BF526" s="100"/>
      <c r="BG526" s="100"/>
      <c r="BH526" s="100"/>
      <c r="BI526" s="100"/>
      <c r="BJ526" s="100"/>
      <c r="BK526" s="100"/>
      <c r="BL526" s="100"/>
      <c r="BM526" s="100"/>
      <c r="BN526" s="100"/>
      <c r="BO526" s="100"/>
      <c r="BP526" s="100"/>
      <c r="BQ526" s="100"/>
      <c r="BR526" s="100"/>
      <c r="BS526" s="100"/>
      <c r="BT526" s="100"/>
      <c r="BU526" s="100"/>
      <c r="BV526" s="100"/>
      <c r="BW526" s="100"/>
      <c r="BX526" s="100"/>
      <c r="BY526" s="100"/>
      <c r="BZ526" s="100"/>
      <c r="CA526" s="100"/>
      <c r="CB526" s="100"/>
      <c r="CC526" s="100"/>
      <c r="CD526" s="100"/>
      <c r="CE526" s="100"/>
      <c r="CF526" s="100"/>
      <c r="CG526" s="100"/>
      <c r="CH526" s="100"/>
      <c r="CI526" s="100"/>
      <c r="CJ526" s="100"/>
      <c r="CK526" s="100"/>
      <c r="CL526" s="100"/>
      <c r="CM526" s="100"/>
      <c r="CN526" s="100"/>
      <c r="CO526" s="100"/>
      <c r="CP526" s="100"/>
      <c r="CQ526" s="100"/>
      <c r="CR526" s="100"/>
      <c r="CS526" s="100"/>
      <c r="CT526" s="100"/>
      <c r="CU526" s="100"/>
      <c r="CV526" s="100"/>
      <c r="CW526" s="100"/>
      <c r="CX526" s="100"/>
      <c r="CY526" s="100"/>
      <c r="CZ526" s="100"/>
      <c r="DA526" s="100"/>
      <c r="DB526" s="100"/>
      <c r="DC526" s="100"/>
      <c r="DD526" s="100"/>
      <c r="DE526" s="100"/>
      <c r="DF526" s="100"/>
      <c r="DG526" s="100"/>
      <c r="DH526" s="100"/>
      <c r="DI526" s="100"/>
      <c r="DJ526" s="100"/>
      <c r="DK526" s="100"/>
      <c r="DL526" s="100"/>
      <c r="DM526" s="100"/>
      <c r="DN526" s="100"/>
      <c r="DO526" s="100"/>
      <c r="DP526" s="100"/>
      <c r="DQ526" s="100"/>
      <c r="DR526" s="100"/>
      <c r="DS526" s="100"/>
      <c r="DT526" s="100"/>
      <c r="DU526" s="100"/>
      <c r="DV526" s="100"/>
      <c r="DW526" s="100"/>
      <c r="DX526" s="100"/>
      <c r="DY526" s="100"/>
      <c r="DZ526" s="100"/>
      <c r="EA526" s="100"/>
      <c r="EB526" s="100"/>
      <c r="EC526" s="100"/>
      <c r="ED526" s="100"/>
      <c r="EE526" s="100"/>
      <c r="EF526" s="100"/>
      <c r="EG526" s="100"/>
      <c r="EH526" s="100"/>
      <c r="EI526" s="100"/>
      <c r="EJ526" s="100"/>
      <c r="EK526" s="100"/>
      <c r="EL526" s="100"/>
      <c r="EM526" s="100"/>
      <c r="EN526" s="100"/>
      <c r="EO526" s="100"/>
      <c r="EP526" s="100"/>
      <c r="EQ526" s="100"/>
      <c r="ER526" s="101"/>
      <c r="ES526" s="100"/>
      <c r="ET526" s="100"/>
      <c r="EU526" s="104"/>
      <c r="EV526" s="104"/>
      <c r="EW526" s="104"/>
      <c r="EX526" s="104"/>
      <c r="EY526" s="104"/>
      <c r="EZ526" s="104"/>
      <c r="FA526" s="104"/>
      <c r="FB526" s="104"/>
      <c r="FC526" s="104"/>
      <c r="FD526" s="104"/>
      <c r="FE526" s="104"/>
      <c r="FF526" s="104"/>
      <c r="FG526" s="104"/>
      <c r="FH526" s="104"/>
      <c r="FI526" s="104"/>
      <c r="FJ526" s="104"/>
      <c r="FK526" s="104"/>
      <c r="FL526" s="104"/>
      <c r="FM526" s="100"/>
      <c r="FN526" s="100"/>
      <c r="FO526" s="100"/>
      <c r="FP526" s="100"/>
      <c r="FQ526" s="100"/>
      <c r="FR526" s="100"/>
      <c r="FS526" s="100"/>
      <c r="FT526" s="100"/>
      <c r="FU526" s="100"/>
      <c r="FV526" s="100"/>
      <c r="FW526" s="100"/>
      <c r="FX526" s="100"/>
      <c r="FY526" s="100"/>
      <c r="FZ526" s="100"/>
      <c r="GA526" s="100"/>
    </row>
    <row r="527">
      <c r="A527" s="100"/>
      <c r="B527" s="100"/>
      <c r="C527" s="100"/>
      <c r="D527" s="100"/>
      <c r="E527" s="103"/>
      <c r="F527" s="100"/>
      <c r="G527" s="100"/>
      <c r="H527" s="100"/>
      <c r="I527" s="100"/>
      <c r="J527" s="103"/>
      <c r="K527" s="100"/>
      <c r="L527" s="100"/>
      <c r="M527" s="101"/>
      <c r="N527" s="102"/>
      <c r="O527" s="103"/>
      <c r="P527" s="103"/>
      <c r="Q527" s="103"/>
      <c r="R527" s="103"/>
      <c r="S527" s="103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1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  <c r="AW527" s="100"/>
      <c r="AX527" s="100"/>
      <c r="AY527" s="100"/>
      <c r="AZ527" s="100"/>
      <c r="BA527" s="100"/>
      <c r="BB527" s="100"/>
      <c r="BC527" s="100"/>
      <c r="BD527" s="100"/>
      <c r="BE527" s="100"/>
      <c r="BF527" s="100"/>
      <c r="BG527" s="100"/>
      <c r="BH527" s="100"/>
      <c r="BI527" s="100"/>
      <c r="BJ527" s="100"/>
      <c r="BK527" s="100"/>
      <c r="BL527" s="100"/>
      <c r="BM527" s="100"/>
      <c r="BN527" s="100"/>
      <c r="BO527" s="100"/>
      <c r="BP527" s="100"/>
      <c r="BQ527" s="100"/>
      <c r="BR527" s="100"/>
      <c r="BS527" s="100"/>
      <c r="BT527" s="100"/>
      <c r="BU527" s="100"/>
      <c r="BV527" s="100"/>
      <c r="BW527" s="100"/>
      <c r="BX527" s="100"/>
      <c r="BY527" s="100"/>
      <c r="BZ527" s="100"/>
      <c r="CA527" s="100"/>
      <c r="CB527" s="100"/>
      <c r="CC527" s="100"/>
      <c r="CD527" s="100"/>
      <c r="CE527" s="100"/>
      <c r="CF527" s="100"/>
      <c r="CG527" s="100"/>
      <c r="CH527" s="100"/>
      <c r="CI527" s="100"/>
      <c r="CJ527" s="100"/>
      <c r="CK527" s="100"/>
      <c r="CL527" s="100"/>
      <c r="CM527" s="100"/>
      <c r="CN527" s="100"/>
      <c r="CO527" s="100"/>
      <c r="CP527" s="100"/>
      <c r="CQ527" s="100"/>
      <c r="CR527" s="100"/>
      <c r="CS527" s="100"/>
      <c r="CT527" s="100"/>
      <c r="CU527" s="100"/>
      <c r="CV527" s="100"/>
      <c r="CW527" s="100"/>
      <c r="CX527" s="100"/>
      <c r="CY527" s="100"/>
      <c r="CZ527" s="100"/>
      <c r="DA527" s="100"/>
      <c r="DB527" s="100"/>
      <c r="DC527" s="100"/>
      <c r="DD527" s="100"/>
      <c r="DE527" s="100"/>
      <c r="DF527" s="100"/>
      <c r="DG527" s="100"/>
      <c r="DH527" s="100"/>
      <c r="DI527" s="100"/>
      <c r="DJ527" s="100"/>
      <c r="DK527" s="100"/>
      <c r="DL527" s="100"/>
      <c r="DM527" s="100"/>
      <c r="DN527" s="100"/>
      <c r="DO527" s="100"/>
      <c r="DP527" s="100"/>
      <c r="DQ527" s="100"/>
      <c r="DR527" s="100"/>
      <c r="DS527" s="100"/>
      <c r="DT527" s="100"/>
      <c r="DU527" s="100"/>
      <c r="DV527" s="100"/>
      <c r="DW527" s="100"/>
      <c r="DX527" s="100"/>
      <c r="DY527" s="100"/>
      <c r="DZ527" s="100"/>
      <c r="EA527" s="100"/>
      <c r="EB527" s="100"/>
      <c r="EC527" s="100"/>
      <c r="ED527" s="100"/>
      <c r="EE527" s="100"/>
      <c r="EF527" s="100"/>
      <c r="EG527" s="100"/>
      <c r="EH527" s="100"/>
      <c r="EI527" s="100"/>
      <c r="EJ527" s="100"/>
      <c r="EK527" s="100"/>
      <c r="EL527" s="100"/>
      <c r="EM527" s="100"/>
      <c r="EN527" s="100"/>
      <c r="EO527" s="100"/>
      <c r="EP527" s="100"/>
      <c r="EQ527" s="100"/>
      <c r="ER527" s="101"/>
      <c r="ES527" s="100"/>
      <c r="ET527" s="100"/>
      <c r="EU527" s="104"/>
      <c r="EV527" s="104"/>
      <c r="EW527" s="104"/>
      <c r="EX527" s="104"/>
      <c r="EY527" s="104"/>
      <c r="EZ527" s="104"/>
      <c r="FA527" s="104"/>
      <c r="FB527" s="104"/>
      <c r="FC527" s="104"/>
      <c r="FD527" s="104"/>
      <c r="FE527" s="104"/>
      <c r="FF527" s="104"/>
      <c r="FG527" s="104"/>
      <c r="FH527" s="104"/>
      <c r="FI527" s="104"/>
      <c r="FJ527" s="104"/>
      <c r="FK527" s="104"/>
      <c r="FL527" s="104"/>
      <c r="FM527" s="100"/>
      <c r="FN527" s="100"/>
      <c r="FO527" s="100"/>
      <c r="FP527" s="100"/>
      <c r="FQ527" s="100"/>
      <c r="FR527" s="100"/>
      <c r="FS527" s="100"/>
      <c r="FT527" s="100"/>
      <c r="FU527" s="100"/>
      <c r="FV527" s="100"/>
      <c r="FW527" s="100"/>
      <c r="FX527" s="100"/>
      <c r="FY527" s="100"/>
      <c r="FZ527" s="100"/>
      <c r="GA527" s="100"/>
    </row>
    <row r="528">
      <c r="A528" s="100"/>
      <c r="B528" s="100"/>
      <c r="C528" s="100"/>
      <c r="D528" s="100"/>
      <c r="E528" s="103"/>
      <c r="F528" s="100"/>
      <c r="G528" s="100"/>
      <c r="H528" s="100"/>
      <c r="I528" s="100"/>
      <c r="J528" s="103"/>
      <c r="K528" s="100"/>
      <c r="L528" s="100"/>
      <c r="M528" s="101"/>
      <c r="N528" s="102"/>
      <c r="O528" s="103"/>
      <c r="P528" s="103"/>
      <c r="Q528" s="103"/>
      <c r="R528" s="103"/>
      <c r="S528" s="103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1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  <c r="AW528" s="100"/>
      <c r="AX528" s="100"/>
      <c r="AY528" s="100"/>
      <c r="AZ528" s="100"/>
      <c r="BA528" s="100"/>
      <c r="BB528" s="100"/>
      <c r="BC528" s="100"/>
      <c r="BD528" s="100"/>
      <c r="BE528" s="100"/>
      <c r="BF528" s="100"/>
      <c r="BG528" s="100"/>
      <c r="BH528" s="100"/>
      <c r="BI528" s="100"/>
      <c r="BJ528" s="100"/>
      <c r="BK528" s="100"/>
      <c r="BL528" s="100"/>
      <c r="BM528" s="100"/>
      <c r="BN528" s="100"/>
      <c r="BO528" s="100"/>
      <c r="BP528" s="100"/>
      <c r="BQ528" s="100"/>
      <c r="BR528" s="100"/>
      <c r="BS528" s="100"/>
      <c r="BT528" s="100"/>
      <c r="BU528" s="100"/>
      <c r="BV528" s="100"/>
      <c r="BW528" s="100"/>
      <c r="BX528" s="100"/>
      <c r="BY528" s="100"/>
      <c r="BZ528" s="100"/>
      <c r="CA528" s="100"/>
      <c r="CB528" s="100"/>
      <c r="CC528" s="100"/>
      <c r="CD528" s="100"/>
      <c r="CE528" s="100"/>
      <c r="CF528" s="100"/>
      <c r="CG528" s="100"/>
      <c r="CH528" s="100"/>
      <c r="CI528" s="100"/>
      <c r="CJ528" s="100"/>
      <c r="CK528" s="100"/>
      <c r="CL528" s="100"/>
      <c r="CM528" s="100"/>
      <c r="CN528" s="100"/>
      <c r="CO528" s="100"/>
      <c r="CP528" s="100"/>
      <c r="CQ528" s="100"/>
      <c r="CR528" s="100"/>
      <c r="CS528" s="100"/>
      <c r="CT528" s="100"/>
      <c r="CU528" s="100"/>
      <c r="CV528" s="100"/>
      <c r="CW528" s="100"/>
      <c r="CX528" s="100"/>
      <c r="CY528" s="100"/>
      <c r="CZ528" s="100"/>
      <c r="DA528" s="100"/>
      <c r="DB528" s="100"/>
      <c r="DC528" s="100"/>
      <c r="DD528" s="100"/>
      <c r="DE528" s="100"/>
      <c r="DF528" s="100"/>
      <c r="DG528" s="100"/>
      <c r="DH528" s="100"/>
      <c r="DI528" s="100"/>
      <c r="DJ528" s="100"/>
      <c r="DK528" s="100"/>
      <c r="DL528" s="100"/>
      <c r="DM528" s="100"/>
      <c r="DN528" s="100"/>
      <c r="DO528" s="100"/>
      <c r="DP528" s="100"/>
      <c r="DQ528" s="100"/>
      <c r="DR528" s="100"/>
      <c r="DS528" s="100"/>
      <c r="DT528" s="100"/>
      <c r="DU528" s="100"/>
      <c r="DV528" s="100"/>
      <c r="DW528" s="100"/>
      <c r="DX528" s="100"/>
      <c r="DY528" s="100"/>
      <c r="DZ528" s="100"/>
      <c r="EA528" s="100"/>
      <c r="EB528" s="100"/>
      <c r="EC528" s="100"/>
      <c r="ED528" s="100"/>
      <c r="EE528" s="100"/>
      <c r="EF528" s="100"/>
      <c r="EG528" s="100"/>
      <c r="EH528" s="100"/>
      <c r="EI528" s="100"/>
      <c r="EJ528" s="100"/>
      <c r="EK528" s="100"/>
      <c r="EL528" s="100"/>
      <c r="EM528" s="100"/>
      <c r="EN528" s="100"/>
      <c r="EO528" s="100"/>
      <c r="EP528" s="100"/>
      <c r="EQ528" s="100"/>
      <c r="ER528" s="101"/>
      <c r="ES528" s="100"/>
      <c r="ET528" s="100"/>
      <c r="EU528" s="104"/>
      <c r="EV528" s="104"/>
      <c r="EW528" s="104"/>
      <c r="EX528" s="104"/>
      <c r="EY528" s="104"/>
      <c r="EZ528" s="104"/>
      <c r="FA528" s="104"/>
      <c r="FB528" s="104"/>
      <c r="FC528" s="104"/>
      <c r="FD528" s="104"/>
      <c r="FE528" s="104"/>
      <c r="FF528" s="104"/>
      <c r="FG528" s="104"/>
      <c r="FH528" s="104"/>
      <c r="FI528" s="104"/>
      <c r="FJ528" s="104"/>
      <c r="FK528" s="104"/>
      <c r="FL528" s="104"/>
      <c r="FM528" s="100"/>
      <c r="FN528" s="100"/>
      <c r="FO528" s="100"/>
      <c r="FP528" s="100"/>
      <c r="FQ528" s="100"/>
      <c r="FR528" s="100"/>
      <c r="FS528" s="100"/>
      <c r="FT528" s="100"/>
      <c r="FU528" s="100"/>
      <c r="FV528" s="100"/>
      <c r="FW528" s="100"/>
      <c r="FX528" s="100"/>
      <c r="FY528" s="100"/>
      <c r="FZ528" s="100"/>
      <c r="GA528" s="100"/>
    </row>
    <row r="529">
      <c r="A529" s="100"/>
      <c r="B529" s="100"/>
      <c r="C529" s="100"/>
      <c r="D529" s="100"/>
      <c r="E529" s="103"/>
      <c r="F529" s="100"/>
      <c r="G529" s="100"/>
      <c r="H529" s="100"/>
      <c r="I529" s="100"/>
      <c r="J529" s="103"/>
      <c r="K529" s="100"/>
      <c r="L529" s="100"/>
      <c r="M529" s="101"/>
      <c r="N529" s="102"/>
      <c r="O529" s="103"/>
      <c r="P529" s="103"/>
      <c r="Q529" s="103"/>
      <c r="R529" s="103"/>
      <c r="S529" s="103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1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  <c r="AW529" s="100"/>
      <c r="AX529" s="100"/>
      <c r="AY529" s="100"/>
      <c r="AZ529" s="100"/>
      <c r="BA529" s="100"/>
      <c r="BB529" s="100"/>
      <c r="BC529" s="100"/>
      <c r="BD529" s="100"/>
      <c r="BE529" s="100"/>
      <c r="BF529" s="100"/>
      <c r="BG529" s="100"/>
      <c r="BH529" s="100"/>
      <c r="BI529" s="100"/>
      <c r="BJ529" s="100"/>
      <c r="BK529" s="100"/>
      <c r="BL529" s="100"/>
      <c r="BM529" s="100"/>
      <c r="BN529" s="100"/>
      <c r="BO529" s="100"/>
      <c r="BP529" s="100"/>
      <c r="BQ529" s="100"/>
      <c r="BR529" s="100"/>
      <c r="BS529" s="100"/>
      <c r="BT529" s="100"/>
      <c r="BU529" s="100"/>
      <c r="BV529" s="100"/>
      <c r="BW529" s="100"/>
      <c r="BX529" s="100"/>
      <c r="BY529" s="100"/>
      <c r="BZ529" s="100"/>
      <c r="CA529" s="100"/>
      <c r="CB529" s="100"/>
      <c r="CC529" s="100"/>
      <c r="CD529" s="100"/>
      <c r="CE529" s="100"/>
      <c r="CF529" s="100"/>
      <c r="CG529" s="100"/>
      <c r="CH529" s="100"/>
      <c r="CI529" s="100"/>
      <c r="CJ529" s="100"/>
      <c r="CK529" s="100"/>
      <c r="CL529" s="100"/>
      <c r="CM529" s="100"/>
      <c r="CN529" s="100"/>
      <c r="CO529" s="100"/>
      <c r="CP529" s="100"/>
      <c r="CQ529" s="100"/>
      <c r="CR529" s="100"/>
      <c r="CS529" s="100"/>
      <c r="CT529" s="100"/>
      <c r="CU529" s="100"/>
      <c r="CV529" s="100"/>
      <c r="CW529" s="100"/>
      <c r="CX529" s="100"/>
      <c r="CY529" s="100"/>
      <c r="CZ529" s="100"/>
      <c r="DA529" s="100"/>
      <c r="DB529" s="100"/>
      <c r="DC529" s="100"/>
      <c r="DD529" s="100"/>
      <c r="DE529" s="100"/>
      <c r="DF529" s="100"/>
      <c r="DG529" s="100"/>
      <c r="DH529" s="100"/>
      <c r="DI529" s="100"/>
      <c r="DJ529" s="100"/>
      <c r="DK529" s="100"/>
      <c r="DL529" s="100"/>
      <c r="DM529" s="100"/>
      <c r="DN529" s="100"/>
      <c r="DO529" s="100"/>
      <c r="DP529" s="100"/>
      <c r="DQ529" s="100"/>
      <c r="DR529" s="100"/>
      <c r="DS529" s="100"/>
      <c r="DT529" s="100"/>
      <c r="DU529" s="100"/>
      <c r="DV529" s="100"/>
      <c r="DW529" s="100"/>
      <c r="DX529" s="100"/>
      <c r="DY529" s="100"/>
      <c r="DZ529" s="100"/>
      <c r="EA529" s="100"/>
      <c r="EB529" s="100"/>
      <c r="EC529" s="100"/>
      <c r="ED529" s="100"/>
      <c r="EE529" s="100"/>
      <c r="EF529" s="100"/>
      <c r="EG529" s="100"/>
      <c r="EH529" s="100"/>
      <c r="EI529" s="100"/>
      <c r="EJ529" s="100"/>
      <c r="EK529" s="100"/>
      <c r="EL529" s="100"/>
      <c r="EM529" s="100"/>
      <c r="EN529" s="100"/>
      <c r="EO529" s="100"/>
      <c r="EP529" s="100"/>
      <c r="EQ529" s="100"/>
      <c r="ER529" s="101"/>
      <c r="ES529" s="100"/>
      <c r="ET529" s="100"/>
      <c r="EU529" s="104"/>
      <c r="EV529" s="104"/>
      <c r="EW529" s="104"/>
      <c r="EX529" s="104"/>
      <c r="EY529" s="104"/>
      <c r="EZ529" s="104"/>
      <c r="FA529" s="104"/>
      <c r="FB529" s="104"/>
      <c r="FC529" s="104"/>
      <c r="FD529" s="104"/>
      <c r="FE529" s="104"/>
      <c r="FF529" s="104"/>
      <c r="FG529" s="104"/>
      <c r="FH529" s="104"/>
      <c r="FI529" s="104"/>
      <c r="FJ529" s="104"/>
      <c r="FK529" s="104"/>
      <c r="FL529" s="104"/>
      <c r="FM529" s="100"/>
      <c r="FN529" s="100"/>
      <c r="FO529" s="100"/>
      <c r="FP529" s="100"/>
      <c r="FQ529" s="100"/>
      <c r="FR529" s="100"/>
      <c r="FS529" s="100"/>
      <c r="FT529" s="100"/>
      <c r="FU529" s="100"/>
      <c r="FV529" s="100"/>
      <c r="FW529" s="100"/>
      <c r="FX529" s="100"/>
      <c r="FY529" s="100"/>
      <c r="FZ529" s="100"/>
      <c r="GA529" s="100"/>
    </row>
    <row r="530">
      <c r="A530" s="100"/>
      <c r="B530" s="100"/>
      <c r="C530" s="100"/>
      <c r="D530" s="100"/>
      <c r="E530" s="103"/>
      <c r="F530" s="100"/>
      <c r="G530" s="100"/>
      <c r="H530" s="100"/>
      <c r="I530" s="100"/>
      <c r="J530" s="103"/>
      <c r="K530" s="100"/>
      <c r="L530" s="100"/>
      <c r="M530" s="101"/>
      <c r="N530" s="102"/>
      <c r="O530" s="103"/>
      <c r="P530" s="103"/>
      <c r="Q530" s="103"/>
      <c r="R530" s="103"/>
      <c r="S530" s="103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1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  <c r="AW530" s="100"/>
      <c r="AX530" s="100"/>
      <c r="AY530" s="100"/>
      <c r="AZ530" s="100"/>
      <c r="BA530" s="100"/>
      <c r="BB530" s="100"/>
      <c r="BC530" s="100"/>
      <c r="BD530" s="100"/>
      <c r="BE530" s="100"/>
      <c r="BF530" s="100"/>
      <c r="BG530" s="100"/>
      <c r="BH530" s="100"/>
      <c r="BI530" s="100"/>
      <c r="BJ530" s="100"/>
      <c r="BK530" s="100"/>
      <c r="BL530" s="100"/>
      <c r="BM530" s="100"/>
      <c r="BN530" s="100"/>
      <c r="BO530" s="100"/>
      <c r="BP530" s="100"/>
      <c r="BQ530" s="100"/>
      <c r="BR530" s="100"/>
      <c r="BS530" s="100"/>
      <c r="BT530" s="100"/>
      <c r="BU530" s="100"/>
      <c r="BV530" s="100"/>
      <c r="BW530" s="100"/>
      <c r="BX530" s="100"/>
      <c r="BY530" s="100"/>
      <c r="BZ530" s="100"/>
      <c r="CA530" s="100"/>
      <c r="CB530" s="100"/>
      <c r="CC530" s="100"/>
      <c r="CD530" s="100"/>
      <c r="CE530" s="100"/>
      <c r="CF530" s="100"/>
      <c r="CG530" s="100"/>
      <c r="CH530" s="100"/>
      <c r="CI530" s="100"/>
      <c r="CJ530" s="100"/>
      <c r="CK530" s="100"/>
      <c r="CL530" s="100"/>
      <c r="CM530" s="100"/>
      <c r="CN530" s="100"/>
      <c r="CO530" s="100"/>
      <c r="CP530" s="100"/>
      <c r="CQ530" s="100"/>
      <c r="CR530" s="100"/>
      <c r="CS530" s="100"/>
      <c r="CT530" s="100"/>
      <c r="CU530" s="100"/>
      <c r="CV530" s="100"/>
      <c r="CW530" s="100"/>
      <c r="CX530" s="100"/>
      <c r="CY530" s="100"/>
      <c r="CZ530" s="100"/>
      <c r="DA530" s="100"/>
      <c r="DB530" s="100"/>
      <c r="DC530" s="100"/>
      <c r="DD530" s="100"/>
      <c r="DE530" s="100"/>
      <c r="DF530" s="100"/>
      <c r="DG530" s="100"/>
      <c r="DH530" s="100"/>
      <c r="DI530" s="100"/>
      <c r="DJ530" s="100"/>
      <c r="DK530" s="100"/>
      <c r="DL530" s="100"/>
      <c r="DM530" s="100"/>
      <c r="DN530" s="100"/>
      <c r="DO530" s="100"/>
      <c r="DP530" s="100"/>
      <c r="DQ530" s="100"/>
      <c r="DR530" s="100"/>
      <c r="DS530" s="100"/>
      <c r="DT530" s="100"/>
      <c r="DU530" s="100"/>
      <c r="DV530" s="100"/>
      <c r="DW530" s="100"/>
      <c r="DX530" s="100"/>
      <c r="DY530" s="100"/>
      <c r="DZ530" s="100"/>
      <c r="EA530" s="100"/>
      <c r="EB530" s="100"/>
      <c r="EC530" s="100"/>
      <c r="ED530" s="100"/>
      <c r="EE530" s="100"/>
      <c r="EF530" s="100"/>
      <c r="EG530" s="100"/>
      <c r="EH530" s="100"/>
      <c r="EI530" s="100"/>
      <c r="EJ530" s="100"/>
      <c r="EK530" s="100"/>
      <c r="EL530" s="100"/>
      <c r="EM530" s="100"/>
      <c r="EN530" s="100"/>
      <c r="EO530" s="100"/>
      <c r="EP530" s="100"/>
      <c r="EQ530" s="100"/>
      <c r="ER530" s="101"/>
      <c r="ES530" s="100"/>
      <c r="ET530" s="100"/>
      <c r="EU530" s="104"/>
      <c r="EV530" s="104"/>
      <c r="EW530" s="104"/>
      <c r="EX530" s="104"/>
      <c r="EY530" s="104"/>
      <c r="EZ530" s="104"/>
      <c r="FA530" s="104"/>
      <c r="FB530" s="104"/>
      <c r="FC530" s="104"/>
      <c r="FD530" s="104"/>
      <c r="FE530" s="104"/>
      <c r="FF530" s="104"/>
      <c r="FG530" s="104"/>
      <c r="FH530" s="104"/>
      <c r="FI530" s="104"/>
      <c r="FJ530" s="104"/>
      <c r="FK530" s="104"/>
      <c r="FL530" s="104"/>
      <c r="FM530" s="100"/>
      <c r="FN530" s="100"/>
      <c r="FO530" s="100"/>
      <c r="FP530" s="100"/>
      <c r="FQ530" s="100"/>
      <c r="FR530" s="100"/>
      <c r="FS530" s="100"/>
      <c r="FT530" s="100"/>
      <c r="FU530" s="100"/>
      <c r="FV530" s="100"/>
      <c r="FW530" s="100"/>
      <c r="FX530" s="100"/>
      <c r="FY530" s="100"/>
      <c r="FZ530" s="100"/>
      <c r="GA530" s="100"/>
    </row>
    <row r="531">
      <c r="A531" s="100"/>
      <c r="B531" s="100"/>
      <c r="C531" s="100"/>
      <c r="D531" s="100"/>
      <c r="E531" s="103"/>
      <c r="F531" s="100"/>
      <c r="G531" s="100"/>
      <c r="H531" s="100"/>
      <c r="I531" s="100"/>
      <c r="J531" s="103"/>
      <c r="K531" s="100"/>
      <c r="L531" s="100"/>
      <c r="M531" s="101"/>
      <c r="N531" s="102"/>
      <c r="O531" s="103"/>
      <c r="P531" s="103"/>
      <c r="Q531" s="103"/>
      <c r="R531" s="103"/>
      <c r="S531" s="103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1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  <c r="AW531" s="100"/>
      <c r="AX531" s="100"/>
      <c r="AY531" s="100"/>
      <c r="AZ531" s="100"/>
      <c r="BA531" s="100"/>
      <c r="BB531" s="100"/>
      <c r="BC531" s="100"/>
      <c r="BD531" s="100"/>
      <c r="BE531" s="100"/>
      <c r="BF531" s="100"/>
      <c r="BG531" s="100"/>
      <c r="BH531" s="100"/>
      <c r="BI531" s="100"/>
      <c r="BJ531" s="100"/>
      <c r="BK531" s="100"/>
      <c r="BL531" s="100"/>
      <c r="BM531" s="100"/>
      <c r="BN531" s="100"/>
      <c r="BO531" s="100"/>
      <c r="BP531" s="100"/>
      <c r="BQ531" s="100"/>
      <c r="BR531" s="100"/>
      <c r="BS531" s="100"/>
      <c r="BT531" s="100"/>
      <c r="BU531" s="100"/>
      <c r="BV531" s="100"/>
      <c r="BW531" s="100"/>
      <c r="BX531" s="100"/>
      <c r="BY531" s="100"/>
      <c r="BZ531" s="100"/>
      <c r="CA531" s="100"/>
      <c r="CB531" s="100"/>
      <c r="CC531" s="100"/>
      <c r="CD531" s="100"/>
      <c r="CE531" s="100"/>
      <c r="CF531" s="100"/>
      <c r="CG531" s="100"/>
      <c r="CH531" s="100"/>
      <c r="CI531" s="100"/>
      <c r="CJ531" s="100"/>
      <c r="CK531" s="100"/>
      <c r="CL531" s="100"/>
      <c r="CM531" s="100"/>
      <c r="CN531" s="100"/>
      <c r="CO531" s="100"/>
      <c r="CP531" s="100"/>
      <c r="CQ531" s="100"/>
      <c r="CR531" s="100"/>
      <c r="CS531" s="100"/>
      <c r="CT531" s="100"/>
      <c r="CU531" s="100"/>
      <c r="CV531" s="100"/>
      <c r="CW531" s="100"/>
      <c r="CX531" s="100"/>
      <c r="CY531" s="100"/>
      <c r="CZ531" s="100"/>
      <c r="DA531" s="100"/>
      <c r="DB531" s="100"/>
      <c r="DC531" s="100"/>
      <c r="DD531" s="100"/>
      <c r="DE531" s="100"/>
      <c r="DF531" s="100"/>
      <c r="DG531" s="100"/>
      <c r="DH531" s="100"/>
      <c r="DI531" s="100"/>
      <c r="DJ531" s="100"/>
      <c r="DK531" s="100"/>
      <c r="DL531" s="100"/>
      <c r="DM531" s="100"/>
      <c r="DN531" s="100"/>
      <c r="DO531" s="100"/>
      <c r="DP531" s="100"/>
      <c r="DQ531" s="100"/>
      <c r="DR531" s="100"/>
      <c r="DS531" s="100"/>
      <c r="DT531" s="100"/>
      <c r="DU531" s="100"/>
      <c r="DV531" s="100"/>
      <c r="DW531" s="100"/>
      <c r="DX531" s="100"/>
      <c r="DY531" s="100"/>
      <c r="DZ531" s="100"/>
      <c r="EA531" s="100"/>
      <c r="EB531" s="100"/>
      <c r="EC531" s="100"/>
      <c r="ED531" s="100"/>
      <c r="EE531" s="100"/>
      <c r="EF531" s="100"/>
      <c r="EG531" s="100"/>
      <c r="EH531" s="100"/>
      <c r="EI531" s="100"/>
      <c r="EJ531" s="100"/>
      <c r="EK531" s="100"/>
      <c r="EL531" s="100"/>
      <c r="EM531" s="100"/>
      <c r="EN531" s="100"/>
      <c r="EO531" s="100"/>
      <c r="EP531" s="100"/>
      <c r="EQ531" s="100"/>
      <c r="ER531" s="101"/>
      <c r="ES531" s="100"/>
      <c r="ET531" s="100"/>
      <c r="EU531" s="104"/>
      <c r="EV531" s="104"/>
      <c r="EW531" s="104"/>
      <c r="EX531" s="104"/>
      <c r="EY531" s="104"/>
      <c r="EZ531" s="104"/>
      <c r="FA531" s="104"/>
      <c r="FB531" s="104"/>
      <c r="FC531" s="104"/>
      <c r="FD531" s="104"/>
      <c r="FE531" s="104"/>
      <c r="FF531" s="104"/>
      <c r="FG531" s="104"/>
      <c r="FH531" s="104"/>
      <c r="FI531" s="104"/>
      <c r="FJ531" s="104"/>
      <c r="FK531" s="104"/>
      <c r="FL531" s="104"/>
      <c r="FM531" s="100"/>
      <c r="FN531" s="100"/>
      <c r="FO531" s="100"/>
      <c r="FP531" s="100"/>
      <c r="FQ531" s="100"/>
      <c r="FR531" s="100"/>
      <c r="FS531" s="100"/>
      <c r="FT531" s="100"/>
      <c r="FU531" s="100"/>
      <c r="FV531" s="100"/>
      <c r="FW531" s="100"/>
      <c r="FX531" s="100"/>
      <c r="FY531" s="100"/>
      <c r="FZ531" s="100"/>
      <c r="GA531" s="100"/>
    </row>
    <row r="532">
      <c r="A532" s="100"/>
      <c r="B532" s="100"/>
      <c r="C532" s="100"/>
      <c r="D532" s="100"/>
      <c r="E532" s="103"/>
      <c r="F532" s="100"/>
      <c r="G532" s="100"/>
      <c r="H532" s="100"/>
      <c r="I532" s="100"/>
      <c r="J532" s="103"/>
      <c r="K532" s="100"/>
      <c r="L532" s="100"/>
      <c r="M532" s="101"/>
      <c r="N532" s="102"/>
      <c r="O532" s="103"/>
      <c r="P532" s="103"/>
      <c r="Q532" s="103"/>
      <c r="R532" s="103"/>
      <c r="S532" s="103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1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  <c r="AW532" s="100"/>
      <c r="AX532" s="100"/>
      <c r="AY532" s="100"/>
      <c r="AZ532" s="100"/>
      <c r="BA532" s="100"/>
      <c r="BB532" s="100"/>
      <c r="BC532" s="100"/>
      <c r="BD532" s="100"/>
      <c r="BE532" s="100"/>
      <c r="BF532" s="100"/>
      <c r="BG532" s="100"/>
      <c r="BH532" s="100"/>
      <c r="BI532" s="100"/>
      <c r="BJ532" s="100"/>
      <c r="BK532" s="100"/>
      <c r="BL532" s="100"/>
      <c r="BM532" s="100"/>
      <c r="BN532" s="100"/>
      <c r="BO532" s="100"/>
      <c r="BP532" s="100"/>
      <c r="BQ532" s="100"/>
      <c r="BR532" s="100"/>
      <c r="BS532" s="100"/>
      <c r="BT532" s="100"/>
      <c r="BU532" s="100"/>
      <c r="BV532" s="100"/>
      <c r="BW532" s="100"/>
      <c r="BX532" s="100"/>
      <c r="BY532" s="100"/>
      <c r="BZ532" s="100"/>
      <c r="CA532" s="100"/>
      <c r="CB532" s="100"/>
      <c r="CC532" s="100"/>
      <c r="CD532" s="100"/>
      <c r="CE532" s="100"/>
      <c r="CF532" s="100"/>
      <c r="CG532" s="100"/>
      <c r="CH532" s="100"/>
      <c r="CI532" s="100"/>
      <c r="CJ532" s="100"/>
      <c r="CK532" s="100"/>
      <c r="CL532" s="100"/>
      <c r="CM532" s="100"/>
      <c r="CN532" s="100"/>
      <c r="CO532" s="100"/>
      <c r="CP532" s="100"/>
      <c r="CQ532" s="100"/>
      <c r="CR532" s="100"/>
      <c r="CS532" s="100"/>
      <c r="CT532" s="100"/>
      <c r="CU532" s="100"/>
      <c r="CV532" s="100"/>
      <c r="CW532" s="100"/>
      <c r="CX532" s="100"/>
      <c r="CY532" s="100"/>
      <c r="CZ532" s="100"/>
      <c r="DA532" s="100"/>
      <c r="DB532" s="100"/>
      <c r="DC532" s="100"/>
      <c r="DD532" s="100"/>
      <c r="DE532" s="100"/>
      <c r="DF532" s="100"/>
      <c r="DG532" s="100"/>
      <c r="DH532" s="100"/>
      <c r="DI532" s="100"/>
      <c r="DJ532" s="100"/>
      <c r="DK532" s="100"/>
      <c r="DL532" s="100"/>
      <c r="DM532" s="100"/>
      <c r="DN532" s="100"/>
      <c r="DO532" s="100"/>
      <c r="DP532" s="100"/>
      <c r="DQ532" s="100"/>
      <c r="DR532" s="100"/>
      <c r="DS532" s="100"/>
      <c r="DT532" s="100"/>
      <c r="DU532" s="100"/>
      <c r="DV532" s="100"/>
      <c r="DW532" s="100"/>
      <c r="DX532" s="100"/>
      <c r="DY532" s="100"/>
      <c r="DZ532" s="100"/>
      <c r="EA532" s="100"/>
      <c r="EB532" s="100"/>
      <c r="EC532" s="100"/>
      <c r="ED532" s="100"/>
      <c r="EE532" s="100"/>
      <c r="EF532" s="100"/>
      <c r="EG532" s="100"/>
      <c r="EH532" s="100"/>
      <c r="EI532" s="100"/>
      <c r="EJ532" s="100"/>
      <c r="EK532" s="100"/>
      <c r="EL532" s="100"/>
      <c r="EM532" s="100"/>
      <c r="EN532" s="100"/>
      <c r="EO532" s="100"/>
      <c r="EP532" s="100"/>
      <c r="EQ532" s="100"/>
      <c r="ER532" s="101"/>
      <c r="ES532" s="100"/>
      <c r="ET532" s="100"/>
      <c r="EU532" s="104"/>
      <c r="EV532" s="104"/>
      <c r="EW532" s="104"/>
      <c r="EX532" s="104"/>
      <c r="EY532" s="104"/>
      <c r="EZ532" s="104"/>
      <c r="FA532" s="104"/>
      <c r="FB532" s="104"/>
      <c r="FC532" s="104"/>
      <c r="FD532" s="104"/>
      <c r="FE532" s="104"/>
      <c r="FF532" s="104"/>
      <c r="FG532" s="104"/>
      <c r="FH532" s="104"/>
      <c r="FI532" s="104"/>
      <c r="FJ532" s="104"/>
      <c r="FK532" s="104"/>
      <c r="FL532" s="104"/>
      <c r="FM532" s="100"/>
      <c r="FN532" s="100"/>
      <c r="FO532" s="100"/>
      <c r="FP532" s="100"/>
      <c r="FQ532" s="100"/>
      <c r="FR532" s="100"/>
      <c r="FS532" s="100"/>
      <c r="FT532" s="100"/>
      <c r="FU532" s="100"/>
      <c r="FV532" s="100"/>
      <c r="FW532" s="100"/>
      <c r="FX532" s="100"/>
      <c r="FY532" s="100"/>
      <c r="FZ532" s="100"/>
      <c r="GA532" s="100"/>
    </row>
    <row r="533">
      <c r="A533" s="100"/>
      <c r="B533" s="100"/>
      <c r="C533" s="100"/>
      <c r="D533" s="100"/>
      <c r="E533" s="103"/>
      <c r="F533" s="100"/>
      <c r="G533" s="100"/>
      <c r="H533" s="100"/>
      <c r="I533" s="100"/>
      <c r="J533" s="103"/>
      <c r="K533" s="100"/>
      <c r="L533" s="100"/>
      <c r="M533" s="101"/>
      <c r="N533" s="102"/>
      <c r="O533" s="103"/>
      <c r="P533" s="103"/>
      <c r="Q533" s="103"/>
      <c r="R533" s="103"/>
      <c r="S533" s="103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1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  <c r="AW533" s="100"/>
      <c r="AX533" s="100"/>
      <c r="AY533" s="100"/>
      <c r="AZ533" s="100"/>
      <c r="BA533" s="100"/>
      <c r="BB533" s="100"/>
      <c r="BC533" s="100"/>
      <c r="BD533" s="100"/>
      <c r="BE533" s="100"/>
      <c r="BF533" s="100"/>
      <c r="BG533" s="100"/>
      <c r="BH533" s="100"/>
      <c r="BI533" s="100"/>
      <c r="BJ533" s="100"/>
      <c r="BK533" s="100"/>
      <c r="BL533" s="100"/>
      <c r="BM533" s="100"/>
      <c r="BN533" s="100"/>
      <c r="BO533" s="100"/>
      <c r="BP533" s="100"/>
      <c r="BQ533" s="100"/>
      <c r="BR533" s="100"/>
      <c r="BS533" s="100"/>
      <c r="BT533" s="100"/>
      <c r="BU533" s="100"/>
      <c r="BV533" s="100"/>
      <c r="BW533" s="100"/>
      <c r="BX533" s="100"/>
      <c r="BY533" s="100"/>
      <c r="BZ533" s="100"/>
      <c r="CA533" s="100"/>
      <c r="CB533" s="100"/>
      <c r="CC533" s="100"/>
      <c r="CD533" s="100"/>
      <c r="CE533" s="100"/>
      <c r="CF533" s="100"/>
      <c r="CG533" s="100"/>
      <c r="CH533" s="100"/>
      <c r="CI533" s="100"/>
      <c r="CJ533" s="100"/>
      <c r="CK533" s="100"/>
      <c r="CL533" s="100"/>
      <c r="CM533" s="100"/>
      <c r="CN533" s="100"/>
      <c r="CO533" s="100"/>
      <c r="CP533" s="100"/>
      <c r="CQ533" s="100"/>
      <c r="CR533" s="100"/>
      <c r="CS533" s="100"/>
      <c r="CT533" s="100"/>
      <c r="CU533" s="100"/>
      <c r="CV533" s="100"/>
      <c r="CW533" s="100"/>
      <c r="CX533" s="100"/>
      <c r="CY533" s="100"/>
      <c r="CZ533" s="100"/>
      <c r="DA533" s="100"/>
      <c r="DB533" s="100"/>
      <c r="DC533" s="100"/>
      <c r="DD533" s="100"/>
      <c r="DE533" s="100"/>
      <c r="DF533" s="100"/>
      <c r="DG533" s="100"/>
      <c r="DH533" s="100"/>
      <c r="DI533" s="100"/>
      <c r="DJ533" s="100"/>
      <c r="DK533" s="100"/>
      <c r="DL533" s="100"/>
      <c r="DM533" s="100"/>
      <c r="DN533" s="100"/>
      <c r="DO533" s="100"/>
      <c r="DP533" s="100"/>
      <c r="DQ533" s="100"/>
      <c r="DR533" s="100"/>
      <c r="DS533" s="100"/>
      <c r="DT533" s="100"/>
      <c r="DU533" s="100"/>
      <c r="DV533" s="100"/>
      <c r="DW533" s="100"/>
      <c r="DX533" s="100"/>
      <c r="DY533" s="100"/>
      <c r="DZ533" s="100"/>
      <c r="EA533" s="100"/>
      <c r="EB533" s="100"/>
      <c r="EC533" s="100"/>
      <c r="ED533" s="100"/>
      <c r="EE533" s="100"/>
      <c r="EF533" s="100"/>
      <c r="EG533" s="100"/>
      <c r="EH533" s="100"/>
      <c r="EI533" s="100"/>
      <c r="EJ533" s="100"/>
      <c r="EK533" s="100"/>
      <c r="EL533" s="100"/>
      <c r="EM533" s="100"/>
      <c r="EN533" s="100"/>
      <c r="EO533" s="100"/>
      <c r="EP533" s="100"/>
      <c r="EQ533" s="100"/>
      <c r="ER533" s="101"/>
      <c r="ES533" s="100"/>
      <c r="ET533" s="100"/>
      <c r="EU533" s="104"/>
      <c r="EV533" s="104"/>
      <c r="EW533" s="104"/>
      <c r="EX533" s="104"/>
      <c r="EY533" s="104"/>
      <c r="EZ533" s="104"/>
      <c r="FA533" s="104"/>
      <c r="FB533" s="104"/>
      <c r="FC533" s="104"/>
      <c r="FD533" s="104"/>
      <c r="FE533" s="104"/>
      <c r="FF533" s="104"/>
      <c r="FG533" s="104"/>
      <c r="FH533" s="104"/>
      <c r="FI533" s="104"/>
      <c r="FJ533" s="104"/>
      <c r="FK533" s="104"/>
      <c r="FL533" s="104"/>
      <c r="FM533" s="100"/>
      <c r="FN533" s="100"/>
      <c r="FO533" s="100"/>
      <c r="FP533" s="100"/>
      <c r="FQ533" s="100"/>
      <c r="FR533" s="100"/>
      <c r="FS533" s="100"/>
      <c r="FT533" s="100"/>
      <c r="FU533" s="100"/>
      <c r="FV533" s="100"/>
      <c r="FW533" s="100"/>
      <c r="FX533" s="100"/>
      <c r="FY533" s="100"/>
      <c r="FZ533" s="100"/>
      <c r="GA533" s="100"/>
    </row>
    <row r="534">
      <c r="A534" s="100"/>
      <c r="B534" s="100"/>
      <c r="C534" s="100"/>
      <c r="D534" s="100"/>
      <c r="E534" s="103"/>
      <c r="F534" s="100"/>
      <c r="G534" s="100"/>
      <c r="H534" s="100"/>
      <c r="I534" s="100"/>
      <c r="J534" s="103"/>
      <c r="K534" s="100"/>
      <c r="L534" s="100"/>
      <c r="M534" s="101"/>
      <c r="N534" s="102"/>
      <c r="O534" s="103"/>
      <c r="P534" s="103"/>
      <c r="Q534" s="103"/>
      <c r="R534" s="103"/>
      <c r="S534" s="103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1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  <c r="AW534" s="100"/>
      <c r="AX534" s="100"/>
      <c r="AY534" s="100"/>
      <c r="AZ534" s="100"/>
      <c r="BA534" s="100"/>
      <c r="BB534" s="100"/>
      <c r="BC534" s="100"/>
      <c r="BD534" s="100"/>
      <c r="BE534" s="100"/>
      <c r="BF534" s="100"/>
      <c r="BG534" s="100"/>
      <c r="BH534" s="100"/>
      <c r="BI534" s="100"/>
      <c r="BJ534" s="100"/>
      <c r="BK534" s="100"/>
      <c r="BL534" s="100"/>
      <c r="BM534" s="100"/>
      <c r="BN534" s="100"/>
      <c r="BO534" s="100"/>
      <c r="BP534" s="100"/>
      <c r="BQ534" s="100"/>
      <c r="BR534" s="100"/>
      <c r="BS534" s="100"/>
      <c r="BT534" s="100"/>
      <c r="BU534" s="100"/>
      <c r="BV534" s="100"/>
      <c r="BW534" s="100"/>
      <c r="BX534" s="100"/>
      <c r="BY534" s="100"/>
      <c r="BZ534" s="100"/>
      <c r="CA534" s="100"/>
      <c r="CB534" s="100"/>
      <c r="CC534" s="100"/>
      <c r="CD534" s="100"/>
      <c r="CE534" s="100"/>
      <c r="CF534" s="100"/>
      <c r="CG534" s="100"/>
      <c r="CH534" s="100"/>
      <c r="CI534" s="100"/>
      <c r="CJ534" s="100"/>
      <c r="CK534" s="100"/>
      <c r="CL534" s="100"/>
      <c r="CM534" s="100"/>
      <c r="CN534" s="100"/>
      <c r="CO534" s="100"/>
      <c r="CP534" s="100"/>
      <c r="CQ534" s="100"/>
      <c r="CR534" s="100"/>
      <c r="CS534" s="100"/>
      <c r="CT534" s="100"/>
      <c r="CU534" s="100"/>
      <c r="CV534" s="100"/>
      <c r="CW534" s="100"/>
      <c r="CX534" s="100"/>
      <c r="CY534" s="100"/>
      <c r="CZ534" s="100"/>
      <c r="DA534" s="100"/>
      <c r="DB534" s="100"/>
      <c r="DC534" s="100"/>
      <c r="DD534" s="100"/>
      <c r="DE534" s="100"/>
      <c r="DF534" s="100"/>
      <c r="DG534" s="100"/>
      <c r="DH534" s="100"/>
      <c r="DI534" s="100"/>
      <c r="DJ534" s="100"/>
      <c r="DK534" s="100"/>
      <c r="DL534" s="100"/>
      <c r="DM534" s="100"/>
      <c r="DN534" s="100"/>
      <c r="DO534" s="100"/>
      <c r="DP534" s="100"/>
      <c r="DQ534" s="100"/>
      <c r="DR534" s="100"/>
      <c r="DS534" s="100"/>
      <c r="DT534" s="100"/>
      <c r="DU534" s="100"/>
      <c r="DV534" s="100"/>
      <c r="DW534" s="100"/>
      <c r="DX534" s="100"/>
      <c r="DY534" s="100"/>
      <c r="DZ534" s="100"/>
      <c r="EA534" s="100"/>
      <c r="EB534" s="100"/>
      <c r="EC534" s="100"/>
      <c r="ED534" s="100"/>
      <c r="EE534" s="100"/>
      <c r="EF534" s="100"/>
      <c r="EG534" s="100"/>
      <c r="EH534" s="100"/>
      <c r="EI534" s="100"/>
      <c r="EJ534" s="100"/>
      <c r="EK534" s="100"/>
      <c r="EL534" s="100"/>
      <c r="EM534" s="100"/>
      <c r="EN534" s="100"/>
      <c r="EO534" s="100"/>
      <c r="EP534" s="100"/>
      <c r="EQ534" s="100"/>
      <c r="ER534" s="101"/>
      <c r="ES534" s="100"/>
      <c r="ET534" s="100"/>
      <c r="EU534" s="104"/>
      <c r="EV534" s="104"/>
      <c r="EW534" s="104"/>
      <c r="EX534" s="104"/>
      <c r="EY534" s="104"/>
      <c r="EZ534" s="104"/>
      <c r="FA534" s="104"/>
      <c r="FB534" s="104"/>
      <c r="FC534" s="104"/>
      <c r="FD534" s="104"/>
      <c r="FE534" s="104"/>
      <c r="FF534" s="104"/>
      <c r="FG534" s="104"/>
      <c r="FH534" s="104"/>
      <c r="FI534" s="104"/>
      <c r="FJ534" s="104"/>
      <c r="FK534" s="104"/>
      <c r="FL534" s="104"/>
      <c r="FM534" s="100"/>
      <c r="FN534" s="100"/>
      <c r="FO534" s="100"/>
      <c r="FP534" s="100"/>
      <c r="FQ534" s="100"/>
      <c r="FR534" s="100"/>
      <c r="FS534" s="100"/>
      <c r="FT534" s="100"/>
      <c r="FU534" s="100"/>
      <c r="FV534" s="100"/>
      <c r="FW534" s="100"/>
      <c r="FX534" s="100"/>
      <c r="FY534" s="100"/>
      <c r="FZ534" s="100"/>
      <c r="GA534" s="100"/>
    </row>
    <row r="535">
      <c r="A535" s="100"/>
      <c r="B535" s="100"/>
      <c r="C535" s="100"/>
      <c r="D535" s="100"/>
      <c r="E535" s="103"/>
      <c r="F535" s="100"/>
      <c r="G535" s="100"/>
      <c r="H535" s="100"/>
      <c r="I535" s="100"/>
      <c r="J535" s="103"/>
      <c r="K535" s="100"/>
      <c r="L535" s="100"/>
      <c r="M535" s="101"/>
      <c r="N535" s="102"/>
      <c r="O535" s="103"/>
      <c r="P535" s="103"/>
      <c r="Q535" s="103"/>
      <c r="R535" s="103"/>
      <c r="S535" s="103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1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  <c r="AW535" s="100"/>
      <c r="AX535" s="100"/>
      <c r="AY535" s="100"/>
      <c r="AZ535" s="100"/>
      <c r="BA535" s="100"/>
      <c r="BB535" s="100"/>
      <c r="BC535" s="100"/>
      <c r="BD535" s="100"/>
      <c r="BE535" s="100"/>
      <c r="BF535" s="100"/>
      <c r="BG535" s="100"/>
      <c r="BH535" s="100"/>
      <c r="BI535" s="100"/>
      <c r="BJ535" s="100"/>
      <c r="BK535" s="100"/>
      <c r="BL535" s="100"/>
      <c r="BM535" s="100"/>
      <c r="BN535" s="100"/>
      <c r="BO535" s="100"/>
      <c r="BP535" s="100"/>
      <c r="BQ535" s="100"/>
      <c r="BR535" s="100"/>
      <c r="BS535" s="100"/>
      <c r="BT535" s="100"/>
      <c r="BU535" s="100"/>
      <c r="BV535" s="100"/>
      <c r="BW535" s="100"/>
      <c r="BX535" s="100"/>
      <c r="BY535" s="100"/>
      <c r="BZ535" s="100"/>
      <c r="CA535" s="100"/>
      <c r="CB535" s="100"/>
      <c r="CC535" s="100"/>
      <c r="CD535" s="100"/>
      <c r="CE535" s="100"/>
      <c r="CF535" s="100"/>
      <c r="CG535" s="100"/>
      <c r="CH535" s="100"/>
      <c r="CI535" s="100"/>
      <c r="CJ535" s="100"/>
      <c r="CK535" s="100"/>
      <c r="CL535" s="100"/>
      <c r="CM535" s="100"/>
      <c r="CN535" s="100"/>
      <c r="CO535" s="100"/>
      <c r="CP535" s="100"/>
      <c r="CQ535" s="100"/>
      <c r="CR535" s="100"/>
      <c r="CS535" s="100"/>
      <c r="CT535" s="100"/>
      <c r="CU535" s="100"/>
      <c r="CV535" s="100"/>
      <c r="CW535" s="100"/>
      <c r="CX535" s="100"/>
      <c r="CY535" s="100"/>
      <c r="CZ535" s="100"/>
      <c r="DA535" s="100"/>
      <c r="DB535" s="100"/>
      <c r="DC535" s="100"/>
      <c r="DD535" s="100"/>
      <c r="DE535" s="100"/>
      <c r="DF535" s="100"/>
      <c r="DG535" s="100"/>
      <c r="DH535" s="100"/>
      <c r="DI535" s="100"/>
      <c r="DJ535" s="100"/>
      <c r="DK535" s="100"/>
      <c r="DL535" s="100"/>
      <c r="DM535" s="100"/>
      <c r="DN535" s="100"/>
      <c r="DO535" s="100"/>
      <c r="DP535" s="100"/>
      <c r="DQ535" s="100"/>
      <c r="DR535" s="100"/>
      <c r="DS535" s="100"/>
      <c r="DT535" s="100"/>
      <c r="DU535" s="100"/>
      <c r="DV535" s="100"/>
      <c r="DW535" s="100"/>
      <c r="DX535" s="100"/>
      <c r="DY535" s="100"/>
      <c r="DZ535" s="100"/>
      <c r="EA535" s="100"/>
      <c r="EB535" s="100"/>
      <c r="EC535" s="100"/>
      <c r="ED535" s="100"/>
      <c r="EE535" s="100"/>
      <c r="EF535" s="100"/>
      <c r="EG535" s="100"/>
      <c r="EH535" s="100"/>
      <c r="EI535" s="100"/>
      <c r="EJ535" s="100"/>
      <c r="EK535" s="100"/>
      <c r="EL535" s="100"/>
      <c r="EM535" s="100"/>
      <c r="EN535" s="100"/>
      <c r="EO535" s="100"/>
      <c r="EP535" s="100"/>
      <c r="EQ535" s="100"/>
      <c r="ER535" s="101"/>
      <c r="ES535" s="100"/>
      <c r="ET535" s="100"/>
      <c r="EU535" s="104"/>
      <c r="EV535" s="104"/>
      <c r="EW535" s="104"/>
      <c r="EX535" s="104"/>
      <c r="EY535" s="104"/>
      <c r="EZ535" s="104"/>
      <c r="FA535" s="104"/>
      <c r="FB535" s="104"/>
      <c r="FC535" s="104"/>
      <c r="FD535" s="104"/>
      <c r="FE535" s="104"/>
      <c r="FF535" s="104"/>
      <c r="FG535" s="104"/>
      <c r="FH535" s="104"/>
      <c r="FI535" s="104"/>
      <c r="FJ535" s="104"/>
      <c r="FK535" s="104"/>
      <c r="FL535" s="104"/>
      <c r="FM535" s="100"/>
      <c r="FN535" s="100"/>
      <c r="FO535" s="100"/>
      <c r="FP535" s="100"/>
      <c r="FQ535" s="100"/>
      <c r="FR535" s="100"/>
      <c r="FS535" s="100"/>
      <c r="FT535" s="100"/>
      <c r="FU535" s="100"/>
      <c r="FV535" s="100"/>
      <c r="FW535" s="100"/>
      <c r="FX535" s="100"/>
      <c r="FY535" s="100"/>
      <c r="FZ535" s="100"/>
      <c r="GA535" s="100"/>
    </row>
    <row r="536">
      <c r="A536" s="100"/>
      <c r="B536" s="100"/>
      <c r="C536" s="100"/>
      <c r="D536" s="100"/>
      <c r="E536" s="103"/>
      <c r="F536" s="100"/>
      <c r="G536" s="100"/>
      <c r="H536" s="100"/>
      <c r="I536" s="100"/>
      <c r="J536" s="103"/>
      <c r="K536" s="100"/>
      <c r="L536" s="100"/>
      <c r="M536" s="101"/>
      <c r="N536" s="102"/>
      <c r="O536" s="103"/>
      <c r="P536" s="103"/>
      <c r="Q536" s="103"/>
      <c r="R536" s="103"/>
      <c r="S536" s="103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1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  <c r="AW536" s="100"/>
      <c r="AX536" s="100"/>
      <c r="AY536" s="100"/>
      <c r="AZ536" s="100"/>
      <c r="BA536" s="100"/>
      <c r="BB536" s="100"/>
      <c r="BC536" s="100"/>
      <c r="BD536" s="100"/>
      <c r="BE536" s="100"/>
      <c r="BF536" s="100"/>
      <c r="BG536" s="100"/>
      <c r="BH536" s="100"/>
      <c r="BI536" s="100"/>
      <c r="BJ536" s="100"/>
      <c r="BK536" s="100"/>
      <c r="BL536" s="100"/>
      <c r="BM536" s="100"/>
      <c r="BN536" s="100"/>
      <c r="BO536" s="100"/>
      <c r="BP536" s="100"/>
      <c r="BQ536" s="100"/>
      <c r="BR536" s="100"/>
      <c r="BS536" s="100"/>
      <c r="BT536" s="100"/>
      <c r="BU536" s="100"/>
      <c r="BV536" s="100"/>
      <c r="BW536" s="100"/>
      <c r="BX536" s="100"/>
      <c r="BY536" s="100"/>
      <c r="BZ536" s="100"/>
      <c r="CA536" s="100"/>
      <c r="CB536" s="100"/>
      <c r="CC536" s="100"/>
      <c r="CD536" s="100"/>
      <c r="CE536" s="100"/>
      <c r="CF536" s="100"/>
      <c r="CG536" s="100"/>
      <c r="CH536" s="100"/>
      <c r="CI536" s="100"/>
      <c r="CJ536" s="100"/>
      <c r="CK536" s="100"/>
      <c r="CL536" s="100"/>
      <c r="CM536" s="100"/>
      <c r="CN536" s="100"/>
      <c r="CO536" s="100"/>
      <c r="CP536" s="100"/>
      <c r="CQ536" s="100"/>
      <c r="CR536" s="100"/>
      <c r="CS536" s="100"/>
      <c r="CT536" s="100"/>
      <c r="CU536" s="100"/>
      <c r="CV536" s="100"/>
      <c r="CW536" s="100"/>
      <c r="CX536" s="100"/>
      <c r="CY536" s="100"/>
      <c r="CZ536" s="100"/>
      <c r="DA536" s="100"/>
      <c r="DB536" s="100"/>
      <c r="DC536" s="100"/>
      <c r="DD536" s="100"/>
      <c r="DE536" s="100"/>
      <c r="DF536" s="100"/>
      <c r="DG536" s="100"/>
      <c r="DH536" s="100"/>
      <c r="DI536" s="100"/>
      <c r="DJ536" s="100"/>
      <c r="DK536" s="100"/>
      <c r="DL536" s="100"/>
      <c r="DM536" s="100"/>
      <c r="DN536" s="100"/>
      <c r="DO536" s="100"/>
      <c r="DP536" s="100"/>
      <c r="DQ536" s="100"/>
      <c r="DR536" s="100"/>
      <c r="DS536" s="100"/>
      <c r="DT536" s="100"/>
      <c r="DU536" s="100"/>
      <c r="DV536" s="100"/>
      <c r="DW536" s="100"/>
      <c r="DX536" s="100"/>
      <c r="DY536" s="100"/>
      <c r="DZ536" s="100"/>
      <c r="EA536" s="100"/>
      <c r="EB536" s="100"/>
      <c r="EC536" s="100"/>
      <c r="ED536" s="100"/>
      <c r="EE536" s="100"/>
      <c r="EF536" s="100"/>
      <c r="EG536" s="100"/>
      <c r="EH536" s="100"/>
      <c r="EI536" s="100"/>
      <c r="EJ536" s="100"/>
      <c r="EK536" s="100"/>
      <c r="EL536" s="100"/>
      <c r="EM536" s="100"/>
      <c r="EN536" s="100"/>
      <c r="EO536" s="100"/>
      <c r="EP536" s="100"/>
      <c r="EQ536" s="100"/>
      <c r="ER536" s="101"/>
      <c r="ES536" s="100"/>
      <c r="ET536" s="100"/>
      <c r="EU536" s="104"/>
      <c r="EV536" s="104"/>
      <c r="EW536" s="104"/>
      <c r="EX536" s="104"/>
      <c r="EY536" s="104"/>
      <c r="EZ536" s="104"/>
      <c r="FA536" s="104"/>
      <c r="FB536" s="104"/>
      <c r="FC536" s="104"/>
      <c r="FD536" s="104"/>
      <c r="FE536" s="104"/>
      <c r="FF536" s="104"/>
      <c r="FG536" s="104"/>
      <c r="FH536" s="104"/>
      <c r="FI536" s="104"/>
      <c r="FJ536" s="104"/>
      <c r="FK536" s="104"/>
      <c r="FL536" s="104"/>
      <c r="FM536" s="100"/>
      <c r="FN536" s="100"/>
      <c r="FO536" s="100"/>
      <c r="FP536" s="100"/>
      <c r="FQ536" s="100"/>
      <c r="FR536" s="100"/>
      <c r="FS536" s="100"/>
      <c r="FT536" s="100"/>
      <c r="FU536" s="100"/>
      <c r="FV536" s="100"/>
      <c r="FW536" s="100"/>
      <c r="FX536" s="100"/>
      <c r="FY536" s="100"/>
      <c r="FZ536" s="100"/>
      <c r="GA536" s="100"/>
    </row>
    <row r="537">
      <c r="A537" s="100"/>
      <c r="B537" s="100"/>
      <c r="C537" s="100"/>
      <c r="D537" s="100"/>
      <c r="E537" s="103"/>
      <c r="F537" s="100"/>
      <c r="G537" s="100"/>
      <c r="H537" s="100"/>
      <c r="I537" s="100"/>
      <c r="J537" s="103"/>
      <c r="K537" s="100"/>
      <c r="L537" s="100"/>
      <c r="M537" s="101"/>
      <c r="N537" s="102"/>
      <c r="O537" s="103"/>
      <c r="P537" s="103"/>
      <c r="Q537" s="103"/>
      <c r="R537" s="103"/>
      <c r="S537" s="103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1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  <c r="AW537" s="100"/>
      <c r="AX537" s="100"/>
      <c r="AY537" s="100"/>
      <c r="AZ537" s="100"/>
      <c r="BA537" s="100"/>
      <c r="BB537" s="100"/>
      <c r="BC537" s="100"/>
      <c r="BD537" s="100"/>
      <c r="BE537" s="100"/>
      <c r="BF537" s="100"/>
      <c r="BG537" s="100"/>
      <c r="BH537" s="100"/>
      <c r="BI537" s="100"/>
      <c r="BJ537" s="100"/>
      <c r="BK537" s="100"/>
      <c r="BL537" s="100"/>
      <c r="BM537" s="100"/>
      <c r="BN537" s="100"/>
      <c r="BO537" s="100"/>
      <c r="BP537" s="100"/>
      <c r="BQ537" s="100"/>
      <c r="BR537" s="100"/>
      <c r="BS537" s="100"/>
      <c r="BT537" s="100"/>
      <c r="BU537" s="100"/>
      <c r="BV537" s="100"/>
      <c r="BW537" s="100"/>
      <c r="BX537" s="100"/>
      <c r="BY537" s="100"/>
      <c r="BZ537" s="100"/>
      <c r="CA537" s="100"/>
      <c r="CB537" s="100"/>
      <c r="CC537" s="100"/>
      <c r="CD537" s="100"/>
      <c r="CE537" s="100"/>
      <c r="CF537" s="100"/>
      <c r="CG537" s="100"/>
      <c r="CH537" s="100"/>
      <c r="CI537" s="100"/>
      <c r="CJ537" s="100"/>
      <c r="CK537" s="100"/>
      <c r="CL537" s="100"/>
      <c r="CM537" s="100"/>
      <c r="CN537" s="100"/>
      <c r="CO537" s="100"/>
      <c r="CP537" s="100"/>
      <c r="CQ537" s="100"/>
      <c r="CR537" s="100"/>
      <c r="CS537" s="100"/>
      <c r="CT537" s="100"/>
      <c r="CU537" s="100"/>
      <c r="CV537" s="100"/>
      <c r="CW537" s="100"/>
      <c r="CX537" s="100"/>
      <c r="CY537" s="100"/>
      <c r="CZ537" s="100"/>
      <c r="DA537" s="100"/>
      <c r="DB537" s="100"/>
      <c r="DC537" s="100"/>
      <c r="DD537" s="100"/>
      <c r="DE537" s="100"/>
      <c r="DF537" s="100"/>
      <c r="DG537" s="100"/>
      <c r="DH537" s="100"/>
      <c r="DI537" s="100"/>
      <c r="DJ537" s="100"/>
      <c r="DK537" s="100"/>
      <c r="DL537" s="100"/>
      <c r="DM537" s="100"/>
      <c r="DN537" s="100"/>
      <c r="DO537" s="100"/>
      <c r="DP537" s="100"/>
      <c r="DQ537" s="100"/>
      <c r="DR537" s="100"/>
      <c r="DS537" s="100"/>
      <c r="DT537" s="100"/>
      <c r="DU537" s="100"/>
      <c r="DV537" s="100"/>
      <c r="DW537" s="100"/>
      <c r="DX537" s="100"/>
      <c r="DY537" s="100"/>
      <c r="DZ537" s="100"/>
      <c r="EA537" s="100"/>
      <c r="EB537" s="100"/>
      <c r="EC537" s="100"/>
      <c r="ED537" s="100"/>
      <c r="EE537" s="100"/>
      <c r="EF537" s="100"/>
      <c r="EG537" s="100"/>
      <c r="EH537" s="100"/>
      <c r="EI537" s="100"/>
      <c r="EJ537" s="100"/>
      <c r="EK537" s="100"/>
      <c r="EL537" s="100"/>
      <c r="EM537" s="100"/>
      <c r="EN537" s="100"/>
      <c r="EO537" s="100"/>
      <c r="EP537" s="100"/>
      <c r="EQ537" s="100"/>
      <c r="ER537" s="101"/>
      <c r="ES537" s="100"/>
      <c r="ET537" s="100"/>
      <c r="EU537" s="104"/>
      <c r="EV537" s="104"/>
      <c r="EW537" s="104"/>
      <c r="EX537" s="104"/>
      <c r="EY537" s="104"/>
      <c r="EZ537" s="104"/>
      <c r="FA537" s="104"/>
      <c r="FB537" s="104"/>
      <c r="FC537" s="104"/>
      <c r="FD537" s="104"/>
      <c r="FE537" s="104"/>
      <c r="FF537" s="104"/>
      <c r="FG537" s="104"/>
      <c r="FH537" s="104"/>
      <c r="FI537" s="104"/>
      <c r="FJ537" s="104"/>
      <c r="FK537" s="104"/>
      <c r="FL537" s="104"/>
      <c r="FM537" s="100"/>
      <c r="FN537" s="100"/>
      <c r="FO537" s="100"/>
      <c r="FP537" s="100"/>
      <c r="FQ537" s="100"/>
      <c r="FR537" s="100"/>
      <c r="FS537" s="100"/>
      <c r="FT537" s="100"/>
      <c r="FU537" s="100"/>
      <c r="FV537" s="100"/>
      <c r="FW537" s="100"/>
      <c r="FX537" s="100"/>
      <c r="FY537" s="100"/>
      <c r="FZ537" s="100"/>
      <c r="GA537" s="100"/>
    </row>
    <row r="538">
      <c r="A538" s="100"/>
      <c r="B538" s="100"/>
      <c r="C538" s="100"/>
      <c r="D538" s="100"/>
      <c r="E538" s="103"/>
      <c r="F538" s="100"/>
      <c r="G538" s="100"/>
      <c r="H538" s="100"/>
      <c r="I538" s="100"/>
      <c r="J538" s="103"/>
      <c r="K538" s="100"/>
      <c r="L538" s="100"/>
      <c r="M538" s="101"/>
      <c r="N538" s="102"/>
      <c r="O538" s="103"/>
      <c r="P538" s="103"/>
      <c r="Q538" s="103"/>
      <c r="R538" s="103"/>
      <c r="S538" s="103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1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  <c r="BB538" s="100"/>
      <c r="BC538" s="100"/>
      <c r="BD538" s="100"/>
      <c r="BE538" s="100"/>
      <c r="BF538" s="100"/>
      <c r="BG538" s="100"/>
      <c r="BH538" s="100"/>
      <c r="BI538" s="100"/>
      <c r="BJ538" s="100"/>
      <c r="BK538" s="100"/>
      <c r="BL538" s="100"/>
      <c r="BM538" s="100"/>
      <c r="BN538" s="100"/>
      <c r="BO538" s="100"/>
      <c r="BP538" s="100"/>
      <c r="BQ538" s="100"/>
      <c r="BR538" s="100"/>
      <c r="BS538" s="100"/>
      <c r="BT538" s="100"/>
      <c r="BU538" s="100"/>
      <c r="BV538" s="100"/>
      <c r="BW538" s="100"/>
      <c r="BX538" s="100"/>
      <c r="BY538" s="100"/>
      <c r="BZ538" s="100"/>
      <c r="CA538" s="100"/>
      <c r="CB538" s="100"/>
      <c r="CC538" s="100"/>
      <c r="CD538" s="100"/>
      <c r="CE538" s="100"/>
      <c r="CF538" s="100"/>
      <c r="CG538" s="100"/>
      <c r="CH538" s="100"/>
      <c r="CI538" s="100"/>
      <c r="CJ538" s="100"/>
      <c r="CK538" s="100"/>
      <c r="CL538" s="100"/>
      <c r="CM538" s="100"/>
      <c r="CN538" s="100"/>
      <c r="CO538" s="100"/>
      <c r="CP538" s="100"/>
      <c r="CQ538" s="100"/>
      <c r="CR538" s="100"/>
      <c r="CS538" s="100"/>
      <c r="CT538" s="100"/>
      <c r="CU538" s="100"/>
      <c r="CV538" s="100"/>
      <c r="CW538" s="100"/>
      <c r="CX538" s="100"/>
      <c r="CY538" s="100"/>
      <c r="CZ538" s="100"/>
      <c r="DA538" s="100"/>
      <c r="DB538" s="100"/>
      <c r="DC538" s="100"/>
      <c r="DD538" s="100"/>
      <c r="DE538" s="100"/>
      <c r="DF538" s="100"/>
      <c r="DG538" s="100"/>
      <c r="DH538" s="100"/>
      <c r="DI538" s="100"/>
      <c r="DJ538" s="100"/>
      <c r="DK538" s="100"/>
      <c r="DL538" s="100"/>
      <c r="DM538" s="100"/>
      <c r="DN538" s="100"/>
      <c r="DO538" s="100"/>
      <c r="DP538" s="100"/>
      <c r="DQ538" s="100"/>
      <c r="DR538" s="100"/>
      <c r="DS538" s="100"/>
      <c r="DT538" s="100"/>
      <c r="DU538" s="100"/>
      <c r="DV538" s="100"/>
      <c r="DW538" s="100"/>
      <c r="DX538" s="100"/>
      <c r="DY538" s="100"/>
      <c r="DZ538" s="100"/>
      <c r="EA538" s="100"/>
      <c r="EB538" s="100"/>
      <c r="EC538" s="100"/>
      <c r="ED538" s="100"/>
      <c r="EE538" s="100"/>
      <c r="EF538" s="100"/>
      <c r="EG538" s="100"/>
      <c r="EH538" s="100"/>
      <c r="EI538" s="100"/>
      <c r="EJ538" s="100"/>
      <c r="EK538" s="100"/>
      <c r="EL538" s="100"/>
      <c r="EM538" s="100"/>
      <c r="EN538" s="100"/>
      <c r="EO538" s="100"/>
      <c r="EP538" s="100"/>
      <c r="EQ538" s="100"/>
      <c r="ER538" s="101"/>
      <c r="ES538" s="100"/>
      <c r="ET538" s="100"/>
      <c r="EU538" s="104"/>
      <c r="EV538" s="104"/>
      <c r="EW538" s="104"/>
      <c r="EX538" s="104"/>
      <c r="EY538" s="104"/>
      <c r="EZ538" s="104"/>
      <c r="FA538" s="104"/>
      <c r="FB538" s="104"/>
      <c r="FC538" s="104"/>
      <c r="FD538" s="104"/>
      <c r="FE538" s="104"/>
      <c r="FF538" s="104"/>
      <c r="FG538" s="104"/>
      <c r="FH538" s="104"/>
      <c r="FI538" s="104"/>
      <c r="FJ538" s="104"/>
      <c r="FK538" s="104"/>
      <c r="FL538" s="104"/>
      <c r="FM538" s="100"/>
      <c r="FN538" s="100"/>
      <c r="FO538" s="100"/>
      <c r="FP538" s="100"/>
      <c r="FQ538" s="100"/>
      <c r="FR538" s="100"/>
      <c r="FS538" s="100"/>
      <c r="FT538" s="100"/>
      <c r="FU538" s="100"/>
      <c r="FV538" s="100"/>
      <c r="FW538" s="100"/>
      <c r="FX538" s="100"/>
      <c r="FY538" s="100"/>
      <c r="FZ538" s="100"/>
      <c r="GA538" s="100"/>
    </row>
    <row r="539">
      <c r="A539" s="100"/>
      <c r="B539" s="100"/>
      <c r="C539" s="100"/>
      <c r="D539" s="100"/>
      <c r="E539" s="103"/>
      <c r="F539" s="100"/>
      <c r="G539" s="100"/>
      <c r="H539" s="100"/>
      <c r="I539" s="100"/>
      <c r="J539" s="103"/>
      <c r="K539" s="100"/>
      <c r="L539" s="100"/>
      <c r="M539" s="101"/>
      <c r="N539" s="102"/>
      <c r="O539" s="103"/>
      <c r="P539" s="103"/>
      <c r="Q539" s="103"/>
      <c r="R539" s="103"/>
      <c r="S539" s="103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1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  <c r="AW539" s="100"/>
      <c r="AX539" s="100"/>
      <c r="AY539" s="100"/>
      <c r="AZ539" s="100"/>
      <c r="BA539" s="100"/>
      <c r="BB539" s="100"/>
      <c r="BC539" s="100"/>
      <c r="BD539" s="100"/>
      <c r="BE539" s="100"/>
      <c r="BF539" s="100"/>
      <c r="BG539" s="100"/>
      <c r="BH539" s="100"/>
      <c r="BI539" s="100"/>
      <c r="BJ539" s="100"/>
      <c r="BK539" s="100"/>
      <c r="BL539" s="100"/>
      <c r="BM539" s="100"/>
      <c r="BN539" s="100"/>
      <c r="BO539" s="100"/>
      <c r="BP539" s="100"/>
      <c r="BQ539" s="100"/>
      <c r="BR539" s="100"/>
      <c r="BS539" s="100"/>
      <c r="BT539" s="100"/>
      <c r="BU539" s="100"/>
      <c r="BV539" s="100"/>
      <c r="BW539" s="100"/>
      <c r="BX539" s="100"/>
      <c r="BY539" s="100"/>
      <c r="BZ539" s="100"/>
      <c r="CA539" s="100"/>
      <c r="CB539" s="100"/>
      <c r="CC539" s="100"/>
      <c r="CD539" s="100"/>
      <c r="CE539" s="100"/>
      <c r="CF539" s="100"/>
      <c r="CG539" s="100"/>
      <c r="CH539" s="100"/>
      <c r="CI539" s="100"/>
      <c r="CJ539" s="100"/>
      <c r="CK539" s="100"/>
      <c r="CL539" s="100"/>
      <c r="CM539" s="100"/>
      <c r="CN539" s="100"/>
      <c r="CO539" s="100"/>
      <c r="CP539" s="100"/>
      <c r="CQ539" s="100"/>
      <c r="CR539" s="100"/>
      <c r="CS539" s="100"/>
      <c r="CT539" s="100"/>
      <c r="CU539" s="100"/>
      <c r="CV539" s="100"/>
      <c r="CW539" s="100"/>
      <c r="CX539" s="100"/>
      <c r="CY539" s="100"/>
      <c r="CZ539" s="100"/>
      <c r="DA539" s="100"/>
      <c r="DB539" s="100"/>
      <c r="DC539" s="100"/>
      <c r="DD539" s="100"/>
      <c r="DE539" s="100"/>
      <c r="DF539" s="100"/>
      <c r="DG539" s="100"/>
      <c r="DH539" s="100"/>
      <c r="DI539" s="100"/>
      <c r="DJ539" s="100"/>
      <c r="DK539" s="100"/>
      <c r="DL539" s="100"/>
      <c r="DM539" s="100"/>
      <c r="DN539" s="100"/>
      <c r="DO539" s="100"/>
      <c r="DP539" s="100"/>
      <c r="DQ539" s="100"/>
      <c r="DR539" s="100"/>
      <c r="DS539" s="100"/>
      <c r="DT539" s="100"/>
      <c r="DU539" s="100"/>
      <c r="DV539" s="100"/>
      <c r="DW539" s="100"/>
      <c r="DX539" s="100"/>
      <c r="DY539" s="100"/>
      <c r="DZ539" s="100"/>
      <c r="EA539" s="100"/>
      <c r="EB539" s="100"/>
      <c r="EC539" s="100"/>
      <c r="ED539" s="100"/>
      <c r="EE539" s="100"/>
      <c r="EF539" s="100"/>
      <c r="EG539" s="100"/>
      <c r="EH539" s="100"/>
      <c r="EI539" s="100"/>
      <c r="EJ539" s="100"/>
      <c r="EK539" s="100"/>
      <c r="EL539" s="100"/>
      <c r="EM539" s="100"/>
      <c r="EN539" s="100"/>
      <c r="EO539" s="100"/>
      <c r="EP539" s="100"/>
      <c r="EQ539" s="100"/>
      <c r="ER539" s="101"/>
      <c r="ES539" s="100"/>
      <c r="ET539" s="100"/>
      <c r="EU539" s="104"/>
      <c r="EV539" s="104"/>
      <c r="EW539" s="104"/>
      <c r="EX539" s="104"/>
      <c r="EY539" s="104"/>
      <c r="EZ539" s="104"/>
      <c r="FA539" s="104"/>
      <c r="FB539" s="104"/>
      <c r="FC539" s="104"/>
      <c r="FD539" s="104"/>
      <c r="FE539" s="104"/>
      <c r="FF539" s="104"/>
      <c r="FG539" s="104"/>
      <c r="FH539" s="104"/>
      <c r="FI539" s="104"/>
      <c r="FJ539" s="104"/>
      <c r="FK539" s="104"/>
      <c r="FL539" s="104"/>
      <c r="FM539" s="100"/>
      <c r="FN539" s="100"/>
      <c r="FO539" s="100"/>
      <c r="FP539" s="100"/>
      <c r="FQ539" s="100"/>
      <c r="FR539" s="100"/>
      <c r="FS539" s="100"/>
      <c r="FT539" s="100"/>
      <c r="FU539" s="100"/>
      <c r="FV539" s="100"/>
      <c r="FW539" s="100"/>
      <c r="FX539" s="100"/>
      <c r="FY539" s="100"/>
      <c r="FZ539" s="100"/>
      <c r="GA539" s="100"/>
    </row>
    <row r="540">
      <c r="A540" s="100"/>
      <c r="B540" s="100"/>
      <c r="C540" s="100"/>
      <c r="D540" s="100"/>
      <c r="E540" s="103"/>
      <c r="F540" s="100"/>
      <c r="G540" s="100"/>
      <c r="H540" s="100"/>
      <c r="I540" s="100"/>
      <c r="J540" s="103"/>
      <c r="K540" s="100"/>
      <c r="L540" s="100"/>
      <c r="M540" s="101"/>
      <c r="N540" s="102"/>
      <c r="O540" s="103"/>
      <c r="P540" s="103"/>
      <c r="Q540" s="103"/>
      <c r="R540" s="103"/>
      <c r="S540" s="103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1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  <c r="AW540" s="100"/>
      <c r="AX540" s="100"/>
      <c r="AY540" s="100"/>
      <c r="AZ540" s="100"/>
      <c r="BA540" s="100"/>
      <c r="BB540" s="100"/>
      <c r="BC540" s="100"/>
      <c r="BD540" s="100"/>
      <c r="BE540" s="100"/>
      <c r="BF540" s="100"/>
      <c r="BG540" s="100"/>
      <c r="BH540" s="100"/>
      <c r="BI540" s="100"/>
      <c r="BJ540" s="100"/>
      <c r="BK540" s="100"/>
      <c r="BL540" s="100"/>
      <c r="BM540" s="100"/>
      <c r="BN540" s="100"/>
      <c r="BO540" s="100"/>
      <c r="BP540" s="100"/>
      <c r="BQ540" s="100"/>
      <c r="BR540" s="100"/>
      <c r="BS540" s="100"/>
      <c r="BT540" s="100"/>
      <c r="BU540" s="100"/>
      <c r="BV540" s="100"/>
      <c r="BW540" s="100"/>
      <c r="BX540" s="100"/>
      <c r="BY540" s="100"/>
      <c r="BZ540" s="100"/>
      <c r="CA540" s="100"/>
      <c r="CB540" s="100"/>
      <c r="CC540" s="100"/>
      <c r="CD540" s="100"/>
      <c r="CE540" s="100"/>
      <c r="CF540" s="100"/>
      <c r="CG540" s="100"/>
      <c r="CH540" s="100"/>
      <c r="CI540" s="100"/>
      <c r="CJ540" s="100"/>
      <c r="CK540" s="100"/>
      <c r="CL540" s="100"/>
      <c r="CM540" s="100"/>
      <c r="CN540" s="100"/>
      <c r="CO540" s="100"/>
      <c r="CP540" s="100"/>
      <c r="CQ540" s="100"/>
      <c r="CR540" s="100"/>
      <c r="CS540" s="100"/>
      <c r="CT540" s="100"/>
      <c r="CU540" s="100"/>
      <c r="CV540" s="100"/>
      <c r="CW540" s="100"/>
      <c r="CX540" s="100"/>
      <c r="CY540" s="100"/>
      <c r="CZ540" s="100"/>
      <c r="DA540" s="100"/>
      <c r="DB540" s="100"/>
      <c r="DC540" s="100"/>
      <c r="DD540" s="100"/>
      <c r="DE540" s="100"/>
      <c r="DF540" s="100"/>
      <c r="DG540" s="100"/>
      <c r="DH540" s="100"/>
      <c r="DI540" s="100"/>
      <c r="DJ540" s="100"/>
      <c r="DK540" s="100"/>
      <c r="DL540" s="100"/>
      <c r="DM540" s="100"/>
      <c r="DN540" s="100"/>
      <c r="DO540" s="100"/>
      <c r="DP540" s="100"/>
      <c r="DQ540" s="100"/>
      <c r="DR540" s="100"/>
      <c r="DS540" s="100"/>
      <c r="DT540" s="100"/>
      <c r="DU540" s="100"/>
      <c r="DV540" s="100"/>
      <c r="DW540" s="100"/>
      <c r="DX540" s="100"/>
      <c r="DY540" s="100"/>
      <c r="DZ540" s="100"/>
      <c r="EA540" s="100"/>
      <c r="EB540" s="100"/>
      <c r="EC540" s="100"/>
      <c r="ED540" s="100"/>
      <c r="EE540" s="100"/>
      <c r="EF540" s="100"/>
      <c r="EG540" s="100"/>
      <c r="EH540" s="100"/>
      <c r="EI540" s="100"/>
      <c r="EJ540" s="100"/>
      <c r="EK540" s="100"/>
      <c r="EL540" s="100"/>
      <c r="EM540" s="100"/>
      <c r="EN540" s="100"/>
      <c r="EO540" s="100"/>
      <c r="EP540" s="100"/>
      <c r="EQ540" s="100"/>
      <c r="ER540" s="101"/>
      <c r="ES540" s="100"/>
      <c r="ET540" s="100"/>
      <c r="EU540" s="104"/>
      <c r="EV540" s="104"/>
      <c r="EW540" s="104"/>
      <c r="EX540" s="104"/>
      <c r="EY540" s="104"/>
      <c r="EZ540" s="104"/>
      <c r="FA540" s="104"/>
      <c r="FB540" s="104"/>
      <c r="FC540" s="104"/>
      <c r="FD540" s="104"/>
      <c r="FE540" s="104"/>
      <c r="FF540" s="104"/>
      <c r="FG540" s="104"/>
      <c r="FH540" s="104"/>
      <c r="FI540" s="104"/>
      <c r="FJ540" s="104"/>
      <c r="FK540" s="104"/>
      <c r="FL540" s="104"/>
      <c r="FM540" s="100"/>
      <c r="FN540" s="100"/>
      <c r="FO540" s="100"/>
      <c r="FP540" s="100"/>
      <c r="FQ540" s="100"/>
      <c r="FR540" s="100"/>
      <c r="FS540" s="100"/>
      <c r="FT540" s="100"/>
      <c r="FU540" s="100"/>
      <c r="FV540" s="100"/>
      <c r="FW540" s="100"/>
      <c r="FX540" s="100"/>
      <c r="FY540" s="100"/>
      <c r="FZ540" s="100"/>
      <c r="GA540" s="100"/>
    </row>
    <row r="541">
      <c r="A541" s="100"/>
      <c r="B541" s="100"/>
      <c r="C541" s="100"/>
      <c r="D541" s="100"/>
      <c r="E541" s="103"/>
      <c r="F541" s="100"/>
      <c r="G541" s="100"/>
      <c r="H541" s="100"/>
      <c r="I541" s="100"/>
      <c r="J541" s="103"/>
      <c r="K541" s="100"/>
      <c r="L541" s="100"/>
      <c r="M541" s="101"/>
      <c r="N541" s="102"/>
      <c r="O541" s="103"/>
      <c r="P541" s="103"/>
      <c r="Q541" s="103"/>
      <c r="R541" s="103"/>
      <c r="S541" s="103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1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  <c r="AW541" s="100"/>
      <c r="AX541" s="100"/>
      <c r="AY541" s="100"/>
      <c r="AZ541" s="100"/>
      <c r="BA541" s="100"/>
      <c r="BB541" s="100"/>
      <c r="BC541" s="100"/>
      <c r="BD541" s="100"/>
      <c r="BE541" s="100"/>
      <c r="BF541" s="100"/>
      <c r="BG541" s="100"/>
      <c r="BH541" s="100"/>
      <c r="BI541" s="100"/>
      <c r="BJ541" s="100"/>
      <c r="BK541" s="100"/>
      <c r="BL541" s="100"/>
      <c r="BM541" s="100"/>
      <c r="BN541" s="100"/>
      <c r="BO541" s="100"/>
      <c r="BP541" s="100"/>
      <c r="BQ541" s="100"/>
      <c r="BR541" s="100"/>
      <c r="BS541" s="100"/>
      <c r="BT541" s="100"/>
      <c r="BU541" s="100"/>
      <c r="BV541" s="100"/>
      <c r="BW541" s="100"/>
      <c r="BX541" s="100"/>
      <c r="BY541" s="100"/>
      <c r="BZ541" s="100"/>
      <c r="CA541" s="100"/>
      <c r="CB541" s="100"/>
      <c r="CC541" s="100"/>
      <c r="CD541" s="100"/>
      <c r="CE541" s="100"/>
      <c r="CF541" s="100"/>
      <c r="CG541" s="100"/>
      <c r="CH541" s="100"/>
      <c r="CI541" s="100"/>
      <c r="CJ541" s="100"/>
      <c r="CK541" s="100"/>
      <c r="CL541" s="100"/>
      <c r="CM541" s="100"/>
      <c r="CN541" s="100"/>
      <c r="CO541" s="100"/>
      <c r="CP541" s="100"/>
      <c r="CQ541" s="100"/>
      <c r="CR541" s="100"/>
      <c r="CS541" s="100"/>
      <c r="CT541" s="100"/>
      <c r="CU541" s="100"/>
      <c r="CV541" s="100"/>
      <c r="CW541" s="100"/>
      <c r="CX541" s="100"/>
      <c r="CY541" s="100"/>
      <c r="CZ541" s="100"/>
      <c r="DA541" s="100"/>
      <c r="DB541" s="100"/>
      <c r="DC541" s="100"/>
      <c r="DD541" s="100"/>
      <c r="DE541" s="100"/>
      <c r="DF541" s="100"/>
      <c r="DG541" s="100"/>
      <c r="DH541" s="100"/>
      <c r="DI541" s="100"/>
      <c r="DJ541" s="100"/>
      <c r="DK541" s="100"/>
      <c r="DL541" s="100"/>
      <c r="DM541" s="100"/>
      <c r="DN541" s="100"/>
      <c r="DO541" s="100"/>
      <c r="DP541" s="100"/>
      <c r="DQ541" s="100"/>
      <c r="DR541" s="100"/>
      <c r="DS541" s="100"/>
      <c r="DT541" s="100"/>
      <c r="DU541" s="100"/>
      <c r="DV541" s="100"/>
      <c r="DW541" s="100"/>
      <c r="DX541" s="100"/>
      <c r="DY541" s="100"/>
      <c r="DZ541" s="100"/>
      <c r="EA541" s="100"/>
      <c r="EB541" s="100"/>
      <c r="EC541" s="100"/>
      <c r="ED541" s="100"/>
      <c r="EE541" s="100"/>
      <c r="EF541" s="100"/>
      <c r="EG541" s="100"/>
      <c r="EH541" s="100"/>
      <c r="EI541" s="100"/>
      <c r="EJ541" s="100"/>
      <c r="EK541" s="100"/>
      <c r="EL541" s="100"/>
      <c r="EM541" s="100"/>
      <c r="EN541" s="100"/>
      <c r="EO541" s="100"/>
      <c r="EP541" s="100"/>
      <c r="EQ541" s="100"/>
      <c r="ER541" s="101"/>
      <c r="ES541" s="100"/>
      <c r="ET541" s="100"/>
      <c r="EU541" s="104"/>
      <c r="EV541" s="104"/>
      <c r="EW541" s="104"/>
      <c r="EX541" s="104"/>
      <c r="EY541" s="104"/>
      <c r="EZ541" s="104"/>
      <c r="FA541" s="104"/>
      <c r="FB541" s="104"/>
      <c r="FC541" s="104"/>
      <c r="FD541" s="104"/>
      <c r="FE541" s="104"/>
      <c r="FF541" s="104"/>
      <c r="FG541" s="104"/>
      <c r="FH541" s="104"/>
      <c r="FI541" s="104"/>
      <c r="FJ541" s="104"/>
      <c r="FK541" s="104"/>
      <c r="FL541" s="104"/>
      <c r="FM541" s="100"/>
      <c r="FN541" s="100"/>
      <c r="FO541" s="100"/>
      <c r="FP541" s="100"/>
      <c r="FQ541" s="100"/>
      <c r="FR541" s="100"/>
      <c r="FS541" s="100"/>
      <c r="FT541" s="100"/>
      <c r="FU541" s="100"/>
      <c r="FV541" s="100"/>
      <c r="FW541" s="100"/>
      <c r="FX541" s="100"/>
      <c r="FY541" s="100"/>
      <c r="FZ541" s="100"/>
      <c r="GA541" s="100"/>
    </row>
    <row r="542">
      <c r="A542" s="100"/>
      <c r="B542" s="100"/>
      <c r="C542" s="100"/>
      <c r="D542" s="100"/>
      <c r="E542" s="103"/>
      <c r="F542" s="100"/>
      <c r="G542" s="100"/>
      <c r="H542" s="100"/>
      <c r="I542" s="100"/>
      <c r="J542" s="103"/>
      <c r="K542" s="100"/>
      <c r="L542" s="100"/>
      <c r="M542" s="101"/>
      <c r="N542" s="102"/>
      <c r="O542" s="103"/>
      <c r="P542" s="103"/>
      <c r="Q542" s="103"/>
      <c r="R542" s="103"/>
      <c r="S542" s="103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1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  <c r="BB542" s="100"/>
      <c r="BC542" s="100"/>
      <c r="BD542" s="100"/>
      <c r="BE542" s="100"/>
      <c r="BF542" s="100"/>
      <c r="BG542" s="100"/>
      <c r="BH542" s="100"/>
      <c r="BI542" s="100"/>
      <c r="BJ542" s="100"/>
      <c r="BK542" s="100"/>
      <c r="BL542" s="100"/>
      <c r="BM542" s="100"/>
      <c r="BN542" s="100"/>
      <c r="BO542" s="100"/>
      <c r="BP542" s="100"/>
      <c r="BQ542" s="100"/>
      <c r="BR542" s="100"/>
      <c r="BS542" s="100"/>
      <c r="BT542" s="100"/>
      <c r="BU542" s="100"/>
      <c r="BV542" s="100"/>
      <c r="BW542" s="100"/>
      <c r="BX542" s="100"/>
      <c r="BY542" s="100"/>
      <c r="BZ542" s="100"/>
      <c r="CA542" s="100"/>
      <c r="CB542" s="100"/>
      <c r="CC542" s="100"/>
      <c r="CD542" s="100"/>
      <c r="CE542" s="100"/>
      <c r="CF542" s="100"/>
      <c r="CG542" s="100"/>
      <c r="CH542" s="100"/>
      <c r="CI542" s="100"/>
      <c r="CJ542" s="100"/>
      <c r="CK542" s="100"/>
      <c r="CL542" s="100"/>
      <c r="CM542" s="100"/>
      <c r="CN542" s="100"/>
      <c r="CO542" s="100"/>
      <c r="CP542" s="100"/>
      <c r="CQ542" s="100"/>
      <c r="CR542" s="100"/>
      <c r="CS542" s="100"/>
      <c r="CT542" s="100"/>
      <c r="CU542" s="100"/>
      <c r="CV542" s="100"/>
      <c r="CW542" s="100"/>
      <c r="CX542" s="100"/>
      <c r="CY542" s="100"/>
      <c r="CZ542" s="100"/>
      <c r="DA542" s="100"/>
      <c r="DB542" s="100"/>
      <c r="DC542" s="100"/>
      <c r="DD542" s="100"/>
      <c r="DE542" s="100"/>
      <c r="DF542" s="100"/>
      <c r="DG542" s="100"/>
      <c r="DH542" s="100"/>
      <c r="DI542" s="100"/>
      <c r="DJ542" s="100"/>
      <c r="DK542" s="100"/>
      <c r="DL542" s="100"/>
      <c r="DM542" s="100"/>
      <c r="DN542" s="100"/>
      <c r="DO542" s="100"/>
      <c r="DP542" s="100"/>
      <c r="DQ542" s="100"/>
      <c r="DR542" s="100"/>
      <c r="DS542" s="100"/>
      <c r="DT542" s="100"/>
      <c r="DU542" s="100"/>
      <c r="DV542" s="100"/>
      <c r="DW542" s="100"/>
      <c r="DX542" s="100"/>
      <c r="DY542" s="100"/>
      <c r="DZ542" s="100"/>
      <c r="EA542" s="100"/>
      <c r="EB542" s="100"/>
      <c r="EC542" s="100"/>
      <c r="ED542" s="100"/>
      <c r="EE542" s="100"/>
      <c r="EF542" s="100"/>
      <c r="EG542" s="100"/>
      <c r="EH542" s="100"/>
      <c r="EI542" s="100"/>
      <c r="EJ542" s="100"/>
      <c r="EK542" s="100"/>
      <c r="EL542" s="100"/>
      <c r="EM542" s="100"/>
      <c r="EN542" s="100"/>
      <c r="EO542" s="100"/>
      <c r="EP542" s="100"/>
      <c r="EQ542" s="100"/>
      <c r="ER542" s="101"/>
      <c r="ES542" s="100"/>
      <c r="ET542" s="100"/>
      <c r="EU542" s="104"/>
      <c r="EV542" s="104"/>
      <c r="EW542" s="104"/>
      <c r="EX542" s="104"/>
      <c r="EY542" s="104"/>
      <c r="EZ542" s="104"/>
      <c r="FA542" s="104"/>
      <c r="FB542" s="104"/>
      <c r="FC542" s="104"/>
      <c r="FD542" s="104"/>
      <c r="FE542" s="104"/>
      <c r="FF542" s="104"/>
      <c r="FG542" s="104"/>
      <c r="FH542" s="104"/>
      <c r="FI542" s="104"/>
      <c r="FJ542" s="104"/>
      <c r="FK542" s="104"/>
      <c r="FL542" s="104"/>
      <c r="FM542" s="100"/>
      <c r="FN542" s="100"/>
      <c r="FO542" s="100"/>
      <c r="FP542" s="100"/>
      <c r="FQ542" s="100"/>
      <c r="FR542" s="100"/>
      <c r="FS542" s="100"/>
      <c r="FT542" s="100"/>
      <c r="FU542" s="100"/>
      <c r="FV542" s="100"/>
      <c r="FW542" s="100"/>
      <c r="FX542" s="100"/>
      <c r="FY542" s="100"/>
      <c r="FZ542" s="100"/>
      <c r="GA542" s="100"/>
    </row>
    <row r="543">
      <c r="A543" s="100"/>
      <c r="B543" s="100"/>
      <c r="C543" s="100"/>
      <c r="D543" s="100"/>
      <c r="E543" s="103"/>
      <c r="F543" s="100"/>
      <c r="G543" s="100"/>
      <c r="H543" s="100"/>
      <c r="I543" s="100"/>
      <c r="J543" s="103"/>
      <c r="K543" s="100"/>
      <c r="L543" s="100"/>
      <c r="M543" s="101"/>
      <c r="N543" s="102"/>
      <c r="O543" s="103"/>
      <c r="P543" s="103"/>
      <c r="Q543" s="103"/>
      <c r="R543" s="103"/>
      <c r="S543" s="103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1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100"/>
      <c r="BC543" s="100"/>
      <c r="BD543" s="100"/>
      <c r="BE543" s="100"/>
      <c r="BF543" s="100"/>
      <c r="BG543" s="100"/>
      <c r="BH543" s="100"/>
      <c r="BI543" s="100"/>
      <c r="BJ543" s="100"/>
      <c r="BK543" s="100"/>
      <c r="BL543" s="100"/>
      <c r="BM543" s="100"/>
      <c r="BN543" s="100"/>
      <c r="BO543" s="100"/>
      <c r="BP543" s="100"/>
      <c r="BQ543" s="100"/>
      <c r="BR543" s="100"/>
      <c r="BS543" s="100"/>
      <c r="BT543" s="100"/>
      <c r="BU543" s="100"/>
      <c r="BV543" s="100"/>
      <c r="BW543" s="100"/>
      <c r="BX543" s="100"/>
      <c r="BY543" s="100"/>
      <c r="BZ543" s="100"/>
      <c r="CA543" s="100"/>
      <c r="CB543" s="100"/>
      <c r="CC543" s="100"/>
      <c r="CD543" s="100"/>
      <c r="CE543" s="100"/>
      <c r="CF543" s="100"/>
      <c r="CG543" s="100"/>
      <c r="CH543" s="100"/>
      <c r="CI543" s="100"/>
      <c r="CJ543" s="100"/>
      <c r="CK543" s="100"/>
      <c r="CL543" s="100"/>
      <c r="CM543" s="100"/>
      <c r="CN543" s="100"/>
      <c r="CO543" s="100"/>
      <c r="CP543" s="100"/>
      <c r="CQ543" s="100"/>
      <c r="CR543" s="100"/>
      <c r="CS543" s="100"/>
      <c r="CT543" s="100"/>
      <c r="CU543" s="100"/>
      <c r="CV543" s="100"/>
      <c r="CW543" s="100"/>
      <c r="CX543" s="100"/>
      <c r="CY543" s="100"/>
      <c r="CZ543" s="100"/>
      <c r="DA543" s="100"/>
      <c r="DB543" s="100"/>
      <c r="DC543" s="100"/>
      <c r="DD543" s="100"/>
      <c r="DE543" s="100"/>
      <c r="DF543" s="100"/>
      <c r="DG543" s="100"/>
      <c r="DH543" s="100"/>
      <c r="DI543" s="100"/>
      <c r="DJ543" s="100"/>
      <c r="DK543" s="100"/>
      <c r="DL543" s="100"/>
      <c r="DM543" s="100"/>
      <c r="DN543" s="100"/>
      <c r="DO543" s="100"/>
      <c r="DP543" s="100"/>
      <c r="DQ543" s="100"/>
      <c r="DR543" s="100"/>
      <c r="DS543" s="100"/>
      <c r="DT543" s="100"/>
      <c r="DU543" s="100"/>
      <c r="DV543" s="100"/>
      <c r="DW543" s="100"/>
      <c r="DX543" s="100"/>
      <c r="DY543" s="100"/>
      <c r="DZ543" s="100"/>
      <c r="EA543" s="100"/>
      <c r="EB543" s="100"/>
      <c r="EC543" s="100"/>
      <c r="ED543" s="100"/>
      <c r="EE543" s="100"/>
      <c r="EF543" s="100"/>
      <c r="EG543" s="100"/>
      <c r="EH543" s="100"/>
      <c r="EI543" s="100"/>
      <c r="EJ543" s="100"/>
      <c r="EK543" s="100"/>
      <c r="EL543" s="100"/>
      <c r="EM543" s="100"/>
      <c r="EN543" s="100"/>
      <c r="EO543" s="100"/>
      <c r="EP543" s="100"/>
      <c r="EQ543" s="100"/>
      <c r="ER543" s="101"/>
      <c r="ES543" s="100"/>
      <c r="ET543" s="100"/>
      <c r="EU543" s="104"/>
      <c r="EV543" s="104"/>
      <c r="EW543" s="104"/>
      <c r="EX543" s="104"/>
      <c r="EY543" s="104"/>
      <c r="EZ543" s="104"/>
      <c r="FA543" s="104"/>
      <c r="FB543" s="104"/>
      <c r="FC543" s="104"/>
      <c r="FD543" s="104"/>
      <c r="FE543" s="104"/>
      <c r="FF543" s="104"/>
      <c r="FG543" s="104"/>
      <c r="FH543" s="104"/>
      <c r="FI543" s="104"/>
      <c r="FJ543" s="104"/>
      <c r="FK543" s="104"/>
      <c r="FL543" s="104"/>
      <c r="FM543" s="100"/>
      <c r="FN543" s="100"/>
      <c r="FO543" s="100"/>
      <c r="FP543" s="100"/>
      <c r="FQ543" s="100"/>
      <c r="FR543" s="100"/>
      <c r="FS543" s="100"/>
      <c r="FT543" s="100"/>
      <c r="FU543" s="100"/>
      <c r="FV543" s="100"/>
      <c r="FW543" s="100"/>
      <c r="FX543" s="100"/>
      <c r="FY543" s="100"/>
      <c r="FZ543" s="100"/>
      <c r="GA543" s="100"/>
    </row>
    <row r="544">
      <c r="A544" s="100"/>
      <c r="B544" s="100"/>
      <c r="C544" s="100"/>
      <c r="D544" s="100"/>
      <c r="E544" s="103"/>
      <c r="F544" s="100"/>
      <c r="G544" s="100"/>
      <c r="H544" s="100"/>
      <c r="I544" s="100"/>
      <c r="J544" s="103"/>
      <c r="K544" s="100"/>
      <c r="L544" s="100"/>
      <c r="M544" s="101"/>
      <c r="N544" s="102"/>
      <c r="O544" s="103"/>
      <c r="P544" s="103"/>
      <c r="Q544" s="103"/>
      <c r="R544" s="103"/>
      <c r="S544" s="103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1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  <c r="BB544" s="100"/>
      <c r="BC544" s="100"/>
      <c r="BD544" s="100"/>
      <c r="BE544" s="100"/>
      <c r="BF544" s="100"/>
      <c r="BG544" s="100"/>
      <c r="BH544" s="100"/>
      <c r="BI544" s="100"/>
      <c r="BJ544" s="100"/>
      <c r="BK544" s="100"/>
      <c r="BL544" s="100"/>
      <c r="BM544" s="100"/>
      <c r="BN544" s="100"/>
      <c r="BO544" s="100"/>
      <c r="BP544" s="100"/>
      <c r="BQ544" s="100"/>
      <c r="BR544" s="100"/>
      <c r="BS544" s="100"/>
      <c r="BT544" s="100"/>
      <c r="BU544" s="100"/>
      <c r="BV544" s="100"/>
      <c r="BW544" s="100"/>
      <c r="BX544" s="100"/>
      <c r="BY544" s="100"/>
      <c r="BZ544" s="100"/>
      <c r="CA544" s="100"/>
      <c r="CB544" s="100"/>
      <c r="CC544" s="100"/>
      <c r="CD544" s="100"/>
      <c r="CE544" s="100"/>
      <c r="CF544" s="100"/>
      <c r="CG544" s="100"/>
      <c r="CH544" s="100"/>
      <c r="CI544" s="100"/>
      <c r="CJ544" s="100"/>
      <c r="CK544" s="100"/>
      <c r="CL544" s="100"/>
      <c r="CM544" s="100"/>
      <c r="CN544" s="100"/>
      <c r="CO544" s="100"/>
      <c r="CP544" s="100"/>
      <c r="CQ544" s="100"/>
      <c r="CR544" s="100"/>
      <c r="CS544" s="100"/>
      <c r="CT544" s="100"/>
      <c r="CU544" s="100"/>
      <c r="CV544" s="100"/>
      <c r="CW544" s="100"/>
      <c r="CX544" s="100"/>
      <c r="CY544" s="100"/>
      <c r="CZ544" s="100"/>
      <c r="DA544" s="100"/>
      <c r="DB544" s="100"/>
      <c r="DC544" s="100"/>
      <c r="DD544" s="100"/>
      <c r="DE544" s="100"/>
      <c r="DF544" s="100"/>
      <c r="DG544" s="100"/>
      <c r="DH544" s="100"/>
      <c r="DI544" s="100"/>
      <c r="DJ544" s="100"/>
      <c r="DK544" s="100"/>
      <c r="DL544" s="100"/>
      <c r="DM544" s="100"/>
      <c r="DN544" s="100"/>
      <c r="DO544" s="100"/>
      <c r="DP544" s="100"/>
      <c r="DQ544" s="100"/>
      <c r="DR544" s="100"/>
      <c r="DS544" s="100"/>
      <c r="DT544" s="100"/>
      <c r="DU544" s="100"/>
      <c r="DV544" s="100"/>
      <c r="DW544" s="100"/>
      <c r="DX544" s="100"/>
      <c r="DY544" s="100"/>
      <c r="DZ544" s="100"/>
      <c r="EA544" s="100"/>
      <c r="EB544" s="100"/>
      <c r="EC544" s="100"/>
      <c r="ED544" s="100"/>
      <c r="EE544" s="100"/>
      <c r="EF544" s="100"/>
      <c r="EG544" s="100"/>
      <c r="EH544" s="100"/>
      <c r="EI544" s="100"/>
      <c r="EJ544" s="100"/>
      <c r="EK544" s="100"/>
      <c r="EL544" s="100"/>
      <c r="EM544" s="100"/>
      <c r="EN544" s="100"/>
      <c r="EO544" s="100"/>
      <c r="EP544" s="100"/>
      <c r="EQ544" s="100"/>
      <c r="ER544" s="101"/>
      <c r="ES544" s="100"/>
      <c r="ET544" s="100"/>
      <c r="EU544" s="104"/>
      <c r="EV544" s="104"/>
      <c r="EW544" s="104"/>
      <c r="EX544" s="104"/>
      <c r="EY544" s="104"/>
      <c r="EZ544" s="104"/>
      <c r="FA544" s="104"/>
      <c r="FB544" s="104"/>
      <c r="FC544" s="104"/>
      <c r="FD544" s="104"/>
      <c r="FE544" s="104"/>
      <c r="FF544" s="104"/>
      <c r="FG544" s="104"/>
      <c r="FH544" s="104"/>
      <c r="FI544" s="104"/>
      <c r="FJ544" s="104"/>
      <c r="FK544" s="104"/>
      <c r="FL544" s="104"/>
      <c r="FM544" s="100"/>
      <c r="FN544" s="100"/>
      <c r="FO544" s="100"/>
      <c r="FP544" s="100"/>
      <c r="FQ544" s="100"/>
      <c r="FR544" s="100"/>
      <c r="FS544" s="100"/>
      <c r="FT544" s="100"/>
      <c r="FU544" s="100"/>
      <c r="FV544" s="100"/>
      <c r="FW544" s="100"/>
      <c r="FX544" s="100"/>
      <c r="FY544" s="100"/>
      <c r="FZ544" s="100"/>
      <c r="GA544" s="100"/>
    </row>
    <row r="545">
      <c r="A545" s="100"/>
      <c r="B545" s="100"/>
      <c r="C545" s="100"/>
      <c r="D545" s="100"/>
      <c r="E545" s="103"/>
      <c r="F545" s="100"/>
      <c r="G545" s="100"/>
      <c r="H545" s="100"/>
      <c r="I545" s="100"/>
      <c r="J545" s="103"/>
      <c r="K545" s="100"/>
      <c r="L545" s="100"/>
      <c r="M545" s="101"/>
      <c r="N545" s="102"/>
      <c r="O545" s="103"/>
      <c r="P545" s="103"/>
      <c r="Q545" s="103"/>
      <c r="R545" s="103"/>
      <c r="S545" s="103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1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  <c r="BB545" s="100"/>
      <c r="BC545" s="100"/>
      <c r="BD545" s="100"/>
      <c r="BE545" s="100"/>
      <c r="BF545" s="100"/>
      <c r="BG545" s="100"/>
      <c r="BH545" s="100"/>
      <c r="BI545" s="100"/>
      <c r="BJ545" s="100"/>
      <c r="BK545" s="100"/>
      <c r="BL545" s="100"/>
      <c r="BM545" s="100"/>
      <c r="BN545" s="100"/>
      <c r="BO545" s="100"/>
      <c r="BP545" s="100"/>
      <c r="BQ545" s="100"/>
      <c r="BR545" s="100"/>
      <c r="BS545" s="100"/>
      <c r="BT545" s="100"/>
      <c r="BU545" s="100"/>
      <c r="BV545" s="100"/>
      <c r="BW545" s="100"/>
      <c r="BX545" s="100"/>
      <c r="BY545" s="100"/>
      <c r="BZ545" s="100"/>
      <c r="CA545" s="100"/>
      <c r="CB545" s="100"/>
      <c r="CC545" s="100"/>
      <c r="CD545" s="100"/>
      <c r="CE545" s="100"/>
      <c r="CF545" s="100"/>
      <c r="CG545" s="100"/>
      <c r="CH545" s="100"/>
      <c r="CI545" s="100"/>
      <c r="CJ545" s="100"/>
      <c r="CK545" s="100"/>
      <c r="CL545" s="100"/>
      <c r="CM545" s="100"/>
      <c r="CN545" s="100"/>
      <c r="CO545" s="100"/>
      <c r="CP545" s="100"/>
      <c r="CQ545" s="100"/>
      <c r="CR545" s="100"/>
      <c r="CS545" s="100"/>
      <c r="CT545" s="100"/>
      <c r="CU545" s="100"/>
      <c r="CV545" s="100"/>
      <c r="CW545" s="100"/>
      <c r="CX545" s="100"/>
      <c r="CY545" s="100"/>
      <c r="CZ545" s="100"/>
      <c r="DA545" s="100"/>
      <c r="DB545" s="100"/>
      <c r="DC545" s="100"/>
      <c r="DD545" s="100"/>
      <c r="DE545" s="100"/>
      <c r="DF545" s="100"/>
      <c r="DG545" s="100"/>
      <c r="DH545" s="100"/>
      <c r="DI545" s="100"/>
      <c r="DJ545" s="100"/>
      <c r="DK545" s="100"/>
      <c r="DL545" s="100"/>
      <c r="DM545" s="100"/>
      <c r="DN545" s="100"/>
      <c r="DO545" s="100"/>
      <c r="DP545" s="100"/>
      <c r="DQ545" s="100"/>
      <c r="DR545" s="100"/>
      <c r="DS545" s="100"/>
      <c r="DT545" s="100"/>
      <c r="DU545" s="100"/>
      <c r="DV545" s="100"/>
      <c r="DW545" s="100"/>
      <c r="DX545" s="100"/>
      <c r="DY545" s="100"/>
      <c r="DZ545" s="100"/>
      <c r="EA545" s="100"/>
      <c r="EB545" s="100"/>
      <c r="EC545" s="100"/>
      <c r="ED545" s="100"/>
      <c r="EE545" s="100"/>
      <c r="EF545" s="100"/>
      <c r="EG545" s="100"/>
      <c r="EH545" s="100"/>
      <c r="EI545" s="100"/>
      <c r="EJ545" s="100"/>
      <c r="EK545" s="100"/>
      <c r="EL545" s="100"/>
      <c r="EM545" s="100"/>
      <c r="EN545" s="100"/>
      <c r="EO545" s="100"/>
      <c r="EP545" s="100"/>
      <c r="EQ545" s="100"/>
      <c r="ER545" s="101"/>
      <c r="ES545" s="100"/>
      <c r="ET545" s="100"/>
      <c r="EU545" s="104"/>
      <c r="EV545" s="104"/>
      <c r="EW545" s="104"/>
      <c r="EX545" s="104"/>
      <c r="EY545" s="104"/>
      <c r="EZ545" s="104"/>
      <c r="FA545" s="104"/>
      <c r="FB545" s="104"/>
      <c r="FC545" s="104"/>
      <c r="FD545" s="104"/>
      <c r="FE545" s="104"/>
      <c r="FF545" s="104"/>
      <c r="FG545" s="104"/>
      <c r="FH545" s="104"/>
      <c r="FI545" s="104"/>
      <c r="FJ545" s="104"/>
      <c r="FK545" s="104"/>
      <c r="FL545" s="104"/>
      <c r="FM545" s="100"/>
      <c r="FN545" s="100"/>
      <c r="FO545" s="100"/>
      <c r="FP545" s="100"/>
      <c r="FQ545" s="100"/>
      <c r="FR545" s="100"/>
      <c r="FS545" s="100"/>
      <c r="FT545" s="100"/>
      <c r="FU545" s="100"/>
      <c r="FV545" s="100"/>
      <c r="FW545" s="100"/>
      <c r="FX545" s="100"/>
      <c r="FY545" s="100"/>
      <c r="FZ545" s="100"/>
      <c r="GA545" s="100"/>
    </row>
    <row r="546">
      <c r="A546" s="100"/>
      <c r="B546" s="100"/>
      <c r="C546" s="100"/>
      <c r="D546" s="100"/>
      <c r="E546" s="103"/>
      <c r="F546" s="100"/>
      <c r="G546" s="100"/>
      <c r="H546" s="100"/>
      <c r="I546" s="100"/>
      <c r="J546" s="103"/>
      <c r="K546" s="100"/>
      <c r="L546" s="100"/>
      <c r="M546" s="101"/>
      <c r="N546" s="102"/>
      <c r="O546" s="103"/>
      <c r="P546" s="103"/>
      <c r="Q546" s="103"/>
      <c r="R546" s="103"/>
      <c r="S546" s="103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1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  <c r="BB546" s="100"/>
      <c r="BC546" s="100"/>
      <c r="BD546" s="100"/>
      <c r="BE546" s="100"/>
      <c r="BF546" s="100"/>
      <c r="BG546" s="100"/>
      <c r="BH546" s="100"/>
      <c r="BI546" s="100"/>
      <c r="BJ546" s="100"/>
      <c r="BK546" s="100"/>
      <c r="BL546" s="100"/>
      <c r="BM546" s="100"/>
      <c r="BN546" s="100"/>
      <c r="BO546" s="100"/>
      <c r="BP546" s="100"/>
      <c r="BQ546" s="100"/>
      <c r="BR546" s="100"/>
      <c r="BS546" s="100"/>
      <c r="BT546" s="100"/>
      <c r="BU546" s="100"/>
      <c r="BV546" s="100"/>
      <c r="BW546" s="100"/>
      <c r="BX546" s="100"/>
      <c r="BY546" s="100"/>
      <c r="BZ546" s="100"/>
      <c r="CA546" s="100"/>
      <c r="CB546" s="100"/>
      <c r="CC546" s="100"/>
      <c r="CD546" s="100"/>
      <c r="CE546" s="100"/>
      <c r="CF546" s="100"/>
      <c r="CG546" s="100"/>
      <c r="CH546" s="100"/>
      <c r="CI546" s="100"/>
      <c r="CJ546" s="100"/>
      <c r="CK546" s="100"/>
      <c r="CL546" s="100"/>
      <c r="CM546" s="100"/>
      <c r="CN546" s="100"/>
      <c r="CO546" s="100"/>
      <c r="CP546" s="100"/>
      <c r="CQ546" s="100"/>
      <c r="CR546" s="100"/>
      <c r="CS546" s="100"/>
      <c r="CT546" s="100"/>
      <c r="CU546" s="100"/>
      <c r="CV546" s="100"/>
      <c r="CW546" s="100"/>
      <c r="CX546" s="100"/>
      <c r="CY546" s="100"/>
      <c r="CZ546" s="100"/>
      <c r="DA546" s="100"/>
      <c r="DB546" s="100"/>
      <c r="DC546" s="100"/>
      <c r="DD546" s="100"/>
      <c r="DE546" s="100"/>
      <c r="DF546" s="100"/>
      <c r="DG546" s="100"/>
      <c r="DH546" s="100"/>
      <c r="DI546" s="100"/>
      <c r="DJ546" s="100"/>
      <c r="DK546" s="100"/>
      <c r="DL546" s="100"/>
      <c r="DM546" s="100"/>
      <c r="DN546" s="100"/>
      <c r="DO546" s="100"/>
      <c r="DP546" s="100"/>
      <c r="DQ546" s="100"/>
      <c r="DR546" s="100"/>
      <c r="DS546" s="100"/>
      <c r="DT546" s="100"/>
      <c r="DU546" s="100"/>
      <c r="DV546" s="100"/>
      <c r="DW546" s="100"/>
      <c r="DX546" s="100"/>
      <c r="DY546" s="100"/>
      <c r="DZ546" s="100"/>
      <c r="EA546" s="100"/>
      <c r="EB546" s="100"/>
      <c r="EC546" s="100"/>
      <c r="ED546" s="100"/>
      <c r="EE546" s="100"/>
      <c r="EF546" s="100"/>
      <c r="EG546" s="100"/>
      <c r="EH546" s="100"/>
      <c r="EI546" s="100"/>
      <c r="EJ546" s="100"/>
      <c r="EK546" s="100"/>
      <c r="EL546" s="100"/>
      <c r="EM546" s="100"/>
      <c r="EN546" s="100"/>
      <c r="EO546" s="100"/>
      <c r="EP546" s="100"/>
      <c r="EQ546" s="100"/>
      <c r="ER546" s="101"/>
      <c r="ES546" s="100"/>
      <c r="ET546" s="100"/>
      <c r="EU546" s="104"/>
      <c r="EV546" s="104"/>
      <c r="EW546" s="104"/>
      <c r="EX546" s="104"/>
      <c r="EY546" s="104"/>
      <c r="EZ546" s="104"/>
      <c r="FA546" s="104"/>
      <c r="FB546" s="104"/>
      <c r="FC546" s="104"/>
      <c r="FD546" s="104"/>
      <c r="FE546" s="104"/>
      <c r="FF546" s="104"/>
      <c r="FG546" s="104"/>
      <c r="FH546" s="104"/>
      <c r="FI546" s="104"/>
      <c r="FJ546" s="104"/>
      <c r="FK546" s="104"/>
      <c r="FL546" s="104"/>
      <c r="FM546" s="100"/>
      <c r="FN546" s="100"/>
      <c r="FO546" s="100"/>
      <c r="FP546" s="100"/>
      <c r="FQ546" s="100"/>
      <c r="FR546" s="100"/>
      <c r="FS546" s="100"/>
      <c r="FT546" s="100"/>
      <c r="FU546" s="100"/>
      <c r="FV546" s="100"/>
      <c r="FW546" s="100"/>
      <c r="FX546" s="100"/>
      <c r="FY546" s="100"/>
      <c r="FZ546" s="100"/>
      <c r="GA546" s="100"/>
    </row>
    <row r="547">
      <c r="A547" s="100"/>
      <c r="B547" s="100"/>
      <c r="C547" s="100"/>
      <c r="D547" s="100"/>
      <c r="E547" s="103"/>
      <c r="F547" s="100"/>
      <c r="G547" s="100"/>
      <c r="H547" s="100"/>
      <c r="I547" s="100"/>
      <c r="J547" s="103"/>
      <c r="K547" s="100"/>
      <c r="L547" s="100"/>
      <c r="M547" s="101"/>
      <c r="N547" s="102"/>
      <c r="O547" s="103"/>
      <c r="P547" s="103"/>
      <c r="Q547" s="103"/>
      <c r="R547" s="103"/>
      <c r="S547" s="103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1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  <c r="BB547" s="100"/>
      <c r="BC547" s="100"/>
      <c r="BD547" s="100"/>
      <c r="BE547" s="100"/>
      <c r="BF547" s="100"/>
      <c r="BG547" s="100"/>
      <c r="BH547" s="100"/>
      <c r="BI547" s="100"/>
      <c r="BJ547" s="100"/>
      <c r="BK547" s="100"/>
      <c r="BL547" s="100"/>
      <c r="BM547" s="100"/>
      <c r="BN547" s="100"/>
      <c r="BO547" s="100"/>
      <c r="BP547" s="100"/>
      <c r="BQ547" s="100"/>
      <c r="BR547" s="100"/>
      <c r="BS547" s="100"/>
      <c r="BT547" s="100"/>
      <c r="BU547" s="100"/>
      <c r="BV547" s="100"/>
      <c r="BW547" s="100"/>
      <c r="BX547" s="100"/>
      <c r="BY547" s="100"/>
      <c r="BZ547" s="100"/>
      <c r="CA547" s="100"/>
      <c r="CB547" s="100"/>
      <c r="CC547" s="100"/>
      <c r="CD547" s="100"/>
      <c r="CE547" s="100"/>
      <c r="CF547" s="100"/>
      <c r="CG547" s="100"/>
      <c r="CH547" s="100"/>
      <c r="CI547" s="100"/>
      <c r="CJ547" s="100"/>
      <c r="CK547" s="100"/>
      <c r="CL547" s="100"/>
      <c r="CM547" s="100"/>
      <c r="CN547" s="100"/>
      <c r="CO547" s="100"/>
      <c r="CP547" s="100"/>
      <c r="CQ547" s="100"/>
      <c r="CR547" s="100"/>
      <c r="CS547" s="100"/>
      <c r="CT547" s="100"/>
      <c r="CU547" s="100"/>
      <c r="CV547" s="100"/>
      <c r="CW547" s="100"/>
      <c r="CX547" s="100"/>
      <c r="CY547" s="100"/>
      <c r="CZ547" s="100"/>
      <c r="DA547" s="100"/>
      <c r="DB547" s="100"/>
      <c r="DC547" s="100"/>
      <c r="DD547" s="100"/>
      <c r="DE547" s="100"/>
      <c r="DF547" s="100"/>
      <c r="DG547" s="100"/>
      <c r="DH547" s="100"/>
      <c r="DI547" s="100"/>
      <c r="DJ547" s="100"/>
      <c r="DK547" s="100"/>
      <c r="DL547" s="100"/>
      <c r="DM547" s="100"/>
      <c r="DN547" s="100"/>
      <c r="DO547" s="100"/>
      <c r="DP547" s="100"/>
      <c r="DQ547" s="100"/>
      <c r="DR547" s="100"/>
      <c r="DS547" s="100"/>
      <c r="DT547" s="100"/>
      <c r="DU547" s="100"/>
      <c r="DV547" s="100"/>
      <c r="DW547" s="100"/>
      <c r="DX547" s="100"/>
      <c r="DY547" s="100"/>
      <c r="DZ547" s="100"/>
      <c r="EA547" s="100"/>
      <c r="EB547" s="100"/>
      <c r="EC547" s="100"/>
      <c r="ED547" s="100"/>
      <c r="EE547" s="100"/>
      <c r="EF547" s="100"/>
      <c r="EG547" s="100"/>
      <c r="EH547" s="100"/>
      <c r="EI547" s="100"/>
      <c r="EJ547" s="100"/>
      <c r="EK547" s="100"/>
      <c r="EL547" s="100"/>
      <c r="EM547" s="100"/>
      <c r="EN547" s="100"/>
      <c r="EO547" s="100"/>
      <c r="EP547" s="100"/>
      <c r="EQ547" s="100"/>
      <c r="ER547" s="101"/>
      <c r="ES547" s="100"/>
      <c r="ET547" s="100"/>
      <c r="EU547" s="104"/>
      <c r="EV547" s="104"/>
      <c r="EW547" s="104"/>
      <c r="EX547" s="104"/>
      <c r="EY547" s="104"/>
      <c r="EZ547" s="104"/>
      <c r="FA547" s="104"/>
      <c r="FB547" s="104"/>
      <c r="FC547" s="104"/>
      <c r="FD547" s="104"/>
      <c r="FE547" s="104"/>
      <c r="FF547" s="104"/>
      <c r="FG547" s="104"/>
      <c r="FH547" s="104"/>
      <c r="FI547" s="104"/>
      <c r="FJ547" s="104"/>
      <c r="FK547" s="104"/>
      <c r="FL547" s="104"/>
      <c r="FM547" s="100"/>
      <c r="FN547" s="100"/>
      <c r="FO547" s="100"/>
      <c r="FP547" s="100"/>
      <c r="FQ547" s="100"/>
      <c r="FR547" s="100"/>
      <c r="FS547" s="100"/>
      <c r="FT547" s="100"/>
      <c r="FU547" s="100"/>
      <c r="FV547" s="100"/>
      <c r="FW547" s="100"/>
      <c r="FX547" s="100"/>
      <c r="FY547" s="100"/>
      <c r="FZ547" s="100"/>
      <c r="GA547" s="100"/>
    </row>
    <row r="548">
      <c r="A548" s="100"/>
      <c r="B548" s="100"/>
      <c r="C548" s="100"/>
      <c r="D548" s="100"/>
      <c r="E548" s="103"/>
      <c r="F548" s="100"/>
      <c r="G548" s="100"/>
      <c r="H548" s="100"/>
      <c r="I548" s="100"/>
      <c r="J548" s="103"/>
      <c r="K548" s="100"/>
      <c r="L548" s="100"/>
      <c r="M548" s="101"/>
      <c r="N548" s="102"/>
      <c r="O548" s="103"/>
      <c r="P548" s="103"/>
      <c r="Q548" s="103"/>
      <c r="R548" s="103"/>
      <c r="S548" s="103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1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  <c r="BB548" s="100"/>
      <c r="BC548" s="100"/>
      <c r="BD548" s="100"/>
      <c r="BE548" s="100"/>
      <c r="BF548" s="100"/>
      <c r="BG548" s="100"/>
      <c r="BH548" s="100"/>
      <c r="BI548" s="100"/>
      <c r="BJ548" s="100"/>
      <c r="BK548" s="100"/>
      <c r="BL548" s="100"/>
      <c r="BM548" s="100"/>
      <c r="BN548" s="100"/>
      <c r="BO548" s="100"/>
      <c r="BP548" s="100"/>
      <c r="BQ548" s="100"/>
      <c r="BR548" s="100"/>
      <c r="BS548" s="100"/>
      <c r="BT548" s="100"/>
      <c r="BU548" s="100"/>
      <c r="BV548" s="100"/>
      <c r="BW548" s="100"/>
      <c r="BX548" s="100"/>
      <c r="BY548" s="100"/>
      <c r="BZ548" s="100"/>
      <c r="CA548" s="100"/>
      <c r="CB548" s="100"/>
      <c r="CC548" s="100"/>
      <c r="CD548" s="100"/>
      <c r="CE548" s="100"/>
      <c r="CF548" s="100"/>
      <c r="CG548" s="100"/>
      <c r="CH548" s="100"/>
      <c r="CI548" s="100"/>
      <c r="CJ548" s="100"/>
      <c r="CK548" s="100"/>
      <c r="CL548" s="100"/>
      <c r="CM548" s="100"/>
      <c r="CN548" s="100"/>
      <c r="CO548" s="100"/>
      <c r="CP548" s="100"/>
      <c r="CQ548" s="100"/>
      <c r="CR548" s="100"/>
      <c r="CS548" s="100"/>
      <c r="CT548" s="100"/>
      <c r="CU548" s="100"/>
      <c r="CV548" s="100"/>
      <c r="CW548" s="100"/>
      <c r="CX548" s="100"/>
      <c r="CY548" s="100"/>
      <c r="CZ548" s="100"/>
      <c r="DA548" s="100"/>
      <c r="DB548" s="100"/>
      <c r="DC548" s="100"/>
      <c r="DD548" s="100"/>
      <c r="DE548" s="100"/>
      <c r="DF548" s="100"/>
      <c r="DG548" s="100"/>
      <c r="DH548" s="100"/>
      <c r="DI548" s="100"/>
      <c r="DJ548" s="100"/>
      <c r="DK548" s="100"/>
      <c r="DL548" s="100"/>
      <c r="DM548" s="100"/>
      <c r="DN548" s="100"/>
      <c r="DO548" s="100"/>
      <c r="DP548" s="100"/>
      <c r="DQ548" s="100"/>
      <c r="DR548" s="100"/>
      <c r="DS548" s="100"/>
      <c r="DT548" s="100"/>
      <c r="DU548" s="100"/>
      <c r="DV548" s="100"/>
      <c r="DW548" s="100"/>
      <c r="DX548" s="100"/>
      <c r="DY548" s="100"/>
      <c r="DZ548" s="100"/>
      <c r="EA548" s="100"/>
      <c r="EB548" s="100"/>
      <c r="EC548" s="100"/>
      <c r="ED548" s="100"/>
      <c r="EE548" s="100"/>
      <c r="EF548" s="100"/>
      <c r="EG548" s="100"/>
      <c r="EH548" s="100"/>
      <c r="EI548" s="100"/>
      <c r="EJ548" s="100"/>
      <c r="EK548" s="100"/>
      <c r="EL548" s="100"/>
      <c r="EM548" s="100"/>
      <c r="EN548" s="100"/>
      <c r="EO548" s="100"/>
      <c r="EP548" s="100"/>
      <c r="EQ548" s="100"/>
      <c r="ER548" s="101"/>
      <c r="ES548" s="100"/>
      <c r="ET548" s="100"/>
      <c r="EU548" s="104"/>
      <c r="EV548" s="104"/>
      <c r="EW548" s="104"/>
      <c r="EX548" s="104"/>
      <c r="EY548" s="104"/>
      <c r="EZ548" s="104"/>
      <c r="FA548" s="104"/>
      <c r="FB548" s="104"/>
      <c r="FC548" s="104"/>
      <c r="FD548" s="104"/>
      <c r="FE548" s="104"/>
      <c r="FF548" s="104"/>
      <c r="FG548" s="104"/>
      <c r="FH548" s="104"/>
      <c r="FI548" s="104"/>
      <c r="FJ548" s="104"/>
      <c r="FK548" s="104"/>
      <c r="FL548" s="104"/>
      <c r="FM548" s="100"/>
      <c r="FN548" s="100"/>
      <c r="FO548" s="100"/>
      <c r="FP548" s="100"/>
      <c r="FQ548" s="100"/>
      <c r="FR548" s="100"/>
      <c r="FS548" s="100"/>
      <c r="FT548" s="100"/>
      <c r="FU548" s="100"/>
      <c r="FV548" s="100"/>
      <c r="FW548" s="100"/>
      <c r="FX548" s="100"/>
      <c r="FY548" s="100"/>
      <c r="FZ548" s="100"/>
      <c r="GA548" s="100"/>
    </row>
    <row r="549">
      <c r="A549" s="100"/>
      <c r="B549" s="100"/>
      <c r="C549" s="100"/>
      <c r="D549" s="100"/>
      <c r="E549" s="103"/>
      <c r="F549" s="100"/>
      <c r="G549" s="100"/>
      <c r="H549" s="100"/>
      <c r="I549" s="100"/>
      <c r="J549" s="103"/>
      <c r="K549" s="100"/>
      <c r="L549" s="100"/>
      <c r="M549" s="101"/>
      <c r="N549" s="102"/>
      <c r="O549" s="103"/>
      <c r="P549" s="103"/>
      <c r="Q549" s="103"/>
      <c r="R549" s="103"/>
      <c r="S549" s="103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1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  <c r="BB549" s="100"/>
      <c r="BC549" s="100"/>
      <c r="BD549" s="100"/>
      <c r="BE549" s="100"/>
      <c r="BF549" s="100"/>
      <c r="BG549" s="100"/>
      <c r="BH549" s="100"/>
      <c r="BI549" s="100"/>
      <c r="BJ549" s="100"/>
      <c r="BK549" s="100"/>
      <c r="BL549" s="100"/>
      <c r="BM549" s="100"/>
      <c r="BN549" s="100"/>
      <c r="BO549" s="100"/>
      <c r="BP549" s="100"/>
      <c r="BQ549" s="100"/>
      <c r="BR549" s="100"/>
      <c r="BS549" s="100"/>
      <c r="BT549" s="100"/>
      <c r="BU549" s="100"/>
      <c r="BV549" s="100"/>
      <c r="BW549" s="100"/>
      <c r="BX549" s="100"/>
      <c r="BY549" s="100"/>
      <c r="BZ549" s="100"/>
      <c r="CA549" s="100"/>
      <c r="CB549" s="100"/>
      <c r="CC549" s="100"/>
      <c r="CD549" s="100"/>
      <c r="CE549" s="100"/>
      <c r="CF549" s="100"/>
      <c r="CG549" s="100"/>
      <c r="CH549" s="100"/>
      <c r="CI549" s="100"/>
      <c r="CJ549" s="100"/>
      <c r="CK549" s="100"/>
      <c r="CL549" s="100"/>
      <c r="CM549" s="100"/>
      <c r="CN549" s="100"/>
      <c r="CO549" s="100"/>
      <c r="CP549" s="100"/>
      <c r="CQ549" s="100"/>
      <c r="CR549" s="100"/>
      <c r="CS549" s="100"/>
      <c r="CT549" s="100"/>
      <c r="CU549" s="100"/>
      <c r="CV549" s="100"/>
      <c r="CW549" s="100"/>
      <c r="CX549" s="100"/>
      <c r="CY549" s="100"/>
      <c r="CZ549" s="100"/>
      <c r="DA549" s="100"/>
      <c r="DB549" s="100"/>
      <c r="DC549" s="100"/>
      <c r="DD549" s="100"/>
      <c r="DE549" s="100"/>
      <c r="DF549" s="100"/>
      <c r="DG549" s="100"/>
      <c r="DH549" s="100"/>
      <c r="DI549" s="100"/>
      <c r="DJ549" s="100"/>
      <c r="DK549" s="100"/>
      <c r="DL549" s="100"/>
      <c r="DM549" s="100"/>
      <c r="DN549" s="100"/>
      <c r="DO549" s="100"/>
      <c r="DP549" s="100"/>
      <c r="DQ549" s="100"/>
      <c r="DR549" s="100"/>
      <c r="DS549" s="100"/>
      <c r="DT549" s="100"/>
      <c r="DU549" s="100"/>
      <c r="DV549" s="100"/>
      <c r="DW549" s="100"/>
      <c r="DX549" s="100"/>
      <c r="DY549" s="100"/>
      <c r="DZ549" s="100"/>
      <c r="EA549" s="100"/>
      <c r="EB549" s="100"/>
      <c r="EC549" s="100"/>
      <c r="ED549" s="100"/>
      <c r="EE549" s="100"/>
      <c r="EF549" s="100"/>
      <c r="EG549" s="100"/>
      <c r="EH549" s="100"/>
      <c r="EI549" s="100"/>
      <c r="EJ549" s="100"/>
      <c r="EK549" s="100"/>
      <c r="EL549" s="100"/>
      <c r="EM549" s="100"/>
      <c r="EN549" s="100"/>
      <c r="EO549" s="100"/>
      <c r="EP549" s="100"/>
      <c r="EQ549" s="100"/>
      <c r="ER549" s="101"/>
      <c r="ES549" s="100"/>
      <c r="ET549" s="100"/>
      <c r="EU549" s="104"/>
      <c r="EV549" s="104"/>
      <c r="EW549" s="104"/>
      <c r="EX549" s="104"/>
      <c r="EY549" s="104"/>
      <c r="EZ549" s="104"/>
      <c r="FA549" s="104"/>
      <c r="FB549" s="104"/>
      <c r="FC549" s="104"/>
      <c r="FD549" s="104"/>
      <c r="FE549" s="104"/>
      <c r="FF549" s="104"/>
      <c r="FG549" s="104"/>
      <c r="FH549" s="104"/>
      <c r="FI549" s="104"/>
      <c r="FJ549" s="104"/>
      <c r="FK549" s="104"/>
      <c r="FL549" s="104"/>
      <c r="FM549" s="100"/>
      <c r="FN549" s="100"/>
      <c r="FO549" s="100"/>
      <c r="FP549" s="100"/>
      <c r="FQ549" s="100"/>
      <c r="FR549" s="100"/>
      <c r="FS549" s="100"/>
      <c r="FT549" s="100"/>
      <c r="FU549" s="100"/>
      <c r="FV549" s="100"/>
      <c r="FW549" s="100"/>
      <c r="FX549" s="100"/>
      <c r="FY549" s="100"/>
      <c r="FZ549" s="100"/>
      <c r="GA549" s="100"/>
    </row>
    <row r="550">
      <c r="A550" s="100"/>
      <c r="B550" s="100"/>
      <c r="C550" s="100"/>
      <c r="D550" s="100"/>
      <c r="E550" s="103"/>
      <c r="F550" s="100"/>
      <c r="G550" s="100"/>
      <c r="H550" s="100"/>
      <c r="I550" s="100"/>
      <c r="J550" s="103"/>
      <c r="K550" s="100"/>
      <c r="L550" s="100"/>
      <c r="M550" s="101"/>
      <c r="N550" s="102"/>
      <c r="O550" s="103"/>
      <c r="P550" s="103"/>
      <c r="Q550" s="103"/>
      <c r="R550" s="103"/>
      <c r="S550" s="103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1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  <c r="BE550" s="100"/>
      <c r="BF550" s="100"/>
      <c r="BG550" s="100"/>
      <c r="BH550" s="100"/>
      <c r="BI550" s="100"/>
      <c r="BJ550" s="100"/>
      <c r="BK550" s="100"/>
      <c r="BL550" s="100"/>
      <c r="BM550" s="100"/>
      <c r="BN550" s="100"/>
      <c r="BO550" s="100"/>
      <c r="BP550" s="100"/>
      <c r="BQ550" s="100"/>
      <c r="BR550" s="100"/>
      <c r="BS550" s="100"/>
      <c r="BT550" s="100"/>
      <c r="BU550" s="100"/>
      <c r="BV550" s="100"/>
      <c r="BW550" s="100"/>
      <c r="BX550" s="100"/>
      <c r="BY550" s="100"/>
      <c r="BZ550" s="100"/>
      <c r="CA550" s="100"/>
      <c r="CB550" s="100"/>
      <c r="CC550" s="100"/>
      <c r="CD550" s="100"/>
      <c r="CE550" s="100"/>
      <c r="CF550" s="100"/>
      <c r="CG550" s="100"/>
      <c r="CH550" s="100"/>
      <c r="CI550" s="100"/>
      <c r="CJ550" s="100"/>
      <c r="CK550" s="100"/>
      <c r="CL550" s="100"/>
      <c r="CM550" s="100"/>
      <c r="CN550" s="100"/>
      <c r="CO550" s="100"/>
      <c r="CP550" s="100"/>
      <c r="CQ550" s="100"/>
      <c r="CR550" s="100"/>
      <c r="CS550" s="100"/>
      <c r="CT550" s="100"/>
      <c r="CU550" s="100"/>
      <c r="CV550" s="100"/>
      <c r="CW550" s="100"/>
      <c r="CX550" s="100"/>
      <c r="CY550" s="100"/>
      <c r="CZ550" s="100"/>
      <c r="DA550" s="100"/>
      <c r="DB550" s="100"/>
      <c r="DC550" s="100"/>
      <c r="DD550" s="100"/>
      <c r="DE550" s="100"/>
      <c r="DF550" s="100"/>
      <c r="DG550" s="100"/>
      <c r="DH550" s="100"/>
      <c r="DI550" s="100"/>
      <c r="DJ550" s="100"/>
      <c r="DK550" s="100"/>
      <c r="DL550" s="100"/>
      <c r="DM550" s="100"/>
      <c r="DN550" s="100"/>
      <c r="DO550" s="100"/>
      <c r="DP550" s="100"/>
      <c r="DQ550" s="100"/>
      <c r="DR550" s="100"/>
      <c r="DS550" s="100"/>
      <c r="DT550" s="100"/>
      <c r="DU550" s="100"/>
      <c r="DV550" s="100"/>
      <c r="DW550" s="100"/>
      <c r="DX550" s="100"/>
      <c r="DY550" s="100"/>
      <c r="DZ550" s="100"/>
      <c r="EA550" s="100"/>
      <c r="EB550" s="100"/>
      <c r="EC550" s="100"/>
      <c r="ED550" s="100"/>
      <c r="EE550" s="100"/>
      <c r="EF550" s="100"/>
      <c r="EG550" s="100"/>
      <c r="EH550" s="100"/>
      <c r="EI550" s="100"/>
      <c r="EJ550" s="100"/>
      <c r="EK550" s="100"/>
      <c r="EL550" s="100"/>
      <c r="EM550" s="100"/>
      <c r="EN550" s="100"/>
      <c r="EO550" s="100"/>
      <c r="EP550" s="100"/>
      <c r="EQ550" s="100"/>
      <c r="ER550" s="101"/>
      <c r="ES550" s="100"/>
      <c r="ET550" s="100"/>
      <c r="EU550" s="104"/>
      <c r="EV550" s="104"/>
      <c r="EW550" s="104"/>
      <c r="EX550" s="104"/>
      <c r="EY550" s="104"/>
      <c r="EZ550" s="104"/>
      <c r="FA550" s="104"/>
      <c r="FB550" s="104"/>
      <c r="FC550" s="104"/>
      <c r="FD550" s="104"/>
      <c r="FE550" s="104"/>
      <c r="FF550" s="104"/>
      <c r="FG550" s="104"/>
      <c r="FH550" s="104"/>
      <c r="FI550" s="104"/>
      <c r="FJ550" s="104"/>
      <c r="FK550" s="104"/>
      <c r="FL550" s="104"/>
      <c r="FM550" s="100"/>
      <c r="FN550" s="100"/>
      <c r="FO550" s="100"/>
      <c r="FP550" s="100"/>
      <c r="FQ550" s="100"/>
      <c r="FR550" s="100"/>
      <c r="FS550" s="100"/>
      <c r="FT550" s="100"/>
      <c r="FU550" s="100"/>
      <c r="FV550" s="100"/>
      <c r="FW550" s="100"/>
      <c r="FX550" s="100"/>
      <c r="FY550" s="100"/>
      <c r="FZ550" s="100"/>
      <c r="GA550" s="100"/>
    </row>
    <row r="551">
      <c r="A551" s="100"/>
      <c r="B551" s="100"/>
      <c r="C551" s="100"/>
      <c r="D551" s="100"/>
      <c r="E551" s="103"/>
      <c r="F551" s="100"/>
      <c r="G551" s="100"/>
      <c r="H551" s="100"/>
      <c r="I551" s="100"/>
      <c r="J551" s="103"/>
      <c r="K551" s="100"/>
      <c r="L551" s="100"/>
      <c r="M551" s="101"/>
      <c r="N551" s="102"/>
      <c r="O551" s="103"/>
      <c r="P551" s="103"/>
      <c r="Q551" s="103"/>
      <c r="R551" s="103"/>
      <c r="S551" s="103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1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  <c r="BB551" s="100"/>
      <c r="BC551" s="100"/>
      <c r="BD551" s="100"/>
      <c r="BE551" s="100"/>
      <c r="BF551" s="100"/>
      <c r="BG551" s="100"/>
      <c r="BH551" s="100"/>
      <c r="BI551" s="100"/>
      <c r="BJ551" s="100"/>
      <c r="BK551" s="100"/>
      <c r="BL551" s="100"/>
      <c r="BM551" s="100"/>
      <c r="BN551" s="100"/>
      <c r="BO551" s="100"/>
      <c r="BP551" s="100"/>
      <c r="BQ551" s="100"/>
      <c r="BR551" s="100"/>
      <c r="BS551" s="100"/>
      <c r="BT551" s="100"/>
      <c r="BU551" s="100"/>
      <c r="BV551" s="100"/>
      <c r="BW551" s="100"/>
      <c r="BX551" s="100"/>
      <c r="BY551" s="100"/>
      <c r="BZ551" s="100"/>
      <c r="CA551" s="100"/>
      <c r="CB551" s="100"/>
      <c r="CC551" s="100"/>
      <c r="CD551" s="100"/>
      <c r="CE551" s="100"/>
      <c r="CF551" s="100"/>
      <c r="CG551" s="100"/>
      <c r="CH551" s="100"/>
      <c r="CI551" s="100"/>
      <c r="CJ551" s="100"/>
      <c r="CK551" s="100"/>
      <c r="CL551" s="100"/>
      <c r="CM551" s="100"/>
      <c r="CN551" s="100"/>
      <c r="CO551" s="100"/>
      <c r="CP551" s="100"/>
      <c r="CQ551" s="100"/>
      <c r="CR551" s="100"/>
      <c r="CS551" s="100"/>
      <c r="CT551" s="100"/>
      <c r="CU551" s="100"/>
      <c r="CV551" s="100"/>
      <c r="CW551" s="100"/>
      <c r="CX551" s="100"/>
      <c r="CY551" s="100"/>
      <c r="CZ551" s="100"/>
      <c r="DA551" s="100"/>
      <c r="DB551" s="100"/>
      <c r="DC551" s="100"/>
      <c r="DD551" s="100"/>
      <c r="DE551" s="100"/>
      <c r="DF551" s="100"/>
      <c r="DG551" s="100"/>
      <c r="DH551" s="100"/>
      <c r="DI551" s="100"/>
      <c r="DJ551" s="100"/>
      <c r="DK551" s="100"/>
      <c r="DL551" s="100"/>
      <c r="DM551" s="100"/>
      <c r="DN551" s="100"/>
      <c r="DO551" s="100"/>
      <c r="DP551" s="100"/>
      <c r="DQ551" s="100"/>
      <c r="DR551" s="100"/>
      <c r="DS551" s="100"/>
      <c r="DT551" s="100"/>
      <c r="DU551" s="100"/>
      <c r="DV551" s="100"/>
      <c r="DW551" s="100"/>
      <c r="DX551" s="100"/>
      <c r="DY551" s="100"/>
      <c r="DZ551" s="100"/>
      <c r="EA551" s="100"/>
      <c r="EB551" s="100"/>
      <c r="EC551" s="100"/>
      <c r="ED551" s="100"/>
      <c r="EE551" s="100"/>
      <c r="EF551" s="100"/>
      <c r="EG551" s="100"/>
      <c r="EH551" s="100"/>
      <c r="EI551" s="100"/>
      <c r="EJ551" s="100"/>
      <c r="EK551" s="100"/>
      <c r="EL551" s="100"/>
      <c r="EM551" s="100"/>
      <c r="EN551" s="100"/>
      <c r="EO551" s="100"/>
      <c r="EP551" s="100"/>
      <c r="EQ551" s="100"/>
      <c r="ER551" s="101"/>
      <c r="ES551" s="100"/>
      <c r="ET551" s="100"/>
      <c r="EU551" s="104"/>
      <c r="EV551" s="104"/>
      <c r="EW551" s="104"/>
      <c r="EX551" s="104"/>
      <c r="EY551" s="104"/>
      <c r="EZ551" s="104"/>
      <c r="FA551" s="104"/>
      <c r="FB551" s="104"/>
      <c r="FC551" s="104"/>
      <c r="FD551" s="104"/>
      <c r="FE551" s="104"/>
      <c r="FF551" s="104"/>
      <c r="FG551" s="104"/>
      <c r="FH551" s="104"/>
      <c r="FI551" s="104"/>
      <c r="FJ551" s="104"/>
      <c r="FK551" s="104"/>
      <c r="FL551" s="104"/>
      <c r="FM551" s="100"/>
      <c r="FN551" s="100"/>
      <c r="FO551" s="100"/>
      <c r="FP551" s="100"/>
      <c r="FQ551" s="100"/>
      <c r="FR551" s="100"/>
      <c r="FS551" s="100"/>
      <c r="FT551" s="100"/>
      <c r="FU551" s="100"/>
      <c r="FV551" s="100"/>
      <c r="FW551" s="100"/>
      <c r="FX551" s="100"/>
      <c r="FY551" s="100"/>
      <c r="FZ551" s="100"/>
      <c r="GA551" s="100"/>
    </row>
    <row r="552">
      <c r="A552" s="100"/>
      <c r="B552" s="100"/>
      <c r="C552" s="100"/>
      <c r="D552" s="100"/>
      <c r="E552" s="103"/>
      <c r="F552" s="100"/>
      <c r="G552" s="100"/>
      <c r="H552" s="100"/>
      <c r="I552" s="100"/>
      <c r="J552" s="103"/>
      <c r="K552" s="100"/>
      <c r="L552" s="100"/>
      <c r="M552" s="101"/>
      <c r="N552" s="102"/>
      <c r="O552" s="103"/>
      <c r="P552" s="103"/>
      <c r="Q552" s="103"/>
      <c r="R552" s="103"/>
      <c r="S552" s="103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1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  <c r="BB552" s="100"/>
      <c r="BC552" s="100"/>
      <c r="BD552" s="100"/>
      <c r="BE552" s="100"/>
      <c r="BF552" s="100"/>
      <c r="BG552" s="100"/>
      <c r="BH552" s="100"/>
      <c r="BI552" s="100"/>
      <c r="BJ552" s="100"/>
      <c r="BK552" s="100"/>
      <c r="BL552" s="100"/>
      <c r="BM552" s="100"/>
      <c r="BN552" s="100"/>
      <c r="BO552" s="100"/>
      <c r="BP552" s="100"/>
      <c r="BQ552" s="100"/>
      <c r="BR552" s="100"/>
      <c r="BS552" s="100"/>
      <c r="BT552" s="100"/>
      <c r="BU552" s="100"/>
      <c r="BV552" s="100"/>
      <c r="BW552" s="100"/>
      <c r="BX552" s="100"/>
      <c r="BY552" s="100"/>
      <c r="BZ552" s="100"/>
      <c r="CA552" s="100"/>
      <c r="CB552" s="100"/>
      <c r="CC552" s="100"/>
      <c r="CD552" s="100"/>
      <c r="CE552" s="100"/>
      <c r="CF552" s="100"/>
      <c r="CG552" s="100"/>
      <c r="CH552" s="100"/>
      <c r="CI552" s="100"/>
      <c r="CJ552" s="100"/>
      <c r="CK552" s="100"/>
      <c r="CL552" s="100"/>
      <c r="CM552" s="100"/>
      <c r="CN552" s="100"/>
      <c r="CO552" s="100"/>
      <c r="CP552" s="100"/>
      <c r="CQ552" s="100"/>
      <c r="CR552" s="100"/>
      <c r="CS552" s="100"/>
      <c r="CT552" s="100"/>
      <c r="CU552" s="100"/>
      <c r="CV552" s="100"/>
      <c r="CW552" s="100"/>
      <c r="CX552" s="100"/>
      <c r="CY552" s="100"/>
      <c r="CZ552" s="100"/>
      <c r="DA552" s="100"/>
      <c r="DB552" s="100"/>
      <c r="DC552" s="100"/>
      <c r="DD552" s="100"/>
      <c r="DE552" s="100"/>
      <c r="DF552" s="100"/>
      <c r="DG552" s="100"/>
      <c r="DH552" s="100"/>
      <c r="DI552" s="100"/>
      <c r="DJ552" s="100"/>
      <c r="DK552" s="100"/>
      <c r="DL552" s="100"/>
      <c r="DM552" s="100"/>
      <c r="DN552" s="100"/>
      <c r="DO552" s="100"/>
      <c r="DP552" s="100"/>
      <c r="DQ552" s="100"/>
      <c r="DR552" s="100"/>
      <c r="DS552" s="100"/>
      <c r="DT552" s="100"/>
      <c r="DU552" s="100"/>
      <c r="DV552" s="100"/>
      <c r="DW552" s="100"/>
      <c r="DX552" s="100"/>
      <c r="DY552" s="100"/>
      <c r="DZ552" s="100"/>
      <c r="EA552" s="100"/>
      <c r="EB552" s="100"/>
      <c r="EC552" s="100"/>
      <c r="ED552" s="100"/>
      <c r="EE552" s="100"/>
      <c r="EF552" s="100"/>
      <c r="EG552" s="100"/>
      <c r="EH552" s="100"/>
      <c r="EI552" s="100"/>
      <c r="EJ552" s="100"/>
      <c r="EK552" s="100"/>
      <c r="EL552" s="100"/>
      <c r="EM552" s="100"/>
      <c r="EN552" s="100"/>
      <c r="EO552" s="100"/>
      <c r="EP552" s="100"/>
      <c r="EQ552" s="100"/>
      <c r="ER552" s="101"/>
      <c r="ES552" s="100"/>
      <c r="ET552" s="100"/>
      <c r="EU552" s="104"/>
      <c r="EV552" s="104"/>
      <c r="EW552" s="104"/>
      <c r="EX552" s="104"/>
      <c r="EY552" s="104"/>
      <c r="EZ552" s="104"/>
      <c r="FA552" s="104"/>
      <c r="FB552" s="104"/>
      <c r="FC552" s="104"/>
      <c r="FD552" s="104"/>
      <c r="FE552" s="104"/>
      <c r="FF552" s="104"/>
      <c r="FG552" s="104"/>
      <c r="FH552" s="104"/>
      <c r="FI552" s="104"/>
      <c r="FJ552" s="104"/>
      <c r="FK552" s="104"/>
      <c r="FL552" s="104"/>
      <c r="FM552" s="100"/>
      <c r="FN552" s="100"/>
      <c r="FO552" s="100"/>
      <c r="FP552" s="100"/>
      <c r="FQ552" s="100"/>
      <c r="FR552" s="100"/>
      <c r="FS552" s="100"/>
      <c r="FT552" s="100"/>
      <c r="FU552" s="100"/>
      <c r="FV552" s="100"/>
      <c r="FW552" s="100"/>
      <c r="FX552" s="100"/>
      <c r="FY552" s="100"/>
      <c r="FZ552" s="100"/>
      <c r="GA552" s="100"/>
    </row>
    <row r="553">
      <c r="A553" s="100"/>
      <c r="B553" s="100"/>
      <c r="C553" s="100"/>
      <c r="D553" s="100"/>
      <c r="E553" s="103"/>
      <c r="F553" s="100"/>
      <c r="G553" s="100"/>
      <c r="H553" s="100"/>
      <c r="I553" s="100"/>
      <c r="J553" s="103"/>
      <c r="K553" s="100"/>
      <c r="L553" s="100"/>
      <c r="M553" s="101"/>
      <c r="N553" s="102"/>
      <c r="O553" s="103"/>
      <c r="P553" s="103"/>
      <c r="Q553" s="103"/>
      <c r="R553" s="103"/>
      <c r="S553" s="103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1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  <c r="BB553" s="100"/>
      <c r="BC553" s="100"/>
      <c r="BD553" s="100"/>
      <c r="BE553" s="100"/>
      <c r="BF553" s="100"/>
      <c r="BG553" s="100"/>
      <c r="BH553" s="100"/>
      <c r="BI553" s="100"/>
      <c r="BJ553" s="100"/>
      <c r="BK553" s="100"/>
      <c r="BL553" s="100"/>
      <c r="BM553" s="100"/>
      <c r="BN553" s="100"/>
      <c r="BO553" s="100"/>
      <c r="BP553" s="100"/>
      <c r="BQ553" s="100"/>
      <c r="BR553" s="100"/>
      <c r="BS553" s="100"/>
      <c r="BT553" s="100"/>
      <c r="BU553" s="100"/>
      <c r="BV553" s="100"/>
      <c r="BW553" s="100"/>
      <c r="BX553" s="100"/>
      <c r="BY553" s="100"/>
      <c r="BZ553" s="100"/>
      <c r="CA553" s="100"/>
      <c r="CB553" s="100"/>
      <c r="CC553" s="100"/>
      <c r="CD553" s="100"/>
      <c r="CE553" s="100"/>
      <c r="CF553" s="100"/>
      <c r="CG553" s="100"/>
      <c r="CH553" s="100"/>
      <c r="CI553" s="100"/>
      <c r="CJ553" s="100"/>
      <c r="CK553" s="100"/>
      <c r="CL553" s="100"/>
      <c r="CM553" s="100"/>
      <c r="CN553" s="100"/>
      <c r="CO553" s="100"/>
      <c r="CP553" s="100"/>
      <c r="CQ553" s="100"/>
      <c r="CR553" s="100"/>
      <c r="CS553" s="100"/>
      <c r="CT553" s="100"/>
      <c r="CU553" s="100"/>
      <c r="CV553" s="100"/>
      <c r="CW553" s="100"/>
      <c r="CX553" s="100"/>
      <c r="CY553" s="100"/>
      <c r="CZ553" s="100"/>
      <c r="DA553" s="100"/>
      <c r="DB553" s="100"/>
      <c r="DC553" s="100"/>
      <c r="DD553" s="100"/>
      <c r="DE553" s="100"/>
      <c r="DF553" s="100"/>
      <c r="DG553" s="100"/>
      <c r="DH553" s="100"/>
      <c r="DI553" s="100"/>
      <c r="DJ553" s="100"/>
      <c r="DK553" s="100"/>
      <c r="DL553" s="100"/>
      <c r="DM553" s="100"/>
      <c r="DN553" s="100"/>
      <c r="DO553" s="100"/>
      <c r="DP553" s="100"/>
      <c r="DQ553" s="100"/>
      <c r="DR553" s="100"/>
      <c r="DS553" s="100"/>
      <c r="DT553" s="100"/>
      <c r="DU553" s="100"/>
      <c r="DV553" s="100"/>
      <c r="DW553" s="100"/>
      <c r="DX553" s="100"/>
      <c r="DY553" s="100"/>
      <c r="DZ553" s="100"/>
      <c r="EA553" s="100"/>
      <c r="EB553" s="100"/>
      <c r="EC553" s="100"/>
      <c r="ED553" s="100"/>
      <c r="EE553" s="100"/>
      <c r="EF553" s="100"/>
      <c r="EG553" s="100"/>
      <c r="EH553" s="100"/>
      <c r="EI553" s="100"/>
      <c r="EJ553" s="100"/>
      <c r="EK553" s="100"/>
      <c r="EL553" s="100"/>
      <c r="EM553" s="100"/>
      <c r="EN553" s="100"/>
      <c r="EO553" s="100"/>
      <c r="EP553" s="100"/>
      <c r="EQ553" s="100"/>
      <c r="ER553" s="101"/>
      <c r="ES553" s="100"/>
      <c r="ET553" s="100"/>
      <c r="EU553" s="104"/>
      <c r="EV553" s="104"/>
      <c r="EW553" s="104"/>
      <c r="EX553" s="104"/>
      <c r="EY553" s="104"/>
      <c r="EZ553" s="104"/>
      <c r="FA553" s="104"/>
      <c r="FB553" s="104"/>
      <c r="FC553" s="104"/>
      <c r="FD553" s="104"/>
      <c r="FE553" s="104"/>
      <c r="FF553" s="104"/>
      <c r="FG553" s="104"/>
      <c r="FH553" s="104"/>
      <c r="FI553" s="104"/>
      <c r="FJ553" s="104"/>
      <c r="FK553" s="104"/>
      <c r="FL553" s="104"/>
      <c r="FM553" s="100"/>
      <c r="FN553" s="100"/>
      <c r="FO553" s="100"/>
      <c r="FP553" s="100"/>
      <c r="FQ553" s="100"/>
      <c r="FR553" s="100"/>
      <c r="FS553" s="100"/>
      <c r="FT553" s="100"/>
      <c r="FU553" s="100"/>
      <c r="FV553" s="100"/>
      <c r="FW553" s="100"/>
      <c r="FX553" s="100"/>
      <c r="FY553" s="100"/>
      <c r="FZ553" s="100"/>
      <c r="GA553" s="100"/>
    </row>
    <row r="554">
      <c r="A554" s="100"/>
      <c r="B554" s="100"/>
      <c r="C554" s="100"/>
      <c r="D554" s="100"/>
      <c r="E554" s="103"/>
      <c r="F554" s="100"/>
      <c r="G554" s="100"/>
      <c r="H554" s="100"/>
      <c r="I554" s="100"/>
      <c r="J554" s="103"/>
      <c r="K554" s="100"/>
      <c r="L554" s="100"/>
      <c r="M554" s="101"/>
      <c r="N554" s="102"/>
      <c r="O554" s="103"/>
      <c r="P554" s="103"/>
      <c r="Q554" s="103"/>
      <c r="R554" s="103"/>
      <c r="S554" s="103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1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  <c r="BB554" s="100"/>
      <c r="BC554" s="100"/>
      <c r="BD554" s="100"/>
      <c r="BE554" s="100"/>
      <c r="BF554" s="100"/>
      <c r="BG554" s="100"/>
      <c r="BH554" s="100"/>
      <c r="BI554" s="100"/>
      <c r="BJ554" s="100"/>
      <c r="BK554" s="100"/>
      <c r="BL554" s="100"/>
      <c r="BM554" s="100"/>
      <c r="BN554" s="100"/>
      <c r="BO554" s="100"/>
      <c r="BP554" s="100"/>
      <c r="BQ554" s="100"/>
      <c r="BR554" s="100"/>
      <c r="BS554" s="100"/>
      <c r="BT554" s="100"/>
      <c r="BU554" s="100"/>
      <c r="BV554" s="100"/>
      <c r="BW554" s="100"/>
      <c r="BX554" s="100"/>
      <c r="BY554" s="100"/>
      <c r="BZ554" s="100"/>
      <c r="CA554" s="100"/>
      <c r="CB554" s="100"/>
      <c r="CC554" s="100"/>
      <c r="CD554" s="100"/>
      <c r="CE554" s="100"/>
      <c r="CF554" s="100"/>
      <c r="CG554" s="100"/>
      <c r="CH554" s="100"/>
      <c r="CI554" s="100"/>
      <c r="CJ554" s="100"/>
      <c r="CK554" s="100"/>
      <c r="CL554" s="100"/>
      <c r="CM554" s="100"/>
      <c r="CN554" s="100"/>
      <c r="CO554" s="100"/>
      <c r="CP554" s="100"/>
      <c r="CQ554" s="100"/>
      <c r="CR554" s="100"/>
      <c r="CS554" s="100"/>
      <c r="CT554" s="100"/>
      <c r="CU554" s="100"/>
      <c r="CV554" s="100"/>
      <c r="CW554" s="100"/>
      <c r="CX554" s="100"/>
      <c r="CY554" s="100"/>
      <c r="CZ554" s="100"/>
      <c r="DA554" s="100"/>
      <c r="DB554" s="100"/>
      <c r="DC554" s="100"/>
      <c r="DD554" s="100"/>
      <c r="DE554" s="100"/>
      <c r="DF554" s="100"/>
      <c r="DG554" s="100"/>
      <c r="DH554" s="100"/>
      <c r="DI554" s="100"/>
      <c r="DJ554" s="100"/>
      <c r="DK554" s="100"/>
      <c r="DL554" s="100"/>
      <c r="DM554" s="100"/>
      <c r="DN554" s="100"/>
      <c r="DO554" s="100"/>
      <c r="DP554" s="100"/>
      <c r="DQ554" s="100"/>
      <c r="DR554" s="100"/>
      <c r="DS554" s="100"/>
      <c r="DT554" s="100"/>
      <c r="DU554" s="100"/>
      <c r="DV554" s="100"/>
      <c r="DW554" s="100"/>
      <c r="DX554" s="100"/>
      <c r="DY554" s="100"/>
      <c r="DZ554" s="100"/>
      <c r="EA554" s="100"/>
      <c r="EB554" s="100"/>
      <c r="EC554" s="100"/>
      <c r="ED554" s="100"/>
      <c r="EE554" s="100"/>
      <c r="EF554" s="100"/>
      <c r="EG554" s="100"/>
      <c r="EH554" s="100"/>
      <c r="EI554" s="100"/>
      <c r="EJ554" s="100"/>
      <c r="EK554" s="100"/>
      <c r="EL554" s="100"/>
      <c r="EM554" s="100"/>
      <c r="EN554" s="100"/>
      <c r="EO554" s="100"/>
      <c r="EP554" s="100"/>
      <c r="EQ554" s="100"/>
      <c r="ER554" s="101"/>
      <c r="ES554" s="100"/>
      <c r="ET554" s="100"/>
      <c r="EU554" s="104"/>
      <c r="EV554" s="104"/>
      <c r="EW554" s="104"/>
      <c r="EX554" s="104"/>
      <c r="EY554" s="104"/>
      <c r="EZ554" s="104"/>
      <c r="FA554" s="104"/>
      <c r="FB554" s="104"/>
      <c r="FC554" s="104"/>
      <c r="FD554" s="104"/>
      <c r="FE554" s="104"/>
      <c r="FF554" s="104"/>
      <c r="FG554" s="104"/>
      <c r="FH554" s="104"/>
      <c r="FI554" s="104"/>
      <c r="FJ554" s="104"/>
      <c r="FK554" s="104"/>
      <c r="FL554" s="104"/>
      <c r="FM554" s="100"/>
      <c r="FN554" s="100"/>
      <c r="FO554" s="100"/>
      <c r="FP554" s="100"/>
      <c r="FQ554" s="100"/>
      <c r="FR554" s="100"/>
      <c r="FS554" s="100"/>
      <c r="FT554" s="100"/>
      <c r="FU554" s="100"/>
      <c r="FV554" s="100"/>
      <c r="FW554" s="100"/>
      <c r="FX554" s="100"/>
      <c r="FY554" s="100"/>
      <c r="FZ554" s="100"/>
      <c r="GA554" s="100"/>
    </row>
    <row r="555">
      <c r="A555" s="100"/>
      <c r="B555" s="100"/>
      <c r="C555" s="100"/>
      <c r="D555" s="100"/>
      <c r="E555" s="103"/>
      <c r="F555" s="100"/>
      <c r="G555" s="100"/>
      <c r="H555" s="100"/>
      <c r="I555" s="100"/>
      <c r="J555" s="103"/>
      <c r="K555" s="100"/>
      <c r="L555" s="100"/>
      <c r="M555" s="101"/>
      <c r="N555" s="102"/>
      <c r="O555" s="103"/>
      <c r="P555" s="103"/>
      <c r="Q555" s="103"/>
      <c r="R555" s="103"/>
      <c r="S555" s="103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1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  <c r="BB555" s="100"/>
      <c r="BC555" s="100"/>
      <c r="BD555" s="100"/>
      <c r="BE555" s="100"/>
      <c r="BF555" s="100"/>
      <c r="BG555" s="100"/>
      <c r="BH555" s="100"/>
      <c r="BI555" s="100"/>
      <c r="BJ555" s="100"/>
      <c r="BK555" s="100"/>
      <c r="BL555" s="100"/>
      <c r="BM555" s="100"/>
      <c r="BN555" s="100"/>
      <c r="BO555" s="100"/>
      <c r="BP555" s="100"/>
      <c r="BQ555" s="100"/>
      <c r="BR555" s="100"/>
      <c r="BS555" s="100"/>
      <c r="BT555" s="100"/>
      <c r="BU555" s="100"/>
      <c r="BV555" s="100"/>
      <c r="BW555" s="100"/>
      <c r="BX555" s="100"/>
      <c r="BY555" s="100"/>
      <c r="BZ555" s="100"/>
      <c r="CA555" s="100"/>
      <c r="CB555" s="100"/>
      <c r="CC555" s="100"/>
      <c r="CD555" s="100"/>
      <c r="CE555" s="100"/>
      <c r="CF555" s="100"/>
      <c r="CG555" s="100"/>
      <c r="CH555" s="100"/>
      <c r="CI555" s="100"/>
      <c r="CJ555" s="100"/>
      <c r="CK555" s="100"/>
      <c r="CL555" s="100"/>
      <c r="CM555" s="100"/>
      <c r="CN555" s="100"/>
      <c r="CO555" s="100"/>
      <c r="CP555" s="100"/>
      <c r="CQ555" s="100"/>
      <c r="CR555" s="100"/>
      <c r="CS555" s="100"/>
      <c r="CT555" s="100"/>
      <c r="CU555" s="100"/>
      <c r="CV555" s="100"/>
      <c r="CW555" s="100"/>
      <c r="CX555" s="100"/>
      <c r="CY555" s="100"/>
      <c r="CZ555" s="100"/>
      <c r="DA555" s="100"/>
      <c r="DB555" s="100"/>
      <c r="DC555" s="100"/>
      <c r="DD555" s="100"/>
      <c r="DE555" s="100"/>
      <c r="DF555" s="100"/>
      <c r="DG555" s="100"/>
      <c r="DH555" s="100"/>
      <c r="DI555" s="100"/>
      <c r="DJ555" s="100"/>
      <c r="DK555" s="100"/>
      <c r="DL555" s="100"/>
      <c r="DM555" s="100"/>
      <c r="DN555" s="100"/>
      <c r="DO555" s="100"/>
      <c r="DP555" s="100"/>
      <c r="DQ555" s="100"/>
      <c r="DR555" s="100"/>
      <c r="DS555" s="100"/>
      <c r="DT555" s="100"/>
      <c r="DU555" s="100"/>
      <c r="DV555" s="100"/>
      <c r="DW555" s="100"/>
      <c r="DX555" s="100"/>
      <c r="DY555" s="100"/>
      <c r="DZ555" s="100"/>
      <c r="EA555" s="100"/>
      <c r="EB555" s="100"/>
      <c r="EC555" s="100"/>
      <c r="ED555" s="100"/>
      <c r="EE555" s="100"/>
      <c r="EF555" s="100"/>
      <c r="EG555" s="100"/>
      <c r="EH555" s="100"/>
      <c r="EI555" s="100"/>
      <c r="EJ555" s="100"/>
      <c r="EK555" s="100"/>
      <c r="EL555" s="100"/>
      <c r="EM555" s="100"/>
      <c r="EN555" s="100"/>
      <c r="EO555" s="100"/>
      <c r="EP555" s="100"/>
      <c r="EQ555" s="100"/>
      <c r="ER555" s="101"/>
      <c r="ES555" s="100"/>
      <c r="ET555" s="100"/>
      <c r="EU555" s="104"/>
      <c r="EV555" s="104"/>
      <c r="EW555" s="104"/>
      <c r="EX555" s="104"/>
      <c r="EY555" s="104"/>
      <c r="EZ555" s="104"/>
      <c r="FA555" s="104"/>
      <c r="FB555" s="104"/>
      <c r="FC555" s="104"/>
      <c r="FD555" s="104"/>
      <c r="FE555" s="104"/>
      <c r="FF555" s="104"/>
      <c r="FG555" s="104"/>
      <c r="FH555" s="104"/>
      <c r="FI555" s="104"/>
      <c r="FJ555" s="104"/>
      <c r="FK555" s="104"/>
      <c r="FL555" s="104"/>
      <c r="FM555" s="100"/>
      <c r="FN555" s="100"/>
      <c r="FO555" s="100"/>
      <c r="FP555" s="100"/>
      <c r="FQ555" s="100"/>
      <c r="FR555" s="100"/>
      <c r="FS555" s="100"/>
      <c r="FT555" s="100"/>
      <c r="FU555" s="100"/>
      <c r="FV555" s="100"/>
      <c r="FW555" s="100"/>
      <c r="FX555" s="100"/>
      <c r="FY555" s="100"/>
      <c r="FZ555" s="100"/>
      <c r="GA555" s="100"/>
    </row>
    <row r="556">
      <c r="A556" s="100"/>
      <c r="B556" s="100"/>
      <c r="C556" s="100"/>
      <c r="D556" s="100"/>
      <c r="E556" s="103"/>
      <c r="F556" s="100"/>
      <c r="G556" s="100"/>
      <c r="H556" s="100"/>
      <c r="I556" s="100"/>
      <c r="J556" s="103"/>
      <c r="K556" s="100"/>
      <c r="L556" s="100"/>
      <c r="M556" s="101"/>
      <c r="N556" s="102"/>
      <c r="O556" s="103"/>
      <c r="P556" s="103"/>
      <c r="Q556" s="103"/>
      <c r="R556" s="103"/>
      <c r="S556" s="103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1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  <c r="BB556" s="100"/>
      <c r="BC556" s="100"/>
      <c r="BD556" s="100"/>
      <c r="BE556" s="100"/>
      <c r="BF556" s="100"/>
      <c r="BG556" s="100"/>
      <c r="BH556" s="100"/>
      <c r="BI556" s="100"/>
      <c r="BJ556" s="100"/>
      <c r="BK556" s="100"/>
      <c r="BL556" s="100"/>
      <c r="BM556" s="100"/>
      <c r="BN556" s="100"/>
      <c r="BO556" s="100"/>
      <c r="BP556" s="100"/>
      <c r="BQ556" s="100"/>
      <c r="BR556" s="100"/>
      <c r="BS556" s="100"/>
      <c r="BT556" s="100"/>
      <c r="BU556" s="100"/>
      <c r="BV556" s="100"/>
      <c r="BW556" s="100"/>
      <c r="BX556" s="100"/>
      <c r="BY556" s="100"/>
      <c r="BZ556" s="100"/>
      <c r="CA556" s="100"/>
      <c r="CB556" s="100"/>
      <c r="CC556" s="100"/>
      <c r="CD556" s="100"/>
      <c r="CE556" s="100"/>
      <c r="CF556" s="100"/>
      <c r="CG556" s="100"/>
      <c r="CH556" s="100"/>
      <c r="CI556" s="100"/>
      <c r="CJ556" s="100"/>
      <c r="CK556" s="100"/>
      <c r="CL556" s="100"/>
      <c r="CM556" s="100"/>
      <c r="CN556" s="100"/>
      <c r="CO556" s="100"/>
      <c r="CP556" s="100"/>
      <c r="CQ556" s="100"/>
      <c r="CR556" s="100"/>
      <c r="CS556" s="100"/>
      <c r="CT556" s="100"/>
      <c r="CU556" s="100"/>
      <c r="CV556" s="100"/>
      <c r="CW556" s="100"/>
      <c r="CX556" s="100"/>
      <c r="CY556" s="100"/>
      <c r="CZ556" s="100"/>
      <c r="DA556" s="100"/>
      <c r="DB556" s="100"/>
      <c r="DC556" s="100"/>
      <c r="DD556" s="100"/>
      <c r="DE556" s="100"/>
      <c r="DF556" s="100"/>
      <c r="DG556" s="100"/>
      <c r="DH556" s="100"/>
      <c r="DI556" s="100"/>
      <c r="DJ556" s="100"/>
      <c r="DK556" s="100"/>
      <c r="DL556" s="100"/>
      <c r="DM556" s="100"/>
      <c r="DN556" s="100"/>
      <c r="DO556" s="100"/>
      <c r="DP556" s="100"/>
      <c r="DQ556" s="100"/>
      <c r="DR556" s="100"/>
      <c r="DS556" s="100"/>
      <c r="DT556" s="100"/>
      <c r="DU556" s="100"/>
      <c r="DV556" s="100"/>
      <c r="DW556" s="100"/>
      <c r="DX556" s="100"/>
      <c r="DY556" s="100"/>
      <c r="DZ556" s="100"/>
      <c r="EA556" s="100"/>
      <c r="EB556" s="100"/>
      <c r="EC556" s="100"/>
      <c r="ED556" s="100"/>
      <c r="EE556" s="100"/>
      <c r="EF556" s="100"/>
      <c r="EG556" s="100"/>
      <c r="EH556" s="100"/>
      <c r="EI556" s="100"/>
      <c r="EJ556" s="100"/>
      <c r="EK556" s="100"/>
      <c r="EL556" s="100"/>
      <c r="EM556" s="100"/>
      <c r="EN556" s="100"/>
      <c r="EO556" s="100"/>
      <c r="EP556" s="100"/>
      <c r="EQ556" s="100"/>
      <c r="ER556" s="101"/>
      <c r="ES556" s="100"/>
      <c r="ET556" s="100"/>
      <c r="EU556" s="104"/>
      <c r="EV556" s="104"/>
      <c r="EW556" s="104"/>
      <c r="EX556" s="104"/>
      <c r="EY556" s="104"/>
      <c r="EZ556" s="104"/>
      <c r="FA556" s="104"/>
      <c r="FB556" s="104"/>
      <c r="FC556" s="104"/>
      <c r="FD556" s="104"/>
      <c r="FE556" s="104"/>
      <c r="FF556" s="104"/>
      <c r="FG556" s="104"/>
      <c r="FH556" s="104"/>
      <c r="FI556" s="104"/>
      <c r="FJ556" s="104"/>
      <c r="FK556" s="104"/>
      <c r="FL556" s="104"/>
      <c r="FM556" s="100"/>
      <c r="FN556" s="100"/>
      <c r="FO556" s="100"/>
      <c r="FP556" s="100"/>
      <c r="FQ556" s="100"/>
      <c r="FR556" s="100"/>
      <c r="FS556" s="100"/>
      <c r="FT556" s="100"/>
      <c r="FU556" s="100"/>
      <c r="FV556" s="100"/>
      <c r="FW556" s="100"/>
      <c r="FX556" s="100"/>
      <c r="FY556" s="100"/>
      <c r="FZ556" s="100"/>
      <c r="GA556" s="100"/>
    </row>
    <row r="557">
      <c r="A557" s="100"/>
      <c r="B557" s="100"/>
      <c r="C557" s="100"/>
      <c r="D557" s="100"/>
      <c r="E557" s="103"/>
      <c r="F557" s="100"/>
      <c r="G557" s="100"/>
      <c r="H557" s="100"/>
      <c r="I557" s="100"/>
      <c r="J557" s="103"/>
      <c r="K557" s="100"/>
      <c r="L557" s="100"/>
      <c r="M557" s="101"/>
      <c r="N557" s="102"/>
      <c r="O557" s="103"/>
      <c r="P557" s="103"/>
      <c r="Q557" s="103"/>
      <c r="R557" s="103"/>
      <c r="S557" s="103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1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  <c r="BB557" s="100"/>
      <c r="BC557" s="100"/>
      <c r="BD557" s="100"/>
      <c r="BE557" s="100"/>
      <c r="BF557" s="100"/>
      <c r="BG557" s="100"/>
      <c r="BH557" s="100"/>
      <c r="BI557" s="100"/>
      <c r="BJ557" s="100"/>
      <c r="BK557" s="100"/>
      <c r="BL557" s="100"/>
      <c r="BM557" s="100"/>
      <c r="BN557" s="100"/>
      <c r="BO557" s="100"/>
      <c r="BP557" s="100"/>
      <c r="BQ557" s="100"/>
      <c r="BR557" s="100"/>
      <c r="BS557" s="100"/>
      <c r="BT557" s="100"/>
      <c r="BU557" s="100"/>
      <c r="BV557" s="100"/>
      <c r="BW557" s="100"/>
      <c r="BX557" s="100"/>
      <c r="BY557" s="100"/>
      <c r="BZ557" s="100"/>
      <c r="CA557" s="100"/>
      <c r="CB557" s="100"/>
      <c r="CC557" s="100"/>
      <c r="CD557" s="100"/>
      <c r="CE557" s="100"/>
      <c r="CF557" s="100"/>
      <c r="CG557" s="100"/>
      <c r="CH557" s="100"/>
      <c r="CI557" s="100"/>
      <c r="CJ557" s="100"/>
      <c r="CK557" s="100"/>
      <c r="CL557" s="100"/>
      <c r="CM557" s="100"/>
      <c r="CN557" s="100"/>
      <c r="CO557" s="100"/>
      <c r="CP557" s="100"/>
      <c r="CQ557" s="100"/>
      <c r="CR557" s="100"/>
      <c r="CS557" s="100"/>
      <c r="CT557" s="100"/>
      <c r="CU557" s="100"/>
      <c r="CV557" s="100"/>
      <c r="CW557" s="100"/>
      <c r="CX557" s="100"/>
      <c r="CY557" s="100"/>
      <c r="CZ557" s="100"/>
      <c r="DA557" s="100"/>
      <c r="DB557" s="100"/>
      <c r="DC557" s="100"/>
      <c r="DD557" s="100"/>
      <c r="DE557" s="100"/>
      <c r="DF557" s="100"/>
      <c r="DG557" s="100"/>
      <c r="DH557" s="100"/>
      <c r="DI557" s="100"/>
      <c r="DJ557" s="100"/>
      <c r="DK557" s="100"/>
      <c r="DL557" s="100"/>
      <c r="DM557" s="100"/>
      <c r="DN557" s="100"/>
      <c r="DO557" s="100"/>
      <c r="DP557" s="100"/>
      <c r="DQ557" s="100"/>
      <c r="DR557" s="100"/>
      <c r="DS557" s="100"/>
      <c r="DT557" s="100"/>
      <c r="DU557" s="100"/>
      <c r="DV557" s="100"/>
      <c r="DW557" s="100"/>
      <c r="DX557" s="100"/>
      <c r="DY557" s="100"/>
      <c r="DZ557" s="100"/>
      <c r="EA557" s="100"/>
      <c r="EB557" s="100"/>
      <c r="EC557" s="100"/>
      <c r="ED557" s="100"/>
      <c r="EE557" s="100"/>
      <c r="EF557" s="100"/>
      <c r="EG557" s="100"/>
      <c r="EH557" s="100"/>
      <c r="EI557" s="100"/>
      <c r="EJ557" s="100"/>
      <c r="EK557" s="100"/>
      <c r="EL557" s="100"/>
      <c r="EM557" s="100"/>
      <c r="EN557" s="100"/>
      <c r="EO557" s="100"/>
      <c r="EP557" s="100"/>
      <c r="EQ557" s="100"/>
      <c r="ER557" s="101"/>
      <c r="ES557" s="100"/>
      <c r="ET557" s="100"/>
      <c r="EU557" s="104"/>
      <c r="EV557" s="104"/>
      <c r="EW557" s="104"/>
      <c r="EX557" s="104"/>
      <c r="EY557" s="104"/>
      <c r="EZ557" s="104"/>
      <c r="FA557" s="104"/>
      <c r="FB557" s="104"/>
      <c r="FC557" s="104"/>
      <c r="FD557" s="104"/>
      <c r="FE557" s="104"/>
      <c r="FF557" s="104"/>
      <c r="FG557" s="104"/>
      <c r="FH557" s="104"/>
      <c r="FI557" s="104"/>
      <c r="FJ557" s="104"/>
      <c r="FK557" s="104"/>
      <c r="FL557" s="104"/>
      <c r="FM557" s="100"/>
      <c r="FN557" s="100"/>
      <c r="FO557" s="100"/>
      <c r="FP557" s="100"/>
      <c r="FQ557" s="100"/>
      <c r="FR557" s="100"/>
      <c r="FS557" s="100"/>
      <c r="FT557" s="100"/>
      <c r="FU557" s="100"/>
      <c r="FV557" s="100"/>
      <c r="FW557" s="100"/>
      <c r="FX557" s="100"/>
      <c r="FY557" s="100"/>
      <c r="FZ557" s="100"/>
      <c r="GA557" s="100"/>
    </row>
    <row r="558">
      <c r="A558" s="100"/>
      <c r="B558" s="100"/>
      <c r="C558" s="100"/>
      <c r="D558" s="100"/>
      <c r="E558" s="103"/>
      <c r="F558" s="100"/>
      <c r="G558" s="100"/>
      <c r="H558" s="100"/>
      <c r="I558" s="100"/>
      <c r="J558" s="103"/>
      <c r="K558" s="100"/>
      <c r="L558" s="100"/>
      <c r="M558" s="101"/>
      <c r="N558" s="102"/>
      <c r="O558" s="103"/>
      <c r="P558" s="103"/>
      <c r="Q558" s="103"/>
      <c r="R558" s="103"/>
      <c r="S558" s="103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1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  <c r="BE558" s="100"/>
      <c r="BF558" s="100"/>
      <c r="BG558" s="100"/>
      <c r="BH558" s="100"/>
      <c r="BI558" s="100"/>
      <c r="BJ558" s="100"/>
      <c r="BK558" s="100"/>
      <c r="BL558" s="100"/>
      <c r="BM558" s="100"/>
      <c r="BN558" s="100"/>
      <c r="BO558" s="100"/>
      <c r="BP558" s="100"/>
      <c r="BQ558" s="100"/>
      <c r="BR558" s="100"/>
      <c r="BS558" s="100"/>
      <c r="BT558" s="100"/>
      <c r="BU558" s="100"/>
      <c r="BV558" s="100"/>
      <c r="BW558" s="100"/>
      <c r="BX558" s="100"/>
      <c r="BY558" s="100"/>
      <c r="BZ558" s="100"/>
      <c r="CA558" s="100"/>
      <c r="CB558" s="100"/>
      <c r="CC558" s="100"/>
      <c r="CD558" s="100"/>
      <c r="CE558" s="100"/>
      <c r="CF558" s="100"/>
      <c r="CG558" s="100"/>
      <c r="CH558" s="100"/>
      <c r="CI558" s="100"/>
      <c r="CJ558" s="100"/>
      <c r="CK558" s="100"/>
      <c r="CL558" s="100"/>
      <c r="CM558" s="100"/>
      <c r="CN558" s="100"/>
      <c r="CO558" s="100"/>
      <c r="CP558" s="100"/>
      <c r="CQ558" s="100"/>
      <c r="CR558" s="100"/>
      <c r="CS558" s="100"/>
      <c r="CT558" s="100"/>
      <c r="CU558" s="100"/>
      <c r="CV558" s="100"/>
      <c r="CW558" s="100"/>
      <c r="CX558" s="100"/>
      <c r="CY558" s="100"/>
      <c r="CZ558" s="100"/>
      <c r="DA558" s="100"/>
      <c r="DB558" s="100"/>
      <c r="DC558" s="100"/>
      <c r="DD558" s="100"/>
      <c r="DE558" s="100"/>
      <c r="DF558" s="100"/>
      <c r="DG558" s="100"/>
      <c r="DH558" s="100"/>
      <c r="DI558" s="100"/>
      <c r="DJ558" s="100"/>
      <c r="DK558" s="100"/>
      <c r="DL558" s="100"/>
      <c r="DM558" s="100"/>
      <c r="DN558" s="100"/>
      <c r="DO558" s="100"/>
      <c r="DP558" s="100"/>
      <c r="DQ558" s="100"/>
      <c r="DR558" s="100"/>
      <c r="DS558" s="100"/>
      <c r="DT558" s="100"/>
      <c r="DU558" s="100"/>
      <c r="DV558" s="100"/>
      <c r="DW558" s="100"/>
      <c r="DX558" s="100"/>
      <c r="DY558" s="100"/>
      <c r="DZ558" s="100"/>
      <c r="EA558" s="100"/>
      <c r="EB558" s="100"/>
      <c r="EC558" s="100"/>
      <c r="ED558" s="100"/>
      <c r="EE558" s="100"/>
      <c r="EF558" s="100"/>
      <c r="EG558" s="100"/>
      <c r="EH558" s="100"/>
      <c r="EI558" s="100"/>
      <c r="EJ558" s="100"/>
      <c r="EK558" s="100"/>
      <c r="EL558" s="100"/>
      <c r="EM558" s="100"/>
      <c r="EN558" s="100"/>
      <c r="EO558" s="100"/>
      <c r="EP558" s="100"/>
      <c r="EQ558" s="100"/>
      <c r="ER558" s="101"/>
      <c r="ES558" s="100"/>
      <c r="ET558" s="100"/>
      <c r="EU558" s="104"/>
      <c r="EV558" s="104"/>
      <c r="EW558" s="104"/>
      <c r="EX558" s="104"/>
      <c r="EY558" s="104"/>
      <c r="EZ558" s="104"/>
      <c r="FA558" s="104"/>
      <c r="FB558" s="104"/>
      <c r="FC558" s="104"/>
      <c r="FD558" s="104"/>
      <c r="FE558" s="104"/>
      <c r="FF558" s="104"/>
      <c r="FG558" s="104"/>
      <c r="FH558" s="104"/>
      <c r="FI558" s="104"/>
      <c r="FJ558" s="104"/>
      <c r="FK558" s="104"/>
      <c r="FL558" s="104"/>
      <c r="FM558" s="100"/>
      <c r="FN558" s="100"/>
      <c r="FO558" s="100"/>
      <c r="FP558" s="100"/>
      <c r="FQ558" s="100"/>
      <c r="FR558" s="100"/>
      <c r="FS558" s="100"/>
      <c r="FT558" s="100"/>
      <c r="FU558" s="100"/>
      <c r="FV558" s="100"/>
      <c r="FW558" s="100"/>
      <c r="FX558" s="100"/>
      <c r="FY558" s="100"/>
      <c r="FZ558" s="100"/>
      <c r="GA558" s="100"/>
    </row>
    <row r="559">
      <c r="A559" s="100"/>
      <c r="B559" s="100"/>
      <c r="C559" s="100"/>
      <c r="D559" s="100"/>
      <c r="E559" s="103"/>
      <c r="F559" s="100"/>
      <c r="G559" s="100"/>
      <c r="H559" s="100"/>
      <c r="I559" s="100"/>
      <c r="J559" s="103"/>
      <c r="K559" s="100"/>
      <c r="L559" s="100"/>
      <c r="M559" s="101"/>
      <c r="N559" s="102"/>
      <c r="O559" s="103"/>
      <c r="P559" s="103"/>
      <c r="Q559" s="103"/>
      <c r="R559" s="103"/>
      <c r="S559" s="103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1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  <c r="BB559" s="100"/>
      <c r="BC559" s="100"/>
      <c r="BD559" s="100"/>
      <c r="BE559" s="100"/>
      <c r="BF559" s="100"/>
      <c r="BG559" s="100"/>
      <c r="BH559" s="100"/>
      <c r="BI559" s="100"/>
      <c r="BJ559" s="100"/>
      <c r="BK559" s="100"/>
      <c r="BL559" s="100"/>
      <c r="BM559" s="100"/>
      <c r="BN559" s="100"/>
      <c r="BO559" s="100"/>
      <c r="BP559" s="100"/>
      <c r="BQ559" s="100"/>
      <c r="BR559" s="100"/>
      <c r="BS559" s="100"/>
      <c r="BT559" s="100"/>
      <c r="BU559" s="100"/>
      <c r="BV559" s="100"/>
      <c r="BW559" s="100"/>
      <c r="BX559" s="100"/>
      <c r="BY559" s="100"/>
      <c r="BZ559" s="100"/>
      <c r="CA559" s="100"/>
      <c r="CB559" s="100"/>
      <c r="CC559" s="100"/>
      <c r="CD559" s="100"/>
      <c r="CE559" s="100"/>
      <c r="CF559" s="100"/>
      <c r="CG559" s="100"/>
      <c r="CH559" s="100"/>
      <c r="CI559" s="100"/>
      <c r="CJ559" s="100"/>
      <c r="CK559" s="100"/>
      <c r="CL559" s="100"/>
      <c r="CM559" s="100"/>
      <c r="CN559" s="100"/>
      <c r="CO559" s="100"/>
      <c r="CP559" s="100"/>
      <c r="CQ559" s="100"/>
      <c r="CR559" s="100"/>
      <c r="CS559" s="100"/>
      <c r="CT559" s="100"/>
      <c r="CU559" s="100"/>
      <c r="CV559" s="100"/>
      <c r="CW559" s="100"/>
      <c r="CX559" s="100"/>
      <c r="CY559" s="100"/>
      <c r="CZ559" s="100"/>
      <c r="DA559" s="100"/>
      <c r="DB559" s="100"/>
      <c r="DC559" s="100"/>
      <c r="DD559" s="100"/>
      <c r="DE559" s="100"/>
      <c r="DF559" s="100"/>
      <c r="DG559" s="100"/>
      <c r="DH559" s="100"/>
      <c r="DI559" s="100"/>
      <c r="DJ559" s="100"/>
      <c r="DK559" s="100"/>
      <c r="DL559" s="100"/>
      <c r="DM559" s="100"/>
      <c r="DN559" s="100"/>
      <c r="DO559" s="100"/>
      <c r="DP559" s="100"/>
      <c r="DQ559" s="100"/>
      <c r="DR559" s="100"/>
      <c r="DS559" s="100"/>
      <c r="DT559" s="100"/>
      <c r="DU559" s="100"/>
      <c r="DV559" s="100"/>
      <c r="DW559" s="100"/>
      <c r="DX559" s="100"/>
      <c r="DY559" s="100"/>
      <c r="DZ559" s="100"/>
      <c r="EA559" s="100"/>
      <c r="EB559" s="100"/>
      <c r="EC559" s="100"/>
      <c r="ED559" s="100"/>
      <c r="EE559" s="100"/>
      <c r="EF559" s="100"/>
      <c r="EG559" s="100"/>
      <c r="EH559" s="100"/>
      <c r="EI559" s="100"/>
      <c r="EJ559" s="100"/>
      <c r="EK559" s="100"/>
      <c r="EL559" s="100"/>
      <c r="EM559" s="100"/>
      <c r="EN559" s="100"/>
      <c r="EO559" s="100"/>
      <c r="EP559" s="100"/>
      <c r="EQ559" s="100"/>
      <c r="ER559" s="101"/>
      <c r="ES559" s="100"/>
      <c r="ET559" s="100"/>
      <c r="EU559" s="104"/>
      <c r="EV559" s="104"/>
      <c r="EW559" s="104"/>
      <c r="EX559" s="104"/>
      <c r="EY559" s="104"/>
      <c r="EZ559" s="104"/>
      <c r="FA559" s="104"/>
      <c r="FB559" s="104"/>
      <c r="FC559" s="104"/>
      <c r="FD559" s="104"/>
      <c r="FE559" s="104"/>
      <c r="FF559" s="104"/>
      <c r="FG559" s="104"/>
      <c r="FH559" s="104"/>
      <c r="FI559" s="104"/>
      <c r="FJ559" s="104"/>
      <c r="FK559" s="104"/>
      <c r="FL559" s="104"/>
      <c r="FM559" s="100"/>
      <c r="FN559" s="100"/>
      <c r="FO559" s="100"/>
      <c r="FP559" s="100"/>
      <c r="FQ559" s="100"/>
      <c r="FR559" s="100"/>
      <c r="FS559" s="100"/>
      <c r="FT559" s="100"/>
      <c r="FU559" s="100"/>
      <c r="FV559" s="100"/>
      <c r="FW559" s="100"/>
      <c r="FX559" s="100"/>
      <c r="FY559" s="100"/>
      <c r="FZ559" s="100"/>
      <c r="GA559" s="100"/>
    </row>
    <row r="560" ht="15.75" customHeight="1">
      <c r="A560" s="100"/>
      <c r="B560" s="100"/>
      <c r="C560" s="100"/>
      <c r="D560" s="100"/>
      <c r="E560" s="103"/>
      <c r="F560" s="100"/>
      <c r="G560" s="100"/>
      <c r="H560" s="100"/>
      <c r="I560" s="100"/>
      <c r="J560" s="103"/>
      <c r="K560" s="100"/>
      <c r="L560" s="100"/>
      <c r="M560" s="101"/>
      <c r="N560" s="102"/>
      <c r="O560" s="103"/>
      <c r="P560" s="103"/>
      <c r="Q560" s="103"/>
      <c r="R560" s="103"/>
      <c r="S560" s="103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1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  <c r="BB560" s="100"/>
      <c r="BC560" s="100"/>
      <c r="BD560" s="100"/>
      <c r="BE560" s="100"/>
      <c r="BF560" s="100"/>
      <c r="BG560" s="100"/>
      <c r="BH560" s="100"/>
      <c r="BI560" s="100"/>
      <c r="BJ560" s="100"/>
      <c r="BK560" s="100"/>
      <c r="BL560" s="100"/>
      <c r="BM560" s="100"/>
      <c r="BN560" s="100"/>
      <c r="BO560" s="100"/>
      <c r="BP560" s="100"/>
      <c r="BQ560" s="100"/>
      <c r="BR560" s="100"/>
      <c r="BS560" s="100"/>
      <c r="BT560" s="100"/>
      <c r="BU560" s="100"/>
      <c r="BV560" s="100"/>
      <c r="BW560" s="100"/>
      <c r="BX560" s="100"/>
      <c r="BY560" s="100"/>
      <c r="BZ560" s="100"/>
      <c r="CA560" s="100"/>
      <c r="CB560" s="100"/>
      <c r="CC560" s="100"/>
      <c r="CD560" s="100"/>
      <c r="CE560" s="100"/>
      <c r="CF560" s="100"/>
      <c r="CG560" s="100"/>
      <c r="CH560" s="100"/>
      <c r="CI560" s="100"/>
      <c r="CJ560" s="100"/>
      <c r="CK560" s="100"/>
      <c r="CL560" s="100"/>
      <c r="CM560" s="100"/>
      <c r="CN560" s="100"/>
      <c r="CO560" s="100"/>
      <c r="CP560" s="100"/>
      <c r="CQ560" s="100"/>
      <c r="CR560" s="100"/>
      <c r="CS560" s="100"/>
      <c r="CT560" s="100"/>
      <c r="CU560" s="100"/>
      <c r="CV560" s="100"/>
      <c r="CW560" s="100"/>
      <c r="CX560" s="100"/>
      <c r="CY560" s="100"/>
      <c r="CZ560" s="100"/>
      <c r="DA560" s="100"/>
      <c r="DB560" s="100"/>
      <c r="DC560" s="100"/>
      <c r="DD560" s="100"/>
      <c r="DE560" s="100"/>
      <c r="DF560" s="100"/>
      <c r="DG560" s="100"/>
      <c r="DH560" s="100"/>
      <c r="DI560" s="100"/>
      <c r="DJ560" s="100"/>
      <c r="DK560" s="100"/>
      <c r="DL560" s="100"/>
      <c r="DM560" s="100"/>
      <c r="DN560" s="100"/>
      <c r="DO560" s="100"/>
      <c r="DP560" s="100"/>
      <c r="DQ560" s="100"/>
      <c r="DR560" s="100"/>
      <c r="DS560" s="100"/>
      <c r="DT560" s="100"/>
      <c r="DU560" s="100"/>
      <c r="DV560" s="100"/>
      <c r="DW560" s="100"/>
      <c r="DX560" s="100"/>
      <c r="DY560" s="100"/>
      <c r="DZ560" s="100"/>
      <c r="EA560" s="100"/>
      <c r="EB560" s="100"/>
      <c r="EC560" s="100"/>
      <c r="ED560" s="100"/>
      <c r="EE560" s="100"/>
      <c r="EF560" s="100"/>
      <c r="EG560" s="100"/>
      <c r="EH560" s="100"/>
      <c r="EI560" s="100"/>
      <c r="EJ560" s="100"/>
      <c r="EK560" s="100"/>
      <c r="EL560" s="100"/>
      <c r="EM560" s="100"/>
      <c r="EN560" s="100"/>
      <c r="EO560" s="100"/>
      <c r="EP560" s="100"/>
      <c r="EQ560" s="100"/>
      <c r="ER560" s="101"/>
      <c r="ES560" s="100"/>
      <c r="ET560" s="100"/>
      <c r="EU560" s="104"/>
      <c r="EV560" s="104"/>
      <c r="EW560" s="104"/>
      <c r="EX560" s="104"/>
      <c r="EY560" s="104"/>
      <c r="EZ560" s="104"/>
      <c r="FA560" s="104"/>
      <c r="FB560" s="104"/>
      <c r="FC560" s="104"/>
      <c r="FD560" s="104"/>
      <c r="FE560" s="104"/>
      <c r="FF560" s="104"/>
      <c r="FG560" s="104"/>
      <c r="FH560" s="104"/>
      <c r="FI560" s="104"/>
      <c r="FJ560" s="104"/>
      <c r="FK560" s="104"/>
      <c r="FL560" s="104"/>
      <c r="FM560" s="100"/>
      <c r="FN560" s="100"/>
      <c r="FO560" s="100"/>
      <c r="FP560" s="100"/>
      <c r="FQ560" s="100"/>
      <c r="FR560" s="100"/>
      <c r="FS560" s="100"/>
      <c r="FT560" s="100"/>
      <c r="FU560" s="100"/>
      <c r="FV560" s="100"/>
      <c r="FW560" s="100"/>
      <c r="FX560" s="100"/>
      <c r="FY560" s="100"/>
      <c r="FZ560" s="100"/>
      <c r="GA560" s="100"/>
    </row>
    <row r="561" ht="15.75" customHeight="1">
      <c r="A561" s="100"/>
      <c r="B561" s="100"/>
      <c r="C561" s="100"/>
      <c r="D561" s="100"/>
      <c r="E561" s="103"/>
      <c r="F561" s="100"/>
      <c r="G561" s="100"/>
      <c r="H561" s="100"/>
      <c r="I561" s="100"/>
      <c r="J561" s="103"/>
      <c r="K561" s="100"/>
      <c r="L561" s="100"/>
      <c r="M561" s="101"/>
      <c r="N561" s="102"/>
      <c r="O561" s="103"/>
      <c r="P561" s="103"/>
      <c r="Q561" s="103"/>
      <c r="R561" s="103"/>
      <c r="S561" s="103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1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  <c r="BB561" s="100"/>
      <c r="BC561" s="100"/>
      <c r="BD561" s="100"/>
      <c r="BE561" s="100"/>
      <c r="BF561" s="100"/>
      <c r="BG561" s="100"/>
      <c r="BH561" s="100"/>
      <c r="BI561" s="100"/>
      <c r="BJ561" s="100"/>
      <c r="BK561" s="100"/>
      <c r="BL561" s="100"/>
      <c r="BM561" s="100"/>
      <c r="BN561" s="100"/>
      <c r="BO561" s="100"/>
      <c r="BP561" s="100"/>
      <c r="BQ561" s="100"/>
      <c r="BR561" s="100"/>
      <c r="BS561" s="100"/>
      <c r="BT561" s="100"/>
      <c r="BU561" s="100"/>
      <c r="BV561" s="100"/>
      <c r="BW561" s="100"/>
      <c r="BX561" s="100"/>
      <c r="BY561" s="100"/>
      <c r="BZ561" s="100"/>
      <c r="CA561" s="100"/>
      <c r="CB561" s="100"/>
      <c r="CC561" s="100"/>
      <c r="CD561" s="100"/>
      <c r="CE561" s="100"/>
      <c r="CF561" s="100"/>
      <c r="CG561" s="100"/>
      <c r="CH561" s="100"/>
      <c r="CI561" s="100"/>
      <c r="CJ561" s="100"/>
      <c r="CK561" s="100"/>
      <c r="CL561" s="100"/>
      <c r="CM561" s="100"/>
      <c r="CN561" s="100"/>
      <c r="CO561" s="100"/>
      <c r="CP561" s="100"/>
      <c r="CQ561" s="100"/>
      <c r="CR561" s="100"/>
      <c r="CS561" s="100"/>
      <c r="CT561" s="100"/>
      <c r="CU561" s="100"/>
      <c r="CV561" s="100"/>
      <c r="CW561" s="100"/>
      <c r="CX561" s="100"/>
      <c r="CY561" s="100"/>
      <c r="CZ561" s="100"/>
      <c r="DA561" s="100"/>
      <c r="DB561" s="100"/>
      <c r="DC561" s="100"/>
      <c r="DD561" s="100"/>
      <c r="DE561" s="100"/>
      <c r="DF561" s="100"/>
      <c r="DG561" s="100"/>
      <c r="DH561" s="100"/>
      <c r="DI561" s="100"/>
      <c r="DJ561" s="100"/>
      <c r="DK561" s="100"/>
      <c r="DL561" s="100"/>
      <c r="DM561" s="100"/>
      <c r="DN561" s="100"/>
      <c r="DO561" s="100"/>
      <c r="DP561" s="100"/>
      <c r="DQ561" s="100"/>
      <c r="DR561" s="100"/>
      <c r="DS561" s="100"/>
      <c r="DT561" s="100"/>
      <c r="DU561" s="100"/>
      <c r="DV561" s="100"/>
      <c r="DW561" s="100"/>
      <c r="DX561" s="100"/>
      <c r="DY561" s="100"/>
      <c r="DZ561" s="100"/>
      <c r="EA561" s="100"/>
      <c r="EB561" s="100"/>
      <c r="EC561" s="100"/>
      <c r="ED561" s="100"/>
      <c r="EE561" s="100"/>
      <c r="EF561" s="100"/>
      <c r="EG561" s="100"/>
      <c r="EH561" s="100"/>
      <c r="EI561" s="100"/>
      <c r="EJ561" s="100"/>
      <c r="EK561" s="100"/>
      <c r="EL561" s="100"/>
      <c r="EM561" s="100"/>
      <c r="EN561" s="100"/>
      <c r="EO561" s="100"/>
      <c r="EP561" s="100"/>
      <c r="EQ561" s="100"/>
      <c r="ER561" s="101"/>
      <c r="ES561" s="100"/>
      <c r="ET561" s="100"/>
      <c r="EU561" s="104"/>
      <c r="EV561" s="104"/>
      <c r="EW561" s="104"/>
      <c r="EX561" s="104"/>
      <c r="EY561" s="104"/>
      <c r="EZ561" s="104"/>
      <c r="FA561" s="104"/>
      <c r="FB561" s="104"/>
      <c r="FC561" s="104"/>
      <c r="FD561" s="104"/>
      <c r="FE561" s="104"/>
      <c r="FF561" s="104"/>
      <c r="FG561" s="104"/>
      <c r="FH561" s="104"/>
      <c r="FI561" s="104"/>
      <c r="FJ561" s="104"/>
      <c r="FK561" s="104"/>
      <c r="FL561" s="104"/>
      <c r="FM561" s="100"/>
      <c r="FN561" s="100"/>
      <c r="FO561" s="100"/>
      <c r="FP561" s="100"/>
      <c r="FQ561" s="100"/>
      <c r="FR561" s="100"/>
      <c r="FS561" s="100"/>
      <c r="FT561" s="100"/>
      <c r="FU561" s="100"/>
      <c r="FV561" s="100"/>
      <c r="FW561" s="100"/>
      <c r="FX561" s="100"/>
      <c r="FY561" s="100"/>
      <c r="FZ561" s="100"/>
      <c r="GA561" s="100"/>
    </row>
    <row r="562" ht="15.75" customHeight="1">
      <c r="A562" s="100"/>
      <c r="B562" s="100"/>
      <c r="C562" s="100"/>
      <c r="D562" s="100"/>
      <c r="E562" s="103"/>
      <c r="F562" s="100"/>
      <c r="G562" s="100"/>
      <c r="H562" s="100"/>
      <c r="I562" s="100"/>
      <c r="J562" s="103"/>
      <c r="K562" s="100"/>
      <c r="L562" s="100"/>
      <c r="M562" s="101"/>
      <c r="N562" s="102"/>
      <c r="O562" s="103"/>
      <c r="P562" s="103"/>
      <c r="Q562" s="103"/>
      <c r="R562" s="103"/>
      <c r="S562" s="103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1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  <c r="BE562" s="100"/>
      <c r="BF562" s="100"/>
      <c r="BG562" s="100"/>
      <c r="BH562" s="100"/>
      <c r="BI562" s="100"/>
      <c r="BJ562" s="100"/>
      <c r="BK562" s="100"/>
      <c r="BL562" s="100"/>
      <c r="BM562" s="100"/>
      <c r="BN562" s="100"/>
      <c r="BO562" s="100"/>
      <c r="BP562" s="100"/>
      <c r="BQ562" s="100"/>
      <c r="BR562" s="100"/>
      <c r="BS562" s="100"/>
      <c r="BT562" s="100"/>
      <c r="BU562" s="100"/>
      <c r="BV562" s="100"/>
      <c r="BW562" s="100"/>
      <c r="BX562" s="100"/>
      <c r="BY562" s="100"/>
      <c r="BZ562" s="100"/>
      <c r="CA562" s="100"/>
      <c r="CB562" s="100"/>
      <c r="CC562" s="100"/>
      <c r="CD562" s="100"/>
      <c r="CE562" s="100"/>
      <c r="CF562" s="100"/>
      <c r="CG562" s="100"/>
      <c r="CH562" s="100"/>
      <c r="CI562" s="100"/>
      <c r="CJ562" s="100"/>
      <c r="CK562" s="100"/>
      <c r="CL562" s="100"/>
      <c r="CM562" s="100"/>
      <c r="CN562" s="100"/>
      <c r="CO562" s="100"/>
      <c r="CP562" s="100"/>
      <c r="CQ562" s="100"/>
      <c r="CR562" s="100"/>
      <c r="CS562" s="100"/>
      <c r="CT562" s="100"/>
      <c r="CU562" s="100"/>
      <c r="CV562" s="100"/>
      <c r="CW562" s="100"/>
      <c r="CX562" s="100"/>
      <c r="CY562" s="100"/>
      <c r="CZ562" s="100"/>
      <c r="DA562" s="100"/>
      <c r="DB562" s="100"/>
      <c r="DC562" s="100"/>
      <c r="DD562" s="100"/>
      <c r="DE562" s="100"/>
      <c r="DF562" s="100"/>
      <c r="DG562" s="100"/>
      <c r="DH562" s="100"/>
      <c r="DI562" s="100"/>
      <c r="DJ562" s="100"/>
      <c r="DK562" s="100"/>
      <c r="DL562" s="100"/>
      <c r="DM562" s="100"/>
      <c r="DN562" s="100"/>
      <c r="DO562" s="100"/>
      <c r="DP562" s="100"/>
      <c r="DQ562" s="100"/>
      <c r="DR562" s="100"/>
      <c r="DS562" s="100"/>
      <c r="DT562" s="100"/>
      <c r="DU562" s="100"/>
      <c r="DV562" s="100"/>
      <c r="DW562" s="100"/>
      <c r="DX562" s="100"/>
      <c r="DY562" s="100"/>
      <c r="DZ562" s="100"/>
      <c r="EA562" s="100"/>
      <c r="EB562" s="100"/>
      <c r="EC562" s="100"/>
      <c r="ED562" s="100"/>
      <c r="EE562" s="100"/>
      <c r="EF562" s="100"/>
      <c r="EG562" s="100"/>
      <c r="EH562" s="100"/>
      <c r="EI562" s="100"/>
      <c r="EJ562" s="100"/>
      <c r="EK562" s="100"/>
      <c r="EL562" s="100"/>
      <c r="EM562" s="100"/>
      <c r="EN562" s="100"/>
      <c r="EO562" s="100"/>
      <c r="EP562" s="100"/>
      <c r="EQ562" s="100"/>
      <c r="ER562" s="101"/>
      <c r="ES562" s="100"/>
      <c r="ET562" s="100"/>
      <c r="EU562" s="104"/>
      <c r="EV562" s="104"/>
      <c r="EW562" s="104"/>
      <c r="EX562" s="104"/>
      <c r="EY562" s="104"/>
      <c r="EZ562" s="104"/>
      <c r="FA562" s="104"/>
      <c r="FB562" s="104"/>
      <c r="FC562" s="104"/>
      <c r="FD562" s="104"/>
      <c r="FE562" s="104"/>
      <c r="FF562" s="104"/>
      <c r="FG562" s="104"/>
      <c r="FH562" s="104"/>
      <c r="FI562" s="104"/>
      <c r="FJ562" s="104"/>
      <c r="FK562" s="104"/>
      <c r="FL562" s="104"/>
      <c r="FM562" s="100"/>
      <c r="FN562" s="100"/>
      <c r="FO562" s="100"/>
      <c r="FP562" s="100"/>
      <c r="FQ562" s="100"/>
      <c r="FR562" s="100"/>
      <c r="FS562" s="100"/>
      <c r="FT562" s="100"/>
      <c r="FU562" s="100"/>
      <c r="FV562" s="100"/>
      <c r="FW562" s="100"/>
      <c r="FX562" s="100"/>
      <c r="FY562" s="100"/>
      <c r="FZ562" s="100"/>
      <c r="GA562" s="100"/>
    </row>
    <row r="563" ht="15.75" customHeight="1">
      <c r="A563" s="100"/>
      <c r="B563" s="100"/>
      <c r="C563" s="100"/>
      <c r="D563" s="100"/>
      <c r="E563" s="103"/>
      <c r="F563" s="100"/>
      <c r="G563" s="100"/>
      <c r="H563" s="100"/>
      <c r="I563" s="100"/>
      <c r="J563" s="103"/>
      <c r="K563" s="100"/>
      <c r="L563" s="100"/>
      <c r="M563" s="101"/>
      <c r="N563" s="102"/>
      <c r="O563" s="103"/>
      <c r="P563" s="103"/>
      <c r="Q563" s="103"/>
      <c r="R563" s="103"/>
      <c r="S563" s="103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1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  <c r="BB563" s="100"/>
      <c r="BC563" s="100"/>
      <c r="BD563" s="100"/>
      <c r="BE563" s="100"/>
      <c r="BF563" s="100"/>
      <c r="BG563" s="100"/>
      <c r="BH563" s="100"/>
      <c r="BI563" s="100"/>
      <c r="BJ563" s="100"/>
      <c r="BK563" s="100"/>
      <c r="BL563" s="100"/>
      <c r="BM563" s="100"/>
      <c r="BN563" s="100"/>
      <c r="BO563" s="100"/>
      <c r="BP563" s="100"/>
      <c r="BQ563" s="100"/>
      <c r="BR563" s="100"/>
      <c r="BS563" s="100"/>
      <c r="BT563" s="100"/>
      <c r="BU563" s="100"/>
      <c r="BV563" s="100"/>
      <c r="BW563" s="100"/>
      <c r="BX563" s="100"/>
      <c r="BY563" s="100"/>
      <c r="BZ563" s="100"/>
      <c r="CA563" s="100"/>
      <c r="CB563" s="100"/>
      <c r="CC563" s="100"/>
      <c r="CD563" s="100"/>
      <c r="CE563" s="100"/>
      <c r="CF563" s="100"/>
      <c r="CG563" s="100"/>
      <c r="CH563" s="100"/>
      <c r="CI563" s="100"/>
      <c r="CJ563" s="100"/>
      <c r="CK563" s="100"/>
      <c r="CL563" s="100"/>
      <c r="CM563" s="100"/>
      <c r="CN563" s="100"/>
      <c r="CO563" s="100"/>
      <c r="CP563" s="100"/>
      <c r="CQ563" s="100"/>
      <c r="CR563" s="100"/>
      <c r="CS563" s="100"/>
      <c r="CT563" s="100"/>
      <c r="CU563" s="100"/>
      <c r="CV563" s="100"/>
      <c r="CW563" s="100"/>
      <c r="CX563" s="100"/>
      <c r="CY563" s="100"/>
      <c r="CZ563" s="100"/>
      <c r="DA563" s="100"/>
      <c r="DB563" s="100"/>
      <c r="DC563" s="100"/>
      <c r="DD563" s="100"/>
      <c r="DE563" s="100"/>
      <c r="DF563" s="100"/>
      <c r="DG563" s="100"/>
      <c r="DH563" s="100"/>
      <c r="DI563" s="100"/>
      <c r="DJ563" s="100"/>
      <c r="DK563" s="100"/>
      <c r="DL563" s="100"/>
      <c r="DM563" s="100"/>
      <c r="DN563" s="100"/>
      <c r="DO563" s="100"/>
      <c r="DP563" s="100"/>
      <c r="DQ563" s="100"/>
      <c r="DR563" s="100"/>
      <c r="DS563" s="100"/>
      <c r="DT563" s="100"/>
      <c r="DU563" s="100"/>
      <c r="DV563" s="100"/>
      <c r="DW563" s="100"/>
      <c r="DX563" s="100"/>
      <c r="DY563" s="100"/>
      <c r="DZ563" s="100"/>
      <c r="EA563" s="100"/>
      <c r="EB563" s="100"/>
      <c r="EC563" s="100"/>
      <c r="ED563" s="100"/>
      <c r="EE563" s="100"/>
      <c r="EF563" s="100"/>
      <c r="EG563" s="100"/>
      <c r="EH563" s="100"/>
      <c r="EI563" s="100"/>
      <c r="EJ563" s="100"/>
      <c r="EK563" s="100"/>
      <c r="EL563" s="100"/>
      <c r="EM563" s="100"/>
      <c r="EN563" s="100"/>
      <c r="EO563" s="100"/>
      <c r="EP563" s="100"/>
      <c r="EQ563" s="100"/>
      <c r="ER563" s="101"/>
      <c r="ES563" s="100"/>
      <c r="ET563" s="100"/>
      <c r="EU563" s="104"/>
      <c r="EV563" s="104"/>
      <c r="EW563" s="104"/>
      <c r="EX563" s="104"/>
      <c r="EY563" s="104"/>
      <c r="EZ563" s="104"/>
      <c r="FA563" s="104"/>
      <c r="FB563" s="104"/>
      <c r="FC563" s="104"/>
      <c r="FD563" s="104"/>
      <c r="FE563" s="104"/>
      <c r="FF563" s="104"/>
      <c r="FG563" s="104"/>
      <c r="FH563" s="104"/>
      <c r="FI563" s="104"/>
      <c r="FJ563" s="104"/>
      <c r="FK563" s="104"/>
      <c r="FL563" s="104"/>
      <c r="FM563" s="100"/>
      <c r="FN563" s="100"/>
      <c r="FO563" s="100"/>
      <c r="FP563" s="100"/>
      <c r="FQ563" s="100"/>
      <c r="FR563" s="100"/>
      <c r="FS563" s="100"/>
      <c r="FT563" s="100"/>
      <c r="FU563" s="100"/>
      <c r="FV563" s="100"/>
      <c r="FW563" s="100"/>
      <c r="FX563" s="100"/>
      <c r="FY563" s="100"/>
      <c r="FZ563" s="100"/>
      <c r="GA563" s="100"/>
    </row>
    <row r="564" ht="15.75" customHeight="1">
      <c r="A564" s="100"/>
      <c r="B564" s="100"/>
      <c r="C564" s="100"/>
      <c r="D564" s="100"/>
      <c r="E564" s="103"/>
      <c r="F564" s="100"/>
      <c r="G564" s="100"/>
      <c r="H564" s="100"/>
      <c r="I564" s="100"/>
      <c r="J564" s="103"/>
      <c r="K564" s="100"/>
      <c r="L564" s="100"/>
      <c r="M564" s="101"/>
      <c r="N564" s="102"/>
      <c r="O564" s="103"/>
      <c r="P564" s="103"/>
      <c r="Q564" s="103"/>
      <c r="R564" s="103"/>
      <c r="S564" s="103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1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  <c r="BB564" s="100"/>
      <c r="BC564" s="100"/>
      <c r="BD564" s="100"/>
      <c r="BE564" s="100"/>
      <c r="BF564" s="100"/>
      <c r="BG564" s="100"/>
      <c r="BH564" s="100"/>
      <c r="BI564" s="100"/>
      <c r="BJ564" s="100"/>
      <c r="BK564" s="100"/>
      <c r="BL564" s="100"/>
      <c r="BM564" s="100"/>
      <c r="BN564" s="100"/>
      <c r="BO564" s="100"/>
      <c r="BP564" s="100"/>
      <c r="BQ564" s="100"/>
      <c r="BR564" s="100"/>
      <c r="BS564" s="100"/>
      <c r="BT564" s="100"/>
      <c r="BU564" s="100"/>
      <c r="BV564" s="100"/>
      <c r="BW564" s="100"/>
      <c r="BX564" s="100"/>
      <c r="BY564" s="100"/>
      <c r="BZ564" s="100"/>
      <c r="CA564" s="100"/>
      <c r="CB564" s="100"/>
      <c r="CC564" s="100"/>
      <c r="CD564" s="100"/>
      <c r="CE564" s="100"/>
      <c r="CF564" s="100"/>
      <c r="CG564" s="100"/>
      <c r="CH564" s="100"/>
      <c r="CI564" s="100"/>
      <c r="CJ564" s="100"/>
      <c r="CK564" s="100"/>
      <c r="CL564" s="100"/>
      <c r="CM564" s="100"/>
      <c r="CN564" s="100"/>
      <c r="CO564" s="100"/>
      <c r="CP564" s="100"/>
      <c r="CQ564" s="100"/>
      <c r="CR564" s="100"/>
      <c r="CS564" s="100"/>
      <c r="CT564" s="100"/>
      <c r="CU564" s="100"/>
      <c r="CV564" s="100"/>
      <c r="CW564" s="100"/>
      <c r="CX564" s="100"/>
      <c r="CY564" s="100"/>
      <c r="CZ564" s="100"/>
      <c r="DA564" s="100"/>
      <c r="DB564" s="100"/>
      <c r="DC564" s="100"/>
      <c r="DD564" s="100"/>
      <c r="DE564" s="100"/>
      <c r="DF564" s="100"/>
      <c r="DG564" s="100"/>
      <c r="DH564" s="100"/>
      <c r="DI564" s="100"/>
      <c r="DJ564" s="100"/>
      <c r="DK564" s="100"/>
      <c r="DL564" s="100"/>
      <c r="DM564" s="100"/>
      <c r="DN564" s="100"/>
      <c r="DO564" s="100"/>
      <c r="DP564" s="100"/>
      <c r="DQ564" s="100"/>
      <c r="DR564" s="100"/>
      <c r="DS564" s="100"/>
      <c r="DT564" s="100"/>
      <c r="DU564" s="100"/>
      <c r="DV564" s="100"/>
      <c r="DW564" s="100"/>
      <c r="DX564" s="100"/>
      <c r="DY564" s="100"/>
      <c r="DZ564" s="100"/>
      <c r="EA564" s="100"/>
      <c r="EB564" s="100"/>
      <c r="EC564" s="100"/>
      <c r="ED564" s="100"/>
      <c r="EE564" s="100"/>
      <c r="EF564" s="100"/>
      <c r="EG564" s="100"/>
      <c r="EH564" s="100"/>
      <c r="EI564" s="100"/>
      <c r="EJ564" s="100"/>
      <c r="EK564" s="100"/>
      <c r="EL564" s="100"/>
      <c r="EM564" s="100"/>
      <c r="EN564" s="100"/>
      <c r="EO564" s="100"/>
      <c r="EP564" s="100"/>
      <c r="EQ564" s="100"/>
      <c r="ER564" s="101"/>
      <c r="ES564" s="100"/>
      <c r="ET564" s="100"/>
      <c r="EU564" s="104"/>
      <c r="EV564" s="104"/>
      <c r="EW564" s="104"/>
      <c r="EX564" s="104"/>
      <c r="EY564" s="104"/>
      <c r="EZ564" s="104"/>
      <c r="FA564" s="104"/>
      <c r="FB564" s="104"/>
      <c r="FC564" s="104"/>
      <c r="FD564" s="104"/>
      <c r="FE564" s="104"/>
      <c r="FF564" s="104"/>
      <c r="FG564" s="104"/>
      <c r="FH564" s="104"/>
      <c r="FI564" s="104"/>
      <c r="FJ564" s="104"/>
      <c r="FK564" s="104"/>
      <c r="FL564" s="104"/>
      <c r="FM564" s="100"/>
      <c r="FN564" s="100"/>
      <c r="FO564" s="100"/>
      <c r="FP564" s="100"/>
      <c r="FQ564" s="100"/>
      <c r="FR564" s="100"/>
      <c r="FS564" s="100"/>
      <c r="FT564" s="100"/>
      <c r="FU564" s="100"/>
      <c r="FV564" s="100"/>
      <c r="FW564" s="100"/>
      <c r="FX564" s="100"/>
      <c r="FY564" s="100"/>
      <c r="FZ564" s="100"/>
      <c r="GA564" s="100"/>
    </row>
    <row r="565" ht="15.75" customHeight="1">
      <c r="A565" s="100"/>
      <c r="B565" s="100"/>
      <c r="C565" s="100"/>
      <c r="D565" s="100"/>
      <c r="E565" s="103"/>
      <c r="F565" s="100"/>
      <c r="G565" s="100"/>
      <c r="H565" s="100"/>
      <c r="I565" s="100"/>
      <c r="J565" s="103"/>
      <c r="K565" s="100"/>
      <c r="L565" s="100"/>
      <c r="M565" s="101"/>
      <c r="N565" s="102"/>
      <c r="O565" s="103"/>
      <c r="P565" s="103"/>
      <c r="Q565" s="103"/>
      <c r="R565" s="103"/>
      <c r="S565" s="103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1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  <c r="BE565" s="100"/>
      <c r="BF565" s="100"/>
      <c r="BG565" s="100"/>
      <c r="BH565" s="100"/>
      <c r="BI565" s="100"/>
      <c r="BJ565" s="100"/>
      <c r="BK565" s="100"/>
      <c r="BL565" s="100"/>
      <c r="BM565" s="100"/>
      <c r="BN565" s="100"/>
      <c r="BO565" s="100"/>
      <c r="BP565" s="100"/>
      <c r="BQ565" s="100"/>
      <c r="BR565" s="100"/>
      <c r="BS565" s="100"/>
      <c r="BT565" s="100"/>
      <c r="BU565" s="100"/>
      <c r="BV565" s="100"/>
      <c r="BW565" s="100"/>
      <c r="BX565" s="100"/>
      <c r="BY565" s="100"/>
      <c r="BZ565" s="100"/>
      <c r="CA565" s="100"/>
      <c r="CB565" s="100"/>
      <c r="CC565" s="100"/>
      <c r="CD565" s="100"/>
      <c r="CE565" s="100"/>
      <c r="CF565" s="100"/>
      <c r="CG565" s="100"/>
      <c r="CH565" s="100"/>
      <c r="CI565" s="100"/>
      <c r="CJ565" s="100"/>
      <c r="CK565" s="100"/>
      <c r="CL565" s="100"/>
      <c r="CM565" s="100"/>
      <c r="CN565" s="100"/>
      <c r="CO565" s="100"/>
      <c r="CP565" s="100"/>
      <c r="CQ565" s="100"/>
      <c r="CR565" s="100"/>
      <c r="CS565" s="100"/>
      <c r="CT565" s="100"/>
      <c r="CU565" s="100"/>
      <c r="CV565" s="100"/>
      <c r="CW565" s="100"/>
      <c r="CX565" s="100"/>
      <c r="CY565" s="100"/>
      <c r="CZ565" s="100"/>
      <c r="DA565" s="100"/>
      <c r="DB565" s="100"/>
      <c r="DC565" s="100"/>
      <c r="DD565" s="100"/>
      <c r="DE565" s="100"/>
      <c r="DF565" s="100"/>
      <c r="DG565" s="100"/>
      <c r="DH565" s="100"/>
      <c r="DI565" s="100"/>
      <c r="DJ565" s="100"/>
      <c r="DK565" s="100"/>
      <c r="DL565" s="100"/>
      <c r="DM565" s="100"/>
      <c r="DN565" s="100"/>
      <c r="DO565" s="100"/>
      <c r="DP565" s="100"/>
      <c r="DQ565" s="100"/>
      <c r="DR565" s="100"/>
      <c r="DS565" s="100"/>
      <c r="DT565" s="100"/>
      <c r="DU565" s="100"/>
      <c r="DV565" s="100"/>
      <c r="DW565" s="100"/>
      <c r="DX565" s="100"/>
      <c r="DY565" s="100"/>
      <c r="DZ565" s="100"/>
      <c r="EA565" s="100"/>
      <c r="EB565" s="100"/>
      <c r="EC565" s="100"/>
      <c r="ED565" s="100"/>
      <c r="EE565" s="100"/>
      <c r="EF565" s="100"/>
      <c r="EG565" s="100"/>
      <c r="EH565" s="100"/>
      <c r="EI565" s="100"/>
      <c r="EJ565" s="100"/>
      <c r="EK565" s="100"/>
      <c r="EL565" s="100"/>
      <c r="EM565" s="100"/>
      <c r="EN565" s="100"/>
      <c r="EO565" s="100"/>
      <c r="EP565" s="100"/>
      <c r="EQ565" s="100"/>
      <c r="ER565" s="101"/>
      <c r="ES565" s="100"/>
      <c r="ET565" s="100"/>
      <c r="EU565" s="104"/>
      <c r="EV565" s="104"/>
      <c r="EW565" s="104"/>
      <c r="EX565" s="104"/>
      <c r="EY565" s="104"/>
      <c r="EZ565" s="104"/>
      <c r="FA565" s="104"/>
      <c r="FB565" s="104"/>
      <c r="FC565" s="104"/>
      <c r="FD565" s="104"/>
      <c r="FE565" s="104"/>
      <c r="FF565" s="104"/>
      <c r="FG565" s="104"/>
      <c r="FH565" s="104"/>
      <c r="FI565" s="104"/>
      <c r="FJ565" s="104"/>
      <c r="FK565" s="104"/>
      <c r="FL565" s="104"/>
      <c r="FM565" s="100"/>
      <c r="FN565" s="100"/>
      <c r="FO565" s="100"/>
      <c r="FP565" s="100"/>
      <c r="FQ565" s="100"/>
      <c r="FR565" s="100"/>
      <c r="FS565" s="100"/>
      <c r="FT565" s="100"/>
      <c r="FU565" s="100"/>
      <c r="FV565" s="100"/>
      <c r="FW565" s="100"/>
      <c r="FX565" s="100"/>
      <c r="FY565" s="100"/>
      <c r="FZ565" s="100"/>
      <c r="GA565" s="100"/>
    </row>
    <row r="566" ht="15.75" customHeight="1">
      <c r="A566" s="100"/>
      <c r="B566" s="100"/>
      <c r="C566" s="100"/>
      <c r="D566" s="100"/>
      <c r="E566" s="103"/>
      <c r="F566" s="100"/>
      <c r="G566" s="100"/>
      <c r="H566" s="100"/>
      <c r="I566" s="100"/>
      <c r="J566" s="103"/>
      <c r="K566" s="100"/>
      <c r="L566" s="100"/>
      <c r="M566" s="101"/>
      <c r="N566" s="102"/>
      <c r="O566" s="103"/>
      <c r="P566" s="103"/>
      <c r="Q566" s="103"/>
      <c r="R566" s="103"/>
      <c r="S566" s="103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1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  <c r="BE566" s="100"/>
      <c r="BF566" s="100"/>
      <c r="BG566" s="100"/>
      <c r="BH566" s="100"/>
      <c r="BI566" s="100"/>
      <c r="BJ566" s="100"/>
      <c r="BK566" s="100"/>
      <c r="BL566" s="100"/>
      <c r="BM566" s="100"/>
      <c r="BN566" s="100"/>
      <c r="BO566" s="100"/>
      <c r="BP566" s="100"/>
      <c r="BQ566" s="100"/>
      <c r="BR566" s="100"/>
      <c r="BS566" s="100"/>
      <c r="BT566" s="100"/>
      <c r="BU566" s="100"/>
      <c r="BV566" s="100"/>
      <c r="BW566" s="100"/>
      <c r="BX566" s="100"/>
      <c r="BY566" s="100"/>
      <c r="BZ566" s="100"/>
      <c r="CA566" s="100"/>
      <c r="CB566" s="100"/>
      <c r="CC566" s="100"/>
      <c r="CD566" s="100"/>
      <c r="CE566" s="100"/>
      <c r="CF566" s="100"/>
      <c r="CG566" s="100"/>
      <c r="CH566" s="100"/>
      <c r="CI566" s="100"/>
      <c r="CJ566" s="100"/>
      <c r="CK566" s="100"/>
      <c r="CL566" s="100"/>
      <c r="CM566" s="100"/>
      <c r="CN566" s="100"/>
      <c r="CO566" s="100"/>
      <c r="CP566" s="100"/>
      <c r="CQ566" s="100"/>
      <c r="CR566" s="100"/>
      <c r="CS566" s="100"/>
      <c r="CT566" s="100"/>
      <c r="CU566" s="100"/>
      <c r="CV566" s="100"/>
      <c r="CW566" s="100"/>
      <c r="CX566" s="100"/>
      <c r="CY566" s="100"/>
      <c r="CZ566" s="100"/>
      <c r="DA566" s="100"/>
      <c r="DB566" s="100"/>
      <c r="DC566" s="100"/>
      <c r="DD566" s="100"/>
      <c r="DE566" s="100"/>
      <c r="DF566" s="100"/>
      <c r="DG566" s="100"/>
      <c r="DH566" s="100"/>
      <c r="DI566" s="100"/>
      <c r="DJ566" s="100"/>
      <c r="DK566" s="100"/>
      <c r="DL566" s="100"/>
      <c r="DM566" s="100"/>
      <c r="DN566" s="100"/>
      <c r="DO566" s="100"/>
      <c r="DP566" s="100"/>
      <c r="DQ566" s="100"/>
      <c r="DR566" s="100"/>
      <c r="DS566" s="100"/>
      <c r="DT566" s="100"/>
      <c r="DU566" s="100"/>
      <c r="DV566" s="100"/>
      <c r="DW566" s="100"/>
      <c r="DX566" s="100"/>
      <c r="DY566" s="100"/>
      <c r="DZ566" s="100"/>
      <c r="EA566" s="100"/>
      <c r="EB566" s="100"/>
      <c r="EC566" s="100"/>
      <c r="ED566" s="100"/>
      <c r="EE566" s="100"/>
      <c r="EF566" s="100"/>
      <c r="EG566" s="100"/>
      <c r="EH566" s="100"/>
      <c r="EI566" s="100"/>
      <c r="EJ566" s="100"/>
      <c r="EK566" s="100"/>
      <c r="EL566" s="100"/>
      <c r="EM566" s="100"/>
      <c r="EN566" s="100"/>
      <c r="EO566" s="100"/>
      <c r="EP566" s="100"/>
      <c r="EQ566" s="100"/>
      <c r="ER566" s="101"/>
      <c r="ES566" s="100"/>
      <c r="ET566" s="100"/>
      <c r="EU566" s="104"/>
      <c r="EV566" s="104"/>
      <c r="EW566" s="104"/>
      <c r="EX566" s="104"/>
      <c r="EY566" s="104"/>
      <c r="EZ566" s="104"/>
      <c r="FA566" s="104"/>
      <c r="FB566" s="104"/>
      <c r="FC566" s="104"/>
      <c r="FD566" s="104"/>
      <c r="FE566" s="104"/>
      <c r="FF566" s="104"/>
      <c r="FG566" s="104"/>
      <c r="FH566" s="104"/>
      <c r="FI566" s="104"/>
      <c r="FJ566" s="104"/>
      <c r="FK566" s="104"/>
      <c r="FL566" s="104"/>
      <c r="FM566" s="100"/>
      <c r="FN566" s="100"/>
      <c r="FO566" s="100"/>
      <c r="FP566" s="100"/>
      <c r="FQ566" s="100"/>
      <c r="FR566" s="100"/>
      <c r="FS566" s="100"/>
      <c r="FT566" s="100"/>
      <c r="FU566" s="100"/>
      <c r="FV566" s="100"/>
      <c r="FW566" s="100"/>
      <c r="FX566" s="100"/>
      <c r="FY566" s="100"/>
      <c r="FZ566" s="100"/>
      <c r="GA566" s="100"/>
    </row>
    <row r="567" ht="15.75" customHeight="1">
      <c r="A567" s="100"/>
      <c r="B567" s="100"/>
      <c r="C567" s="100"/>
      <c r="D567" s="100"/>
      <c r="E567" s="103"/>
      <c r="F567" s="100"/>
      <c r="G567" s="100"/>
      <c r="H567" s="100"/>
      <c r="I567" s="100"/>
      <c r="J567" s="103"/>
      <c r="K567" s="100"/>
      <c r="L567" s="100"/>
      <c r="M567" s="101"/>
      <c r="N567" s="102"/>
      <c r="O567" s="103"/>
      <c r="P567" s="103"/>
      <c r="Q567" s="103"/>
      <c r="R567" s="103"/>
      <c r="S567" s="103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1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  <c r="BE567" s="100"/>
      <c r="BF567" s="100"/>
      <c r="BG567" s="100"/>
      <c r="BH567" s="100"/>
      <c r="BI567" s="100"/>
      <c r="BJ567" s="100"/>
      <c r="BK567" s="100"/>
      <c r="BL567" s="100"/>
      <c r="BM567" s="100"/>
      <c r="BN567" s="100"/>
      <c r="BO567" s="100"/>
      <c r="BP567" s="100"/>
      <c r="BQ567" s="100"/>
      <c r="BR567" s="100"/>
      <c r="BS567" s="100"/>
      <c r="BT567" s="100"/>
      <c r="BU567" s="100"/>
      <c r="BV567" s="100"/>
      <c r="BW567" s="100"/>
      <c r="BX567" s="100"/>
      <c r="BY567" s="100"/>
      <c r="BZ567" s="100"/>
      <c r="CA567" s="100"/>
      <c r="CB567" s="100"/>
      <c r="CC567" s="100"/>
      <c r="CD567" s="100"/>
      <c r="CE567" s="100"/>
      <c r="CF567" s="100"/>
      <c r="CG567" s="100"/>
      <c r="CH567" s="100"/>
      <c r="CI567" s="100"/>
      <c r="CJ567" s="100"/>
      <c r="CK567" s="100"/>
      <c r="CL567" s="100"/>
      <c r="CM567" s="100"/>
      <c r="CN567" s="100"/>
      <c r="CO567" s="100"/>
      <c r="CP567" s="100"/>
      <c r="CQ567" s="100"/>
      <c r="CR567" s="100"/>
      <c r="CS567" s="100"/>
      <c r="CT567" s="100"/>
      <c r="CU567" s="100"/>
      <c r="CV567" s="100"/>
      <c r="CW567" s="100"/>
      <c r="CX567" s="100"/>
      <c r="CY567" s="100"/>
      <c r="CZ567" s="100"/>
      <c r="DA567" s="100"/>
      <c r="DB567" s="100"/>
      <c r="DC567" s="100"/>
      <c r="DD567" s="100"/>
      <c r="DE567" s="100"/>
      <c r="DF567" s="100"/>
      <c r="DG567" s="100"/>
      <c r="DH567" s="100"/>
      <c r="DI567" s="100"/>
      <c r="DJ567" s="100"/>
      <c r="DK567" s="100"/>
      <c r="DL567" s="100"/>
      <c r="DM567" s="100"/>
      <c r="DN567" s="100"/>
      <c r="DO567" s="100"/>
      <c r="DP567" s="100"/>
      <c r="DQ567" s="100"/>
      <c r="DR567" s="100"/>
      <c r="DS567" s="100"/>
      <c r="DT567" s="100"/>
      <c r="DU567" s="100"/>
      <c r="DV567" s="100"/>
      <c r="DW567" s="100"/>
      <c r="DX567" s="100"/>
      <c r="DY567" s="100"/>
      <c r="DZ567" s="100"/>
      <c r="EA567" s="100"/>
      <c r="EB567" s="100"/>
      <c r="EC567" s="100"/>
      <c r="ED567" s="100"/>
      <c r="EE567" s="100"/>
      <c r="EF567" s="100"/>
      <c r="EG567" s="100"/>
      <c r="EH567" s="100"/>
      <c r="EI567" s="100"/>
      <c r="EJ567" s="100"/>
      <c r="EK567" s="100"/>
      <c r="EL567" s="100"/>
      <c r="EM567" s="100"/>
      <c r="EN567" s="100"/>
      <c r="EO567" s="100"/>
      <c r="EP567" s="100"/>
      <c r="EQ567" s="100"/>
      <c r="ER567" s="101"/>
      <c r="ES567" s="100"/>
      <c r="ET567" s="100"/>
      <c r="EU567" s="104"/>
      <c r="EV567" s="104"/>
      <c r="EW567" s="104"/>
      <c r="EX567" s="104"/>
      <c r="EY567" s="104"/>
      <c r="EZ567" s="104"/>
      <c r="FA567" s="104"/>
      <c r="FB567" s="104"/>
      <c r="FC567" s="104"/>
      <c r="FD567" s="104"/>
      <c r="FE567" s="104"/>
      <c r="FF567" s="104"/>
      <c r="FG567" s="104"/>
      <c r="FH567" s="104"/>
      <c r="FI567" s="104"/>
      <c r="FJ567" s="104"/>
      <c r="FK567" s="104"/>
      <c r="FL567" s="104"/>
      <c r="FM567" s="100"/>
      <c r="FN567" s="100"/>
      <c r="FO567" s="100"/>
      <c r="FP567" s="100"/>
      <c r="FQ567" s="100"/>
      <c r="FR567" s="100"/>
      <c r="FS567" s="100"/>
      <c r="FT567" s="100"/>
      <c r="FU567" s="100"/>
      <c r="FV567" s="100"/>
      <c r="FW567" s="100"/>
      <c r="FX567" s="100"/>
      <c r="FY567" s="100"/>
      <c r="FZ567" s="100"/>
      <c r="GA567" s="100"/>
    </row>
    <row r="568" ht="15.75" customHeight="1">
      <c r="A568" s="100"/>
      <c r="B568" s="100"/>
      <c r="C568" s="100"/>
      <c r="D568" s="100"/>
      <c r="E568" s="103"/>
      <c r="F568" s="100"/>
      <c r="G568" s="100"/>
      <c r="H568" s="100"/>
      <c r="I568" s="100"/>
      <c r="J568" s="103"/>
      <c r="K568" s="100"/>
      <c r="L568" s="100"/>
      <c r="M568" s="101"/>
      <c r="N568" s="102"/>
      <c r="O568" s="103"/>
      <c r="P568" s="103"/>
      <c r="Q568" s="103"/>
      <c r="R568" s="103"/>
      <c r="S568" s="103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1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  <c r="BE568" s="100"/>
      <c r="BF568" s="100"/>
      <c r="BG568" s="100"/>
      <c r="BH568" s="100"/>
      <c r="BI568" s="100"/>
      <c r="BJ568" s="100"/>
      <c r="BK568" s="100"/>
      <c r="BL568" s="100"/>
      <c r="BM568" s="100"/>
      <c r="BN568" s="100"/>
      <c r="BO568" s="100"/>
      <c r="BP568" s="100"/>
      <c r="BQ568" s="100"/>
      <c r="BR568" s="100"/>
      <c r="BS568" s="100"/>
      <c r="BT568" s="100"/>
      <c r="BU568" s="100"/>
      <c r="BV568" s="100"/>
      <c r="BW568" s="100"/>
      <c r="BX568" s="100"/>
      <c r="BY568" s="100"/>
      <c r="BZ568" s="100"/>
      <c r="CA568" s="100"/>
      <c r="CB568" s="100"/>
      <c r="CC568" s="100"/>
      <c r="CD568" s="100"/>
      <c r="CE568" s="100"/>
      <c r="CF568" s="100"/>
      <c r="CG568" s="100"/>
      <c r="CH568" s="100"/>
      <c r="CI568" s="100"/>
      <c r="CJ568" s="100"/>
      <c r="CK568" s="100"/>
      <c r="CL568" s="100"/>
      <c r="CM568" s="100"/>
      <c r="CN568" s="100"/>
      <c r="CO568" s="100"/>
      <c r="CP568" s="100"/>
      <c r="CQ568" s="100"/>
      <c r="CR568" s="100"/>
      <c r="CS568" s="100"/>
      <c r="CT568" s="100"/>
      <c r="CU568" s="100"/>
      <c r="CV568" s="100"/>
      <c r="CW568" s="100"/>
      <c r="CX568" s="100"/>
      <c r="CY568" s="100"/>
      <c r="CZ568" s="100"/>
      <c r="DA568" s="100"/>
      <c r="DB568" s="100"/>
      <c r="DC568" s="100"/>
      <c r="DD568" s="100"/>
      <c r="DE568" s="100"/>
      <c r="DF568" s="100"/>
      <c r="DG568" s="100"/>
      <c r="DH568" s="100"/>
      <c r="DI568" s="100"/>
      <c r="DJ568" s="100"/>
      <c r="DK568" s="100"/>
      <c r="DL568" s="100"/>
      <c r="DM568" s="100"/>
      <c r="DN568" s="100"/>
      <c r="DO568" s="100"/>
      <c r="DP568" s="100"/>
      <c r="DQ568" s="100"/>
      <c r="DR568" s="100"/>
      <c r="DS568" s="100"/>
      <c r="DT568" s="100"/>
      <c r="DU568" s="100"/>
      <c r="DV568" s="100"/>
      <c r="DW568" s="100"/>
      <c r="DX568" s="100"/>
      <c r="DY568" s="100"/>
      <c r="DZ568" s="100"/>
      <c r="EA568" s="100"/>
      <c r="EB568" s="100"/>
      <c r="EC568" s="100"/>
      <c r="ED568" s="100"/>
      <c r="EE568" s="100"/>
      <c r="EF568" s="100"/>
      <c r="EG568" s="100"/>
      <c r="EH568" s="100"/>
      <c r="EI568" s="100"/>
      <c r="EJ568" s="100"/>
      <c r="EK568" s="100"/>
      <c r="EL568" s="100"/>
      <c r="EM568" s="100"/>
      <c r="EN568" s="100"/>
      <c r="EO568" s="100"/>
      <c r="EP568" s="100"/>
      <c r="EQ568" s="100"/>
      <c r="ER568" s="101"/>
      <c r="ES568" s="100"/>
      <c r="ET568" s="100"/>
      <c r="EU568" s="104"/>
      <c r="EV568" s="104"/>
      <c r="EW568" s="104"/>
      <c r="EX568" s="104"/>
      <c r="EY568" s="104"/>
      <c r="EZ568" s="104"/>
      <c r="FA568" s="104"/>
      <c r="FB568" s="104"/>
      <c r="FC568" s="104"/>
      <c r="FD568" s="104"/>
      <c r="FE568" s="104"/>
      <c r="FF568" s="104"/>
      <c r="FG568" s="104"/>
      <c r="FH568" s="104"/>
      <c r="FI568" s="104"/>
      <c r="FJ568" s="104"/>
      <c r="FK568" s="104"/>
      <c r="FL568" s="104"/>
      <c r="FM568" s="100"/>
      <c r="FN568" s="100"/>
      <c r="FO568" s="100"/>
      <c r="FP568" s="100"/>
      <c r="FQ568" s="100"/>
      <c r="FR568" s="100"/>
      <c r="FS568" s="100"/>
      <c r="FT568" s="100"/>
      <c r="FU568" s="100"/>
      <c r="FV568" s="100"/>
      <c r="FW568" s="100"/>
      <c r="FX568" s="100"/>
      <c r="FY568" s="100"/>
      <c r="FZ568" s="100"/>
      <c r="GA568" s="100"/>
    </row>
    <row r="569" ht="15.75" customHeight="1">
      <c r="A569" s="100"/>
      <c r="B569" s="100"/>
      <c r="C569" s="100"/>
      <c r="D569" s="100"/>
      <c r="E569" s="103"/>
      <c r="F569" s="100"/>
      <c r="G569" s="100"/>
      <c r="H569" s="100"/>
      <c r="I569" s="100"/>
      <c r="J569" s="103"/>
      <c r="K569" s="100"/>
      <c r="L569" s="100"/>
      <c r="M569" s="101"/>
      <c r="N569" s="102"/>
      <c r="O569" s="103"/>
      <c r="P569" s="103"/>
      <c r="Q569" s="103"/>
      <c r="R569" s="103"/>
      <c r="S569" s="103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1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  <c r="BE569" s="100"/>
      <c r="BF569" s="100"/>
      <c r="BG569" s="100"/>
      <c r="BH569" s="100"/>
      <c r="BI569" s="100"/>
      <c r="BJ569" s="100"/>
      <c r="BK569" s="100"/>
      <c r="BL569" s="100"/>
      <c r="BM569" s="100"/>
      <c r="BN569" s="100"/>
      <c r="BO569" s="100"/>
      <c r="BP569" s="100"/>
      <c r="BQ569" s="100"/>
      <c r="BR569" s="100"/>
      <c r="BS569" s="100"/>
      <c r="BT569" s="100"/>
      <c r="BU569" s="100"/>
      <c r="BV569" s="100"/>
      <c r="BW569" s="100"/>
      <c r="BX569" s="100"/>
      <c r="BY569" s="100"/>
      <c r="BZ569" s="100"/>
      <c r="CA569" s="100"/>
      <c r="CB569" s="100"/>
      <c r="CC569" s="100"/>
      <c r="CD569" s="100"/>
      <c r="CE569" s="100"/>
      <c r="CF569" s="100"/>
      <c r="CG569" s="100"/>
      <c r="CH569" s="100"/>
      <c r="CI569" s="100"/>
      <c r="CJ569" s="100"/>
      <c r="CK569" s="100"/>
      <c r="CL569" s="100"/>
      <c r="CM569" s="100"/>
      <c r="CN569" s="100"/>
      <c r="CO569" s="100"/>
      <c r="CP569" s="100"/>
      <c r="CQ569" s="100"/>
      <c r="CR569" s="100"/>
      <c r="CS569" s="100"/>
      <c r="CT569" s="100"/>
      <c r="CU569" s="100"/>
      <c r="CV569" s="100"/>
      <c r="CW569" s="100"/>
      <c r="CX569" s="100"/>
      <c r="CY569" s="100"/>
      <c r="CZ569" s="100"/>
      <c r="DA569" s="100"/>
      <c r="DB569" s="100"/>
      <c r="DC569" s="100"/>
      <c r="DD569" s="100"/>
      <c r="DE569" s="100"/>
      <c r="DF569" s="100"/>
      <c r="DG569" s="100"/>
      <c r="DH569" s="100"/>
      <c r="DI569" s="100"/>
      <c r="DJ569" s="100"/>
      <c r="DK569" s="100"/>
      <c r="DL569" s="100"/>
      <c r="DM569" s="100"/>
      <c r="DN569" s="100"/>
      <c r="DO569" s="100"/>
      <c r="DP569" s="100"/>
      <c r="DQ569" s="100"/>
      <c r="DR569" s="100"/>
      <c r="DS569" s="100"/>
      <c r="DT569" s="100"/>
      <c r="DU569" s="100"/>
      <c r="DV569" s="100"/>
      <c r="DW569" s="100"/>
      <c r="DX569" s="100"/>
      <c r="DY569" s="100"/>
      <c r="DZ569" s="100"/>
      <c r="EA569" s="100"/>
      <c r="EB569" s="100"/>
      <c r="EC569" s="100"/>
      <c r="ED569" s="100"/>
      <c r="EE569" s="100"/>
      <c r="EF569" s="100"/>
      <c r="EG569" s="100"/>
      <c r="EH569" s="100"/>
      <c r="EI569" s="100"/>
      <c r="EJ569" s="100"/>
      <c r="EK569" s="100"/>
      <c r="EL569" s="100"/>
      <c r="EM569" s="100"/>
      <c r="EN569" s="100"/>
      <c r="EO569" s="100"/>
      <c r="EP569" s="100"/>
      <c r="EQ569" s="100"/>
      <c r="ER569" s="101"/>
      <c r="ES569" s="100"/>
      <c r="ET569" s="100"/>
      <c r="EU569" s="104"/>
      <c r="EV569" s="104"/>
      <c r="EW569" s="104"/>
      <c r="EX569" s="104"/>
      <c r="EY569" s="104"/>
      <c r="EZ569" s="104"/>
      <c r="FA569" s="104"/>
      <c r="FB569" s="104"/>
      <c r="FC569" s="104"/>
      <c r="FD569" s="104"/>
      <c r="FE569" s="104"/>
      <c r="FF569" s="104"/>
      <c r="FG569" s="104"/>
      <c r="FH569" s="104"/>
      <c r="FI569" s="104"/>
      <c r="FJ569" s="104"/>
      <c r="FK569" s="104"/>
      <c r="FL569" s="104"/>
      <c r="FM569" s="100"/>
      <c r="FN569" s="100"/>
      <c r="FO569" s="100"/>
      <c r="FP569" s="100"/>
      <c r="FQ569" s="100"/>
      <c r="FR569" s="100"/>
      <c r="FS569" s="100"/>
      <c r="FT569" s="100"/>
      <c r="FU569" s="100"/>
      <c r="FV569" s="100"/>
      <c r="FW569" s="100"/>
      <c r="FX569" s="100"/>
      <c r="FY569" s="100"/>
      <c r="FZ569" s="100"/>
      <c r="GA569" s="100"/>
    </row>
    <row r="570" ht="15.75" customHeight="1">
      <c r="A570" s="100"/>
      <c r="B570" s="100"/>
      <c r="C570" s="100"/>
      <c r="D570" s="100"/>
      <c r="E570" s="103"/>
      <c r="F570" s="100"/>
      <c r="G570" s="100"/>
      <c r="H570" s="100"/>
      <c r="I570" s="100"/>
      <c r="J570" s="103"/>
      <c r="K570" s="100"/>
      <c r="L570" s="100"/>
      <c r="M570" s="101"/>
      <c r="N570" s="102"/>
      <c r="O570" s="103"/>
      <c r="P570" s="103"/>
      <c r="Q570" s="103"/>
      <c r="R570" s="103"/>
      <c r="S570" s="103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1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  <c r="BB570" s="100"/>
      <c r="BC570" s="100"/>
      <c r="BD570" s="100"/>
      <c r="BE570" s="100"/>
      <c r="BF570" s="100"/>
      <c r="BG570" s="100"/>
      <c r="BH570" s="100"/>
      <c r="BI570" s="100"/>
      <c r="BJ570" s="100"/>
      <c r="BK570" s="100"/>
      <c r="BL570" s="100"/>
      <c r="BM570" s="100"/>
      <c r="BN570" s="100"/>
      <c r="BO570" s="100"/>
      <c r="BP570" s="100"/>
      <c r="BQ570" s="100"/>
      <c r="BR570" s="100"/>
      <c r="BS570" s="100"/>
      <c r="BT570" s="100"/>
      <c r="BU570" s="100"/>
      <c r="BV570" s="100"/>
      <c r="BW570" s="100"/>
      <c r="BX570" s="100"/>
      <c r="BY570" s="100"/>
      <c r="BZ570" s="100"/>
      <c r="CA570" s="100"/>
      <c r="CB570" s="100"/>
      <c r="CC570" s="100"/>
      <c r="CD570" s="100"/>
      <c r="CE570" s="100"/>
      <c r="CF570" s="100"/>
      <c r="CG570" s="100"/>
      <c r="CH570" s="100"/>
      <c r="CI570" s="100"/>
      <c r="CJ570" s="100"/>
      <c r="CK570" s="100"/>
      <c r="CL570" s="100"/>
      <c r="CM570" s="100"/>
      <c r="CN570" s="100"/>
      <c r="CO570" s="100"/>
      <c r="CP570" s="100"/>
      <c r="CQ570" s="100"/>
      <c r="CR570" s="100"/>
      <c r="CS570" s="100"/>
      <c r="CT570" s="100"/>
      <c r="CU570" s="100"/>
      <c r="CV570" s="100"/>
      <c r="CW570" s="100"/>
      <c r="CX570" s="100"/>
      <c r="CY570" s="100"/>
      <c r="CZ570" s="100"/>
      <c r="DA570" s="100"/>
      <c r="DB570" s="100"/>
      <c r="DC570" s="100"/>
      <c r="DD570" s="100"/>
      <c r="DE570" s="100"/>
      <c r="DF570" s="100"/>
      <c r="DG570" s="100"/>
      <c r="DH570" s="100"/>
      <c r="DI570" s="100"/>
      <c r="DJ570" s="100"/>
      <c r="DK570" s="100"/>
      <c r="DL570" s="100"/>
      <c r="DM570" s="100"/>
      <c r="DN570" s="100"/>
      <c r="DO570" s="100"/>
      <c r="DP570" s="100"/>
      <c r="DQ570" s="100"/>
      <c r="DR570" s="100"/>
      <c r="DS570" s="100"/>
      <c r="DT570" s="100"/>
      <c r="DU570" s="100"/>
      <c r="DV570" s="100"/>
      <c r="DW570" s="100"/>
      <c r="DX570" s="100"/>
      <c r="DY570" s="100"/>
      <c r="DZ570" s="100"/>
      <c r="EA570" s="100"/>
      <c r="EB570" s="100"/>
      <c r="EC570" s="100"/>
      <c r="ED570" s="100"/>
      <c r="EE570" s="100"/>
      <c r="EF570" s="100"/>
      <c r="EG570" s="100"/>
      <c r="EH570" s="100"/>
      <c r="EI570" s="100"/>
      <c r="EJ570" s="100"/>
      <c r="EK570" s="100"/>
      <c r="EL570" s="100"/>
      <c r="EM570" s="100"/>
      <c r="EN570" s="100"/>
      <c r="EO570" s="100"/>
      <c r="EP570" s="100"/>
      <c r="EQ570" s="100"/>
      <c r="ER570" s="101"/>
      <c r="ES570" s="100"/>
      <c r="ET570" s="100"/>
      <c r="EU570" s="104"/>
      <c r="EV570" s="104"/>
      <c r="EW570" s="104"/>
      <c r="EX570" s="104"/>
      <c r="EY570" s="104"/>
      <c r="EZ570" s="104"/>
      <c r="FA570" s="104"/>
      <c r="FB570" s="104"/>
      <c r="FC570" s="104"/>
      <c r="FD570" s="104"/>
      <c r="FE570" s="104"/>
      <c r="FF570" s="104"/>
      <c r="FG570" s="104"/>
      <c r="FH570" s="104"/>
      <c r="FI570" s="104"/>
      <c r="FJ570" s="104"/>
      <c r="FK570" s="104"/>
      <c r="FL570" s="104"/>
      <c r="FM570" s="100"/>
      <c r="FN570" s="100"/>
      <c r="FO570" s="100"/>
      <c r="FP570" s="100"/>
      <c r="FQ570" s="100"/>
      <c r="FR570" s="100"/>
      <c r="FS570" s="100"/>
      <c r="FT570" s="100"/>
      <c r="FU570" s="100"/>
      <c r="FV570" s="100"/>
      <c r="FW570" s="100"/>
      <c r="FX570" s="100"/>
      <c r="FY570" s="100"/>
      <c r="FZ570" s="100"/>
      <c r="GA570" s="100"/>
    </row>
    <row r="571" ht="15.75" customHeight="1">
      <c r="A571" s="100"/>
      <c r="B571" s="100"/>
      <c r="C571" s="100"/>
      <c r="D571" s="100"/>
      <c r="E571" s="103"/>
      <c r="F571" s="100"/>
      <c r="G571" s="100"/>
      <c r="H571" s="100"/>
      <c r="I571" s="100"/>
      <c r="J571" s="103"/>
      <c r="K571" s="100"/>
      <c r="L571" s="100"/>
      <c r="M571" s="101"/>
      <c r="N571" s="102"/>
      <c r="O571" s="103"/>
      <c r="P571" s="103"/>
      <c r="Q571" s="103"/>
      <c r="R571" s="103"/>
      <c r="S571" s="103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1"/>
      <c r="AL571" s="100"/>
      <c r="AM571" s="100"/>
      <c r="AN571" s="100"/>
      <c r="AO571" s="100"/>
      <c r="AP571" s="100"/>
      <c r="AQ571" s="100"/>
      <c r="AR571" s="100"/>
      <c r="AS571" s="100"/>
      <c r="AT571" s="100"/>
      <c r="AU571" s="100"/>
      <c r="AV571" s="100"/>
      <c r="AW571" s="100"/>
      <c r="AX571" s="100"/>
      <c r="AY571" s="100"/>
      <c r="AZ571" s="100"/>
      <c r="BA571" s="100"/>
      <c r="BB571" s="100"/>
      <c r="BC571" s="100"/>
      <c r="BD571" s="100"/>
      <c r="BE571" s="100"/>
      <c r="BF571" s="100"/>
      <c r="BG571" s="100"/>
      <c r="BH571" s="100"/>
      <c r="BI571" s="100"/>
      <c r="BJ571" s="100"/>
      <c r="BK571" s="100"/>
      <c r="BL571" s="100"/>
      <c r="BM571" s="100"/>
      <c r="BN571" s="100"/>
      <c r="BO571" s="100"/>
      <c r="BP571" s="100"/>
      <c r="BQ571" s="100"/>
      <c r="BR571" s="100"/>
      <c r="BS571" s="100"/>
      <c r="BT571" s="100"/>
      <c r="BU571" s="100"/>
      <c r="BV571" s="100"/>
      <c r="BW571" s="100"/>
      <c r="BX571" s="100"/>
      <c r="BY571" s="100"/>
      <c r="BZ571" s="100"/>
      <c r="CA571" s="100"/>
      <c r="CB571" s="100"/>
      <c r="CC571" s="100"/>
      <c r="CD571" s="100"/>
      <c r="CE571" s="100"/>
      <c r="CF571" s="100"/>
      <c r="CG571" s="100"/>
      <c r="CH571" s="100"/>
      <c r="CI571" s="100"/>
      <c r="CJ571" s="100"/>
      <c r="CK571" s="100"/>
      <c r="CL571" s="100"/>
      <c r="CM571" s="100"/>
      <c r="CN571" s="100"/>
      <c r="CO571" s="100"/>
      <c r="CP571" s="100"/>
      <c r="CQ571" s="100"/>
      <c r="CR571" s="100"/>
      <c r="CS571" s="100"/>
      <c r="CT571" s="100"/>
      <c r="CU571" s="100"/>
      <c r="CV571" s="100"/>
      <c r="CW571" s="100"/>
      <c r="CX571" s="100"/>
      <c r="CY571" s="100"/>
      <c r="CZ571" s="100"/>
      <c r="DA571" s="100"/>
      <c r="DB571" s="100"/>
      <c r="DC571" s="100"/>
      <c r="DD571" s="100"/>
      <c r="DE571" s="100"/>
      <c r="DF571" s="100"/>
      <c r="DG571" s="100"/>
      <c r="DH571" s="100"/>
      <c r="DI571" s="100"/>
      <c r="DJ571" s="100"/>
      <c r="DK571" s="100"/>
      <c r="DL571" s="100"/>
      <c r="DM571" s="100"/>
      <c r="DN571" s="100"/>
      <c r="DO571" s="100"/>
      <c r="DP571" s="100"/>
      <c r="DQ571" s="100"/>
      <c r="DR571" s="100"/>
      <c r="DS571" s="100"/>
      <c r="DT571" s="100"/>
      <c r="DU571" s="100"/>
      <c r="DV571" s="100"/>
      <c r="DW571" s="100"/>
      <c r="DX571" s="100"/>
      <c r="DY571" s="100"/>
      <c r="DZ571" s="100"/>
      <c r="EA571" s="100"/>
      <c r="EB571" s="100"/>
      <c r="EC571" s="100"/>
      <c r="ED571" s="100"/>
      <c r="EE571" s="100"/>
      <c r="EF571" s="100"/>
      <c r="EG571" s="100"/>
      <c r="EH571" s="100"/>
      <c r="EI571" s="100"/>
      <c r="EJ571" s="100"/>
      <c r="EK571" s="100"/>
      <c r="EL571" s="100"/>
      <c r="EM571" s="100"/>
      <c r="EN571" s="100"/>
      <c r="EO571" s="100"/>
      <c r="EP571" s="100"/>
      <c r="EQ571" s="100"/>
      <c r="ER571" s="101"/>
      <c r="ES571" s="100"/>
      <c r="ET571" s="100"/>
      <c r="EU571" s="104"/>
      <c r="EV571" s="104"/>
      <c r="EW571" s="104"/>
      <c r="EX571" s="104"/>
      <c r="EY571" s="104"/>
      <c r="EZ571" s="104"/>
      <c r="FA571" s="104"/>
      <c r="FB571" s="104"/>
      <c r="FC571" s="104"/>
      <c r="FD571" s="104"/>
      <c r="FE571" s="104"/>
      <c r="FF571" s="104"/>
      <c r="FG571" s="104"/>
      <c r="FH571" s="104"/>
      <c r="FI571" s="104"/>
      <c r="FJ571" s="104"/>
      <c r="FK571" s="104"/>
      <c r="FL571" s="104"/>
      <c r="FM571" s="100"/>
      <c r="FN571" s="100"/>
      <c r="FO571" s="100"/>
      <c r="FP571" s="100"/>
      <c r="FQ571" s="100"/>
      <c r="FR571" s="100"/>
      <c r="FS571" s="100"/>
      <c r="FT571" s="100"/>
      <c r="FU571" s="100"/>
      <c r="FV571" s="100"/>
      <c r="FW571" s="100"/>
      <c r="FX571" s="100"/>
      <c r="FY571" s="100"/>
      <c r="FZ571" s="100"/>
      <c r="GA571" s="100"/>
    </row>
    <row r="572" ht="15.75" customHeight="1">
      <c r="A572" s="100"/>
      <c r="B572" s="100"/>
      <c r="C572" s="100"/>
      <c r="D572" s="100"/>
      <c r="E572" s="103"/>
      <c r="F572" s="100"/>
      <c r="G572" s="100"/>
      <c r="H572" s="100"/>
      <c r="I572" s="100"/>
      <c r="J572" s="103"/>
      <c r="K572" s="100"/>
      <c r="L572" s="100"/>
      <c r="M572" s="101"/>
      <c r="N572" s="102"/>
      <c r="O572" s="103"/>
      <c r="P572" s="103"/>
      <c r="Q572" s="103"/>
      <c r="R572" s="103"/>
      <c r="S572" s="103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1"/>
      <c r="AL572" s="100"/>
      <c r="AM572" s="100"/>
      <c r="AN572" s="100"/>
      <c r="AO572" s="100"/>
      <c r="AP572" s="100"/>
      <c r="AQ572" s="100"/>
      <c r="AR572" s="100"/>
      <c r="AS572" s="100"/>
      <c r="AT572" s="100"/>
      <c r="AU572" s="100"/>
      <c r="AV572" s="100"/>
      <c r="AW572" s="100"/>
      <c r="AX572" s="100"/>
      <c r="AY572" s="100"/>
      <c r="AZ572" s="100"/>
      <c r="BA572" s="100"/>
      <c r="BB572" s="100"/>
      <c r="BC572" s="100"/>
      <c r="BD572" s="100"/>
      <c r="BE572" s="100"/>
      <c r="BF572" s="100"/>
      <c r="BG572" s="100"/>
      <c r="BH572" s="100"/>
      <c r="BI572" s="100"/>
      <c r="BJ572" s="100"/>
      <c r="BK572" s="100"/>
      <c r="BL572" s="100"/>
      <c r="BM572" s="100"/>
      <c r="BN572" s="100"/>
      <c r="BO572" s="100"/>
      <c r="BP572" s="100"/>
      <c r="BQ572" s="100"/>
      <c r="BR572" s="100"/>
      <c r="BS572" s="100"/>
      <c r="BT572" s="100"/>
      <c r="BU572" s="100"/>
      <c r="BV572" s="100"/>
      <c r="BW572" s="100"/>
      <c r="BX572" s="100"/>
      <c r="BY572" s="100"/>
      <c r="BZ572" s="100"/>
      <c r="CA572" s="100"/>
      <c r="CB572" s="100"/>
      <c r="CC572" s="100"/>
      <c r="CD572" s="100"/>
      <c r="CE572" s="100"/>
      <c r="CF572" s="100"/>
      <c r="CG572" s="100"/>
      <c r="CH572" s="100"/>
      <c r="CI572" s="100"/>
      <c r="CJ572" s="100"/>
      <c r="CK572" s="100"/>
      <c r="CL572" s="100"/>
      <c r="CM572" s="100"/>
      <c r="CN572" s="100"/>
      <c r="CO572" s="100"/>
      <c r="CP572" s="100"/>
      <c r="CQ572" s="100"/>
      <c r="CR572" s="100"/>
      <c r="CS572" s="100"/>
      <c r="CT572" s="100"/>
      <c r="CU572" s="100"/>
      <c r="CV572" s="100"/>
      <c r="CW572" s="100"/>
      <c r="CX572" s="100"/>
      <c r="CY572" s="100"/>
      <c r="CZ572" s="100"/>
      <c r="DA572" s="100"/>
      <c r="DB572" s="100"/>
      <c r="DC572" s="100"/>
      <c r="DD572" s="100"/>
      <c r="DE572" s="100"/>
      <c r="DF572" s="100"/>
      <c r="DG572" s="100"/>
      <c r="DH572" s="100"/>
      <c r="DI572" s="100"/>
      <c r="DJ572" s="100"/>
      <c r="DK572" s="100"/>
      <c r="DL572" s="100"/>
      <c r="DM572" s="100"/>
      <c r="DN572" s="100"/>
      <c r="DO572" s="100"/>
      <c r="DP572" s="100"/>
      <c r="DQ572" s="100"/>
      <c r="DR572" s="100"/>
      <c r="DS572" s="100"/>
      <c r="DT572" s="100"/>
      <c r="DU572" s="100"/>
      <c r="DV572" s="100"/>
      <c r="DW572" s="100"/>
      <c r="DX572" s="100"/>
      <c r="DY572" s="100"/>
      <c r="DZ572" s="100"/>
      <c r="EA572" s="100"/>
      <c r="EB572" s="100"/>
      <c r="EC572" s="100"/>
      <c r="ED572" s="100"/>
      <c r="EE572" s="100"/>
      <c r="EF572" s="100"/>
      <c r="EG572" s="100"/>
      <c r="EH572" s="100"/>
      <c r="EI572" s="100"/>
      <c r="EJ572" s="100"/>
      <c r="EK572" s="100"/>
      <c r="EL572" s="100"/>
      <c r="EM572" s="100"/>
      <c r="EN572" s="100"/>
      <c r="EO572" s="100"/>
      <c r="EP572" s="100"/>
      <c r="EQ572" s="100"/>
      <c r="ER572" s="101"/>
      <c r="ES572" s="100"/>
      <c r="ET572" s="100"/>
      <c r="EU572" s="104"/>
      <c r="EV572" s="104"/>
      <c r="EW572" s="104"/>
      <c r="EX572" s="104"/>
      <c r="EY572" s="104"/>
      <c r="EZ572" s="104"/>
      <c r="FA572" s="104"/>
      <c r="FB572" s="104"/>
      <c r="FC572" s="104"/>
      <c r="FD572" s="104"/>
      <c r="FE572" s="104"/>
      <c r="FF572" s="104"/>
      <c r="FG572" s="104"/>
      <c r="FH572" s="104"/>
      <c r="FI572" s="104"/>
      <c r="FJ572" s="104"/>
      <c r="FK572" s="104"/>
      <c r="FL572" s="104"/>
      <c r="FM572" s="100"/>
      <c r="FN572" s="100"/>
      <c r="FO572" s="100"/>
      <c r="FP572" s="100"/>
      <c r="FQ572" s="100"/>
      <c r="FR572" s="100"/>
      <c r="FS572" s="100"/>
      <c r="FT572" s="100"/>
      <c r="FU572" s="100"/>
      <c r="FV572" s="100"/>
      <c r="FW572" s="100"/>
      <c r="FX572" s="100"/>
      <c r="FY572" s="100"/>
      <c r="FZ572" s="100"/>
      <c r="GA572" s="100"/>
    </row>
    <row r="573" ht="15.75" customHeight="1">
      <c r="A573" s="100"/>
      <c r="B573" s="100"/>
      <c r="C573" s="100"/>
      <c r="D573" s="100"/>
      <c r="E573" s="103"/>
      <c r="F573" s="100"/>
      <c r="G573" s="100"/>
      <c r="H573" s="100"/>
      <c r="I573" s="100"/>
      <c r="J573" s="103"/>
      <c r="K573" s="100"/>
      <c r="L573" s="100"/>
      <c r="M573" s="101"/>
      <c r="N573" s="102"/>
      <c r="O573" s="103"/>
      <c r="P573" s="103"/>
      <c r="Q573" s="103"/>
      <c r="R573" s="103"/>
      <c r="S573" s="103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1"/>
      <c r="AL573" s="100"/>
      <c r="AM573" s="100"/>
      <c r="AN573" s="100"/>
      <c r="AO573" s="100"/>
      <c r="AP573" s="100"/>
      <c r="AQ573" s="100"/>
      <c r="AR573" s="100"/>
      <c r="AS573" s="100"/>
      <c r="AT573" s="100"/>
      <c r="AU573" s="100"/>
      <c r="AV573" s="100"/>
      <c r="AW573" s="100"/>
      <c r="AX573" s="100"/>
      <c r="AY573" s="100"/>
      <c r="AZ573" s="100"/>
      <c r="BA573" s="100"/>
      <c r="BB573" s="100"/>
      <c r="BC573" s="100"/>
      <c r="BD573" s="100"/>
      <c r="BE573" s="100"/>
      <c r="BF573" s="100"/>
      <c r="BG573" s="100"/>
      <c r="BH573" s="100"/>
      <c r="BI573" s="100"/>
      <c r="BJ573" s="100"/>
      <c r="BK573" s="100"/>
      <c r="BL573" s="100"/>
      <c r="BM573" s="100"/>
      <c r="BN573" s="100"/>
      <c r="BO573" s="100"/>
      <c r="BP573" s="100"/>
      <c r="BQ573" s="100"/>
      <c r="BR573" s="100"/>
      <c r="BS573" s="100"/>
      <c r="BT573" s="100"/>
      <c r="BU573" s="100"/>
      <c r="BV573" s="100"/>
      <c r="BW573" s="100"/>
      <c r="BX573" s="100"/>
      <c r="BY573" s="100"/>
      <c r="BZ573" s="100"/>
      <c r="CA573" s="100"/>
      <c r="CB573" s="100"/>
      <c r="CC573" s="100"/>
      <c r="CD573" s="100"/>
      <c r="CE573" s="100"/>
      <c r="CF573" s="100"/>
      <c r="CG573" s="100"/>
      <c r="CH573" s="100"/>
      <c r="CI573" s="100"/>
      <c r="CJ573" s="100"/>
      <c r="CK573" s="100"/>
      <c r="CL573" s="100"/>
      <c r="CM573" s="100"/>
      <c r="CN573" s="100"/>
      <c r="CO573" s="100"/>
      <c r="CP573" s="100"/>
      <c r="CQ573" s="100"/>
      <c r="CR573" s="100"/>
      <c r="CS573" s="100"/>
      <c r="CT573" s="100"/>
      <c r="CU573" s="100"/>
      <c r="CV573" s="100"/>
      <c r="CW573" s="100"/>
      <c r="CX573" s="100"/>
      <c r="CY573" s="100"/>
      <c r="CZ573" s="100"/>
      <c r="DA573" s="100"/>
      <c r="DB573" s="100"/>
      <c r="DC573" s="100"/>
      <c r="DD573" s="100"/>
      <c r="DE573" s="100"/>
      <c r="DF573" s="100"/>
      <c r="DG573" s="100"/>
      <c r="DH573" s="100"/>
      <c r="DI573" s="100"/>
      <c r="DJ573" s="100"/>
      <c r="DK573" s="100"/>
      <c r="DL573" s="100"/>
      <c r="DM573" s="100"/>
      <c r="DN573" s="100"/>
      <c r="DO573" s="100"/>
      <c r="DP573" s="100"/>
      <c r="DQ573" s="100"/>
      <c r="DR573" s="100"/>
      <c r="DS573" s="100"/>
      <c r="DT573" s="100"/>
      <c r="DU573" s="100"/>
      <c r="DV573" s="100"/>
      <c r="DW573" s="100"/>
      <c r="DX573" s="100"/>
      <c r="DY573" s="100"/>
      <c r="DZ573" s="100"/>
      <c r="EA573" s="100"/>
      <c r="EB573" s="100"/>
      <c r="EC573" s="100"/>
      <c r="ED573" s="100"/>
      <c r="EE573" s="100"/>
      <c r="EF573" s="100"/>
      <c r="EG573" s="100"/>
      <c r="EH573" s="100"/>
      <c r="EI573" s="100"/>
      <c r="EJ573" s="100"/>
      <c r="EK573" s="100"/>
      <c r="EL573" s="100"/>
      <c r="EM573" s="100"/>
      <c r="EN573" s="100"/>
      <c r="EO573" s="100"/>
      <c r="EP573" s="100"/>
      <c r="EQ573" s="100"/>
      <c r="ER573" s="101"/>
      <c r="ES573" s="100"/>
      <c r="ET573" s="100"/>
      <c r="EU573" s="104"/>
      <c r="EV573" s="104"/>
      <c r="EW573" s="104"/>
      <c r="EX573" s="104"/>
      <c r="EY573" s="104"/>
      <c r="EZ573" s="104"/>
      <c r="FA573" s="104"/>
      <c r="FB573" s="104"/>
      <c r="FC573" s="104"/>
      <c r="FD573" s="104"/>
      <c r="FE573" s="104"/>
      <c r="FF573" s="104"/>
      <c r="FG573" s="104"/>
      <c r="FH573" s="104"/>
      <c r="FI573" s="104"/>
      <c r="FJ573" s="104"/>
      <c r="FK573" s="104"/>
      <c r="FL573" s="104"/>
      <c r="FM573" s="100"/>
      <c r="FN573" s="100"/>
      <c r="FO573" s="100"/>
      <c r="FP573" s="100"/>
      <c r="FQ573" s="100"/>
      <c r="FR573" s="100"/>
      <c r="FS573" s="100"/>
      <c r="FT573" s="100"/>
      <c r="FU573" s="100"/>
      <c r="FV573" s="100"/>
      <c r="FW573" s="100"/>
      <c r="FX573" s="100"/>
      <c r="FY573" s="100"/>
      <c r="FZ573" s="100"/>
      <c r="GA573" s="100"/>
    </row>
    <row r="574" ht="15.75" customHeight="1">
      <c r="A574" s="100"/>
      <c r="B574" s="100"/>
      <c r="C574" s="100"/>
      <c r="D574" s="100"/>
      <c r="E574" s="103"/>
      <c r="F574" s="100"/>
      <c r="G574" s="100"/>
      <c r="H574" s="100"/>
      <c r="I574" s="100"/>
      <c r="J574" s="103"/>
      <c r="K574" s="100"/>
      <c r="L574" s="100"/>
      <c r="M574" s="101"/>
      <c r="N574" s="102"/>
      <c r="O574" s="103"/>
      <c r="P574" s="103"/>
      <c r="Q574" s="103"/>
      <c r="R574" s="103"/>
      <c r="S574" s="103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1"/>
      <c r="AL574" s="100"/>
      <c r="AM574" s="100"/>
      <c r="AN574" s="100"/>
      <c r="AO574" s="100"/>
      <c r="AP574" s="100"/>
      <c r="AQ574" s="100"/>
      <c r="AR574" s="100"/>
      <c r="AS574" s="100"/>
      <c r="AT574" s="100"/>
      <c r="AU574" s="100"/>
      <c r="AV574" s="100"/>
      <c r="AW574" s="100"/>
      <c r="AX574" s="100"/>
      <c r="AY574" s="100"/>
      <c r="AZ574" s="100"/>
      <c r="BA574" s="100"/>
      <c r="BB574" s="100"/>
      <c r="BC574" s="100"/>
      <c r="BD574" s="100"/>
      <c r="BE574" s="100"/>
      <c r="BF574" s="100"/>
      <c r="BG574" s="100"/>
      <c r="BH574" s="100"/>
      <c r="BI574" s="100"/>
      <c r="BJ574" s="100"/>
      <c r="BK574" s="100"/>
      <c r="BL574" s="100"/>
      <c r="BM574" s="100"/>
      <c r="BN574" s="100"/>
      <c r="BO574" s="100"/>
      <c r="BP574" s="100"/>
      <c r="BQ574" s="100"/>
      <c r="BR574" s="100"/>
      <c r="BS574" s="100"/>
      <c r="BT574" s="100"/>
      <c r="BU574" s="100"/>
      <c r="BV574" s="100"/>
      <c r="BW574" s="100"/>
      <c r="BX574" s="100"/>
      <c r="BY574" s="100"/>
      <c r="BZ574" s="100"/>
      <c r="CA574" s="100"/>
      <c r="CB574" s="100"/>
      <c r="CC574" s="100"/>
      <c r="CD574" s="100"/>
      <c r="CE574" s="100"/>
      <c r="CF574" s="100"/>
      <c r="CG574" s="100"/>
      <c r="CH574" s="100"/>
      <c r="CI574" s="100"/>
      <c r="CJ574" s="100"/>
      <c r="CK574" s="100"/>
      <c r="CL574" s="100"/>
      <c r="CM574" s="100"/>
      <c r="CN574" s="100"/>
      <c r="CO574" s="100"/>
      <c r="CP574" s="100"/>
      <c r="CQ574" s="100"/>
      <c r="CR574" s="100"/>
      <c r="CS574" s="100"/>
      <c r="CT574" s="100"/>
      <c r="CU574" s="100"/>
      <c r="CV574" s="100"/>
      <c r="CW574" s="100"/>
      <c r="CX574" s="100"/>
      <c r="CY574" s="100"/>
      <c r="CZ574" s="100"/>
      <c r="DA574" s="100"/>
      <c r="DB574" s="100"/>
      <c r="DC574" s="100"/>
      <c r="DD574" s="100"/>
      <c r="DE574" s="100"/>
      <c r="DF574" s="100"/>
      <c r="DG574" s="100"/>
      <c r="DH574" s="100"/>
      <c r="DI574" s="100"/>
      <c r="DJ574" s="100"/>
      <c r="DK574" s="100"/>
      <c r="DL574" s="100"/>
      <c r="DM574" s="100"/>
      <c r="DN574" s="100"/>
      <c r="DO574" s="100"/>
      <c r="DP574" s="100"/>
      <c r="DQ574" s="100"/>
      <c r="DR574" s="100"/>
      <c r="DS574" s="100"/>
      <c r="DT574" s="100"/>
      <c r="DU574" s="100"/>
      <c r="DV574" s="100"/>
      <c r="DW574" s="100"/>
      <c r="DX574" s="100"/>
      <c r="DY574" s="100"/>
      <c r="DZ574" s="100"/>
      <c r="EA574" s="100"/>
      <c r="EB574" s="100"/>
      <c r="EC574" s="100"/>
      <c r="ED574" s="100"/>
      <c r="EE574" s="100"/>
      <c r="EF574" s="100"/>
      <c r="EG574" s="100"/>
      <c r="EH574" s="100"/>
      <c r="EI574" s="100"/>
      <c r="EJ574" s="100"/>
      <c r="EK574" s="100"/>
      <c r="EL574" s="100"/>
      <c r="EM574" s="100"/>
      <c r="EN574" s="100"/>
      <c r="EO574" s="100"/>
      <c r="EP574" s="100"/>
      <c r="EQ574" s="100"/>
      <c r="ER574" s="101"/>
      <c r="ES574" s="100"/>
      <c r="ET574" s="100"/>
      <c r="EU574" s="104"/>
      <c r="EV574" s="104"/>
      <c r="EW574" s="104"/>
      <c r="EX574" s="104"/>
      <c r="EY574" s="104"/>
      <c r="EZ574" s="104"/>
      <c r="FA574" s="104"/>
      <c r="FB574" s="104"/>
      <c r="FC574" s="104"/>
      <c r="FD574" s="104"/>
      <c r="FE574" s="104"/>
      <c r="FF574" s="104"/>
      <c r="FG574" s="104"/>
      <c r="FH574" s="104"/>
      <c r="FI574" s="104"/>
      <c r="FJ574" s="104"/>
      <c r="FK574" s="104"/>
      <c r="FL574" s="104"/>
      <c r="FM574" s="100"/>
      <c r="FN574" s="100"/>
      <c r="FO574" s="100"/>
      <c r="FP574" s="100"/>
      <c r="FQ574" s="100"/>
      <c r="FR574" s="100"/>
      <c r="FS574" s="100"/>
      <c r="FT574" s="100"/>
      <c r="FU574" s="100"/>
      <c r="FV574" s="100"/>
      <c r="FW574" s="100"/>
      <c r="FX574" s="100"/>
      <c r="FY574" s="100"/>
      <c r="FZ574" s="100"/>
      <c r="GA574" s="100"/>
    </row>
    <row r="575" ht="15.75" customHeight="1">
      <c r="A575" s="100"/>
      <c r="B575" s="100"/>
      <c r="C575" s="100"/>
      <c r="D575" s="100"/>
      <c r="E575" s="103"/>
      <c r="F575" s="100"/>
      <c r="G575" s="100"/>
      <c r="H575" s="100"/>
      <c r="I575" s="100"/>
      <c r="J575" s="103"/>
      <c r="K575" s="100"/>
      <c r="L575" s="100"/>
      <c r="M575" s="101"/>
      <c r="N575" s="102"/>
      <c r="O575" s="103"/>
      <c r="P575" s="103"/>
      <c r="Q575" s="103"/>
      <c r="R575" s="103"/>
      <c r="S575" s="103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1"/>
      <c r="AL575" s="100"/>
      <c r="AM575" s="100"/>
      <c r="AN575" s="100"/>
      <c r="AO575" s="100"/>
      <c r="AP575" s="100"/>
      <c r="AQ575" s="100"/>
      <c r="AR575" s="100"/>
      <c r="AS575" s="100"/>
      <c r="AT575" s="100"/>
      <c r="AU575" s="100"/>
      <c r="AV575" s="100"/>
      <c r="AW575" s="100"/>
      <c r="AX575" s="100"/>
      <c r="AY575" s="100"/>
      <c r="AZ575" s="100"/>
      <c r="BA575" s="100"/>
      <c r="BB575" s="100"/>
      <c r="BC575" s="100"/>
      <c r="BD575" s="100"/>
      <c r="BE575" s="100"/>
      <c r="BF575" s="100"/>
      <c r="BG575" s="100"/>
      <c r="BH575" s="100"/>
      <c r="BI575" s="100"/>
      <c r="BJ575" s="100"/>
      <c r="BK575" s="100"/>
      <c r="BL575" s="100"/>
      <c r="BM575" s="100"/>
      <c r="BN575" s="100"/>
      <c r="BO575" s="100"/>
      <c r="BP575" s="100"/>
      <c r="BQ575" s="100"/>
      <c r="BR575" s="100"/>
      <c r="BS575" s="100"/>
      <c r="BT575" s="100"/>
      <c r="BU575" s="100"/>
      <c r="BV575" s="100"/>
      <c r="BW575" s="100"/>
      <c r="BX575" s="100"/>
      <c r="BY575" s="100"/>
      <c r="BZ575" s="100"/>
      <c r="CA575" s="100"/>
      <c r="CB575" s="100"/>
      <c r="CC575" s="100"/>
      <c r="CD575" s="100"/>
      <c r="CE575" s="100"/>
      <c r="CF575" s="100"/>
      <c r="CG575" s="100"/>
      <c r="CH575" s="100"/>
      <c r="CI575" s="100"/>
      <c r="CJ575" s="100"/>
      <c r="CK575" s="100"/>
      <c r="CL575" s="100"/>
      <c r="CM575" s="100"/>
      <c r="CN575" s="100"/>
      <c r="CO575" s="100"/>
      <c r="CP575" s="100"/>
      <c r="CQ575" s="100"/>
      <c r="CR575" s="100"/>
      <c r="CS575" s="100"/>
      <c r="CT575" s="100"/>
      <c r="CU575" s="100"/>
      <c r="CV575" s="100"/>
      <c r="CW575" s="100"/>
      <c r="CX575" s="100"/>
      <c r="CY575" s="100"/>
      <c r="CZ575" s="100"/>
      <c r="DA575" s="100"/>
      <c r="DB575" s="100"/>
      <c r="DC575" s="100"/>
      <c r="DD575" s="100"/>
      <c r="DE575" s="100"/>
      <c r="DF575" s="100"/>
      <c r="DG575" s="100"/>
      <c r="DH575" s="100"/>
      <c r="DI575" s="100"/>
      <c r="DJ575" s="100"/>
      <c r="DK575" s="100"/>
      <c r="DL575" s="100"/>
      <c r="DM575" s="100"/>
      <c r="DN575" s="100"/>
      <c r="DO575" s="100"/>
      <c r="DP575" s="100"/>
      <c r="DQ575" s="100"/>
      <c r="DR575" s="100"/>
      <c r="DS575" s="100"/>
      <c r="DT575" s="100"/>
      <c r="DU575" s="100"/>
      <c r="DV575" s="100"/>
      <c r="DW575" s="100"/>
      <c r="DX575" s="100"/>
      <c r="DY575" s="100"/>
      <c r="DZ575" s="100"/>
      <c r="EA575" s="100"/>
      <c r="EB575" s="100"/>
      <c r="EC575" s="100"/>
      <c r="ED575" s="100"/>
      <c r="EE575" s="100"/>
      <c r="EF575" s="100"/>
      <c r="EG575" s="100"/>
      <c r="EH575" s="100"/>
      <c r="EI575" s="100"/>
      <c r="EJ575" s="100"/>
      <c r="EK575" s="100"/>
      <c r="EL575" s="100"/>
      <c r="EM575" s="100"/>
      <c r="EN575" s="100"/>
      <c r="EO575" s="100"/>
      <c r="EP575" s="100"/>
      <c r="EQ575" s="100"/>
      <c r="ER575" s="101"/>
      <c r="ES575" s="100"/>
      <c r="ET575" s="100"/>
      <c r="EU575" s="104"/>
      <c r="EV575" s="104"/>
      <c r="EW575" s="104"/>
      <c r="EX575" s="104"/>
      <c r="EY575" s="104"/>
      <c r="EZ575" s="104"/>
      <c r="FA575" s="104"/>
      <c r="FB575" s="104"/>
      <c r="FC575" s="104"/>
      <c r="FD575" s="104"/>
      <c r="FE575" s="104"/>
      <c r="FF575" s="104"/>
      <c r="FG575" s="104"/>
      <c r="FH575" s="104"/>
      <c r="FI575" s="104"/>
      <c r="FJ575" s="104"/>
      <c r="FK575" s="104"/>
      <c r="FL575" s="104"/>
      <c r="FM575" s="100"/>
      <c r="FN575" s="100"/>
      <c r="FO575" s="100"/>
      <c r="FP575" s="100"/>
      <c r="FQ575" s="100"/>
      <c r="FR575" s="100"/>
      <c r="FS575" s="100"/>
      <c r="FT575" s="100"/>
      <c r="FU575" s="100"/>
      <c r="FV575" s="100"/>
      <c r="FW575" s="100"/>
      <c r="FX575" s="100"/>
      <c r="FY575" s="100"/>
      <c r="FZ575" s="100"/>
      <c r="GA575" s="100"/>
    </row>
    <row r="576" ht="15.75" customHeight="1">
      <c r="A576" s="100"/>
      <c r="B576" s="100"/>
      <c r="C576" s="100"/>
      <c r="D576" s="100"/>
      <c r="E576" s="103"/>
      <c r="F576" s="100"/>
      <c r="G576" s="100"/>
      <c r="H576" s="100"/>
      <c r="I576" s="100"/>
      <c r="J576" s="103"/>
      <c r="K576" s="100"/>
      <c r="L576" s="100"/>
      <c r="M576" s="101"/>
      <c r="N576" s="102"/>
      <c r="O576" s="103"/>
      <c r="P576" s="103"/>
      <c r="Q576" s="103"/>
      <c r="R576" s="103"/>
      <c r="S576" s="103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1"/>
      <c r="AL576" s="100"/>
      <c r="AM576" s="100"/>
      <c r="AN576" s="100"/>
      <c r="AO576" s="100"/>
      <c r="AP576" s="100"/>
      <c r="AQ576" s="100"/>
      <c r="AR576" s="100"/>
      <c r="AS576" s="100"/>
      <c r="AT576" s="100"/>
      <c r="AU576" s="100"/>
      <c r="AV576" s="100"/>
      <c r="AW576" s="100"/>
      <c r="AX576" s="100"/>
      <c r="AY576" s="100"/>
      <c r="AZ576" s="100"/>
      <c r="BA576" s="100"/>
      <c r="BB576" s="100"/>
      <c r="BC576" s="100"/>
      <c r="BD576" s="100"/>
      <c r="BE576" s="100"/>
      <c r="BF576" s="100"/>
      <c r="BG576" s="100"/>
      <c r="BH576" s="100"/>
      <c r="BI576" s="100"/>
      <c r="BJ576" s="100"/>
      <c r="BK576" s="100"/>
      <c r="BL576" s="100"/>
      <c r="BM576" s="100"/>
      <c r="BN576" s="100"/>
      <c r="BO576" s="100"/>
      <c r="BP576" s="100"/>
      <c r="BQ576" s="100"/>
      <c r="BR576" s="100"/>
      <c r="BS576" s="100"/>
      <c r="BT576" s="100"/>
      <c r="BU576" s="100"/>
      <c r="BV576" s="100"/>
      <c r="BW576" s="100"/>
      <c r="BX576" s="100"/>
      <c r="BY576" s="100"/>
      <c r="BZ576" s="100"/>
      <c r="CA576" s="100"/>
      <c r="CB576" s="100"/>
      <c r="CC576" s="100"/>
      <c r="CD576" s="100"/>
      <c r="CE576" s="100"/>
      <c r="CF576" s="100"/>
      <c r="CG576" s="100"/>
      <c r="CH576" s="100"/>
      <c r="CI576" s="100"/>
      <c r="CJ576" s="100"/>
      <c r="CK576" s="100"/>
      <c r="CL576" s="100"/>
      <c r="CM576" s="100"/>
      <c r="CN576" s="100"/>
      <c r="CO576" s="100"/>
      <c r="CP576" s="100"/>
      <c r="CQ576" s="100"/>
      <c r="CR576" s="100"/>
      <c r="CS576" s="100"/>
      <c r="CT576" s="100"/>
      <c r="CU576" s="100"/>
      <c r="CV576" s="100"/>
      <c r="CW576" s="100"/>
      <c r="CX576" s="100"/>
      <c r="CY576" s="100"/>
      <c r="CZ576" s="100"/>
      <c r="DA576" s="100"/>
      <c r="DB576" s="100"/>
      <c r="DC576" s="100"/>
      <c r="DD576" s="100"/>
      <c r="DE576" s="100"/>
      <c r="DF576" s="100"/>
      <c r="DG576" s="100"/>
      <c r="DH576" s="100"/>
      <c r="DI576" s="100"/>
      <c r="DJ576" s="100"/>
      <c r="DK576" s="100"/>
      <c r="DL576" s="100"/>
      <c r="DM576" s="100"/>
      <c r="DN576" s="100"/>
      <c r="DO576" s="100"/>
      <c r="DP576" s="100"/>
      <c r="DQ576" s="100"/>
      <c r="DR576" s="100"/>
      <c r="DS576" s="100"/>
      <c r="DT576" s="100"/>
      <c r="DU576" s="100"/>
      <c r="DV576" s="100"/>
      <c r="DW576" s="100"/>
      <c r="DX576" s="100"/>
      <c r="DY576" s="100"/>
      <c r="DZ576" s="100"/>
      <c r="EA576" s="100"/>
      <c r="EB576" s="100"/>
      <c r="EC576" s="100"/>
      <c r="ED576" s="100"/>
      <c r="EE576" s="100"/>
      <c r="EF576" s="100"/>
      <c r="EG576" s="100"/>
      <c r="EH576" s="100"/>
      <c r="EI576" s="100"/>
      <c r="EJ576" s="100"/>
      <c r="EK576" s="100"/>
      <c r="EL576" s="100"/>
      <c r="EM576" s="100"/>
      <c r="EN576" s="100"/>
      <c r="EO576" s="100"/>
      <c r="EP576" s="100"/>
      <c r="EQ576" s="100"/>
      <c r="ER576" s="101"/>
      <c r="ES576" s="100"/>
      <c r="ET576" s="100"/>
      <c r="EU576" s="104"/>
      <c r="EV576" s="104"/>
      <c r="EW576" s="104"/>
      <c r="EX576" s="104"/>
      <c r="EY576" s="104"/>
      <c r="EZ576" s="104"/>
      <c r="FA576" s="104"/>
      <c r="FB576" s="104"/>
      <c r="FC576" s="104"/>
      <c r="FD576" s="104"/>
      <c r="FE576" s="104"/>
      <c r="FF576" s="104"/>
      <c r="FG576" s="104"/>
      <c r="FH576" s="104"/>
      <c r="FI576" s="104"/>
      <c r="FJ576" s="104"/>
      <c r="FK576" s="104"/>
      <c r="FL576" s="104"/>
      <c r="FM576" s="100"/>
      <c r="FN576" s="100"/>
      <c r="FO576" s="100"/>
      <c r="FP576" s="100"/>
      <c r="FQ576" s="100"/>
      <c r="FR576" s="100"/>
      <c r="FS576" s="100"/>
      <c r="FT576" s="100"/>
      <c r="FU576" s="100"/>
      <c r="FV576" s="100"/>
      <c r="FW576" s="100"/>
      <c r="FX576" s="100"/>
      <c r="FY576" s="100"/>
      <c r="FZ576" s="100"/>
      <c r="GA576" s="100"/>
    </row>
    <row r="577" ht="15.75" customHeight="1">
      <c r="A577" s="100"/>
      <c r="B577" s="100"/>
      <c r="C577" s="100"/>
      <c r="D577" s="100"/>
      <c r="E577" s="103"/>
      <c r="F577" s="100"/>
      <c r="G577" s="100"/>
      <c r="H577" s="100"/>
      <c r="I577" s="100"/>
      <c r="J577" s="103"/>
      <c r="K577" s="100"/>
      <c r="L577" s="100"/>
      <c r="M577" s="101"/>
      <c r="N577" s="102"/>
      <c r="O577" s="103"/>
      <c r="P577" s="103"/>
      <c r="Q577" s="103"/>
      <c r="R577" s="103"/>
      <c r="S577" s="103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1"/>
      <c r="AL577" s="100"/>
      <c r="AM577" s="100"/>
      <c r="AN577" s="100"/>
      <c r="AO577" s="100"/>
      <c r="AP577" s="100"/>
      <c r="AQ577" s="100"/>
      <c r="AR577" s="100"/>
      <c r="AS577" s="100"/>
      <c r="AT577" s="100"/>
      <c r="AU577" s="100"/>
      <c r="AV577" s="100"/>
      <c r="AW577" s="100"/>
      <c r="AX577" s="100"/>
      <c r="AY577" s="100"/>
      <c r="AZ577" s="100"/>
      <c r="BA577" s="100"/>
      <c r="BB577" s="100"/>
      <c r="BC577" s="100"/>
      <c r="BD577" s="100"/>
      <c r="BE577" s="100"/>
      <c r="BF577" s="100"/>
      <c r="BG577" s="100"/>
      <c r="BH577" s="100"/>
      <c r="BI577" s="100"/>
      <c r="BJ577" s="100"/>
      <c r="BK577" s="100"/>
      <c r="BL577" s="100"/>
      <c r="BM577" s="100"/>
      <c r="BN577" s="100"/>
      <c r="BO577" s="100"/>
      <c r="BP577" s="100"/>
      <c r="BQ577" s="100"/>
      <c r="BR577" s="100"/>
      <c r="BS577" s="100"/>
      <c r="BT577" s="100"/>
      <c r="BU577" s="100"/>
      <c r="BV577" s="100"/>
      <c r="BW577" s="100"/>
      <c r="BX577" s="100"/>
      <c r="BY577" s="100"/>
      <c r="BZ577" s="100"/>
      <c r="CA577" s="100"/>
      <c r="CB577" s="100"/>
      <c r="CC577" s="100"/>
      <c r="CD577" s="100"/>
      <c r="CE577" s="100"/>
      <c r="CF577" s="100"/>
      <c r="CG577" s="100"/>
      <c r="CH577" s="100"/>
      <c r="CI577" s="100"/>
      <c r="CJ577" s="100"/>
      <c r="CK577" s="100"/>
      <c r="CL577" s="100"/>
      <c r="CM577" s="100"/>
      <c r="CN577" s="100"/>
      <c r="CO577" s="100"/>
      <c r="CP577" s="100"/>
      <c r="CQ577" s="100"/>
      <c r="CR577" s="100"/>
      <c r="CS577" s="100"/>
      <c r="CT577" s="100"/>
      <c r="CU577" s="100"/>
      <c r="CV577" s="100"/>
      <c r="CW577" s="100"/>
      <c r="CX577" s="100"/>
      <c r="CY577" s="100"/>
      <c r="CZ577" s="100"/>
      <c r="DA577" s="100"/>
      <c r="DB577" s="100"/>
      <c r="DC577" s="100"/>
      <c r="DD577" s="100"/>
      <c r="DE577" s="100"/>
      <c r="DF577" s="100"/>
      <c r="DG577" s="100"/>
      <c r="DH577" s="100"/>
      <c r="DI577" s="100"/>
      <c r="DJ577" s="100"/>
      <c r="DK577" s="100"/>
      <c r="DL577" s="100"/>
      <c r="DM577" s="100"/>
      <c r="DN577" s="100"/>
      <c r="DO577" s="100"/>
      <c r="DP577" s="100"/>
      <c r="DQ577" s="100"/>
      <c r="DR577" s="100"/>
      <c r="DS577" s="100"/>
      <c r="DT577" s="100"/>
      <c r="DU577" s="100"/>
      <c r="DV577" s="100"/>
      <c r="DW577" s="100"/>
      <c r="DX577" s="100"/>
      <c r="DY577" s="100"/>
      <c r="DZ577" s="100"/>
      <c r="EA577" s="100"/>
      <c r="EB577" s="100"/>
      <c r="EC577" s="100"/>
      <c r="ED577" s="100"/>
      <c r="EE577" s="100"/>
      <c r="EF577" s="100"/>
      <c r="EG577" s="100"/>
      <c r="EH577" s="100"/>
      <c r="EI577" s="100"/>
      <c r="EJ577" s="100"/>
      <c r="EK577" s="100"/>
      <c r="EL577" s="100"/>
      <c r="EM577" s="100"/>
      <c r="EN577" s="100"/>
      <c r="EO577" s="100"/>
      <c r="EP577" s="100"/>
      <c r="EQ577" s="100"/>
      <c r="ER577" s="101"/>
      <c r="ES577" s="100"/>
      <c r="ET577" s="100"/>
      <c r="EU577" s="104"/>
      <c r="EV577" s="104"/>
      <c r="EW577" s="104"/>
      <c r="EX577" s="104"/>
      <c r="EY577" s="104"/>
      <c r="EZ577" s="104"/>
      <c r="FA577" s="104"/>
      <c r="FB577" s="104"/>
      <c r="FC577" s="104"/>
      <c r="FD577" s="104"/>
      <c r="FE577" s="104"/>
      <c r="FF577" s="104"/>
      <c r="FG577" s="104"/>
      <c r="FH577" s="104"/>
      <c r="FI577" s="104"/>
      <c r="FJ577" s="104"/>
      <c r="FK577" s="104"/>
      <c r="FL577" s="104"/>
      <c r="FM577" s="100"/>
      <c r="FN577" s="100"/>
      <c r="FO577" s="100"/>
      <c r="FP577" s="100"/>
      <c r="FQ577" s="100"/>
      <c r="FR577" s="100"/>
      <c r="FS577" s="100"/>
      <c r="FT577" s="100"/>
      <c r="FU577" s="100"/>
      <c r="FV577" s="100"/>
      <c r="FW577" s="100"/>
      <c r="FX577" s="100"/>
      <c r="FY577" s="100"/>
      <c r="FZ577" s="100"/>
      <c r="GA577" s="100"/>
    </row>
    <row r="578" ht="15.75" customHeight="1">
      <c r="A578" s="100"/>
      <c r="B578" s="100"/>
      <c r="C578" s="100"/>
      <c r="D578" s="100"/>
      <c r="E578" s="103"/>
      <c r="F578" s="100"/>
      <c r="G578" s="100"/>
      <c r="H578" s="100"/>
      <c r="I578" s="100"/>
      <c r="J578" s="103"/>
      <c r="K578" s="100"/>
      <c r="L578" s="100"/>
      <c r="M578" s="101"/>
      <c r="N578" s="102"/>
      <c r="O578" s="103"/>
      <c r="P578" s="103"/>
      <c r="Q578" s="103"/>
      <c r="R578" s="103"/>
      <c r="S578" s="103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1"/>
      <c r="AL578" s="100"/>
      <c r="AM578" s="100"/>
      <c r="AN578" s="100"/>
      <c r="AO578" s="100"/>
      <c r="AP578" s="100"/>
      <c r="AQ578" s="100"/>
      <c r="AR578" s="100"/>
      <c r="AS578" s="100"/>
      <c r="AT578" s="100"/>
      <c r="AU578" s="100"/>
      <c r="AV578" s="100"/>
      <c r="AW578" s="100"/>
      <c r="AX578" s="100"/>
      <c r="AY578" s="100"/>
      <c r="AZ578" s="100"/>
      <c r="BA578" s="100"/>
      <c r="BB578" s="100"/>
      <c r="BC578" s="100"/>
      <c r="BD578" s="100"/>
      <c r="BE578" s="100"/>
      <c r="BF578" s="100"/>
      <c r="BG578" s="100"/>
      <c r="BH578" s="100"/>
      <c r="BI578" s="100"/>
      <c r="BJ578" s="100"/>
      <c r="BK578" s="100"/>
      <c r="BL578" s="100"/>
      <c r="BM578" s="100"/>
      <c r="BN578" s="100"/>
      <c r="BO578" s="100"/>
      <c r="BP578" s="100"/>
      <c r="BQ578" s="100"/>
      <c r="BR578" s="100"/>
      <c r="BS578" s="100"/>
      <c r="BT578" s="100"/>
      <c r="BU578" s="100"/>
      <c r="BV578" s="100"/>
      <c r="BW578" s="100"/>
      <c r="BX578" s="100"/>
      <c r="BY578" s="100"/>
      <c r="BZ578" s="100"/>
      <c r="CA578" s="100"/>
      <c r="CB578" s="100"/>
      <c r="CC578" s="100"/>
      <c r="CD578" s="100"/>
      <c r="CE578" s="100"/>
      <c r="CF578" s="100"/>
      <c r="CG578" s="100"/>
      <c r="CH578" s="100"/>
      <c r="CI578" s="100"/>
      <c r="CJ578" s="100"/>
      <c r="CK578" s="100"/>
      <c r="CL578" s="100"/>
      <c r="CM578" s="100"/>
      <c r="CN578" s="100"/>
      <c r="CO578" s="100"/>
      <c r="CP578" s="100"/>
      <c r="CQ578" s="100"/>
      <c r="CR578" s="100"/>
      <c r="CS578" s="100"/>
      <c r="CT578" s="100"/>
      <c r="CU578" s="100"/>
      <c r="CV578" s="100"/>
      <c r="CW578" s="100"/>
      <c r="CX578" s="100"/>
      <c r="CY578" s="100"/>
      <c r="CZ578" s="100"/>
      <c r="DA578" s="100"/>
      <c r="DB578" s="100"/>
      <c r="DC578" s="100"/>
      <c r="DD578" s="100"/>
      <c r="DE578" s="100"/>
      <c r="DF578" s="100"/>
      <c r="DG578" s="100"/>
      <c r="DH578" s="100"/>
      <c r="DI578" s="100"/>
      <c r="DJ578" s="100"/>
      <c r="DK578" s="100"/>
      <c r="DL578" s="100"/>
      <c r="DM578" s="100"/>
      <c r="DN578" s="100"/>
      <c r="DO578" s="100"/>
      <c r="DP578" s="100"/>
      <c r="DQ578" s="100"/>
      <c r="DR578" s="100"/>
      <c r="DS578" s="100"/>
      <c r="DT578" s="100"/>
      <c r="DU578" s="100"/>
      <c r="DV578" s="100"/>
      <c r="DW578" s="100"/>
      <c r="DX578" s="100"/>
      <c r="DY578" s="100"/>
      <c r="DZ578" s="100"/>
      <c r="EA578" s="100"/>
      <c r="EB578" s="100"/>
      <c r="EC578" s="100"/>
      <c r="ED578" s="100"/>
      <c r="EE578" s="100"/>
      <c r="EF578" s="100"/>
      <c r="EG578" s="100"/>
      <c r="EH578" s="100"/>
      <c r="EI578" s="100"/>
      <c r="EJ578" s="100"/>
      <c r="EK578" s="100"/>
      <c r="EL578" s="100"/>
      <c r="EM578" s="100"/>
      <c r="EN578" s="100"/>
      <c r="EO578" s="100"/>
      <c r="EP578" s="100"/>
      <c r="EQ578" s="100"/>
      <c r="ER578" s="101"/>
      <c r="ES578" s="100"/>
      <c r="ET578" s="100"/>
      <c r="EU578" s="104"/>
      <c r="EV578" s="104"/>
      <c r="EW578" s="104"/>
      <c r="EX578" s="104"/>
      <c r="EY578" s="104"/>
      <c r="EZ578" s="104"/>
      <c r="FA578" s="104"/>
      <c r="FB578" s="104"/>
      <c r="FC578" s="104"/>
      <c r="FD578" s="104"/>
      <c r="FE578" s="104"/>
      <c r="FF578" s="104"/>
      <c r="FG578" s="104"/>
      <c r="FH578" s="104"/>
      <c r="FI578" s="104"/>
      <c r="FJ578" s="104"/>
      <c r="FK578" s="104"/>
      <c r="FL578" s="104"/>
      <c r="FM578" s="100"/>
      <c r="FN578" s="100"/>
      <c r="FO578" s="100"/>
      <c r="FP578" s="100"/>
      <c r="FQ578" s="100"/>
      <c r="FR578" s="100"/>
      <c r="FS578" s="100"/>
      <c r="FT578" s="100"/>
      <c r="FU578" s="100"/>
      <c r="FV578" s="100"/>
      <c r="FW578" s="100"/>
      <c r="FX578" s="100"/>
      <c r="FY578" s="100"/>
      <c r="FZ578" s="100"/>
      <c r="GA578" s="100"/>
    </row>
    <row r="579" ht="15.75" customHeight="1">
      <c r="A579" s="100"/>
      <c r="B579" s="100"/>
      <c r="C579" s="100"/>
      <c r="D579" s="100"/>
      <c r="E579" s="103"/>
      <c r="F579" s="100"/>
      <c r="G579" s="100"/>
      <c r="H579" s="100"/>
      <c r="I579" s="100"/>
      <c r="J579" s="103"/>
      <c r="K579" s="100"/>
      <c r="L579" s="100"/>
      <c r="M579" s="101"/>
      <c r="N579" s="102"/>
      <c r="O579" s="103"/>
      <c r="P579" s="103"/>
      <c r="Q579" s="103"/>
      <c r="R579" s="103"/>
      <c r="S579" s="103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1"/>
      <c r="AL579" s="100"/>
      <c r="AM579" s="100"/>
      <c r="AN579" s="100"/>
      <c r="AO579" s="100"/>
      <c r="AP579" s="100"/>
      <c r="AQ579" s="100"/>
      <c r="AR579" s="100"/>
      <c r="AS579" s="100"/>
      <c r="AT579" s="100"/>
      <c r="AU579" s="100"/>
      <c r="AV579" s="100"/>
      <c r="AW579" s="100"/>
      <c r="AX579" s="100"/>
      <c r="AY579" s="100"/>
      <c r="AZ579" s="100"/>
      <c r="BA579" s="100"/>
      <c r="BB579" s="100"/>
      <c r="BC579" s="100"/>
      <c r="BD579" s="100"/>
      <c r="BE579" s="100"/>
      <c r="BF579" s="100"/>
      <c r="BG579" s="100"/>
      <c r="BH579" s="100"/>
      <c r="BI579" s="100"/>
      <c r="BJ579" s="100"/>
      <c r="BK579" s="100"/>
      <c r="BL579" s="100"/>
      <c r="BM579" s="100"/>
      <c r="BN579" s="100"/>
      <c r="BO579" s="100"/>
      <c r="BP579" s="100"/>
      <c r="BQ579" s="100"/>
      <c r="BR579" s="100"/>
      <c r="BS579" s="100"/>
      <c r="BT579" s="100"/>
      <c r="BU579" s="100"/>
      <c r="BV579" s="100"/>
      <c r="BW579" s="100"/>
      <c r="BX579" s="100"/>
      <c r="BY579" s="100"/>
      <c r="BZ579" s="100"/>
      <c r="CA579" s="100"/>
      <c r="CB579" s="100"/>
      <c r="CC579" s="100"/>
      <c r="CD579" s="100"/>
      <c r="CE579" s="100"/>
      <c r="CF579" s="100"/>
      <c r="CG579" s="100"/>
      <c r="CH579" s="100"/>
      <c r="CI579" s="100"/>
      <c r="CJ579" s="100"/>
      <c r="CK579" s="100"/>
      <c r="CL579" s="100"/>
      <c r="CM579" s="100"/>
      <c r="CN579" s="100"/>
      <c r="CO579" s="100"/>
      <c r="CP579" s="100"/>
      <c r="CQ579" s="100"/>
      <c r="CR579" s="100"/>
      <c r="CS579" s="100"/>
      <c r="CT579" s="100"/>
      <c r="CU579" s="100"/>
      <c r="CV579" s="100"/>
      <c r="CW579" s="100"/>
      <c r="CX579" s="100"/>
      <c r="CY579" s="100"/>
      <c r="CZ579" s="100"/>
      <c r="DA579" s="100"/>
      <c r="DB579" s="100"/>
      <c r="DC579" s="100"/>
      <c r="DD579" s="100"/>
      <c r="DE579" s="100"/>
      <c r="DF579" s="100"/>
      <c r="DG579" s="100"/>
      <c r="DH579" s="100"/>
      <c r="DI579" s="100"/>
      <c r="DJ579" s="100"/>
      <c r="DK579" s="100"/>
      <c r="DL579" s="100"/>
      <c r="DM579" s="100"/>
      <c r="DN579" s="100"/>
      <c r="DO579" s="100"/>
      <c r="DP579" s="100"/>
      <c r="DQ579" s="100"/>
      <c r="DR579" s="100"/>
      <c r="DS579" s="100"/>
      <c r="DT579" s="100"/>
      <c r="DU579" s="100"/>
      <c r="DV579" s="100"/>
      <c r="DW579" s="100"/>
      <c r="DX579" s="100"/>
      <c r="DY579" s="100"/>
      <c r="DZ579" s="100"/>
      <c r="EA579" s="100"/>
      <c r="EB579" s="100"/>
      <c r="EC579" s="100"/>
      <c r="ED579" s="100"/>
      <c r="EE579" s="100"/>
      <c r="EF579" s="100"/>
      <c r="EG579" s="100"/>
      <c r="EH579" s="100"/>
      <c r="EI579" s="100"/>
      <c r="EJ579" s="100"/>
      <c r="EK579" s="100"/>
      <c r="EL579" s="100"/>
      <c r="EM579" s="100"/>
      <c r="EN579" s="100"/>
      <c r="EO579" s="100"/>
      <c r="EP579" s="100"/>
      <c r="EQ579" s="100"/>
      <c r="ER579" s="101"/>
      <c r="ES579" s="100"/>
      <c r="ET579" s="100"/>
      <c r="EU579" s="104"/>
      <c r="EV579" s="104"/>
      <c r="EW579" s="104"/>
      <c r="EX579" s="104"/>
      <c r="EY579" s="104"/>
      <c r="EZ579" s="104"/>
      <c r="FA579" s="104"/>
      <c r="FB579" s="104"/>
      <c r="FC579" s="104"/>
      <c r="FD579" s="104"/>
      <c r="FE579" s="104"/>
      <c r="FF579" s="104"/>
      <c r="FG579" s="104"/>
      <c r="FH579" s="104"/>
      <c r="FI579" s="104"/>
      <c r="FJ579" s="104"/>
      <c r="FK579" s="104"/>
      <c r="FL579" s="104"/>
      <c r="FM579" s="100"/>
      <c r="FN579" s="100"/>
      <c r="FO579" s="100"/>
      <c r="FP579" s="100"/>
      <c r="FQ579" s="100"/>
      <c r="FR579" s="100"/>
      <c r="FS579" s="100"/>
      <c r="FT579" s="100"/>
      <c r="FU579" s="100"/>
      <c r="FV579" s="100"/>
      <c r="FW579" s="100"/>
      <c r="FX579" s="100"/>
      <c r="FY579" s="100"/>
      <c r="FZ579" s="100"/>
      <c r="GA579" s="100"/>
    </row>
    <row r="580" ht="15.75" customHeight="1">
      <c r="A580" s="100"/>
      <c r="B580" s="100"/>
      <c r="C580" s="100"/>
      <c r="D580" s="100"/>
      <c r="E580" s="103"/>
      <c r="F580" s="100"/>
      <c r="G580" s="100"/>
      <c r="H580" s="100"/>
      <c r="I580" s="100"/>
      <c r="J580" s="103"/>
      <c r="K580" s="100"/>
      <c r="L580" s="100"/>
      <c r="M580" s="101"/>
      <c r="N580" s="102"/>
      <c r="O580" s="103"/>
      <c r="P580" s="103"/>
      <c r="Q580" s="103"/>
      <c r="R580" s="103"/>
      <c r="S580" s="103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1"/>
      <c r="AL580" s="100"/>
      <c r="AM580" s="100"/>
      <c r="AN580" s="100"/>
      <c r="AO580" s="100"/>
      <c r="AP580" s="100"/>
      <c r="AQ580" s="100"/>
      <c r="AR580" s="100"/>
      <c r="AS580" s="100"/>
      <c r="AT580" s="100"/>
      <c r="AU580" s="100"/>
      <c r="AV580" s="100"/>
      <c r="AW580" s="100"/>
      <c r="AX580" s="100"/>
      <c r="AY580" s="100"/>
      <c r="AZ580" s="100"/>
      <c r="BA580" s="100"/>
      <c r="BB580" s="100"/>
      <c r="BC580" s="100"/>
      <c r="BD580" s="100"/>
      <c r="BE580" s="100"/>
      <c r="BF580" s="100"/>
      <c r="BG580" s="100"/>
      <c r="BH580" s="100"/>
      <c r="BI580" s="100"/>
      <c r="BJ580" s="100"/>
      <c r="BK580" s="100"/>
      <c r="BL580" s="100"/>
      <c r="BM580" s="100"/>
      <c r="BN580" s="100"/>
      <c r="BO580" s="100"/>
      <c r="BP580" s="100"/>
      <c r="BQ580" s="100"/>
      <c r="BR580" s="100"/>
      <c r="BS580" s="100"/>
      <c r="BT580" s="100"/>
      <c r="BU580" s="100"/>
      <c r="BV580" s="100"/>
      <c r="BW580" s="100"/>
      <c r="BX580" s="100"/>
      <c r="BY580" s="100"/>
      <c r="BZ580" s="100"/>
      <c r="CA580" s="100"/>
      <c r="CB580" s="100"/>
      <c r="CC580" s="100"/>
      <c r="CD580" s="100"/>
      <c r="CE580" s="100"/>
      <c r="CF580" s="100"/>
      <c r="CG580" s="100"/>
      <c r="CH580" s="100"/>
      <c r="CI580" s="100"/>
      <c r="CJ580" s="100"/>
      <c r="CK580" s="100"/>
      <c r="CL580" s="100"/>
      <c r="CM580" s="100"/>
      <c r="CN580" s="100"/>
      <c r="CO580" s="100"/>
      <c r="CP580" s="100"/>
      <c r="CQ580" s="100"/>
      <c r="CR580" s="100"/>
      <c r="CS580" s="100"/>
      <c r="CT580" s="100"/>
      <c r="CU580" s="100"/>
      <c r="CV580" s="100"/>
      <c r="CW580" s="100"/>
      <c r="CX580" s="100"/>
      <c r="CY580" s="100"/>
      <c r="CZ580" s="100"/>
      <c r="DA580" s="100"/>
      <c r="DB580" s="100"/>
      <c r="DC580" s="100"/>
      <c r="DD580" s="100"/>
      <c r="DE580" s="100"/>
      <c r="DF580" s="100"/>
      <c r="DG580" s="100"/>
      <c r="DH580" s="100"/>
      <c r="DI580" s="100"/>
      <c r="DJ580" s="100"/>
      <c r="DK580" s="100"/>
      <c r="DL580" s="100"/>
      <c r="DM580" s="100"/>
      <c r="DN580" s="100"/>
      <c r="DO580" s="100"/>
      <c r="DP580" s="100"/>
      <c r="DQ580" s="100"/>
      <c r="DR580" s="100"/>
      <c r="DS580" s="100"/>
      <c r="DT580" s="100"/>
      <c r="DU580" s="100"/>
      <c r="DV580" s="100"/>
      <c r="DW580" s="100"/>
      <c r="DX580" s="100"/>
      <c r="DY580" s="100"/>
      <c r="DZ580" s="100"/>
      <c r="EA580" s="100"/>
      <c r="EB580" s="100"/>
      <c r="EC580" s="100"/>
      <c r="ED580" s="100"/>
      <c r="EE580" s="100"/>
      <c r="EF580" s="100"/>
      <c r="EG580" s="100"/>
      <c r="EH580" s="100"/>
      <c r="EI580" s="100"/>
      <c r="EJ580" s="100"/>
      <c r="EK580" s="100"/>
      <c r="EL580" s="100"/>
      <c r="EM580" s="100"/>
      <c r="EN580" s="100"/>
      <c r="EO580" s="100"/>
      <c r="EP580" s="100"/>
      <c r="EQ580" s="100"/>
      <c r="ER580" s="101"/>
      <c r="ES580" s="100"/>
      <c r="ET580" s="100"/>
      <c r="EU580" s="104"/>
      <c r="EV580" s="104"/>
      <c r="EW580" s="104"/>
      <c r="EX580" s="104"/>
      <c r="EY580" s="104"/>
      <c r="EZ580" s="104"/>
      <c r="FA580" s="104"/>
      <c r="FB580" s="104"/>
      <c r="FC580" s="104"/>
      <c r="FD580" s="104"/>
      <c r="FE580" s="104"/>
      <c r="FF580" s="104"/>
      <c r="FG580" s="104"/>
      <c r="FH580" s="104"/>
      <c r="FI580" s="104"/>
      <c r="FJ580" s="104"/>
      <c r="FK580" s="104"/>
      <c r="FL580" s="104"/>
      <c r="FM580" s="100"/>
      <c r="FN580" s="100"/>
      <c r="FO580" s="100"/>
      <c r="FP580" s="100"/>
      <c r="FQ580" s="100"/>
      <c r="FR580" s="100"/>
      <c r="FS580" s="100"/>
      <c r="FT580" s="100"/>
      <c r="FU580" s="100"/>
      <c r="FV580" s="100"/>
      <c r="FW580" s="100"/>
      <c r="FX580" s="100"/>
      <c r="FY580" s="100"/>
      <c r="FZ580" s="100"/>
      <c r="GA580" s="100"/>
    </row>
    <row r="581" ht="15.75" customHeight="1">
      <c r="A581" s="100"/>
      <c r="B581" s="100"/>
      <c r="C581" s="100"/>
      <c r="D581" s="100"/>
      <c r="E581" s="103"/>
      <c r="F581" s="100"/>
      <c r="G581" s="100"/>
      <c r="H581" s="100"/>
      <c r="I581" s="100"/>
      <c r="J581" s="103"/>
      <c r="K581" s="100"/>
      <c r="L581" s="100"/>
      <c r="M581" s="101"/>
      <c r="N581" s="102"/>
      <c r="O581" s="103"/>
      <c r="P581" s="103"/>
      <c r="Q581" s="103"/>
      <c r="R581" s="103"/>
      <c r="S581" s="103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1"/>
      <c r="AL581" s="100"/>
      <c r="AM581" s="100"/>
      <c r="AN581" s="100"/>
      <c r="AO581" s="100"/>
      <c r="AP581" s="100"/>
      <c r="AQ581" s="100"/>
      <c r="AR581" s="100"/>
      <c r="AS581" s="100"/>
      <c r="AT581" s="100"/>
      <c r="AU581" s="100"/>
      <c r="AV581" s="100"/>
      <c r="AW581" s="100"/>
      <c r="AX581" s="100"/>
      <c r="AY581" s="100"/>
      <c r="AZ581" s="100"/>
      <c r="BA581" s="100"/>
      <c r="BB581" s="100"/>
      <c r="BC581" s="100"/>
      <c r="BD581" s="100"/>
      <c r="BE581" s="100"/>
      <c r="BF581" s="100"/>
      <c r="BG581" s="100"/>
      <c r="BH581" s="100"/>
      <c r="BI581" s="100"/>
      <c r="BJ581" s="100"/>
      <c r="BK581" s="100"/>
      <c r="BL581" s="100"/>
      <c r="BM581" s="100"/>
      <c r="BN581" s="100"/>
      <c r="BO581" s="100"/>
      <c r="BP581" s="100"/>
      <c r="BQ581" s="100"/>
      <c r="BR581" s="100"/>
      <c r="BS581" s="100"/>
      <c r="BT581" s="100"/>
      <c r="BU581" s="100"/>
      <c r="BV581" s="100"/>
      <c r="BW581" s="100"/>
      <c r="BX581" s="100"/>
      <c r="BY581" s="100"/>
      <c r="BZ581" s="100"/>
      <c r="CA581" s="100"/>
      <c r="CB581" s="100"/>
      <c r="CC581" s="100"/>
      <c r="CD581" s="100"/>
      <c r="CE581" s="100"/>
      <c r="CF581" s="100"/>
      <c r="CG581" s="100"/>
      <c r="CH581" s="100"/>
      <c r="CI581" s="100"/>
      <c r="CJ581" s="100"/>
      <c r="CK581" s="100"/>
      <c r="CL581" s="100"/>
      <c r="CM581" s="100"/>
      <c r="CN581" s="100"/>
      <c r="CO581" s="100"/>
      <c r="CP581" s="100"/>
      <c r="CQ581" s="100"/>
      <c r="CR581" s="100"/>
      <c r="CS581" s="100"/>
      <c r="CT581" s="100"/>
      <c r="CU581" s="100"/>
      <c r="CV581" s="100"/>
      <c r="CW581" s="100"/>
      <c r="CX581" s="100"/>
      <c r="CY581" s="100"/>
      <c r="CZ581" s="100"/>
      <c r="DA581" s="100"/>
      <c r="DB581" s="100"/>
      <c r="DC581" s="100"/>
      <c r="DD581" s="100"/>
      <c r="DE581" s="100"/>
      <c r="DF581" s="100"/>
      <c r="DG581" s="100"/>
      <c r="DH581" s="100"/>
      <c r="DI581" s="100"/>
      <c r="DJ581" s="100"/>
      <c r="DK581" s="100"/>
      <c r="DL581" s="100"/>
      <c r="DM581" s="100"/>
      <c r="DN581" s="100"/>
      <c r="DO581" s="100"/>
      <c r="DP581" s="100"/>
      <c r="DQ581" s="100"/>
      <c r="DR581" s="100"/>
      <c r="DS581" s="100"/>
      <c r="DT581" s="100"/>
      <c r="DU581" s="100"/>
      <c r="DV581" s="100"/>
      <c r="DW581" s="100"/>
      <c r="DX581" s="100"/>
      <c r="DY581" s="100"/>
      <c r="DZ581" s="100"/>
      <c r="EA581" s="100"/>
      <c r="EB581" s="100"/>
      <c r="EC581" s="100"/>
      <c r="ED581" s="100"/>
      <c r="EE581" s="100"/>
      <c r="EF581" s="100"/>
      <c r="EG581" s="100"/>
      <c r="EH581" s="100"/>
      <c r="EI581" s="100"/>
      <c r="EJ581" s="100"/>
      <c r="EK581" s="100"/>
      <c r="EL581" s="100"/>
      <c r="EM581" s="100"/>
      <c r="EN581" s="100"/>
      <c r="EO581" s="100"/>
      <c r="EP581" s="100"/>
      <c r="EQ581" s="100"/>
      <c r="ER581" s="101"/>
      <c r="ES581" s="100"/>
      <c r="ET581" s="100"/>
      <c r="EU581" s="104"/>
      <c r="EV581" s="104"/>
      <c r="EW581" s="104"/>
      <c r="EX581" s="104"/>
      <c r="EY581" s="104"/>
      <c r="EZ581" s="104"/>
      <c r="FA581" s="104"/>
      <c r="FB581" s="104"/>
      <c r="FC581" s="104"/>
      <c r="FD581" s="104"/>
      <c r="FE581" s="104"/>
      <c r="FF581" s="104"/>
      <c r="FG581" s="104"/>
      <c r="FH581" s="104"/>
      <c r="FI581" s="104"/>
      <c r="FJ581" s="104"/>
      <c r="FK581" s="104"/>
      <c r="FL581" s="104"/>
      <c r="FM581" s="100"/>
      <c r="FN581" s="100"/>
      <c r="FO581" s="100"/>
      <c r="FP581" s="100"/>
      <c r="FQ581" s="100"/>
      <c r="FR581" s="100"/>
      <c r="FS581" s="100"/>
      <c r="FT581" s="100"/>
      <c r="FU581" s="100"/>
      <c r="FV581" s="100"/>
      <c r="FW581" s="100"/>
      <c r="FX581" s="100"/>
      <c r="FY581" s="100"/>
      <c r="FZ581" s="100"/>
      <c r="GA581" s="100"/>
    </row>
    <row r="582" ht="15.75" customHeight="1">
      <c r="AK582" s="348"/>
    </row>
    <row r="583" ht="15.75" customHeight="1">
      <c r="AK583" s="348"/>
    </row>
    <row r="584" ht="15.75" customHeight="1">
      <c r="AK584" s="348"/>
      <c r="AZ584" s="163"/>
      <c r="FD584" s="63" t="str">
        <f>INT(FB584-EV584)&amp;" hari "&amp;HOUR(MOD(FB584-EV584,1))&amp;" jam "&amp;MINUTE(MOD(FB584-EV584,1))&amp;" menit "&amp;SECOND(MOD(FB584-EV584,1))</f>
        <v>0 hari 0 jam 0 menit 0</v>
      </c>
    </row>
  </sheetData>
  <autoFilter ref="$A$5:$FN$333"/>
  <mergeCells count="73">
    <mergeCell ref="EZ207:FA207"/>
    <mergeCell ref="FC207:FD207"/>
    <mergeCell ref="FC7:FD7"/>
    <mergeCell ref="FK7:FL7"/>
    <mergeCell ref="EV206:FL206"/>
    <mergeCell ref="FM206:FN206"/>
    <mergeCell ref="FO206:FO207"/>
    <mergeCell ref="FP206:FP207"/>
    <mergeCell ref="FQ206:FQ207"/>
    <mergeCell ref="FK207:FL207"/>
    <mergeCell ref="EM335:EO335"/>
    <mergeCell ref="EV335:FH335"/>
    <mergeCell ref="FM335:FN335"/>
    <mergeCell ref="Y335:Z335"/>
    <mergeCell ref="AA335:AB335"/>
    <mergeCell ref="AH335:AK335"/>
    <mergeCell ref="AM335:AN335"/>
    <mergeCell ref="DP335:DZ335"/>
    <mergeCell ref="EE335:EG335"/>
    <mergeCell ref="EH335:EL335"/>
    <mergeCell ref="EM340:EO340"/>
    <mergeCell ref="EV340:FH340"/>
    <mergeCell ref="FM340:FN340"/>
    <mergeCell ref="A343:D343"/>
    <mergeCell ref="A345:D345"/>
    <mergeCell ref="Y340:Z340"/>
    <mergeCell ref="AA340:AB340"/>
    <mergeCell ref="AH340:AK340"/>
    <mergeCell ref="AM340:AN340"/>
    <mergeCell ref="DP340:DZ340"/>
    <mergeCell ref="EE340:EG340"/>
    <mergeCell ref="EH340:EL340"/>
    <mergeCell ref="Y5:Z5"/>
    <mergeCell ref="AA5:AB5"/>
    <mergeCell ref="AM5:AN5"/>
    <mergeCell ref="CU5:CZ5"/>
    <mergeCell ref="EV5:FL5"/>
    <mergeCell ref="FM5:FN5"/>
    <mergeCell ref="FV5:GA5"/>
    <mergeCell ref="DA6:DF6"/>
    <mergeCell ref="DG6:DL6"/>
    <mergeCell ref="DM13:DM15"/>
    <mergeCell ref="FO5:FO7"/>
    <mergeCell ref="FP5:FP7"/>
    <mergeCell ref="FQ5:FQ7"/>
    <mergeCell ref="FR5:FR7"/>
    <mergeCell ref="FS5:FS7"/>
    <mergeCell ref="FT5:FT7"/>
    <mergeCell ref="FU5:FU7"/>
    <mergeCell ref="FV6:FV7"/>
    <mergeCell ref="FW6:FW7"/>
    <mergeCell ref="FX6:FX7"/>
    <mergeCell ref="FY6:FY7"/>
    <mergeCell ref="FZ6:FZ7"/>
    <mergeCell ref="GA6:GA7"/>
    <mergeCell ref="EZ7:FA7"/>
    <mergeCell ref="BA5:CP5"/>
    <mergeCell ref="BA6:BI6"/>
    <mergeCell ref="BJ6:BR6"/>
    <mergeCell ref="BS6:CA6"/>
    <mergeCell ref="CB6:CJ6"/>
    <mergeCell ref="CK6:CS6"/>
    <mergeCell ref="CU6:CZ6"/>
    <mergeCell ref="FR206:FR207"/>
    <mergeCell ref="FS206:FS207"/>
    <mergeCell ref="FT206:FT207"/>
    <mergeCell ref="AZ13:AZ15"/>
    <mergeCell ref="E113:E114"/>
    <mergeCell ref="E159:E160"/>
    <mergeCell ref="Y206:Z206"/>
    <mergeCell ref="AA206:AB206"/>
    <mergeCell ref="AF206:AF207"/>
    <mergeCell ref="AM206:AN206"/>
  </mergeCells>
  <printOptions horizontalCentered="1" verticalCentered="1"/>
  <pageMargins bottom="0.0" footer="0.0" header="0.0" left="0.0" right="0.0" top="0.0"/>
  <pageSetup paperSize="9" orientation="landscape" pageOrder="overThenDown"/>
  <headerFooter>
    <oddFooter>&amp;R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2.0" topLeftCell="M1" activePane="topRight" state="frozen"/>
      <selection activeCell="N2" sqref="N2" pane="topRight"/>
    </sheetView>
  </sheetViews>
  <sheetFormatPr customHeight="1" defaultColWidth="14.43" defaultRowHeight="15.0" outlineLevelCol="1"/>
  <cols>
    <col customWidth="1" min="1" max="1" width="3.57"/>
    <col customWidth="1" min="2" max="2" width="16.0"/>
    <col customWidth="1" min="3" max="3" width="10.29"/>
    <col customWidth="1" min="4" max="4" width="25.43"/>
    <col customWidth="1" min="5" max="5" width="16.43"/>
    <col customWidth="1" min="6" max="6" width="24.0"/>
    <col customWidth="1" min="7" max="7" width="14.86"/>
    <col customWidth="1" min="8" max="8" width="29.14"/>
    <col customWidth="1" min="9" max="9" width="18.71"/>
    <col customWidth="1" min="10" max="10" width="53.43"/>
    <col customWidth="1" min="11" max="12" width="12.14"/>
    <col customWidth="1" min="13" max="13" width="44.43"/>
    <col customWidth="1" min="14" max="14" width="23.29"/>
    <col customWidth="1" min="15" max="15" width="32.43"/>
    <col customWidth="1" min="16" max="16" width="10.43"/>
    <col customWidth="1" min="17" max="17" width="11.14"/>
    <col customWidth="1" min="18" max="18" width="23.86"/>
    <col customWidth="1" min="19" max="19" width="9.43"/>
    <col customWidth="1" min="20" max="20" width="55.43"/>
    <col customWidth="1" min="21" max="21" width="16.29"/>
    <col customWidth="1" min="22" max="22" width="14.71"/>
    <col customWidth="1" min="23" max="23" width="10.0"/>
    <col customWidth="1" min="24" max="24" width="23.0"/>
    <col customWidth="1" min="25" max="26" width="24.43"/>
    <col customWidth="1" min="27" max="27" width="17.86"/>
    <col customWidth="1" hidden="1" min="28" max="28" width="12.0" outlineLevel="1"/>
    <col collapsed="1" customWidth="1" min="29" max="29" width="17.14"/>
    <col customWidth="1" min="30" max="30" width="13.43"/>
    <col customWidth="1" min="31" max="31" width="35.0"/>
    <col customWidth="1" min="32" max="33" width="10.0"/>
    <col customWidth="1" min="34" max="34" width="22.43"/>
    <col customWidth="1" min="35" max="35" width="22.29"/>
    <col customWidth="1" min="36" max="37" width="8.71"/>
    <col customWidth="1" min="38" max="38" width="9.14"/>
    <col customWidth="1" min="39" max="42" width="15.86"/>
    <col customWidth="1" min="43" max="43" width="19.29"/>
    <col customWidth="1" min="44" max="44" width="22.43"/>
    <col customWidth="1" min="46" max="46" width="22.43"/>
    <col customWidth="1" min="47" max="47" width="5.43"/>
    <col customWidth="1" min="48" max="48" width="6.0"/>
    <col customWidth="1" min="49" max="49" width="3.43"/>
    <col customWidth="1" min="50" max="50" width="5.14"/>
    <col customWidth="1" min="51" max="51" width="4.29"/>
    <col customWidth="1" min="52" max="52" width="5.0"/>
    <col customWidth="1" min="53" max="53" width="3.86"/>
    <col customWidth="1" min="54" max="54" width="4.0"/>
    <col customWidth="1" min="55" max="55" width="4.14"/>
    <col customWidth="1" min="56" max="56" width="6.71"/>
    <col customWidth="1" min="57" max="57" width="5.43"/>
    <col customWidth="1" min="58" max="58" width="3.86"/>
    <col customWidth="1" min="59" max="59" width="8.43"/>
    <col customWidth="1" min="60" max="60" width="8.71"/>
    <col customWidth="1" min="61" max="61" width="5.0"/>
    <col customWidth="1" min="62" max="62" width="6.0"/>
    <col customWidth="1" min="63" max="63" width="7.14"/>
    <col customWidth="1" min="64" max="64" width="6.43"/>
    <col customWidth="1" min="65" max="65" width="8.86"/>
    <col customWidth="1" min="66" max="66" width="8.43"/>
    <col customWidth="1" min="67" max="67" width="3.0"/>
    <col customWidth="1" min="68" max="68" width="3.29"/>
    <col customWidth="1" min="69" max="70" width="5.0"/>
    <col customWidth="1" min="71" max="71" width="4.43"/>
    <col customWidth="1" min="72" max="72" width="4.0"/>
    <col customWidth="1" min="73" max="73" width="5.0"/>
    <col customWidth="1" min="74" max="74" width="4.71"/>
    <col customWidth="1" min="75" max="75" width="4.43"/>
    <col customWidth="1" min="76" max="76" width="8.29"/>
    <col customWidth="1" min="78" max="80" width="12.71"/>
    <col customWidth="1" hidden="1" min="81" max="82" width="15.14"/>
    <col customWidth="1" min="83" max="84" width="15.14"/>
    <col customWidth="1" min="85" max="85" width="16.14"/>
    <col customWidth="1" min="86" max="86" width="15.14"/>
    <col customWidth="1" min="87" max="87" width="25.0"/>
    <col customWidth="1" min="88" max="88" width="27.71"/>
    <col customWidth="1" min="89" max="89" width="15.14"/>
    <col customWidth="1" min="90" max="90" width="21.86"/>
    <col customWidth="1" min="91" max="91" width="15.14"/>
    <col customWidth="1" min="92" max="92" width="27.0"/>
    <col customWidth="1" min="93" max="97" width="15.14"/>
    <col customWidth="1" min="98" max="98" width="28.43"/>
    <col customWidth="1" min="99" max="99" width="32.43"/>
    <col customWidth="1" min="100" max="100" width="17.29"/>
    <col customWidth="1" min="101" max="103" width="26.86"/>
    <col customWidth="1" min="104" max="105" width="15.14"/>
  </cols>
  <sheetData>
    <row r="1" ht="30.75" customHeight="1">
      <c r="A1" s="97" t="s">
        <v>390</v>
      </c>
      <c r="B1" s="98"/>
      <c r="C1" s="98"/>
      <c r="D1" s="99"/>
      <c r="E1" s="100"/>
      <c r="F1" s="100"/>
      <c r="G1" s="100"/>
      <c r="H1" s="100"/>
      <c r="I1" s="97"/>
      <c r="K1" s="100"/>
      <c r="L1" s="101"/>
      <c r="M1" s="102"/>
      <c r="N1" s="103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1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1"/>
      <c r="CB1" s="100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0"/>
      <c r="CY1" s="100"/>
      <c r="CZ1" s="100"/>
      <c r="DA1" s="100"/>
    </row>
    <row r="2">
      <c r="A2" s="100" t="s">
        <v>1788</v>
      </c>
      <c r="B2" s="100"/>
      <c r="C2" s="100"/>
      <c r="D2" s="103"/>
      <c r="E2" s="100"/>
      <c r="F2" s="100"/>
      <c r="G2" s="100"/>
      <c r="H2" s="100"/>
      <c r="I2" s="103"/>
      <c r="J2" s="100"/>
      <c r="K2" s="100"/>
      <c r="L2" s="101"/>
      <c r="M2" s="102"/>
      <c r="N2" s="103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1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1"/>
      <c r="CB2" s="100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0"/>
      <c r="CY2" s="100"/>
      <c r="CZ2" s="100"/>
      <c r="DA2" s="100"/>
    </row>
    <row r="3">
      <c r="A3" s="100" t="s">
        <v>114</v>
      </c>
      <c r="B3" s="100"/>
      <c r="C3" s="100"/>
      <c r="D3" s="103"/>
      <c r="E3" s="100"/>
      <c r="F3" s="105"/>
      <c r="G3" s="100"/>
      <c r="H3" s="100"/>
      <c r="I3" s="103"/>
      <c r="J3" s="100"/>
      <c r="K3" s="100"/>
      <c r="L3" s="101"/>
      <c r="M3" s="102"/>
      <c r="N3" s="103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1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1"/>
      <c r="CB3" s="100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4"/>
      <c r="CW3" s="104"/>
      <c r="CX3" s="100"/>
      <c r="CY3" s="100"/>
      <c r="CZ3" s="100"/>
      <c r="DA3" s="100"/>
    </row>
    <row r="4" ht="18.75" customHeight="1">
      <c r="A4" s="106" t="s">
        <v>43</v>
      </c>
      <c r="B4" s="15"/>
      <c r="C4" s="15"/>
      <c r="D4" s="16"/>
      <c r="E4" s="17"/>
      <c r="F4" s="15"/>
      <c r="G4" s="15"/>
      <c r="H4" s="15"/>
      <c r="I4" s="18"/>
      <c r="J4" s="15"/>
      <c r="K4" s="15"/>
      <c r="L4" s="19"/>
      <c r="M4" s="20"/>
      <c r="N4" s="18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9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9"/>
      <c r="CB4" s="15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15"/>
      <c r="CY4" s="15"/>
      <c r="CZ4" s="15"/>
      <c r="DA4" s="15"/>
      <c r="DB4" s="1365"/>
      <c r="DC4" s="1365"/>
      <c r="DD4" s="1365"/>
      <c r="DE4" s="1365"/>
    </row>
    <row r="5">
      <c r="A5" s="23" t="s">
        <v>0</v>
      </c>
      <c r="B5" s="120" t="s">
        <v>44</v>
      </c>
      <c r="C5" s="30" t="s">
        <v>45</v>
      </c>
      <c r="D5" s="109" t="s">
        <v>46</v>
      </c>
      <c r="E5" s="109" t="s">
        <v>47</v>
      </c>
      <c r="F5" s="30" t="s">
        <v>48</v>
      </c>
      <c r="G5" s="27" t="s">
        <v>49</v>
      </c>
      <c r="H5" s="109" t="s">
        <v>50</v>
      </c>
      <c r="I5" s="110" t="s">
        <v>51</v>
      </c>
      <c r="J5" s="111" t="s">
        <v>52</v>
      </c>
      <c r="K5" s="26" t="s">
        <v>53</v>
      </c>
      <c r="L5" s="26" t="s">
        <v>54</v>
      </c>
      <c r="M5" s="29" t="s">
        <v>55</v>
      </c>
      <c r="N5" s="30" t="s">
        <v>56</v>
      </c>
      <c r="O5" s="26" t="s">
        <v>115</v>
      </c>
      <c r="P5" s="28" t="s">
        <v>57</v>
      </c>
      <c r="Q5" s="1366" t="s">
        <v>116</v>
      </c>
      <c r="R5" s="1366" t="s">
        <v>1789</v>
      </c>
      <c r="S5" s="1366" t="s">
        <v>117</v>
      </c>
      <c r="T5" s="109" t="s">
        <v>1790</v>
      </c>
      <c r="U5" s="26" t="s">
        <v>118</v>
      </c>
      <c r="V5" s="26" t="s">
        <v>392</v>
      </c>
      <c r="W5" s="118" t="s">
        <v>58</v>
      </c>
      <c r="X5" s="119"/>
      <c r="Y5" s="118" t="s">
        <v>59</v>
      </c>
      <c r="Z5" s="119"/>
      <c r="AA5" s="26" t="s">
        <v>119</v>
      </c>
      <c r="AB5" s="33" t="s">
        <v>60</v>
      </c>
      <c r="AC5" s="33" t="s">
        <v>120</v>
      </c>
      <c r="AD5" s="26" t="s">
        <v>62</v>
      </c>
      <c r="AE5" s="122" t="s">
        <v>121</v>
      </c>
      <c r="AF5" s="121"/>
      <c r="AG5" s="121"/>
      <c r="AH5" s="1367"/>
      <c r="AI5" s="26"/>
      <c r="AJ5" s="122" t="s">
        <v>122</v>
      </c>
      <c r="AK5" s="1367"/>
      <c r="AL5" s="26" t="s">
        <v>123</v>
      </c>
      <c r="AM5" s="26"/>
      <c r="AN5" s="26"/>
      <c r="AO5" s="26"/>
      <c r="AP5" s="26"/>
      <c r="AQ5" s="26"/>
      <c r="AR5" s="26"/>
      <c r="AS5" s="26" t="s">
        <v>53</v>
      </c>
      <c r="AT5" s="120"/>
      <c r="AU5" s="122" t="s">
        <v>1791</v>
      </c>
      <c r="AV5" s="121"/>
      <c r="AW5" s="121"/>
      <c r="AX5" s="120"/>
      <c r="AY5" s="122" t="s">
        <v>124</v>
      </c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0"/>
      <c r="BK5" s="120"/>
      <c r="BL5" s="120"/>
      <c r="BM5" s="123"/>
      <c r="BN5" s="122" t="s">
        <v>125</v>
      </c>
      <c r="BO5" s="121"/>
      <c r="BP5" s="121"/>
      <c r="BQ5" s="122"/>
      <c r="BR5" s="121"/>
      <c r="BS5" s="121"/>
      <c r="BT5" s="121"/>
      <c r="BU5" s="121"/>
      <c r="BV5" s="122" t="s">
        <v>126</v>
      </c>
      <c r="BW5" s="121"/>
      <c r="BX5" s="121"/>
      <c r="BY5" s="124" t="s">
        <v>114</v>
      </c>
      <c r="BZ5" s="1368" t="s">
        <v>1792</v>
      </c>
      <c r="CA5" s="1369" t="s">
        <v>806</v>
      </c>
      <c r="CB5" s="1369" t="s">
        <v>1793</v>
      </c>
      <c r="CC5" s="1370" t="s">
        <v>1794</v>
      </c>
      <c r="CD5" s="1370" t="s">
        <v>1795</v>
      </c>
      <c r="CE5" s="1371" t="s">
        <v>63</v>
      </c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372"/>
      <c r="CU5" s="1372"/>
      <c r="CV5" s="1372"/>
      <c r="CW5" s="1372"/>
      <c r="CX5" s="1373" t="s">
        <v>64</v>
      </c>
      <c r="CY5" s="121"/>
      <c r="CZ5" s="1374"/>
      <c r="DA5" s="1375" t="s">
        <v>1796</v>
      </c>
      <c r="DB5" s="1376"/>
      <c r="DC5" s="1376"/>
      <c r="DD5" s="1376"/>
      <c r="DE5" s="1376"/>
    </row>
    <row r="6">
      <c r="A6" s="38"/>
      <c r="B6" s="1377"/>
      <c r="C6" s="41"/>
      <c r="D6" s="40"/>
      <c r="E6" s="40"/>
      <c r="F6" s="41"/>
      <c r="G6" s="42"/>
      <c r="H6" s="41"/>
      <c r="I6" s="42"/>
      <c r="J6" s="42"/>
      <c r="K6" s="43" t="s">
        <v>65</v>
      </c>
      <c r="L6" s="43" t="s">
        <v>66</v>
      </c>
      <c r="M6" s="44"/>
      <c r="N6" s="41"/>
      <c r="O6" s="41"/>
      <c r="P6" s="42"/>
      <c r="Q6" s="1378"/>
      <c r="R6" s="1378"/>
      <c r="S6" s="1378" t="s">
        <v>43</v>
      </c>
      <c r="T6" s="1379" t="s">
        <v>1797</v>
      </c>
      <c r="U6" s="1380"/>
      <c r="V6" s="1380"/>
      <c r="W6" s="1377" t="s">
        <v>67</v>
      </c>
      <c r="X6" s="1380" t="s">
        <v>68</v>
      </c>
      <c r="Y6" s="1377" t="s">
        <v>67</v>
      </c>
      <c r="Z6" s="1380" t="s">
        <v>68</v>
      </c>
      <c r="AA6" s="47"/>
      <c r="AB6" s="47"/>
      <c r="AC6" s="47"/>
      <c r="AD6" s="43" t="s">
        <v>69</v>
      </c>
      <c r="AE6" s="140" t="s">
        <v>135</v>
      </c>
      <c r="AF6" s="138" t="s">
        <v>136</v>
      </c>
      <c r="AG6" s="138" t="s">
        <v>137</v>
      </c>
      <c r="AH6" s="43" t="s">
        <v>138</v>
      </c>
      <c r="AI6" s="43" t="s">
        <v>139</v>
      </c>
      <c r="AJ6" s="138" t="s">
        <v>140</v>
      </c>
      <c r="AK6" s="43" t="s">
        <v>141</v>
      </c>
      <c r="AL6" s="43" t="s">
        <v>142</v>
      </c>
      <c r="AM6" s="1381" t="s">
        <v>1798</v>
      </c>
      <c r="AN6" s="139" t="s">
        <v>143</v>
      </c>
      <c r="AO6" s="139" t="s">
        <v>144</v>
      </c>
      <c r="AP6" s="139" t="s">
        <v>145</v>
      </c>
      <c r="AQ6" s="1381" t="s">
        <v>1799</v>
      </c>
      <c r="AR6" s="43" t="s">
        <v>146</v>
      </c>
      <c r="AS6" s="47" t="s">
        <v>147</v>
      </c>
      <c r="AT6" s="138" t="s">
        <v>148</v>
      </c>
      <c r="AU6" s="138" t="s">
        <v>1800</v>
      </c>
      <c r="AV6" s="138" t="s">
        <v>1801</v>
      </c>
      <c r="AW6" s="140" t="s">
        <v>149</v>
      </c>
      <c r="AX6" s="140" t="s">
        <v>150</v>
      </c>
      <c r="AY6" s="138" t="s">
        <v>151</v>
      </c>
      <c r="AZ6" s="138" t="s">
        <v>152</v>
      </c>
      <c r="BA6" s="138" t="s">
        <v>153</v>
      </c>
      <c r="BB6" s="138" t="s">
        <v>154</v>
      </c>
      <c r="BC6" s="138" t="s">
        <v>155</v>
      </c>
      <c r="BD6" s="138" t="s">
        <v>156</v>
      </c>
      <c r="BE6" s="140" t="s">
        <v>157</v>
      </c>
      <c r="BF6" s="138" t="s">
        <v>158</v>
      </c>
      <c r="BG6" s="138" t="s">
        <v>159</v>
      </c>
      <c r="BH6" s="140" t="s">
        <v>160</v>
      </c>
      <c r="BI6" s="138" t="s">
        <v>161</v>
      </c>
      <c r="BJ6" s="138" t="s">
        <v>162</v>
      </c>
      <c r="BK6" s="138" t="s">
        <v>163</v>
      </c>
      <c r="BL6" s="138" t="s">
        <v>164</v>
      </c>
      <c r="BM6" s="138" t="s">
        <v>165</v>
      </c>
      <c r="BN6" s="138" t="s">
        <v>166</v>
      </c>
      <c r="BO6" s="140" t="s">
        <v>167</v>
      </c>
      <c r="BP6" s="138" t="s">
        <v>168</v>
      </c>
      <c r="BQ6" s="138" t="s">
        <v>169</v>
      </c>
      <c r="BR6" s="138" t="s">
        <v>170</v>
      </c>
      <c r="BS6" s="138" t="s">
        <v>171</v>
      </c>
      <c r="BT6" s="138" t="s">
        <v>172</v>
      </c>
      <c r="BU6" s="138" t="s">
        <v>173</v>
      </c>
      <c r="BV6" s="138" t="s">
        <v>174</v>
      </c>
      <c r="BW6" s="138" t="s">
        <v>175</v>
      </c>
      <c r="BX6" s="138" t="s">
        <v>176</v>
      </c>
      <c r="BY6" s="47"/>
      <c r="BZ6" s="1382" t="s">
        <v>1802</v>
      </c>
      <c r="CA6" s="140" t="s">
        <v>1803</v>
      </c>
      <c r="CB6" s="140" t="s">
        <v>1804</v>
      </c>
      <c r="CC6" s="1383"/>
      <c r="CD6" s="1383"/>
      <c r="CE6" s="1384" t="s">
        <v>70</v>
      </c>
      <c r="CF6" s="1384" t="s">
        <v>71</v>
      </c>
      <c r="CG6" s="1384" t="s">
        <v>72</v>
      </c>
      <c r="CH6" s="1384" t="s">
        <v>73</v>
      </c>
      <c r="CI6" s="1384" t="s">
        <v>74</v>
      </c>
      <c r="CJ6" s="1384" t="s">
        <v>1805</v>
      </c>
      <c r="CK6" s="1384" t="s">
        <v>1806</v>
      </c>
      <c r="CL6" s="1384" t="s">
        <v>75</v>
      </c>
      <c r="CM6" s="1385" t="s">
        <v>76</v>
      </c>
      <c r="CN6" s="1386"/>
      <c r="CO6" s="1384"/>
      <c r="CP6" s="1384" t="s">
        <v>77</v>
      </c>
      <c r="CQ6" s="1384" t="s">
        <v>78</v>
      </c>
      <c r="CR6" s="1384" t="s">
        <v>79</v>
      </c>
      <c r="CS6" s="1384" t="s">
        <v>80</v>
      </c>
      <c r="CT6" s="1384" t="s">
        <v>81</v>
      </c>
      <c r="CU6" s="1384" t="s">
        <v>82</v>
      </c>
      <c r="CV6" s="1385" t="s">
        <v>83</v>
      </c>
      <c r="CW6" s="1386"/>
      <c r="CX6" s="140" t="s">
        <v>84</v>
      </c>
      <c r="CY6" s="140" t="s">
        <v>85</v>
      </c>
      <c r="CZ6" s="1387"/>
      <c r="DA6" s="1388"/>
      <c r="DB6" s="1376"/>
      <c r="DC6" s="1376"/>
      <c r="DD6" s="1376"/>
      <c r="DE6" s="1376"/>
    </row>
    <row r="7" ht="31.5" customHeight="1">
      <c r="A7" s="1389">
        <v>1.0</v>
      </c>
      <c r="B7" s="101" t="s">
        <v>1807</v>
      </c>
      <c r="C7" s="175" t="s">
        <v>6</v>
      </c>
      <c r="D7" s="1390" t="s">
        <v>1808</v>
      </c>
      <c r="E7" s="1390" t="s">
        <v>1809</v>
      </c>
      <c r="F7" s="1390" t="s">
        <v>1810</v>
      </c>
      <c r="G7" s="1390" t="s">
        <v>1811</v>
      </c>
      <c r="H7" s="1390" t="s">
        <v>1812</v>
      </c>
      <c r="I7" s="81" t="s">
        <v>1813</v>
      </c>
      <c r="J7" s="1391" t="s">
        <v>1814</v>
      </c>
      <c r="K7" s="1392">
        <v>7500.0</v>
      </c>
      <c r="L7" s="1393">
        <v>7522.277</v>
      </c>
      <c r="M7" s="61" t="s">
        <v>1815</v>
      </c>
      <c r="N7" s="1394" t="s">
        <v>1755</v>
      </c>
      <c r="O7" s="175"/>
      <c r="P7" s="1395">
        <v>45306.0</v>
      </c>
      <c r="Q7" s="1396"/>
      <c r="R7" s="1396" t="s">
        <v>1816</v>
      </c>
      <c r="S7" s="1396"/>
      <c r="T7" s="1390" t="s">
        <v>1817</v>
      </c>
      <c r="U7" s="175" t="s">
        <v>634</v>
      </c>
      <c r="V7" s="175" t="s">
        <v>193</v>
      </c>
      <c r="W7" s="1397">
        <v>45306.0</v>
      </c>
      <c r="X7" s="1398">
        <v>45306.82638888889</v>
      </c>
      <c r="Y7" s="1399">
        <v>45307.73888888889</v>
      </c>
      <c r="Z7" s="1400" t="str">
        <f t="shared" ref="Z7:Z14" si="1">INT(Y7-X7)&amp;" hari "&amp;HOUR(MOD(Y7-X7,1))&amp;" jam "&amp;MINUTE(MOD(Y7-X7,1))&amp;" menit "&amp;SECOND(MOD(Y7-X7,1))</f>
        <v>0 hari 21 jam 54 menit 0</v>
      </c>
      <c r="AA7" s="1401">
        <f t="shared" ref="AA7:AA14" si="2">AB7-L7</f>
        <v>-22.277</v>
      </c>
      <c r="AB7" s="1393">
        <v>7500.0</v>
      </c>
      <c r="AC7" s="1393">
        <v>0.0</v>
      </c>
      <c r="AD7" s="1391" t="s">
        <v>191</v>
      </c>
      <c r="AE7" s="1402" t="s">
        <v>1818</v>
      </c>
      <c r="AF7" s="101" t="s">
        <v>193</v>
      </c>
      <c r="AG7" s="101"/>
      <c r="AH7" s="175" t="s">
        <v>884</v>
      </c>
      <c r="AI7" s="175"/>
      <c r="AJ7" s="101"/>
      <c r="AK7" s="175"/>
      <c r="AL7" s="1403"/>
      <c r="AM7" s="1403">
        <v>950000.0</v>
      </c>
      <c r="AN7" s="1403"/>
      <c r="AO7" s="1403">
        <v>950000.0</v>
      </c>
      <c r="AP7" s="159" t="s">
        <v>192</v>
      </c>
      <c r="AQ7" s="1403">
        <v>100000.0</v>
      </c>
      <c r="AR7" s="175">
        <v>8.20240116168243E14</v>
      </c>
      <c r="AS7" s="175">
        <v>7523.0</v>
      </c>
      <c r="AT7" s="1404">
        <v>2.10644E8</v>
      </c>
      <c r="AU7" s="101"/>
      <c r="AV7" s="101"/>
      <c r="AW7" s="101"/>
      <c r="AX7" s="100"/>
      <c r="AY7" s="101"/>
      <c r="AZ7" s="101" t="s">
        <v>883</v>
      </c>
      <c r="BA7" s="101" t="s">
        <v>883</v>
      </c>
      <c r="BB7" s="101" t="s">
        <v>883</v>
      </c>
      <c r="BC7" s="101" t="s">
        <v>883</v>
      </c>
      <c r="BD7" s="101" t="s">
        <v>883</v>
      </c>
      <c r="BE7" s="101"/>
      <c r="BF7" s="100"/>
      <c r="BG7" s="100"/>
      <c r="BH7" s="101"/>
      <c r="BI7" s="101" t="s">
        <v>883</v>
      </c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391"/>
      <c r="BZ7" s="1405">
        <v>100000.0</v>
      </c>
      <c r="CA7" s="101" t="s">
        <v>1819</v>
      </c>
      <c r="CB7" s="1405">
        <v>3.0E7</v>
      </c>
      <c r="CC7" s="821"/>
      <c r="CD7" s="821"/>
      <c r="CE7" s="821">
        <v>45301.04513888889</v>
      </c>
      <c r="CF7" s="821">
        <v>45302.958333333336</v>
      </c>
      <c r="CG7" s="821">
        <v>45303.65277777778</v>
      </c>
      <c r="CH7" s="821">
        <v>45306.1875</v>
      </c>
      <c r="CI7" s="327">
        <f t="shared" ref="CI7:CI14" si="3">CH7-CE7</f>
        <v>5.142361111</v>
      </c>
      <c r="CJ7" s="63" t="str">
        <f t="shared" ref="CJ7:CJ14" si="4">INT(CH7-CE7)&amp;" hari "&amp;HOUR(MOD(CH7-CE7,1))&amp;" jam "&amp;MINUTE(MOD(CH7-CE7,1))&amp;" menit "&amp;SECOND(MOD(CH7-CE7,1))</f>
        <v>5 hari 3 jam 25 menit 0</v>
      </c>
      <c r="CK7" s="821"/>
      <c r="CL7" s="821">
        <v>45307.73888888889</v>
      </c>
      <c r="CM7" s="327">
        <f t="shared" ref="CM7:CM14" si="5">CL7-CE7</f>
        <v>6.69375</v>
      </c>
      <c r="CN7" s="63" t="str">
        <f t="shared" ref="CN7:CN14" si="6">INT(CL7-CE7)&amp;" hari "&amp;HOUR(MOD(CL7-CE7,1))&amp;" jam "&amp;MINUTE(MOD(CL7-CE7,1))&amp;" menit "&amp;SECOND(MOD(CL7-CE7,1))</f>
        <v>6 hari 16 jam 39 menit 0</v>
      </c>
      <c r="CO7" s="821"/>
      <c r="CP7" s="821">
        <v>45310.5</v>
      </c>
      <c r="CQ7" s="821">
        <v>45316.541666666664</v>
      </c>
      <c r="CR7" s="821">
        <v>45316.541666666664</v>
      </c>
      <c r="CS7" s="821">
        <v>45317.385416666664</v>
      </c>
      <c r="CT7" s="327">
        <f t="shared" ref="CT7:CT14" si="7">CS7-CP7</f>
        <v>6.885416667</v>
      </c>
      <c r="CU7" s="63" t="str">
        <f t="shared" ref="CU7:CU14" si="8">INT(CS7-CP7)&amp;" hari "&amp;HOUR(MOD(CS7-CP7,1))&amp;" jam "&amp;MINUTE(MOD(CS7-CP7,1))&amp;" menit "&amp;SECOND(MOD(CS7-CP7,1))</f>
        <v>6 hari 21 jam 15 menit 0</v>
      </c>
      <c r="CV7" s="327">
        <f t="shared" ref="CV7:CV14" si="9">CM7+CT7</f>
        <v>13.57916667</v>
      </c>
      <c r="CW7" s="63" t="str">
        <f t="shared" ref="CW7:CW14" si="10">INT(CV7)&amp;" hari "&amp;HOUR(MOD(CV7,1))&amp;" jam "&amp;MINUTE(MOD(CV7,1))&amp;" menit "&amp;SECOND(MOD(CV7,1))</f>
        <v>13 hari 13 jam 54 menit 0</v>
      </c>
      <c r="CX7" s="101" t="s">
        <v>1820</v>
      </c>
      <c r="CY7" s="101" t="s">
        <v>1821</v>
      </c>
      <c r="CZ7" s="1406"/>
      <c r="DA7" s="1407" t="s">
        <v>6</v>
      </c>
    </row>
    <row r="8" ht="28.5" customHeight="1">
      <c r="A8" s="1389">
        <v>2.0</v>
      </c>
      <c r="B8" s="101" t="s">
        <v>1807</v>
      </c>
      <c r="C8" s="175" t="s">
        <v>6</v>
      </c>
      <c r="D8" s="1390" t="s">
        <v>1808</v>
      </c>
      <c r="E8" s="1390" t="s">
        <v>1768</v>
      </c>
      <c r="F8" s="81" t="s">
        <v>7</v>
      </c>
      <c r="G8" s="81" t="s">
        <v>330</v>
      </c>
      <c r="H8" s="81" t="s">
        <v>1822</v>
      </c>
      <c r="I8" s="81" t="s">
        <v>1823</v>
      </c>
      <c r="J8" s="1391" t="s">
        <v>1824</v>
      </c>
      <c r="K8" s="1392">
        <v>7500.0</v>
      </c>
      <c r="L8" s="1393">
        <v>7534.147</v>
      </c>
      <c r="M8" s="61" t="s">
        <v>1815</v>
      </c>
      <c r="N8" s="1394" t="s">
        <v>1755</v>
      </c>
      <c r="O8" s="175"/>
      <c r="P8" s="1408">
        <v>45308.0</v>
      </c>
      <c r="Q8" s="103"/>
      <c r="R8" s="103" t="s">
        <v>1825</v>
      </c>
      <c r="S8" s="1396"/>
      <c r="T8" s="1409" t="s">
        <v>1826</v>
      </c>
      <c r="U8" s="175" t="s">
        <v>334</v>
      </c>
      <c r="V8" s="175" t="s">
        <v>193</v>
      </c>
      <c r="W8" s="1397">
        <v>45308.0</v>
      </c>
      <c r="X8" s="1398">
        <v>45308.743055555555</v>
      </c>
      <c r="Y8" s="1399">
        <v>45308.85763888889</v>
      </c>
      <c r="Z8" s="1400" t="str">
        <f t="shared" si="1"/>
        <v>0 hari 2 jam 45 menit 0</v>
      </c>
      <c r="AA8" s="1401">
        <f t="shared" si="2"/>
        <v>-34.147</v>
      </c>
      <c r="AB8" s="1393">
        <v>7500.0</v>
      </c>
      <c r="AC8" s="1393">
        <v>0.0</v>
      </c>
      <c r="AD8" s="1391" t="s">
        <v>191</v>
      </c>
      <c r="AE8" s="1402" t="s">
        <v>1827</v>
      </c>
      <c r="AF8" s="101" t="s">
        <v>193</v>
      </c>
      <c r="AG8" s="101" t="s">
        <v>234</v>
      </c>
      <c r="AH8" s="175" t="s">
        <v>884</v>
      </c>
      <c r="AI8" s="175" t="s">
        <v>1828</v>
      </c>
      <c r="AJ8" s="1410"/>
      <c r="AK8" s="1403"/>
      <c r="AL8" s="1403"/>
      <c r="AM8" s="1403">
        <v>655345.08</v>
      </c>
      <c r="AN8" s="1403">
        <v>655435.0</v>
      </c>
      <c r="AO8" s="1403">
        <v>642928.0</v>
      </c>
      <c r="AP8" s="159" t="s">
        <v>192</v>
      </c>
      <c r="AQ8" s="1403">
        <v>75000.0</v>
      </c>
      <c r="AR8" s="175">
        <v>8.20240116145225E14</v>
      </c>
      <c r="AS8" s="175">
        <v>7500.0</v>
      </c>
      <c r="AT8" s="1404">
        <v>3.973992E7</v>
      </c>
      <c r="AU8" s="101"/>
      <c r="AV8" s="101"/>
      <c r="AW8" s="101"/>
      <c r="AX8" s="100"/>
      <c r="AY8" s="101"/>
      <c r="AZ8" s="101" t="s">
        <v>883</v>
      </c>
      <c r="BA8" s="101" t="s">
        <v>883</v>
      </c>
      <c r="BB8" s="101" t="s">
        <v>883</v>
      </c>
      <c r="BC8" s="101" t="s">
        <v>883</v>
      </c>
      <c r="BD8" s="101" t="s">
        <v>883</v>
      </c>
      <c r="BE8" s="101"/>
      <c r="BF8" s="100"/>
      <c r="BG8" s="100"/>
      <c r="BH8" s="101"/>
      <c r="BI8" s="101" t="s">
        <v>883</v>
      </c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391"/>
      <c r="BZ8" s="1405">
        <v>75000.0</v>
      </c>
      <c r="CA8" s="101" t="s">
        <v>1819</v>
      </c>
      <c r="CB8" s="1405">
        <v>3.0E7</v>
      </c>
      <c r="CC8" s="821"/>
      <c r="CD8" s="821"/>
      <c r="CE8" s="821">
        <v>45305.760416666664</v>
      </c>
      <c r="CF8" s="821">
        <v>45305.989583333336</v>
      </c>
      <c r="CG8" s="326">
        <v>45307.461805555555</v>
      </c>
      <c r="CH8" s="821">
        <v>45308.6875</v>
      </c>
      <c r="CI8" s="327">
        <f t="shared" si="3"/>
        <v>2.927083333</v>
      </c>
      <c r="CJ8" s="63" t="str">
        <f t="shared" si="4"/>
        <v>2 hari 22 jam 15 menit 0</v>
      </c>
      <c r="CK8" s="821"/>
      <c r="CL8" s="821">
        <v>45308.85763888889</v>
      </c>
      <c r="CM8" s="327">
        <f t="shared" si="5"/>
        <v>3.097222222</v>
      </c>
      <c r="CN8" s="63" t="str">
        <f t="shared" si="6"/>
        <v>3 hari 2 jam 20 menit 0</v>
      </c>
      <c r="CO8" s="821"/>
      <c r="CP8" s="821">
        <v>45310.663194444445</v>
      </c>
      <c r="CQ8" s="821">
        <v>45314.729166666664</v>
      </c>
      <c r="CR8" s="821">
        <v>45314.729166666664</v>
      </c>
      <c r="CS8" s="821">
        <v>45315.510416666664</v>
      </c>
      <c r="CT8" s="327">
        <f t="shared" si="7"/>
        <v>4.847222222</v>
      </c>
      <c r="CU8" s="63" t="str">
        <f t="shared" si="8"/>
        <v>4 hari 20 jam 20 menit 0</v>
      </c>
      <c r="CV8" s="327">
        <f t="shared" si="9"/>
        <v>7.944444444</v>
      </c>
      <c r="CW8" s="63" t="str">
        <f t="shared" si="10"/>
        <v>7 hari 22 jam 40 menit 0</v>
      </c>
      <c r="CX8" s="101" t="s">
        <v>1829</v>
      </c>
      <c r="CY8" s="101" t="s">
        <v>1830</v>
      </c>
      <c r="CZ8" s="1406"/>
      <c r="DA8" s="1407" t="s">
        <v>6</v>
      </c>
    </row>
    <row r="9" ht="25.5" customHeight="1">
      <c r="A9" s="1389">
        <v>3.0</v>
      </c>
      <c r="B9" s="101" t="s">
        <v>1807</v>
      </c>
      <c r="C9" s="175" t="s">
        <v>6</v>
      </c>
      <c r="D9" s="1390" t="s">
        <v>1808</v>
      </c>
      <c r="E9" s="1390" t="s">
        <v>1768</v>
      </c>
      <c r="F9" s="81" t="s">
        <v>7</v>
      </c>
      <c r="G9" s="81" t="s">
        <v>330</v>
      </c>
      <c r="H9" s="81" t="s">
        <v>1822</v>
      </c>
      <c r="I9" s="81" t="s">
        <v>1831</v>
      </c>
      <c r="J9" s="1391" t="s">
        <v>1832</v>
      </c>
      <c r="K9" s="1392">
        <v>7500.0</v>
      </c>
      <c r="L9" s="1393">
        <v>7907.3</v>
      </c>
      <c r="M9" s="61" t="s">
        <v>1815</v>
      </c>
      <c r="N9" s="1394" t="s">
        <v>1755</v>
      </c>
      <c r="O9" s="175"/>
      <c r="P9" s="1408">
        <v>45309.0</v>
      </c>
      <c r="Q9" s="103"/>
      <c r="R9" s="103" t="s">
        <v>1825</v>
      </c>
      <c r="S9" s="1396"/>
      <c r="T9" s="1409" t="s">
        <v>1826</v>
      </c>
      <c r="U9" s="175" t="s">
        <v>334</v>
      </c>
      <c r="V9" s="175" t="s">
        <v>193</v>
      </c>
      <c r="W9" s="1397">
        <v>45309.0</v>
      </c>
      <c r="X9" s="1398">
        <v>45309.770833333336</v>
      </c>
      <c r="Y9" s="1399">
        <v>45310.7625</v>
      </c>
      <c r="Z9" s="1400" t="str">
        <f t="shared" si="1"/>
        <v>0 hari 23 jam 48 menit 0</v>
      </c>
      <c r="AA9" s="1401">
        <f t="shared" si="2"/>
        <v>-407.3</v>
      </c>
      <c r="AB9" s="1393">
        <v>7500.0</v>
      </c>
      <c r="AC9" s="1393">
        <v>0.0</v>
      </c>
      <c r="AD9" s="1391" t="s">
        <v>191</v>
      </c>
      <c r="AE9" s="1402" t="s">
        <v>1827</v>
      </c>
      <c r="AF9" s="101" t="s">
        <v>193</v>
      </c>
      <c r="AG9" s="101" t="s">
        <v>234</v>
      </c>
      <c r="AH9" s="175" t="s">
        <v>884</v>
      </c>
      <c r="AI9" s="175" t="s">
        <v>1828</v>
      </c>
      <c r="AJ9" s="1410"/>
      <c r="AK9" s="1403"/>
      <c r="AL9" s="1403"/>
      <c r="AM9" s="1403">
        <v>655176.6</v>
      </c>
      <c r="AN9" s="1403">
        <v>655176.6</v>
      </c>
      <c r="AO9" s="1403">
        <v>650177.0</v>
      </c>
      <c r="AP9" s="159" t="s">
        <v>192</v>
      </c>
      <c r="AQ9" s="1403">
        <v>80000.0</v>
      </c>
      <c r="AR9" s="175">
        <v>8.20240117410828E14</v>
      </c>
      <c r="AS9" s="175">
        <v>7500.0</v>
      </c>
      <c r="AT9" s="1404">
        <v>4.044252E7</v>
      </c>
      <c r="AU9" s="101"/>
      <c r="AV9" s="101"/>
      <c r="AW9" s="101"/>
      <c r="AX9" s="100"/>
      <c r="AY9" s="101"/>
      <c r="AZ9" s="101" t="s">
        <v>883</v>
      </c>
      <c r="BA9" s="101" t="s">
        <v>883</v>
      </c>
      <c r="BB9" s="101" t="s">
        <v>883</v>
      </c>
      <c r="BC9" s="101" t="s">
        <v>883</v>
      </c>
      <c r="BD9" s="101" t="s">
        <v>883</v>
      </c>
      <c r="BE9" s="101"/>
      <c r="BF9" s="100"/>
      <c r="BG9" s="100"/>
      <c r="BH9" s="101"/>
      <c r="BI9" s="101" t="s">
        <v>883</v>
      </c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391"/>
      <c r="BZ9" s="1405">
        <v>80000.0</v>
      </c>
      <c r="CA9" s="101" t="s">
        <v>194</v>
      </c>
      <c r="CB9" s="1405">
        <v>3.0E7</v>
      </c>
      <c r="CC9" s="821"/>
      <c r="CD9" s="821"/>
      <c r="CE9" s="821">
        <v>45308.00347222222</v>
      </c>
      <c r="CF9" s="821">
        <v>45308.36111111111</v>
      </c>
      <c r="CG9" s="821">
        <v>45308.875</v>
      </c>
      <c r="CH9" s="821">
        <v>45309.76388888889</v>
      </c>
      <c r="CI9" s="327">
        <f t="shared" si="3"/>
        <v>1.760416667</v>
      </c>
      <c r="CJ9" s="63" t="str">
        <f t="shared" si="4"/>
        <v>1 hari 18 jam 15 menit 0</v>
      </c>
      <c r="CK9" s="821"/>
      <c r="CL9" s="821">
        <v>45310.7625</v>
      </c>
      <c r="CM9" s="327">
        <f t="shared" si="5"/>
        <v>2.759027778</v>
      </c>
      <c r="CN9" s="63" t="str">
        <f t="shared" si="6"/>
        <v>2 hari 18 jam 13 menit 0</v>
      </c>
      <c r="CO9" s="821"/>
      <c r="CP9" s="821">
        <v>45313.90972222222</v>
      </c>
      <c r="CQ9" s="821">
        <v>45317.666666666664</v>
      </c>
      <c r="CR9" s="821">
        <v>45317.697916666664</v>
      </c>
      <c r="CS9" s="821">
        <v>45318.666666666664</v>
      </c>
      <c r="CT9" s="327">
        <f t="shared" si="7"/>
        <v>4.756944444</v>
      </c>
      <c r="CU9" s="63" t="str">
        <f t="shared" si="8"/>
        <v>4 hari 18 jam 10 menit 0</v>
      </c>
      <c r="CV9" s="327">
        <f t="shared" si="9"/>
        <v>7.515972222</v>
      </c>
      <c r="CW9" s="63" t="str">
        <f t="shared" si="10"/>
        <v>7 hari 12 jam 23 menit 0</v>
      </c>
      <c r="CX9" s="1397"/>
      <c r="CY9" s="1397"/>
      <c r="CZ9" s="1411" t="s">
        <v>359</v>
      </c>
      <c r="DA9" s="1407" t="s">
        <v>6</v>
      </c>
    </row>
    <row r="10" ht="24.0" customHeight="1">
      <c r="A10" s="1389">
        <v>4.0</v>
      </c>
      <c r="B10" s="101" t="s">
        <v>1807</v>
      </c>
      <c r="C10" s="175" t="s">
        <v>6</v>
      </c>
      <c r="D10" s="1390" t="s">
        <v>1808</v>
      </c>
      <c r="E10" s="1390" t="s">
        <v>1768</v>
      </c>
      <c r="F10" s="81" t="s">
        <v>7</v>
      </c>
      <c r="G10" s="81" t="s">
        <v>330</v>
      </c>
      <c r="H10" s="81" t="s">
        <v>1822</v>
      </c>
      <c r="I10" s="81" t="s">
        <v>216</v>
      </c>
      <c r="J10" s="1391" t="s">
        <v>1833</v>
      </c>
      <c r="K10" s="1392">
        <v>7500.0</v>
      </c>
      <c r="L10" s="1393">
        <v>9003.471</v>
      </c>
      <c r="M10" s="61" t="s">
        <v>1815</v>
      </c>
      <c r="N10" s="1394" t="s">
        <v>1755</v>
      </c>
      <c r="O10" s="175"/>
      <c r="P10" s="1408">
        <v>45311.0</v>
      </c>
      <c r="Q10" s="103"/>
      <c r="R10" s="103" t="s">
        <v>1825</v>
      </c>
      <c r="S10" s="103"/>
      <c r="T10" s="1409" t="s">
        <v>1826</v>
      </c>
      <c r="U10" s="175" t="s">
        <v>334</v>
      </c>
      <c r="V10" s="175" t="s">
        <v>193</v>
      </c>
      <c r="W10" s="1397">
        <v>45311.0</v>
      </c>
      <c r="X10" s="1398">
        <v>45311.54861111111</v>
      </c>
      <c r="Y10" s="1399">
        <v>45311.739583333336</v>
      </c>
      <c r="Z10" s="1400" t="str">
        <f t="shared" si="1"/>
        <v>0 hari 4 jam 35 menit 0</v>
      </c>
      <c r="AA10" s="1401">
        <f t="shared" si="2"/>
        <v>-703.471</v>
      </c>
      <c r="AB10" s="1393">
        <v>8300.0</v>
      </c>
      <c r="AC10" s="1393">
        <v>0.0</v>
      </c>
      <c r="AD10" s="1391" t="s">
        <v>191</v>
      </c>
      <c r="AE10" s="1402" t="s">
        <v>1827</v>
      </c>
      <c r="AF10" s="101" t="s">
        <v>193</v>
      </c>
      <c r="AG10" s="101" t="s">
        <v>234</v>
      </c>
      <c r="AH10" s="175" t="s">
        <v>884</v>
      </c>
      <c r="AI10" s="175" t="s">
        <v>1828</v>
      </c>
      <c r="AJ10" s="1410"/>
      <c r="AK10" s="1403"/>
      <c r="AL10" s="1403"/>
      <c r="AM10" s="1403">
        <v>658714.68</v>
      </c>
      <c r="AN10" s="1403">
        <v>658714.68</v>
      </c>
      <c r="AO10" s="1403">
        <v>687143.0</v>
      </c>
      <c r="AP10" s="159" t="s">
        <v>192</v>
      </c>
      <c r="AQ10" s="1403">
        <v>80000.0</v>
      </c>
      <c r="AR10" s="175">
        <v>8.2024011849564E14</v>
      </c>
      <c r="AS10" s="175">
        <v>7700.0</v>
      </c>
      <c r="AT10" s="1404">
        <v>4.1646158E7</v>
      </c>
      <c r="AU10" s="101"/>
      <c r="AV10" s="101"/>
      <c r="AW10" s="101"/>
      <c r="AX10" s="100"/>
      <c r="AY10" s="101"/>
      <c r="AZ10" s="101" t="s">
        <v>883</v>
      </c>
      <c r="BA10" s="101" t="s">
        <v>883</v>
      </c>
      <c r="BB10" s="101" t="s">
        <v>883</v>
      </c>
      <c r="BC10" s="101" t="s">
        <v>883</v>
      </c>
      <c r="BD10" s="101" t="s">
        <v>883</v>
      </c>
      <c r="BE10" s="101"/>
      <c r="BF10" s="100"/>
      <c r="BG10" s="100"/>
      <c r="BH10" s="101"/>
      <c r="BI10" s="101" t="s">
        <v>883</v>
      </c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391"/>
      <c r="BZ10" s="1405">
        <v>80000.0</v>
      </c>
      <c r="CA10" s="101" t="s">
        <v>194</v>
      </c>
      <c r="CB10" s="1405">
        <v>3.0E7</v>
      </c>
      <c r="CC10" s="821"/>
      <c r="CD10" s="821"/>
      <c r="CE10" s="821">
        <v>45308.854166666664</v>
      </c>
      <c r="CF10" s="821">
        <v>45308.927083333336</v>
      </c>
      <c r="CG10" s="821">
        <v>45310.19097222222</v>
      </c>
      <c r="CH10" s="821">
        <v>45311.541666666664</v>
      </c>
      <c r="CI10" s="327">
        <f t="shared" si="3"/>
        <v>2.6875</v>
      </c>
      <c r="CJ10" s="63" t="str">
        <f t="shared" si="4"/>
        <v>2 hari 16 jam 30 menit 0</v>
      </c>
      <c r="CK10" s="821"/>
      <c r="CL10" s="821">
        <v>45311.739583333336</v>
      </c>
      <c r="CM10" s="327">
        <f t="shared" si="5"/>
        <v>2.885416667</v>
      </c>
      <c r="CN10" s="63" t="str">
        <f t="shared" si="6"/>
        <v>2 hari 21 jam 15 menit 0</v>
      </c>
      <c r="CO10" s="821"/>
      <c r="CP10" s="821">
        <v>45314.510416666664</v>
      </c>
      <c r="CQ10" s="821">
        <v>45318.71875</v>
      </c>
      <c r="CR10" s="821">
        <v>45318.72222222222</v>
      </c>
      <c r="CS10" s="821">
        <v>45319.36111111111</v>
      </c>
      <c r="CT10" s="327">
        <f t="shared" si="7"/>
        <v>4.850694444</v>
      </c>
      <c r="CU10" s="63" t="str">
        <f t="shared" si="8"/>
        <v>4 hari 20 jam 25 menit 0</v>
      </c>
      <c r="CV10" s="327">
        <f t="shared" si="9"/>
        <v>7.736111111</v>
      </c>
      <c r="CW10" s="63" t="str">
        <f t="shared" si="10"/>
        <v>7 hari 17 jam 40 menit 0</v>
      </c>
      <c r="CX10" s="1397"/>
      <c r="CY10" s="1397"/>
      <c r="CZ10" s="1411" t="s">
        <v>359</v>
      </c>
      <c r="DA10" s="1407" t="s">
        <v>6</v>
      </c>
    </row>
    <row r="11" ht="24.0" customHeight="1">
      <c r="A11" s="1389">
        <v>5.0</v>
      </c>
      <c r="B11" s="101" t="s">
        <v>1807</v>
      </c>
      <c r="C11" s="175" t="s">
        <v>6</v>
      </c>
      <c r="D11" s="1390" t="s">
        <v>1808</v>
      </c>
      <c r="E11" s="1390" t="s">
        <v>1834</v>
      </c>
      <c r="F11" s="81" t="s">
        <v>1835</v>
      </c>
      <c r="G11" s="81" t="s">
        <v>1836</v>
      </c>
      <c r="H11" s="81" t="s">
        <v>1837</v>
      </c>
      <c r="I11" s="81" t="s">
        <v>1831</v>
      </c>
      <c r="J11" s="1391" t="s">
        <v>1838</v>
      </c>
      <c r="K11" s="1392">
        <v>7500.0</v>
      </c>
      <c r="L11" s="1393">
        <v>5526.225</v>
      </c>
      <c r="M11" s="61" t="s">
        <v>1815</v>
      </c>
      <c r="N11" s="1394" t="s">
        <v>1755</v>
      </c>
      <c r="O11" s="175"/>
      <c r="P11" s="1408">
        <v>45312.0</v>
      </c>
      <c r="Q11" s="103"/>
      <c r="R11" s="103" t="s">
        <v>1839</v>
      </c>
      <c r="S11" s="103"/>
      <c r="T11" s="1409" t="s">
        <v>1840</v>
      </c>
      <c r="U11" s="175" t="s">
        <v>1224</v>
      </c>
      <c r="V11" s="175" t="s">
        <v>193</v>
      </c>
      <c r="W11" s="1397">
        <v>45312.0</v>
      </c>
      <c r="X11" s="1398">
        <v>45312.479166666664</v>
      </c>
      <c r="Y11" s="1399">
        <v>45317.67013888889</v>
      </c>
      <c r="Z11" s="1400" t="str">
        <f t="shared" si="1"/>
        <v>5 hari 4 jam 35 menit 0</v>
      </c>
      <c r="AA11" s="1401">
        <f t="shared" si="2"/>
        <v>1973.775</v>
      </c>
      <c r="AB11" s="1393">
        <v>7500.0</v>
      </c>
      <c r="AC11" s="1393">
        <f t="shared" ref="AC11:AC14" si="11">AB11-L11</f>
        <v>1973.775</v>
      </c>
      <c r="AD11" s="1391" t="s">
        <v>191</v>
      </c>
      <c r="AE11" s="1402" t="s">
        <v>1841</v>
      </c>
      <c r="AF11" s="101" t="s">
        <v>193</v>
      </c>
      <c r="AG11" s="101"/>
      <c r="AH11" s="175" t="s">
        <v>884</v>
      </c>
      <c r="AI11" s="175"/>
      <c r="AJ11" s="1410"/>
      <c r="AK11" s="1403"/>
      <c r="AL11" s="1403"/>
      <c r="AM11" s="1403" t="s">
        <v>1842</v>
      </c>
      <c r="AN11" s="1403"/>
      <c r="AO11" s="1403">
        <v>700000.0</v>
      </c>
      <c r="AP11" s="159" t="s">
        <v>192</v>
      </c>
      <c r="AQ11" s="1403">
        <v>142837.0</v>
      </c>
      <c r="AR11" s="175">
        <v>8.20240126535111E14</v>
      </c>
      <c r="AS11" s="175">
        <v>5500.0</v>
      </c>
      <c r="AT11" s="1404">
        <v>2.1682804E8</v>
      </c>
      <c r="AU11" s="101"/>
      <c r="AV11" s="101"/>
      <c r="AW11" s="101"/>
      <c r="AX11" s="100"/>
      <c r="AY11" s="101"/>
      <c r="AZ11" s="101" t="s">
        <v>883</v>
      </c>
      <c r="BA11" s="101" t="s">
        <v>883</v>
      </c>
      <c r="BB11" s="101" t="s">
        <v>883</v>
      </c>
      <c r="BC11" s="101" t="s">
        <v>883</v>
      </c>
      <c r="BD11" s="101" t="s">
        <v>883</v>
      </c>
      <c r="BE11" s="101" t="s">
        <v>883</v>
      </c>
      <c r="BF11" s="101" t="s">
        <v>883</v>
      </c>
      <c r="BG11" s="100"/>
      <c r="BH11" s="101"/>
      <c r="BI11" s="101" t="s">
        <v>883</v>
      </c>
      <c r="BJ11" s="100"/>
      <c r="BK11" s="100"/>
      <c r="BL11" s="100"/>
      <c r="BM11" s="100"/>
      <c r="BN11" s="100"/>
      <c r="BO11" s="100"/>
      <c r="BP11" s="100"/>
      <c r="BQ11" s="101" t="s">
        <v>883</v>
      </c>
      <c r="BR11" s="101" t="s">
        <v>883</v>
      </c>
      <c r="BS11" s="100"/>
      <c r="BT11" s="100"/>
      <c r="BU11" s="100"/>
      <c r="BV11" s="100"/>
      <c r="BW11" s="100"/>
      <c r="BX11" s="100"/>
      <c r="BY11" s="1391"/>
      <c r="BZ11" s="1405">
        <v>142837.0</v>
      </c>
      <c r="CA11" s="101" t="s">
        <v>1843</v>
      </c>
      <c r="CB11" s="1405">
        <v>3.0E7</v>
      </c>
      <c r="CC11" s="821"/>
      <c r="CD11" s="821"/>
      <c r="CE11" s="821">
        <v>45309.041666666664</v>
      </c>
      <c r="CF11" s="821">
        <v>45309.052083333336</v>
      </c>
      <c r="CG11" s="821">
        <v>45310.645833333336</v>
      </c>
      <c r="CH11" s="821">
        <v>45312.458333333336</v>
      </c>
      <c r="CI11" s="327">
        <f t="shared" si="3"/>
        <v>3.416666667</v>
      </c>
      <c r="CJ11" s="63" t="str">
        <f t="shared" si="4"/>
        <v>3 hari 10 jam 0 menit 0</v>
      </c>
      <c r="CK11" s="821"/>
      <c r="CL11" s="821">
        <v>45317.67013888889</v>
      </c>
      <c r="CM11" s="327">
        <f t="shared" si="5"/>
        <v>8.628472222</v>
      </c>
      <c r="CN11" s="63" t="str">
        <f t="shared" si="6"/>
        <v>8 hari 15 jam 5 menit 0</v>
      </c>
      <c r="CO11" s="821"/>
      <c r="CP11" s="821">
        <v>45321.375</v>
      </c>
      <c r="CQ11" s="821">
        <v>45321.46527777778</v>
      </c>
      <c r="CR11" s="821">
        <v>45321.46527777778</v>
      </c>
      <c r="CS11" s="821">
        <v>45322.302083333336</v>
      </c>
      <c r="CT11" s="327">
        <f t="shared" si="7"/>
        <v>0.9270833333</v>
      </c>
      <c r="CU11" s="63" t="str">
        <f t="shared" si="8"/>
        <v>0 hari 22 jam 15 menit 0</v>
      </c>
      <c r="CV11" s="327">
        <f t="shared" si="9"/>
        <v>9.555555556</v>
      </c>
      <c r="CW11" s="63" t="str">
        <f t="shared" si="10"/>
        <v>9 hari 13 jam 20 menit 0</v>
      </c>
      <c r="CX11" s="1397" t="s">
        <v>1844</v>
      </c>
      <c r="CY11" s="1397" t="s">
        <v>1845</v>
      </c>
      <c r="CZ11" s="1411"/>
      <c r="DA11" s="1407" t="s">
        <v>13</v>
      </c>
    </row>
    <row r="12" ht="25.5" customHeight="1">
      <c r="A12" s="175">
        <v>6.0</v>
      </c>
      <c r="B12" s="101" t="s">
        <v>1807</v>
      </c>
      <c r="C12" s="175" t="s">
        <v>6</v>
      </c>
      <c r="D12" s="1390" t="s">
        <v>1808</v>
      </c>
      <c r="E12" s="1390" t="s">
        <v>1846</v>
      </c>
      <c r="F12" s="81" t="s">
        <v>18</v>
      </c>
      <c r="G12" s="81" t="s">
        <v>1847</v>
      </c>
      <c r="H12" s="81" t="s">
        <v>1848</v>
      </c>
      <c r="I12" s="81" t="s">
        <v>1849</v>
      </c>
      <c r="J12" s="1391" t="s">
        <v>1850</v>
      </c>
      <c r="K12" s="1392">
        <v>5000.0</v>
      </c>
      <c r="L12" s="1393">
        <v>5050.907</v>
      </c>
      <c r="M12" s="61" t="s">
        <v>1815</v>
      </c>
      <c r="N12" s="1394" t="s">
        <v>1755</v>
      </c>
      <c r="O12" s="1412"/>
      <c r="P12" s="1413">
        <v>45316.0</v>
      </c>
      <c r="Q12" s="1396"/>
      <c r="R12" s="1396" t="s">
        <v>1851</v>
      </c>
      <c r="S12" s="103"/>
      <c r="T12" s="81" t="s">
        <v>1852</v>
      </c>
      <c r="U12" s="1412" t="s">
        <v>1224</v>
      </c>
      <c r="V12" s="1412" t="s">
        <v>193</v>
      </c>
      <c r="W12" s="1414">
        <v>45316.0</v>
      </c>
      <c r="X12" s="1398">
        <v>45316.680555555555</v>
      </c>
      <c r="Y12" s="1399">
        <v>45317.80902777778</v>
      </c>
      <c r="Z12" s="1400" t="str">
        <f t="shared" si="1"/>
        <v>1 hari 3 jam 5 menit 0</v>
      </c>
      <c r="AA12" s="1401">
        <f t="shared" si="2"/>
        <v>249.093</v>
      </c>
      <c r="AB12" s="1393">
        <v>5300.0</v>
      </c>
      <c r="AC12" s="1393">
        <f t="shared" si="11"/>
        <v>249.093</v>
      </c>
      <c r="AD12" s="1391" t="s">
        <v>191</v>
      </c>
      <c r="AE12" s="1402" t="s">
        <v>1853</v>
      </c>
      <c r="AF12" s="101" t="s">
        <v>193</v>
      </c>
      <c r="AG12" s="1415"/>
      <c r="AH12" s="175" t="s">
        <v>884</v>
      </c>
      <c r="AI12" s="1412"/>
      <c r="AJ12" s="1415"/>
      <c r="AK12" s="1412"/>
      <c r="AL12" s="1416"/>
      <c r="AM12" s="1416">
        <v>980000.0</v>
      </c>
      <c r="AN12" s="1416"/>
      <c r="AO12" s="1416">
        <v>980000.0</v>
      </c>
      <c r="AP12" s="159" t="s">
        <v>192</v>
      </c>
      <c r="AQ12" s="1403">
        <v>170000.0</v>
      </c>
      <c r="AR12" s="1412">
        <v>8.20240126556648E14</v>
      </c>
      <c r="AS12" s="175">
        <v>5000.0</v>
      </c>
      <c r="AT12" s="1404">
        <v>1.427228E8</v>
      </c>
      <c r="AU12" s="1415"/>
      <c r="AV12" s="1415"/>
      <c r="AW12" s="1415"/>
      <c r="AX12" s="1402"/>
      <c r="AY12" s="1415"/>
      <c r="AZ12" s="101" t="s">
        <v>883</v>
      </c>
      <c r="BA12" s="101" t="s">
        <v>883</v>
      </c>
      <c r="BB12" s="101" t="s">
        <v>883</v>
      </c>
      <c r="BC12" s="101" t="s">
        <v>883</v>
      </c>
      <c r="BD12" s="101" t="s">
        <v>883</v>
      </c>
      <c r="BE12" s="101"/>
      <c r="BF12" s="1402"/>
      <c r="BG12" s="1402"/>
      <c r="BH12" s="1415"/>
      <c r="BI12" s="101" t="s">
        <v>883</v>
      </c>
      <c r="BJ12" s="1402"/>
      <c r="BK12" s="1402"/>
      <c r="BL12" s="1402"/>
      <c r="BM12" s="1402"/>
      <c r="BN12" s="1402"/>
      <c r="BO12" s="1402"/>
      <c r="BP12" s="1402"/>
      <c r="BQ12" s="101" t="s">
        <v>883</v>
      </c>
      <c r="BR12" s="101" t="s">
        <v>883</v>
      </c>
      <c r="BS12" s="1402"/>
      <c r="BT12" s="1402"/>
      <c r="BU12" s="1402"/>
      <c r="BV12" s="1402"/>
      <c r="BW12" s="1402"/>
      <c r="BX12" s="1402"/>
      <c r="BY12" s="1417"/>
      <c r="BZ12" s="1405">
        <v>170000.0</v>
      </c>
      <c r="CA12" s="1415" t="s">
        <v>1819</v>
      </c>
      <c r="CB12" s="1405">
        <v>2.5E7</v>
      </c>
      <c r="CC12" s="1418"/>
      <c r="CD12" s="1418"/>
      <c r="CE12" s="1418">
        <v>45306.600694444445</v>
      </c>
      <c r="CF12" s="1418">
        <v>45314.40625</v>
      </c>
      <c r="CG12" s="1418">
        <v>45314.479166666664</v>
      </c>
      <c r="CH12" s="1418">
        <v>45315.916666666664</v>
      </c>
      <c r="CI12" s="327">
        <f t="shared" si="3"/>
        <v>9.315972222</v>
      </c>
      <c r="CJ12" s="63" t="str">
        <f t="shared" si="4"/>
        <v>9 hari 7 jam 35 menit 0</v>
      </c>
      <c r="CK12" s="1418"/>
      <c r="CL12" s="821">
        <v>45317.80902777778</v>
      </c>
      <c r="CM12" s="327">
        <f t="shared" si="5"/>
        <v>11.20833333</v>
      </c>
      <c r="CN12" s="63" t="str">
        <f t="shared" si="6"/>
        <v>11 hari 5 jam 0 menit 0</v>
      </c>
      <c r="CO12" s="1418"/>
      <c r="CP12" s="1418">
        <v>45322.67361111111</v>
      </c>
      <c r="CQ12" s="1418">
        <v>45322.67361111111</v>
      </c>
      <c r="CR12" s="1418">
        <v>45322.67361111111</v>
      </c>
      <c r="CS12" s="1419">
        <v>45323.395833333336</v>
      </c>
      <c r="CT12" s="327">
        <f t="shared" si="7"/>
        <v>0.7222222222</v>
      </c>
      <c r="CU12" s="63" t="str">
        <f t="shared" si="8"/>
        <v>0 hari 17 jam 20 menit 0</v>
      </c>
      <c r="CV12" s="327">
        <f t="shared" si="9"/>
        <v>11.93055556</v>
      </c>
      <c r="CW12" s="63" t="str">
        <f t="shared" si="10"/>
        <v>11 hari 22 jam 20 menit 0</v>
      </c>
      <c r="CX12" s="101" t="s">
        <v>1854</v>
      </c>
      <c r="CY12" s="101" t="s">
        <v>1855</v>
      </c>
      <c r="CZ12" s="1420"/>
      <c r="DA12" s="1421" t="s">
        <v>13</v>
      </c>
    </row>
    <row r="13" ht="22.5" customHeight="1">
      <c r="A13" s="1389">
        <v>7.0</v>
      </c>
      <c r="B13" s="101" t="s">
        <v>1807</v>
      </c>
      <c r="C13" s="175" t="s">
        <v>6</v>
      </c>
      <c r="D13" s="1390" t="s">
        <v>1808</v>
      </c>
      <c r="E13" s="1390" t="s">
        <v>1809</v>
      </c>
      <c r="F13" s="1390" t="s">
        <v>1810</v>
      </c>
      <c r="G13" s="1390" t="s">
        <v>1811</v>
      </c>
      <c r="H13" s="1390" t="s">
        <v>1812</v>
      </c>
      <c r="I13" s="81" t="s">
        <v>1856</v>
      </c>
      <c r="J13" s="1391" t="s">
        <v>1857</v>
      </c>
      <c r="K13" s="1392">
        <v>5000.0</v>
      </c>
      <c r="L13" s="1393">
        <v>5183.438</v>
      </c>
      <c r="M13" s="61" t="s">
        <v>1815</v>
      </c>
      <c r="N13" s="1394" t="s">
        <v>1755</v>
      </c>
      <c r="O13" s="175"/>
      <c r="P13" s="1395">
        <v>45317.0</v>
      </c>
      <c r="Q13" s="1396"/>
      <c r="R13" s="1396" t="s">
        <v>1816</v>
      </c>
      <c r="S13" s="1396"/>
      <c r="T13" s="1390" t="s">
        <v>1858</v>
      </c>
      <c r="U13" s="175" t="s">
        <v>634</v>
      </c>
      <c r="V13" s="175" t="s">
        <v>193</v>
      </c>
      <c r="W13" s="1397">
        <v>45317.0</v>
      </c>
      <c r="X13" s="1398">
        <v>45317.868055555555</v>
      </c>
      <c r="Y13" s="1399">
        <v>45318.845138888886</v>
      </c>
      <c r="Z13" s="1400" t="str">
        <f t="shared" si="1"/>
        <v>0 hari 23 jam 27 menit 0</v>
      </c>
      <c r="AA13" s="1401">
        <f t="shared" si="2"/>
        <v>116.562</v>
      </c>
      <c r="AB13" s="1393">
        <v>5300.0</v>
      </c>
      <c r="AC13" s="1393">
        <f t="shared" si="11"/>
        <v>116.562</v>
      </c>
      <c r="AD13" s="1391" t="s">
        <v>191</v>
      </c>
      <c r="AE13" s="100" t="s">
        <v>1859</v>
      </c>
      <c r="AF13" s="101" t="s">
        <v>193</v>
      </c>
      <c r="AG13" s="101"/>
      <c r="AH13" s="175" t="s">
        <v>884</v>
      </c>
      <c r="AI13" s="175"/>
      <c r="AJ13" s="101"/>
      <c r="AK13" s="175"/>
      <c r="AL13" s="1403"/>
      <c r="AM13" s="1403">
        <v>1100000.0</v>
      </c>
      <c r="AN13" s="159"/>
      <c r="AO13" s="159">
        <v>1100000.0</v>
      </c>
      <c r="AP13" s="159" t="s">
        <v>192</v>
      </c>
      <c r="AQ13" s="1403">
        <v>170000.0</v>
      </c>
      <c r="AR13" s="175">
        <v>8.20240127707423E14</v>
      </c>
      <c r="AS13" s="175">
        <v>5184.0</v>
      </c>
      <c r="AT13" s="1404">
        <v>1.62491443E8</v>
      </c>
      <c r="AU13" s="101"/>
      <c r="AV13" s="101"/>
      <c r="AW13" s="101"/>
      <c r="AX13" s="100"/>
      <c r="AY13" s="101"/>
      <c r="AZ13" s="101" t="s">
        <v>883</v>
      </c>
      <c r="BA13" s="101" t="s">
        <v>883</v>
      </c>
      <c r="BB13" s="101" t="s">
        <v>883</v>
      </c>
      <c r="BC13" s="101" t="s">
        <v>883</v>
      </c>
      <c r="BD13" s="101" t="s">
        <v>883</v>
      </c>
      <c r="BE13" s="101"/>
      <c r="BF13" s="100"/>
      <c r="BG13" s="100"/>
      <c r="BH13" s="101"/>
      <c r="BI13" s="101" t="s">
        <v>883</v>
      </c>
      <c r="BJ13" s="100"/>
      <c r="BK13" s="100"/>
      <c r="BL13" s="100"/>
      <c r="BM13" s="100"/>
      <c r="BN13" s="100"/>
      <c r="BO13" s="100"/>
      <c r="BP13" s="100"/>
      <c r="BQ13" s="101" t="s">
        <v>883</v>
      </c>
      <c r="BR13" s="101" t="s">
        <v>883</v>
      </c>
      <c r="BS13" s="100"/>
      <c r="BT13" s="100"/>
      <c r="BU13" s="100"/>
      <c r="BV13" s="100"/>
      <c r="BW13" s="100"/>
      <c r="BX13" s="100"/>
      <c r="BY13" s="1391"/>
      <c r="BZ13" s="1405">
        <v>170000.0</v>
      </c>
      <c r="CA13" s="101" t="s">
        <v>1819</v>
      </c>
      <c r="CB13" s="1405">
        <v>2.5E7</v>
      </c>
      <c r="CC13" s="1422"/>
      <c r="CD13" s="1422"/>
      <c r="CE13" s="1422">
        <v>45299.75</v>
      </c>
      <c r="CF13" s="821">
        <v>45316.458333333336</v>
      </c>
      <c r="CG13" s="821">
        <v>45316.54861111111</v>
      </c>
      <c r="CH13" s="821">
        <v>45317.86111111111</v>
      </c>
      <c r="CI13" s="327">
        <f t="shared" si="3"/>
        <v>18.11111111</v>
      </c>
      <c r="CJ13" s="63" t="str">
        <f t="shared" si="4"/>
        <v>18 hari 2 jam 40 menit 0</v>
      </c>
      <c r="CK13" s="821"/>
      <c r="CL13" s="821">
        <v>45318.845138888886</v>
      </c>
      <c r="CM13" s="327">
        <f t="shared" si="5"/>
        <v>19.09513889</v>
      </c>
      <c r="CN13" s="63" t="str">
        <f t="shared" si="6"/>
        <v>19 hari 2 jam 17 menit 0</v>
      </c>
      <c r="CO13" s="1422"/>
      <c r="CP13" s="1422">
        <v>45323.42361111111</v>
      </c>
      <c r="CQ13" s="1422">
        <v>45323.42361111111</v>
      </c>
      <c r="CR13" s="1422">
        <v>45323.427083333336</v>
      </c>
      <c r="CS13" s="1422">
        <v>45324.5625</v>
      </c>
      <c r="CT13" s="327">
        <f t="shared" si="7"/>
        <v>1.138888889</v>
      </c>
      <c r="CU13" s="63" t="str">
        <f t="shared" si="8"/>
        <v>1 hari 3 jam 20 menit 0</v>
      </c>
      <c r="CV13" s="327">
        <f t="shared" si="9"/>
        <v>20.23402778</v>
      </c>
      <c r="CW13" s="63" t="str">
        <f t="shared" si="10"/>
        <v>20 hari 5 jam 37 menit 0</v>
      </c>
      <c r="CX13" s="101" t="s">
        <v>1860</v>
      </c>
      <c r="CY13" s="101" t="s">
        <v>1861</v>
      </c>
      <c r="CZ13" s="1423"/>
      <c r="DA13" s="1407" t="s">
        <v>6</v>
      </c>
    </row>
    <row r="14" ht="28.5" customHeight="1">
      <c r="A14" s="1424">
        <v>8.0</v>
      </c>
      <c r="B14" s="101" t="s">
        <v>1807</v>
      </c>
      <c r="C14" s="175" t="s">
        <v>6</v>
      </c>
      <c r="D14" s="1390" t="s">
        <v>1808</v>
      </c>
      <c r="E14" s="1390" t="s">
        <v>1862</v>
      </c>
      <c r="F14" s="81" t="s">
        <v>1863</v>
      </c>
      <c r="G14" s="81" t="s">
        <v>1864</v>
      </c>
      <c r="H14" s="81" t="s">
        <v>1865</v>
      </c>
      <c r="I14" s="81" t="s">
        <v>1866</v>
      </c>
      <c r="J14" s="1391" t="s">
        <v>1867</v>
      </c>
      <c r="K14" s="1392">
        <v>7500.0</v>
      </c>
      <c r="L14" s="1393">
        <v>7301.931</v>
      </c>
      <c r="M14" s="61" t="s">
        <v>1815</v>
      </c>
      <c r="N14" s="1394" t="s">
        <v>1755</v>
      </c>
      <c r="O14" s="1412"/>
      <c r="P14" s="1413">
        <v>45321.0</v>
      </c>
      <c r="Q14" s="1396"/>
      <c r="R14" s="1396" t="s">
        <v>1851</v>
      </c>
      <c r="S14" s="103"/>
      <c r="T14" s="81" t="s">
        <v>1865</v>
      </c>
      <c r="U14" s="1412" t="s">
        <v>634</v>
      </c>
      <c r="V14" s="175" t="s">
        <v>193</v>
      </c>
      <c r="W14" s="1414">
        <v>45321.0</v>
      </c>
      <c r="X14" s="1398">
        <v>45321.67361111111</v>
      </c>
      <c r="Y14" s="1399">
        <v>45321.813888888886</v>
      </c>
      <c r="Z14" s="1400" t="str">
        <f t="shared" si="1"/>
        <v>0 hari 3 jam 22 menit 0</v>
      </c>
      <c r="AA14" s="1401">
        <f t="shared" si="2"/>
        <v>198.069</v>
      </c>
      <c r="AB14" s="1393">
        <v>7500.0</v>
      </c>
      <c r="AC14" s="1393">
        <f t="shared" si="11"/>
        <v>198.069</v>
      </c>
      <c r="AD14" s="1391" t="s">
        <v>191</v>
      </c>
      <c r="AE14" s="1402" t="s">
        <v>1868</v>
      </c>
      <c r="AF14" s="101" t="s">
        <v>193</v>
      </c>
      <c r="AG14" s="1415"/>
      <c r="AH14" s="175" t="s">
        <v>884</v>
      </c>
      <c r="AI14" s="1412"/>
      <c r="AJ14" s="1415"/>
      <c r="AK14" s="1412"/>
      <c r="AL14" s="1416"/>
      <c r="AM14" s="1416">
        <v>1300000.0</v>
      </c>
      <c r="AN14" s="159"/>
      <c r="AO14" s="159">
        <v>1300000.0</v>
      </c>
      <c r="AP14" s="159" t="s">
        <v>192</v>
      </c>
      <c r="AQ14" s="1403">
        <v>100000.0</v>
      </c>
      <c r="AR14" s="1412">
        <v>8.20240130089821E14</v>
      </c>
      <c r="AS14" s="175">
        <v>7300.0</v>
      </c>
      <c r="AT14" s="1404">
        <v>2.0732E8</v>
      </c>
      <c r="AU14" s="1415"/>
      <c r="AV14" s="1415"/>
      <c r="AW14" s="1415"/>
      <c r="AX14" s="1402"/>
      <c r="AY14" s="1415"/>
      <c r="AZ14" s="101" t="s">
        <v>883</v>
      </c>
      <c r="BA14" s="101" t="s">
        <v>883</v>
      </c>
      <c r="BB14" s="101" t="s">
        <v>883</v>
      </c>
      <c r="BC14" s="101" t="s">
        <v>883</v>
      </c>
      <c r="BD14" s="101" t="s">
        <v>883</v>
      </c>
      <c r="BE14" s="101"/>
      <c r="BF14" s="1402"/>
      <c r="BG14" s="1402"/>
      <c r="BH14" s="1415"/>
      <c r="BI14" s="101" t="s">
        <v>883</v>
      </c>
      <c r="BJ14" s="1402"/>
      <c r="BK14" s="1402"/>
      <c r="BL14" s="1402"/>
      <c r="BM14" s="1402"/>
      <c r="BN14" s="1402"/>
      <c r="BO14" s="1402"/>
      <c r="BP14" s="1402"/>
      <c r="BQ14" s="1402"/>
      <c r="BR14" s="1402"/>
      <c r="BS14" s="1402"/>
      <c r="BT14" s="1402"/>
      <c r="BU14" s="1402"/>
      <c r="BV14" s="1402"/>
      <c r="BW14" s="1402"/>
      <c r="BX14" s="1402"/>
      <c r="BY14" s="1417"/>
      <c r="BZ14" s="1405">
        <v>100000.0</v>
      </c>
      <c r="CA14" s="1415" t="s">
        <v>194</v>
      </c>
      <c r="CB14" s="1405">
        <v>3.0E7</v>
      </c>
      <c r="CC14" s="1418"/>
      <c r="CD14" s="1418"/>
      <c r="CE14" s="1418">
        <v>45319.01736111111</v>
      </c>
      <c r="CF14" s="1418">
        <v>45321.37152777778</v>
      </c>
      <c r="CG14" s="1418">
        <v>45321.381944444445</v>
      </c>
      <c r="CH14" s="1418">
        <v>45321.666666666664</v>
      </c>
      <c r="CI14" s="327">
        <f t="shared" si="3"/>
        <v>2.649305556</v>
      </c>
      <c r="CJ14" s="63" t="str">
        <f t="shared" si="4"/>
        <v>2 hari 15 jam 35 menit 0</v>
      </c>
      <c r="CK14" s="1418"/>
      <c r="CL14" s="821">
        <v>45321.813888888886</v>
      </c>
      <c r="CM14" s="327">
        <f t="shared" si="5"/>
        <v>2.796527778</v>
      </c>
      <c r="CN14" s="63" t="str">
        <f t="shared" si="6"/>
        <v>2 hari 19 jam 7 menit 0</v>
      </c>
      <c r="CO14" s="1419"/>
      <c r="CP14" s="1419">
        <v>45323.25</v>
      </c>
      <c r="CQ14" s="1419">
        <v>45324.635416666664</v>
      </c>
      <c r="CR14" s="1419">
        <v>45324.63888888889</v>
      </c>
      <c r="CS14" s="1419">
        <v>45325.149305555555</v>
      </c>
      <c r="CT14" s="327">
        <f t="shared" si="7"/>
        <v>1.899305556</v>
      </c>
      <c r="CU14" s="63" t="str">
        <f t="shared" si="8"/>
        <v>1 hari 21 jam 35 menit 0</v>
      </c>
      <c r="CV14" s="327">
        <f t="shared" si="9"/>
        <v>4.695833333</v>
      </c>
      <c r="CW14" s="63" t="str">
        <f t="shared" si="10"/>
        <v>4 hari 16 jam 42 menit 0</v>
      </c>
      <c r="CX14" s="1397"/>
      <c r="CY14" s="1397"/>
      <c r="CZ14" s="1425" t="s">
        <v>359</v>
      </c>
      <c r="DA14" s="1421" t="s">
        <v>6</v>
      </c>
    </row>
    <row r="15" ht="15.0" customHeight="1">
      <c r="A15" s="1426"/>
      <c r="B15" s="1427"/>
      <c r="C15" s="1428"/>
      <c r="D15" s="1429"/>
      <c r="E15" s="1429"/>
      <c r="F15" s="1430"/>
      <c r="G15" s="1430"/>
      <c r="H15" s="1430"/>
      <c r="I15" s="1430"/>
      <c r="J15" s="1431" t="s">
        <v>111</v>
      </c>
      <c r="K15" s="1432">
        <v>55000.0</v>
      </c>
      <c r="L15" s="1433">
        <f>SUM(L7:L14)</f>
        <v>55029.696</v>
      </c>
      <c r="M15" s="1434"/>
      <c r="N15" s="1430"/>
      <c r="O15" s="1428"/>
      <c r="P15" s="1430"/>
      <c r="Q15" s="1435"/>
      <c r="R15" s="1435"/>
      <c r="S15" s="1435"/>
      <c r="T15" s="1430"/>
      <c r="U15" s="1428"/>
      <c r="V15" s="1428"/>
      <c r="W15" s="1427"/>
      <c r="X15" s="1428"/>
      <c r="Y15" s="1436"/>
      <c r="Z15" s="1437"/>
      <c r="AA15" s="1437"/>
      <c r="AB15" s="1438">
        <f t="shared" ref="AB15:AC15" si="12">SUM(AB7:AB14)</f>
        <v>56400</v>
      </c>
      <c r="AC15" s="1432">
        <f t="shared" si="12"/>
        <v>2537.499</v>
      </c>
      <c r="AD15" s="1439"/>
      <c r="AE15" s="1440"/>
      <c r="AF15" s="1427"/>
      <c r="AG15" s="1427"/>
      <c r="AH15" s="1428"/>
      <c r="AI15" s="1428"/>
      <c r="AJ15" s="1427"/>
      <c r="AK15" s="1428"/>
      <c r="AL15" s="1428"/>
      <c r="AM15" s="1428"/>
      <c r="AN15" s="1428"/>
      <c r="AO15" s="1428"/>
      <c r="AP15" s="1428"/>
      <c r="AQ15" s="1428"/>
      <c r="AR15" s="1428"/>
      <c r="AS15" s="1439"/>
      <c r="AT15" s="1427"/>
      <c r="AU15" s="1427"/>
      <c r="AV15" s="1427"/>
      <c r="AW15" s="1440"/>
      <c r="AX15" s="1440"/>
      <c r="AY15" s="1440"/>
      <c r="AZ15" s="1440"/>
      <c r="BA15" s="1440"/>
      <c r="BB15" s="1427"/>
      <c r="BC15" s="1440"/>
      <c r="BD15" s="1440"/>
      <c r="BE15" s="1440"/>
      <c r="BF15" s="1440"/>
      <c r="BG15" s="1440"/>
      <c r="BH15" s="1427"/>
      <c r="BI15" s="1427"/>
      <c r="BJ15" s="1440"/>
      <c r="BK15" s="1440"/>
      <c r="BL15" s="1440"/>
      <c r="BM15" s="1440"/>
      <c r="BN15" s="1440"/>
      <c r="BO15" s="1427"/>
      <c r="BP15" s="1440"/>
      <c r="BQ15" s="1440"/>
      <c r="BR15" s="1440"/>
      <c r="BS15" s="1440"/>
      <c r="BT15" s="1440"/>
      <c r="BU15" s="1427"/>
      <c r="BV15" s="1440"/>
      <c r="BW15" s="1440"/>
      <c r="BX15" s="1440"/>
      <c r="BY15" s="1439"/>
      <c r="BZ15" s="1441"/>
      <c r="CA15" s="1442"/>
      <c r="CB15" s="1441"/>
      <c r="CC15" s="292"/>
      <c r="CD15" s="292"/>
      <c r="CE15" s="292"/>
      <c r="CF15" s="292"/>
      <c r="CG15" s="292"/>
      <c r="CH15" s="292"/>
      <c r="CI15" s="292"/>
      <c r="CJ15" s="292"/>
      <c r="CK15" s="292"/>
      <c r="CL15" s="292"/>
      <c r="CM15" s="292"/>
      <c r="CN15" s="292"/>
      <c r="CO15" s="292"/>
      <c r="CP15" s="292"/>
      <c r="CQ15" s="292"/>
      <c r="CR15" s="292"/>
      <c r="CS15" s="292"/>
      <c r="CT15" s="292"/>
      <c r="CU15" s="292"/>
      <c r="CV15" s="292"/>
      <c r="CW15" s="292"/>
      <c r="CX15" s="1441"/>
      <c r="CY15" s="1441"/>
      <c r="CZ15" s="1443"/>
      <c r="DA15" s="1443"/>
    </row>
    <row r="16" ht="42.0" customHeight="1">
      <c r="A16" s="53">
        <v>1.0</v>
      </c>
      <c r="B16" s="54" t="s">
        <v>1807</v>
      </c>
      <c r="C16" s="160" t="s">
        <v>8</v>
      </c>
      <c r="D16" s="61" t="s">
        <v>1869</v>
      </c>
      <c r="E16" s="57" t="s">
        <v>182</v>
      </c>
      <c r="F16" s="58" t="s">
        <v>183</v>
      </c>
      <c r="G16" s="58" t="s">
        <v>1870</v>
      </c>
      <c r="H16" s="57" t="s">
        <v>185</v>
      </c>
      <c r="I16" s="58" t="s">
        <v>1871</v>
      </c>
      <c r="J16" s="68" t="s">
        <v>1872</v>
      </c>
      <c r="K16" s="1444">
        <v>8250.0</v>
      </c>
      <c r="L16" s="60">
        <v>8242.483</v>
      </c>
      <c r="M16" s="61" t="s">
        <v>1815</v>
      </c>
      <c r="N16" s="1394" t="s">
        <v>1755</v>
      </c>
      <c r="O16" s="160"/>
      <c r="P16" s="63">
        <v>45333.0</v>
      </c>
      <c r="Q16" s="105"/>
      <c r="R16" s="103" t="s">
        <v>96</v>
      </c>
      <c r="S16" s="247"/>
      <c r="T16" s="57" t="s">
        <v>185</v>
      </c>
      <c r="U16" s="160" t="s">
        <v>189</v>
      </c>
      <c r="V16" s="160" t="s">
        <v>193</v>
      </c>
      <c r="W16" s="63">
        <v>45333.0</v>
      </c>
      <c r="X16" s="1445">
        <v>45333.79513888889</v>
      </c>
      <c r="Y16" s="322">
        <v>45333.96597222222</v>
      </c>
      <c r="Z16" s="1446" t="str">
        <f t="shared" ref="Z16:Z20" si="13">INT(Y16-X16)&amp;" hari "&amp;HOUR(MOD(Y16-X16,1))&amp;" jam "&amp;MINUTE(MOD(Y16-X16,1))&amp;" menit "&amp;SECOND(MOD(Y16-X16,1))</f>
        <v>0 hari 4 jam 6 menit 0</v>
      </c>
      <c r="AA16" s="68"/>
      <c r="AB16" s="1447"/>
      <c r="AC16" s="1447"/>
      <c r="AD16" s="68" t="s">
        <v>191</v>
      </c>
      <c r="AE16" s="1448" t="s">
        <v>1873</v>
      </c>
      <c r="AF16" s="54"/>
      <c r="AG16" s="54"/>
      <c r="AH16" s="175" t="s">
        <v>884</v>
      </c>
      <c r="AI16" s="160"/>
      <c r="AJ16" s="54"/>
      <c r="AK16" s="160"/>
      <c r="AL16" s="1449"/>
      <c r="AM16" s="159" t="s">
        <v>1874</v>
      </c>
      <c r="AN16" s="159" t="s">
        <v>1874</v>
      </c>
      <c r="AO16" s="159" t="s">
        <v>1875</v>
      </c>
      <c r="AP16" s="159" t="s">
        <v>885</v>
      </c>
      <c r="AQ16" s="160"/>
      <c r="AR16" s="160">
        <v>8.20240207154773E14</v>
      </c>
      <c r="AS16" s="160">
        <v>7500.0</v>
      </c>
      <c r="AT16" s="360">
        <v>9.45E8</v>
      </c>
      <c r="AU16" s="54"/>
      <c r="AV16" s="54"/>
      <c r="AW16" s="54"/>
      <c r="AX16" s="104"/>
      <c r="AY16" s="54"/>
      <c r="AZ16" s="101" t="s">
        <v>883</v>
      </c>
      <c r="BA16" s="101" t="s">
        <v>883</v>
      </c>
      <c r="BB16" s="54"/>
      <c r="BC16" s="101" t="s">
        <v>883</v>
      </c>
      <c r="BD16" s="101" t="s">
        <v>883</v>
      </c>
      <c r="BE16" s="54"/>
      <c r="BF16" s="104"/>
      <c r="BG16" s="104"/>
      <c r="BH16" s="54"/>
      <c r="BI16" s="101" t="s">
        <v>883</v>
      </c>
      <c r="BJ16" s="104"/>
      <c r="BK16" s="104"/>
      <c r="BL16" s="104"/>
      <c r="BM16" s="104"/>
      <c r="BN16" s="104"/>
      <c r="BO16" s="104"/>
      <c r="BP16" s="104"/>
      <c r="BQ16" s="101" t="s">
        <v>883</v>
      </c>
      <c r="BR16" s="101" t="s">
        <v>883</v>
      </c>
      <c r="BS16" s="104"/>
      <c r="BT16" s="104"/>
      <c r="BU16" s="104"/>
      <c r="BV16" s="104"/>
      <c r="BW16" s="104"/>
      <c r="BX16" s="104"/>
      <c r="BY16" s="68"/>
      <c r="BZ16" s="225"/>
      <c r="CA16" s="1450"/>
      <c r="CB16" s="821"/>
      <c r="CC16" s="821"/>
      <c r="CD16" s="821"/>
      <c r="CE16" s="821">
        <v>45333.03125</v>
      </c>
      <c r="CF16" s="821">
        <v>45333.4375</v>
      </c>
      <c r="CG16" s="821">
        <v>45333.45138888889</v>
      </c>
      <c r="CH16" s="821">
        <v>45333.788194444445</v>
      </c>
      <c r="CI16" s="327">
        <f t="shared" ref="CI16:CI20" si="14">CH16-CE16</f>
        <v>0.7569444444</v>
      </c>
      <c r="CJ16" s="63" t="str">
        <f t="shared" ref="CJ16:CJ20" si="15">INT(CH16-CE16)&amp;" hari "&amp;HOUR(MOD(CH16-CE16,1))&amp;" jam "&amp;MINUTE(MOD(CH16-CE16,1))&amp;" menit "&amp;SECOND(MOD(CH16-CE16,1))</f>
        <v>0 hari 18 jam 10 menit 0</v>
      </c>
      <c r="CK16" s="225"/>
      <c r="CL16" s="821">
        <v>45333.96597222222</v>
      </c>
      <c r="CM16" s="327">
        <f t="shared" ref="CM16:CM20" si="16">CL16-CE16</f>
        <v>0.9347222222</v>
      </c>
      <c r="CN16" s="63" t="str">
        <f t="shared" ref="CN16:CN20" si="17">INT(CL16-CE16)&amp;" hari "&amp;HOUR(MOD(CL16-CE16,1))&amp;" jam "&amp;MINUTE(MOD(CL16-CE16,1))&amp;" menit "&amp;SECOND(MOD(CL16-CE16,1))</f>
        <v>0 hari 22 jam 26 menit 0</v>
      </c>
      <c r="CO16" s="821"/>
      <c r="CP16" s="821">
        <v>45338.333333333336</v>
      </c>
      <c r="CQ16" s="821">
        <v>45340.5625</v>
      </c>
      <c r="CR16" s="821">
        <v>45340.5625</v>
      </c>
      <c r="CS16" s="821">
        <v>45340.98611111111</v>
      </c>
      <c r="CT16" s="327">
        <f t="shared" ref="CT16:CT18" si="18">CS16-CP16</f>
        <v>2.652777778</v>
      </c>
      <c r="CU16" s="63" t="str">
        <f t="shared" ref="CU16:CU20" si="19">INT(CS16-CP16)&amp;" hari "&amp;HOUR(MOD(CS16-CP16,1))&amp;" jam "&amp;MINUTE(MOD(CS16-CP16,1))&amp;" menit "&amp;SECOND(MOD(CS16-CP16,1))</f>
        <v>2 hari 15 jam 40 menit 0</v>
      </c>
      <c r="CV16" s="327">
        <f t="shared" ref="CV16:CV19" si="20">CM16+CT16</f>
        <v>3.5875</v>
      </c>
      <c r="CW16" s="63" t="str">
        <f t="shared" ref="CW16:CW20" si="21">INT(CV16)&amp;" hari "&amp;HOUR(MOD(CV16,1))&amp;" jam "&amp;MINUTE(MOD(CV16,1))&amp;" menit "&amp;SECOND(MOD(CV16,1))</f>
        <v>3 hari 14 jam 6 menit 0</v>
      </c>
      <c r="CX16" s="63"/>
      <c r="CY16" s="63"/>
      <c r="CZ16" s="1411" t="s">
        <v>359</v>
      </c>
      <c r="DA16" s="873" t="s">
        <v>8</v>
      </c>
      <c r="DB16" s="104"/>
      <c r="DC16" s="104"/>
      <c r="DD16" s="104"/>
      <c r="DE16" s="104"/>
    </row>
    <row r="17" ht="42.0" customHeight="1">
      <c r="A17" s="53">
        <v>2.0</v>
      </c>
      <c r="B17" s="54" t="s">
        <v>1807</v>
      </c>
      <c r="C17" s="160" t="s">
        <v>8</v>
      </c>
      <c r="D17" s="61" t="s">
        <v>1869</v>
      </c>
      <c r="E17" s="57" t="s">
        <v>182</v>
      </c>
      <c r="F17" s="58" t="s">
        <v>183</v>
      </c>
      <c r="G17" s="58" t="s">
        <v>1870</v>
      </c>
      <c r="H17" s="57" t="s">
        <v>201</v>
      </c>
      <c r="I17" s="58" t="s">
        <v>1876</v>
      </c>
      <c r="J17" s="68" t="s">
        <v>1877</v>
      </c>
      <c r="K17" s="1444">
        <v>1602.557</v>
      </c>
      <c r="L17" s="60">
        <v>1602.557</v>
      </c>
      <c r="M17" s="61" t="s">
        <v>1815</v>
      </c>
      <c r="N17" s="1394" t="s">
        <v>1755</v>
      </c>
      <c r="O17" s="160"/>
      <c r="P17" s="63">
        <v>45337.0</v>
      </c>
      <c r="Q17" s="105"/>
      <c r="R17" s="103" t="s">
        <v>96</v>
      </c>
      <c r="S17" s="247"/>
      <c r="T17" s="57" t="s">
        <v>201</v>
      </c>
      <c r="U17" s="160" t="s">
        <v>189</v>
      </c>
      <c r="V17" s="160" t="s">
        <v>193</v>
      </c>
      <c r="W17" s="63">
        <v>45337.0</v>
      </c>
      <c r="X17" s="1445">
        <v>45337.5625</v>
      </c>
      <c r="Y17" s="322">
        <v>45338.47708333333</v>
      </c>
      <c r="Z17" s="1446" t="str">
        <f t="shared" si="13"/>
        <v>0 hari 21 jam 57 menit 0</v>
      </c>
      <c r="AA17" s="68"/>
      <c r="AB17" s="1447"/>
      <c r="AC17" s="1447"/>
      <c r="AD17" s="68" t="s">
        <v>191</v>
      </c>
      <c r="AE17" s="1448" t="s">
        <v>1873</v>
      </c>
      <c r="AF17" s="54"/>
      <c r="AG17" s="54"/>
      <c r="AH17" s="175" t="s">
        <v>884</v>
      </c>
      <c r="AI17" s="160"/>
      <c r="AJ17" s="1069"/>
      <c r="AK17" s="1449"/>
      <c r="AL17" s="1449"/>
      <c r="AM17" s="159" t="s">
        <v>1878</v>
      </c>
      <c r="AN17" s="159" t="s">
        <v>1878</v>
      </c>
      <c r="AO17" s="159" t="s">
        <v>1879</v>
      </c>
      <c r="AP17" s="159" t="s">
        <v>885</v>
      </c>
      <c r="AQ17" s="160"/>
      <c r="AR17" s="160">
        <v>8.20240213692317E14</v>
      </c>
      <c r="AS17" s="160">
        <v>1460.0</v>
      </c>
      <c r="AT17" s="360">
        <v>1.8396E8</v>
      </c>
      <c r="AU17" s="54"/>
      <c r="AV17" s="54"/>
      <c r="AW17" s="54"/>
      <c r="AX17" s="104"/>
      <c r="AY17" s="54"/>
      <c r="AZ17" s="101" t="s">
        <v>883</v>
      </c>
      <c r="BA17" s="101" t="s">
        <v>883</v>
      </c>
      <c r="BB17" s="101" t="s">
        <v>883</v>
      </c>
      <c r="BC17" s="101" t="s">
        <v>883</v>
      </c>
      <c r="BD17" s="101" t="s">
        <v>883</v>
      </c>
      <c r="BE17" s="54"/>
      <c r="BF17" s="104"/>
      <c r="BG17" s="104"/>
      <c r="BH17" s="54"/>
      <c r="BI17" s="101" t="s">
        <v>883</v>
      </c>
      <c r="BJ17" s="104"/>
      <c r="BK17" s="104"/>
      <c r="BL17" s="104"/>
      <c r="BM17" s="104"/>
      <c r="BN17" s="104"/>
      <c r="BO17" s="104"/>
      <c r="BP17" s="104"/>
      <c r="BQ17" s="101" t="s">
        <v>883</v>
      </c>
      <c r="BR17" s="101" t="s">
        <v>883</v>
      </c>
      <c r="BS17" s="104"/>
      <c r="BT17" s="104"/>
      <c r="BU17" s="104"/>
      <c r="BV17" s="104"/>
      <c r="BW17" s="104"/>
      <c r="BX17" s="104"/>
      <c r="BY17" s="68"/>
      <c r="BZ17" s="225"/>
      <c r="CA17" s="1450"/>
      <c r="CB17" s="821"/>
      <c r="CC17" s="821"/>
      <c r="CD17" s="821"/>
      <c r="CE17" s="821">
        <v>45337.395833333336</v>
      </c>
      <c r="CF17" s="821">
        <v>45337.395833333336</v>
      </c>
      <c r="CG17" s="821">
        <v>45337.42013888889</v>
      </c>
      <c r="CH17" s="821">
        <v>45337.5625</v>
      </c>
      <c r="CI17" s="327">
        <f t="shared" si="14"/>
        <v>0.1666666667</v>
      </c>
      <c r="CJ17" s="63" t="str">
        <f t="shared" si="15"/>
        <v>0 hari 4 jam 0 menit 0</v>
      </c>
      <c r="CK17" s="225"/>
      <c r="CL17" s="821">
        <v>45338.47708333333</v>
      </c>
      <c r="CM17" s="327">
        <f t="shared" si="16"/>
        <v>1.08125</v>
      </c>
      <c r="CN17" s="63" t="str">
        <f t="shared" si="17"/>
        <v>1 hari 1 jam 57 menit 0</v>
      </c>
      <c r="CO17" s="821"/>
      <c r="CP17" s="821">
        <v>45341.125</v>
      </c>
      <c r="CQ17" s="821">
        <v>45341.145833333336</v>
      </c>
      <c r="CR17" s="821">
        <v>45341.145833333336</v>
      </c>
      <c r="CS17" s="821">
        <v>45341.458333333336</v>
      </c>
      <c r="CT17" s="327">
        <f t="shared" si="18"/>
        <v>0.3333333333</v>
      </c>
      <c r="CU17" s="63" t="str">
        <f t="shared" si="19"/>
        <v>0 hari 8 jam 0 menit 0</v>
      </c>
      <c r="CV17" s="327">
        <f t="shared" si="20"/>
        <v>1.414583333</v>
      </c>
      <c r="CW17" s="63" t="str">
        <f t="shared" si="21"/>
        <v>1 hari 9 jam 57 menit 0</v>
      </c>
      <c r="CX17" s="63"/>
      <c r="CY17" s="63"/>
      <c r="CZ17" s="1411" t="s">
        <v>359</v>
      </c>
      <c r="DA17" s="873" t="s">
        <v>8</v>
      </c>
      <c r="DB17" s="104"/>
      <c r="DC17" s="104"/>
      <c r="DD17" s="104"/>
      <c r="DE17" s="104"/>
    </row>
    <row r="18" ht="42.0" customHeight="1">
      <c r="A18" s="53">
        <v>3.0</v>
      </c>
      <c r="B18" s="54" t="s">
        <v>1807</v>
      </c>
      <c r="C18" s="160" t="s">
        <v>8</v>
      </c>
      <c r="D18" s="61" t="s">
        <v>1869</v>
      </c>
      <c r="E18" s="57" t="s">
        <v>182</v>
      </c>
      <c r="F18" s="58" t="s">
        <v>183</v>
      </c>
      <c r="G18" s="58" t="s">
        <v>1870</v>
      </c>
      <c r="H18" s="57" t="s">
        <v>185</v>
      </c>
      <c r="I18" s="58" t="s">
        <v>414</v>
      </c>
      <c r="J18" s="68" t="s">
        <v>1880</v>
      </c>
      <c r="K18" s="1444">
        <v>5252.872</v>
      </c>
      <c r="L18" s="60">
        <v>5252.872</v>
      </c>
      <c r="M18" s="61" t="s">
        <v>1815</v>
      </c>
      <c r="N18" s="1394" t="s">
        <v>1755</v>
      </c>
      <c r="O18" s="160"/>
      <c r="P18" s="63">
        <v>45339.0</v>
      </c>
      <c r="Q18" s="105"/>
      <c r="R18" s="103" t="s">
        <v>96</v>
      </c>
      <c r="S18" s="247"/>
      <c r="T18" s="57" t="s">
        <v>185</v>
      </c>
      <c r="U18" s="160" t="s">
        <v>189</v>
      </c>
      <c r="V18" s="160" t="s">
        <v>193</v>
      </c>
      <c r="W18" s="63">
        <v>45339.0</v>
      </c>
      <c r="X18" s="1445">
        <v>45339.67013888889</v>
      </c>
      <c r="Y18" s="322">
        <v>45339.83472222222</v>
      </c>
      <c r="Z18" s="1446" t="str">
        <f t="shared" si="13"/>
        <v>0 hari 3 jam 57 menit 0</v>
      </c>
      <c r="AA18" s="68"/>
      <c r="AB18" s="1447"/>
      <c r="AC18" s="1447"/>
      <c r="AD18" s="68" t="s">
        <v>191</v>
      </c>
      <c r="AE18" s="1448" t="s">
        <v>1873</v>
      </c>
      <c r="AF18" s="54"/>
      <c r="AG18" s="54"/>
      <c r="AH18" s="175" t="s">
        <v>884</v>
      </c>
      <c r="AI18" s="160"/>
      <c r="AJ18" s="1069"/>
      <c r="AK18" s="1449"/>
      <c r="AL18" s="1449"/>
      <c r="AM18" s="159" t="s">
        <v>1874</v>
      </c>
      <c r="AN18" s="159" t="s">
        <v>1874</v>
      </c>
      <c r="AO18" s="159" t="s">
        <v>1881</v>
      </c>
      <c r="AP18" s="159" t="s">
        <v>885</v>
      </c>
      <c r="AQ18" s="160"/>
      <c r="AR18" s="160">
        <v>8.20240213698205E14</v>
      </c>
      <c r="AS18" s="160">
        <v>5100.0</v>
      </c>
      <c r="AT18" s="360">
        <v>6.426E8</v>
      </c>
      <c r="AU18" s="54"/>
      <c r="AV18" s="54"/>
      <c r="AW18" s="54"/>
      <c r="AX18" s="104"/>
      <c r="AY18" s="54"/>
      <c r="AZ18" s="101" t="s">
        <v>883</v>
      </c>
      <c r="BA18" s="101" t="s">
        <v>883</v>
      </c>
      <c r="BB18" s="54"/>
      <c r="BC18" s="101" t="s">
        <v>883</v>
      </c>
      <c r="BD18" s="101" t="s">
        <v>883</v>
      </c>
      <c r="BE18" s="54"/>
      <c r="BF18" s="104"/>
      <c r="BG18" s="104"/>
      <c r="BH18" s="54"/>
      <c r="BI18" s="54"/>
      <c r="BJ18" s="104"/>
      <c r="BK18" s="104"/>
      <c r="BL18" s="104"/>
      <c r="BM18" s="104"/>
      <c r="BN18" s="104"/>
      <c r="BO18" s="104"/>
      <c r="BP18" s="104"/>
      <c r="BQ18" s="101" t="s">
        <v>883</v>
      </c>
      <c r="BR18" s="101" t="s">
        <v>883</v>
      </c>
      <c r="BS18" s="104"/>
      <c r="BT18" s="104"/>
      <c r="BU18" s="104"/>
      <c r="BV18" s="104"/>
      <c r="BW18" s="104"/>
      <c r="BX18" s="104"/>
      <c r="BY18" s="68"/>
      <c r="BZ18" s="225"/>
      <c r="CA18" s="1450"/>
      <c r="CB18" s="821"/>
      <c r="CC18" s="821"/>
      <c r="CD18" s="821"/>
      <c r="CE18" s="821">
        <v>45338.99652777778</v>
      </c>
      <c r="CF18" s="821">
        <v>45339.0</v>
      </c>
      <c r="CG18" s="821">
        <v>45339.006944444445</v>
      </c>
      <c r="CH18" s="821">
        <v>45339.663194444445</v>
      </c>
      <c r="CI18" s="327">
        <f t="shared" si="14"/>
        <v>0.6666666667</v>
      </c>
      <c r="CJ18" s="63" t="str">
        <f t="shared" si="15"/>
        <v>0 hari 16 jam 0 menit 0</v>
      </c>
      <c r="CK18" s="225"/>
      <c r="CL18" s="821">
        <v>45339.83472222222</v>
      </c>
      <c r="CM18" s="327">
        <f t="shared" si="16"/>
        <v>0.8381944444</v>
      </c>
      <c r="CN18" s="63" t="str">
        <f t="shared" si="17"/>
        <v>0 hari 20 jam 7 menit 0</v>
      </c>
      <c r="CO18" s="821"/>
      <c r="CP18" s="821">
        <v>45342.479166666664</v>
      </c>
      <c r="CQ18" s="821">
        <v>45342.59027777778</v>
      </c>
      <c r="CR18" s="821">
        <v>45342.59027777778</v>
      </c>
      <c r="CS18" s="821">
        <v>45342.76388888889</v>
      </c>
      <c r="CT18" s="327">
        <f t="shared" si="18"/>
        <v>0.2847222222</v>
      </c>
      <c r="CU18" s="63" t="str">
        <f t="shared" si="19"/>
        <v>0 hari 6 jam 50 menit 0</v>
      </c>
      <c r="CV18" s="327">
        <f t="shared" si="20"/>
        <v>1.122916667</v>
      </c>
      <c r="CW18" s="63" t="str">
        <f t="shared" si="21"/>
        <v>1 hari 2 jam 57 menit 0</v>
      </c>
      <c r="CX18" s="63"/>
      <c r="CY18" s="63"/>
      <c r="CZ18" s="1411" t="s">
        <v>359</v>
      </c>
      <c r="DA18" s="873" t="s">
        <v>8</v>
      </c>
      <c r="DB18" s="104"/>
      <c r="DC18" s="104"/>
      <c r="DD18" s="104"/>
      <c r="DE18" s="104"/>
    </row>
    <row r="19" ht="42.0" customHeight="1">
      <c r="A19" s="53">
        <v>4.0</v>
      </c>
      <c r="B19" s="54" t="s">
        <v>1807</v>
      </c>
      <c r="C19" s="160" t="s">
        <v>8</v>
      </c>
      <c r="D19" s="61" t="s">
        <v>1869</v>
      </c>
      <c r="E19" s="57" t="s">
        <v>182</v>
      </c>
      <c r="F19" s="58" t="s">
        <v>183</v>
      </c>
      <c r="G19" s="58" t="s">
        <v>1870</v>
      </c>
      <c r="H19" s="57" t="s">
        <v>201</v>
      </c>
      <c r="I19" s="58" t="s">
        <v>1876</v>
      </c>
      <c r="J19" s="68" t="s">
        <v>1877</v>
      </c>
      <c r="K19" s="1444">
        <v>7419.059</v>
      </c>
      <c r="L19" s="60">
        <v>7419.059</v>
      </c>
      <c r="M19" s="61" t="s">
        <v>1815</v>
      </c>
      <c r="N19" s="1394" t="s">
        <v>1755</v>
      </c>
      <c r="O19" s="160"/>
      <c r="P19" s="63">
        <v>45338.0</v>
      </c>
      <c r="Q19" s="105"/>
      <c r="R19" s="103" t="s">
        <v>96</v>
      </c>
      <c r="S19" s="105"/>
      <c r="T19" s="57" t="s">
        <v>201</v>
      </c>
      <c r="U19" s="160" t="s">
        <v>189</v>
      </c>
      <c r="V19" s="160" t="s">
        <v>193</v>
      </c>
      <c r="W19" s="63">
        <v>45338.0</v>
      </c>
      <c r="X19" s="1445">
        <v>45338.041666666664</v>
      </c>
      <c r="Y19" s="322">
        <v>45338.46319444444</v>
      </c>
      <c r="Z19" s="1446" t="str">
        <f t="shared" si="13"/>
        <v>0 hari 10 jam 7 menit 0</v>
      </c>
      <c r="AA19" s="68"/>
      <c r="AB19" s="1447"/>
      <c r="AC19" s="1447"/>
      <c r="AD19" s="68" t="s">
        <v>191</v>
      </c>
      <c r="AE19" s="1448" t="s">
        <v>1873</v>
      </c>
      <c r="AF19" s="54"/>
      <c r="AG19" s="54"/>
      <c r="AH19" s="175" t="s">
        <v>884</v>
      </c>
      <c r="AI19" s="160"/>
      <c r="AJ19" s="1069"/>
      <c r="AK19" s="1449"/>
      <c r="AL19" s="1449"/>
      <c r="AM19" s="159" t="s">
        <v>1878</v>
      </c>
      <c r="AN19" s="159" t="s">
        <v>1874</v>
      </c>
      <c r="AO19" s="159" t="s">
        <v>1882</v>
      </c>
      <c r="AP19" s="159" t="s">
        <v>885</v>
      </c>
      <c r="AQ19" s="160"/>
      <c r="AR19" s="160">
        <v>8.20240213691656E14</v>
      </c>
      <c r="AS19" s="160">
        <v>7100.0</v>
      </c>
      <c r="AT19" s="360">
        <v>8.946E8</v>
      </c>
      <c r="AU19" s="54"/>
      <c r="AV19" s="54"/>
      <c r="AW19" s="54"/>
      <c r="AX19" s="104"/>
      <c r="AY19" s="54"/>
      <c r="AZ19" s="101" t="s">
        <v>883</v>
      </c>
      <c r="BA19" s="101" t="s">
        <v>883</v>
      </c>
      <c r="BB19" s="101" t="s">
        <v>883</v>
      </c>
      <c r="BC19" s="101" t="s">
        <v>883</v>
      </c>
      <c r="BD19" s="101" t="s">
        <v>883</v>
      </c>
      <c r="BE19" s="54"/>
      <c r="BF19" s="104"/>
      <c r="BG19" s="104"/>
      <c r="BH19" s="54"/>
      <c r="BI19" s="54"/>
      <c r="BJ19" s="104"/>
      <c r="BK19" s="104"/>
      <c r="BL19" s="104"/>
      <c r="BM19" s="104"/>
      <c r="BN19" s="104"/>
      <c r="BO19" s="104"/>
      <c r="BP19" s="104"/>
      <c r="BQ19" s="101" t="s">
        <v>883</v>
      </c>
      <c r="BR19" s="101" t="s">
        <v>883</v>
      </c>
      <c r="BS19" s="104"/>
      <c r="BT19" s="104"/>
      <c r="BU19" s="104"/>
      <c r="BV19" s="104"/>
      <c r="BW19" s="104"/>
      <c r="BX19" s="104"/>
      <c r="BY19" s="68"/>
      <c r="BZ19" s="225"/>
      <c r="CA19" s="1450"/>
      <c r="CB19" s="821"/>
      <c r="CC19" s="821"/>
      <c r="CD19" s="821"/>
      <c r="CE19" s="821">
        <v>45337.395833333336</v>
      </c>
      <c r="CF19" s="821">
        <v>45337.395833333336</v>
      </c>
      <c r="CG19" s="821">
        <v>45337.569444444445</v>
      </c>
      <c r="CH19" s="821">
        <v>45338.038194444445</v>
      </c>
      <c r="CI19" s="327">
        <f t="shared" si="14"/>
        <v>0.6423611111</v>
      </c>
      <c r="CJ19" s="63" t="str">
        <f t="shared" si="15"/>
        <v>0 hari 15 jam 25 menit 0</v>
      </c>
      <c r="CK19" s="225"/>
      <c r="CL19" s="821">
        <v>45338.46319444444</v>
      </c>
      <c r="CM19" s="327">
        <f t="shared" si="16"/>
        <v>1.067361111</v>
      </c>
      <c r="CN19" s="63" t="str">
        <f t="shared" si="17"/>
        <v>1 hari 1 jam 37 menit 0</v>
      </c>
      <c r="CO19" s="821"/>
      <c r="CP19" s="821">
        <v>45341.125</v>
      </c>
      <c r="CQ19" s="821">
        <v>45341.145833333336</v>
      </c>
      <c r="CR19" s="821">
        <v>45341.145833333336</v>
      </c>
      <c r="CS19" s="821">
        <v>45341.458333333336</v>
      </c>
      <c r="CT19" s="327">
        <f>CS20-CP20</f>
        <v>0.3472222222</v>
      </c>
      <c r="CU19" s="63" t="str">
        <f t="shared" si="19"/>
        <v>0 hari 8 jam 0 menit 0</v>
      </c>
      <c r="CV19" s="327">
        <f t="shared" si="20"/>
        <v>1.414583333</v>
      </c>
      <c r="CW19" s="63" t="str">
        <f t="shared" si="21"/>
        <v>1 hari 9 jam 57 menit 0</v>
      </c>
      <c r="CX19" s="63"/>
      <c r="CY19" s="63"/>
      <c r="CZ19" s="1411" t="s">
        <v>359</v>
      </c>
      <c r="DA19" s="873" t="s">
        <v>8</v>
      </c>
      <c r="DB19" s="104"/>
      <c r="DC19" s="104"/>
      <c r="DD19" s="104"/>
      <c r="DE19" s="104"/>
    </row>
    <row r="20" ht="42.0" customHeight="1">
      <c r="A20" s="53">
        <v>5.0</v>
      </c>
      <c r="B20" s="54" t="s">
        <v>1807</v>
      </c>
      <c r="C20" s="160" t="s">
        <v>8</v>
      </c>
      <c r="D20" s="61" t="s">
        <v>1869</v>
      </c>
      <c r="E20" s="57" t="s">
        <v>1883</v>
      </c>
      <c r="F20" s="58" t="s">
        <v>183</v>
      </c>
      <c r="G20" s="58" t="s">
        <v>1884</v>
      </c>
      <c r="H20" s="57" t="s">
        <v>872</v>
      </c>
      <c r="I20" s="58" t="s">
        <v>1885</v>
      </c>
      <c r="J20" s="68" t="s">
        <v>1886</v>
      </c>
      <c r="K20" s="1444">
        <v>8302.547</v>
      </c>
      <c r="L20" s="60">
        <v>8302.547</v>
      </c>
      <c r="M20" s="61" t="s">
        <v>1815</v>
      </c>
      <c r="N20" s="1394" t="s">
        <v>1755</v>
      </c>
      <c r="O20" s="160"/>
      <c r="P20" s="63">
        <v>45346.0</v>
      </c>
      <c r="Q20" s="105"/>
      <c r="R20" s="103" t="s">
        <v>96</v>
      </c>
      <c r="S20" s="105"/>
      <c r="T20" s="57" t="s">
        <v>872</v>
      </c>
      <c r="U20" s="160" t="s">
        <v>189</v>
      </c>
      <c r="V20" s="160" t="s">
        <v>193</v>
      </c>
      <c r="W20" s="63">
        <v>45346.0</v>
      </c>
      <c r="X20" s="1445">
        <v>45346.197916666664</v>
      </c>
      <c r="Y20" s="322">
        <v>45346.40277777778</v>
      </c>
      <c r="Z20" s="1446" t="str">
        <f t="shared" si="13"/>
        <v>0 hari 4 jam 55 menit 0</v>
      </c>
      <c r="AA20" s="68"/>
      <c r="AB20" s="1447"/>
      <c r="AC20" s="1447"/>
      <c r="AD20" s="68" t="s">
        <v>191</v>
      </c>
      <c r="AE20" s="1448" t="s">
        <v>1887</v>
      </c>
      <c r="AF20" s="54"/>
      <c r="AG20" s="101" t="s">
        <v>234</v>
      </c>
      <c r="AH20" s="175" t="s">
        <v>884</v>
      </c>
      <c r="AI20" s="160"/>
      <c r="AJ20" s="1069"/>
      <c r="AK20" s="1449"/>
      <c r="AL20" s="1449"/>
      <c r="AM20" s="159" t="s">
        <v>1888</v>
      </c>
      <c r="AN20" s="159">
        <v>1133175.0</v>
      </c>
      <c r="AO20" s="159">
        <v>1106909.0</v>
      </c>
      <c r="AP20" s="159" t="s">
        <v>192</v>
      </c>
      <c r="AQ20" s="303"/>
      <c r="AR20" s="160">
        <v>8.20240221629211E14</v>
      </c>
      <c r="AS20" s="160">
        <v>7700.0</v>
      </c>
      <c r="AT20" s="360">
        <v>9.31038686E8</v>
      </c>
      <c r="AU20" s="54"/>
      <c r="AV20" s="54"/>
      <c r="AW20" s="54"/>
      <c r="AX20" s="104"/>
      <c r="AY20" s="54"/>
      <c r="AZ20" s="101" t="s">
        <v>883</v>
      </c>
      <c r="BA20" s="101" t="s">
        <v>883</v>
      </c>
      <c r="BB20" s="54"/>
      <c r="BC20" s="101" t="s">
        <v>883</v>
      </c>
      <c r="BD20" s="101" t="s">
        <v>883</v>
      </c>
      <c r="BE20" s="54"/>
      <c r="BF20" s="104"/>
      <c r="BG20" s="104"/>
      <c r="BH20" s="54"/>
      <c r="BI20" s="54"/>
      <c r="BJ20" s="104"/>
      <c r="BK20" s="104"/>
      <c r="BL20" s="104"/>
      <c r="BM20" s="104"/>
      <c r="BN20" s="104"/>
      <c r="BO20" s="104"/>
      <c r="BP20" s="104"/>
      <c r="BQ20" s="101" t="s">
        <v>883</v>
      </c>
      <c r="BR20" s="101" t="s">
        <v>883</v>
      </c>
      <c r="BS20" s="104"/>
      <c r="BT20" s="104"/>
      <c r="BU20" s="104"/>
      <c r="BV20" s="104"/>
      <c r="BW20" s="104"/>
      <c r="BX20" s="104"/>
      <c r="BY20" s="68"/>
      <c r="BZ20" s="225"/>
      <c r="CA20" s="1450"/>
      <c r="CB20" s="821"/>
      <c r="CC20" s="821"/>
      <c r="CD20" s="821"/>
      <c r="CE20" s="821">
        <v>45340.479166666664</v>
      </c>
      <c r="CF20" s="821">
        <v>45345.444444444445</v>
      </c>
      <c r="CG20" s="821">
        <v>45345.84722222222</v>
      </c>
      <c r="CH20" s="821">
        <v>45346.15972222222</v>
      </c>
      <c r="CI20" s="327">
        <f t="shared" si="14"/>
        <v>5.680555556</v>
      </c>
      <c r="CJ20" s="63" t="str">
        <f t="shared" si="15"/>
        <v>5 hari 16 jam 20 menit 0</v>
      </c>
      <c r="CK20" s="821"/>
      <c r="CL20" s="821">
        <v>45346.40277777778</v>
      </c>
      <c r="CM20" s="327">
        <f t="shared" si="16"/>
        <v>5.923611111</v>
      </c>
      <c r="CN20" s="63" t="str">
        <f t="shared" si="17"/>
        <v>5 hari 22 jam 10 menit 0</v>
      </c>
      <c r="CO20" s="821"/>
      <c r="CP20" s="821">
        <v>45348.979166666664</v>
      </c>
      <c r="CQ20" s="821">
        <v>45348.979166666664</v>
      </c>
      <c r="CR20" s="821">
        <v>45348.979166666664</v>
      </c>
      <c r="CS20" s="821">
        <v>45349.32638888889</v>
      </c>
      <c r="CT20" s="327">
        <f>CS20-CP20</f>
        <v>0.3472222222</v>
      </c>
      <c r="CU20" s="63" t="str">
        <f t="shared" si="19"/>
        <v>0 hari 8 jam 20 menit 0</v>
      </c>
      <c r="CV20" s="327">
        <f>CM20+CT19</f>
        <v>6.270833333</v>
      </c>
      <c r="CW20" s="63" t="str">
        <f t="shared" si="21"/>
        <v>6 hari 6 jam 30 menit 0</v>
      </c>
      <c r="CX20" s="63"/>
      <c r="CY20" s="63"/>
      <c r="CZ20" s="1411" t="s">
        <v>359</v>
      </c>
      <c r="DA20" s="873" t="s">
        <v>8</v>
      </c>
      <c r="DB20" s="104"/>
      <c r="DC20" s="104"/>
      <c r="DD20" s="104"/>
      <c r="DE20" s="104"/>
    </row>
    <row r="21" ht="15.0" customHeight="1">
      <c r="A21" s="1451"/>
      <c r="B21" s="1452"/>
      <c r="C21" s="1453"/>
      <c r="D21" s="1454"/>
      <c r="E21" s="1454"/>
      <c r="F21" s="1455"/>
      <c r="G21" s="1455"/>
      <c r="H21" s="1455"/>
      <c r="I21" s="1455"/>
      <c r="J21" s="1456" t="s">
        <v>111</v>
      </c>
      <c r="K21" s="1457">
        <f t="shared" ref="K21:L21" si="22">SUM(K16:K20)</f>
        <v>30827.035</v>
      </c>
      <c r="L21" s="1458">
        <f t="shared" si="22"/>
        <v>30819.518</v>
      </c>
      <c r="M21" s="1459"/>
      <c r="N21" s="1455"/>
      <c r="O21" s="1453"/>
      <c r="P21" s="1455"/>
      <c r="Q21" s="1460"/>
      <c r="R21" s="1460"/>
      <c r="S21" s="1460"/>
      <c r="T21" s="1455"/>
      <c r="U21" s="1453"/>
      <c r="V21" s="1453"/>
      <c r="W21" s="1452"/>
      <c r="X21" s="1453"/>
      <c r="Y21" s="1461"/>
      <c r="Z21" s="1462"/>
      <c r="AA21" s="1462"/>
      <c r="AB21" s="1463"/>
      <c r="AC21" s="1464"/>
      <c r="AD21" s="1465"/>
      <c r="AE21" s="1466"/>
      <c r="AF21" s="1452"/>
      <c r="AG21" s="1452"/>
      <c r="AH21" s="1453"/>
      <c r="AI21" s="1453"/>
      <c r="AJ21" s="1452"/>
      <c r="AK21" s="1453"/>
      <c r="AL21" s="1453"/>
      <c r="AM21" s="1453"/>
      <c r="AN21" s="1453"/>
      <c r="AO21" s="1453"/>
      <c r="AP21" s="1453"/>
      <c r="AQ21" s="1453"/>
      <c r="AR21" s="1453"/>
      <c r="AS21" s="1465"/>
      <c r="AT21" s="1452"/>
      <c r="AU21" s="1452"/>
      <c r="AV21" s="1452"/>
      <c r="AW21" s="1466"/>
      <c r="AX21" s="1466"/>
      <c r="AY21" s="1466"/>
      <c r="AZ21" s="1466"/>
      <c r="BA21" s="1466"/>
      <c r="BB21" s="1452"/>
      <c r="BC21" s="1466"/>
      <c r="BD21" s="1466"/>
      <c r="BE21" s="1466"/>
      <c r="BF21" s="1466"/>
      <c r="BG21" s="1466"/>
      <c r="BH21" s="1452"/>
      <c r="BI21" s="1452"/>
      <c r="BJ21" s="1466"/>
      <c r="BK21" s="1466"/>
      <c r="BL21" s="1466"/>
      <c r="BM21" s="1466"/>
      <c r="BN21" s="1466"/>
      <c r="BO21" s="1452"/>
      <c r="BP21" s="1466"/>
      <c r="BQ21" s="1466"/>
      <c r="BR21" s="1466"/>
      <c r="BS21" s="1466"/>
      <c r="BT21" s="1466"/>
      <c r="BU21" s="1452"/>
      <c r="BV21" s="1466"/>
      <c r="BW21" s="1466"/>
      <c r="BX21" s="1466"/>
      <c r="BY21" s="1465"/>
      <c r="BZ21" s="1467"/>
      <c r="CA21" s="1468"/>
      <c r="CB21" s="1467"/>
      <c r="CC21" s="1469"/>
      <c r="CD21" s="1469"/>
      <c r="CE21" s="1469"/>
      <c r="CF21" s="1469"/>
      <c r="CG21" s="1469"/>
      <c r="CH21" s="1469"/>
      <c r="CI21" s="1469"/>
      <c r="CJ21" s="1469"/>
      <c r="CK21" s="1469"/>
      <c r="CL21" s="1469"/>
      <c r="CM21" s="1469"/>
      <c r="CN21" s="1469"/>
      <c r="CO21" s="1469"/>
      <c r="CP21" s="1469"/>
      <c r="CQ21" s="1469"/>
      <c r="CR21" s="1469"/>
      <c r="CS21" s="1469"/>
      <c r="CT21" s="1469"/>
      <c r="CU21" s="1469"/>
      <c r="CV21" s="1469"/>
      <c r="CW21" s="1469"/>
      <c r="CX21" s="1467"/>
      <c r="CY21" s="1467"/>
      <c r="CZ21" s="1470"/>
      <c r="DA21" s="1470"/>
    </row>
    <row r="22" ht="30.75" customHeight="1">
      <c r="A22" s="602">
        <v>1.0</v>
      </c>
      <c r="B22" s="54"/>
      <c r="C22" s="57" t="s">
        <v>8</v>
      </c>
      <c r="D22" s="57" t="s">
        <v>1889</v>
      </c>
      <c r="E22" s="57" t="s">
        <v>249</v>
      </c>
      <c r="F22" s="445" t="s">
        <v>560</v>
      </c>
      <c r="G22" s="58" t="s">
        <v>567</v>
      </c>
      <c r="H22" s="57" t="s">
        <v>252</v>
      </c>
      <c r="I22" s="57" t="s">
        <v>1890</v>
      </c>
      <c r="J22" s="58" t="s">
        <v>1891</v>
      </c>
      <c r="K22" s="297">
        <v>50000.0</v>
      </c>
      <c r="L22" s="298">
        <v>55000.0</v>
      </c>
      <c r="M22" s="61" t="s">
        <v>1815</v>
      </c>
      <c r="N22" s="1394" t="s">
        <v>1755</v>
      </c>
      <c r="O22" s="375"/>
      <c r="P22" s="63">
        <v>45338.0</v>
      </c>
      <c r="Q22" s="105" t="s">
        <v>1892</v>
      </c>
      <c r="R22" s="103" t="s">
        <v>96</v>
      </c>
      <c r="S22" s="247"/>
      <c r="T22" s="57" t="s">
        <v>252</v>
      </c>
      <c r="U22" s="1471" t="s">
        <v>1893</v>
      </c>
      <c r="V22" s="79" t="s">
        <v>193</v>
      </c>
      <c r="W22" s="72"/>
      <c r="X22" s="322"/>
      <c r="Y22" s="322"/>
      <c r="Z22" s="63"/>
      <c r="AA22" s="105"/>
      <c r="AB22" s="323"/>
      <c r="AC22" s="323"/>
      <c r="AD22" s="105" t="s">
        <v>95</v>
      </c>
      <c r="AE22" s="105" t="s">
        <v>1894</v>
      </c>
      <c r="AF22" s="105" t="s">
        <v>193</v>
      </c>
      <c r="AG22" s="105"/>
      <c r="AH22" s="54"/>
      <c r="AI22" s="105"/>
      <c r="AJ22" s="255"/>
      <c r="AK22" s="255"/>
      <c r="AL22" s="255"/>
      <c r="AM22" s="360" t="s">
        <v>1895</v>
      </c>
      <c r="AN22" s="360" t="s">
        <v>1895</v>
      </c>
      <c r="AO22" s="360" t="s">
        <v>1896</v>
      </c>
      <c r="AP22" s="159" t="s">
        <v>885</v>
      </c>
      <c r="AQ22" s="105"/>
      <c r="AR22" s="105"/>
      <c r="AS22" s="105"/>
      <c r="AT22" s="25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255"/>
      <c r="CA22" s="324"/>
      <c r="CB22" s="325"/>
      <c r="CC22" s="325"/>
      <c r="CD22" s="325"/>
      <c r="CE22" s="325"/>
      <c r="CF22" s="326"/>
      <c r="CG22" s="326"/>
      <c r="CH22" s="326"/>
      <c r="CI22" s="327"/>
      <c r="CJ22" s="63"/>
      <c r="CK22" s="274"/>
      <c r="CL22" s="325"/>
      <c r="CM22" s="327"/>
      <c r="CN22" s="63"/>
      <c r="CO22" s="274"/>
      <c r="CP22" s="274"/>
      <c r="CQ22" s="274"/>
      <c r="CR22" s="274"/>
      <c r="CS22" s="274"/>
      <c r="CT22" s="274"/>
      <c r="CU22" s="274"/>
      <c r="CV22" s="274"/>
      <c r="CW22" s="274"/>
      <c r="CX22" s="274"/>
      <c r="CY22" s="274"/>
      <c r="CZ22" s="167"/>
      <c r="DA22" s="167" t="s">
        <v>8</v>
      </c>
      <c r="DB22" s="104"/>
      <c r="DC22" s="104"/>
      <c r="DD22" s="104"/>
      <c r="DE22" s="104"/>
    </row>
    <row r="23" ht="15.0" customHeight="1">
      <c r="A23" s="1451"/>
      <c r="B23" s="1452"/>
      <c r="C23" s="1453"/>
      <c r="D23" s="1454"/>
      <c r="E23" s="1454"/>
      <c r="F23" s="1455"/>
      <c r="G23" s="1455"/>
      <c r="H23" s="1455"/>
      <c r="I23" s="1455"/>
      <c r="J23" s="1456" t="s">
        <v>111</v>
      </c>
      <c r="K23" s="1457">
        <f>SUM(K16:K20)</f>
        <v>30827.035</v>
      </c>
      <c r="L23" s="1458">
        <f>SUM(L22)</f>
        <v>55000</v>
      </c>
      <c r="M23" s="1459"/>
      <c r="N23" s="1455"/>
      <c r="O23" s="1453"/>
      <c r="P23" s="1455"/>
      <c r="Q23" s="1460"/>
      <c r="R23" s="1460"/>
      <c r="S23" s="1460"/>
      <c r="T23" s="1455"/>
      <c r="U23" s="1453"/>
      <c r="V23" s="1453"/>
      <c r="W23" s="1452"/>
      <c r="X23" s="1453"/>
      <c r="Y23" s="1461"/>
      <c r="Z23" s="1462"/>
      <c r="AA23" s="1462"/>
      <c r="AB23" s="1463"/>
      <c r="AC23" s="1464"/>
      <c r="AD23" s="1465"/>
      <c r="AE23" s="1466"/>
      <c r="AF23" s="1452"/>
      <c r="AG23" s="1452"/>
      <c r="AH23" s="1453"/>
      <c r="AI23" s="1453"/>
      <c r="AJ23" s="1452"/>
      <c r="AK23" s="1453"/>
      <c r="AL23" s="1453"/>
      <c r="AM23" s="1453"/>
      <c r="AN23" s="1453"/>
      <c r="AO23" s="1453"/>
      <c r="AP23" s="1453"/>
      <c r="AQ23" s="1453"/>
      <c r="AR23" s="1453"/>
      <c r="AS23" s="1465"/>
      <c r="AT23" s="1452"/>
      <c r="AU23" s="1452"/>
      <c r="AV23" s="1452"/>
      <c r="AW23" s="1466"/>
      <c r="AX23" s="1466"/>
      <c r="AY23" s="1466"/>
      <c r="AZ23" s="1466"/>
      <c r="BA23" s="1466"/>
      <c r="BB23" s="1452"/>
      <c r="BC23" s="1466"/>
      <c r="BD23" s="1466"/>
      <c r="BE23" s="1466"/>
      <c r="BF23" s="1466"/>
      <c r="BG23" s="1466"/>
      <c r="BH23" s="1452"/>
      <c r="BI23" s="1452"/>
      <c r="BJ23" s="1466"/>
      <c r="BK23" s="1466"/>
      <c r="BL23" s="1466"/>
      <c r="BM23" s="1466"/>
      <c r="BN23" s="1466"/>
      <c r="BO23" s="1452"/>
      <c r="BP23" s="1466"/>
      <c r="BQ23" s="1466"/>
      <c r="BR23" s="1466"/>
      <c r="BS23" s="1466"/>
      <c r="BT23" s="1466"/>
      <c r="BU23" s="1452"/>
      <c r="BV23" s="1466"/>
      <c r="BW23" s="1466"/>
      <c r="BX23" s="1466"/>
      <c r="BY23" s="1465"/>
      <c r="BZ23" s="1467"/>
      <c r="CA23" s="1468"/>
      <c r="CB23" s="1467"/>
      <c r="CC23" s="1469"/>
      <c r="CD23" s="1469"/>
      <c r="CE23" s="1469"/>
      <c r="CF23" s="1469"/>
      <c r="CG23" s="1469"/>
      <c r="CH23" s="1469"/>
      <c r="CI23" s="1469"/>
      <c r="CJ23" s="1469"/>
      <c r="CK23" s="1469"/>
      <c r="CL23" s="1469"/>
      <c r="CM23" s="1469"/>
      <c r="CN23" s="1469"/>
      <c r="CO23" s="1469"/>
      <c r="CP23" s="1469"/>
      <c r="CQ23" s="1469"/>
      <c r="CR23" s="1469"/>
      <c r="CS23" s="1469"/>
      <c r="CT23" s="1469"/>
      <c r="CU23" s="1469"/>
      <c r="CV23" s="1469"/>
      <c r="CW23" s="1469"/>
      <c r="CX23" s="1467"/>
      <c r="CY23" s="1467"/>
      <c r="CZ23" s="1470"/>
      <c r="DA23" s="1470"/>
    </row>
    <row r="24" ht="30.75" customHeight="1">
      <c r="A24" s="602">
        <v>1.0</v>
      </c>
      <c r="B24" s="54"/>
      <c r="C24" s="57" t="s">
        <v>13</v>
      </c>
      <c r="D24" s="57" t="s">
        <v>1897</v>
      </c>
      <c r="E24" s="57" t="s">
        <v>1898</v>
      </c>
      <c r="F24" s="445" t="s">
        <v>14</v>
      </c>
      <c r="G24" s="58" t="s">
        <v>1899</v>
      </c>
      <c r="H24" s="57" t="s">
        <v>1900</v>
      </c>
      <c r="I24" s="57" t="s">
        <v>1901</v>
      </c>
      <c r="J24" s="58" t="s">
        <v>1902</v>
      </c>
      <c r="K24" s="297">
        <v>50000.0</v>
      </c>
      <c r="L24" s="298">
        <v>55000.0</v>
      </c>
      <c r="M24" s="61" t="s">
        <v>1815</v>
      </c>
      <c r="N24" s="1394" t="s">
        <v>1755</v>
      </c>
      <c r="O24" s="375"/>
      <c r="P24" s="63">
        <v>45354.0</v>
      </c>
      <c r="Q24" s="105" t="s">
        <v>1892</v>
      </c>
      <c r="R24" s="105" t="s">
        <v>96</v>
      </c>
      <c r="S24" s="247"/>
      <c r="T24" s="57" t="s">
        <v>1900</v>
      </c>
      <c r="U24" s="1471" t="s">
        <v>1216</v>
      </c>
      <c r="V24" s="79" t="s">
        <v>193</v>
      </c>
      <c r="W24" s="72"/>
      <c r="X24" s="322"/>
      <c r="Y24" s="322"/>
      <c r="Z24" s="63"/>
      <c r="AA24" s="105"/>
      <c r="AB24" s="323"/>
      <c r="AC24" s="323"/>
      <c r="AD24" s="105" t="s">
        <v>95</v>
      </c>
      <c r="AE24" s="105" t="s">
        <v>1903</v>
      </c>
      <c r="AF24" s="105" t="s">
        <v>193</v>
      </c>
      <c r="AG24" s="105"/>
      <c r="AH24" s="160" t="s">
        <v>884</v>
      </c>
      <c r="AI24" s="160" t="s">
        <v>884</v>
      </c>
      <c r="AJ24" s="255"/>
      <c r="AK24" s="255"/>
      <c r="AL24" s="255"/>
      <c r="AM24" s="360">
        <v>1213300.8</v>
      </c>
      <c r="AN24" s="360">
        <v>1186680.0</v>
      </c>
      <c r="AO24" s="360">
        <v>1213300.8</v>
      </c>
      <c r="AP24" s="159" t="s">
        <v>192</v>
      </c>
      <c r="AQ24" s="105"/>
      <c r="AR24" s="54">
        <v>8.20240215758157E14</v>
      </c>
      <c r="AS24" s="54" t="s">
        <v>1904</v>
      </c>
      <c r="AT24" s="1069" t="s">
        <v>1905</v>
      </c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255"/>
      <c r="CA24" s="324"/>
      <c r="CB24" s="325"/>
      <c r="CC24" s="325"/>
      <c r="CD24" s="325"/>
      <c r="CE24" s="325"/>
      <c r="CF24" s="326"/>
      <c r="CG24" s="326"/>
      <c r="CH24" s="326"/>
      <c r="CI24" s="327"/>
      <c r="CJ24" s="63"/>
      <c r="CK24" s="274"/>
      <c r="CL24" s="325"/>
      <c r="CM24" s="327"/>
      <c r="CN24" s="63"/>
      <c r="CO24" s="274"/>
      <c r="CP24" s="274"/>
      <c r="CQ24" s="274"/>
      <c r="CR24" s="274"/>
      <c r="CS24" s="274"/>
      <c r="CT24" s="274"/>
      <c r="CU24" s="274"/>
      <c r="CV24" s="274"/>
      <c r="CW24" s="274"/>
      <c r="CX24" s="274"/>
      <c r="CY24" s="274"/>
      <c r="CZ24" s="167"/>
      <c r="DA24" s="167" t="s">
        <v>8</v>
      </c>
      <c r="DB24" s="104"/>
      <c r="DC24" s="104"/>
      <c r="DD24" s="104"/>
      <c r="DE24" s="104"/>
    </row>
    <row r="25" ht="15.0" customHeight="1">
      <c r="A25" s="1451"/>
      <c r="B25" s="1452"/>
      <c r="C25" s="1453"/>
      <c r="D25" s="1454"/>
      <c r="E25" s="1454"/>
      <c r="F25" s="1455"/>
      <c r="G25" s="1455"/>
      <c r="H25" s="1455"/>
      <c r="I25" s="1455"/>
      <c r="J25" s="1456" t="s">
        <v>111</v>
      </c>
      <c r="K25" s="1457">
        <f t="shared" ref="K25:L25" si="23">SUM(K24)</f>
        <v>50000</v>
      </c>
      <c r="L25" s="1458">
        <f t="shared" si="23"/>
        <v>55000</v>
      </c>
      <c r="M25" s="1459"/>
      <c r="N25" s="1455"/>
      <c r="O25" s="1453"/>
      <c r="P25" s="1455"/>
      <c r="Q25" s="1460"/>
      <c r="R25" s="1460"/>
      <c r="S25" s="1460"/>
      <c r="T25" s="1455"/>
      <c r="U25" s="1453"/>
      <c r="V25" s="1453"/>
      <c r="W25" s="1452"/>
      <c r="X25" s="1453"/>
      <c r="Y25" s="1461"/>
      <c r="Z25" s="1462"/>
      <c r="AA25" s="1462"/>
      <c r="AB25" s="1463"/>
      <c r="AC25" s="1464"/>
      <c r="AD25" s="1465"/>
      <c r="AE25" s="1466"/>
      <c r="AF25" s="1452"/>
      <c r="AG25" s="1452"/>
      <c r="AH25" s="1453"/>
      <c r="AI25" s="1453"/>
      <c r="AJ25" s="1452"/>
      <c r="AK25" s="1453"/>
      <c r="AL25" s="1453"/>
      <c r="AM25" s="1453"/>
      <c r="AN25" s="1453"/>
      <c r="AO25" s="1453"/>
      <c r="AP25" s="1453"/>
      <c r="AQ25" s="1453"/>
      <c r="AR25" s="1453"/>
      <c r="AS25" s="1465"/>
      <c r="AT25" s="1452"/>
      <c r="AU25" s="1452"/>
      <c r="AV25" s="1452"/>
      <c r="AW25" s="1466"/>
      <c r="AX25" s="1466"/>
      <c r="AY25" s="1466"/>
      <c r="AZ25" s="1466"/>
      <c r="BA25" s="1466"/>
      <c r="BB25" s="1452"/>
      <c r="BC25" s="1466"/>
      <c r="BD25" s="1466"/>
      <c r="BE25" s="1466"/>
      <c r="BF25" s="1466"/>
      <c r="BG25" s="1466"/>
      <c r="BH25" s="1452"/>
      <c r="BI25" s="1452"/>
      <c r="BJ25" s="1466"/>
      <c r="BK25" s="1466"/>
      <c r="BL25" s="1466"/>
      <c r="BM25" s="1466"/>
      <c r="BN25" s="1466"/>
      <c r="BO25" s="1452"/>
      <c r="BP25" s="1466"/>
      <c r="BQ25" s="1466"/>
      <c r="BR25" s="1466"/>
      <c r="BS25" s="1466"/>
      <c r="BT25" s="1466"/>
      <c r="BU25" s="1452"/>
      <c r="BV25" s="1466"/>
      <c r="BW25" s="1466"/>
      <c r="BX25" s="1466"/>
      <c r="BY25" s="1465"/>
      <c r="BZ25" s="1467"/>
      <c r="CA25" s="1468"/>
      <c r="CB25" s="1467"/>
      <c r="CC25" s="1469"/>
      <c r="CD25" s="1469"/>
      <c r="CE25" s="1469"/>
      <c r="CF25" s="1469"/>
      <c r="CG25" s="1469"/>
      <c r="CH25" s="1469"/>
      <c r="CI25" s="1469"/>
      <c r="CJ25" s="1469"/>
      <c r="CK25" s="1469"/>
      <c r="CL25" s="1469"/>
      <c r="CM25" s="1469"/>
      <c r="CN25" s="1469"/>
      <c r="CO25" s="1469"/>
      <c r="CP25" s="1469"/>
      <c r="CQ25" s="1469"/>
      <c r="CR25" s="1469"/>
      <c r="CS25" s="1469"/>
      <c r="CT25" s="1469"/>
      <c r="CU25" s="1469"/>
      <c r="CV25" s="1469"/>
      <c r="CW25" s="1469"/>
      <c r="CX25" s="1467"/>
      <c r="CY25" s="1467"/>
      <c r="CZ25" s="1470"/>
      <c r="DA25" s="1470"/>
    </row>
    <row r="26" ht="15.75" customHeight="1">
      <c r="A26" s="1389">
        <v>1.0</v>
      </c>
      <c r="B26" s="101" t="s">
        <v>1807</v>
      </c>
      <c r="C26" s="175" t="s">
        <v>6</v>
      </c>
      <c r="D26" s="1390" t="s">
        <v>1906</v>
      </c>
      <c r="E26" s="1390" t="s">
        <v>1768</v>
      </c>
      <c r="F26" s="81" t="s">
        <v>7</v>
      </c>
      <c r="G26" s="81" t="s">
        <v>330</v>
      </c>
      <c r="H26" s="81" t="s">
        <v>1822</v>
      </c>
      <c r="I26" s="81" t="s">
        <v>1907</v>
      </c>
      <c r="J26" s="1417" t="s">
        <v>1908</v>
      </c>
      <c r="K26" s="1392">
        <v>7500.0</v>
      </c>
      <c r="L26" s="1393">
        <v>8348.254</v>
      </c>
      <c r="M26" s="61" t="s">
        <v>1815</v>
      </c>
      <c r="N26" s="1394" t="s">
        <v>1755</v>
      </c>
      <c r="O26" s="175"/>
      <c r="P26" s="1397">
        <v>45356.0</v>
      </c>
      <c r="Q26" s="103"/>
      <c r="R26" s="103" t="s">
        <v>1825</v>
      </c>
      <c r="S26" s="1396"/>
      <c r="T26" s="1390" t="s">
        <v>1826</v>
      </c>
      <c r="U26" s="175" t="s">
        <v>1224</v>
      </c>
      <c r="V26" s="175" t="s">
        <v>193</v>
      </c>
      <c r="W26" s="1397">
        <v>45356.0</v>
      </c>
      <c r="X26" s="1398">
        <v>45356.833333333336</v>
      </c>
      <c r="Y26" s="1399">
        <v>45357.375</v>
      </c>
      <c r="Z26" s="1400" t="str">
        <f t="shared" ref="Z26:Z33" si="24">INT(Y26-X26)&amp;" hari "&amp;HOUR(MOD(Y26-X26,1))&amp;" jam "&amp;MINUTE(MOD(Y26-X26,1))&amp;" menit "&amp;SECOND(MOD(Y26-X26,1))</f>
        <v>0 hari 13 jam 0 menit 0</v>
      </c>
      <c r="AA26" s="1401">
        <f t="shared" ref="AA26:AA33" si="25">AB26-L26</f>
        <v>-848.254</v>
      </c>
      <c r="AB26" s="1393">
        <v>7500.0</v>
      </c>
      <c r="AC26" s="1393">
        <v>0.0</v>
      </c>
      <c r="AD26" s="1391" t="s">
        <v>191</v>
      </c>
      <c r="AE26" s="1402" t="s">
        <v>1909</v>
      </c>
      <c r="AF26" s="101"/>
      <c r="AG26" s="101"/>
      <c r="AH26" s="175" t="s">
        <v>884</v>
      </c>
      <c r="AI26" s="175"/>
      <c r="AJ26" s="101"/>
      <c r="AK26" s="175"/>
      <c r="AL26" s="1403"/>
      <c r="AM26" s="1472">
        <v>659899.0</v>
      </c>
      <c r="AN26" s="1416">
        <v>661034.0</v>
      </c>
      <c r="AO26" s="1416">
        <v>635289.0</v>
      </c>
      <c r="AP26" s="159" t="s">
        <v>192</v>
      </c>
      <c r="AQ26" s="1405">
        <v>48000.0</v>
      </c>
      <c r="AR26" s="175"/>
      <c r="AS26" s="175"/>
      <c r="AT26" s="1404"/>
      <c r="AU26" s="101"/>
      <c r="AV26" s="101"/>
      <c r="AW26" s="101"/>
      <c r="AX26" s="100"/>
      <c r="AY26" s="101"/>
      <c r="AZ26" s="101"/>
      <c r="BA26" s="101"/>
      <c r="BB26" s="101"/>
      <c r="BC26" s="101"/>
      <c r="BD26" s="101"/>
      <c r="BE26" s="101"/>
      <c r="BF26" s="100"/>
      <c r="BG26" s="100"/>
      <c r="BH26" s="101"/>
      <c r="BI26" s="101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391"/>
      <c r="BZ26" s="1405">
        <v>48000.0</v>
      </c>
      <c r="CA26" s="101" t="s">
        <v>194</v>
      </c>
      <c r="CB26" s="1405">
        <v>3.0E7</v>
      </c>
      <c r="CC26" s="326"/>
      <c r="CD26" s="326"/>
      <c r="CE26" s="326">
        <v>45355.038194444445</v>
      </c>
      <c r="CF26" s="326">
        <v>45355.46527777778</v>
      </c>
      <c r="CG26" s="1473">
        <v>45355.84027777778</v>
      </c>
      <c r="CH26" s="1473">
        <v>45356.635416666664</v>
      </c>
      <c r="CI26" s="327">
        <f t="shared" ref="CI26:CI33" si="26">CH26-CE26</f>
        <v>1.597222222</v>
      </c>
      <c r="CJ26" s="63" t="str">
        <f t="shared" ref="CJ26:CJ33" si="27">INT(CH26-CE26)&amp;" hari "&amp;HOUR(MOD(CH26-CE26,1))&amp;" jam "&amp;MINUTE(MOD(CH26-CE26,1))&amp;" menit "&amp;SECOND(MOD(CH26-CE26,1))</f>
        <v>1 hari 14 jam 20 menit 0</v>
      </c>
      <c r="CK26" s="1473"/>
      <c r="CL26" s="326">
        <v>45357.375</v>
      </c>
      <c r="CM26" s="327">
        <f t="shared" ref="CM26:CM33" si="28">CL26-CE26</f>
        <v>2.336805556</v>
      </c>
      <c r="CN26" s="63" t="str">
        <f t="shared" ref="CN26:CN33" si="29">INT(CL26-CE26)&amp;" hari "&amp;HOUR(MOD(CL26-CE26,1))&amp;" jam "&amp;MINUTE(MOD(CL26-CE26,1))&amp;" menit "&amp;SECOND(MOD(CL26-CE26,1))</f>
        <v>2 hari 8 jam 5 menit 0</v>
      </c>
      <c r="CO26" s="326"/>
      <c r="CP26" s="326">
        <v>45367.506944444445</v>
      </c>
      <c r="CQ26" s="326">
        <v>45367.572916666664</v>
      </c>
      <c r="CR26" s="326">
        <v>45367.57638888889</v>
      </c>
      <c r="CS26" s="326">
        <v>45368.21875</v>
      </c>
      <c r="CT26" s="327">
        <f t="shared" ref="CT26:CT33" si="30">CS26-CP26</f>
        <v>0.7118055556</v>
      </c>
      <c r="CU26" s="63" t="str">
        <f t="shared" ref="CU26:CU33" si="31">INT(CS26-CP26)&amp;" hari "&amp;HOUR(MOD(CS26-CP26,1))&amp;" jam "&amp;MINUTE(MOD(CS26-CP26,1))&amp;" menit "&amp;SECOND(MOD(CS26-CP26,1))</f>
        <v>0 hari 17 jam 5 menit 0</v>
      </c>
      <c r="CV26" s="327">
        <f t="shared" ref="CV26:CV33" si="32">CM26+CT26</f>
        <v>3.048611111</v>
      </c>
      <c r="CW26" s="63" t="str">
        <f t="shared" ref="CW26:CW33" si="33">INT(CV26)&amp;" hari "&amp;HOUR(MOD(CV26,1))&amp;" jam "&amp;MINUTE(MOD(CV26,1))&amp;" menit "&amp;SECOND(MOD(CV26,1))</f>
        <v>3 hari 1 jam 10 menit 0</v>
      </c>
      <c r="CX26" s="1397"/>
      <c r="CY26" s="1397"/>
      <c r="CZ26" s="1411" t="s">
        <v>359</v>
      </c>
      <c r="DA26" s="1474" t="s">
        <v>6</v>
      </c>
    </row>
    <row r="27" ht="15.75" customHeight="1">
      <c r="A27" s="1389">
        <v>2.0</v>
      </c>
      <c r="B27" s="101" t="s">
        <v>1807</v>
      </c>
      <c r="C27" s="175" t="s">
        <v>6</v>
      </c>
      <c r="D27" s="1390" t="s">
        <v>1906</v>
      </c>
      <c r="E27" s="1390" t="s">
        <v>1768</v>
      </c>
      <c r="F27" s="81" t="s">
        <v>7</v>
      </c>
      <c r="G27" s="81" t="s">
        <v>330</v>
      </c>
      <c r="H27" s="81" t="s">
        <v>1822</v>
      </c>
      <c r="I27" s="81" t="s">
        <v>1910</v>
      </c>
      <c r="J27" s="1417" t="s">
        <v>1911</v>
      </c>
      <c r="K27" s="1392">
        <v>7500.0</v>
      </c>
      <c r="L27" s="1393">
        <v>7337.462</v>
      </c>
      <c r="M27" s="61" t="s">
        <v>1815</v>
      </c>
      <c r="N27" s="1394" t="s">
        <v>1755</v>
      </c>
      <c r="O27" s="175"/>
      <c r="P27" s="1397">
        <v>45368.0</v>
      </c>
      <c r="Q27" s="103"/>
      <c r="R27" s="103" t="s">
        <v>1825</v>
      </c>
      <c r="S27" s="1396"/>
      <c r="T27" s="1390" t="s">
        <v>1826</v>
      </c>
      <c r="U27" s="175" t="s">
        <v>1224</v>
      </c>
      <c r="V27" s="175" t="s">
        <v>193</v>
      </c>
      <c r="W27" s="1397">
        <v>45368.0</v>
      </c>
      <c r="X27" s="1398">
        <v>45368.444444444445</v>
      </c>
      <c r="Y27" s="1399">
        <v>45368.555555555555</v>
      </c>
      <c r="Z27" s="1400" t="str">
        <f t="shared" si="24"/>
        <v>0 hari 2 jam 40 menit 0</v>
      </c>
      <c r="AA27" s="1401">
        <f t="shared" si="25"/>
        <v>162.538</v>
      </c>
      <c r="AB27" s="1393">
        <v>7500.0</v>
      </c>
      <c r="AC27" s="1393">
        <f t="shared" ref="AC27:AC28" si="34">AB27-L27</f>
        <v>162.538</v>
      </c>
      <c r="AD27" s="1391" t="s">
        <v>191</v>
      </c>
      <c r="AE27" s="1402" t="s">
        <v>1909</v>
      </c>
      <c r="AF27" s="101"/>
      <c r="AG27" s="101"/>
      <c r="AH27" s="175" t="s">
        <v>884</v>
      </c>
      <c r="AI27" s="175"/>
      <c r="AJ27" s="1410"/>
      <c r="AK27" s="1403"/>
      <c r="AL27" s="1403"/>
      <c r="AM27" s="1472">
        <v>657210.0</v>
      </c>
      <c r="AN27" s="1416">
        <v>657210.0</v>
      </c>
      <c r="AO27" s="1416">
        <v>628392.0</v>
      </c>
      <c r="AP27" s="159" t="s">
        <v>192</v>
      </c>
      <c r="AQ27" s="1405">
        <v>48000.0</v>
      </c>
      <c r="AR27" s="175"/>
      <c r="AS27" s="175"/>
      <c r="AT27" s="1404"/>
      <c r="AU27" s="101"/>
      <c r="AV27" s="101"/>
      <c r="AW27" s="101"/>
      <c r="AX27" s="100"/>
      <c r="AY27" s="101"/>
      <c r="AZ27" s="101"/>
      <c r="BA27" s="101"/>
      <c r="BB27" s="101"/>
      <c r="BC27" s="101"/>
      <c r="BD27" s="101"/>
      <c r="BE27" s="101"/>
      <c r="BF27" s="100"/>
      <c r="BG27" s="100"/>
      <c r="BH27" s="101"/>
      <c r="BI27" s="101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391"/>
      <c r="BZ27" s="1405">
        <v>48000.0</v>
      </c>
      <c r="CA27" s="101" t="s">
        <v>194</v>
      </c>
      <c r="CB27" s="1405">
        <v>3.0E7</v>
      </c>
      <c r="CC27" s="326"/>
      <c r="CD27" s="326"/>
      <c r="CE27" s="326">
        <v>45367.083333333336</v>
      </c>
      <c r="CF27" s="326">
        <v>45367.489583333336</v>
      </c>
      <c r="CG27" s="1473">
        <v>45367.561111111114</v>
      </c>
      <c r="CH27" s="326">
        <v>45368.430555555555</v>
      </c>
      <c r="CI27" s="327">
        <f t="shared" si="26"/>
        <v>1.347222222</v>
      </c>
      <c r="CJ27" s="63" t="str">
        <f t="shared" si="27"/>
        <v>1 hari 8 jam 20 menit 0</v>
      </c>
      <c r="CK27" s="1473"/>
      <c r="CL27" s="326">
        <v>45368.555555555555</v>
      </c>
      <c r="CM27" s="327">
        <f t="shared" si="28"/>
        <v>1.472222222</v>
      </c>
      <c r="CN27" s="63" t="str">
        <f t="shared" si="29"/>
        <v>1 hari 11 jam 20 menit 0</v>
      </c>
      <c r="CO27" s="326"/>
      <c r="CP27" s="326">
        <v>45369.069444444445</v>
      </c>
      <c r="CQ27" s="326">
        <v>45369.208333333336</v>
      </c>
      <c r="CR27" s="326">
        <v>45369.208333333336</v>
      </c>
      <c r="CS27" s="326">
        <v>45369.677083333336</v>
      </c>
      <c r="CT27" s="327">
        <f t="shared" si="30"/>
        <v>0.6076388889</v>
      </c>
      <c r="CU27" s="63" t="str">
        <f t="shared" si="31"/>
        <v>0 hari 14 jam 35 menit 0</v>
      </c>
      <c r="CV27" s="327">
        <f t="shared" si="32"/>
        <v>2.079861111</v>
      </c>
      <c r="CW27" s="63" t="str">
        <f t="shared" si="33"/>
        <v>2 hari 1 jam 55 menit 0</v>
      </c>
      <c r="CX27" s="1475"/>
      <c r="CY27" s="1475"/>
      <c r="CZ27" s="1411" t="s">
        <v>359</v>
      </c>
      <c r="DA27" s="1474" t="s">
        <v>6</v>
      </c>
    </row>
    <row r="28" ht="15.75" customHeight="1">
      <c r="A28" s="1389">
        <v>3.0</v>
      </c>
      <c r="B28" s="101" t="s">
        <v>1807</v>
      </c>
      <c r="C28" s="175" t="s">
        <v>6</v>
      </c>
      <c r="D28" s="1390" t="s">
        <v>1906</v>
      </c>
      <c r="E28" s="1390" t="s">
        <v>1768</v>
      </c>
      <c r="F28" s="81" t="s">
        <v>7</v>
      </c>
      <c r="G28" s="81" t="s">
        <v>330</v>
      </c>
      <c r="H28" s="81" t="s">
        <v>1822</v>
      </c>
      <c r="I28" s="81" t="s">
        <v>1912</v>
      </c>
      <c r="J28" s="1417" t="s">
        <v>1908</v>
      </c>
      <c r="K28" s="1392">
        <v>7500.0</v>
      </c>
      <c r="L28" s="1393">
        <v>7167.072</v>
      </c>
      <c r="M28" s="61" t="s">
        <v>1815</v>
      </c>
      <c r="N28" s="1394" t="s">
        <v>1755</v>
      </c>
      <c r="O28" s="175"/>
      <c r="P28" s="1397">
        <v>45369.0</v>
      </c>
      <c r="Q28" s="103"/>
      <c r="R28" s="103" t="s">
        <v>1825</v>
      </c>
      <c r="S28" s="1396"/>
      <c r="T28" s="1390" t="s">
        <v>1826</v>
      </c>
      <c r="U28" s="175" t="s">
        <v>1224</v>
      </c>
      <c r="V28" s="175" t="s">
        <v>193</v>
      </c>
      <c r="W28" s="1397">
        <v>45369.0</v>
      </c>
      <c r="X28" s="1398">
        <v>45369.458333333336</v>
      </c>
      <c r="Y28" s="1399">
        <v>45369.49513888889</v>
      </c>
      <c r="Z28" s="1400" t="str">
        <f t="shared" si="24"/>
        <v>0 hari 0 jam 53 menit 0</v>
      </c>
      <c r="AA28" s="1401">
        <f t="shared" si="25"/>
        <v>332.928</v>
      </c>
      <c r="AB28" s="1393">
        <v>7500.0</v>
      </c>
      <c r="AC28" s="1393">
        <f t="shared" si="34"/>
        <v>332.928</v>
      </c>
      <c r="AD28" s="1391" t="s">
        <v>191</v>
      </c>
      <c r="AE28" s="1402" t="s">
        <v>1909</v>
      </c>
      <c r="AF28" s="101"/>
      <c r="AG28" s="101"/>
      <c r="AH28" s="175" t="s">
        <v>884</v>
      </c>
      <c r="AI28" s="175"/>
      <c r="AJ28" s="1410"/>
      <c r="AK28" s="1403"/>
      <c r="AL28" s="1403"/>
      <c r="AM28" s="1472">
        <v>658981.0</v>
      </c>
      <c r="AN28" s="1416">
        <v>658981.0</v>
      </c>
      <c r="AO28" s="1416">
        <v>633393.0</v>
      </c>
      <c r="AP28" s="159" t="s">
        <v>192</v>
      </c>
      <c r="AQ28" s="1405">
        <v>48000.0</v>
      </c>
      <c r="AR28" s="175"/>
      <c r="AS28" s="175"/>
      <c r="AT28" s="1404"/>
      <c r="AU28" s="101"/>
      <c r="AV28" s="101"/>
      <c r="AW28" s="101"/>
      <c r="AX28" s="100"/>
      <c r="AY28" s="101"/>
      <c r="AZ28" s="101"/>
      <c r="BA28" s="101"/>
      <c r="BB28" s="101"/>
      <c r="BC28" s="101"/>
      <c r="BD28" s="101"/>
      <c r="BE28" s="101"/>
      <c r="BF28" s="100"/>
      <c r="BG28" s="100"/>
      <c r="BH28" s="101"/>
      <c r="BI28" s="101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391"/>
      <c r="BZ28" s="1405">
        <v>48000.0</v>
      </c>
      <c r="CA28" s="101" t="s">
        <v>194</v>
      </c>
      <c r="CB28" s="1405">
        <v>3.0E7</v>
      </c>
      <c r="CC28" s="326"/>
      <c r="CD28" s="326"/>
      <c r="CE28" s="326">
        <v>45368.4375</v>
      </c>
      <c r="CF28" s="326">
        <v>45368.54861111111</v>
      </c>
      <c r="CG28" s="326">
        <v>45368.55902777778</v>
      </c>
      <c r="CH28" s="326">
        <v>45369.45138888889</v>
      </c>
      <c r="CI28" s="327">
        <f t="shared" si="26"/>
        <v>1.013888889</v>
      </c>
      <c r="CJ28" s="63" t="str">
        <f t="shared" si="27"/>
        <v>1 hari 0 jam 20 menit 0</v>
      </c>
      <c r="CK28" s="326"/>
      <c r="CL28" s="326">
        <v>45369.49513888889</v>
      </c>
      <c r="CM28" s="327">
        <f t="shared" si="28"/>
        <v>1.057638889</v>
      </c>
      <c r="CN28" s="63" t="str">
        <f t="shared" si="29"/>
        <v>1 hari 1 jam 23 menit 0</v>
      </c>
      <c r="CO28" s="326"/>
      <c r="CP28" s="326">
        <v>45369.725694444445</v>
      </c>
      <c r="CQ28" s="326">
        <v>45369.756944444445</v>
      </c>
      <c r="CR28" s="326">
        <v>45369.760416666664</v>
      </c>
      <c r="CS28" s="326">
        <v>45370.38888888889</v>
      </c>
      <c r="CT28" s="327">
        <f t="shared" si="30"/>
        <v>0.6631944444</v>
      </c>
      <c r="CU28" s="63" t="str">
        <f t="shared" si="31"/>
        <v>0 hari 15 jam 55 menit 0</v>
      </c>
      <c r="CV28" s="327">
        <f t="shared" si="32"/>
        <v>1.720833333</v>
      </c>
      <c r="CW28" s="63" t="str">
        <f t="shared" si="33"/>
        <v>1 hari 17 jam 18 menit 0</v>
      </c>
      <c r="CX28" s="1397"/>
      <c r="CY28" s="1397"/>
      <c r="CZ28" s="1411" t="s">
        <v>359</v>
      </c>
      <c r="DA28" s="1474" t="s">
        <v>6</v>
      </c>
    </row>
    <row r="29" ht="31.5" customHeight="1">
      <c r="A29" s="1389">
        <v>3.0</v>
      </c>
      <c r="B29" s="101" t="s">
        <v>1807</v>
      </c>
      <c r="C29" s="175" t="s">
        <v>6</v>
      </c>
      <c r="D29" s="1390" t="s">
        <v>1906</v>
      </c>
      <c r="E29" s="1390" t="s">
        <v>1862</v>
      </c>
      <c r="F29" s="81" t="s">
        <v>1913</v>
      </c>
      <c r="G29" s="81" t="s">
        <v>1914</v>
      </c>
      <c r="H29" s="81" t="s">
        <v>1915</v>
      </c>
      <c r="I29" s="81" t="s">
        <v>1916</v>
      </c>
      <c r="J29" s="1390" t="s">
        <v>1917</v>
      </c>
      <c r="K29" s="1392">
        <v>7500.0</v>
      </c>
      <c r="L29" s="1393">
        <v>7509.258</v>
      </c>
      <c r="M29" s="61" t="s">
        <v>1815</v>
      </c>
      <c r="N29" s="1394" t="s">
        <v>1755</v>
      </c>
      <c r="O29" s="1476" t="s">
        <v>1918</v>
      </c>
      <c r="P29" s="1397">
        <v>45355.0</v>
      </c>
      <c r="Q29" s="1396"/>
      <c r="R29" s="1396" t="s">
        <v>1851</v>
      </c>
      <c r="S29" s="103"/>
      <c r="T29" s="1390" t="s">
        <v>1919</v>
      </c>
      <c r="U29" s="175" t="s">
        <v>1224</v>
      </c>
      <c r="V29" s="175" t="s">
        <v>193</v>
      </c>
      <c r="W29" s="1397">
        <v>45355.0</v>
      </c>
      <c r="X29" s="1398">
        <v>45355.416666666664</v>
      </c>
      <c r="Y29" s="1399">
        <v>45355.76875</v>
      </c>
      <c r="Z29" s="1400" t="str">
        <f t="shared" si="24"/>
        <v>0 hari 8 jam 27 menit 0</v>
      </c>
      <c r="AA29" s="1401">
        <f t="shared" si="25"/>
        <v>-9.258</v>
      </c>
      <c r="AB29" s="1393">
        <v>7500.0</v>
      </c>
      <c r="AC29" s="1393">
        <v>0.0</v>
      </c>
      <c r="AD29" s="1391" t="s">
        <v>191</v>
      </c>
      <c r="AE29" s="1402" t="s">
        <v>1920</v>
      </c>
      <c r="AF29" s="101"/>
      <c r="AG29" s="101"/>
      <c r="AH29" s="175" t="s">
        <v>884</v>
      </c>
      <c r="AI29" s="175"/>
      <c r="AJ29" s="1410"/>
      <c r="AK29" s="1403"/>
      <c r="AL29" s="1403"/>
      <c r="AM29" s="1416">
        <v>1080000.0</v>
      </c>
      <c r="AN29" s="1416"/>
      <c r="AO29" s="1416">
        <v>1080000.0</v>
      </c>
      <c r="AP29" s="159" t="s">
        <v>192</v>
      </c>
      <c r="AQ29" s="1405">
        <v>80000.0</v>
      </c>
      <c r="AR29" s="175">
        <v>8.20240228492984E14</v>
      </c>
      <c r="AS29" s="175">
        <v>7000.0</v>
      </c>
      <c r="AT29" s="1404">
        <v>1.25571222E9</v>
      </c>
      <c r="AU29" s="101"/>
      <c r="AV29" s="101"/>
      <c r="AW29" s="101"/>
      <c r="AX29" s="100"/>
      <c r="AY29" s="101"/>
      <c r="AZ29" s="101" t="s">
        <v>883</v>
      </c>
      <c r="BA29" s="101" t="s">
        <v>883</v>
      </c>
      <c r="BB29" s="101" t="s">
        <v>883</v>
      </c>
      <c r="BC29" s="101"/>
      <c r="BD29" s="101"/>
      <c r="BE29" s="101"/>
      <c r="BF29" s="100"/>
      <c r="BG29" s="100"/>
      <c r="BH29" s="101"/>
      <c r="BI29" s="101" t="s">
        <v>883</v>
      </c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391"/>
      <c r="BZ29" s="1405">
        <v>80000.0</v>
      </c>
      <c r="CA29" s="101" t="s">
        <v>1819</v>
      </c>
      <c r="CB29" s="1405">
        <v>3.0E7</v>
      </c>
      <c r="CC29" s="1473"/>
      <c r="CD29" s="1473"/>
      <c r="CE29" s="1473">
        <v>45352.01736111111</v>
      </c>
      <c r="CF29" s="1473">
        <v>45352.375</v>
      </c>
      <c r="CG29" s="1473">
        <v>45352.600694444445</v>
      </c>
      <c r="CH29" s="1473">
        <v>45355.395833333336</v>
      </c>
      <c r="CI29" s="327">
        <f t="shared" si="26"/>
        <v>3.378472222</v>
      </c>
      <c r="CJ29" s="63" t="str">
        <f t="shared" si="27"/>
        <v>3 hari 9 jam 5 menit 0</v>
      </c>
      <c r="CK29" s="1473"/>
      <c r="CL29" s="326">
        <v>45355.76875</v>
      </c>
      <c r="CM29" s="327">
        <f t="shared" si="28"/>
        <v>3.751388889</v>
      </c>
      <c r="CN29" s="63" t="str">
        <f t="shared" si="29"/>
        <v>3 hari 18 jam 2 menit 0</v>
      </c>
      <c r="CO29" s="1473"/>
      <c r="CP29" s="1473">
        <v>45360.6875</v>
      </c>
      <c r="CQ29" s="326">
        <v>45362.63888888889</v>
      </c>
      <c r="CR29" s="326">
        <v>45362.63888888889</v>
      </c>
      <c r="CS29" s="326">
        <v>45363.072916666664</v>
      </c>
      <c r="CT29" s="327">
        <f t="shared" si="30"/>
        <v>2.385416667</v>
      </c>
      <c r="CU29" s="63" t="str">
        <f t="shared" si="31"/>
        <v>2 hari 9 jam 15 menit 0</v>
      </c>
      <c r="CV29" s="327">
        <f t="shared" si="32"/>
        <v>6.136805556</v>
      </c>
      <c r="CW29" s="63" t="str">
        <f t="shared" si="33"/>
        <v>6 hari 3 jam 17 menit 0</v>
      </c>
      <c r="CX29" s="101">
        <v>3.41</v>
      </c>
      <c r="CY29" s="101" t="s">
        <v>1921</v>
      </c>
      <c r="CZ29" s="1477"/>
      <c r="DA29" s="1474" t="s">
        <v>6</v>
      </c>
    </row>
    <row r="30" ht="15.75" customHeight="1">
      <c r="A30" s="1389">
        <v>4.0</v>
      </c>
      <c r="B30" s="101" t="s">
        <v>1807</v>
      </c>
      <c r="C30" s="175" t="s">
        <v>6</v>
      </c>
      <c r="D30" s="1390" t="s">
        <v>1906</v>
      </c>
      <c r="E30" s="1390" t="s">
        <v>1862</v>
      </c>
      <c r="F30" s="81" t="s">
        <v>1913</v>
      </c>
      <c r="G30" s="81" t="s">
        <v>1914</v>
      </c>
      <c r="H30" s="81" t="s">
        <v>1915</v>
      </c>
      <c r="I30" s="81" t="s">
        <v>1922</v>
      </c>
      <c r="J30" s="1417" t="s">
        <v>1923</v>
      </c>
      <c r="K30" s="1392">
        <v>7500.0</v>
      </c>
      <c r="L30" s="1393">
        <v>7737.288</v>
      </c>
      <c r="M30" s="61" t="s">
        <v>1815</v>
      </c>
      <c r="N30" s="1394" t="s">
        <v>1755</v>
      </c>
      <c r="O30" s="175"/>
      <c r="P30" s="1397">
        <v>45364.0</v>
      </c>
      <c r="Q30" s="1396"/>
      <c r="R30" s="1396" t="s">
        <v>1851</v>
      </c>
      <c r="S30" s="103"/>
      <c r="T30" s="1390" t="s">
        <v>1919</v>
      </c>
      <c r="U30" s="175" t="s">
        <v>1224</v>
      </c>
      <c r="V30" s="175" t="s">
        <v>193</v>
      </c>
      <c r="W30" s="1397">
        <v>45364.0</v>
      </c>
      <c r="X30" s="1398">
        <v>45364.708333333336</v>
      </c>
      <c r="Y30" s="1399">
        <v>45365.46388888889</v>
      </c>
      <c r="Z30" s="1400" t="str">
        <f t="shared" si="24"/>
        <v>0 hari 18 jam 8 menit 0</v>
      </c>
      <c r="AA30" s="1401">
        <f t="shared" si="25"/>
        <v>-237.288</v>
      </c>
      <c r="AB30" s="1393">
        <v>7500.0</v>
      </c>
      <c r="AC30" s="1393">
        <v>0.0</v>
      </c>
      <c r="AD30" s="1391" t="s">
        <v>191</v>
      </c>
      <c r="AE30" s="1402" t="s">
        <v>1920</v>
      </c>
      <c r="AF30" s="101"/>
      <c r="AG30" s="101"/>
      <c r="AH30" s="175" t="s">
        <v>884</v>
      </c>
      <c r="AI30" s="175"/>
      <c r="AJ30" s="1410"/>
      <c r="AK30" s="1403"/>
      <c r="AL30" s="1403"/>
      <c r="AM30" s="1416">
        <v>1080000.0</v>
      </c>
      <c r="AN30" s="1416"/>
      <c r="AO30" s="1416">
        <v>1080000.0</v>
      </c>
      <c r="AP30" s="159" t="s">
        <v>192</v>
      </c>
      <c r="AQ30" s="1405">
        <v>80000.0</v>
      </c>
      <c r="AR30" s="175"/>
      <c r="AS30" s="175"/>
      <c r="AT30" s="1404"/>
      <c r="AU30" s="101"/>
      <c r="AV30" s="101"/>
      <c r="AW30" s="101"/>
      <c r="AX30" s="100"/>
      <c r="AY30" s="101"/>
      <c r="AZ30" s="101"/>
      <c r="BA30" s="101"/>
      <c r="BB30" s="101"/>
      <c r="BC30" s="101"/>
      <c r="BD30" s="101"/>
      <c r="BE30" s="101"/>
      <c r="BF30" s="100"/>
      <c r="BG30" s="100"/>
      <c r="BH30" s="101"/>
      <c r="BI30" s="101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391"/>
      <c r="BZ30" s="1405">
        <v>80000.0</v>
      </c>
      <c r="CA30" s="101" t="s">
        <v>194</v>
      </c>
      <c r="CB30" s="1405">
        <v>3.0E7</v>
      </c>
      <c r="CC30" s="326"/>
      <c r="CD30" s="326"/>
      <c r="CE30" s="326">
        <v>45357.0</v>
      </c>
      <c r="CF30" s="326">
        <v>45359.385416666664</v>
      </c>
      <c r="CG30" s="1473">
        <v>45359.875</v>
      </c>
      <c r="CH30" s="326">
        <v>45364.680555555555</v>
      </c>
      <c r="CI30" s="327">
        <f t="shared" si="26"/>
        <v>7.680555556</v>
      </c>
      <c r="CJ30" s="63" t="str">
        <f t="shared" si="27"/>
        <v>7 hari 16 jam 20 menit 0</v>
      </c>
      <c r="CK30" s="326"/>
      <c r="CL30" s="326">
        <v>45365.46388888889</v>
      </c>
      <c r="CM30" s="327">
        <f t="shared" si="28"/>
        <v>8.463888889</v>
      </c>
      <c r="CN30" s="63" t="str">
        <f t="shared" si="29"/>
        <v>8 hari 11 jam 8 menit 0</v>
      </c>
      <c r="CO30" s="326"/>
      <c r="CP30" s="326">
        <v>45366.333333333336</v>
      </c>
      <c r="CQ30" s="326">
        <v>45366.506944444445</v>
      </c>
      <c r="CR30" s="326">
        <v>45366.541666666664</v>
      </c>
      <c r="CS30" s="326">
        <v>45366.98263888889</v>
      </c>
      <c r="CT30" s="327">
        <f t="shared" si="30"/>
        <v>0.6493055556</v>
      </c>
      <c r="CU30" s="63" t="str">
        <f t="shared" si="31"/>
        <v>0 hari 15 jam 35 menit 0</v>
      </c>
      <c r="CV30" s="327">
        <f t="shared" si="32"/>
        <v>9.113194444</v>
      </c>
      <c r="CW30" s="63" t="str">
        <f t="shared" si="33"/>
        <v>9 hari 2 jam 43 menit 0</v>
      </c>
      <c r="CX30" s="1397"/>
      <c r="CY30" s="1397"/>
      <c r="CZ30" s="1411" t="s">
        <v>359</v>
      </c>
      <c r="DA30" s="1474" t="s">
        <v>6</v>
      </c>
    </row>
    <row r="31" ht="15.75" customHeight="1">
      <c r="A31" s="1389">
        <v>5.0</v>
      </c>
      <c r="B31" s="101" t="s">
        <v>1807</v>
      </c>
      <c r="C31" s="175" t="s">
        <v>6</v>
      </c>
      <c r="D31" s="1390" t="s">
        <v>1906</v>
      </c>
      <c r="E31" s="1390" t="s">
        <v>1809</v>
      </c>
      <c r="F31" s="81" t="s">
        <v>1924</v>
      </c>
      <c r="G31" s="81" t="s">
        <v>1925</v>
      </c>
      <c r="H31" s="81" t="s">
        <v>1924</v>
      </c>
      <c r="I31" s="81" t="s">
        <v>1907</v>
      </c>
      <c r="J31" s="1417" t="s">
        <v>1926</v>
      </c>
      <c r="K31" s="1392">
        <v>7500.0</v>
      </c>
      <c r="L31" s="1393">
        <v>5100.207</v>
      </c>
      <c r="M31" s="61" t="s">
        <v>1815</v>
      </c>
      <c r="N31" s="1394" t="s">
        <v>1755</v>
      </c>
      <c r="O31" s="175"/>
      <c r="P31" s="1397">
        <v>45362.0</v>
      </c>
      <c r="Q31" s="1396"/>
      <c r="R31" s="1396" t="s">
        <v>1816</v>
      </c>
      <c r="S31" s="103"/>
      <c r="T31" s="81" t="s">
        <v>1924</v>
      </c>
      <c r="U31" s="175" t="s">
        <v>634</v>
      </c>
      <c r="V31" s="175" t="s">
        <v>193</v>
      </c>
      <c r="W31" s="1397">
        <v>45362.0</v>
      </c>
      <c r="X31" s="1398">
        <v>45362.26388888889</v>
      </c>
      <c r="Y31" s="1399">
        <v>45362.438888888886</v>
      </c>
      <c r="Z31" s="1400" t="str">
        <f t="shared" si="24"/>
        <v>0 hari 4 jam 12 menit 0</v>
      </c>
      <c r="AA31" s="1401">
        <f t="shared" si="25"/>
        <v>399.793</v>
      </c>
      <c r="AB31" s="1393">
        <v>5500.0</v>
      </c>
      <c r="AC31" s="1393">
        <f>AB31-L31</f>
        <v>399.793</v>
      </c>
      <c r="AD31" s="1391" t="s">
        <v>191</v>
      </c>
      <c r="AE31" s="1402"/>
      <c r="AF31" s="101"/>
      <c r="AG31" s="101"/>
      <c r="AH31" s="175" t="s">
        <v>884</v>
      </c>
      <c r="AI31" s="175"/>
      <c r="AJ31" s="1410"/>
      <c r="AK31" s="1403"/>
      <c r="AL31" s="1403"/>
      <c r="AM31" s="1416">
        <v>900000.0</v>
      </c>
      <c r="AN31" s="1416"/>
      <c r="AO31" s="1416">
        <v>900000.0</v>
      </c>
      <c r="AP31" s="159" t="s">
        <v>192</v>
      </c>
      <c r="AQ31" s="1405">
        <v>130000.0</v>
      </c>
      <c r="AR31" s="175"/>
      <c r="AS31" s="175"/>
      <c r="AT31" s="1404"/>
      <c r="AU31" s="101"/>
      <c r="AV31" s="101"/>
      <c r="AW31" s="101"/>
      <c r="AX31" s="100"/>
      <c r="AY31" s="101"/>
      <c r="AZ31" s="101"/>
      <c r="BA31" s="101"/>
      <c r="BB31" s="101"/>
      <c r="BC31" s="101"/>
      <c r="BD31" s="101"/>
      <c r="BE31" s="101"/>
      <c r="BF31" s="100"/>
      <c r="BG31" s="100"/>
      <c r="BH31" s="101"/>
      <c r="BI31" s="101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391"/>
      <c r="BZ31" s="1405">
        <v>130000.0</v>
      </c>
      <c r="CA31" s="101" t="s">
        <v>1819</v>
      </c>
      <c r="CB31" s="1405">
        <v>3.0E7</v>
      </c>
      <c r="CC31" s="1473"/>
      <c r="CD31" s="1473"/>
      <c r="CE31" s="1473">
        <v>45358.916666666664</v>
      </c>
      <c r="CF31" s="1473">
        <v>45359.0</v>
      </c>
      <c r="CG31" s="1473">
        <v>45359.40625</v>
      </c>
      <c r="CH31" s="326">
        <v>45362.0625</v>
      </c>
      <c r="CI31" s="327">
        <f t="shared" si="26"/>
        <v>3.145833333</v>
      </c>
      <c r="CJ31" s="63" t="str">
        <f t="shared" si="27"/>
        <v>3 hari 3 jam 30 menit 0</v>
      </c>
      <c r="CK31" s="326"/>
      <c r="CL31" s="326">
        <v>45362.438888888886</v>
      </c>
      <c r="CM31" s="327">
        <f t="shared" si="28"/>
        <v>3.522222222</v>
      </c>
      <c r="CN31" s="63" t="str">
        <f t="shared" si="29"/>
        <v>3 hari 12 jam 32 menit 0</v>
      </c>
      <c r="CO31" s="225"/>
      <c r="CP31" s="326">
        <v>45368.166666666664</v>
      </c>
      <c r="CQ31" s="326">
        <v>45368.34027777778</v>
      </c>
      <c r="CR31" s="326">
        <v>45368.34027777778</v>
      </c>
      <c r="CS31" s="326">
        <v>45368.635416666664</v>
      </c>
      <c r="CT31" s="327">
        <f t="shared" si="30"/>
        <v>0.46875</v>
      </c>
      <c r="CU31" s="63" t="str">
        <f t="shared" si="31"/>
        <v>0 hari 11 jam 15 menit 0</v>
      </c>
      <c r="CV31" s="327">
        <f t="shared" si="32"/>
        <v>3.990972222</v>
      </c>
      <c r="CW31" s="63" t="str">
        <f t="shared" si="33"/>
        <v>3 hari 23 jam 47 menit 0</v>
      </c>
      <c r="CX31" s="224">
        <v>0.375</v>
      </c>
      <c r="CY31" s="224" t="s">
        <v>1927</v>
      </c>
      <c r="CZ31" s="226"/>
      <c r="DA31" s="1478" t="s">
        <v>13</v>
      </c>
    </row>
    <row r="32" ht="15.75" customHeight="1">
      <c r="A32" s="1389">
        <v>6.0</v>
      </c>
      <c r="B32" s="101" t="s">
        <v>1807</v>
      </c>
      <c r="C32" s="175" t="s">
        <v>6</v>
      </c>
      <c r="D32" s="1390" t="s">
        <v>1906</v>
      </c>
      <c r="E32" s="1390" t="s">
        <v>1928</v>
      </c>
      <c r="F32" s="1390" t="s">
        <v>18</v>
      </c>
      <c r="G32" s="1390" t="s">
        <v>1929</v>
      </c>
      <c r="H32" s="1390" t="s">
        <v>1848</v>
      </c>
      <c r="I32" s="81" t="s">
        <v>1907</v>
      </c>
      <c r="J32" s="1417" t="s">
        <v>1930</v>
      </c>
      <c r="K32" s="1392">
        <v>7500.0</v>
      </c>
      <c r="L32" s="1393">
        <v>5112.336</v>
      </c>
      <c r="M32" s="61" t="s">
        <v>1815</v>
      </c>
      <c r="N32" s="1394" t="s">
        <v>1755</v>
      </c>
      <c r="O32" s="175"/>
      <c r="P32" s="1397">
        <v>45361.0</v>
      </c>
      <c r="Q32" s="1396"/>
      <c r="R32" s="1396" t="s">
        <v>1931</v>
      </c>
      <c r="S32" s="103"/>
      <c r="T32" s="1390" t="s">
        <v>1848</v>
      </c>
      <c r="U32" s="175" t="s">
        <v>1224</v>
      </c>
      <c r="V32" s="175" t="s">
        <v>193</v>
      </c>
      <c r="W32" s="1397">
        <v>45361.0</v>
      </c>
      <c r="X32" s="1398">
        <v>45361.631944444445</v>
      </c>
      <c r="Y32" s="1399">
        <v>45362.84097222222</v>
      </c>
      <c r="Z32" s="1400" t="str">
        <f t="shared" si="24"/>
        <v>1 hari 5 jam 1 menit 0</v>
      </c>
      <c r="AA32" s="1401">
        <f t="shared" si="25"/>
        <v>-112.336</v>
      </c>
      <c r="AB32" s="1393">
        <v>5000.0</v>
      </c>
      <c r="AC32" s="1393">
        <v>0.0</v>
      </c>
      <c r="AD32" s="1391" t="s">
        <v>191</v>
      </c>
      <c r="AE32" s="1402" t="s">
        <v>1932</v>
      </c>
      <c r="AF32" s="101"/>
      <c r="AG32" s="101"/>
      <c r="AH32" s="175" t="s">
        <v>884</v>
      </c>
      <c r="AI32" s="175"/>
      <c r="AJ32" s="1410"/>
      <c r="AK32" s="1403"/>
      <c r="AL32" s="1403"/>
      <c r="AM32" s="1416"/>
      <c r="AN32" s="1416">
        <v>1076142.0</v>
      </c>
      <c r="AO32" s="1416">
        <v>1035539.0</v>
      </c>
      <c r="AP32" s="159" t="s">
        <v>192</v>
      </c>
      <c r="AQ32" s="1405">
        <v>110000.0</v>
      </c>
      <c r="AR32" s="175"/>
      <c r="AS32" s="175"/>
      <c r="AT32" s="1404"/>
      <c r="AU32" s="101"/>
      <c r="AV32" s="101"/>
      <c r="AW32" s="101"/>
      <c r="AX32" s="100"/>
      <c r="AY32" s="101"/>
      <c r="AZ32" s="101"/>
      <c r="BA32" s="101"/>
      <c r="BB32" s="101"/>
      <c r="BC32" s="101"/>
      <c r="BD32" s="101"/>
      <c r="BE32" s="101"/>
      <c r="BF32" s="100"/>
      <c r="BG32" s="100"/>
      <c r="BH32" s="101"/>
      <c r="BI32" s="101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391"/>
      <c r="BZ32" s="1405">
        <v>110000.0</v>
      </c>
      <c r="CA32" s="101" t="s">
        <v>1819</v>
      </c>
      <c r="CB32" s="1405">
        <v>2.5E7</v>
      </c>
      <c r="CC32" s="1473"/>
      <c r="CD32" s="1473"/>
      <c r="CE32" s="1473">
        <v>45359.28125</v>
      </c>
      <c r="CF32" s="1473">
        <v>45359.32638888889</v>
      </c>
      <c r="CG32" s="1473">
        <v>45359.375</v>
      </c>
      <c r="CH32" s="326">
        <v>45361.625</v>
      </c>
      <c r="CI32" s="327">
        <f t="shared" si="26"/>
        <v>2.34375</v>
      </c>
      <c r="CJ32" s="63" t="str">
        <f t="shared" si="27"/>
        <v>2 hari 8 jam 15 menit 0</v>
      </c>
      <c r="CK32" s="326"/>
      <c r="CL32" s="326">
        <v>45362.84097222222</v>
      </c>
      <c r="CM32" s="327">
        <f t="shared" si="28"/>
        <v>3.559722222</v>
      </c>
      <c r="CN32" s="63" t="str">
        <f t="shared" si="29"/>
        <v>3 hari 13 jam 26 menit 0</v>
      </c>
      <c r="CO32" s="326"/>
      <c r="CP32" s="326">
        <v>45366.104166666664</v>
      </c>
      <c r="CQ32" s="326">
        <v>45366.180555555555</v>
      </c>
      <c r="CR32" s="326">
        <v>45366.180555555555</v>
      </c>
      <c r="CS32" s="326">
        <v>45366.447916666664</v>
      </c>
      <c r="CT32" s="327">
        <f t="shared" si="30"/>
        <v>0.34375</v>
      </c>
      <c r="CU32" s="63" t="str">
        <f t="shared" si="31"/>
        <v>0 hari 8 jam 15 menit 0</v>
      </c>
      <c r="CV32" s="327">
        <f t="shared" si="32"/>
        <v>3.903472222</v>
      </c>
      <c r="CW32" s="63" t="str">
        <f t="shared" si="33"/>
        <v>3 hari 21 jam 41 menit 0</v>
      </c>
      <c r="CX32" s="1397"/>
      <c r="CY32" s="1397"/>
      <c r="CZ32" s="1411" t="s">
        <v>359</v>
      </c>
      <c r="DA32" s="1474" t="s">
        <v>13</v>
      </c>
    </row>
    <row r="33" ht="15.75" customHeight="1">
      <c r="A33" s="1389">
        <v>7.0</v>
      </c>
      <c r="B33" s="101" t="s">
        <v>1807</v>
      </c>
      <c r="C33" s="175" t="s">
        <v>6</v>
      </c>
      <c r="D33" s="1390" t="s">
        <v>1906</v>
      </c>
      <c r="E33" s="1390" t="s">
        <v>1862</v>
      </c>
      <c r="F33" s="1390" t="s">
        <v>39</v>
      </c>
      <c r="G33" s="1390" t="s">
        <v>1933</v>
      </c>
      <c r="H33" s="81" t="s">
        <v>1934</v>
      </c>
      <c r="I33" s="81" t="s">
        <v>1910</v>
      </c>
      <c r="J33" s="1417" t="s">
        <v>1935</v>
      </c>
      <c r="K33" s="1392">
        <v>5000.0</v>
      </c>
      <c r="L33" s="1393">
        <v>4917.652</v>
      </c>
      <c r="M33" s="61" t="s">
        <v>1815</v>
      </c>
      <c r="N33" s="1394" t="s">
        <v>1755</v>
      </c>
      <c r="O33" s="175"/>
      <c r="P33" s="1397">
        <v>45367.0</v>
      </c>
      <c r="Q33" s="1396"/>
      <c r="R33" s="1396" t="s">
        <v>1851</v>
      </c>
      <c r="S33" s="103"/>
      <c r="T33" s="81" t="s">
        <v>1858</v>
      </c>
      <c r="U33" s="175" t="s">
        <v>634</v>
      </c>
      <c r="V33" s="175" t="s">
        <v>193</v>
      </c>
      <c r="W33" s="1397">
        <v>45367.0</v>
      </c>
      <c r="X33" s="1398">
        <v>45367.73611111111</v>
      </c>
      <c r="Y33" s="1399">
        <v>45369.88333333333</v>
      </c>
      <c r="Z33" s="1400" t="str">
        <f t="shared" si="24"/>
        <v>2 hari 3 jam 32 menit 0</v>
      </c>
      <c r="AA33" s="1401">
        <f t="shared" si="25"/>
        <v>82.348</v>
      </c>
      <c r="AB33" s="1393">
        <v>5000.0</v>
      </c>
      <c r="AC33" s="1393">
        <f>AB33-L33</f>
        <v>82.348</v>
      </c>
      <c r="AD33" s="1391" t="s">
        <v>191</v>
      </c>
      <c r="AE33" s="1402" t="s">
        <v>1936</v>
      </c>
      <c r="AF33" s="101"/>
      <c r="AG33" s="101"/>
      <c r="AH33" s="175" t="s">
        <v>884</v>
      </c>
      <c r="AI33" s="175"/>
      <c r="AJ33" s="1410"/>
      <c r="AK33" s="1403"/>
      <c r="AL33" s="1403"/>
      <c r="AM33" s="1416">
        <v>1100000.0</v>
      </c>
      <c r="AN33" s="159"/>
      <c r="AO33" s="1416">
        <v>1100000.0</v>
      </c>
      <c r="AP33" s="159" t="s">
        <v>192</v>
      </c>
      <c r="AQ33" s="1405">
        <v>110000.0</v>
      </c>
      <c r="AR33" s="175"/>
      <c r="AS33" s="175"/>
      <c r="AT33" s="1404"/>
      <c r="AU33" s="101"/>
      <c r="AV33" s="101"/>
      <c r="AW33" s="101"/>
      <c r="AX33" s="100"/>
      <c r="AY33" s="101"/>
      <c r="AZ33" s="101"/>
      <c r="BA33" s="101"/>
      <c r="BB33" s="101"/>
      <c r="BC33" s="101"/>
      <c r="BD33" s="101"/>
      <c r="BE33" s="101"/>
      <c r="BF33" s="100"/>
      <c r="BG33" s="100"/>
      <c r="BH33" s="101"/>
      <c r="BI33" s="101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391"/>
      <c r="BZ33" s="1405">
        <v>110000.0</v>
      </c>
      <c r="CA33" s="101" t="s">
        <v>1819</v>
      </c>
      <c r="CB33" s="1405">
        <v>3.0E7</v>
      </c>
      <c r="CC33" s="326"/>
      <c r="CD33" s="326"/>
      <c r="CE33" s="326">
        <v>45362.67361111111</v>
      </c>
      <c r="CF33" s="326">
        <v>45365.993055555555</v>
      </c>
      <c r="CG33" s="326">
        <v>45366.604166666664</v>
      </c>
      <c r="CH33" s="326">
        <v>45367.711805555555</v>
      </c>
      <c r="CI33" s="327">
        <f t="shared" si="26"/>
        <v>5.038194444</v>
      </c>
      <c r="CJ33" s="63" t="str">
        <f t="shared" si="27"/>
        <v>5 hari 0 jam 55 menit 0</v>
      </c>
      <c r="CK33" s="326"/>
      <c r="CL33" s="326">
        <v>45369.88333333333</v>
      </c>
      <c r="CM33" s="327">
        <f t="shared" si="28"/>
        <v>7.209722222</v>
      </c>
      <c r="CN33" s="63" t="str">
        <f t="shared" si="29"/>
        <v>7 hari 5 jam 2 menit 0</v>
      </c>
      <c r="CO33" s="326"/>
      <c r="CP33" s="326">
        <v>45370.916666666664</v>
      </c>
      <c r="CQ33" s="326">
        <v>45370.95138888889</v>
      </c>
      <c r="CR33" s="326">
        <v>45370.95138888889</v>
      </c>
      <c r="CS33" s="326">
        <v>45371.375</v>
      </c>
      <c r="CT33" s="327">
        <f t="shared" si="30"/>
        <v>0.4583333333</v>
      </c>
      <c r="CU33" s="63" t="str">
        <f t="shared" si="31"/>
        <v>0 hari 11 jam 0 menit 0</v>
      </c>
      <c r="CV33" s="327">
        <f t="shared" si="32"/>
        <v>7.668055556</v>
      </c>
      <c r="CW33" s="63" t="str">
        <f t="shared" si="33"/>
        <v>7 hari 16 jam 2 menit 0</v>
      </c>
      <c r="CX33" s="224">
        <v>2.46</v>
      </c>
      <c r="CY33" s="224" t="s">
        <v>1937</v>
      </c>
      <c r="CZ33" s="226"/>
      <c r="DA33" s="1478" t="s">
        <v>6</v>
      </c>
    </row>
    <row r="34" ht="15.0" customHeight="1">
      <c r="A34" s="1451"/>
      <c r="B34" s="1452"/>
      <c r="C34" s="1453"/>
      <c r="D34" s="1454"/>
      <c r="E34" s="1454"/>
      <c r="F34" s="1455"/>
      <c r="G34" s="1455"/>
      <c r="H34" s="1455"/>
      <c r="I34" s="1455"/>
      <c r="J34" s="1456" t="s">
        <v>111</v>
      </c>
      <c r="K34" s="1457">
        <f t="shared" ref="K34:L34" si="35">SUM(K26:K33)</f>
        <v>57500</v>
      </c>
      <c r="L34" s="1458">
        <f t="shared" si="35"/>
        <v>53229.529</v>
      </c>
      <c r="M34" s="1459"/>
      <c r="N34" s="1455"/>
      <c r="O34" s="1453"/>
      <c r="P34" s="1455"/>
      <c r="Q34" s="1460"/>
      <c r="R34" s="1460"/>
      <c r="S34" s="1460"/>
      <c r="T34" s="1455"/>
      <c r="U34" s="1453"/>
      <c r="V34" s="1453"/>
      <c r="W34" s="1452"/>
      <c r="X34" s="1453"/>
      <c r="Y34" s="1461"/>
      <c r="Z34" s="1462"/>
      <c r="AA34" s="1462"/>
      <c r="AB34" s="1457">
        <f t="shared" ref="AB34:AC34" si="36">SUM(AB26:AB33)</f>
        <v>53000</v>
      </c>
      <c r="AC34" s="1457">
        <f t="shared" si="36"/>
        <v>977.607</v>
      </c>
      <c r="AD34" s="1465"/>
      <c r="AE34" s="1466"/>
      <c r="AF34" s="1452"/>
      <c r="AG34" s="1452"/>
      <c r="AH34" s="1453"/>
      <c r="AI34" s="1453"/>
      <c r="AJ34" s="1452"/>
      <c r="AK34" s="1453"/>
      <c r="AL34" s="1453"/>
      <c r="AM34" s="1453"/>
      <c r="AN34" s="1453"/>
      <c r="AO34" s="1453"/>
      <c r="AP34" s="1453"/>
      <c r="AQ34" s="1453"/>
      <c r="AR34" s="1453"/>
      <c r="AS34" s="1465"/>
      <c r="AT34" s="1452"/>
      <c r="AU34" s="1452"/>
      <c r="AV34" s="1452"/>
      <c r="AW34" s="1466"/>
      <c r="AX34" s="1466"/>
      <c r="AY34" s="1466"/>
      <c r="AZ34" s="1466"/>
      <c r="BA34" s="1466"/>
      <c r="BB34" s="1452"/>
      <c r="BC34" s="1466"/>
      <c r="BD34" s="1466"/>
      <c r="BE34" s="1466"/>
      <c r="BF34" s="1466"/>
      <c r="BG34" s="1466"/>
      <c r="BH34" s="1452"/>
      <c r="BI34" s="1452"/>
      <c r="BJ34" s="1466"/>
      <c r="BK34" s="1466"/>
      <c r="BL34" s="1466"/>
      <c r="BM34" s="1466"/>
      <c r="BN34" s="1466"/>
      <c r="BO34" s="1452"/>
      <c r="BP34" s="1466"/>
      <c r="BQ34" s="1466"/>
      <c r="BR34" s="1466"/>
      <c r="BS34" s="1466"/>
      <c r="BT34" s="1466"/>
      <c r="BU34" s="1452"/>
      <c r="BV34" s="1466"/>
      <c r="BW34" s="1466"/>
      <c r="BX34" s="1466"/>
      <c r="BY34" s="1465"/>
      <c r="BZ34" s="1467"/>
      <c r="CA34" s="1468"/>
      <c r="CB34" s="1467"/>
      <c r="CC34" s="1469"/>
      <c r="CD34" s="1469"/>
      <c r="CE34" s="1469"/>
      <c r="CF34" s="1469"/>
      <c r="CG34" s="1469"/>
      <c r="CH34" s="1469"/>
      <c r="CI34" s="1469"/>
      <c r="CJ34" s="1469"/>
      <c r="CK34" s="1469"/>
      <c r="CL34" s="1469"/>
      <c r="CM34" s="1469"/>
      <c r="CN34" s="1469"/>
      <c r="CO34" s="1469"/>
      <c r="CP34" s="1469"/>
      <c r="CQ34" s="1469"/>
      <c r="CR34" s="1469"/>
      <c r="CS34" s="1469"/>
      <c r="CT34" s="1469"/>
      <c r="CU34" s="1469"/>
      <c r="CV34" s="1469"/>
      <c r="CW34" s="1469"/>
      <c r="CX34" s="1467"/>
      <c r="CY34" s="1467"/>
      <c r="CZ34" s="1470"/>
      <c r="DA34" s="1470"/>
    </row>
    <row r="35" ht="30.75" customHeight="1">
      <c r="A35" s="602">
        <v>1.0</v>
      </c>
      <c r="B35" s="54"/>
      <c r="C35" s="57" t="s">
        <v>8</v>
      </c>
      <c r="D35" s="57" t="s">
        <v>1938</v>
      </c>
      <c r="E35" s="57" t="s">
        <v>1939</v>
      </c>
      <c r="F35" s="445" t="s">
        <v>560</v>
      </c>
      <c r="G35" s="58" t="s">
        <v>567</v>
      </c>
      <c r="H35" s="57" t="s">
        <v>252</v>
      </c>
      <c r="I35" s="58" t="s">
        <v>1940</v>
      </c>
      <c r="J35" s="58" t="s">
        <v>1941</v>
      </c>
      <c r="K35" s="297">
        <v>50000.0</v>
      </c>
      <c r="L35" s="298">
        <v>53940.0</v>
      </c>
      <c r="M35" s="61" t="s">
        <v>1815</v>
      </c>
      <c r="N35" s="1394" t="s">
        <v>1755</v>
      </c>
      <c r="O35" s="375" t="s">
        <v>1942</v>
      </c>
      <c r="P35" s="1397">
        <v>45368.0</v>
      </c>
      <c r="Q35" s="105" t="s">
        <v>1892</v>
      </c>
      <c r="R35" s="105"/>
      <c r="S35" s="247"/>
      <c r="T35" s="57" t="s">
        <v>252</v>
      </c>
      <c r="U35" s="1471" t="s">
        <v>334</v>
      </c>
      <c r="V35" s="79" t="s">
        <v>193</v>
      </c>
      <c r="W35" s="72"/>
      <c r="X35" s="322"/>
      <c r="Y35" s="322"/>
      <c r="Z35" s="63"/>
      <c r="AA35" s="105"/>
      <c r="AB35" s="323"/>
      <c r="AC35" s="323"/>
      <c r="AD35" s="105" t="s">
        <v>95</v>
      </c>
      <c r="AE35" s="105"/>
      <c r="AF35" s="105" t="s">
        <v>193</v>
      </c>
      <c r="AG35" s="105"/>
      <c r="AH35" s="175" t="s">
        <v>884</v>
      </c>
      <c r="AI35" s="105"/>
      <c r="AJ35" s="255"/>
      <c r="AK35" s="255"/>
      <c r="AL35" s="255"/>
      <c r="AM35" s="360" t="s">
        <v>1943</v>
      </c>
      <c r="AN35" s="360" t="s">
        <v>1943</v>
      </c>
      <c r="AO35" s="360" t="s">
        <v>1944</v>
      </c>
      <c r="AP35" s="159" t="s">
        <v>885</v>
      </c>
      <c r="AQ35" s="105"/>
      <c r="AR35" s="105"/>
      <c r="AS35" s="105"/>
      <c r="AT35" s="25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 t="s">
        <v>193</v>
      </c>
      <c r="BR35" s="105" t="s">
        <v>193</v>
      </c>
      <c r="BS35" s="105" t="s">
        <v>193</v>
      </c>
      <c r="BT35" s="105" t="s">
        <v>193</v>
      </c>
      <c r="BU35" s="105" t="s">
        <v>193</v>
      </c>
      <c r="BV35" s="105"/>
      <c r="BW35" s="105"/>
      <c r="BX35" s="105"/>
      <c r="BY35" s="105"/>
      <c r="BZ35" s="255"/>
      <c r="CA35" s="324"/>
      <c r="CB35" s="325"/>
      <c r="CC35" s="325"/>
      <c r="CD35" s="325"/>
      <c r="CE35" s="325"/>
      <c r="CF35" s="326"/>
      <c r="CG35" s="326"/>
      <c r="CH35" s="326"/>
      <c r="CI35" s="327"/>
      <c r="CJ35" s="63"/>
      <c r="CK35" s="274"/>
      <c r="CL35" s="325"/>
      <c r="CM35" s="327"/>
      <c r="CN35" s="63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167"/>
      <c r="DA35" s="167" t="s">
        <v>8</v>
      </c>
      <c r="DB35" s="104"/>
      <c r="DC35" s="104"/>
      <c r="DD35" s="104"/>
      <c r="DE35" s="104"/>
    </row>
    <row r="36" ht="15.0" customHeight="1">
      <c r="A36" s="1451"/>
      <c r="B36" s="1452"/>
      <c r="C36" s="1453"/>
      <c r="D36" s="1454"/>
      <c r="E36" s="1454"/>
      <c r="F36" s="1455"/>
      <c r="G36" s="1455"/>
      <c r="H36" s="1455"/>
      <c r="I36" s="1455"/>
      <c r="J36" s="1456" t="s">
        <v>111</v>
      </c>
      <c r="K36" s="1457">
        <f t="shared" ref="K36:L36" si="37">SUM(K35)</f>
        <v>50000</v>
      </c>
      <c r="L36" s="1458">
        <f t="shared" si="37"/>
        <v>53940</v>
      </c>
      <c r="M36" s="1459"/>
      <c r="N36" s="1455"/>
      <c r="O36" s="1453"/>
      <c r="P36" s="1455"/>
      <c r="Q36" s="1460"/>
      <c r="R36" s="1460"/>
      <c r="S36" s="1460"/>
      <c r="T36" s="1455"/>
      <c r="U36" s="1453"/>
      <c r="V36" s="1453"/>
      <c r="W36" s="1452"/>
      <c r="X36" s="1453"/>
      <c r="Y36" s="1461"/>
      <c r="Z36" s="1462"/>
      <c r="AA36" s="1462"/>
      <c r="AB36" s="1457">
        <f t="shared" ref="AB36:AC36" si="38">SUM(AB28:AB35)</f>
        <v>91000</v>
      </c>
      <c r="AC36" s="1457">
        <f t="shared" si="38"/>
        <v>1792.676</v>
      </c>
      <c r="AD36" s="1465"/>
      <c r="AE36" s="1466"/>
      <c r="AF36" s="1452"/>
      <c r="AG36" s="1452"/>
      <c r="AH36" s="1453"/>
      <c r="AI36" s="1453"/>
      <c r="AJ36" s="1452"/>
      <c r="AK36" s="1453"/>
      <c r="AL36" s="1453"/>
      <c r="AM36" s="1453"/>
      <c r="AN36" s="1453"/>
      <c r="AO36" s="1453"/>
      <c r="AP36" s="1453"/>
      <c r="AQ36" s="1453"/>
      <c r="AR36" s="1453"/>
      <c r="AS36" s="1465"/>
      <c r="AT36" s="1452"/>
      <c r="AU36" s="1452"/>
      <c r="AV36" s="1452"/>
      <c r="AW36" s="1466"/>
      <c r="AX36" s="1466"/>
      <c r="AY36" s="1466"/>
      <c r="AZ36" s="1466"/>
      <c r="BA36" s="1466"/>
      <c r="BB36" s="1452"/>
      <c r="BC36" s="1466"/>
      <c r="BD36" s="1466"/>
      <c r="BE36" s="1466"/>
      <c r="BF36" s="1466"/>
      <c r="BG36" s="1466"/>
      <c r="BH36" s="1452"/>
      <c r="BI36" s="1452"/>
      <c r="BJ36" s="1466"/>
      <c r="BK36" s="1466"/>
      <c r="BL36" s="1466"/>
      <c r="BM36" s="1466"/>
      <c r="BN36" s="1466"/>
      <c r="BO36" s="1452"/>
      <c r="BP36" s="1466"/>
      <c r="BQ36" s="1466"/>
      <c r="BR36" s="1466"/>
      <c r="BS36" s="1466"/>
      <c r="BT36" s="1466"/>
      <c r="BU36" s="1452"/>
      <c r="BV36" s="1466"/>
      <c r="BW36" s="1466"/>
      <c r="BX36" s="1466"/>
      <c r="BY36" s="1465"/>
      <c r="BZ36" s="1467"/>
      <c r="CA36" s="1468"/>
      <c r="CB36" s="1467"/>
      <c r="CC36" s="1469"/>
      <c r="CD36" s="1469"/>
      <c r="CE36" s="1469"/>
      <c r="CF36" s="1469"/>
      <c r="CG36" s="1469"/>
      <c r="CH36" s="1469"/>
      <c r="CI36" s="1469"/>
      <c r="CJ36" s="1469"/>
      <c r="CK36" s="1469"/>
      <c r="CL36" s="1469"/>
      <c r="CM36" s="1469"/>
      <c r="CN36" s="1469"/>
      <c r="CO36" s="1469"/>
      <c r="CP36" s="1469"/>
      <c r="CQ36" s="1469"/>
      <c r="CR36" s="1469"/>
      <c r="CS36" s="1469"/>
      <c r="CT36" s="1469"/>
      <c r="CU36" s="1469"/>
      <c r="CV36" s="1469"/>
      <c r="CW36" s="1469"/>
      <c r="CX36" s="1467"/>
      <c r="CY36" s="1467"/>
      <c r="CZ36" s="1470"/>
      <c r="DA36" s="1470"/>
    </row>
    <row r="37" ht="30.75" customHeight="1">
      <c r="A37" s="602">
        <v>1.0</v>
      </c>
      <c r="B37" s="54"/>
      <c r="C37" s="57" t="s">
        <v>8</v>
      </c>
      <c r="D37" s="57" t="s">
        <v>1945</v>
      </c>
      <c r="E37" s="57" t="s">
        <v>1946</v>
      </c>
      <c r="F37" s="445" t="s">
        <v>560</v>
      </c>
      <c r="G37" s="58" t="s">
        <v>567</v>
      </c>
      <c r="H37" s="57" t="s">
        <v>252</v>
      </c>
      <c r="I37" s="58" t="s">
        <v>1947</v>
      </c>
      <c r="J37" s="58" t="s">
        <v>1948</v>
      </c>
      <c r="K37" s="297">
        <v>50000.0</v>
      </c>
      <c r="L37" s="298">
        <v>55000.0</v>
      </c>
      <c r="M37" s="61" t="s">
        <v>1815</v>
      </c>
      <c r="N37" s="1394" t="s">
        <v>1755</v>
      </c>
      <c r="O37" s="375"/>
      <c r="P37" s="1397">
        <v>45380.0</v>
      </c>
      <c r="Q37" s="105" t="s">
        <v>1892</v>
      </c>
      <c r="R37" s="105"/>
      <c r="S37" s="247"/>
      <c r="T37" s="57" t="s">
        <v>252</v>
      </c>
      <c r="U37" s="1471" t="s">
        <v>334</v>
      </c>
      <c r="V37" s="79" t="s">
        <v>193</v>
      </c>
      <c r="W37" s="72"/>
      <c r="X37" s="322"/>
      <c r="Y37" s="322"/>
      <c r="Z37" s="63"/>
      <c r="AA37" s="105"/>
      <c r="AB37" s="323"/>
      <c r="AC37" s="323"/>
      <c r="AD37" s="105" t="s">
        <v>95</v>
      </c>
      <c r="AE37" s="105" t="s">
        <v>1894</v>
      </c>
      <c r="AF37" s="105" t="s">
        <v>193</v>
      </c>
      <c r="AG37" s="105"/>
      <c r="AH37" s="175" t="s">
        <v>884</v>
      </c>
      <c r="AI37" s="105"/>
      <c r="AJ37" s="255"/>
      <c r="AK37" s="255"/>
      <c r="AL37" s="255"/>
      <c r="AM37" s="360" t="s">
        <v>1949</v>
      </c>
      <c r="AN37" s="360" t="s">
        <v>1949</v>
      </c>
      <c r="AO37" s="360" t="s">
        <v>1950</v>
      </c>
      <c r="AP37" s="159" t="s">
        <v>885</v>
      </c>
      <c r="AQ37" s="105"/>
      <c r="AR37" s="105"/>
      <c r="AS37" s="105"/>
      <c r="AT37" s="25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 t="s">
        <v>193</v>
      </c>
      <c r="BR37" s="105" t="s">
        <v>193</v>
      </c>
      <c r="BS37" s="105" t="s">
        <v>193</v>
      </c>
      <c r="BT37" s="105" t="s">
        <v>193</v>
      </c>
      <c r="BU37" s="105" t="s">
        <v>193</v>
      </c>
      <c r="BV37" s="105"/>
      <c r="BW37" s="105"/>
      <c r="BX37" s="105"/>
      <c r="BY37" s="105"/>
      <c r="BZ37" s="255"/>
      <c r="CA37" s="324"/>
      <c r="CB37" s="325"/>
      <c r="CC37" s="325"/>
      <c r="CD37" s="325"/>
      <c r="CE37" s="325"/>
      <c r="CF37" s="326"/>
      <c r="CG37" s="326"/>
      <c r="CH37" s="326"/>
      <c r="CI37" s="327"/>
      <c r="CJ37" s="63"/>
      <c r="CK37" s="274"/>
      <c r="CL37" s="325"/>
      <c r="CM37" s="327"/>
      <c r="CN37" s="63"/>
      <c r="CO37" s="274"/>
      <c r="CP37" s="274"/>
      <c r="CQ37" s="274"/>
      <c r="CR37" s="274"/>
      <c r="CS37" s="274"/>
      <c r="CT37" s="274"/>
      <c r="CU37" s="274"/>
      <c r="CV37" s="274"/>
      <c r="CW37" s="274"/>
      <c r="CX37" s="274"/>
      <c r="CY37" s="274"/>
      <c r="CZ37" s="167"/>
      <c r="DA37" s="167" t="s">
        <v>8</v>
      </c>
      <c r="DB37" s="104"/>
      <c r="DC37" s="104"/>
      <c r="DD37" s="104"/>
      <c r="DE37" s="104"/>
    </row>
    <row r="38" ht="15.0" customHeight="1">
      <c r="A38" s="1451"/>
      <c r="B38" s="1452"/>
      <c r="C38" s="1453"/>
      <c r="D38" s="1454"/>
      <c r="E38" s="1454"/>
      <c r="F38" s="1455"/>
      <c r="G38" s="1455"/>
      <c r="H38" s="1455"/>
      <c r="I38" s="1455"/>
      <c r="J38" s="1456" t="s">
        <v>111</v>
      </c>
      <c r="K38" s="1457">
        <f t="shared" ref="K38:L38" si="39">SUM(K37)</f>
        <v>50000</v>
      </c>
      <c r="L38" s="1458">
        <f t="shared" si="39"/>
        <v>55000</v>
      </c>
      <c r="M38" s="1459"/>
      <c r="N38" s="1455"/>
      <c r="O38" s="1453"/>
      <c r="P38" s="1455"/>
      <c r="Q38" s="1460"/>
      <c r="R38" s="1460"/>
      <c r="S38" s="1460"/>
      <c r="T38" s="1455"/>
      <c r="U38" s="1453"/>
      <c r="V38" s="1453"/>
      <c r="W38" s="1452"/>
      <c r="X38" s="1453"/>
      <c r="Y38" s="1461"/>
      <c r="Z38" s="1462"/>
      <c r="AA38" s="1462"/>
      <c r="AB38" s="1457">
        <f t="shared" ref="AB38:AC38" si="40">SUM(AB30:AB37)</f>
        <v>167000</v>
      </c>
      <c r="AC38" s="1457">
        <f t="shared" si="40"/>
        <v>3252.424</v>
      </c>
      <c r="AD38" s="1465"/>
      <c r="AE38" s="1466"/>
      <c r="AF38" s="1452"/>
      <c r="AG38" s="1452"/>
      <c r="AH38" s="1453"/>
      <c r="AI38" s="1453"/>
      <c r="AJ38" s="1452"/>
      <c r="AK38" s="1453"/>
      <c r="AL38" s="1453"/>
      <c r="AM38" s="1453"/>
      <c r="AN38" s="1453"/>
      <c r="AO38" s="1453"/>
      <c r="AP38" s="1453"/>
      <c r="AQ38" s="1453"/>
      <c r="AR38" s="1453"/>
      <c r="AS38" s="1465"/>
      <c r="AT38" s="1452"/>
      <c r="AU38" s="1452"/>
      <c r="AV38" s="1452"/>
      <c r="AW38" s="1466"/>
      <c r="AX38" s="1466"/>
      <c r="AY38" s="1466"/>
      <c r="AZ38" s="1466"/>
      <c r="BA38" s="1466"/>
      <c r="BB38" s="1452"/>
      <c r="BC38" s="1466"/>
      <c r="BD38" s="1466"/>
      <c r="BE38" s="1466"/>
      <c r="BF38" s="1466"/>
      <c r="BG38" s="1466"/>
      <c r="BH38" s="1452"/>
      <c r="BI38" s="1452"/>
      <c r="BJ38" s="1466"/>
      <c r="BK38" s="1466"/>
      <c r="BL38" s="1466"/>
      <c r="BM38" s="1466"/>
      <c r="BN38" s="1466"/>
      <c r="BO38" s="1452"/>
      <c r="BP38" s="1466"/>
      <c r="BQ38" s="1466"/>
      <c r="BR38" s="1466"/>
      <c r="BS38" s="1466"/>
      <c r="BT38" s="1466"/>
      <c r="BU38" s="1452"/>
      <c r="BV38" s="1466"/>
      <c r="BW38" s="1466"/>
      <c r="BX38" s="1466"/>
      <c r="BY38" s="1465"/>
      <c r="BZ38" s="1467"/>
      <c r="CA38" s="1468"/>
      <c r="CB38" s="1467"/>
      <c r="CC38" s="1469"/>
      <c r="CD38" s="1469"/>
      <c r="CE38" s="1469"/>
      <c r="CF38" s="1469"/>
      <c r="CG38" s="1469"/>
      <c r="CH38" s="1469"/>
      <c r="CI38" s="1469"/>
      <c r="CJ38" s="1469"/>
      <c r="CK38" s="1469"/>
      <c r="CL38" s="1469"/>
      <c r="CM38" s="1469"/>
      <c r="CN38" s="1469"/>
      <c r="CO38" s="1469"/>
      <c r="CP38" s="1469"/>
      <c r="CQ38" s="1469"/>
      <c r="CR38" s="1469"/>
      <c r="CS38" s="1469"/>
      <c r="CT38" s="1469"/>
      <c r="CU38" s="1469"/>
      <c r="CV38" s="1469"/>
      <c r="CW38" s="1469"/>
      <c r="CX38" s="1467"/>
      <c r="CY38" s="1467"/>
      <c r="CZ38" s="1470"/>
      <c r="DA38" s="1470"/>
    </row>
    <row r="39" ht="15.75" customHeight="1">
      <c r="A39" s="1389">
        <v>1.0</v>
      </c>
      <c r="B39" s="101" t="s">
        <v>1807</v>
      </c>
      <c r="C39" s="175" t="s">
        <v>13</v>
      </c>
      <c r="D39" s="1390" t="s">
        <v>1951</v>
      </c>
      <c r="E39" s="1390" t="s">
        <v>1952</v>
      </c>
      <c r="F39" s="81" t="s">
        <v>26</v>
      </c>
      <c r="G39" s="81" t="s">
        <v>1953</v>
      </c>
      <c r="H39" s="81" t="s">
        <v>1954</v>
      </c>
      <c r="I39" s="81" t="s">
        <v>1955</v>
      </c>
      <c r="J39" s="1417" t="s">
        <v>1956</v>
      </c>
      <c r="K39" s="1392">
        <v>7500.0</v>
      </c>
      <c r="L39" s="1393">
        <v>7500.015</v>
      </c>
      <c r="M39" s="61" t="s">
        <v>1815</v>
      </c>
      <c r="N39" s="1394" t="s">
        <v>1755</v>
      </c>
      <c r="O39" s="175"/>
      <c r="P39" s="1397">
        <v>45373.0</v>
      </c>
      <c r="Q39" s="103"/>
      <c r="R39" s="103" t="s">
        <v>1957</v>
      </c>
      <c r="S39" s="1396"/>
      <c r="T39" s="81" t="s">
        <v>1954</v>
      </c>
      <c r="U39" s="175" t="s">
        <v>334</v>
      </c>
      <c r="V39" s="175" t="s">
        <v>193</v>
      </c>
      <c r="W39" s="1397">
        <v>45373.0</v>
      </c>
      <c r="X39" s="1398">
        <v>45373.993055555555</v>
      </c>
      <c r="Y39" s="1399">
        <v>45376.61597222222</v>
      </c>
      <c r="Z39" s="1400" t="str">
        <f t="shared" ref="Z39:Z46" si="41">INT(Y39-X39)&amp;" hari "&amp;HOUR(MOD(Y39-X39,1))&amp;" jam "&amp;MINUTE(MOD(Y39-X39,1))&amp;" menit "&amp;SECOND(MOD(Y39-X39,1))</f>
        <v>2 hari 14 jam 57 menit 0</v>
      </c>
      <c r="AA39" s="1401">
        <f t="shared" ref="AA39:AA46" si="42">AB39-L39</f>
        <v>-0.015</v>
      </c>
      <c r="AB39" s="1393">
        <v>7500.0</v>
      </c>
      <c r="AC39" s="1393">
        <v>0.0</v>
      </c>
      <c r="AD39" s="1391" t="s">
        <v>191</v>
      </c>
      <c r="AE39" s="1402"/>
      <c r="AF39" s="101"/>
      <c r="AG39" s="101"/>
      <c r="AH39" s="175" t="s">
        <v>884</v>
      </c>
      <c r="AI39" s="175"/>
      <c r="AJ39" s="101"/>
      <c r="AK39" s="175"/>
      <c r="AL39" s="1403"/>
      <c r="AM39" s="1416">
        <v>754282.0</v>
      </c>
      <c r="AN39" s="159"/>
      <c r="AO39" s="1416">
        <v>754282.0</v>
      </c>
      <c r="AP39" s="159" t="s">
        <v>192</v>
      </c>
      <c r="AQ39" s="1405">
        <v>96000.0</v>
      </c>
      <c r="AR39" s="175"/>
      <c r="AS39" s="175"/>
      <c r="AT39" s="1404"/>
      <c r="AU39" s="101"/>
      <c r="AV39" s="101"/>
      <c r="AW39" s="101"/>
      <c r="AX39" s="100"/>
      <c r="AY39" s="101"/>
      <c r="AZ39" s="101"/>
      <c r="BA39" s="101"/>
      <c r="BB39" s="101"/>
      <c r="BC39" s="101"/>
      <c r="BD39" s="101"/>
      <c r="BE39" s="101"/>
      <c r="BF39" s="100"/>
      <c r="BG39" s="100"/>
      <c r="BH39" s="101"/>
      <c r="BI39" s="101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391"/>
      <c r="BZ39" s="1405">
        <v>96000.0</v>
      </c>
      <c r="CA39" s="101" t="s">
        <v>1819</v>
      </c>
      <c r="CB39" s="1405">
        <v>3.0E7</v>
      </c>
      <c r="CC39" s="326"/>
      <c r="CD39" s="326"/>
      <c r="CE39" s="326">
        <v>45371.53125</v>
      </c>
      <c r="CF39" s="326">
        <v>45371.9375</v>
      </c>
      <c r="CG39" s="326">
        <v>45372.336805555555</v>
      </c>
      <c r="CH39" s="326">
        <v>45373.958333333336</v>
      </c>
      <c r="CI39" s="327">
        <f t="shared" ref="CI39:CI46" si="43">CH39-CE39</f>
        <v>2.427083333</v>
      </c>
      <c r="CJ39" s="63" t="str">
        <f t="shared" ref="CJ39:CJ46" si="44">INT(CH39-CE39)&amp;" hari "&amp;HOUR(MOD(CH39-CE39,1))&amp;" jam "&amp;MINUTE(MOD(CH39-CE39,1))&amp;" menit "&amp;SECOND(MOD(CH39-CE39,1))</f>
        <v>2 hari 10 jam 15 menit 0</v>
      </c>
      <c r="CK39" s="326"/>
      <c r="CL39" s="326">
        <v>45376.61597222222</v>
      </c>
      <c r="CM39" s="327">
        <f t="shared" ref="CM39:CM46" si="45">CL39-CE39</f>
        <v>5.084722222</v>
      </c>
      <c r="CN39" s="63" t="str">
        <f t="shared" ref="CN39:CN46" si="46">INT(CL39-CE39)&amp;" hari "&amp;HOUR(MOD(CL39-CE39,1))&amp;" jam "&amp;MINUTE(MOD(CL39-CE39,1))&amp;" menit "&amp;SECOND(MOD(CL39-CE39,1))</f>
        <v>5 hari 2 jam 2 menit 0</v>
      </c>
      <c r="CO39" s="326"/>
      <c r="CP39" s="326">
        <v>45380.208333333336</v>
      </c>
      <c r="CQ39" s="326">
        <v>45380.82986111111</v>
      </c>
      <c r="CR39" s="326">
        <v>45380.836805555555</v>
      </c>
      <c r="CS39" s="326">
        <v>45381.399305555555</v>
      </c>
      <c r="CT39" s="327">
        <f t="shared" ref="CT39:CT46" si="47">CS39-CP39</f>
        <v>1.190972222</v>
      </c>
      <c r="CU39" s="63" t="str">
        <f t="shared" ref="CU39:CU46" si="48">INT(CS39-CP39)&amp;" hari "&amp;HOUR(MOD(CS39-CP39,1))&amp;" jam "&amp;MINUTE(MOD(CS39-CP39,1))&amp;" menit "&amp;SECOND(MOD(CS39-CP39,1))</f>
        <v>1 hari 4 jam 35 menit 0</v>
      </c>
      <c r="CV39" s="327">
        <f t="shared" ref="CV39:CV46" si="49">CM39+CT39</f>
        <v>6.275694444</v>
      </c>
      <c r="CW39" s="63" t="str">
        <f t="shared" ref="CW39:CW46" si="50">INT(CV39)&amp;" hari "&amp;HOUR(MOD(CV39,1))&amp;" jam "&amp;MINUTE(MOD(CV39,1))&amp;" menit "&amp;SECOND(MOD(CV39,1))</f>
        <v>6 hari 6 jam 37 menit 0</v>
      </c>
      <c r="CX39" s="1397"/>
      <c r="CY39" s="1397"/>
      <c r="CZ39" s="1411" t="s">
        <v>359</v>
      </c>
      <c r="DA39" s="1474" t="s">
        <v>1958</v>
      </c>
    </row>
    <row r="40" ht="15.75" customHeight="1">
      <c r="A40" s="1389">
        <v>2.0</v>
      </c>
      <c r="B40" s="101" t="s">
        <v>1807</v>
      </c>
      <c r="C40" s="175" t="s">
        <v>13</v>
      </c>
      <c r="D40" s="1390" t="s">
        <v>1951</v>
      </c>
      <c r="E40" s="1390" t="s">
        <v>1952</v>
      </c>
      <c r="F40" s="81" t="s">
        <v>26</v>
      </c>
      <c r="G40" s="81" t="s">
        <v>1953</v>
      </c>
      <c r="H40" s="81" t="s">
        <v>1954</v>
      </c>
      <c r="I40" s="81" t="s">
        <v>1959</v>
      </c>
      <c r="J40" s="1417" t="s">
        <v>1960</v>
      </c>
      <c r="K40" s="1392">
        <v>7500.0</v>
      </c>
      <c r="L40" s="1393">
        <v>7501.964</v>
      </c>
      <c r="M40" s="61" t="s">
        <v>1815</v>
      </c>
      <c r="N40" s="1394" t="s">
        <v>1755</v>
      </c>
      <c r="O40" s="175"/>
      <c r="P40" s="1479">
        <v>45378.0</v>
      </c>
      <c r="Q40" s="103"/>
      <c r="R40" s="103" t="s">
        <v>1957</v>
      </c>
      <c r="S40" s="1396"/>
      <c r="T40" s="81" t="s">
        <v>1954</v>
      </c>
      <c r="U40" s="175" t="s">
        <v>334</v>
      </c>
      <c r="V40" s="175" t="s">
        <v>193</v>
      </c>
      <c r="W40" s="1397">
        <v>45378.0</v>
      </c>
      <c r="X40" s="1398">
        <v>45378.131944444445</v>
      </c>
      <c r="Y40" s="1399">
        <v>45378.44930555556</v>
      </c>
      <c r="Z40" s="1400" t="str">
        <f t="shared" si="41"/>
        <v>0 hari 7 jam 37 menit 0</v>
      </c>
      <c r="AA40" s="1401">
        <f t="shared" si="42"/>
        <v>-1.964</v>
      </c>
      <c r="AB40" s="1393">
        <v>7500.0</v>
      </c>
      <c r="AC40" s="1393">
        <v>0.0</v>
      </c>
      <c r="AD40" s="1391" t="s">
        <v>191</v>
      </c>
      <c r="AE40" s="1402"/>
      <c r="AF40" s="101"/>
      <c r="AG40" s="101"/>
      <c r="AH40" s="175" t="s">
        <v>884</v>
      </c>
      <c r="AI40" s="175"/>
      <c r="AJ40" s="1410"/>
      <c r="AK40" s="1403"/>
      <c r="AL40" s="1403"/>
      <c r="AM40" s="1416">
        <v>747672.02</v>
      </c>
      <c r="AN40" s="159"/>
      <c r="AO40" s="1416">
        <v>747672.02</v>
      </c>
      <c r="AP40" s="159" t="s">
        <v>192</v>
      </c>
      <c r="AQ40" s="1405">
        <v>95090.0</v>
      </c>
      <c r="AR40" s="175"/>
      <c r="AS40" s="175"/>
      <c r="AT40" s="1404"/>
      <c r="AU40" s="101"/>
      <c r="AV40" s="101"/>
      <c r="AW40" s="101"/>
      <c r="AX40" s="100"/>
      <c r="AY40" s="101"/>
      <c r="AZ40" s="101"/>
      <c r="BA40" s="101"/>
      <c r="BB40" s="101"/>
      <c r="BC40" s="101"/>
      <c r="BD40" s="101"/>
      <c r="BE40" s="101"/>
      <c r="BF40" s="100"/>
      <c r="BG40" s="100"/>
      <c r="BH40" s="101"/>
      <c r="BI40" s="101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391"/>
      <c r="BZ40" s="1405">
        <v>95090.0</v>
      </c>
      <c r="CA40" s="101" t="s">
        <v>1961</v>
      </c>
      <c r="CB40" s="1405">
        <v>3.0E7</v>
      </c>
      <c r="CC40" s="326"/>
      <c r="CD40" s="326"/>
      <c r="CE40" s="326">
        <v>45373.791666666664</v>
      </c>
      <c r="CF40" s="326">
        <v>45376.34722222222</v>
      </c>
      <c r="CG40" s="326">
        <v>45376.479166666664</v>
      </c>
      <c r="CH40" s="326">
        <v>45378.118055555555</v>
      </c>
      <c r="CI40" s="327">
        <f t="shared" si="43"/>
        <v>4.326388889</v>
      </c>
      <c r="CJ40" s="63" t="str">
        <f t="shared" si="44"/>
        <v>4 hari 7 jam 50 menit 0</v>
      </c>
      <c r="CK40" s="326"/>
      <c r="CL40" s="326">
        <v>45378.44930555556</v>
      </c>
      <c r="CM40" s="327">
        <f t="shared" si="45"/>
        <v>4.657638889</v>
      </c>
      <c r="CN40" s="63" t="str">
        <f t="shared" si="46"/>
        <v>4 hari 15 jam 47 menit 0</v>
      </c>
      <c r="CO40" s="1473"/>
      <c r="CP40" s="1473">
        <v>45384.05902777778</v>
      </c>
      <c r="CQ40" s="1473">
        <v>45384.20138888889</v>
      </c>
      <c r="CR40" s="1473">
        <v>45384.20138888889</v>
      </c>
      <c r="CS40" s="1473">
        <v>45384.625</v>
      </c>
      <c r="CT40" s="327">
        <f t="shared" si="47"/>
        <v>0.5659722222</v>
      </c>
      <c r="CU40" s="63" t="str">
        <f t="shared" si="48"/>
        <v>0 hari 13 jam 35 menit 0</v>
      </c>
      <c r="CV40" s="327">
        <f t="shared" si="49"/>
        <v>5.223611111</v>
      </c>
      <c r="CW40" s="63" t="str">
        <f t="shared" si="50"/>
        <v>5 hari 5 jam 22 menit 0</v>
      </c>
      <c r="CX40" s="1397"/>
      <c r="CY40" s="1397"/>
      <c r="CZ40" s="1411" t="s">
        <v>359</v>
      </c>
      <c r="DA40" s="1474" t="s">
        <v>1958</v>
      </c>
    </row>
    <row r="41" ht="15.75" customHeight="1">
      <c r="A41" s="1389">
        <v>3.0</v>
      </c>
      <c r="B41" s="101" t="s">
        <v>1807</v>
      </c>
      <c r="C41" s="175" t="s">
        <v>13</v>
      </c>
      <c r="D41" s="1390" t="s">
        <v>1951</v>
      </c>
      <c r="E41" s="1390" t="s">
        <v>1952</v>
      </c>
      <c r="F41" s="81" t="s">
        <v>26</v>
      </c>
      <c r="G41" s="81" t="s">
        <v>1953</v>
      </c>
      <c r="H41" s="81" t="s">
        <v>1954</v>
      </c>
      <c r="I41" s="81" t="s">
        <v>1962</v>
      </c>
      <c r="J41" s="1417" t="s">
        <v>1963</v>
      </c>
      <c r="K41" s="1392">
        <v>7500.0</v>
      </c>
      <c r="L41" s="1393">
        <v>7509.2</v>
      </c>
      <c r="M41" s="61" t="s">
        <v>1815</v>
      </c>
      <c r="N41" s="1394" t="s">
        <v>1755</v>
      </c>
      <c r="O41" s="175"/>
      <c r="P41" s="1397">
        <v>45385.0</v>
      </c>
      <c r="Q41" s="103"/>
      <c r="R41" s="103" t="s">
        <v>1957</v>
      </c>
      <c r="S41" s="1396"/>
      <c r="T41" s="81" t="s">
        <v>1954</v>
      </c>
      <c r="U41" s="175" t="s">
        <v>334</v>
      </c>
      <c r="V41" s="175" t="s">
        <v>193</v>
      </c>
      <c r="W41" s="1397">
        <v>45385.0</v>
      </c>
      <c r="X41" s="1398">
        <v>45385.61111111111</v>
      </c>
      <c r="Y41" s="1399">
        <v>45385.836805555555</v>
      </c>
      <c r="Z41" s="1400" t="str">
        <f t="shared" si="41"/>
        <v>0 hari 5 jam 25 menit 0</v>
      </c>
      <c r="AA41" s="1401">
        <f t="shared" si="42"/>
        <v>-9.2</v>
      </c>
      <c r="AB41" s="1393">
        <v>7500.0</v>
      </c>
      <c r="AC41" s="1393">
        <v>0.0</v>
      </c>
      <c r="AD41" s="1391" t="s">
        <v>191</v>
      </c>
      <c r="AE41" s="1402"/>
      <c r="AF41" s="101"/>
      <c r="AG41" s="101"/>
      <c r="AH41" s="175" t="s">
        <v>884</v>
      </c>
      <c r="AI41" s="175"/>
      <c r="AJ41" s="1410"/>
      <c r="AK41" s="1403"/>
      <c r="AL41" s="1403"/>
      <c r="AM41" s="1416">
        <v>739338.0</v>
      </c>
      <c r="AN41" s="159"/>
      <c r="AO41" s="1416">
        <v>739338.0</v>
      </c>
      <c r="AP41" s="159" t="s">
        <v>192</v>
      </c>
      <c r="AQ41" s="1405">
        <v>95090.0</v>
      </c>
      <c r="AR41" s="175"/>
      <c r="AS41" s="175"/>
      <c r="AT41" s="1404"/>
      <c r="AU41" s="101"/>
      <c r="AV41" s="101"/>
      <c r="AW41" s="101"/>
      <c r="AX41" s="100"/>
      <c r="AY41" s="101"/>
      <c r="AZ41" s="101"/>
      <c r="BA41" s="101"/>
      <c r="BB41" s="101"/>
      <c r="BC41" s="101"/>
      <c r="BD41" s="101"/>
      <c r="BE41" s="101"/>
      <c r="BF41" s="100"/>
      <c r="BG41" s="100"/>
      <c r="BH41" s="101"/>
      <c r="BI41" s="101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391"/>
      <c r="BZ41" s="1405">
        <v>95090.0</v>
      </c>
      <c r="CA41" s="101" t="s">
        <v>276</v>
      </c>
      <c r="CB41" s="1410" t="s">
        <v>276</v>
      </c>
      <c r="CC41" s="326"/>
      <c r="CD41" s="326"/>
      <c r="CE41" s="326">
        <v>45379.23611111111</v>
      </c>
      <c r="CF41" s="1473">
        <v>45383.493055555555</v>
      </c>
      <c r="CG41" s="1473">
        <v>45383.993055555555</v>
      </c>
      <c r="CH41" s="1473">
        <v>45385.583333333336</v>
      </c>
      <c r="CI41" s="327">
        <f t="shared" si="43"/>
        <v>6.347222222</v>
      </c>
      <c r="CJ41" s="63" t="str">
        <f t="shared" si="44"/>
        <v>6 hari 8 jam 20 menit 0</v>
      </c>
      <c r="CK41" s="1473"/>
      <c r="CL41" s="1473">
        <v>45385.836805555555</v>
      </c>
      <c r="CM41" s="327">
        <f t="shared" si="45"/>
        <v>6.600694444</v>
      </c>
      <c r="CN41" s="63" t="str">
        <f t="shared" si="46"/>
        <v>6 hari 14 jam 25 menit 0</v>
      </c>
      <c r="CO41" s="1473"/>
      <c r="CP41" s="1473">
        <v>45389.23611111111</v>
      </c>
      <c r="CQ41" s="1473">
        <v>45389.614583333336</v>
      </c>
      <c r="CR41" s="1473">
        <v>45389.635416666664</v>
      </c>
      <c r="CS41" s="1473">
        <v>45390.03472222222</v>
      </c>
      <c r="CT41" s="327">
        <f t="shared" si="47"/>
        <v>0.7986111111</v>
      </c>
      <c r="CU41" s="63" t="str">
        <f t="shared" si="48"/>
        <v>0 hari 19 jam 10 menit 0</v>
      </c>
      <c r="CV41" s="327">
        <f t="shared" si="49"/>
        <v>7.399305556</v>
      </c>
      <c r="CW41" s="63" t="str">
        <f t="shared" si="50"/>
        <v>7 hari 9 jam 35 menit 0</v>
      </c>
      <c r="CX41" s="1397"/>
      <c r="CY41" s="1397"/>
      <c r="CZ41" s="1411" t="s">
        <v>359</v>
      </c>
      <c r="DA41" s="1474" t="s">
        <v>1958</v>
      </c>
    </row>
    <row r="42" ht="15.75" customHeight="1">
      <c r="A42" s="1389">
        <v>4.0</v>
      </c>
      <c r="B42" s="101" t="s">
        <v>1807</v>
      </c>
      <c r="C42" s="175" t="s">
        <v>13</v>
      </c>
      <c r="D42" s="1390" t="s">
        <v>1951</v>
      </c>
      <c r="E42" s="1390" t="s">
        <v>1952</v>
      </c>
      <c r="F42" s="81" t="s">
        <v>26</v>
      </c>
      <c r="G42" s="81" t="s">
        <v>1953</v>
      </c>
      <c r="H42" s="1390" t="s">
        <v>1954</v>
      </c>
      <c r="I42" s="81" t="s">
        <v>1964</v>
      </c>
      <c r="J42" s="1390" t="s">
        <v>1965</v>
      </c>
      <c r="K42" s="1392">
        <v>7500.0</v>
      </c>
      <c r="L42" s="1393">
        <v>7543.938</v>
      </c>
      <c r="M42" s="61" t="s">
        <v>1815</v>
      </c>
      <c r="N42" s="1394" t="s">
        <v>1755</v>
      </c>
      <c r="O42" s="175"/>
      <c r="P42" s="1397">
        <v>45380.0</v>
      </c>
      <c r="Q42" s="103"/>
      <c r="R42" s="103" t="s">
        <v>1957</v>
      </c>
      <c r="S42" s="103"/>
      <c r="T42" s="1390" t="s">
        <v>1954</v>
      </c>
      <c r="U42" s="175" t="s">
        <v>334</v>
      </c>
      <c r="V42" s="175" t="s">
        <v>193</v>
      </c>
      <c r="W42" s="1397">
        <v>45380.0</v>
      </c>
      <c r="X42" s="1398">
        <v>45380.177083333336</v>
      </c>
      <c r="Y42" s="1399">
        <v>45380.77847222222</v>
      </c>
      <c r="Z42" s="1400" t="str">
        <f t="shared" si="41"/>
        <v>0 hari 14 jam 26 menit 0</v>
      </c>
      <c r="AA42" s="1401">
        <f t="shared" si="42"/>
        <v>-43.938</v>
      </c>
      <c r="AB42" s="1393">
        <v>7500.0</v>
      </c>
      <c r="AC42" s="1393">
        <v>0.0</v>
      </c>
      <c r="AD42" s="1391" t="s">
        <v>191</v>
      </c>
      <c r="AE42" s="1402"/>
      <c r="AF42" s="101"/>
      <c r="AG42" s="101"/>
      <c r="AH42" s="175" t="s">
        <v>884</v>
      </c>
      <c r="AI42" s="175"/>
      <c r="AJ42" s="1410"/>
      <c r="AK42" s="1403"/>
      <c r="AL42" s="1403"/>
      <c r="AM42" s="1416">
        <v>735579.2</v>
      </c>
      <c r="AN42" s="159"/>
      <c r="AO42" s="1416">
        <v>735579.2</v>
      </c>
      <c r="AP42" s="159" t="s">
        <v>192</v>
      </c>
      <c r="AQ42" s="1405">
        <v>104099.0</v>
      </c>
      <c r="AR42" s="175"/>
      <c r="AS42" s="175"/>
      <c r="AT42" s="1404"/>
      <c r="AU42" s="101"/>
      <c r="AV42" s="101"/>
      <c r="AW42" s="101"/>
      <c r="AX42" s="100"/>
      <c r="AY42" s="101"/>
      <c r="AZ42" s="101"/>
      <c r="BA42" s="101"/>
      <c r="BB42" s="101"/>
      <c r="BC42" s="101"/>
      <c r="BD42" s="101"/>
      <c r="BE42" s="101"/>
      <c r="BF42" s="100"/>
      <c r="BG42" s="100"/>
      <c r="BH42" s="101"/>
      <c r="BI42" s="101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391"/>
      <c r="BZ42" s="1405">
        <v>104099.0</v>
      </c>
      <c r="CA42" s="101" t="s">
        <v>1961</v>
      </c>
      <c r="CB42" s="1405">
        <v>3.0E7</v>
      </c>
      <c r="CC42" s="326"/>
      <c r="CD42" s="326"/>
      <c r="CE42" s="326">
        <v>45375.57638888889</v>
      </c>
      <c r="CF42" s="326">
        <v>45378.60763888889</v>
      </c>
      <c r="CG42" s="326">
        <v>45378.822916666664</v>
      </c>
      <c r="CH42" s="326">
        <v>45380.166666666664</v>
      </c>
      <c r="CI42" s="327">
        <f t="shared" si="43"/>
        <v>4.590277778</v>
      </c>
      <c r="CJ42" s="63" t="str">
        <f t="shared" si="44"/>
        <v>4 hari 14 jam 10 menit 0</v>
      </c>
      <c r="CK42" s="326"/>
      <c r="CL42" s="326">
        <v>45380.77847222222</v>
      </c>
      <c r="CM42" s="327">
        <f t="shared" si="45"/>
        <v>5.202083333</v>
      </c>
      <c r="CN42" s="63" t="str">
        <f t="shared" si="46"/>
        <v>5 hari 4 jam 51 menit 0</v>
      </c>
      <c r="CO42" s="1473"/>
      <c r="CP42" s="1473">
        <v>45384.125</v>
      </c>
      <c r="CQ42" s="1473">
        <v>45384.15277777778</v>
      </c>
      <c r="CR42" s="1473">
        <v>45384.15625</v>
      </c>
      <c r="CS42" s="1473">
        <v>45385.0</v>
      </c>
      <c r="CT42" s="327">
        <f t="shared" si="47"/>
        <v>0.875</v>
      </c>
      <c r="CU42" s="63" t="str">
        <f t="shared" si="48"/>
        <v>0 hari 21 jam 0 menit 0</v>
      </c>
      <c r="CV42" s="327">
        <f t="shared" si="49"/>
        <v>6.077083333</v>
      </c>
      <c r="CW42" s="63" t="str">
        <f t="shared" si="50"/>
        <v>6 hari 1 jam 51 menit 0</v>
      </c>
      <c r="CX42" s="1397"/>
      <c r="CY42" s="1397"/>
      <c r="CZ42" s="1411" t="s">
        <v>359</v>
      </c>
      <c r="DA42" s="1474" t="s">
        <v>1958</v>
      </c>
    </row>
    <row r="43" ht="15.75" customHeight="1">
      <c r="A43" s="1389">
        <v>5.0</v>
      </c>
      <c r="B43" s="101" t="s">
        <v>1807</v>
      </c>
      <c r="C43" s="175" t="s">
        <v>13</v>
      </c>
      <c r="D43" s="1390" t="s">
        <v>1951</v>
      </c>
      <c r="E43" s="1390" t="s">
        <v>1928</v>
      </c>
      <c r="F43" s="1390" t="s">
        <v>18</v>
      </c>
      <c r="G43" s="1390" t="s">
        <v>1929</v>
      </c>
      <c r="H43" s="1390" t="s">
        <v>1848</v>
      </c>
      <c r="I43" s="81" t="s">
        <v>736</v>
      </c>
      <c r="J43" s="1417" t="s">
        <v>1966</v>
      </c>
      <c r="K43" s="1392">
        <v>5000.0</v>
      </c>
      <c r="L43" s="1393">
        <v>4928.395</v>
      </c>
      <c r="M43" s="61" t="s">
        <v>1815</v>
      </c>
      <c r="N43" s="1394" t="s">
        <v>1755</v>
      </c>
      <c r="O43" s="175"/>
      <c r="P43" s="1397">
        <v>45379.0</v>
      </c>
      <c r="Q43" s="1396"/>
      <c r="R43" s="1396" t="s">
        <v>1931</v>
      </c>
      <c r="S43" s="103"/>
      <c r="T43" s="1390" t="s">
        <v>1848</v>
      </c>
      <c r="U43" s="175" t="s">
        <v>1224</v>
      </c>
      <c r="V43" s="175" t="s">
        <v>193</v>
      </c>
      <c r="W43" s="1397">
        <v>45379.0</v>
      </c>
      <c r="X43" s="1398">
        <v>45379.302083333336</v>
      </c>
      <c r="Y43" s="1399">
        <v>45379.78055555555</v>
      </c>
      <c r="Z43" s="1400" t="str">
        <f t="shared" si="41"/>
        <v>0 hari 11 jam 29 menit 0</v>
      </c>
      <c r="AA43" s="1401">
        <f t="shared" si="42"/>
        <v>71.605</v>
      </c>
      <c r="AB43" s="1393">
        <v>5000.0</v>
      </c>
      <c r="AC43" s="1393">
        <f>AB43-L43</f>
        <v>71.605</v>
      </c>
      <c r="AD43" s="1391" t="s">
        <v>191</v>
      </c>
      <c r="AE43" s="1402"/>
      <c r="AF43" s="101"/>
      <c r="AG43" s="101"/>
      <c r="AH43" s="175" t="s">
        <v>884</v>
      </c>
      <c r="AI43" s="175"/>
      <c r="AJ43" s="1410"/>
      <c r="AK43" s="1403"/>
      <c r="AL43" s="1403"/>
      <c r="AM43" s="1416">
        <v>994924.0</v>
      </c>
      <c r="AN43" s="159"/>
      <c r="AO43" s="1416">
        <v>994924.0</v>
      </c>
      <c r="AP43" s="159" t="s">
        <v>192</v>
      </c>
      <c r="AQ43" s="1405">
        <v>117117.0</v>
      </c>
      <c r="AR43" s="175"/>
      <c r="AS43" s="175"/>
      <c r="AT43" s="1404"/>
      <c r="AU43" s="101"/>
      <c r="AV43" s="101"/>
      <c r="AW43" s="101"/>
      <c r="AX43" s="100"/>
      <c r="AY43" s="101"/>
      <c r="AZ43" s="101"/>
      <c r="BA43" s="101"/>
      <c r="BB43" s="101"/>
      <c r="BC43" s="101"/>
      <c r="BD43" s="101"/>
      <c r="BE43" s="101"/>
      <c r="BF43" s="100"/>
      <c r="BG43" s="100"/>
      <c r="BH43" s="101"/>
      <c r="BI43" s="101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391"/>
      <c r="BZ43" s="1405">
        <v>117117.0</v>
      </c>
      <c r="CA43" s="101" t="s">
        <v>1967</v>
      </c>
      <c r="CB43" s="1405">
        <v>2.5E7</v>
      </c>
      <c r="CC43" s="326"/>
      <c r="CD43" s="326"/>
      <c r="CE43" s="326">
        <v>45377.333333333336</v>
      </c>
      <c r="CF43" s="326">
        <v>45377.375</v>
      </c>
      <c r="CG43" s="326">
        <v>45377.54513888889</v>
      </c>
      <c r="CH43" s="326">
        <v>45379.04513888889</v>
      </c>
      <c r="CI43" s="327">
        <f t="shared" si="43"/>
        <v>1.711805556</v>
      </c>
      <c r="CJ43" s="63" t="str">
        <f t="shared" si="44"/>
        <v>1 hari 17 jam 5 menit 0</v>
      </c>
      <c r="CK43" s="326"/>
      <c r="CL43" s="326">
        <v>45379.78055555555</v>
      </c>
      <c r="CM43" s="327">
        <f t="shared" si="45"/>
        <v>2.447222222</v>
      </c>
      <c r="CN43" s="63" t="str">
        <f t="shared" si="46"/>
        <v>2 hari 10 jam 44 menit 0</v>
      </c>
      <c r="CO43" s="1473"/>
      <c r="CP43" s="1473">
        <v>45385.166666666664</v>
      </c>
      <c r="CQ43" s="1473">
        <v>45385.4375</v>
      </c>
      <c r="CR43" s="1473">
        <v>45385.4375</v>
      </c>
      <c r="CS43" s="1473">
        <v>45385.694444444445</v>
      </c>
      <c r="CT43" s="327">
        <f t="shared" si="47"/>
        <v>0.5277777778</v>
      </c>
      <c r="CU43" s="63" t="str">
        <f t="shared" si="48"/>
        <v>0 hari 12 jam 40 menit 0</v>
      </c>
      <c r="CV43" s="327">
        <f t="shared" si="49"/>
        <v>2.975</v>
      </c>
      <c r="CW43" s="63" t="str">
        <f t="shared" si="50"/>
        <v>2 hari 23 jam 24 menit 0</v>
      </c>
      <c r="CX43" s="1397"/>
      <c r="CY43" s="1397"/>
      <c r="CZ43" s="1411" t="s">
        <v>359</v>
      </c>
      <c r="DA43" s="1474" t="s">
        <v>1958</v>
      </c>
    </row>
    <row r="44" ht="15.75" customHeight="1">
      <c r="A44" s="1389">
        <v>6.0</v>
      </c>
      <c r="B44" s="101" t="s">
        <v>1807</v>
      </c>
      <c r="C44" s="175" t="s">
        <v>13</v>
      </c>
      <c r="D44" s="1390" t="s">
        <v>1951</v>
      </c>
      <c r="E44" s="1390" t="s">
        <v>1968</v>
      </c>
      <c r="F44" s="1390" t="s">
        <v>1969</v>
      </c>
      <c r="G44" s="1390" t="s">
        <v>1970</v>
      </c>
      <c r="H44" s="1390" t="s">
        <v>1971</v>
      </c>
      <c r="I44" s="81" t="s">
        <v>1972</v>
      </c>
      <c r="J44" s="1417" t="s">
        <v>1973</v>
      </c>
      <c r="K44" s="1392">
        <v>7500.0</v>
      </c>
      <c r="L44" s="1393">
        <v>7504.047</v>
      </c>
      <c r="M44" s="61" t="s">
        <v>1815</v>
      </c>
      <c r="N44" s="1394" t="s">
        <v>1755</v>
      </c>
      <c r="O44" s="175"/>
      <c r="P44" s="1397">
        <v>45382.0</v>
      </c>
      <c r="Q44" s="1396"/>
      <c r="R44" s="1396" t="s">
        <v>1974</v>
      </c>
      <c r="S44" s="103"/>
      <c r="T44" s="81" t="s">
        <v>1975</v>
      </c>
      <c r="U44" s="175" t="s">
        <v>1224</v>
      </c>
      <c r="V44" s="175" t="s">
        <v>193</v>
      </c>
      <c r="W44" s="1397">
        <v>45382.0</v>
      </c>
      <c r="X44" s="1398">
        <v>45382.083333333336</v>
      </c>
      <c r="Y44" s="1399">
        <v>45383.23125</v>
      </c>
      <c r="Z44" s="1400" t="str">
        <f t="shared" si="41"/>
        <v>1 hari 3 jam 33 menit 0</v>
      </c>
      <c r="AA44" s="1401">
        <f t="shared" si="42"/>
        <v>-4.047</v>
      </c>
      <c r="AB44" s="1393">
        <v>7500.0</v>
      </c>
      <c r="AC44" s="1393">
        <v>0.0</v>
      </c>
      <c r="AD44" s="1391" t="s">
        <v>191</v>
      </c>
      <c r="AE44" s="1402"/>
      <c r="AF44" s="101"/>
      <c r="AG44" s="101"/>
      <c r="AH44" s="175" t="s">
        <v>884</v>
      </c>
      <c r="AI44" s="175"/>
      <c r="AJ44" s="1410"/>
      <c r="AK44" s="1403"/>
      <c r="AL44" s="1403"/>
      <c r="AM44" s="1416">
        <v>970000.0</v>
      </c>
      <c r="AN44" s="159"/>
      <c r="AO44" s="1416">
        <v>970000.0</v>
      </c>
      <c r="AP44" s="159" t="s">
        <v>192</v>
      </c>
      <c r="AQ44" s="1405">
        <v>95090.0</v>
      </c>
      <c r="AR44" s="175"/>
      <c r="AS44" s="175"/>
      <c r="AT44" s="1404"/>
      <c r="AU44" s="101"/>
      <c r="AV44" s="101"/>
      <c r="AW44" s="101"/>
      <c r="AX44" s="100"/>
      <c r="AY44" s="101"/>
      <c r="AZ44" s="101"/>
      <c r="BA44" s="101"/>
      <c r="BB44" s="101"/>
      <c r="BC44" s="101"/>
      <c r="BD44" s="101"/>
      <c r="BE44" s="101"/>
      <c r="BF44" s="100"/>
      <c r="BG44" s="100"/>
      <c r="BH44" s="101"/>
      <c r="BI44" s="101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391"/>
      <c r="BZ44" s="1405">
        <v>95090.0</v>
      </c>
      <c r="CA44" s="101" t="s">
        <v>1843</v>
      </c>
      <c r="CB44" s="1405">
        <v>3.0E7</v>
      </c>
      <c r="CC44" s="326"/>
      <c r="CD44" s="326"/>
      <c r="CE44" s="326">
        <v>45377.416666666664</v>
      </c>
      <c r="CF44" s="326">
        <v>45377.44097222222</v>
      </c>
      <c r="CG44" s="326">
        <v>45377.552083333336</v>
      </c>
      <c r="CH44" s="326">
        <v>45382.055555555555</v>
      </c>
      <c r="CI44" s="327">
        <f t="shared" si="43"/>
        <v>4.638888889</v>
      </c>
      <c r="CJ44" s="63" t="str">
        <f t="shared" si="44"/>
        <v>4 hari 15 jam 20 menit 0</v>
      </c>
      <c r="CK44" s="1473"/>
      <c r="CL44" s="1473">
        <v>45383.23125</v>
      </c>
      <c r="CM44" s="327">
        <f t="shared" si="45"/>
        <v>5.814583333</v>
      </c>
      <c r="CN44" s="63" t="str">
        <f t="shared" si="46"/>
        <v>5 hari 19 jam 33 menit 0</v>
      </c>
      <c r="CO44" s="326"/>
      <c r="CP44" s="326">
        <v>45385.916666666664</v>
      </c>
      <c r="CQ44" s="326">
        <v>45385.97222222222</v>
      </c>
      <c r="CR44" s="326">
        <v>45385.97222222222</v>
      </c>
      <c r="CS44" s="1473">
        <v>45386.375</v>
      </c>
      <c r="CT44" s="327">
        <f t="shared" si="47"/>
        <v>0.4583333333</v>
      </c>
      <c r="CU44" s="63" t="str">
        <f t="shared" si="48"/>
        <v>0 hari 11 jam 0 menit 0</v>
      </c>
      <c r="CV44" s="327">
        <f t="shared" si="49"/>
        <v>6.272916667</v>
      </c>
      <c r="CW44" s="63" t="str">
        <f t="shared" si="50"/>
        <v>6 hari 6 jam 33 menit 0</v>
      </c>
      <c r="CX44" s="1397"/>
      <c r="CY44" s="1397"/>
      <c r="CZ44" s="1411" t="s">
        <v>359</v>
      </c>
      <c r="DA44" s="1474" t="s">
        <v>1958</v>
      </c>
    </row>
    <row r="45" ht="15.75" customHeight="1">
      <c r="A45" s="1389">
        <v>7.0</v>
      </c>
      <c r="B45" s="101" t="s">
        <v>1807</v>
      </c>
      <c r="C45" s="175" t="s">
        <v>13</v>
      </c>
      <c r="D45" s="1390" t="s">
        <v>1951</v>
      </c>
      <c r="E45" s="1390" t="s">
        <v>1968</v>
      </c>
      <c r="F45" s="1390" t="s">
        <v>1969</v>
      </c>
      <c r="G45" s="1390" t="s">
        <v>1970</v>
      </c>
      <c r="H45" s="1390" t="s">
        <v>1971</v>
      </c>
      <c r="I45" s="81" t="s">
        <v>1976</v>
      </c>
      <c r="J45" s="1417" t="s">
        <v>1977</v>
      </c>
      <c r="K45" s="1392">
        <v>7500.0</v>
      </c>
      <c r="L45" s="1393">
        <v>7368.253</v>
      </c>
      <c r="M45" s="61" t="s">
        <v>1815</v>
      </c>
      <c r="N45" s="1394" t="s">
        <v>1755</v>
      </c>
      <c r="O45" s="175"/>
      <c r="P45" s="1397">
        <v>45389.0</v>
      </c>
      <c r="Q45" s="1396"/>
      <c r="R45" s="1396" t="s">
        <v>1974</v>
      </c>
      <c r="S45" s="1480"/>
      <c r="T45" s="1390" t="s">
        <v>1975</v>
      </c>
      <c r="U45" s="175" t="s">
        <v>1224</v>
      </c>
      <c r="V45" s="175" t="s">
        <v>193</v>
      </c>
      <c r="W45" s="1397">
        <v>45389.0</v>
      </c>
      <c r="X45" s="1398">
        <v>45389.631944444445</v>
      </c>
      <c r="Y45" s="1399">
        <v>45389.88402777778</v>
      </c>
      <c r="Z45" s="1400" t="str">
        <f t="shared" si="41"/>
        <v>0 hari 6 jam 3 menit 0</v>
      </c>
      <c r="AA45" s="1401">
        <f t="shared" si="42"/>
        <v>131.747</v>
      </c>
      <c r="AB45" s="1393">
        <v>7500.0</v>
      </c>
      <c r="AC45" s="1393">
        <f>AB45-L45</f>
        <v>131.747</v>
      </c>
      <c r="AD45" s="1391" t="s">
        <v>191</v>
      </c>
      <c r="AE45" s="1402"/>
      <c r="AF45" s="101"/>
      <c r="AG45" s="101"/>
      <c r="AH45" s="175" t="s">
        <v>884</v>
      </c>
      <c r="AI45" s="175"/>
      <c r="AJ45" s="1410"/>
      <c r="AK45" s="1403"/>
      <c r="AL45" s="1403"/>
      <c r="AM45" s="1416">
        <v>1030000.0</v>
      </c>
      <c r="AN45" s="159"/>
      <c r="AO45" s="1416">
        <v>1030000.0</v>
      </c>
      <c r="AP45" s="159" t="s">
        <v>192</v>
      </c>
      <c r="AQ45" s="1405">
        <v>105000.0</v>
      </c>
      <c r="AR45" s="175"/>
      <c r="AS45" s="175"/>
      <c r="AT45" s="1404"/>
      <c r="AU45" s="101"/>
      <c r="AV45" s="101"/>
      <c r="AW45" s="101"/>
      <c r="AX45" s="100"/>
      <c r="AY45" s="101"/>
      <c r="AZ45" s="101"/>
      <c r="BA45" s="101"/>
      <c r="BB45" s="101"/>
      <c r="BC45" s="101"/>
      <c r="BD45" s="101"/>
      <c r="BE45" s="101"/>
      <c r="BF45" s="100"/>
      <c r="BG45" s="100"/>
      <c r="BH45" s="101"/>
      <c r="BI45" s="101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391"/>
      <c r="BZ45" s="1405">
        <v>105000.0</v>
      </c>
      <c r="CA45" s="101" t="s">
        <v>1843</v>
      </c>
      <c r="CB45" s="1405">
        <v>3.0E7</v>
      </c>
      <c r="CC45" s="326"/>
      <c r="CD45" s="326"/>
      <c r="CE45" s="326">
        <v>45380.75</v>
      </c>
      <c r="CF45" s="1473">
        <v>45385.50347222222</v>
      </c>
      <c r="CG45" s="1473">
        <v>45385.64444444444</v>
      </c>
      <c r="CH45" s="1473">
        <v>45388.5625</v>
      </c>
      <c r="CI45" s="327">
        <f t="shared" si="43"/>
        <v>7.8125</v>
      </c>
      <c r="CJ45" s="63" t="str">
        <f t="shared" si="44"/>
        <v>7 hari 19 jam 30 menit 0</v>
      </c>
      <c r="CK45" s="1473"/>
      <c r="CL45" s="326">
        <v>45389.88402777778</v>
      </c>
      <c r="CM45" s="327">
        <f t="shared" si="45"/>
        <v>9.134027778</v>
      </c>
      <c r="CN45" s="63" t="str">
        <f t="shared" si="46"/>
        <v>9 hari 3 jam 13 menit 0</v>
      </c>
      <c r="CO45" s="326"/>
      <c r="CP45" s="326">
        <v>45393.166666666664</v>
      </c>
      <c r="CQ45" s="326">
        <v>45393.229166666664</v>
      </c>
      <c r="CR45" s="326">
        <v>45393.229166666664</v>
      </c>
      <c r="CS45" s="326">
        <v>45393.8125</v>
      </c>
      <c r="CT45" s="327">
        <f t="shared" si="47"/>
        <v>0.6458333333</v>
      </c>
      <c r="CU45" s="63" t="str">
        <f t="shared" si="48"/>
        <v>0 hari 15 jam 30 menit 0</v>
      </c>
      <c r="CV45" s="327">
        <f t="shared" si="49"/>
        <v>9.779861111</v>
      </c>
      <c r="CW45" s="63" t="str">
        <f t="shared" si="50"/>
        <v>9 hari 18 jam 43 menit 0</v>
      </c>
      <c r="CX45" s="1397"/>
      <c r="CY45" s="1397"/>
      <c r="CZ45" s="1411" t="s">
        <v>359</v>
      </c>
      <c r="DA45" s="1474" t="s">
        <v>1958</v>
      </c>
    </row>
    <row r="46" ht="15.75" customHeight="1">
      <c r="A46" s="1389">
        <v>8.0</v>
      </c>
      <c r="B46" s="101" t="s">
        <v>1807</v>
      </c>
      <c r="C46" s="175" t="s">
        <v>13</v>
      </c>
      <c r="D46" s="1390" t="s">
        <v>1951</v>
      </c>
      <c r="E46" s="1390" t="s">
        <v>1968</v>
      </c>
      <c r="F46" s="1390" t="s">
        <v>1969</v>
      </c>
      <c r="G46" s="1390" t="s">
        <v>1970</v>
      </c>
      <c r="H46" s="1390" t="s">
        <v>1971</v>
      </c>
      <c r="I46" s="81" t="s">
        <v>1978</v>
      </c>
      <c r="J46" s="1417" t="s">
        <v>1979</v>
      </c>
      <c r="K46" s="1392">
        <v>5000.0</v>
      </c>
      <c r="L46" s="1393">
        <v>5160.489</v>
      </c>
      <c r="M46" s="61" t="s">
        <v>1815</v>
      </c>
      <c r="N46" s="1394" t="s">
        <v>1755</v>
      </c>
      <c r="O46" s="175"/>
      <c r="P46" s="1397">
        <v>45389.0</v>
      </c>
      <c r="Q46" s="1396"/>
      <c r="R46" s="1396" t="s">
        <v>1974</v>
      </c>
      <c r="S46" s="1480"/>
      <c r="T46" s="1390" t="s">
        <v>1975</v>
      </c>
      <c r="U46" s="175" t="s">
        <v>1224</v>
      </c>
      <c r="V46" s="175" t="s">
        <v>193</v>
      </c>
      <c r="W46" s="1397">
        <v>45389.0</v>
      </c>
      <c r="X46" s="1398">
        <v>45389.71527777778</v>
      </c>
      <c r="Y46" s="1399">
        <v>45390.6</v>
      </c>
      <c r="Z46" s="1400" t="str">
        <f t="shared" si="41"/>
        <v>0 hari 21 jam 14 menit 0</v>
      </c>
      <c r="AA46" s="1401">
        <f t="shared" si="42"/>
        <v>-160.489</v>
      </c>
      <c r="AB46" s="1393">
        <v>5000.0</v>
      </c>
      <c r="AC46" s="1393">
        <v>0.0</v>
      </c>
      <c r="AD46" s="1391" t="s">
        <v>191</v>
      </c>
      <c r="AE46" s="1402"/>
      <c r="AF46" s="101"/>
      <c r="AG46" s="101"/>
      <c r="AH46" s="175" t="s">
        <v>884</v>
      </c>
      <c r="AI46" s="175"/>
      <c r="AJ46" s="1410"/>
      <c r="AK46" s="1403"/>
      <c r="AL46" s="1403"/>
      <c r="AM46" s="1416">
        <v>1030000.0</v>
      </c>
      <c r="AN46" s="159"/>
      <c r="AO46" s="1416">
        <v>1030000.0</v>
      </c>
      <c r="AP46" s="159" t="s">
        <v>192</v>
      </c>
      <c r="AQ46" s="1405">
        <v>95090.0</v>
      </c>
      <c r="AR46" s="175"/>
      <c r="AS46" s="175"/>
      <c r="AT46" s="1404"/>
      <c r="AU46" s="101"/>
      <c r="AV46" s="101"/>
      <c r="AW46" s="101"/>
      <c r="AX46" s="100"/>
      <c r="AY46" s="101"/>
      <c r="AZ46" s="101"/>
      <c r="BA46" s="101"/>
      <c r="BB46" s="101"/>
      <c r="BC46" s="101"/>
      <c r="BD46" s="101"/>
      <c r="BE46" s="101"/>
      <c r="BF46" s="100"/>
      <c r="BG46" s="100"/>
      <c r="BH46" s="101"/>
      <c r="BI46" s="101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391"/>
      <c r="BZ46" s="1405">
        <v>95090.0</v>
      </c>
      <c r="CA46" s="101" t="s">
        <v>1819</v>
      </c>
      <c r="CB46" s="1405">
        <v>2.5E7</v>
      </c>
      <c r="CC46" s="1473"/>
      <c r="CD46" s="1473"/>
      <c r="CE46" s="1473">
        <v>45386.36111111111</v>
      </c>
      <c r="CF46" s="1473">
        <v>45386.989583333336</v>
      </c>
      <c r="CG46" s="1473">
        <v>45387.39236111111</v>
      </c>
      <c r="CH46" s="1473">
        <v>45389.708333333336</v>
      </c>
      <c r="CI46" s="327">
        <f t="shared" si="43"/>
        <v>3.347222222</v>
      </c>
      <c r="CJ46" s="63" t="str">
        <f t="shared" si="44"/>
        <v>3 hari 8 jam 20 menit 0</v>
      </c>
      <c r="CK46" s="1473"/>
      <c r="CL46" s="326">
        <v>45390.6</v>
      </c>
      <c r="CM46" s="327">
        <f t="shared" si="45"/>
        <v>4.238888889</v>
      </c>
      <c r="CN46" s="63" t="str">
        <f t="shared" si="46"/>
        <v>4 hari 5 jam 44 menit 0</v>
      </c>
      <c r="CO46" s="326"/>
      <c r="CP46" s="326">
        <v>45393.041666666664</v>
      </c>
      <c r="CQ46" s="326">
        <v>45393.15972222222</v>
      </c>
      <c r="CR46" s="326">
        <v>45393.15972222222</v>
      </c>
      <c r="CS46" s="326">
        <v>45393.493055555555</v>
      </c>
      <c r="CT46" s="327">
        <f t="shared" si="47"/>
        <v>0.4513888889</v>
      </c>
      <c r="CU46" s="63" t="str">
        <f t="shared" si="48"/>
        <v>0 hari 10 jam 50 menit 0</v>
      </c>
      <c r="CV46" s="327">
        <f t="shared" si="49"/>
        <v>4.690277778</v>
      </c>
      <c r="CW46" s="63" t="str">
        <f t="shared" si="50"/>
        <v>4 hari 16 jam 34 menit 0</v>
      </c>
      <c r="CX46" s="1397"/>
      <c r="CY46" s="1397"/>
      <c r="CZ46" s="1411" t="s">
        <v>359</v>
      </c>
      <c r="DA46" s="1474" t="s">
        <v>1958</v>
      </c>
    </row>
    <row r="47" ht="15.0" customHeight="1">
      <c r="A47" s="1451"/>
      <c r="B47" s="1452"/>
      <c r="C47" s="1453"/>
      <c r="D47" s="1454"/>
      <c r="E47" s="1454"/>
      <c r="F47" s="1455"/>
      <c r="G47" s="1455"/>
      <c r="H47" s="1455"/>
      <c r="I47" s="1455"/>
      <c r="J47" s="1456" t="s">
        <v>111</v>
      </c>
      <c r="K47" s="1457">
        <f t="shared" ref="K47:L47" si="51">SUM(K39:K46)</f>
        <v>55000</v>
      </c>
      <c r="L47" s="1458">
        <f t="shared" si="51"/>
        <v>55016.301</v>
      </c>
      <c r="M47" s="1459"/>
      <c r="N47" s="1455"/>
      <c r="O47" s="1453"/>
      <c r="P47" s="1455"/>
      <c r="Q47" s="1460"/>
      <c r="R47" s="1460"/>
      <c r="S47" s="1460"/>
      <c r="T47" s="1455"/>
      <c r="U47" s="1453"/>
      <c r="V47" s="1453"/>
      <c r="W47" s="1452"/>
      <c r="X47" s="1453"/>
      <c r="Y47" s="1461"/>
      <c r="Z47" s="1462"/>
      <c r="AA47" s="1462"/>
      <c r="AB47" s="1457">
        <f t="shared" ref="AB47:AC47" si="52">SUM(AB39:AB46)</f>
        <v>55000</v>
      </c>
      <c r="AC47" s="1457">
        <f t="shared" si="52"/>
        <v>203.352</v>
      </c>
      <c r="AD47" s="1465"/>
      <c r="AE47" s="1466"/>
      <c r="AF47" s="1452"/>
      <c r="AG47" s="1452"/>
      <c r="AH47" s="1453"/>
      <c r="AI47" s="1453"/>
      <c r="AJ47" s="1452"/>
      <c r="AK47" s="1453"/>
      <c r="AL47" s="1453"/>
      <c r="AM47" s="1453"/>
      <c r="AN47" s="1453"/>
      <c r="AO47" s="1453"/>
      <c r="AP47" s="1453"/>
      <c r="AQ47" s="1453"/>
      <c r="AR47" s="1453"/>
      <c r="AS47" s="1465"/>
      <c r="AT47" s="1452"/>
      <c r="AU47" s="1452"/>
      <c r="AV47" s="1452"/>
      <c r="AW47" s="1466"/>
      <c r="AX47" s="1466"/>
      <c r="AY47" s="1466"/>
      <c r="AZ47" s="1466"/>
      <c r="BA47" s="1466"/>
      <c r="BB47" s="1452"/>
      <c r="BC47" s="1466"/>
      <c r="BD47" s="1466"/>
      <c r="BE47" s="1466"/>
      <c r="BF47" s="1466"/>
      <c r="BG47" s="1466"/>
      <c r="BH47" s="1452"/>
      <c r="BI47" s="1452"/>
      <c r="BJ47" s="1466"/>
      <c r="BK47" s="1466"/>
      <c r="BL47" s="1466"/>
      <c r="BM47" s="1466"/>
      <c r="BN47" s="1466"/>
      <c r="BO47" s="1452"/>
      <c r="BP47" s="1466"/>
      <c r="BQ47" s="1466"/>
      <c r="BR47" s="1466"/>
      <c r="BS47" s="1466"/>
      <c r="BT47" s="1466"/>
      <c r="BU47" s="1452"/>
      <c r="BV47" s="1466"/>
      <c r="BW47" s="1466"/>
      <c r="BX47" s="1466"/>
      <c r="BY47" s="1465"/>
      <c r="BZ47" s="1467"/>
      <c r="CA47" s="1468"/>
      <c r="CB47" s="1467"/>
      <c r="CC47" s="1469"/>
      <c r="CD47" s="1469"/>
      <c r="CE47" s="1469"/>
      <c r="CF47" s="1469"/>
      <c r="CG47" s="1469"/>
      <c r="CH47" s="1469"/>
      <c r="CI47" s="1469"/>
      <c r="CJ47" s="1469"/>
      <c r="CK47" s="1469"/>
      <c r="CL47" s="1469"/>
      <c r="CM47" s="1469"/>
      <c r="CN47" s="1469"/>
      <c r="CO47" s="1469"/>
      <c r="CP47" s="1469"/>
      <c r="CQ47" s="1469"/>
      <c r="CR47" s="1469"/>
      <c r="CS47" s="1469"/>
      <c r="CT47" s="1469"/>
      <c r="CU47" s="1469"/>
      <c r="CV47" s="1469"/>
      <c r="CW47" s="1469"/>
      <c r="CX47" s="1467"/>
      <c r="CY47" s="1467"/>
      <c r="CZ47" s="1470"/>
      <c r="DA47" s="1470"/>
    </row>
    <row r="48" ht="15.75" customHeight="1">
      <c r="A48" s="1389">
        <v>1.0</v>
      </c>
      <c r="B48" s="101" t="s">
        <v>1807</v>
      </c>
      <c r="C48" s="175" t="s">
        <v>6</v>
      </c>
      <c r="D48" s="1390" t="s">
        <v>1980</v>
      </c>
      <c r="E48" s="1390" t="s">
        <v>1768</v>
      </c>
      <c r="F48" s="81" t="s">
        <v>7</v>
      </c>
      <c r="G48" s="81" t="s">
        <v>330</v>
      </c>
      <c r="H48" s="81" t="s">
        <v>1822</v>
      </c>
      <c r="I48" s="81" t="s">
        <v>1981</v>
      </c>
      <c r="J48" s="1390" t="s">
        <v>1982</v>
      </c>
      <c r="K48" s="1392">
        <v>7500.0</v>
      </c>
      <c r="L48" s="1393">
        <v>7482.628</v>
      </c>
      <c r="M48" s="61" t="s">
        <v>1815</v>
      </c>
      <c r="N48" s="1394" t="s">
        <v>1755</v>
      </c>
      <c r="O48" s="175" t="s">
        <v>1983</v>
      </c>
      <c r="P48" s="1413">
        <v>45385.0</v>
      </c>
      <c r="Q48" s="103"/>
      <c r="R48" s="103" t="s">
        <v>1825</v>
      </c>
      <c r="S48" s="1396"/>
      <c r="T48" s="81" t="s">
        <v>1826</v>
      </c>
      <c r="U48" s="175" t="s">
        <v>1224</v>
      </c>
      <c r="V48" s="175" t="s">
        <v>193</v>
      </c>
      <c r="W48" s="1397">
        <v>45385.0</v>
      </c>
      <c r="X48" s="1398">
        <v>45385.5</v>
      </c>
      <c r="Y48" s="1399">
        <v>45385.566666666666</v>
      </c>
      <c r="Z48" s="1400" t="str">
        <f t="shared" ref="Z48:Z54" si="53">INT(Y48-X48)&amp;" hari "&amp;HOUR(MOD(Y48-X48,1))&amp;" jam "&amp;MINUTE(MOD(Y48-X48,1))&amp;" menit "&amp;SECOND(MOD(Y48-X48,1))</f>
        <v>0 hari 1 jam 36 menit 0</v>
      </c>
      <c r="AA48" s="1401">
        <f t="shared" ref="AA48:AA49" si="54">AB48-L48</f>
        <v>17.372</v>
      </c>
      <c r="AB48" s="1393">
        <v>7500.0</v>
      </c>
      <c r="AC48" s="1393">
        <f>AB48-L48</f>
        <v>17.372</v>
      </c>
      <c r="AD48" s="1391" t="s">
        <v>191</v>
      </c>
      <c r="AE48" s="1402"/>
      <c r="AF48" s="101"/>
      <c r="AG48" s="101"/>
      <c r="AH48" s="175" t="s">
        <v>884</v>
      </c>
      <c r="AI48" s="175"/>
      <c r="AJ48" s="101"/>
      <c r="AK48" s="175"/>
      <c r="AL48" s="1403"/>
      <c r="AM48" s="1416"/>
      <c r="AN48" s="159">
        <v>644929.0</v>
      </c>
      <c r="AO48" s="159">
        <v>624562.0</v>
      </c>
      <c r="AP48" s="159" t="s">
        <v>192</v>
      </c>
      <c r="AQ48" s="1405">
        <v>48000.0</v>
      </c>
      <c r="AR48" s="175"/>
      <c r="AS48" s="175"/>
      <c r="AT48" s="1404"/>
      <c r="AU48" s="101"/>
      <c r="AV48" s="101"/>
      <c r="AW48" s="101"/>
      <c r="AX48" s="100"/>
      <c r="AY48" s="101"/>
      <c r="AZ48" s="101"/>
      <c r="BA48" s="101"/>
      <c r="BB48" s="101"/>
      <c r="BC48" s="101"/>
      <c r="BD48" s="101"/>
      <c r="BE48" s="101"/>
      <c r="BF48" s="100"/>
      <c r="BG48" s="100"/>
      <c r="BH48" s="101"/>
      <c r="BI48" s="101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391"/>
      <c r="BZ48" s="1405">
        <v>48000.0</v>
      </c>
      <c r="CA48" s="101" t="s">
        <v>194</v>
      </c>
      <c r="CB48" s="1405">
        <v>3.0E7</v>
      </c>
      <c r="CC48" s="1473"/>
      <c r="CD48" s="1473"/>
      <c r="CE48" s="1473">
        <v>45384.49652777778</v>
      </c>
      <c r="CF48" s="1473">
        <v>45384.51388888889</v>
      </c>
      <c r="CG48" s="1473">
        <v>45384.583333333336</v>
      </c>
      <c r="CH48" s="1473">
        <v>45385.49652777778</v>
      </c>
      <c r="CI48" s="327">
        <f t="shared" ref="CI48:CI54" si="55">CH48-CE48</f>
        <v>1</v>
      </c>
      <c r="CJ48" s="63" t="str">
        <f t="shared" ref="CJ48:CJ54" si="56">INT(CH48-CE48)&amp;" hari "&amp;HOUR(MOD(CH48-CE48,1))&amp;" jam "&amp;MINUTE(MOD(CH48-CE48,1))&amp;" menit "&amp;SECOND(MOD(CH48-CE48,1))</f>
        <v>1 hari 0 jam 0 menit 0</v>
      </c>
      <c r="CK48" s="1473"/>
      <c r="CL48" s="326">
        <v>45385.566666666666</v>
      </c>
      <c r="CM48" s="327">
        <f t="shared" ref="CM48:CM54" si="57">CL48-CE48</f>
        <v>1.070138889</v>
      </c>
      <c r="CN48" s="63" t="str">
        <f t="shared" ref="CN48:CN54" si="58">INT(CL48-CE48)&amp;" hari "&amp;HOUR(MOD(CL48-CE48,1))&amp;" jam "&amp;MINUTE(MOD(CL48-CE48,1))&amp;" menit "&amp;SECOND(MOD(CL48-CE48,1))</f>
        <v>1 hari 1 jam 41 menit 0</v>
      </c>
      <c r="CO48" s="326"/>
      <c r="CP48" s="326">
        <v>45394.4375</v>
      </c>
      <c r="CQ48" s="326">
        <v>45395.34375</v>
      </c>
      <c r="CR48" s="326">
        <v>45395.34375</v>
      </c>
      <c r="CS48" s="326">
        <v>45395.864583333336</v>
      </c>
      <c r="CT48" s="327">
        <f t="shared" ref="CT48:CT54" si="59">CS48-CP48</f>
        <v>1.427083333</v>
      </c>
      <c r="CU48" s="63" t="str">
        <f t="shared" ref="CU48:CU54" si="60">INT(CS48-CP48)&amp;" hari "&amp;HOUR(MOD(CS48-CP48,1))&amp;" jam "&amp;MINUTE(MOD(CS48-CP48,1))&amp;" menit "&amp;SECOND(MOD(CS48-CP48,1))</f>
        <v>1 hari 10 jam 15 menit 0</v>
      </c>
      <c r="CV48" s="327">
        <f t="shared" ref="CV48:CV53" si="61">CM48+CT48</f>
        <v>2.497222222</v>
      </c>
      <c r="CW48" s="63" t="str">
        <f t="shared" ref="CW48:CW54" si="62">INT(CV48)&amp;" hari "&amp;HOUR(MOD(CV48,1))&amp;" jam "&amp;MINUTE(MOD(CV48,1))&amp;" menit "&amp;SECOND(MOD(CV48,1))</f>
        <v>2 hari 11 jam 56 menit 0</v>
      </c>
      <c r="CX48" s="101">
        <v>3.27</v>
      </c>
      <c r="CY48" s="101" t="s">
        <v>1984</v>
      </c>
      <c r="CZ48" s="1477"/>
      <c r="DA48" s="1474" t="s">
        <v>6</v>
      </c>
    </row>
    <row r="49" ht="15.75" customHeight="1">
      <c r="A49" s="1389">
        <v>2.0</v>
      </c>
      <c r="B49" s="101" t="s">
        <v>1807</v>
      </c>
      <c r="C49" s="175" t="s">
        <v>6</v>
      </c>
      <c r="D49" s="1390" t="s">
        <v>1980</v>
      </c>
      <c r="E49" s="1390" t="s">
        <v>1768</v>
      </c>
      <c r="F49" s="81" t="s">
        <v>7</v>
      </c>
      <c r="G49" s="81" t="s">
        <v>330</v>
      </c>
      <c r="H49" s="81" t="s">
        <v>1822</v>
      </c>
      <c r="I49" s="81" t="s">
        <v>1985</v>
      </c>
      <c r="J49" s="1390" t="s">
        <v>1986</v>
      </c>
      <c r="K49" s="1392">
        <v>7500.0</v>
      </c>
      <c r="L49" s="1393">
        <v>7600.835</v>
      </c>
      <c r="M49" s="61" t="s">
        <v>1815</v>
      </c>
      <c r="N49" s="1394" t="s">
        <v>1755</v>
      </c>
      <c r="O49" s="175"/>
      <c r="P49" s="1413">
        <v>45391.0</v>
      </c>
      <c r="Q49" s="103"/>
      <c r="R49" s="103" t="s">
        <v>1825</v>
      </c>
      <c r="S49" s="1396"/>
      <c r="T49" s="81" t="s">
        <v>1826</v>
      </c>
      <c r="U49" s="175" t="s">
        <v>1224</v>
      </c>
      <c r="V49" s="175" t="s">
        <v>193</v>
      </c>
      <c r="W49" s="1397">
        <v>45391.0</v>
      </c>
      <c r="X49" s="1398">
        <v>45391.180555555555</v>
      </c>
      <c r="Y49" s="1399">
        <v>45391.657638888886</v>
      </c>
      <c r="Z49" s="1400" t="str">
        <f t="shared" si="53"/>
        <v>0 hari 11 jam 27 menit 0</v>
      </c>
      <c r="AA49" s="1401">
        <f t="shared" si="54"/>
        <v>-100.835</v>
      </c>
      <c r="AB49" s="1393">
        <v>7500.0</v>
      </c>
      <c r="AC49" s="1393">
        <v>0.0</v>
      </c>
      <c r="AD49" s="1391" t="s">
        <v>191</v>
      </c>
      <c r="AE49" s="1402"/>
      <c r="AF49" s="101"/>
      <c r="AG49" s="101"/>
      <c r="AH49" s="175" t="s">
        <v>884</v>
      </c>
      <c r="AI49" s="175"/>
      <c r="AJ49" s="1410"/>
      <c r="AK49" s="1403"/>
      <c r="AL49" s="1403"/>
      <c r="AM49" s="1416"/>
      <c r="AN49" s="159">
        <v>633546.0</v>
      </c>
      <c r="AO49" s="159">
        <v>634203.0</v>
      </c>
      <c r="AP49" s="159" t="s">
        <v>192</v>
      </c>
      <c r="AQ49" s="1405">
        <v>46000.0</v>
      </c>
      <c r="AR49" s="175"/>
      <c r="AS49" s="175"/>
      <c r="AT49" s="1404"/>
      <c r="AU49" s="101"/>
      <c r="AV49" s="101"/>
      <c r="AW49" s="101"/>
      <c r="AX49" s="100"/>
      <c r="AY49" s="101"/>
      <c r="AZ49" s="101"/>
      <c r="BA49" s="101"/>
      <c r="BB49" s="101"/>
      <c r="BC49" s="101"/>
      <c r="BD49" s="101"/>
      <c r="BE49" s="101"/>
      <c r="BF49" s="100"/>
      <c r="BG49" s="100"/>
      <c r="BH49" s="101"/>
      <c r="BI49" s="101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391"/>
      <c r="BZ49" s="1405">
        <v>46000.0</v>
      </c>
      <c r="CA49" s="101" t="s">
        <v>1987</v>
      </c>
      <c r="CB49" s="1405">
        <v>3.5E7</v>
      </c>
      <c r="CC49" s="1473"/>
      <c r="CD49" s="1473"/>
      <c r="CE49" s="1473">
        <v>45390.5625</v>
      </c>
      <c r="CF49" s="1473">
        <v>45390.60763888889</v>
      </c>
      <c r="CG49" s="1473">
        <v>45390.614583333336</v>
      </c>
      <c r="CH49" s="1473">
        <v>45391.180555555555</v>
      </c>
      <c r="CI49" s="327">
        <f t="shared" si="55"/>
        <v>0.6180555556</v>
      </c>
      <c r="CJ49" s="63" t="str">
        <f t="shared" si="56"/>
        <v>0 hari 14 jam 50 menit 0</v>
      </c>
      <c r="CK49" s="1473"/>
      <c r="CL49" s="326">
        <v>45391.657638888886</v>
      </c>
      <c r="CM49" s="327">
        <f t="shared" si="57"/>
        <v>1.095138889</v>
      </c>
      <c r="CN49" s="63" t="str">
        <f t="shared" si="58"/>
        <v>1 hari 2 jam 17 menit 0</v>
      </c>
      <c r="CO49" s="326"/>
      <c r="CP49" s="326">
        <v>45394.833333333336</v>
      </c>
      <c r="CQ49" s="326">
        <v>45396.430555555555</v>
      </c>
      <c r="CR49" s="326">
        <v>45396.479166666664</v>
      </c>
      <c r="CS49" s="326">
        <v>45397.041666666664</v>
      </c>
      <c r="CT49" s="327">
        <f t="shared" si="59"/>
        <v>2.208333333</v>
      </c>
      <c r="CU49" s="63" t="str">
        <f t="shared" si="60"/>
        <v>2 hari 5 jam 0 menit 0</v>
      </c>
      <c r="CV49" s="327">
        <f t="shared" si="61"/>
        <v>3.303472222</v>
      </c>
      <c r="CW49" s="63" t="str">
        <f t="shared" si="62"/>
        <v>3 hari 7 jam 17 menit 0</v>
      </c>
      <c r="CX49" s="101" t="s">
        <v>96</v>
      </c>
      <c r="CY49" s="101" t="s">
        <v>96</v>
      </c>
      <c r="CZ49" s="1411" t="s">
        <v>359</v>
      </c>
      <c r="DA49" s="1474" t="s">
        <v>6</v>
      </c>
    </row>
    <row r="50" ht="15.75" customHeight="1">
      <c r="A50" s="1389">
        <v>3.0</v>
      </c>
      <c r="B50" s="101" t="s">
        <v>1807</v>
      </c>
      <c r="C50" s="175" t="s">
        <v>6</v>
      </c>
      <c r="D50" s="1390" t="s">
        <v>1980</v>
      </c>
      <c r="E50" s="1390" t="s">
        <v>1768</v>
      </c>
      <c r="F50" s="81" t="s">
        <v>7</v>
      </c>
      <c r="G50" s="81" t="s">
        <v>330</v>
      </c>
      <c r="H50" s="81" t="s">
        <v>1822</v>
      </c>
      <c r="I50" s="81" t="s">
        <v>1988</v>
      </c>
      <c r="J50" s="1390" t="s">
        <v>1989</v>
      </c>
      <c r="K50" s="1392">
        <v>3000.0</v>
      </c>
      <c r="L50" s="1393">
        <v>2504.109</v>
      </c>
      <c r="M50" s="61" t="s">
        <v>1815</v>
      </c>
      <c r="N50" s="1394" t="s">
        <v>1755</v>
      </c>
      <c r="O50" s="175" t="s">
        <v>1990</v>
      </c>
      <c r="P50" s="1413">
        <v>45396.0</v>
      </c>
      <c r="Q50" s="103"/>
      <c r="R50" s="103" t="s">
        <v>1825</v>
      </c>
      <c r="S50" s="1396"/>
      <c r="T50" s="81" t="s">
        <v>1826</v>
      </c>
      <c r="U50" s="175" t="s">
        <v>1224</v>
      </c>
      <c r="V50" s="175" t="s">
        <v>193</v>
      </c>
      <c r="W50" s="1397">
        <v>45396.0</v>
      </c>
      <c r="X50" s="1398">
        <v>45396.399305555555</v>
      </c>
      <c r="Y50" s="1399">
        <v>45396.60555555556</v>
      </c>
      <c r="Z50" s="1400" t="str">
        <f t="shared" si="53"/>
        <v>0 hari 4 jam 57 menit 0</v>
      </c>
      <c r="AA50" s="1391"/>
      <c r="AB50" s="1393">
        <v>7500.0</v>
      </c>
      <c r="AC50" s="1393">
        <v>0.0</v>
      </c>
      <c r="AD50" s="1391" t="s">
        <v>191</v>
      </c>
      <c r="AE50" s="1402"/>
      <c r="AF50" s="101"/>
      <c r="AG50" s="101"/>
      <c r="AH50" s="175" t="s">
        <v>884</v>
      </c>
      <c r="AI50" s="175"/>
      <c r="AJ50" s="1410"/>
      <c r="AK50" s="1403"/>
      <c r="AL50" s="1403"/>
      <c r="AM50" s="1416"/>
      <c r="AN50" s="159">
        <v>622361.0</v>
      </c>
      <c r="AO50" s="159">
        <v>617448.0</v>
      </c>
      <c r="AP50" s="159" t="s">
        <v>192</v>
      </c>
      <c r="AQ50" s="1405">
        <v>48000.0</v>
      </c>
      <c r="AR50" s="175"/>
      <c r="AS50" s="175"/>
      <c r="AT50" s="1404"/>
      <c r="AU50" s="101"/>
      <c r="AV50" s="101"/>
      <c r="AW50" s="101"/>
      <c r="AX50" s="100"/>
      <c r="AY50" s="101"/>
      <c r="AZ50" s="101"/>
      <c r="BA50" s="101"/>
      <c r="BB50" s="101"/>
      <c r="BC50" s="101"/>
      <c r="BD50" s="101"/>
      <c r="BE50" s="101"/>
      <c r="BF50" s="100"/>
      <c r="BG50" s="100"/>
      <c r="BH50" s="101"/>
      <c r="BI50" s="101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391"/>
      <c r="BZ50" s="1405">
        <v>48000.0</v>
      </c>
      <c r="CA50" s="101" t="s">
        <v>194</v>
      </c>
      <c r="CB50" s="1405">
        <v>3.0E7</v>
      </c>
      <c r="CC50" s="326"/>
      <c r="CD50" s="326"/>
      <c r="CE50" s="326">
        <v>45395.270833333336</v>
      </c>
      <c r="CF50" s="326">
        <v>45395.51388888889</v>
      </c>
      <c r="CG50" s="326">
        <v>45395.555555555555</v>
      </c>
      <c r="CH50" s="326">
        <v>45396.375</v>
      </c>
      <c r="CI50" s="327">
        <f t="shared" si="55"/>
        <v>1.104166667</v>
      </c>
      <c r="CJ50" s="63" t="str">
        <f t="shared" si="56"/>
        <v>1 hari 2 jam 30 menit 0</v>
      </c>
      <c r="CK50" s="326"/>
      <c r="CL50" s="326">
        <v>45396.60555555556</v>
      </c>
      <c r="CM50" s="327">
        <f t="shared" si="57"/>
        <v>1.334722222</v>
      </c>
      <c r="CN50" s="63" t="str">
        <f t="shared" si="58"/>
        <v>1 hari 8 jam 2 menit 0</v>
      </c>
      <c r="CO50" s="326"/>
      <c r="CP50" s="326">
        <v>45397.177083333336</v>
      </c>
      <c r="CQ50" s="326">
        <v>45397.270833333336</v>
      </c>
      <c r="CR50" s="326">
        <v>45397.28125</v>
      </c>
      <c r="CS50" s="326">
        <v>45399.76736111111</v>
      </c>
      <c r="CT50" s="327">
        <f t="shared" si="59"/>
        <v>2.590277778</v>
      </c>
      <c r="CU50" s="63" t="str">
        <f t="shared" si="60"/>
        <v>2 hari 14 jam 10 menit 0</v>
      </c>
      <c r="CV50" s="327">
        <f t="shared" si="61"/>
        <v>3.925</v>
      </c>
      <c r="CW50" s="63" t="str">
        <f t="shared" si="62"/>
        <v>3 hari 22 jam 12 menit 0</v>
      </c>
      <c r="CX50" s="101" t="s">
        <v>96</v>
      </c>
      <c r="CY50" s="101" t="s">
        <v>96</v>
      </c>
      <c r="CZ50" s="1411" t="s">
        <v>359</v>
      </c>
      <c r="DA50" s="1474" t="s">
        <v>6</v>
      </c>
    </row>
    <row r="51" ht="15.75" customHeight="1">
      <c r="A51" s="1389">
        <v>4.0</v>
      </c>
      <c r="B51" s="101" t="s">
        <v>1807</v>
      </c>
      <c r="C51" s="175" t="s">
        <v>6</v>
      </c>
      <c r="D51" s="1390" t="s">
        <v>1980</v>
      </c>
      <c r="E51" s="1390" t="s">
        <v>1862</v>
      </c>
      <c r="F51" s="1390" t="s">
        <v>1991</v>
      </c>
      <c r="G51" s="1390" t="s">
        <v>1992</v>
      </c>
      <c r="H51" s="1390" t="s">
        <v>1993</v>
      </c>
      <c r="I51" s="81" t="s">
        <v>1994</v>
      </c>
      <c r="J51" s="1390" t="s">
        <v>1995</v>
      </c>
      <c r="K51" s="1392">
        <v>7500.0</v>
      </c>
      <c r="L51" s="1393">
        <v>9508.686</v>
      </c>
      <c r="M51" s="61" t="s">
        <v>1815</v>
      </c>
      <c r="N51" s="1394" t="s">
        <v>1755</v>
      </c>
      <c r="O51" s="175"/>
      <c r="P51" s="1413">
        <v>45395.0</v>
      </c>
      <c r="Q51" s="1396"/>
      <c r="R51" s="1396" t="s">
        <v>1851</v>
      </c>
      <c r="S51" s="103"/>
      <c r="T51" s="81" t="s">
        <v>1865</v>
      </c>
      <c r="U51" s="175" t="s">
        <v>1224</v>
      </c>
      <c r="V51" s="175" t="s">
        <v>193</v>
      </c>
      <c r="W51" s="1397">
        <v>45395.0</v>
      </c>
      <c r="X51" s="1398">
        <v>45395.510416666664</v>
      </c>
      <c r="Y51" s="1399">
        <v>45395.67291666667</v>
      </c>
      <c r="Z51" s="1400" t="str">
        <f t="shared" si="53"/>
        <v>0 hari 3 jam 54 menit 0</v>
      </c>
      <c r="AA51" s="1401">
        <f t="shared" ref="AA51:AA54" si="63">AB51-L51</f>
        <v>191.314</v>
      </c>
      <c r="AB51" s="1393">
        <v>9700.0</v>
      </c>
      <c r="AC51" s="1393">
        <f>AB51-L51</f>
        <v>191.314</v>
      </c>
      <c r="AD51" s="1391" t="s">
        <v>1996</v>
      </c>
      <c r="AE51" s="1402"/>
      <c r="AF51" s="101"/>
      <c r="AG51" s="101"/>
      <c r="AH51" s="175" t="s">
        <v>884</v>
      </c>
      <c r="AI51" s="175"/>
      <c r="AJ51" s="1410"/>
      <c r="AK51" s="1403"/>
      <c r="AL51" s="1403"/>
      <c r="AM51" s="1416"/>
      <c r="AN51" s="159"/>
      <c r="AO51" s="159">
        <v>1300000.0</v>
      </c>
      <c r="AP51" s="159" t="s">
        <v>192</v>
      </c>
      <c r="AQ51" s="1405">
        <v>120000.0</v>
      </c>
      <c r="AR51" s="175"/>
      <c r="AS51" s="175"/>
      <c r="AT51" s="1404"/>
      <c r="AU51" s="101"/>
      <c r="AV51" s="101"/>
      <c r="AW51" s="101"/>
      <c r="AX51" s="100"/>
      <c r="AY51" s="101"/>
      <c r="AZ51" s="101"/>
      <c r="BA51" s="101"/>
      <c r="BB51" s="101"/>
      <c r="BC51" s="101"/>
      <c r="BD51" s="101"/>
      <c r="BE51" s="101"/>
      <c r="BF51" s="100"/>
      <c r="BG51" s="100"/>
      <c r="BH51" s="101"/>
      <c r="BI51" s="101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391"/>
      <c r="BZ51" s="1405">
        <v>120000.0</v>
      </c>
      <c r="CA51" s="101" t="s">
        <v>1987</v>
      </c>
      <c r="CB51" s="1405">
        <v>3.5E7</v>
      </c>
      <c r="CC51" s="1473"/>
      <c r="CD51" s="1473"/>
      <c r="CE51" s="1473">
        <v>45391.229166666664</v>
      </c>
      <c r="CF51" s="326">
        <v>45394.40625</v>
      </c>
      <c r="CG51" s="326">
        <v>45394.430555555555</v>
      </c>
      <c r="CH51" s="326">
        <v>45395.5</v>
      </c>
      <c r="CI51" s="327">
        <f t="shared" si="55"/>
        <v>4.270833333</v>
      </c>
      <c r="CJ51" s="63" t="str">
        <f t="shared" si="56"/>
        <v>4 hari 6 jam 30 menit 0</v>
      </c>
      <c r="CK51" s="326"/>
      <c r="CL51" s="326">
        <v>45395.67291666667</v>
      </c>
      <c r="CM51" s="327">
        <f t="shared" si="57"/>
        <v>4.44375</v>
      </c>
      <c r="CN51" s="63" t="str">
        <f t="shared" si="58"/>
        <v>4 hari 10 jam 39 menit 0</v>
      </c>
      <c r="CO51" s="326"/>
      <c r="CP51" s="326">
        <v>45399.5</v>
      </c>
      <c r="CQ51" s="326">
        <v>45399.583333333336</v>
      </c>
      <c r="CR51" s="326">
        <v>45399.59375</v>
      </c>
      <c r="CS51" s="326">
        <v>45400.368055555555</v>
      </c>
      <c r="CT51" s="327">
        <f t="shared" si="59"/>
        <v>0.8680555556</v>
      </c>
      <c r="CU51" s="63" t="str">
        <f t="shared" si="60"/>
        <v>0 hari 20 jam 50 menit 0</v>
      </c>
      <c r="CV51" s="327">
        <f t="shared" si="61"/>
        <v>5.311805556</v>
      </c>
      <c r="CW51" s="63" t="str">
        <f t="shared" si="62"/>
        <v>5 hari 7 jam 29 menit 0</v>
      </c>
      <c r="CX51" s="101" t="s">
        <v>96</v>
      </c>
      <c r="CY51" s="101" t="s">
        <v>96</v>
      </c>
      <c r="CZ51" s="1411" t="s">
        <v>359</v>
      </c>
      <c r="DA51" s="1474" t="s">
        <v>6</v>
      </c>
    </row>
    <row r="52" ht="15.75" customHeight="1">
      <c r="A52" s="1389">
        <v>5.0</v>
      </c>
      <c r="B52" s="101" t="s">
        <v>1807</v>
      </c>
      <c r="C52" s="175" t="s">
        <v>6</v>
      </c>
      <c r="D52" s="1390" t="s">
        <v>1980</v>
      </c>
      <c r="E52" s="1390" t="s">
        <v>1997</v>
      </c>
      <c r="F52" s="1390" t="s">
        <v>1991</v>
      </c>
      <c r="G52" s="1390" t="s">
        <v>1992</v>
      </c>
      <c r="H52" s="1390" t="s">
        <v>1998</v>
      </c>
      <c r="I52" s="81" t="s">
        <v>1999</v>
      </c>
      <c r="J52" s="1390" t="s">
        <v>2000</v>
      </c>
      <c r="K52" s="1392">
        <v>7500.0</v>
      </c>
      <c r="L52" s="1393">
        <v>7721.935</v>
      </c>
      <c r="M52" s="61" t="s">
        <v>1815</v>
      </c>
      <c r="N52" s="1394" t="s">
        <v>1755</v>
      </c>
      <c r="O52" s="175"/>
      <c r="P52" s="1413">
        <v>45400.0</v>
      </c>
      <c r="Q52" s="1396"/>
      <c r="R52" s="1396" t="s">
        <v>1851</v>
      </c>
      <c r="S52" s="103"/>
      <c r="T52" s="81" t="s">
        <v>2001</v>
      </c>
      <c r="U52" s="175" t="s">
        <v>1224</v>
      </c>
      <c r="V52" s="175" t="s">
        <v>193</v>
      </c>
      <c r="W52" s="1397">
        <v>45400.0</v>
      </c>
      <c r="X52" s="1398">
        <v>45400.381944444445</v>
      </c>
      <c r="Y52" s="1399">
        <v>45400.49236111111</v>
      </c>
      <c r="Z52" s="1400" t="str">
        <f t="shared" si="53"/>
        <v>0 hari 2 jam 39 menit 0</v>
      </c>
      <c r="AA52" s="1401">
        <f t="shared" si="63"/>
        <v>-221.935</v>
      </c>
      <c r="AB52" s="1393">
        <v>7500.0</v>
      </c>
      <c r="AC52" s="1393">
        <v>0.0</v>
      </c>
      <c r="AD52" s="1391" t="s">
        <v>1996</v>
      </c>
      <c r="AE52" s="1402"/>
      <c r="AF52" s="101"/>
      <c r="AG52" s="101"/>
      <c r="AH52" s="175" t="s">
        <v>884</v>
      </c>
      <c r="AI52" s="175"/>
      <c r="AJ52" s="1410"/>
      <c r="AK52" s="1403"/>
      <c r="AL52" s="1403"/>
      <c r="AM52" s="1416"/>
      <c r="AN52" s="159"/>
      <c r="AO52" s="159">
        <v>852792.0</v>
      </c>
      <c r="AP52" s="159" t="s">
        <v>192</v>
      </c>
      <c r="AQ52" s="1405">
        <v>122117.0</v>
      </c>
      <c r="AR52" s="175"/>
      <c r="AS52" s="175"/>
      <c r="AT52" s="1404"/>
      <c r="AU52" s="101"/>
      <c r="AV52" s="101"/>
      <c r="AW52" s="101"/>
      <c r="AX52" s="100"/>
      <c r="AY52" s="101"/>
      <c r="AZ52" s="101"/>
      <c r="BA52" s="101"/>
      <c r="BB52" s="101"/>
      <c r="BC52" s="101"/>
      <c r="BD52" s="101"/>
      <c r="BE52" s="101"/>
      <c r="BF52" s="100"/>
      <c r="BG52" s="100"/>
      <c r="BH52" s="101"/>
      <c r="BI52" s="101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391"/>
      <c r="BZ52" s="1405">
        <v>122117.0</v>
      </c>
      <c r="CA52" s="101" t="s">
        <v>194</v>
      </c>
      <c r="CB52" s="1405">
        <v>3.0E7</v>
      </c>
      <c r="CC52" s="1473"/>
      <c r="CD52" s="1473"/>
      <c r="CE52" s="1473">
        <v>45387.64236111111</v>
      </c>
      <c r="CF52" s="326">
        <v>45400.038194444445</v>
      </c>
      <c r="CG52" s="326">
        <v>45400.09027777778</v>
      </c>
      <c r="CH52" s="326">
        <v>45400.37152777778</v>
      </c>
      <c r="CI52" s="327">
        <f t="shared" si="55"/>
        <v>12.72916667</v>
      </c>
      <c r="CJ52" s="63" t="str">
        <f t="shared" si="56"/>
        <v>12 hari 17 jam 30 menit 0</v>
      </c>
      <c r="CK52" s="326"/>
      <c r="CL52" s="326">
        <v>45400.49236111111</v>
      </c>
      <c r="CM52" s="327">
        <f t="shared" si="57"/>
        <v>12.85</v>
      </c>
      <c r="CN52" s="63" t="str">
        <f t="shared" si="58"/>
        <v>12 hari 20 jam 24 menit 0</v>
      </c>
      <c r="CO52" s="326"/>
      <c r="CP52" s="326">
        <v>45402.600694444445</v>
      </c>
      <c r="CQ52" s="326">
        <v>45402.635416666664</v>
      </c>
      <c r="CR52" s="326">
        <v>45402.645833333336</v>
      </c>
      <c r="CS52" s="326">
        <v>45403.166666666664</v>
      </c>
      <c r="CT52" s="327">
        <f t="shared" si="59"/>
        <v>0.5659722222</v>
      </c>
      <c r="CU52" s="63" t="str">
        <f t="shared" si="60"/>
        <v>0 hari 13 jam 35 menit 0</v>
      </c>
      <c r="CV52" s="327">
        <f t="shared" si="61"/>
        <v>13.41597222</v>
      </c>
      <c r="CW52" s="63" t="str">
        <f t="shared" si="62"/>
        <v>13 hari 9 jam 59 menit 0</v>
      </c>
      <c r="CX52" s="101">
        <v>5.92</v>
      </c>
      <c r="CY52" s="101" t="s">
        <v>2002</v>
      </c>
      <c r="CZ52" s="1477"/>
      <c r="DA52" s="1474" t="s">
        <v>6</v>
      </c>
    </row>
    <row r="53" ht="15.75" customHeight="1">
      <c r="A53" s="1389">
        <v>6.0</v>
      </c>
      <c r="B53" s="101" t="s">
        <v>1807</v>
      </c>
      <c r="C53" s="175" t="s">
        <v>6</v>
      </c>
      <c r="D53" s="1390" t="s">
        <v>1980</v>
      </c>
      <c r="E53" s="1390" t="s">
        <v>1809</v>
      </c>
      <c r="F53" s="1390" t="s">
        <v>1991</v>
      </c>
      <c r="G53" s="1390" t="s">
        <v>2003</v>
      </c>
      <c r="H53" s="1390" t="s">
        <v>1998</v>
      </c>
      <c r="I53" s="81" t="s">
        <v>2004</v>
      </c>
      <c r="J53" s="1390" t="s">
        <v>2005</v>
      </c>
      <c r="K53" s="1392">
        <v>8000.0</v>
      </c>
      <c r="L53" s="1393">
        <v>7926.219</v>
      </c>
      <c r="M53" s="61" t="s">
        <v>1815</v>
      </c>
      <c r="N53" s="1394" t="s">
        <v>1755</v>
      </c>
      <c r="O53" s="175"/>
      <c r="P53" s="1481">
        <v>45391.0</v>
      </c>
      <c r="Q53" s="1396"/>
      <c r="R53" s="1396" t="s">
        <v>1816</v>
      </c>
      <c r="S53" s="103"/>
      <c r="T53" s="81" t="s">
        <v>2006</v>
      </c>
      <c r="U53" s="175" t="s">
        <v>1224</v>
      </c>
      <c r="V53" s="175" t="s">
        <v>193</v>
      </c>
      <c r="W53" s="1397">
        <v>45391.0</v>
      </c>
      <c r="X53" s="1398">
        <v>45391.11111111111</v>
      </c>
      <c r="Y53" s="1399">
        <v>45391.368055555555</v>
      </c>
      <c r="Z53" s="1400" t="str">
        <f t="shared" si="53"/>
        <v>0 hari 6 jam 10 menit 0</v>
      </c>
      <c r="AA53" s="1401">
        <f t="shared" si="63"/>
        <v>73.781</v>
      </c>
      <c r="AB53" s="1393">
        <v>8000.0</v>
      </c>
      <c r="AC53" s="1393">
        <f>AB53-L53</f>
        <v>73.781</v>
      </c>
      <c r="AD53" s="1391" t="s">
        <v>1996</v>
      </c>
      <c r="AE53" s="1402"/>
      <c r="AF53" s="101"/>
      <c r="AG53" s="101"/>
      <c r="AH53" s="175" t="s">
        <v>884</v>
      </c>
      <c r="AI53" s="175"/>
      <c r="AJ53" s="1410"/>
      <c r="AK53" s="1403"/>
      <c r="AL53" s="1403"/>
      <c r="AM53" s="1416"/>
      <c r="AN53" s="159"/>
      <c r="AO53" s="159">
        <v>913706.0</v>
      </c>
      <c r="AP53" s="159" t="s">
        <v>192</v>
      </c>
      <c r="AQ53" s="1405">
        <v>122117.0</v>
      </c>
      <c r="AR53" s="175"/>
      <c r="AS53" s="175"/>
      <c r="AT53" s="1404"/>
      <c r="AU53" s="101"/>
      <c r="AV53" s="101"/>
      <c r="AW53" s="101"/>
      <c r="AX53" s="100"/>
      <c r="AY53" s="101"/>
      <c r="AZ53" s="101"/>
      <c r="BA53" s="101"/>
      <c r="BB53" s="101"/>
      <c r="BC53" s="101"/>
      <c r="BD53" s="101"/>
      <c r="BE53" s="101"/>
      <c r="BF53" s="100"/>
      <c r="BG53" s="100"/>
      <c r="BH53" s="101"/>
      <c r="BI53" s="101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391"/>
      <c r="BZ53" s="1405">
        <v>122117.0</v>
      </c>
      <c r="CA53" s="101" t="s">
        <v>194</v>
      </c>
      <c r="CB53" s="1405">
        <v>3.0E7</v>
      </c>
      <c r="CC53" s="1473"/>
      <c r="CD53" s="1473"/>
      <c r="CE53" s="1473">
        <v>45385.510416666664</v>
      </c>
      <c r="CF53" s="1473">
        <v>45390.90972222222</v>
      </c>
      <c r="CG53" s="1473">
        <v>45390.92361111111</v>
      </c>
      <c r="CH53" s="1473">
        <v>45391.104166666664</v>
      </c>
      <c r="CI53" s="327">
        <f t="shared" si="55"/>
        <v>5.59375</v>
      </c>
      <c r="CJ53" s="63" t="str">
        <f t="shared" si="56"/>
        <v>5 hari 14 jam 15 menit 0</v>
      </c>
      <c r="CK53" s="1473"/>
      <c r="CL53" s="1473">
        <v>45391.368055555555</v>
      </c>
      <c r="CM53" s="327">
        <f t="shared" si="57"/>
        <v>5.857638889</v>
      </c>
      <c r="CN53" s="63" t="str">
        <f t="shared" si="58"/>
        <v>5 hari 20 jam 35 menit 0</v>
      </c>
      <c r="CO53" s="326"/>
      <c r="CP53" s="326">
        <v>45393.875</v>
      </c>
      <c r="CQ53" s="326">
        <v>45395.76111111111</v>
      </c>
      <c r="CR53" s="326">
        <v>45395.864583333336</v>
      </c>
      <c r="CS53" s="326">
        <v>45396.479166666664</v>
      </c>
      <c r="CT53" s="327">
        <f t="shared" si="59"/>
        <v>2.604166667</v>
      </c>
      <c r="CU53" s="63" t="str">
        <f t="shared" si="60"/>
        <v>2 hari 14 jam 30 menit 0</v>
      </c>
      <c r="CV53" s="327">
        <f t="shared" si="61"/>
        <v>8.461805556</v>
      </c>
      <c r="CW53" s="63" t="str">
        <f t="shared" si="62"/>
        <v>8 hari 11 jam 5 menit 0</v>
      </c>
      <c r="CX53" s="101">
        <v>0.99</v>
      </c>
      <c r="CY53" s="101" t="s">
        <v>2007</v>
      </c>
      <c r="CZ53" s="1477"/>
      <c r="DA53" s="1474" t="s">
        <v>6</v>
      </c>
    </row>
    <row r="54" ht="15.75" customHeight="1">
      <c r="A54" s="1389">
        <v>7.0</v>
      </c>
      <c r="B54" s="101" t="s">
        <v>1807</v>
      </c>
      <c r="C54" s="175" t="s">
        <v>6</v>
      </c>
      <c r="D54" s="1390" t="s">
        <v>1980</v>
      </c>
      <c r="E54" s="1390" t="s">
        <v>2008</v>
      </c>
      <c r="F54" s="1390" t="s">
        <v>2009</v>
      </c>
      <c r="G54" s="1390" t="s">
        <v>2010</v>
      </c>
      <c r="H54" s="1390" t="s">
        <v>2011</v>
      </c>
      <c r="I54" s="81" t="s">
        <v>2012</v>
      </c>
      <c r="J54" s="1390" t="s">
        <v>2013</v>
      </c>
      <c r="K54" s="1392">
        <v>9000.0</v>
      </c>
      <c r="L54" s="1393">
        <v>9048.433</v>
      </c>
      <c r="M54" s="61" t="s">
        <v>1815</v>
      </c>
      <c r="N54" s="1394" t="s">
        <v>1755</v>
      </c>
      <c r="O54" s="175"/>
      <c r="P54" s="1482">
        <v>45385.0</v>
      </c>
      <c r="Q54" s="1396"/>
      <c r="R54" s="1396" t="s">
        <v>2014</v>
      </c>
      <c r="S54" s="103"/>
      <c r="T54" s="81" t="s">
        <v>2015</v>
      </c>
      <c r="U54" s="175" t="s">
        <v>634</v>
      </c>
      <c r="V54" s="175" t="s">
        <v>193</v>
      </c>
      <c r="W54" s="1397">
        <v>45385.0</v>
      </c>
      <c r="X54" s="1398">
        <v>45385.59722222222</v>
      </c>
      <c r="Y54" s="1399">
        <v>45385.70347222222</v>
      </c>
      <c r="Z54" s="1400" t="str">
        <f t="shared" si="53"/>
        <v>0 hari 2 jam 33 menit 0</v>
      </c>
      <c r="AA54" s="1401">
        <f t="shared" si="63"/>
        <v>-48.433</v>
      </c>
      <c r="AB54" s="1393">
        <v>9000.0</v>
      </c>
      <c r="AC54" s="1393">
        <v>0.0</v>
      </c>
      <c r="AD54" s="1391" t="s">
        <v>191</v>
      </c>
      <c r="AE54" s="1402"/>
      <c r="AF54" s="101"/>
      <c r="AG54" s="101"/>
      <c r="AH54" s="175" t="s">
        <v>884</v>
      </c>
      <c r="AI54" s="175"/>
      <c r="AJ54" s="1410"/>
      <c r="AK54" s="1403"/>
      <c r="AL54" s="1403"/>
      <c r="AM54" s="1416"/>
      <c r="AN54" s="159"/>
      <c r="AO54" s="159">
        <v>480000.0</v>
      </c>
      <c r="AP54" s="159" t="s">
        <v>192</v>
      </c>
      <c r="AQ54" s="1405">
        <v>120000.0</v>
      </c>
      <c r="AR54" s="175"/>
      <c r="AS54" s="175"/>
      <c r="AT54" s="1404"/>
      <c r="AU54" s="101"/>
      <c r="AV54" s="101"/>
      <c r="AW54" s="101"/>
      <c r="AX54" s="100"/>
      <c r="AY54" s="101"/>
      <c r="AZ54" s="101"/>
      <c r="BA54" s="101"/>
      <c r="BB54" s="101"/>
      <c r="BC54" s="101"/>
      <c r="BD54" s="101"/>
      <c r="BE54" s="101"/>
      <c r="BF54" s="100"/>
      <c r="BG54" s="100"/>
      <c r="BH54" s="101"/>
      <c r="BI54" s="101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391"/>
      <c r="BZ54" s="1405">
        <v>120000.0</v>
      </c>
      <c r="CA54" s="101" t="s">
        <v>1967</v>
      </c>
      <c r="CB54" s="1405">
        <v>4.0E7</v>
      </c>
      <c r="CC54" s="1473"/>
      <c r="CD54" s="1473"/>
      <c r="CE54" s="1473">
        <v>45384.11111111111</v>
      </c>
      <c r="CF54" s="1473">
        <v>45384.645833333336</v>
      </c>
      <c r="CG54" s="1473">
        <v>45384.68402777778</v>
      </c>
      <c r="CH54" s="1473">
        <v>45385.59027777778</v>
      </c>
      <c r="CI54" s="327">
        <f t="shared" si="55"/>
        <v>1.479166667</v>
      </c>
      <c r="CJ54" s="63" t="str">
        <f t="shared" si="56"/>
        <v>1 hari 11 jam 30 menit 0</v>
      </c>
      <c r="CK54" s="1473"/>
      <c r="CL54" s="1473">
        <v>45385.70347222222</v>
      </c>
      <c r="CM54" s="327">
        <f t="shared" si="57"/>
        <v>1.592361111</v>
      </c>
      <c r="CN54" s="63" t="str">
        <f t="shared" si="58"/>
        <v>1 hari 14 jam 13 menit 0</v>
      </c>
      <c r="CO54" s="1473"/>
      <c r="CP54" s="1473">
        <v>45388.708333333336</v>
      </c>
      <c r="CQ54" s="326">
        <v>45394.36111111111</v>
      </c>
      <c r="CR54" s="326">
        <v>45394.59375</v>
      </c>
      <c r="CS54" s="326">
        <v>45395.34375</v>
      </c>
      <c r="CT54" s="327">
        <f t="shared" si="59"/>
        <v>6.635416667</v>
      </c>
      <c r="CU54" s="63" t="str">
        <f t="shared" si="60"/>
        <v>6 hari 15 jam 15 menit 0</v>
      </c>
      <c r="CV54" s="327">
        <f>CM56+CT54</f>
        <v>10.44861111</v>
      </c>
      <c r="CW54" s="63" t="str">
        <f t="shared" si="62"/>
        <v>10 hari 10 jam 46 menit 0</v>
      </c>
      <c r="CX54" s="101">
        <v>2.44</v>
      </c>
      <c r="CY54" s="101" t="s">
        <v>2016</v>
      </c>
      <c r="CZ54" s="1477"/>
      <c r="DA54" s="1474" t="s">
        <v>6</v>
      </c>
    </row>
    <row r="55" ht="15.0" customHeight="1">
      <c r="A55" s="1451"/>
      <c r="B55" s="1452"/>
      <c r="C55" s="1453"/>
      <c r="D55" s="1454"/>
      <c r="E55" s="1454"/>
      <c r="F55" s="1455"/>
      <c r="G55" s="1455"/>
      <c r="H55" s="1455"/>
      <c r="I55" s="1455"/>
      <c r="J55" s="1456" t="s">
        <v>111</v>
      </c>
      <c r="K55" s="1457">
        <f t="shared" ref="K55:L55" si="64">SUM(K48:K54)</f>
        <v>50000</v>
      </c>
      <c r="L55" s="1458">
        <f t="shared" si="64"/>
        <v>51792.845</v>
      </c>
      <c r="M55" s="1459"/>
      <c r="N55" s="1455"/>
      <c r="O55" s="1453"/>
      <c r="P55" s="1455"/>
      <c r="Q55" s="1460"/>
      <c r="R55" s="1460"/>
      <c r="S55" s="1460"/>
      <c r="T55" s="1455"/>
      <c r="U55" s="1453"/>
      <c r="V55" s="1453"/>
      <c r="W55" s="1452"/>
      <c r="X55" s="1453"/>
      <c r="Y55" s="1461"/>
      <c r="Z55" s="1462"/>
      <c r="AA55" s="1462"/>
      <c r="AB55" s="1457">
        <f t="shared" ref="AB55:AC55" si="65">SUM(AB48:AB54)</f>
        <v>56700</v>
      </c>
      <c r="AC55" s="1457">
        <f t="shared" si="65"/>
        <v>282.467</v>
      </c>
      <c r="AD55" s="1465"/>
      <c r="AE55" s="1466"/>
      <c r="AF55" s="1452"/>
      <c r="AG55" s="1452"/>
      <c r="AH55" s="1453"/>
      <c r="AI55" s="1453"/>
      <c r="AJ55" s="1452"/>
      <c r="AK55" s="1453"/>
      <c r="AL55" s="1453"/>
      <c r="AM55" s="1453"/>
      <c r="AN55" s="1453"/>
      <c r="AO55" s="1453"/>
      <c r="AP55" s="1453"/>
      <c r="AQ55" s="1453"/>
      <c r="AR55" s="1453"/>
      <c r="AS55" s="1465"/>
      <c r="AT55" s="1452"/>
      <c r="AU55" s="1452"/>
      <c r="AV55" s="1452"/>
      <c r="AW55" s="1466"/>
      <c r="AX55" s="1466"/>
      <c r="AY55" s="1466"/>
      <c r="AZ55" s="1466"/>
      <c r="BA55" s="1466"/>
      <c r="BB55" s="1452"/>
      <c r="BC55" s="1466"/>
      <c r="BD55" s="1466"/>
      <c r="BE55" s="1466"/>
      <c r="BF55" s="1466"/>
      <c r="BG55" s="1466"/>
      <c r="BH55" s="1452"/>
      <c r="BI55" s="1452"/>
      <c r="BJ55" s="1466"/>
      <c r="BK55" s="1466"/>
      <c r="BL55" s="1466"/>
      <c r="BM55" s="1466"/>
      <c r="BN55" s="1466"/>
      <c r="BO55" s="1452"/>
      <c r="BP55" s="1466"/>
      <c r="BQ55" s="1466"/>
      <c r="BR55" s="1466"/>
      <c r="BS55" s="1466"/>
      <c r="BT55" s="1466"/>
      <c r="BU55" s="1452"/>
      <c r="BV55" s="1466"/>
      <c r="BW55" s="1466"/>
      <c r="BX55" s="1466"/>
      <c r="BY55" s="1465"/>
      <c r="BZ55" s="1467"/>
      <c r="CA55" s="1468"/>
      <c r="CB55" s="1467"/>
      <c r="CC55" s="1469"/>
      <c r="CD55" s="1469"/>
      <c r="CE55" s="1469"/>
      <c r="CF55" s="1469"/>
      <c r="CG55" s="1469"/>
      <c r="CH55" s="1469"/>
      <c r="CI55" s="1469"/>
      <c r="CJ55" s="1469"/>
      <c r="CK55" s="1469"/>
      <c r="CL55" s="1469"/>
      <c r="CM55" s="1469"/>
      <c r="CN55" s="1469"/>
      <c r="CO55" s="1469"/>
      <c r="CP55" s="1469"/>
      <c r="CQ55" s="1469"/>
      <c r="CR55" s="1469"/>
      <c r="CS55" s="1469"/>
      <c r="CT55" s="1469"/>
      <c r="CU55" s="1469"/>
      <c r="CV55" s="1469"/>
      <c r="CW55" s="1469"/>
      <c r="CX55" s="1467"/>
      <c r="CY55" s="1467"/>
      <c r="CZ55" s="1470"/>
      <c r="DA55" s="1470"/>
    </row>
    <row r="56" ht="31.5" customHeight="1">
      <c r="A56" s="53">
        <v>1.0</v>
      </c>
      <c r="B56" s="54" t="s">
        <v>1807</v>
      </c>
      <c r="C56" s="160" t="s">
        <v>8</v>
      </c>
      <c r="D56" s="57" t="s">
        <v>2017</v>
      </c>
      <c r="E56" s="61" t="s">
        <v>2018</v>
      </c>
      <c r="F56" s="58" t="s">
        <v>183</v>
      </c>
      <c r="G56" s="58" t="s">
        <v>2019</v>
      </c>
      <c r="H56" s="57" t="s">
        <v>872</v>
      </c>
      <c r="I56" s="58" t="s">
        <v>2020</v>
      </c>
      <c r="J56" s="1483" t="s">
        <v>2021</v>
      </c>
      <c r="K56" s="1444">
        <v>7500.0</v>
      </c>
      <c r="L56" s="60">
        <v>7528.51</v>
      </c>
      <c r="M56" s="61" t="s">
        <v>1815</v>
      </c>
      <c r="N56" s="1394" t="s">
        <v>1755</v>
      </c>
      <c r="O56" s="160"/>
      <c r="P56" s="1484">
        <v>45415.0</v>
      </c>
      <c r="Q56" s="105"/>
      <c r="R56" s="105" t="s">
        <v>2022</v>
      </c>
      <c r="S56" s="247"/>
      <c r="T56" s="57" t="s">
        <v>872</v>
      </c>
      <c r="U56" s="160" t="s">
        <v>2023</v>
      </c>
      <c r="V56" s="160" t="s">
        <v>193</v>
      </c>
      <c r="W56" s="1485">
        <v>45415.0</v>
      </c>
      <c r="X56" s="1445">
        <v>45415.364583333336</v>
      </c>
      <c r="Y56" s="322">
        <v>45416.27847222222</v>
      </c>
      <c r="Z56" s="1446" t="str">
        <f t="shared" ref="Z56:Z62" si="66">INT(Y56-X56)&amp;" hari "&amp;HOUR(MOD(Y56-X56,1))&amp;" jam "&amp;MINUTE(MOD(Y56-X56,1))&amp;" menit "&amp;SECOND(MOD(Y56-X56,1))</f>
        <v>0 hari 21 jam 56 menit 0</v>
      </c>
      <c r="AA56" s="1393">
        <v>0.0</v>
      </c>
      <c r="AB56" s="1393">
        <v>0.0</v>
      </c>
      <c r="AC56" s="1393">
        <v>0.0</v>
      </c>
      <c r="AD56" s="68" t="s">
        <v>191</v>
      </c>
      <c r="AE56" s="1448" t="s">
        <v>2024</v>
      </c>
      <c r="AF56" s="54" t="s">
        <v>193</v>
      </c>
      <c r="AG56" s="54" t="s">
        <v>193</v>
      </c>
      <c r="AH56" s="1486" t="s">
        <v>2025</v>
      </c>
      <c r="AI56" s="1486" t="s">
        <v>2026</v>
      </c>
      <c r="AJ56" s="54"/>
      <c r="AK56" s="157" t="s">
        <v>193</v>
      </c>
      <c r="AL56" s="157" t="s">
        <v>193</v>
      </c>
      <c r="AM56" s="159" t="s">
        <v>2027</v>
      </c>
      <c r="AN56" s="159">
        <v>1046001.0</v>
      </c>
      <c r="AO56" s="159">
        <v>1041817.0</v>
      </c>
      <c r="AP56" s="159" t="s">
        <v>192</v>
      </c>
      <c r="AQ56" s="160"/>
      <c r="AR56" s="160">
        <v>8.20240429839312E14</v>
      </c>
      <c r="AS56" s="160" t="s">
        <v>2028</v>
      </c>
      <c r="AT56" s="360" t="s">
        <v>2029</v>
      </c>
      <c r="AU56" s="54"/>
      <c r="AV56" s="54"/>
      <c r="AW56" s="54"/>
      <c r="AX56" s="104"/>
      <c r="AY56" s="54" t="s">
        <v>193</v>
      </c>
      <c r="AZ56" s="54" t="s">
        <v>193</v>
      </c>
      <c r="BA56" s="54" t="s">
        <v>193</v>
      </c>
      <c r="BB56" s="54" t="s">
        <v>193</v>
      </c>
      <c r="BC56" s="54" t="s">
        <v>193</v>
      </c>
      <c r="BD56" s="54" t="s">
        <v>193</v>
      </c>
      <c r="BE56" s="54"/>
      <c r="BF56" s="104"/>
      <c r="BG56" s="104"/>
      <c r="BH56" s="54"/>
      <c r="BI56" s="54"/>
      <c r="BJ56" s="104"/>
      <c r="BK56" s="104"/>
      <c r="BL56" s="104"/>
      <c r="BM56" s="104"/>
      <c r="BN56" s="104"/>
      <c r="BO56" s="104"/>
      <c r="BP56" s="104"/>
      <c r="BQ56" s="104" t="s">
        <v>883</v>
      </c>
      <c r="BR56" s="104" t="s">
        <v>883</v>
      </c>
      <c r="BS56" s="104" t="s">
        <v>883</v>
      </c>
      <c r="BT56" s="104" t="s">
        <v>883</v>
      </c>
      <c r="BU56" s="104" t="s">
        <v>883</v>
      </c>
      <c r="BV56" s="104"/>
      <c r="BW56" s="104"/>
      <c r="BX56" s="104"/>
      <c r="BY56" s="68"/>
      <c r="BZ56" s="255">
        <v>77500.0</v>
      </c>
      <c r="CA56" s="54" t="s">
        <v>194</v>
      </c>
      <c r="CB56" s="303">
        <v>3.0E7</v>
      </c>
      <c r="CC56" s="1473"/>
      <c r="CD56" s="1473"/>
      <c r="CE56" s="1473">
        <v>45412.46527777778</v>
      </c>
      <c r="CF56" s="1473">
        <v>45414.5625</v>
      </c>
      <c r="CG56" s="1473">
        <v>45414.961805555555</v>
      </c>
      <c r="CH56" s="1473">
        <v>45415.354166666664</v>
      </c>
      <c r="CI56" s="327">
        <f t="shared" ref="CI56:CI62" si="67">CH56-CE56</f>
        <v>2.888888889</v>
      </c>
      <c r="CJ56" s="63" t="str">
        <f t="shared" ref="CJ56:CJ62" si="68">INT(CH56-CE56)&amp;" hari "&amp;HOUR(MOD(CH56-CE56,1))&amp;" jam "&amp;MINUTE(MOD(CH56-CE56,1))&amp;" menit "&amp;SECOND(MOD(CH56-CE56,1))</f>
        <v>2 hari 21 jam 20 menit 0</v>
      </c>
      <c r="CK56" s="1473">
        <v>45420.43680555555</v>
      </c>
      <c r="CL56" s="326">
        <v>45416.27847222222</v>
      </c>
      <c r="CM56" s="327">
        <f t="shared" ref="CM56:CM62" si="69">CL56-CE56</f>
        <v>3.813194444</v>
      </c>
      <c r="CN56" s="63" t="str">
        <f t="shared" ref="CN56:CN62" si="70">INT(CL56-CE56)&amp;" hari "&amp;HOUR(MOD(CL56-CE56,1))&amp;" jam "&amp;MINUTE(MOD(CL56-CE56,1))&amp;" menit "&amp;SECOND(MOD(CL56-CE56,1))</f>
        <v>3 hari 19 jam 31 menit 0</v>
      </c>
      <c r="CO56" s="326"/>
      <c r="CP56" s="326">
        <v>45422.20486111111</v>
      </c>
      <c r="CQ56" s="326">
        <v>45424.541666666664</v>
      </c>
      <c r="CR56" s="326">
        <v>45424.541666666664</v>
      </c>
      <c r="CS56" s="326">
        <v>45425.020833333336</v>
      </c>
      <c r="CT56" s="327">
        <f t="shared" ref="CT56:CT62" si="71">CS56-CP56</f>
        <v>2.815972222</v>
      </c>
      <c r="CU56" s="63" t="str">
        <f t="shared" ref="CU56:CU62" si="72">INT(CS56-CP56)&amp;" hari "&amp;HOUR(MOD(CS56-CP56,1))&amp;" jam "&amp;MINUTE(MOD(CS56-CP56,1))&amp;" menit "&amp;SECOND(MOD(CS56-CP56,1))</f>
        <v>2 hari 19 jam 35 menit 0</v>
      </c>
      <c r="CV56" s="327">
        <f t="shared" ref="CV56:CV62" si="73">CM56+CT56</f>
        <v>6.629166667</v>
      </c>
      <c r="CW56" s="63" t="str">
        <f t="shared" ref="CW56:CW62" si="74">INT(CV56)&amp;" hari "&amp;HOUR(MOD(CV56,1))&amp;" jam "&amp;MINUTE(MOD(CV56,1))&amp;" menit "&amp;SECOND(MOD(CV56,1))</f>
        <v>6 hari 15 jam 6 menit 0</v>
      </c>
      <c r="CX56" s="54" t="s">
        <v>552</v>
      </c>
      <c r="CY56" s="63"/>
      <c r="CZ56" s="873" t="s">
        <v>718</v>
      </c>
      <c r="DA56" s="873" t="s">
        <v>8</v>
      </c>
      <c r="DB56" s="104"/>
      <c r="DC56" s="104"/>
      <c r="DD56" s="104"/>
      <c r="DE56" s="104"/>
    </row>
    <row r="57" ht="31.5" customHeight="1">
      <c r="A57" s="53">
        <v>2.0</v>
      </c>
      <c r="B57" s="54" t="s">
        <v>1807</v>
      </c>
      <c r="C57" s="160" t="s">
        <v>8</v>
      </c>
      <c r="D57" s="57" t="s">
        <v>2017</v>
      </c>
      <c r="E57" s="61" t="s">
        <v>2018</v>
      </c>
      <c r="F57" s="58" t="s">
        <v>183</v>
      </c>
      <c r="G57" s="58" t="s">
        <v>2019</v>
      </c>
      <c r="H57" s="57" t="s">
        <v>872</v>
      </c>
      <c r="I57" s="58" t="s">
        <v>2030</v>
      </c>
      <c r="J57" s="1483" t="s">
        <v>2031</v>
      </c>
      <c r="K57" s="1444">
        <v>9000.0</v>
      </c>
      <c r="L57" s="60">
        <v>9004.112</v>
      </c>
      <c r="M57" s="61" t="s">
        <v>1815</v>
      </c>
      <c r="N57" s="1394" t="s">
        <v>1755</v>
      </c>
      <c r="O57" s="160"/>
      <c r="P57" s="1484">
        <v>45416.0</v>
      </c>
      <c r="Q57" s="105"/>
      <c r="R57" s="105" t="s">
        <v>2022</v>
      </c>
      <c r="S57" s="247"/>
      <c r="T57" s="57" t="s">
        <v>872</v>
      </c>
      <c r="U57" s="160" t="s">
        <v>2023</v>
      </c>
      <c r="V57" s="160" t="s">
        <v>193</v>
      </c>
      <c r="W57" s="54" t="s">
        <v>2032</v>
      </c>
      <c r="X57" s="1445">
        <v>45416.38888888889</v>
      </c>
      <c r="Y57" s="322">
        <v>45416.57986111111</v>
      </c>
      <c r="Z57" s="1446" t="str">
        <f t="shared" si="66"/>
        <v>0 hari 4 jam 35 menit 0</v>
      </c>
      <c r="AA57" s="1393">
        <v>0.0</v>
      </c>
      <c r="AB57" s="1393">
        <v>0.0</v>
      </c>
      <c r="AC57" s="1393">
        <v>0.0</v>
      </c>
      <c r="AD57" s="68" t="s">
        <v>191</v>
      </c>
      <c r="AE57" s="1448" t="s">
        <v>2024</v>
      </c>
      <c r="AF57" s="54" t="s">
        <v>193</v>
      </c>
      <c r="AG57" s="54" t="s">
        <v>193</v>
      </c>
      <c r="AH57" s="1486" t="s">
        <v>2025</v>
      </c>
      <c r="AI57" s="1486" t="s">
        <v>2026</v>
      </c>
      <c r="AJ57" s="54"/>
      <c r="AK57" s="157" t="s">
        <v>193</v>
      </c>
      <c r="AL57" s="157" t="s">
        <v>193</v>
      </c>
      <c r="AM57" s="159" t="s">
        <v>2027</v>
      </c>
      <c r="AN57" s="159">
        <v>1046001.0</v>
      </c>
      <c r="AO57" s="159">
        <v>1044327.0</v>
      </c>
      <c r="AP57" s="159" t="s">
        <v>192</v>
      </c>
      <c r="AQ57" s="160"/>
      <c r="AR57" s="160">
        <v>8.20240429819936E14</v>
      </c>
      <c r="AS57" s="160" t="s">
        <v>2028</v>
      </c>
      <c r="AT57" s="360" t="s">
        <v>2029</v>
      </c>
      <c r="AU57" s="54"/>
      <c r="AV57" s="54"/>
      <c r="AW57" s="54"/>
      <c r="AX57" s="104"/>
      <c r="AY57" s="54" t="s">
        <v>193</v>
      </c>
      <c r="AZ57" s="54" t="s">
        <v>193</v>
      </c>
      <c r="BA57" s="54" t="s">
        <v>193</v>
      </c>
      <c r="BB57" s="54" t="s">
        <v>193</v>
      </c>
      <c r="BC57" s="54" t="s">
        <v>193</v>
      </c>
      <c r="BD57" s="54" t="s">
        <v>193</v>
      </c>
      <c r="BE57" s="54"/>
      <c r="BF57" s="104"/>
      <c r="BG57" s="104"/>
      <c r="BH57" s="54"/>
      <c r="BI57" s="54"/>
      <c r="BJ57" s="104"/>
      <c r="BK57" s="104"/>
      <c r="BL57" s="104"/>
      <c r="BM57" s="104"/>
      <c r="BN57" s="104"/>
      <c r="BO57" s="104"/>
      <c r="BP57" s="104"/>
      <c r="BQ57" s="104" t="s">
        <v>883</v>
      </c>
      <c r="BR57" s="104" t="s">
        <v>883</v>
      </c>
      <c r="BS57" s="104" t="s">
        <v>883</v>
      </c>
      <c r="BT57" s="104" t="s">
        <v>883</v>
      </c>
      <c r="BU57" s="104" t="s">
        <v>883</v>
      </c>
      <c r="BV57" s="104"/>
      <c r="BW57" s="104"/>
      <c r="BX57" s="104"/>
      <c r="BY57" s="68"/>
      <c r="BZ57" s="255">
        <v>77500.0</v>
      </c>
      <c r="CA57" s="54" t="s">
        <v>194</v>
      </c>
      <c r="CB57" s="303">
        <v>3.0E7</v>
      </c>
      <c r="CC57" s="326"/>
      <c r="CD57" s="326"/>
      <c r="CE57" s="326">
        <v>45410.520833333336</v>
      </c>
      <c r="CF57" s="1473">
        <v>45415.40277777778</v>
      </c>
      <c r="CG57" s="1473">
        <v>45415.819444444445</v>
      </c>
      <c r="CH57" s="1473">
        <v>45416.37847222222</v>
      </c>
      <c r="CI57" s="327">
        <f t="shared" si="67"/>
        <v>5.857638889</v>
      </c>
      <c r="CJ57" s="63" t="str">
        <f t="shared" si="68"/>
        <v>5 hari 20 jam 35 menit 0</v>
      </c>
      <c r="CK57" s="1473">
        <v>45421.791666666664</v>
      </c>
      <c r="CL57" s="326">
        <v>45416.57986111111</v>
      </c>
      <c r="CM57" s="327">
        <f t="shared" si="69"/>
        <v>6.059027778</v>
      </c>
      <c r="CN57" s="63" t="str">
        <f t="shared" si="70"/>
        <v>6 hari 1 jam 25 menit 0</v>
      </c>
      <c r="CO57" s="326"/>
      <c r="CP57" s="326">
        <v>45423.208333333336</v>
      </c>
      <c r="CQ57" s="326">
        <v>45425.29861111111</v>
      </c>
      <c r="CR57" s="326">
        <v>45425.29861111111</v>
      </c>
      <c r="CS57" s="326">
        <v>45425.618055555555</v>
      </c>
      <c r="CT57" s="327">
        <f t="shared" si="71"/>
        <v>2.409722222</v>
      </c>
      <c r="CU57" s="63" t="str">
        <f t="shared" si="72"/>
        <v>2 hari 9 jam 50 menit 0</v>
      </c>
      <c r="CV57" s="327">
        <f t="shared" si="73"/>
        <v>8.46875</v>
      </c>
      <c r="CW57" s="63" t="str">
        <f t="shared" si="74"/>
        <v>8 hari 11 jam 15 menit 0</v>
      </c>
      <c r="CX57" s="54" t="s">
        <v>552</v>
      </c>
      <c r="CY57" s="63"/>
      <c r="CZ57" s="873" t="s">
        <v>718</v>
      </c>
      <c r="DA57" s="873" t="s">
        <v>8</v>
      </c>
      <c r="DB57" s="104"/>
      <c r="DC57" s="104"/>
      <c r="DD57" s="104"/>
      <c r="DE57" s="104"/>
    </row>
    <row r="58" ht="15.75" customHeight="1">
      <c r="A58" s="53">
        <v>3.0</v>
      </c>
      <c r="B58" s="54" t="s">
        <v>1807</v>
      </c>
      <c r="C58" s="160" t="s">
        <v>8</v>
      </c>
      <c r="D58" s="57" t="s">
        <v>2017</v>
      </c>
      <c r="E58" s="57" t="s">
        <v>182</v>
      </c>
      <c r="F58" s="58" t="s">
        <v>183</v>
      </c>
      <c r="G58" s="58" t="s">
        <v>2033</v>
      </c>
      <c r="H58" s="57" t="s">
        <v>185</v>
      </c>
      <c r="I58" s="1487">
        <v>45293.0</v>
      </c>
      <c r="J58" s="1483" t="s">
        <v>2034</v>
      </c>
      <c r="K58" s="1444">
        <v>9000.0</v>
      </c>
      <c r="L58" s="60">
        <v>9002.081</v>
      </c>
      <c r="M58" s="61" t="s">
        <v>1815</v>
      </c>
      <c r="N58" s="1394" t="s">
        <v>1755</v>
      </c>
      <c r="O58" s="160"/>
      <c r="P58" s="1484">
        <v>45420.0</v>
      </c>
      <c r="Q58" s="105"/>
      <c r="R58" s="105" t="s">
        <v>96</v>
      </c>
      <c r="S58" s="247"/>
      <c r="T58" s="57" t="s">
        <v>185</v>
      </c>
      <c r="U58" s="160" t="s">
        <v>2023</v>
      </c>
      <c r="V58" s="160" t="s">
        <v>193</v>
      </c>
      <c r="W58" s="54" t="s">
        <v>2035</v>
      </c>
      <c r="X58" s="1445">
        <v>45420.631944444445</v>
      </c>
      <c r="Y58" s="322">
        <v>45423.42361111111</v>
      </c>
      <c r="Z58" s="1446" t="str">
        <f t="shared" si="66"/>
        <v>2 hari 19 jam 0 menit 0</v>
      </c>
      <c r="AA58" s="1393">
        <v>0.0</v>
      </c>
      <c r="AB58" s="1393">
        <v>0.0</v>
      </c>
      <c r="AC58" s="1393">
        <v>0.0</v>
      </c>
      <c r="AD58" s="68" t="s">
        <v>191</v>
      </c>
      <c r="AE58" s="1448" t="s">
        <v>2036</v>
      </c>
      <c r="AF58" s="54" t="s">
        <v>193</v>
      </c>
      <c r="AG58" s="54"/>
      <c r="AH58" s="1486" t="s">
        <v>2025</v>
      </c>
      <c r="AI58" s="1486" t="s">
        <v>2025</v>
      </c>
      <c r="AJ58" s="1069"/>
      <c r="AK58" s="1449"/>
      <c r="AL58" s="1449"/>
      <c r="AM58" s="159" t="s">
        <v>2037</v>
      </c>
      <c r="AN58" s="159" t="s">
        <v>2037</v>
      </c>
      <c r="AO58" s="159" t="s">
        <v>2038</v>
      </c>
      <c r="AP58" s="159" t="s">
        <v>885</v>
      </c>
      <c r="AQ58" s="160"/>
      <c r="AR58" s="160">
        <v>8.20240504550646E14</v>
      </c>
      <c r="AS58" s="160" t="s">
        <v>2039</v>
      </c>
      <c r="AT58" s="360" t="s">
        <v>2040</v>
      </c>
      <c r="AU58" s="54"/>
      <c r="AV58" s="54"/>
      <c r="AW58" s="54"/>
      <c r="AX58" s="104"/>
      <c r="AY58" s="54" t="s">
        <v>193</v>
      </c>
      <c r="AZ58" s="54" t="s">
        <v>193</v>
      </c>
      <c r="BA58" s="54" t="s">
        <v>193</v>
      </c>
      <c r="BB58" s="54" t="s">
        <v>193</v>
      </c>
      <c r="BC58" s="54" t="s">
        <v>193</v>
      </c>
      <c r="BD58" s="54" t="s">
        <v>193</v>
      </c>
      <c r="BE58" s="54"/>
      <c r="BF58" s="104"/>
      <c r="BG58" s="104"/>
      <c r="BH58" s="54"/>
      <c r="BI58" s="54"/>
      <c r="BJ58" s="104"/>
      <c r="BK58" s="104"/>
      <c r="BL58" s="104"/>
      <c r="BM58" s="104"/>
      <c r="BN58" s="104"/>
      <c r="BO58" s="104"/>
      <c r="BP58" s="104"/>
      <c r="BQ58" s="104" t="s">
        <v>883</v>
      </c>
      <c r="BR58" s="104" t="s">
        <v>883</v>
      </c>
      <c r="BS58" s="104" t="s">
        <v>883</v>
      </c>
      <c r="BT58" s="104" t="s">
        <v>883</v>
      </c>
      <c r="BU58" s="104" t="s">
        <v>883</v>
      </c>
      <c r="BV58" s="104"/>
      <c r="BW58" s="104"/>
      <c r="BX58" s="104"/>
      <c r="BY58" s="68"/>
      <c r="BZ58" s="255">
        <v>82500.0</v>
      </c>
      <c r="CA58" s="54" t="s">
        <v>194</v>
      </c>
      <c r="CB58" s="303">
        <v>3.0E7</v>
      </c>
      <c r="CC58" s="1473"/>
      <c r="CD58" s="1473"/>
      <c r="CE58" s="1473">
        <v>45419.993055555555</v>
      </c>
      <c r="CF58" s="1473">
        <v>45420.041666666664</v>
      </c>
      <c r="CG58" s="1473">
        <v>45420.052083333336</v>
      </c>
      <c r="CH58" s="1473">
        <v>45420.625</v>
      </c>
      <c r="CI58" s="327">
        <f t="shared" si="67"/>
        <v>0.6319444444</v>
      </c>
      <c r="CJ58" s="63" t="str">
        <f t="shared" si="68"/>
        <v>0 hari 15 jam 10 menit 0</v>
      </c>
      <c r="CK58" s="1473">
        <v>45421.447916666664</v>
      </c>
      <c r="CL58" s="326">
        <v>45423.42361111111</v>
      </c>
      <c r="CM58" s="327">
        <f t="shared" si="69"/>
        <v>3.430555556</v>
      </c>
      <c r="CN58" s="63" t="str">
        <f t="shared" si="70"/>
        <v>3 hari 10 jam 20 menit 0</v>
      </c>
      <c r="CO58" s="326"/>
      <c r="CP58" s="326">
        <v>45425.65277777778</v>
      </c>
      <c r="CQ58" s="326">
        <v>45425.71527777778</v>
      </c>
      <c r="CR58" s="326">
        <v>45425.868055555555</v>
      </c>
      <c r="CS58" s="326">
        <v>45426.21527777778</v>
      </c>
      <c r="CT58" s="327">
        <f t="shared" si="71"/>
        <v>0.5625</v>
      </c>
      <c r="CU58" s="63" t="str">
        <f t="shared" si="72"/>
        <v>0 hari 13 jam 30 menit 0</v>
      </c>
      <c r="CV58" s="327">
        <f t="shared" si="73"/>
        <v>3.993055556</v>
      </c>
      <c r="CW58" s="63" t="str">
        <f t="shared" si="74"/>
        <v>3 hari 23 jam 50 menit 0</v>
      </c>
      <c r="CX58" s="63"/>
      <c r="CY58" s="63"/>
      <c r="CZ58" s="1488" t="s">
        <v>359</v>
      </c>
      <c r="DA58" s="873" t="s">
        <v>8</v>
      </c>
      <c r="DB58" s="104"/>
      <c r="DC58" s="104"/>
      <c r="DD58" s="104"/>
      <c r="DE58" s="104"/>
    </row>
    <row r="59" ht="15.75" customHeight="1">
      <c r="A59" s="53">
        <v>4.0</v>
      </c>
      <c r="B59" s="54" t="s">
        <v>1807</v>
      </c>
      <c r="C59" s="160" t="s">
        <v>8</v>
      </c>
      <c r="D59" s="57" t="s">
        <v>2017</v>
      </c>
      <c r="E59" s="57" t="s">
        <v>182</v>
      </c>
      <c r="F59" s="58" t="s">
        <v>183</v>
      </c>
      <c r="G59" s="58" t="s">
        <v>2033</v>
      </c>
      <c r="H59" s="57" t="s">
        <v>185</v>
      </c>
      <c r="I59" s="1487">
        <v>45418.0</v>
      </c>
      <c r="J59" s="1483" t="s">
        <v>2041</v>
      </c>
      <c r="K59" s="1444">
        <v>8300.0</v>
      </c>
      <c r="L59" s="60">
        <v>8261.655</v>
      </c>
      <c r="M59" s="61" t="s">
        <v>1815</v>
      </c>
      <c r="N59" s="1394" t="s">
        <v>1755</v>
      </c>
      <c r="O59" s="160"/>
      <c r="P59" s="1489">
        <v>45424.0</v>
      </c>
      <c r="Q59" s="105"/>
      <c r="R59" s="105" t="s">
        <v>96</v>
      </c>
      <c r="S59" s="105"/>
      <c r="T59" s="57" t="s">
        <v>185</v>
      </c>
      <c r="U59" s="160" t="s">
        <v>2023</v>
      </c>
      <c r="V59" s="160" t="s">
        <v>193</v>
      </c>
      <c r="W59" s="54" t="s">
        <v>2042</v>
      </c>
      <c r="X59" s="1490">
        <v>45424.600694444445</v>
      </c>
      <c r="Y59" s="322">
        <v>45424.95972222222</v>
      </c>
      <c r="Z59" s="1446" t="str">
        <f t="shared" si="66"/>
        <v>0 hari 8 jam 37 menit 0</v>
      </c>
      <c r="AA59" s="1393">
        <v>0.0</v>
      </c>
      <c r="AB59" s="1393">
        <v>0.0</v>
      </c>
      <c r="AC59" s="1393">
        <v>0.0</v>
      </c>
      <c r="AD59" s="68" t="s">
        <v>191</v>
      </c>
      <c r="AE59" s="1448" t="s">
        <v>2036</v>
      </c>
      <c r="AF59" s="54" t="s">
        <v>193</v>
      </c>
      <c r="AG59" s="54"/>
      <c r="AH59" s="1486" t="s">
        <v>2025</v>
      </c>
      <c r="AI59" s="1486" t="s">
        <v>2025</v>
      </c>
      <c r="AJ59" s="1069"/>
      <c r="AK59" s="1449"/>
      <c r="AL59" s="1449"/>
      <c r="AM59" s="159" t="s">
        <v>2037</v>
      </c>
      <c r="AN59" s="159" t="s">
        <v>2037</v>
      </c>
      <c r="AO59" s="159" t="s">
        <v>2043</v>
      </c>
      <c r="AP59" s="159" t="s">
        <v>885</v>
      </c>
      <c r="AQ59" s="160"/>
      <c r="AR59" s="160">
        <v>8.20240508029931E14</v>
      </c>
      <c r="AS59" s="160" t="s">
        <v>2044</v>
      </c>
      <c r="AT59" s="360" t="s">
        <v>2045</v>
      </c>
      <c r="AU59" s="54"/>
      <c r="AV59" s="54"/>
      <c r="AW59" s="54"/>
      <c r="AX59" s="104"/>
      <c r="AY59" s="54" t="s">
        <v>193</v>
      </c>
      <c r="AZ59" s="54" t="s">
        <v>193</v>
      </c>
      <c r="BA59" s="54" t="s">
        <v>193</v>
      </c>
      <c r="BB59" s="54" t="s">
        <v>193</v>
      </c>
      <c r="BC59" s="54" t="s">
        <v>193</v>
      </c>
      <c r="BD59" s="54" t="s">
        <v>193</v>
      </c>
      <c r="BE59" s="54"/>
      <c r="BF59" s="104"/>
      <c r="BG59" s="104"/>
      <c r="BH59" s="54"/>
      <c r="BI59" s="54"/>
      <c r="BJ59" s="104"/>
      <c r="BK59" s="104"/>
      <c r="BL59" s="104"/>
      <c r="BM59" s="104"/>
      <c r="BN59" s="104"/>
      <c r="BO59" s="104"/>
      <c r="BP59" s="104"/>
      <c r="BQ59" s="104" t="s">
        <v>883</v>
      </c>
      <c r="BR59" s="104" t="s">
        <v>883</v>
      </c>
      <c r="BS59" s="104" t="s">
        <v>883</v>
      </c>
      <c r="BT59" s="104" t="s">
        <v>883</v>
      </c>
      <c r="BU59" s="104" t="s">
        <v>883</v>
      </c>
      <c r="BV59" s="104"/>
      <c r="BW59" s="104"/>
      <c r="BX59" s="104"/>
      <c r="BY59" s="68"/>
      <c r="BZ59" s="255">
        <v>82500.0</v>
      </c>
      <c r="CA59" s="54" t="s">
        <v>194</v>
      </c>
      <c r="CB59" s="303">
        <v>3.0E7</v>
      </c>
      <c r="CC59" s="326"/>
      <c r="CD59" s="326"/>
      <c r="CE59" s="326">
        <v>45423.96527777778</v>
      </c>
      <c r="CF59" s="326">
        <v>45424.125</v>
      </c>
      <c r="CG59" s="326">
        <v>45424.131944444445</v>
      </c>
      <c r="CH59" s="326">
        <v>45424.59027777778</v>
      </c>
      <c r="CI59" s="327">
        <f t="shared" si="67"/>
        <v>0.625</v>
      </c>
      <c r="CJ59" s="63" t="str">
        <f t="shared" si="68"/>
        <v>0 hari 15 jam 0 menit 0</v>
      </c>
      <c r="CK59" s="326">
        <v>45426.85763888889</v>
      </c>
      <c r="CL59" s="326">
        <v>45424.95972222222</v>
      </c>
      <c r="CM59" s="327">
        <f t="shared" si="69"/>
        <v>0.9944444444</v>
      </c>
      <c r="CN59" s="63" t="str">
        <f t="shared" si="70"/>
        <v>0 hari 23 jam 52 menit 0</v>
      </c>
      <c r="CO59" s="326"/>
      <c r="CP59" s="326">
        <v>45427.541666666664</v>
      </c>
      <c r="CQ59" s="326">
        <v>45427.583333333336</v>
      </c>
      <c r="CR59" s="326">
        <v>45427.77777777778</v>
      </c>
      <c r="CS59" s="326">
        <v>45428.243055555555</v>
      </c>
      <c r="CT59" s="327">
        <f t="shared" si="71"/>
        <v>0.7013888889</v>
      </c>
      <c r="CU59" s="63" t="str">
        <f t="shared" si="72"/>
        <v>0 hari 16 jam 50 menit 0</v>
      </c>
      <c r="CV59" s="327">
        <f t="shared" si="73"/>
        <v>1.695833333</v>
      </c>
      <c r="CW59" s="63" t="str">
        <f t="shared" si="74"/>
        <v>1 hari 16 jam 42 menit 0</v>
      </c>
      <c r="CX59" s="63"/>
      <c r="CY59" s="63"/>
      <c r="CZ59" s="1488" t="s">
        <v>359</v>
      </c>
      <c r="DA59" s="873" t="s">
        <v>8</v>
      </c>
      <c r="DB59" s="104"/>
      <c r="DC59" s="104"/>
      <c r="DD59" s="104"/>
      <c r="DE59" s="104"/>
    </row>
    <row r="60" ht="15.75" customHeight="1">
      <c r="A60" s="53">
        <v>5.0</v>
      </c>
      <c r="B60" s="54" t="s">
        <v>1807</v>
      </c>
      <c r="C60" s="160" t="s">
        <v>8</v>
      </c>
      <c r="D60" s="57" t="s">
        <v>2017</v>
      </c>
      <c r="E60" s="57" t="s">
        <v>182</v>
      </c>
      <c r="F60" s="58" t="s">
        <v>183</v>
      </c>
      <c r="G60" s="58" t="s">
        <v>2033</v>
      </c>
      <c r="H60" s="57" t="s">
        <v>185</v>
      </c>
      <c r="I60" s="1487">
        <v>45481.0</v>
      </c>
      <c r="J60" s="1483" t="s">
        <v>2046</v>
      </c>
      <c r="K60" s="1444">
        <v>5400.0</v>
      </c>
      <c r="L60" s="60">
        <v>5130.317</v>
      </c>
      <c r="M60" s="61" t="s">
        <v>1815</v>
      </c>
      <c r="N60" s="1394" t="s">
        <v>1755</v>
      </c>
      <c r="O60" s="160"/>
      <c r="P60" s="1489">
        <v>45425.0</v>
      </c>
      <c r="Q60" s="105"/>
      <c r="R60" s="105" t="s">
        <v>96</v>
      </c>
      <c r="S60" s="105"/>
      <c r="T60" s="57" t="s">
        <v>185</v>
      </c>
      <c r="U60" s="160" t="s">
        <v>2023</v>
      </c>
      <c r="V60" s="160" t="s">
        <v>193</v>
      </c>
      <c r="W60" s="54" t="s">
        <v>2047</v>
      </c>
      <c r="X60" s="1490">
        <v>45425.229166666664</v>
      </c>
      <c r="Y60" s="322">
        <v>45426.85555555556</v>
      </c>
      <c r="Z60" s="1446" t="str">
        <f t="shared" si="66"/>
        <v>1 hari 15 jam 2 menit 0</v>
      </c>
      <c r="AA60" s="1393">
        <v>0.0</v>
      </c>
      <c r="AB60" s="1393">
        <v>0.0</v>
      </c>
      <c r="AC60" s="1393">
        <v>0.0</v>
      </c>
      <c r="AD60" s="68" t="s">
        <v>191</v>
      </c>
      <c r="AE60" s="1448" t="s">
        <v>2036</v>
      </c>
      <c r="AF60" s="54" t="s">
        <v>193</v>
      </c>
      <c r="AG60" s="54"/>
      <c r="AH60" s="1486" t="s">
        <v>2025</v>
      </c>
      <c r="AI60" s="1486" t="s">
        <v>2025</v>
      </c>
      <c r="AJ60" s="1069"/>
      <c r="AK60" s="1449"/>
      <c r="AL60" s="1449"/>
      <c r="AM60" s="159" t="s">
        <v>2037</v>
      </c>
      <c r="AN60" s="159" t="s">
        <v>2037</v>
      </c>
      <c r="AO60" s="159" t="s">
        <v>2048</v>
      </c>
      <c r="AP60" s="159" t="s">
        <v>885</v>
      </c>
      <c r="AQ60" s="160"/>
      <c r="AR60" s="160">
        <v>8.20240512243918E14</v>
      </c>
      <c r="AS60" s="160" t="s">
        <v>2049</v>
      </c>
      <c r="AT60" s="360" t="s">
        <v>2050</v>
      </c>
      <c r="AU60" s="54"/>
      <c r="AV60" s="54"/>
      <c r="AW60" s="54"/>
      <c r="AX60" s="104"/>
      <c r="AY60" s="54" t="s">
        <v>193</v>
      </c>
      <c r="AZ60" s="54" t="s">
        <v>193</v>
      </c>
      <c r="BA60" s="54" t="s">
        <v>193</v>
      </c>
      <c r="BB60" s="54" t="s">
        <v>193</v>
      </c>
      <c r="BC60" s="54" t="s">
        <v>193</v>
      </c>
      <c r="BD60" s="54" t="s">
        <v>193</v>
      </c>
      <c r="BE60" s="54"/>
      <c r="BF60" s="104"/>
      <c r="BG60" s="104"/>
      <c r="BH60" s="54"/>
      <c r="BI60" s="54"/>
      <c r="BJ60" s="104"/>
      <c r="BK60" s="104"/>
      <c r="BL60" s="104"/>
      <c r="BM60" s="104"/>
      <c r="BN60" s="104"/>
      <c r="BO60" s="104"/>
      <c r="BP60" s="104"/>
      <c r="BQ60" s="104" t="s">
        <v>883</v>
      </c>
      <c r="BR60" s="104" t="s">
        <v>883</v>
      </c>
      <c r="BS60" s="104" t="s">
        <v>883</v>
      </c>
      <c r="BT60" s="104" t="s">
        <v>883</v>
      </c>
      <c r="BU60" s="104" t="s">
        <v>883</v>
      </c>
      <c r="BV60" s="104"/>
      <c r="BW60" s="104"/>
      <c r="BX60" s="104"/>
      <c r="BY60" s="68"/>
      <c r="BZ60" s="255">
        <v>82500.0</v>
      </c>
      <c r="CA60" s="54" t="s">
        <v>194</v>
      </c>
      <c r="CB60" s="303">
        <v>3.0E7</v>
      </c>
      <c r="CC60" s="326"/>
      <c r="CD60" s="326"/>
      <c r="CE60" s="326">
        <v>45424.979166666664</v>
      </c>
      <c r="CF60" s="326">
        <v>45425.006944444445</v>
      </c>
      <c r="CG60" s="326">
        <v>45425.01388888889</v>
      </c>
      <c r="CH60" s="326">
        <v>45425.22222222222</v>
      </c>
      <c r="CI60" s="327">
        <f t="shared" si="67"/>
        <v>0.2430555556</v>
      </c>
      <c r="CJ60" s="63" t="str">
        <f t="shared" si="68"/>
        <v>0 hari 5 jam 50 menit 0</v>
      </c>
      <c r="CK60" s="326">
        <v>45425.6875</v>
      </c>
      <c r="CL60" s="326">
        <v>45426.85555555556</v>
      </c>
      <c r="CM60" s="327">
        <f t="shared" si="69"/>
        <v>1.876388889</v>
      </c>
      <c r="CN60" s="63" t="str">
        <f t="shared" si="70"/>
        <v>1 hari 21 jam 2 menit 0</v>
      </c>
      <c r="CO60" s="326"/>
      <c r="CP60" s="326">
        <v>45427.645833333336</v>
      </c>
      <c r="CQ60" s="326">
        <v>45427.697916666664</v>
      </c>
      <c r="CR60" s="326">
        <v>45428.243055555555</v>
      </c>
      <c r="CS60" s="326">
        <v>45428.53472222222</v>
      </c>
      <c r="CT60" s="327">
        <f t="shared" si="71"/>
        <v>0.8888888889</v>
      </c>
      <c r="CU60" s="63" t="str">
        <f t="shared" si="72"/>
        <v>0 hari 21 jam 20 menit 0</v>
      </c>
      <c r="CV60" s="327">
        <f t="shared" si="73"/>
        <v>2.765277778</v>
      </c>
      <c r="CW60" s="63" t="str">
        <f t="shared" si="74"/>
        <v>2 hari 18 jam 22 menit 0</v>
      </c>
      <c r="CX60" s="63"/>
      <c r="CY60" s="63"/>
      <c r="CZ60" s="1488" t="s">
        <v>359</v>
      </c>
      <c r="DA60" s="873" t="s">
        <v>8</v>
      </c>
      <c r="DB60" s="104"/>
      <c r="DC60" s="104"/>
      <c r="DD60" s="104"/>
      <c r="DE60" s="104"/>
    </row>
    <row r="61" ht="15.75" customHeight="1">
      <c r="A61" s="53">
        <v>6.0</v>
      </c>
      <c r="B61" s="54" t="s">
        <v>1807</v>
      </c>
      <c r="C61" s="160" t="s">
        <v>8</v>
      </c>
      <c r="D61" s="57" t="s">
        <v>2017</v>
      </c>
      <c r="E61" s="57" t="s">
        <v>2051</v>
      </c>
      <c r="F61" s="58" t="s">
        <v>183</v>
      </c>
      <c r="G61" s="58" t="s">
        <v>2019</v>
      </c>
      <c r="H61" s="57" t="s">
        <v>2052</v>
      </c>
      <c r="I61" s="1491">
        <v>45639.0</v>
      </c>
      <c r="J61" s="1483" t="s">
        <v>2053</v>
      </c>
      <c r="K61" s="1444">
        <v>8300.0</v>
      </c>
      <c r="L61" s="60">
        <v>8323.83</v>
      </c>
      <c r="M61" s="61" t="s">
        <v>1815</v>
      </c>
      <c r="N61" s="1394" t="s">
        <v>1755</v>
      </c>
      <c r="O61" s="160"/>
      <c r="P61" s="1489">
        <v>45428.0</v>
      </c>
      <c r="Q61" s="105"/>
      <c r="R61" s="105" t="s">
        <v>2022</v>
      </c>
      <c r="S61" s="105"/>
      <c r="T61" s="57" t="s">
        <v>2054</v>
      </c>
      <c r="U61" s="160" t="s">
        <v>2023</v>
      </c>
      <c r="V61" s="160" t="s">
        <v>193</v>
      </c>
      <c r="W61" s="54" t="s">
        <v>2055</v>
      </c>
      <c r="X61" s="1490">
        <v>45428.135416666664</v>
      </c>
      <c r="Y61" s="322">
        <v>45428.385416666664</v>
      </c>
      <c r="Z61" s="1446" t="str">
        <f t="shared" si="66"/>
        <v>0 hari 6 jam 0 menit 0</v>
      </c>
      <c r="AA61" s="1393">
        <v>0.0</v>
      </c>
      <c r="AB61" s="1393">
        <v>0.0</v>
      </c>
      <c r="AC61" s="1393">
        <v>0.0</v>
      </c>
      <c r="AD61" s="68" t="s">
        <v>191</v>
      </c>
      <c r="AE61" s="1448" t="s">
        <v>2024</v>
      </c>
      <c r="AF61" s="54" t="s">
        <v>193</v>
      </c>
      <c r="AG61" s="54" t="s">
        <v>193</v>
      </c>
      <c r="AH61" s="1486" t="s">
        <v>2025</v>
      </c>
      <c r="AI61" s="1486" t="s">
        <v>2026</v>
      </c>
      <c r="AJ61" s="1069"/>
      <c r="AK61" s="157" t="s">
        <v>193</v>
      </c>
      <c r="AL61" s="157" t="s">
        <v>193</v>
      </c>
      <c r="AM61" s="159" t="s">
        <v>2027</v>
      </c>
      <c r="AN61" s="159">
        <v>1037479.0</v>
      </c>
      <c r="AO61" s="159">
        <v>1049929.0</v>
      </c>
      <c r="AP61" s="159" t="s">
        <v>192</v>
      </c>
      <c r="AQ61" s="160"/>
      <c r="AR61" s="160">
        <v>8.20240508071225E14</v>
      </c>
      <c r="AS61" s="160" t="s">
        <v>2056</v>
      </c>
      <c r="AT61" s="360" t="s">
        <v>2057</v>
      </c>
      <c r="AU61" s="54"/>
      <c r="AV61" s="54"/>
      <c r="AW61" s="54"/>
      <c r="AX61" s="104"/>
      <c r="AY61" s="54" t="s">
        <v>193</v>
      </c>
      <c r="AZ61" s="54" t="s">
        <v>193</v>
      </c>
      <c r="BA61" s="54" t="s">
        <v>193</v>
      </c>
      <c r="BB61" s="54" t="s">
        <v>193</v>
      </c>
      <c r="BC61" s="54" t="s">
        <v>193</v>
      </c>
      <c r="BD61" s="54" t="s">
        <v>193</v>
      </c>
      <c r="BE61" s="54"/>
      <c r="BF61" s="104"/>
      <c r="BG61" s="104"/>
      <c r="BH61" s="54"/>
      <c r="BI61" s="54"/>
      <c r="BJ61" s="104"/>
      <c r="BK61" s="104"/>
      <c r="BL61" s="104"/>
      <c r="BM61" s="104"/>
      <c r="BN61" s="104"/>
      <c r="BO61" s="104"/>
      <c r="BP61" s="104"/>
      <c r="BQ61" s="104" t="s">
        <v>883</v>
      </c>
      <c r="BR61" s="104" t="s">
        <v>883</v>
      </c>
      <c r="BS61" s="104" t="s">
        <v>883</v>
      </c>
      <c r="BT61" s="104" t="s">
        <v>883</v>
      </c>
      <c r="BU61" s="104" t="s">
        <v>883</v>
      </c>
      <c r="BV61" s="104"/>
      <c r="BW61" s="104"/>
      <c r="BX61" s="104"/>
      <c r="BY61" s="68"/>
      <c r="BZ61" s="255">
        <v>77500.0</v>
      </c>
      <c r="CA61" s="54" t="s">
        <v>194</v>
      </c>
      <c r="CB61" s="303">
        <v>3.0E7</v>
      </c>
      <c r="CC61" s="326"/>
      <c r="CD61" s="326"/>
      <c r="CE61" s="326">
        <v>45425.61111111111</v>
      </c>
      <c r="CF61" s="326">
        <v>45427.569444444445</v>
      </c>
      <c r="CG61" s="326">
        <v>45427.774305555555</v>
      </c>
      <c r="CH61" s="326">
        <v>45428.125</v>
      </c>
      <c r="CI61" s="327">
        <f t="shared" si="67"/>
        <v>2.513888889</v>
      </c>
      <c r="CJ61" s="63" t="str">
        <f t="shared" si="68"/>
        <v>2 hari 12 jam 20 menit 0</v>
      </c>
      <c r="CK61" s="326">
        <v>45428.97430555556</v>
      </c>
      <c r="CL61" s="326">
        <v>45428.385416666664</v>
      </c>
      <c r="CM61" s="327">
        <f t="shared" si="69"/>
        <v>2.774305556</v>
      </c>
      <c r="CN61" s="63" t="str">
        <f t="shared" si="70"/>
        <v>2 hari 18 jam 35 menit 0</v>
      </c>
      <c r="CO61" s="326"/>
      <c r="CP61" s="326">
        <v>45429.666666666664</v>
      </c>
      <c r="CQ61" s="326">
        <v>45429.70138888889</v>
      </c>
      <c r="CR61" s="326">
        <v>45429.70138888889</v>
      </c>
      <c r="CS61" s="326">
        <v>45430.03472222222</v>
      </c>
      <c r="CT61" s="327">
        <f t="shared" si="71"/>
        <v>0.3680555556</v>
      </c>
      <c r="CU61" s="63" t="str">
        <f t="shared" si="72"/>
        <v>0 hari 8 jam 50 menit 0</v>
      </c>
      <c r="CV61" s="327">
        <f t="shared" si="73"/>
        <v>3.142361111</v>
      </c>
      <c r="CW61" s="63" t="str">
        <f t="shared" si="74"/>
        <v>3 hari 3 jam 25 menit 0</v>
      </c>
      <c r="CX61" s="63"/>
      <c r="CY61" s="63"/>
      <c r="CZ61" s="1488" t="s">
        <v>359</v>
      </c>
      <c r="DA61" s="873" t="s">
        <v>8</v>
      </c>
      <c r="DB61" s="104"/>
      <c r="DC61" s="104"/>
      <c r="DD61" s="104"/>
      <c r="DE61" s="104"/>
    </row>
    <row r="62" ht="15.75" customHeight="1">
      <c r="A62" s="53">
        <v>7.0</v>
      </c>
      <c r="B62" s="54" t="s">
        <v>1807</v>
      </c>
      <c r="C62" s="160" t="s">
        <v>8</v>
      </c>
      <c r="D62" s="57" t="s">
        <v>2017</v>
      </c>
      <c r="E62" s="57" t="s">
        <v>182</v>
      </c>
      <c r="F62" s="58" t="s">
        <v>183</v>
      </c>
      <c r="G62" s="58" t="s">
        <v>2033</v>
      </c>
      <c r="H62" s="57" t="s">
        <v>185</v>
      </c>
      <c r="I62" s="1487">
        <v>45355.0</v>
      </c>
      <c r="J62" s="1483" t="s">
        <v>2058</v>
      </c>
      <c r="K62" s="1444">
        <v>7500.0</v>
      </c>
      <c r="L62" s="60">
        <v>7749.988</v>
      </c>
      <c r="M62" s="61" t="s">
        <v>1815</v>
      </c>
      <c r="N62" s="1394" t="s">
        <v>1755</v>
      </c>
      <c r="O62" s="160"/>
      <c r="P62" s="1489">
        <v>45427.0</v>
      </c>
      <c r="Q62" s="105"/>
      <c r="R62" s="105" t="s">
        <v>96</v>
      </c>
      <c r="S62" s="105"/>
      <c r="T62" s="57" t="s">
        <v>185</v>
      </c>
      <c r="U62" s="160" t="s">
        <v>2023</v>
      </c>
      <c r="V62" s="160" t="s">
        <v>193</v>
      </c>
      <c r="W62" s="54" t="s">
        <v>2059</v>
      </c>
      <c r="X62" s="1490">
        <v>45427.37847222222</v>
      </c>
      <c r="Y62" s="322">
        <v>45427.58194444444</v>
      </c>
      <c r="Z62" s="1446" t="str">
        <f t="shared" si="66"/>
        <v>0 hari 4 jam 53 menit 0</v>
      </c>
      <c r="AA62" s="1393">
        <v>0.0</v>
      </c>
      <c r="AB62" s="1393">
        <v>0.0</v>
      </c>
      <c r="AC62" s="1393">
        <v>0.0</v>
      </c>
      <c r="AD62" s="68" t="s">
        <v>191</v>
      </c>
      <c r="AE62" s="1448" t="s">
        <v>2036</v>
      </c>
      <c r="AF62" s="54" t="s">
        <v>193</v>
      </c>
      <c r="AG62" s="54"/>
      <c r="AH62" s="1486" t="s">
        <v>2025</v>
      </c>
      <c r="AI62" s="1486" t="s">
        <v>2025</v>
      </c>
      <c r="AJ62" s="1069"/>
      <c r="AK62" s="1449"/>
      <c r="AL62" s="1449"/>
      <c r="AM62" s="159" t="s">
        <v>2037</v>
      </c>
      <c r="AN62" s="159" t="s">
        <v>2037</v>
      </c>
      <c r="AO62" s="159" t="s">
        <v>2060</v>
      </c>
      <c r="AP62" s="159" t="s">
        <v>885</v>
      </c>
      <c r="AQ62" s="160"/>
      <c r="AR62" s="160">
        <v>8.20240508027772E14</v>
      </c>
      <c r="AS62" s="160" t="s">
        <v>2028</v>
      </c>
      <c r="AT62" s="360" t="s">
        <v>2061</v>
      </c>
      <c r="AU62" s="54"/>
      <c r="AV62" s="54"/>
      <c r="AW62" s="54"/>
      <c r="AX62" s="104"/>
      <c r="AY62" s="54" t="s">
        <v>193</v>
      </c>
      <c r="AZ62" s="54" t="s">
        <v>193</v>
      </c>
      <c r="BA62" s="54" t="s">
        <v>193</v>
      </c>
      <c r="BB62" s="54" t="s">
        <v>193</v>
      </c>
      <c r="BC62" s="54" t="s">
        <v>193</v>
      </c>
      <c r="BD62" s="54" t="s">
        <v>193</v>
      </c>
      <c r="BE62" s="54"/>
      <c r="BF62" s="104"/>
      <c r="BG62" s="104"/>
      <c r="BH62" s="54"/>
      <c r="BI62" s="54"/>
      <c r="BJ62" s="104"/>
      <c r="BK62" s="104"/>
      <c r="BL62" s="104"/>
      <c r="BM62" s="104"/>
      <c r="BN62" s="104"/>
      <c r="BO62" s="104"/>
      <c r="BP62" s="104"/>
      <c r="BQ62" s="104" t="s">
        <v>883</v>
      </c>
      <c r="BR62" s="104" t="s">
        <v>883</v>
      </c>
      <c r="BS62" s="104" t="s">
        <v>883</v>
      </c>
      <c r="BT62" s="104" t="s">
        <v>883</v>
      </c>
      <c r="BU62" s="104" t="s">
        <v>883</v>
      </c>
      <c r="BV62" s="104"/>
      <c r="BW62" s="104"/>
      <c r="BX62" s="104"/>
      <c r="BY62" s="68"/>
      <c r="BZ62" s="255">
        <v>82500.0</v>
      </c>
      <c r="CA62" s="54" t="s">
        <v>194</v>
      </c>
      <c r="CB62" s="303">
        <v>3.0E7</v>
      </c>
      <c r="CC62" s="326"/>
      <c r="CD62" s="326"/>
      <c r="CE62" s="326">
        <v>45427.05902777778</v>
      </c>
      <c r="CF62" s="326">
        <v>45427.05902777778</v>
      </c>
      <c r="CG62" s="326">
        <v>45427.06597222222</v>
      </c>
      <c r="CH62" s="326">
        <v>45427.37152777778</v>
      </c>
      <c r="CI62" s="327">
        <f t="shared" si="67"/>
        <v>0.3125</v>
      </c>
      <c r="CJ62" s="63" t="str">
        <f t="shared" si="68"/>
        <v>0 hari 7 jam 30 menit 0</v>
      </c>
      <c r="CK62" s="327"/>
      <c r="CL62" s="326">
        <v>45427.58194444444</v>
      </c>
      <c r="CM62" s="327">
        <f t="shared" si="69"/>
        <v>0.5229166667</v>
      </c>
      <c r="CN62" s="63" t="str">
        <f t="shared" si="70"/>
        <v>0 hari 12 jam 33 menit 0</v>
      </c>
      <c r="CO62" s="1492"/>
      <c r="CP62" s="326">
        <v>45429.6875</v>
      </c>
      <c r="CQ62" s="326">
        <v>45429.6875</v>
      </c>
      <c r="CR62" s="326">
        <v>45430.020833333336</v>
      </c>
      <c r="CS62" s="326">
        <v>45430.375</v>
      </c>
      <c r="CT62" s="327">
        <f t="shared" si="71"/>
        <v>0.6875</v>
      </c>
      <c r="CU62" s="63" t="str">
        <f t="shared" si="72"/>
        <v>0 hari 16 jam 30 menit 0</v>
      </c>
      <c r="CV62" s="327">
        <f t="shared" si="73"/>
        <v>1.210416667</v>
      </c>
      <c r="CW62" s="63" t="str">
        <f t="shared" si="74"/>
        <v>1 hari 5 jam 3 menit 0</v>
      </c>
      <c r="CX62" s="1492"/>
      <c r="CY62" s="1492"/>
      <c r="CZ62" s="1488" t="s">
        <v>359</v>
      </c>
      <c r="DA62" s="873" t="s">
        <v>8</v>
      </c>
      <c r="DB62" s="104"/>
      <c r="DC62" s="104"/>
      <c r="DD62" s="104"/>
      <c r="DE62" s="104"/>
    </row>
    <row r="63" ht="15.0" customHeight="1">
      <c r="A63" s="1493"/>
      <c r="B63" s="1466"/>
      <c r="C63" s="1465"/>
      <c r="D63" s="1454"/>
      <c r="E63" s="1454"/>
      <c r="F63" s="1455"/>
      <c r="G63" s="1455"/>
      <c r="H63" s="1455"/>
      <c r="I63" s="1455"/>
      <c r="J63" s="1456" t="s">
        <v>111</v>
      </c>
      <c r="K63" s="1494">
        <f t="shared" ref="K63:L63" si="75">SUM(K56:K62)</f>
        <v>55000</v>
      </c>
      <c r="L63" s="1458">
        <f t="shared" si="75"/>
        <v>55000.493</v>
      </c>
      <c r="M63" s="1495"/>
      <c r="N63" s="1455"/>
      <c r="O63" s="1465"/>
      <c r="P63" s="1455"/>
      <c r="Q63" s="1460"/>
      <c r="R63" s="1460"/>
      <c r="S63" s="1460"/>
      <c r="T63" s="1455"/>
      <c r="U63" s="1465"/>
      <c r="V63" s="1465"/>
      <c r="W63" s="1466"/>
      <c r="X63" s="1465"/>
      <c r="Y63" s="1496"/>
      <c r="Z63" s="1497"/>
      <c r="AA63" s="1497"/>
      <c r="AB63" s="1498"/>
      <c r="AC63" s="1464"/>
      <c r="AD63" s="1465"/>
      <c r="AE63" s="1466"/>
      <c r="AF63" s="1466"/>
      <c r="AG63" s="1466"/>
      <c r="AH63" s="1453"/>
      <c r="AI63" s="1465"/>
      <c r="AJ63" s="1466"/>
      <c r="AK63" s="1465"/>
      <c r="AL63" s="1465"/>
      <c r="AM63" s="1465"/>
      <c r="AN63" s="1465"/>
      <c r="AO63" s="1465"/>
      <c r="AP63" s="1465"/>
      <c r="AQ63" s="1465"/>
      <c r="AR63" s="1465"/>
      <c r="AS63" s="1465"/>
      <c r="AT63" s="1466"/>
      <c r="AU63" s="1466"/>
      <c r="AV63" s="1466"/>
      <c r="AW63" s="1466"/>
      <c r="AX63" s="1466"/>
      <c r="AY63" s="1466"/>
      <c r="AZ63" s="1466"/>
      <c r="BA63" s="1466"/>
      <c r="BB63" s="1466"/>
      <c r="BC63" s="1466"/>
      <c r="BD63" s="1466"/>
      <c r="BE63" s="1466"/>
      <c r="BF63" s="1466"/>
      <c r="BG63" s="1466"/>
      <c r="BH63" s="1466"/>
      <c r="BI63" s="1466"/>
      <c r="BJ63" s="1466"/>
      <c r="BK63" s="1466"/>
      <c r="BL63" s="1466"/>
      <c r="BM63" s="1466"/>
      <c r="BN63" s="1466"/>
      <c r="BO63" s="1466"/>
      <c r="BP63" s="1466"/>
      <c r="BQ63" s="1466"/>
      <c r="BR63" s="1466"/>
      <c r="BS63" s="1466"/>
      <c r="BT63" s="1466"/>
      <c r="BU63" s="1466"/>
      <c r="BV63" s="1466"/>
      <c r="BW63" s="1466"/>
      <c r="BX63" s="1466"/>
      <c r="BY63" s="1465"/>
      <c r="BZ63" s="1499"/>
      <c r="CA63" s="1500"/>
      <c r="CB63" s="1499"/>
      <c r="CC63" s="1501"/>
      <c r="CD63" s="1501"/>
      <c r="CE63" s="1501"/>
      <c r="CF63" s="1501"/>
      <c r="CG63" s="1501"/>
      <c r="CH63" s="1501"/>
      <c r="CI63" s="1501"/>
      <c r="CJ63" s="1501"/>
      <c r="CK63" s="1501"/>
      <c r="CL63" s="1501"/>
      <c r="CM63" s="1501"/>
      <c r="CN63" s="1501"/>
      <c r="CO63" s="1501"/>
      <c r="CP63" s="1501"/>
      <c r="CQ63" s="1501"/>
      <c r="CR63" s="1501"/>
      <c r="CS63" s="1501"/>
      <c r="CT63" s="1501"/>
      <c r="CU63" s="1501"/>
      <c r="CV63" s="1501"/>
      <c r="CW63" s="1501"/>
      <c r="CX63" s="1499"/>
      <c r="CY63" s="1499"/>
      <c r="CZ63" s="1502"/>
      <c r="DA63" s="1502"/>
    </row>
    <row r="64" ht="31.5" customHeight="1">
      <c r="A64" s="53">
        <v>1.0</v>
      </c>
      <c r="B64" s="54" t="s">
        <v>1807</v>
      </c>
      <c r="C64" s="160" t="s">
        <v>8</v>
      </c>
      <c r="D64" s="61" t="s">
        <v>2062</v>
      </c>
      <c r="E64" s="604" t="s">
        <v>2063</v>
      </c>
      <c r="F64" s="58" t="s">
        <v>183</v>
      </c>
      <c r="G64" s="58" t="s">
        <v>2019</v>
      </c>
      <c r="H64" s="57" t="s">
        <v>872</v>
      </c>
      <c r="I64" s="58" t="s">
        <v>1562</v>
      </c>
      <c r="J64" s="1483" t="s">
        <v>2064</v>
      </c>
      <c r="K64" s="297">
        <v>6000.0</v>
      </c>
      <c r="L64" s="60">
        <v>6019.386</v>
      </c>
      <c r="M64" s="61" t="s">
        <v>2065</v>
      </c>
      <c r="N64" s="1394" t="s">
        <v>1755</v>
      </c>
      <c r="O64" s="160"/>
      <c r="P64" s="1489">
        <v>45423.0</v>
      </c>
      <c r="Q64" s="105"/>
      <c r="R64" s="105" t="s">
        <v>2022</v>
      </c>
      <c r="S64" s="247"/>
      <c r="T64" s="57" t="s">
        <v>872</v>
      </c>
      <c r="U64" s="160" t="s">
        <v>2023</v>
      </c>
      <c r="V64" s="160" t="s">
        <v>193</v>
      </c>
      <c r="W64" s="54" t="s">
        <v>2066</v>
      </c>
      <c r="X64" s="1490">
        <v>45423.39236111111</v>
      </c>
      <c r="Y64" s="322">
        <v>45424.87847222222</v>
      </c>
      <c r="Z64" s="1446" t="str">
        <f t="shared" ref="Z64:Z70" si="76">INT(Y64-X64)&amp;" hari "&amp;HOUR(MOD(Y64-X64,1))&amp;" jam "&amp;MINUTE(MOD(Y64-X64,1))&amp;" menit "&amp;SECOND(MOD(Y64-X64,1))</f>
        <v>1 hari 11 jam 40 menit 0</v>
      </c>
      <c r="AA64" s="68"/>
      <c r="AB64" s="1447"/>
      <c r="AC64" s="1447"/>
      <c r="AD64" s="68" t="s">
        <v>191</v>
      </c>
      <c r="AE64" s="1448" t="s">
        <v>2024</v>
      </c>
      <c r="AF64" s="54" t="s">
        <v>193</v>
      </c>
      <c r="AG64" s="54" t="s">
        <v>193</v>
      </c>
      <c r="AH64" s="1486" t="s">
        <v>2025</v>
      </c>
      <c r="AI64" s="1486" t="s">
        <v>2026</v>
      </c>
      <c r="AJ64" s="54" t="s">
        <v>193</v>
      </c>
      <c r="AK64" s="157" t="s">
        <v>193</v>
      </c>
      <c r="AL64" s="157" t="s">
        <v>193</v>
      </c>
      <c r="AM64" s="159" t="s">
        <v>2027</v>
      </c>
      <c r="AN64" s="159">
        <v>1036446.0</v>
      </c>
      <c r="AO64" s="159">
        <v>1009913.0</v>
      </c>
      <c r="AP64" s="159" t="s">
        <v>192</v>
      </c>
      <c r="AQ64" s="160"/>
      <c r="AR64" s="160">
        <v>8.20240508070269E14</v>
      </c>
      <c r="AS64" s="160" t="s">
        <v>2067</v>
      </c>
      <c r="AT64" s="360" t="s">
        <v>2068</v>
      </c>
      <c r="AU64" s="54"/>
      <c r="AV64" s="54"/>
      <c r="AW64" s="54"/>
      <c r="AX64" s="104"/>
      <c r="AY64" s="54" t="s">
        <v>193</v>
      </c>
      <c r="AZ64" s="54" t="s">
        <v>193</v>
      </c>
      <c r="BA64" s="54" t="s">
        <v>193</v>
      </c>
      <c r="BB64" s="54" t="s">
        <v>193</v>
      </c>
      <c r="BC64" s="54" t="s">
        <v>193</v>
      </c>
      <c r="BD64" s="54" t="s">
        <v>193</v>
      </c>
      <c r="BE64" s="54"/>
      <c r="BF64" s="104"/>
      <c r="BG64" s="104"/>
      <c r="BH64" s="54"/>
      <c r="BI64" s="54"/>
      <c r="BJ64" s="104"/>
      <c r="BK64" s="104"/>
      <c r="BL64" s="104"/>
      <c r="BM64" s="104"/>
      <c r="BN64" s="104"/>
      <c r="BO64" s="104"/>
      <c r="BP64" s="104"/>
      <c r="BQ64" s="104" t="s">
        <v>883</v>
      </c>
      <c r="BR64" s="104" t="s">
        <v>883</v>
      </c>
      <c r="BS64" s="104" t="s">
        <v>883</v>
      </c>
      <c r="BT64" s="104" t="s">
        <v>883</v>
      </c>
      <c r="BU64" s="104" t="s">
        <v>883</v>
      </c>
      <c r="BV64" s="104"/>
      <c r="BW64" s="104"/>
      <c r="BX64" s="104"/>
      <c r="BY64" s="68"/>
      <c r="BZ64" s="255">
        <v>77500.0</v>
      </c>
      <c r="CA64" s="54" t="s">
        <v>194</v>
      </c>
      <c r="CB64" s="303">
        <v>3.0E7</v>
      </c>
      <c r="CC64" s="326"/>
      <c r="CD64" s="326"/>
      <c r="CE64" s="326">
        <v>45422.569444444445</v>
      </c>
      <c r="CF64" s="326">
        <v>45422.82638888889</v>
      </c>
      <c r="CG64" s="326">
        <v>45423.104166666664</v>
      </c>
      <c r="CH64" s="326">
        <v>45423.39236111111</v>
      </c>
      <c r="CI64" s="327">
        <f t="shared" ref="CI64:CI70" si="77">CH64-CE64</f>
        <v>0.8229166667</v>
      </c>
      <c r="CJ64" s="63" t="str">
        <f t="shared" ref="CJ64:CJ70" si="78">INT(CH64-CE64)&amp;" hari "&amp;HOUR(MOD(CH64-CE64,1))&amp;" jam "&amp;MINUTE(MOD(CH64-CE64,1))&amp;" menit "&amp;SECOND(MOD(CH64-CE64,1))</f>
        <v>0 hari 19 jam 45 menit 0</v>
      </c>
      <c r="CK64" s="326"/>
      <c r="CL64" s="326">
        <v>45424.87847222222</v>
      </c>
      <c r="CM64" s="327">
        <f t="shared" ref="CM64:CM70" si="79">CL64-CE64</f>
        <v>2.309027778</v>
      </c>
      <c r="CN64" s="63" t="str">
        <f t="shared" ref="CN64:CN70" si="80">INT(CL64-CE64)&amp;" hari "&amp;HOUR(MOD(CL64-CE64,1))&amp;" jam "&amp;MINUTE(MOD(CL64-CE64,1))&amp;" menit "&amp;SECOND(MOD(CL64-CE64,1))</f>
        <v>2 hari 7 jam 25 menit 0</v>
      </c>
      <c r="CO64" s="326"/>
      <c r="CP64" s="326">
        <v>45425.54861111111</v>
      </c>
      <c r="CQ64" s="326">
        <v>45433.98263888889</v>
      </c>
      <c r="CR64" s="326">
        <v>45433.98263888889</v>
      </c>
      <c r="CS64" s="326">
        <v>45434.40625</v>
      </c>
      <c r="CT64" s="327">
        <f t="shared" ref="CT64:CT70" si="81">CS64-CP64</f>
        <v>8.857638889</v>
      </c>
      <c r="CU64" s="63" t="str">
        <f t="shared" ref="CU64:CU70" si="82">INT(CS64-CP64)&amp;" hari "&amp;HOUR(MOD(CS64-CP64,1))&amp;" jam "&amp;MINUTE(MOD(CS64-CP64,1))&amp;" menit "&amp;SECOND(MOD(CS64-CP64,1))</f>
        <v>8 hari 20 jam 35 menit 0</v>
      </c>
      <c r="CV64" s="327">
        <f t="shared" ref="CV64:CV70" si="83">CM64+CT64</f>
        <v>11.16666667</v>
      </c>
      <c r="CW64" s="63" t="str">
        <f t="shared" ref="CW64:CW70" si="84">INT(CV64)&amp;" hari "&amp;HOUR(MOD(CV64,1))&amp;" jam "&amp;MINUTE(MOD(CV64,1))&amp;" menit "&amp;SECOND(MOD(CV64,1))</f>
        <v>11 hari 4 jam 0 menit 0</v>
      </c>
      <c r="CX64" s="54">
        <v>3.25</v>
      </c>
      <c r="CY64" s="54" t="s">
        <v>2069</v>
      </c>
      <c r="CZ64" s="873"/>
      <c r="DA64" s="1072" t="s">
        <v>8</v>
      </c>
      <c r="DB64" s="104"/>
      <c r="DC64" s="104"/>
      <c r="DD64" s="104"/>
      <c r="DE64" s="104"/>
    </row>
    <row r="65" ht="31.5" customHeight="1">
      <c r="A65" s="53">
        <v>2.0</v>
      </c>
      <c r="B65" s="54" t="s">
        <v>1807</v>
      </c>
      <c r="C65" s="160" t="s">
        <v>8</v>
      </c>
      <c r="D65" s="61" t="s">
        <v>2062</v>
      </c>
      <c r="E65" s="604" t="s">
        <v>2063</v>
      </c>
      <c r="F65" s="58" t="s">
        <v>183</v>
      </c>
      <c r="G65" s="58" t="s">
        <v>2019</v>
      </c>
      <c r="H65" s="57" t="s">
        <v>872</v>
      </c>
      <c r="I65" s="58" t="s">
        <v>1565</v>
      </c>
      <c r="J65" s="1483" t="s">
        <v>2070</v>
      </c>
      <c r="K65" s="297">
        <v>5200.0</v>
      </c>
      <c r="L65" s="60">
        <v>5214.771</v>
      </c>
      <c r="M65" s="61" t="s">
        <v>2065</v>
      </c>
      <c r="N65" s="1394" t="s">
        <v>1755</v>
      </c>
      <c r="O65" s="160"/>
      <c r="P65" s="1489">
        <v>45428.0</v>
      </c>
      <c r="Q65" s="105"/>
      <c r="R65" s="105" t="s">
        <v>2022</v>
      </c>
      <c r="S65" s="247"/>
      <c r="T65" s="57" t="s">
        <v>872</v>
      </c>
      <c r="U65" s="160" t="s">
        <v>2023</v>
      </c>
      <c r="V65" s="160" t="s">
        <v>193</v>
      </c>
      <c r="W65" s="54" t="s">
        <v>2055</v>
      </c>
      <c r="X65" s="1490">
        <v>45428.711805555555</v>
      </c>
      <c r="Y65" s="322">
        <v>45428.87847222222</v>
      </c>
      <c r="Z65" s="1446" t="str">
        <f t="shared" si="76"/>
        <v>0 hari 4 jam 0 menit 0</v>
      </c>
      <c r="AA65" s="68"/>
      <c r="AB65" s="1447"/>
      <c r="AC65" s="1447"/>
      <c r="AD65" s="68" t="s">
        <v>191</v>
      </c>
      <c r="AE65" s="1448" t="s">
        <v>2024</v>
      </c>
      <c r="AF65" s="54" t="s">
        <v>193</v>
      </c>
      <c r="AG65" s="54" t="s">
        <v>193</v>
      </c>
      <c r="AH65" s="1486" t="s">
        <v>2025</v>
      </c>
      <c r="AI65" s="1486" t="s">
        <v>2026</v>
      </c>
      <c r="AJ65" s="54" t="s">
        <v>193</v>
      </c>
      <c r="AK65" s="157" t="s">
        <v>193</v>
      </c>
      <c r="AL65" s="157" t="s">
        <v>193</v>
      </c>
      <c r="AM65" s="159" t="s">
        <v>2027</v>
      </c>
      <c r="AN65" s="159">
        <v>1037479.0</v>
      </c>
      <c r="AO65" s="159">
        <v>1070886.0</v>
      </c>
      <c r="AP65" s="159" t="s">
        <v>192</v>
      </c>
      <c r="AQ65" s="160"/>
      <c r="AR65" s="160">
        <v>8.20240508071032E14</v>
      </c>
      <c r="AS65" s="160" t="s">
        <v>2071</v>
      </c>
      <c r="AT65" s="360" t="s">
        <v>2072</v>
      </c>
      <c r="AU65" s="54"/>
      <c r="AV65" s="54"/>
      <c r="AW65" s="54"/>
      <c r="AX65" s="104"/>
      <c r="AY65" s="54" t="s">
        <v>193</v>
      </c>
      <c r="AZ65" s="54" t="s">
        <v>193</v>
      </c>
      <c r="BA65" s="54" t="s">
        <v>193</v>
      </c>
      <c r="BB65" s="54" t="s">
        <v>193</v>
      </c>
      <c r="BC65" s="54" t="s">
        <v>193</v>
      </c>
      <c r="BD65" s="54" t="s">
        <v>193</v>
      </c>
      <c r="BE65" s="54"/>
      <c r="BF65" s="104"/>
      <c r="BG65" s="104"/>
      <c r="BH65" s="54"/>
      <c r="BI65" s="54"/>
      <c r="BJ65" s="104"/>
      <c r="BK65" s="104"/>
      <c r="BL65" s="104"/>
      <c r="BM65" s="104"/>
      <c r="BN65" s="104"/>
      <c r="BO65" s="104"/>
      <c r="BP65" s="104"/>
      <c r="BQ65" s="104" t="s">
        <v>883</v>
      </c>
      <c r="BR65" s="104" t="s">
        <v>883</v>
      </c>
      <c r="BS65" s="104" t="s">
        <v>883</v>
      </c>
      <c r="BT65" s="104" t="s">
        <v>883</v>
      </c>
      <c r="BU65" s="104" t="s">
        <v>883</v>
      </c>
      <c r="BV65" s="104"/>
      <c r="BW65" s="104"/>
      <c r="BX65" s="104"/>
      <c r="BY65" s="68"/>
      <c r="BZ65" s="255">
        <v>77500.0</v>
      </c>
      <c r="CA65" s="54" t="s">
        <v>194</v>
      </c>
      <c r="CB65" s="303">
        <v>3.0E7</v>
      </c>
      <c r="CC65" s="326"/>
      <c r="CD65" s="326"/>
      <c r="CE65" s="326">
        <v>45425.666666666664</v>
      </c>
      <c r="CF65" s="326">
        <v>45428.20486111111</v>
      </c>
      <c r="CG65" s="326">
        <v>45428.54861111111</v>
      </c>
      <c r="CH65" s="326">
        <v>45428.711805555555</v>
      </c>
      <c r="CI65" s="327">
        <f t="shared" si="77"/>
        <v>3.045138889</v>
      </c>
      <c r="CJ65" s="63" t="str">
        <f t="shared" si="78"/>
        <v>3 hari 1 jam 5 menit 0</v>
      </c>
      <c r="CK65" s="326"/>
      <c r="CL65" s="326">
        <v>45428.87847222222</v>
      </c>
      <c r="CM65" s="327">
        <f t="shared" si="79"/>
        <v>3.211805556</v>
      </c>
      <c r="CN65" s="63" t="str">
        <f t="shared" si="80"/>
        <v>3 hari 5 jam 5 menit 0</v>
      </c>
      <c r="CO65" s="326"/>
      <c r="CP65" s="326">
        <v>45432.416666666664</v>
      </c>
      <c r="CQ65" s="326">
        <v>45434.020833333336</v>
      </c>
      <c r="CR65" s="326">
        <v>45434.354166666664</v>
      </c>
      <c r="CS65" s="326">
        <v>45434.645833333336</v>
      </c>
      <c r="CT65" s="327">
        <f t="shared" si="81"/>
        <v>2.229166667</v>
      </c>
      <c r="CU65" s="63" t="str">
        <f t="shared" si="82"/>
        <v>2 hari 5 jam 30 menit 0</v>
      </c>
      <c r="CV65" s="327">
        <f t="shared" si="83"/>
        <v>5.440972222</v>
      </c>
      <c r="CW65" s="63" t="str">
        <f t="shared" si="84"/>
        <v>5 hari 10 jam 35 menit 0</v>
      </c>
      <c r="CX65" s="63"/>
      <c r="CY65" s="63"/>
      <c r="CZ65" s="1503" t="s">
        <v>359</v>
      </c>
      <c r="DA65" s="1072" t="s">
        <v>8</v>
      </c>
      <c r="DB65" s="104"/>
      <c r="DC65" s="104"/>
      <c r="DD65" s="104"/>
      <c r="DE65" s="104"/>
    </row>
    <row r="66" ht="31.5" customHeight="1">
      <c r="A66" s="53">
        <v>3.0</v>
      </c>
      <c r="B66" s="54" t="s">
        <v>1807</v>
      </c>
      <c r="C66" s="160" t="s">
        <v>8</v>
      </c>
      <c r="D66" s="61" t="s">
        <v>2062</v>
      </c>
      <c r="E66" s="604" t="s">
        <v>2063</v>
      </c>
      <c r="F66" s="58" t="s">
        <v>183</v>
      </c>
      <c r="G66" s="58" t="s">
        <v>2019</v>
      </c>
      <c r="H66" s="57" t="s">
        <v>872</v>
      </c>
      <c r="I66" s="58" t="s">
        <v>1568</v>
      </c>
      <c r="J66" s="1483" t="s">
        <v>2073</v>
      </c>
      <c r="K66" s="297">
        <v>8200.0</v>
      </c>
      <c r="L66" s="60">
        <v>8265.113</v>
      </c>
      <c r="M66" s="61" t="s">
        <v>2065</v>
      </c>
      <c r="N66" s="1394" t="s">
        <v>1755</v>
      </c>
      <c r="O66" s="160"/>
      <c r="P66" s="1489">
        <v>45434.0</v>
      </c>
      <c r="Q66" s="105"/>
      <c r="R66" s="105" t="s">
        <v>2022</v>
      </c>
      <c r="S66" s="247"/>
      <c r="T66" s="57" t="s">
        <v>872</v>
      </c>
      <c r="U66" s="160" t="s">
        <v>2023</v>
      </c>
      <c r="V66" s="160" t="s">
        <v>193</v>
      </c>
      <c r="W66" s="54" t="s">
        <v>2074</v>
      </c>
      <c r="X66" s="1490">
        <v>45434.364583333336</v>
      </c>
      <c r="Y66" s="322">
        <v>45434.66805555556</v>
      </c>
      <c r="Z66" s="1446" t="str">
        <f t="shared" si="76"/>
        <v>0 hari 7 jam 17 menit 0</v>
      </c>
      <c r="AA66" s="68"/>
      <c r="AB66" s="1447"/>
      <c r="AC66" s="1447"/>
      <c r="AD66" s="68" t="s">
        <v>191</v>
      </c>
      <c r="AE66" s="1448" t="s">
        <v>2024</v>
      </c>
      <c r="AF66" s="54" t="s">
        <v>193</v>
      </c>
      <c r="AG66" s="54" t="s">
        <v>193</v>
      </c>
      <c r="AH66" s="1486" t="s">
        <v>2025</v>
      </c>
      <c r="AI66" s="1486" t="s">
        <v>2026</v>
      </c>
      <c r="AJ66" s="1069"/>
      <c r="AK66" s="157" t="s">
        <v>193</v>
      </c>
      <c r="AL66" s="157" t="s">
        <v>193</v>
      </c>
      <c r="AM66" s="159" t="s">
        <v>2027</v>
      </c>
      <c r="AN66" s="159">
        <v>1034509.0</v>
      </c>
      <c r="AO66" s="159">
        <v>1049199.0</v>
      </c>
      <c r="AP66" s="159" t="s">
        <v>192</v>
      </c>
      <c r="AQ66" s="160"/>
      <c r="AR66" s="160">
        <v>8.20240516955582E14</v>
      </c>
      <c r="AS66" s="160" t="s">
        <v>2039</v>
      </c>
      <c r="AT66" s="360" t="s">
        <v>2075</v>
      </c>
      <c r="AU66" s="54"/>
      <c r="AV66" s="54"/>
      <c r="AW66" s="54"/>
      <c r="AX66" s="104"/>
      <c r="AY66" s="54" t="s">
        <v>193</v>
      </c>
      <c r="AZ66" s="54" t="s">
        <v>193</v>
      </c>
      <c r="BA66" s="54" t="s">
        <v>193</v>
      </c>
      <c r="BB66" s="54" t="s">
        <v>193</v>
      </c>
      <c r="BC66" s="54" t="s">
        <v>193</v>
      </c>
      <c r="BD66" s="54" t="s">
        <v>193</v>
      </c>
      <c r="BE66" s="54"/>
      <c r="BF66" s="104"/>
      <c r="BG66" s="104"/>
      <c r="BH66" s="54"/>
      <c r="BI66" s="54"/>
      <c r="BJ66" s="104"/>
      <c r="BK66" s="104"/>
      <c r="BL66" s="104"/>
      <c r="BM66" s="104"/>
      <c r="BN66" s="104"/>
      <c r="BO66" s="104"/>
      <c r="BP66" s="104"/>
      <c r="BQ66" s="104" t="s">
        <v>883</v>
      </c>
      <c r="BR66" s="104" t="s">
        <v>883</v>
      </c>
      <c r="BS66" s="104" t="s">
        <v>883</v>
      </c>
      <c r="BT66" s="104" t="s">
        <v>883</v>
      </c>
      <c r="BU66" s="104" t="s">
        <v>883</v>
      </c>
      <c r="BV66" s="104"/>
      <c r="BW66" s="104"/>
      <c r="BX66" s="104"/>
      <c r="BY66" s="68"/>
      <c r="BZ66" s="255">
        <v>77500.0</v>
      </c>
      <c r="CA66" s="54" t="s">
        <v>194</v>
      </c>
      <c r="CB66" s="303">
        <v>3.0E7</v>
      </c>
      <c r="CC66" s="326"/>
      <c r="CD66" s="326"/>
      <c r="CE66" s="326">
        <v>45427.541666666664</v>
      </c>
      <c r="CF66" s="326">
        <v>45433.489583333336</v>
      </c>
      <c r="CG66" s="326">
        <v>45433.947916666664</v>
      </c>
      <c r="CH66" s="326">
        <v>45434.364583333336</v>
      </c>
      <c r="CI66" s="327">
        <f t="shared" si="77"/>
        <v>6.822916667</v>
      </c>
      <c r="CJ66" s="63" t="str">
        <f t="shared" si="78"/>
        <v>6 hari 19 jam 45 menit 0</v>
      </c>
      <c r="CK66" s="326"/>
      <c r="CL66" s="326">
        <v>45434.686111111114</v>
      </c>
      <c r="CM66" s="327">
        <f t="shared" si="79"/>
        <v>7.144444444</v>
      </c>
      <c r="CN66" s="63" t="str">
        <f t="shared" si="80"/>
        <v>7 hari 3 jam 28 menit 0</v>
      </c>
      <c r="CO66" s="326"/>
      <c r="CP66" s="326">
        <v>45436.50347222222</v>
      </c>
      <c r="CQ66" s="326">
        <v>45436.50347222222</v>
      </c>
      <c r="CR66" s="326">
        <v>45436.569444444445</v>
      </c>
      <c r="CS66" s="326">
        <v>45436.875</v>
      </c>
      <c r="CT66" s="327">
        <f t="shared" si="81"/>
        <v>0.3715277778</v>
      </c>
      <c r="CU66" s="63" t="str">
        <f t="shared" si="82"/>
        <v>0 hari 8 jam 55 menit 0</v>
      </c>
      <c r="CV66" s="327">
        <f t="shared" si="83"/>
        <v>7.515972222</v>
      </c>
      <c r="CW66" s="63" t="str">
        <f t="shared" si="84"/>
        <v>7 hari 12 jam 23 menit 0</v>
      </c>
      <c r="CX66" s="54">
        <v>0.66</v>
      </c>
      <c r="CY66" s="54" t="s">
        <v>2076</v>
      </c>
      <c r="CZ66" s="1072"/>
      <c r="DA66" s="1072" t="s">
        <v>8</v>
      </c>
      <c r="DB66" s="104"/>
      <c r="DC66" s="104"/>
      <c r="DD66" s="104"/>
      <c r="DE66" s="104"/>
    </row>
    <row r="67" ht="31.5" customHeight="1">
      <c r="A67" s="53">
        <v>4.0</v>
      </c>
      <c r="B67" s="54" t="s">
        <v>1807</v>
      </c>
      <c r="C67" s="160" t="s">
        <v>8</v>
      </c>
      <c r="D67" s="61" t="s">
        <v>2062</v>
      </c>
      <c r="E67" s="604" t="s">
        <v>2063</v>
      </c>
      <c r="F67" s="58" t="s">
        <v>183</v>
      </c>
      <c r="G67" s="58" t="s">
        <v>2019</v>
      </c>
      <c r="H67" s="57" t="s">
        <v>872</v>
      </c>
      <c r="I67" s="58" t="s">
        <v>2077</v>
      </c>
      <c r="J67" s="1483" t="s">
        <v>2078</v>
      </c>
      <c r="K67" s="297">
        <v>8300.0</v>
      </c>
      <c r="L67" s="60">
        <v>8305.096</v>
      </c>
      <c r="M67" s="61" t="s">
        <v>2065</v>
      </c>
      <c r="N67" s="1394" t="s">
        <v>1755</v>
      </c>
      <c r="O67" s="160"/>
      <c r="P67" s="1489">
        <v>45435.0</v>
      </c>
      <c r="Q67" s="105"/>
      <c r="R67" s="105" t="s">
        <v>2022</v>
      </c>
      <c r="S67" s="105"/>
      <c r="T67" s="57" t="s">
        <v>872</v>
      </c>
      <c r="U67" s="160" t="s">
        <v>2023</v>
      </c>
      <c r="V67" s="160" t="s">
        <v>193</v>
      </c>
      <c r="W67" s="54" t="s">
        <v>2079</v>
      </c>
      <c r="X67" s="1490">
        <v>45435.11111111111</v>
      </c>
      <c r="Y67" s="322">
        <v>45435.62430555555</v>
      </c>
      <c r="Z67" s="1446" t="str">
        <f t="shared" si="76"/>
        <v>0 hari 12 jam 19 menit 0</v>
      </c>
      <c r="AA67" s="68"/>
      <c r="AB67" s="1447"/>
      <c r="AC67" s="1447"/>
      <c r="AD67" s="68" t="s">
        <v>191</v>
      </c>
      <c r="AE67" s="1448" t="s">
        <v>2024</v>
      </c>
      <c r="AF67" s="54" t="s">
        <v>193</v>
      </c>
      <c r="AG67" s="54" t="s">
        <v>193</v>
      </c>
      <c r="AH67" s="1486" t="s">
        <v>2025</v>
      </c>
      <c r="AI67" s="1486" t="s">
        <v>2026</v>
      </c>
      <c r="AJ67" s="1069"/>
      <c r="AK67" s="157" t="s">
        <v>193</v>
      </c>
      <c r="AL67" s="157" t="s">
        <v>193</v>
      </c>
      <c r="AM67" s="159" t="s">
        <v>2027</v>
      </c>
      <c r="AN67" s="159">
        <v>1034509.0</v>
      </c>
      <c r="AO67" s="159">
        <v>1051475.0</v>
      </c>
      <c r="AP67" s="159" t="s">
        <v>192</v>
      </c>
      <c r="AQ67" s="160"/>
      <c r="AR67" s="160">
        <v>8.20240508070413E14</v>
      </c>
      <c r="AS67" s="160" t="s">
        <v>2056</v>
      </c>
      <c r="AT67" s="360" t="s">
        <v>2080</v>
      </c>
      <c r="AU67" s="54"/>
      <c r="AV67" s="54"/>
      <c r="AW67" s="54"/>
      <c r="AX67" s="104"/>
      <c r="AY67" s="54" t="s">
        <v>193</v>
      </c>
      <c r="AZ67" s="54" t="s">
        <v>193</v>
      </c>
      <c r="BA67" s="54" t="s">
        <v>193</v>
      </c>
      <c r="BB67" s="54" t="s">
        <v>193</v>
      </c>
      <c r="BC67" s="54" t="s">
        <v>193</v>
      </c>
      <c r="BD67" s="54" t="s">
        <v>193</v>
      </c>
      <c r="BE67" s="54"/>
      <c r="BF67" s="104"/>
      <c r="BG67" s="104"/>
      <c r="BH67" s="54"/>
      <c r="BI67" s="54"/>
      <c r="BJ67" s="104"/>
      <c r="BK67" s="104"/>
      <c r="BL67" s="104"/>
      <c r="BM67" s="104"/>
      <c r="BN67" s="104"/>
      <c r="BO67" s="104"/>
      <c r="BP67" s="104"/>
      <c r="BQ67" s="104" t="s">
        <v>883</v>
      </c>
      <c r="BR67" s="104" t="s">
        <v>883</v>
      </c>
      <c r="BS67" s="104" t="s">
        <v>883</v>
      </c>
      <c r="BT67" s="104" t="s">
        <v>883</v>
      </c>
      <c r="BU67" s="104" t="s">
        <v>883</v>
      </c>
      <c r="BV67" s="104"/>
      <c r="BW67" s="104"/>
      <c r="BX67" s="104"/>
      <c r="BY67" s="68"/>
      <c r="BZ67" s="255">
        <v>77500.0</v>
      </c>
      <c r="CA67" s="54" t="s">
        <v>194</v>
      </c>
      <c r="CB67" s="303">
        <v>3.0E7</v>
      </c>
      <c r="CC67" s="326"/>
      <c r="CD67" s="326"/>
      <c r="CE67" s="326">
        <v>45433.697916666664</v>
      </c>
      <c r="CF67" s="326">
        <v>45434.430555555555</v>
      </c>
      <c r="CG67" s="326">
        <v>45434.822916666664</v>
      </c>
      <c r="CH67" s="326">
        <v>45435.11111111111</v>
      </c>
      <c r="CI67" s="327">
        <f t="shared" si="77"/>
        <v>1.413194444</v>
      </c>
      <c r="CJ67" s="63" t="str">
        <f t="shared" si="78"/>
        <v>1 hari 9 jam 55 menit 0</v>
      </c>
      <c r="CK67" s="326"/>
      <c r="CL67" s="326">
        <v>45435.62430555555</v>
      </c>
      <c r="CM67" s="327">
        <f t="shared" si="79"/>
        <v>1.926388889</v>
      </c>
      <c r="CN67" s="63" t="str">
        <f t="shared" si="80"/>
        <v>1 hari 22 jam 14 menit 0</v>
      </c>
      <c r="CO67" s="326"/>
      <c r="CP67" s="326">
        <v>45436.475694444445</v>
      </c>
      <c r="CQ67" s="326">
        <v>45436.475694444445</v>
      </c>
      <c r="CR67" s="326">
        <v>45436.875</v>
      </c>
      <c r="CS67" s="326">
        <v>45437.25</v>
      </c>
      <c r="CT67" s="327">
        <f t="shared" si="81"/>
        <v>0.7743055556</v>
      </c>
      <c r="CU67" s="63" t="str">
        <f t="shared" si="82"/>
        <v>0 hari 18 jam 35 menit 0</v>
      </c>
      <c r="CV67" s="327">
        <f t="shared" si="83"/>
        <v>2.700694444</v>
      </c>
      <c r="CW67" s="63" t="str">
        <f t="shared" si="84"/>
        <v>2 hari 16 jam 49 menit 0</v>
      </c>
      <c r="CX67" s="63"/>
      <c r="CY67" s="63"/>
      <c r="CZ67" s="1503" t="s">
        <v>359</v>
      </c>
      <c r="DA67" s="1072" t="s">
        <v>8</v>
      </c>
      <c r="DB67" s="104"/>
      <c r="DC67" s="104"/>
      <c r="DD67" s="104"/>
      <c r="DE67" s="104"/>
    </row>
    <row r="68" ht="31.5" customHeight="1">
      <c r="A68" s="53">
        <v>5.0</v>
      </c>
      <c r="B68" s="54" t="s">
        <v>1807</v>
      </c>
      <c r="C68" s="160" t="s">
        <v>8</v>
      </c>
      <c r="D68" s="61" t="s">
        <v>2062</v>
      </c>
      <c r="E68" s="604" t="s">
        <v>2063</v>
      </c>
      <c r="F68" s="58" t="s">
        <v>183</v>
      </c>
      <c r="G68" s="58" t="s">
        <v>2019</v>
      </c>
      <c r="H68" s="57" t="s">
        <v>872</v>
      </c>
      <c r="I68" s="58" t="s">
        <v>2081</v>
      </c>
      <c r="J68" s="1483" t="s">
        <v>2021</v>
      </c>
      <c r="K68" s="297">
        <v>8300.0</v>
      </c>
      <c r="L68" s="60">
        <v>8303.761</v>
      </c>
      <c r="M68" s="61" t="s">
        <v>2065</v>
      </c>
      <c r="N68" s="1394" t="s">
        <v>1755</v>
      </c>
      <c r="O68" s="160"/>
      <c r="P68" s="1489">
        <v>45430.0</v>
      </c>
      <c r="Q68" s="105"/>
      <c r="R68" s="105" t="s">
        <v>2022</v>
      </c>
      <c r="S68" s="105"/>
      <c r="T68" s="57" t="s">
        <v>872</v>
      </c>
      <c r="U68" s="160" t="s">
        <v>2023</v>
      </c>
      <c r="V68" s="160" t="s">
        <v>193</v>
      </c>
      <c r="W68" s="54" t="s">
        <v>2082</v>
      </c>
      <c r="X68" s="1490">
        <v>45430.32986111111</v>
      </c>
      <c r="Y68" s="322">
        <v>45430.93472222222</v>
      </c>
      <c r="Z68" s="1446" t="str">
        <f t="shared" si="76"/>
        <v>0 hari 14 jam 31 menit 0</v>
      </c>
      <c r="AA68" s="68"/>
      <c r="AB68" s="1447"/>
      <c r="AC68" s="1447"/>
      <c r="AD68" s="68" t="s">
        <v>191</v>
      </c>
      <c r="AE68" s="1448" t="s">
        <v>2024</v>
      </c>
      <c r="AF68" s="54" t="s">
        <v>193</v>
      </c>
      <c r="AG68" s="54" t="s">
        <v>193</v>
      </c>
      <c r="AH68" s="1486" t="s">
        <v>2025</v>
      </c>
      <c r="AI68" s="1486" t="s">
        <v>2026</v>
      </c>
      <c r="AJ68" s="1069"/>
      <c r="AK68" s="157" t="s">
        <v>193</v>
      </c>
      <c r="AL68" s="157" t="s">
        <v>193</v>
      </c>
      <c r="AM68" s="159" t="s">
        <v>2027</v>
      </c>
      <c r="AN68" s="159">
        <v>1029345.0</v>
      </c>
      <c r="AO68" s="159">
        <v>1033051.0</v>
      </c>
      <c r="AP68" s="159" t="s">
        <v>192</v>
      </c>
      <c r="AQ68" s="160"/>
      <c r="AR68" s="160">
        <v>8.20240516955258E14</v>
      </c>
      <c r="AS68" s="160" t="s">
        <v>2056</v>
      </c>
      <c r="AT68" s="360" t="s">
        <v>2080</v>
      </c>
      <c r="AU68" s="54"/>
      <c r="AV68" s="54"/>
      <c r="AW68" s="54"/>
      <c r="AX68" s="104"/>
      <c r="AY68" s="54" t="s">
        <v>193</v>
      </c>
      <c r="AZ68" s="54" t="s">
        <v>193</v>
      </c>
      <c r="BA68" s="54" t="s">
        <v>193</v>
      </c>
      <c r="BB68" s="54" t="s">
        <v>193</v>
      </c>
      <c r="BC68" s="54" t="s">
        <v>193</v>
      </c>
      <c r="BD68" s="54" t="s">
        <v>193</v>
      </c>
      <c r="BE68" s="54"/>
      <c r="BF68" s="104"/>
      <c r="BG68" s="104"/>
      <c r="BH68" s="54"/>
      <c r="BI68" s="54"/>
      <c r="BJ68" s="104"/>
      <c r="BK68" s="104"/>
      <c r="BL68" s="104"/>
      <c r="BM68" s="104"/>
      <c r="BN68" s="104"/>
      <c r="BO68" s="104"/>
      <c r="BP68" s="104"/>
      <c r="BQ68" s="104" t="s">
        <v>883</v>
      </c>
      <c r="BR68" s="104" t="s">
        <v>883</v>
      </c>
      <c r="BS68" s="104" t="s">
        <v>883</v>
      </c>
      <c r="BT68" s="104" t="s">
        <v>883</v>
      </c>
      <c r="BU68" s="104" t="s">
        <v>883</v>
      </c>
      <c r="BV68" s="104"/>
      <c r="BW68" s="104"/>
      <c r="BX68" s="104"/>
      <c r="BY68" s="68"/>
      <c r="BZ68" s="255">
        <v>77500.0</v>
      </c>
      <c r="CA68" s="54" t="s">
        <v>194</v>
      </c>
      <c r="CB68" s="303">
        <v>3.0E7</v>
      </c>
      <c r="CC68" s="326"/>
      <c r="CD68" s="326"/>
      <c r="CE68" s="326">
        <v>45426.47222222222</v>
      </c>
      <c r="CF68" s="326">
        <v>45429.65277777778</v>
      </c>
      <c r="CG68" s="326">
        <v>45429.930555555555</v>
      </c>
      <c r="CH68" s="326">
        <v>45430.32986111111</v>
      </c>
      <c r="CI68" s="327">
        <f t="shared" si="77"/>
        <v>3.857638889</v>
      </c>
      <c r="CJ68" s="63" t="str">
        <f t="shared" si="78"/>
        <v>3 hari 20 jam 35 menit 0</v>
      </c>
      <c r="CK68" s="326"/>
      <c r="CL68" s="326">
        <v>45430.93472222222</v>
      </c>
      <c r="CM68" s="327">
        <f t="shared" si="79"/>
        <v>4.4625</v>
      </c>
      <c r="CN68" s="63" t="str">
        <f t="shared" si="80"/>
        <v>4 hari 11 jam 6 menit 0</v>
      </c>
      <c r="CO68" s="326"/>
      <c r="CP68" s="326">
        <v>45433.0625</v>
      </c>
      <c r="CQ68" s="326">
        <v>45434.43402777778</v>
      </c>
      <c r="CR68" s="326">
        <v>45434.43402777778</v>
      </c>
      <c r="CS68" s="326">
        <v>45435.03472222222</v>
      </c>
      <c r="CT68" s="327">
        <f t="shared" si="81"/>
        <v>1.972222222</v>
      </c>
      <c r="CU68" s="63" t="str">
        <f t="shared" si="82"/>
        <v>1 hari 23 jam 20 menit 0</v>
      </c>
      <c r="CV68" s="327">
        <f t="shared" si="83"/>
        <v>6.434722222</v>
      </c>
      <c r="CW68" s="63" t="str">
        <f t="shared" si="84"/>
        <v>6 hari 10 jam 26 menit 0</v>
      </c>
      <c r="CX68" s="63"/>
      <c r="CY68" s="63"/>
      <c r="CZ68" s="1503" t="s">
        <v>359</v>
      </c>
      <c r="DA68" s="1072" t="s">
        <v>8</v>
      </c>
      <c r="DB68" s="104"/>
      <c r="DC68" s="104"/>
      <c r="DD68" s="104"/>
      <c r="DE68" s="104"/>
    </row>
    <row r="69" ht="31.5" customHeight="1">
      <c r="A69" s="53">
        <v>6.0</v>
      </c>
      <c r="B69" s="54" t="s">
        <v>1807</v>
      </c>
      <c r="C69" s="160" t="s">
        <v>8</v>
      </c>
      <c r="D69" s="61" t="s">
        <v>2062</v>
      </c>
      <c r="E69" s="604" t="s">
        <v>2063</v>
      </c>
      <c r="F69" s="58" t="s">
        <v>183</v>
      </c>
      <c r="G69" s="58" t="s">
        <v>2019</v>
      </c>
      <c r="H69" s="57" t="s">
        <v>872</v>
      </c>
      <c r="I69" s="58" t="s">
        <v>2083</v>
      </c>
      <c r="J69" s="1483" t="s">
        <v>2084</v>
      </c>
      <c r="K69" s="297">
        <v>5000.0</v>
      </c>
      <c r="L69" s="60">
        <v>4932.531</v>
      </c>
      <c r="M69" s="61" t="s">
        <v>2065</v>
      </c>
      <c r="N69" s="1394" t="s">
        <v>1755</v>
      </c>
      <c r="O69" s="160"/>
      <c r="P69" s="1489">
        <v>45433.0</v>
      </c>
      <c r="Q69" s="105"/>
      <c r="R69" s="105" t="s">
        <v>2022</v>
      </c>
      <c r="S69" s="105"/>
      <c r="T69" s="57" t="s">
        <v>872</v>
      </c>
      <c r="U69" s="160" t="s">
        <v>2023</v>
      </c>
      <c r="V69" s="160" t="s">
        <v>193</v>
      </c>
      <c r="W69" s="54" t="s">
        <v>2085</v>
      </c>
      <c r="X69" s="1490">
        <v>45433.40277777778</v>
      </c>
      <c r="Y69" s="322">
        <v>45433.62847222222</v>
      </c>
      <c r="Z69" s="1446" t="str">
        <f t="shared" si="76"/>
        <v>0 hari 5 jam 25 menit 0</v>
      </c>
      <c r="AA69" s="68"/>
      <c r="AB69" s="1447"/>
      <c r="AC69" s="1447"/>
      <c r="AD69" s="68" t="s">
        <v>191</v>
      </c>
      <c r="AE69" s="1448" t="s">
        <v>2024</v>
      </c>
      <c r="AF69" s="54" t="s">
        <v>193</v>
      </c>
      <c r="AG69" s="54" t="s">
        <v>193</v>
      </c>
      <c r="AH69" s="1486" t="s">
        <v>2025</v>
      </c>
      <c r="AI69" s="1486" t="s">
        <v>2026</v>
      </c>
      <c r="AJ69" s="1069"/>
      <c r="AK69" s="157" t="s">
        <v>193</v>
      </c>
      <c r="AL69" s="157" t="s">
        <v>193</v>
      </c>
      <c r="AM69" s="159" t="s">
        <v>2027</v>
      </c>
      <c r="AN69" s="159">
        <v>1031669.0</v>
      </c>
      <c r="AO69" s="159">
        <v>1057254.0</v>
      </c>
      <c r="AP69" s="159" t="s">
        <v>192</v>
      </c>
      <c r="AQ69" s="160"/>
      <c r="AR69" s="160">
        <v>8.20240516955759E14</v>
      </c>
      <c r="AS69" s="160" t="s">
        <v>2049</v>
      </c>
      <c r="AT69" s="360" t="s">
        <v>2086</v>
      </c>
      <c r="AU69" s="54"/>
      <c r="AV69" s="54"/>
      <c r="AW69" s="54"/>
      <c r="AX69" s="104"/>
      <c r="AY69" s="54" t="s">
        <v>193</v>
      </c>
      <c r="AZ69" s="54" t="s">
        <v>193</v>
      </c>
      <c r="BA69" s="54" t="s">
        <v>193</v>
      </c>
      <c r="BB69" s="54" t="s">
        <v>193</v>
      </c>
      <c r="BC69" s="54" t="s">
        <v>193</v>
      </c>
      <c r="BD69" s="54" t="s">
        <v>193</v>
      </c>
      <c r="BE69" s="54"/>
      <c r="BF69" s="104"/>
      <c r="BG69" s="104"/>
      <c r="BH69" s="54"/>
      <c r="BI69" s="54"/>
      <c r="BJ69" s="104"/>
      <c r="BK69" s="104"/>
      <c r="BL69" s="104"/>
      <c r="BM69" s="104"/>
      <c r="BN69" s="104"/>
      <c r="BO69" s="104"/>
      <c r="BP69" s="104"/>
      <c r="BQ69" s="104" t="s">
        <v>883</v>
      </c>
      <c r="BR69" s="104" t="s">
        <v>883</v>
      </c>
      <c r="BS69" s="104" t="s">
        <v>883</v>
      </c>
      <c r="BT69" s="104" t="s">
        <v>883</v>
      </c>
      <c r="BU69" s="104" t="s">
        <v>883</v>
      </c>
      <c r="BV69" s="104"/>
      <c r="BW69" s="104"/>
      <c r="BX69" s="104"/>
      <c r="BY69" s="68"/>
      <c r="BZ69" s="255">
        <v>77500.0</v>
      </c>
      <c r="CA69" s="54" t="s">
        <v>194</v>
      </c>
      <c r="CB69" s="303">
        <v>3.0E7</v>
      </c>
      <c r="CC69" s="326"/>
      <c r="CD69" s="326"/>
      <c r="CE69" s="326">
        <v>45432.93402777778</v>
      </c>
      <c r="CF69" s="326">
        <v>45432.95138888889</v>
      </c>
      <c r="CG69" s="326">
        <v>45433.09375</v>
      </c>
      <c r="CH69" s="326">
        <v>45433.40277777778</v>
      </c>
      <c r="CI69" s="327">
        <f t="shared" si="77"/>
        <v>0.46875</v>
      </c>
      <c r="CJ69" s="63" t="str">
        <f t="shared" si="78"/>
        <v>0 hari 11 jam 15 menit 0</v>
      </c>
      <c r="CK69" s="326"/>
      <c r="CL69" s="326">
        <v>45433.62847222222</v>
      </c>
      <c r="CM69" s="327">
        <f t="shared" si="79"/>
        <v>0.6944444444</v>
      </c>
      <c r="CN69" s="63" t="str">
        <f t="shared" si="80"/>
        <v>0 hari 16 jam 40 menit 0</v>
      </c>
      <c r="CO69" s="326"/>
      <c r="CP69" s="326">
        <v>45435.375</v>
      </c>
      <c r="CQ69" s="326">
        <v>45435.38888888889</v>
      </c>
      <c r="CR69" s="326">
        <v>45435.47222222222</v>
      </c>
      <c r="CS69" s="326">
        <v>45435.6875</v>
      </c>
      <c r="CT69" s="327">
        <f t="shared" si="81"/>
        <v>0.3125</v>
      </c>
      <c r="CU69" s="63" t="str">
        <f t="shared" si="82"/>
        <v>0 hari 7 jam 30 menit 0</v>
      </c>
      <c r="CV69" s="327">
        <f t="shared" si="83"/>
        <v>1.006944444</v>
      </c>
      <c r="CW69" s="63" t="str">
        <f t="shared" si="84"/>
        <v>1 hari 0 jam 10 menit 0</v>
      </c>
      <c r="CX69" s="63"/>
      <c r="CY69" s="63"/>
      <c r="CZ69" s="1503" t="s">
        <v>359</v>
      </c>
      <c r="DA69" s="1072" t="s">
        <v>8</v>
      </c>
      <c r="DB69" s="104"/>
      <c r="DC69" s="104"/>
      <c r="DD69" s="104"/>
      <c r="DE69" s="104"/>
    </row>
    <row r="70" ht="31.5" customHeight="1">
      <c r="A70" s="53">
        <v>7.0</v>
      </c>
      <c r="B70" s="54" t="s">
        <v>1807</v>
      </c>
      <c r="C70" s="160" t="s">
        <v>8</v>
      </c>
      <c r="D70" s="61" t="s">
        <v>2062</v>
      </c>
      <c r="E70" s="604" t="s">
        <v>2063</v>
      </c>
      <c r="F70" s="58" t="s">
        <v>183</v>
      </c>
      <c r="G70" s="58" t="s">
        <v>2019</v>
      </c>
      <c r="H70" s="57" t="s">
        <v>872</v>
      </c>
      <c r="I70" s="58" t="s">
        <v>2087</v>
      </c>
      <c r="J70" s="1483" t="s">
        <v>2031</v>
      </c>
      <c r="K70" s="297">
        <v>8300.0</v>
      </c>
      <c r="L70" s="60">
        <v>8305.974</v>
      </c>
      <c r="M70" s="61" t="s">
        <v>2065</v>
      </c>
      <c r="N70" s="1394" t="s">
        <v>1755</v>
      </c>
      <c r="O70" s="160"/>
      <c r="P70" s="1489">
        <v>45431.0</v>
      </c>
      <c r="Q70" s="105"/>
      <c r="R70" s="105" t="s">
        <v>2022</v>
      </c>
      <c r="S70" s="105"/>
      <c r="T70" s="57" t="s">
        <v>872</v>
      </c>
      <c r="U70" s="160" t="s">
        <v>2023</v>
      </c>
      <c r="V70" s="160" t="s">
        <v>193</v>
      </c>
      <c r="W70" s="54" t="s">
        <v>2088</v>
      </c>
      <c r="X70" s="1490">
        <v>45431.92361111111</v>
      </c>
      <c r="Y70" s="322">
        <v>45432.50277777778</v>
      </c>
      <c r="Z70" s="1446" t="str">
        <f t="shared" si="76"/>
        <v>0 hari 13 jam 54 menit 0</v>
      </c>
      <c r="AA70" s="68"/>
      <c r="AB70" s="1447"/>
      <c r="AC70" s="1447"/>
      <c r="AD70" s="68" t="s">
        <v>191</v>
      </c>
      <c r="AE70" s="1448" t="s">
        <v>2024</v>
      </c>
      <c r="AF70" s="54" t="s">
        <v>193</v>
      </c>
      <c r="AG70" s="54" t="s">
        <v>193</v>
      </c>
      <c r="AH70" s="1486" t="s">
        <v>2025</v>
      </c>
      <c r="AI70" s="1486" t="s">
        <v>2026</v>
      </c>
      <c r="AJ70" s="1069"/>
      <c r="AK70" s="157" t="s">
        <v>193</v>
      </c>
      <c r="AL70" s="157" t="s">
        <v>193</v>
      </c>
      <c r="AM70" s="159" t="s">
        <v>2027</v>
      </c>
      <c r="AN70" s="159">
        <v>1029345.0</v>
      </c>
      <c r="AO70" s="159">
        <v>1040256.0</v>
      </c>
      <c r="AP70" s="159" t="s">
        <v>192</v>
      </c>
      <c r="AQ70" s="160"/>
      <c r="AR70" s="160">
        <v>8.20240516956107E14</v>
      </c>
      <c r="AS70" s="160" t="s">
        <v>2056</v>
      </c>
      <c r="AT70" s="360" t="s">
        <v>2080</v>
      </c>
      <c r="AU70" s="54"/>
      <c r="AV70" s="54"/>
      <c r="AW70" s="54"/>
      <c r="AX70" s="104"/>
      <c r="AY70" s="54" t="s">
        <v>193</v>
      </c>
      <c r="AZ70" s="54" t="s">
        <v>193</v>
      </c>
      <c r="BA70" s="54" t="s">
        <v>193</v>
      </c>
      <c r="BB70" s="54" t="s">
        <v>193</v>
      </c>
      <c r="BC70" s="54" t="s">
        <v>193</v>
      </c>
      <c r="BD70" s="54" t="s">
        <v>193</v>
      </c>
      <c r="BE70" s="54"/>
      <c r="BF70" s="104"/>
      <c r="BG70" s="104"/>
      <c r="BH70" s="54"/>
      <c r="BI70" s="54"/>
      <c r="BJ70" s="104"/>
      <c r="BK70" s="104"/>
      <c r="BL70" s="104"/>
      <c r="BM70" s="104"/>
      <c r="BN70" s="104"/>
      <c r="BO70" s="104"/>
      <c r="BP70" s="104"/>
      <c r="BQ70" s="104" t="s">
        <v>883</v>
      </c>
      <c r="BR70" s="104" t="s">
        <v>883</v>
      </c>
      <c r="BS70" s="104" t="s">
        <v>883</v>
      </c>
      <c r="BT70" s="104" t="s">
        <v>883</v>
      </c>
      <c r="BU70" s="104" t="s">
        <v>883</v>
      </c>
      <c r="BV70" s="104"/>
      <c r="BW70" s="104"/>
      <c r="BX70" s="104"/>
      <c r="BY70" s="68"/>
      <c r="BZ70" s="255">
        <v>77500.0</v>
      </c>
      <c r="CA70" s="54" t="s">
        <v>194</v>
      </c>
      <c r="CB70" s="303">
        <v>3.0E7</v>
      </c>
      <c r="CC70" s="326"/>
      <c r="CD70" s="326"/>
      <c r="CE70" s="326">
        <v>45428.0</v>
      </c>
      <c r="CF70" s="326">
        <v>45431.14236111111</v>
      </c>
      <c r="CG70" s="326">
        <v>45431.54861111111</v>
      </c>
      <c r="CH70" s="326">
        <v>45431.92361111111</v>
      </c>
      <c r="CI70" s="327">
        <f t="shared" si="77"/>
        <v>3.923611111</v>
      </c>
      <c r="CJ70" s="63" t="str">
        <f t="shared" si="78"/>
        <v>3 hari 22 jam 10 menit 0</v>
      </c>
      <c r="CK70" s="326"/>
      <c r="CL70" s="326">
        <v>45432.50277777778</v>
      </c>
      <c r="CM70" s="327">
        <f t="shared" si="79"/>
        <v>4.502777778</v>
      </c>
      <c r="CN70" s="63" t="str">
        <f t="shared" si="80"/>
        <v>4 hari 12 jam 4 menit 0</v>
      </c>
      <c r="CO70" s="326"/>
      <c r="CP70" s="326">
        <v>45434.104166666664</v>
      </c>
      <c r="CQ70" s="326">
        <v>45434.6875</v>
      </c>
      <c r="CR70" s="326">
        <v>45435.03472222222</v>
      </c>
      <c r="CS70" s="326">
        <v>45435.47222222222</v>
      </c>
      <c r="CT70" s="327">
        <f t="shared" si="81"/>
        <v>1.368055556</v>
      </c>
      <c r="CU70" s="63" t="str">
        <f t="shared" si="82"/>
        <v>1 hari 8 jam 50 menit 0</v>
      </c>
      <c r="CV70" s="327">
        <f t="shared" si="83"/>
        <v>5.870833333</v>
      </c>
      <c r="CW70" s="63" t="str">
        <f t="shared" si="84"/>
        <v>5 hari 20 jam 54 menit 0</v>
      </c>
      <c r="CX70" s="63"/>
      <c r="CY70" s="63"/>
      <c r="CZ70" s="1503" t="s">
        <v>359</v>
      </c>
      <c r="DA70" s="1072" t="s">
        <v>8</v>
      </c>
      <c r="DB70" s="104"/>
      <c r="DC70" s="104"/>
      <c r="DD70" s="104"/>
      <c r="DE70" s="104"/>
    </row>
    <row r="71" ht="15.0" customHeight="1">
      <c r="A71" s="1493"/>
      <c r="B71" s="1466"/>
      <c r="C71" s="1465"/>
      <c r="D71" s="1454"/>
      <c r="E71" s="1454"/>
      <c r="F71" s="1455"/>
      <c r="G71" s="1455"/>
      <c r="H71" s="1455"/>
      <c r="I71" s="1455"/>
      <c r="J71" s="1456" t="s">
        <v>111</v>
      </c>
      <c r="K71" s="1494">
        <f t="shared" ref="K71:L71" si="85">SUM(K64:K70)</f>
        <v>49300</v>
      </c>
      <c r="L71" s="1458">
        <f t="shared" si="85"/>
        <v>49346.632</v>
      </c>
      <c r="M71" s="1495"/>
      <c r="N71" s="1455"/>
      <c r="O71" s="1465"/>
      <c r="P71" s="1455"/>
      <c r="Q71" s="1460"/>
      <c r="R71" s="1460"/>
      <c r="S71" s="1460"/>
      <c r="T71" s="1455"/>
      <c r="U71" s="1465"/>
      <c r="V71" s="1465"/>
      <c r="W71" s="1466"/>
      <c r="X71" s="1465"/>
      <c r="Y71" s="1496"/>
      <c r="Z71" s="1497"/>
      <c r="AA71" s="1497"/>
      <c r="AB71" s="1498"/>
      <c r="AC71" s="1464"/>
      <c r="AD71" s="1465"/>
      <c r="AE71" s="1466"/>
      <c r="AF71" s="1466"/>
      <c r="AG71" s="1466"/>
      <c r="AH71" s="1453"/>
      <c r="AI71" s="1465"/>
      <c r="AJ71" s="1466"/>
      <c r="AK71" s="1465"/>
      <c r="AL71" s="1465"/>
      <c r="AM71" s="1465"/>
      <c r="AN71" s="1465"/>
      <c r="AO71" s="1465"/>
      <c r="AP71" s="1465"/>
      <c r="AQ71" s="1465"/>
      <c r="AR71" s="1465"/>
      <c r="AS71" s="1465"/>
      <c r="AT71" s="1466"/>
      <c r="AU71" s="1466"/>
      <c r="AV71" s="1466"/>
      <c r="AW71" s="1466"/>
      <c r="AX71" s="1466"/>
      <c r="AY71" s="1466"/>
      <c r="AZ71" s="1466"/>
      <c r="BA71" s="1466"/>
      <c r="BB71" s="1466"/>
      <c r="BC71" s="1466"/>
      <c r="BD71" s="1466"/>
      <c r="BE71" s="1466"/>
      <c r="BF71" s="1466"/>
      <c r="BG71" s="1466"/>
      <c r="BH71" s="1466"/>
      <c r="BI71" s="1466"/>
      <c r="BJ71" s="1466"/>
      <c r="BK71" s="1466"/>
      <c r="BL71" s="1466"/>
      <c r="BM71" s="1466"/>
      <c r="BN71" s="1466"/>
      <c r="BO71" s="1466"/>
      <c r="BP71" s="1466"/>
      <c r="BQ71" s="1466"/>
      <c r="BR71" s="1466"/>
      <c r="BS71" s="1466"/>
      <c r="BT71" s="1466"/>
      <c r="BU71" s="1466"/>
      <c r="BV71" s="1466"/>
      <c r="BW71" s="1466"/>
      <c r="BX71" s="1466"/>
      <c r="BY71" s="1465"/>
      <c r="BZ71" s="1499"/>
      <c r="CA71" s="1500"/>
      <c r="CB71" s="1499"/>
      <c r="CC71" s="1501"/>
      <c r="CD71" s="1501"/>
      <c r="CE71" s="1501"/>
      <c r="CF71" s="1501"/>
      <c r="CG71" s="1501"/>
      <c r="CH71" s="1501"/>
      <c r="CI71" s="1501"/>
      <c r="CJ71" s="1501"/>
      <c r="CK71" s="1501"/>
      <c r="CL71" s="1501"/>
      <c r="CM71" s="1501"/>
      <c r="CN71" s="1501"/>
      <c r="CO71" s="1501"/>
      <c r="CP71" s="1501"/>
      <c r="CQ71" s="1501"/>
      <c r="CR71" s="1501"/>
      <c r="CS71" s="1501"/>
      <c r="CT71" s="1501"/>
      <c r="CU71" s="1501"/>
      <c r="CV71" s="1501"/>
      <c r="CW71" s="1501"/>
      <c r="CX71" s="1499"/>
      <c r="CY71" s="1499"/>
      <c r="CZ71" s="1502"/>
      <c r="DA71" s="1502"/>
    </row>
    <row r="72" ht="30.75" customHeight="1">
      <c r="A72" s="602">
        <v>1.0</v>
      </c>
      <c r="B72" s="54"/>
      <c r="C72" s="57" t="s">
        <v>8</v>
      </c>
      <c r="D72" s="57" t="s">
        <v>2089</v>
      </c>
      <c r="E72" s="57" t="s">
        <v>1946</v>
      </c>
      <c r="F72" s="445" t="s">
        <v>560</v>
      </c>
      <c r="G72" s="58" t="s">
        <v>567</v>
      </c>
      <c r="H72" s="57" t="s">
        <v>252</v>
      </c>
      <c r="I72" s="58" t="s">
        <v>2090</v>
      </c>
      <c r="J72" s="58" t="s">
        <v>2091</v>
      </c>
      <c r="K72" s="297">
        <v>50000.0</v>
      </c>
      <c r="L72" s="298">
        <v>55000.0</v>
      </c>
      <c r="M72" s="61" t="s">
        <v>1815</v>
      </c>
      <c r="N72" s="1394" t="s">
        <v>1755</v>
      </c>
      <c r="O72" s="375"/>
      <c r="P72" s="1489">
        <v>45453.0</v>
      </c>
      <c r="Q72" s="105" t="s">
        <v>1892</v>
      </c>
      <c r="R72" s="105"/>
      <c r="S72" s="247"/>
      <c r="T72" s="57" t="s">
        <v>252</v>
      </c>
      <c r="U72" s="1471" t="s">
        <v>334</v>
      </c>
      <c r="V72" s="79" t="s">
        <v>193</v>
      </c>
      <c r="W72" s="72"/>
      <c r="X72" s="322"/>
      <c r="Y72" s="322"/>
      <c r="Z72" s="63"/>
      <c r="AA72" s="105"/>
      <c r="AB72" s="323"/>
      <c r="AC72" s="323"/>
      <c r="AD72" s="105" t="s">
        <v>95</v>
      </c>
      <c r="AE72" s="105" t="s">
        <v>1894</v>
      </c>
      <c r="AF72" s="54" t="s">
        <v>193</v>
      </c>
      <c r="AG72" s="105"/>
      <c r="AH72" s="54"/>
      <c r="AI72" s="105"/>
      <c r="AJ72" s="255"/>
      <c r="AK72" s="255"/>
      <c r="AL72" s="255"/>
      <c r="AM72" s="278"/>
      <c r="AN72" s="360" t="s">
        <v>2092</v>
      </c>
      <c r="AO72" s="360" t="s">
        <v>2093</v>
      </c>
      <c r="AP72" s="159" t="s">
        <v>885</v>
      </c>
      <c r="AQ72" s="105"/>
      <c r="AR72" s="105"/>
      <c r="AS72" s="105"/>
      <c r="AT72" s="25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255"/>
      <c r="CA72" s="324"/>
      <c r="CB72" s="325"/>
      <c r="CC72" s="325"/>
      <c r="CD72" s="325"/>
      <c r="CE72" s="325"/>
      <c r="CF72" s="326"/>
      <c r="CG72" s="326"/>
      <c r="CH72" s="326"/>
      <c r="CI72" s="327"/>
      <c r="CJ72" s="63"/>
      <c r="CK72" s="274"/>
      <c r="CL72" s="325"/>
      <c r="CM72" s="327"/>
      <c r="CN72" s="63"/>
      <c r="CO72" s="274"/>
      <c r="CP72" s="274"/>
      <c r="CQ72" s="274"/>
      <c r="CR72" s="274"/>
      <c r="CS72" s="274"/>
      <c r="CT72" s="274"/>
      <c r="CU72" s="274"/>
      <c r="CV72" s="274"/>
      <c r="CW72" s="274"/>
      <c r="CX72" s="274"/>
      <c r="CY72" s="274"/>
      <c r="CZ72" s="167"/>
      <c r="DA72" s="167" t="s">
        <v>8</v>
      </c>
      <c r="DB72" s="104"/>
      <c r="DC72" s="104"/>
      <c r="DD72" s="104"/>
      <c r="DE72" s="104"/>
    </row>
    <row r="73" ht="15.0" customHeight="1">
      <c r="A73" s="1451"/>
      <c r="B73" s="1452"/>
      <c r="C73" s="1453"/>
      <c r="D73" s="1454"/>
      <c r="E73" s="1454"/>
      <c r="F73" s="1455"/>
      <c r="G73" s="1455"/>
      <c r="H73" s="1455"/>
      <c r="I73" s="1455"/>
      <c r="J73" s="1456" t="s">
        <v>111</v>
      </c>
      <c r="K73" s="1457">
        <f t="shared" ref="K73:L73" si="86">SUM(K72)</f>
        <v>50000</v>
      </c>
      <c r="L73" s="1458">
        <f t="shared" si="86"/>
        <v>55000</v>
      </c>
      <c r="M73" s="1459"/>
      <c r="N73" s="1455"/>
      <c r="O73" s="1453"/>
      <c r="P73" s="1455"/>
      <c r="Q73" s="1460"/>
      <c r="R73" s="1460"/>
      <c r="S73" s="1460"/>
      <c r="T73" s="1455"/>
      <c r="U73" s="1453"/>
      <c r="V73" s="1453"/>
      <c r="W73" s="1452"/>
      <c r="X73" s="1453"/>
      <c r="Y73" s="1461"/>
      <c r="Z73" s="1462"/>
      <c r="AA73" s="1462"/>
      <c r="AB73" s="1457">
        <f t="shared" ref="AB73:AC73" si="87">SUM(AB65:AB72)</f>
        <v>0</v>
      </c>
      <c r="AC73" s="1457">
        <f t="shared" si="87"/>
        <v>0</v>
      </c>
      <c r="AD73" s="1465"/>
      <c r="AE73" s="1466"/>
      <c r="AF73" s="1452"/>
      <c r="AG73" s="1452"/>
      <c r="AH73" s="1453"/>
      <c r="AI73" s="1453"/>
      <c r="AJ73" s="1452"/>
      <c r="AK73" s="1453"/>
      <c r="AL73" s="1453"/>
      <c r="AM73" s="1453"/>
      <c r="AN73" s="1453"/>
      <c r="AO73" s="1453"/>
      <c r="AP73" s="1453"/>
      <c r="AQ73" s="1453"/>
      <c r="AR73" s="1453"/>
      <c r="AS73" s="1465"/>
      <c r="AT73" s="1452"/>
      <c r="AU73" s="1452"/>
      <c r="AV73" s="1452"/>
      <c r="AW73" s="1466"/>
      <c r="AX73" s="1466"/>
      <c r="AY73" s="1466"/>
      <c r="AZ73" s="1466"/>
      <c r="BA73" s="1466"/>
      <c r="BB73" s="1452"/>
      <c r="BC73" s="1466"/>
      <c r="BD73" s="1466"/>
      <c r="BE73" s="1466"/>
      <c r="BF73" s="1466"/>
      <c r="BG73" s="1466"/>
      <c r="BH73" s="1452"/>
      <c r="BI73" s="1452"/>
      <c r="BJ73" s="1466"/>
      <c r="BK73" s="1466"/>
      <c r="BL73" s="1466"/>
      <c r="BM73" s="1466"/>
      <c r="BN73" s="1466"/>
      <c r="BO73" s="1452"/>
      <c r="BP73" s="1466"/>
      <c r="BQ73" s="1466"/>
      <c r="BR73" s="1466"/>
      <c r="BS73" s="1466"/>
      <c r="BT73" s="1466"/>
      <c r="BU73" s="1452"/>
      <c r="BV73" s="1466"/>
      <c r="BW73" s="1466"/>
      <c r="BX73" s="1466"/>
      <c r="BY73" s="1465"/>
      <c r="BZ73" s="1467"/>
      <c r="CA73" s="1468"/>
      <c r="CB73" s="1467"/>
      <c r="CC73" s="1469"/>
      <c r="CD73" s="1469"/>
      <c r="CE73" s="1469"/>
      <c r="CF73" s="1469"/>
      <c r="CG73" s="1469"/>
      <c r="CH73" s="1469"/>
      <c r="CI73" s="1469"/>
      <c r="CJ73" s="1469"/>
      <c r="CK73" s="1469"/>
      <c r="CL73" s="1469"/>
      <c r="CM73" s="1469"/>
      <c r="CN73" s="1469"/>
      <c r="CO73" s="1469"/>
      <c r="CP73" s="1469"/>
      <c r="CQ73" s="1469"/>
      <c r="CR73" s="1469"/>
      <c r="CS73" s="1469"/>
      <c r="CT73" s="1469"/>
      <c r="CU73" s="1469"/>
      <c r="CV73" s="1469"/>
      <c r="CW73" s="1469"/>
      <c r="CX73" s="1467"/>
      <c r="CY73" s="1467"/>
      <c r="CZ73" s="1470"/>
      <c r="DA73" s="1470"/>
    </row>
    <row r="74" ht="31.5" customHeight="1">
      <c r="A74" s="53">
        <v>1.0</v>
      </c>
      <c r="B74" s="54" t="s">
        <v>1807</v>
      </c>
      <c r="C74" s="160" t="s">
        <v>8</v>
      </c>
      <c r="D74" s="57" t="s">
        <v>2094</v>
      </c>
      <c r="E74" s="604" t="s">
        <v>2063</v>
      </c>
      <c r="F74" s="58" t="s">
        <v>183</v>
      </c>
      <c r="G74" s="58" t="s">
        <v>2019</v>
      </c>
      <c r="H74" s="57" t="s">
        <v>872</v>
      </c>
      <c r="I74" s="58" t="s">
        <v>2095</v>
      </c>
      <c r="J74" s="1504" t="s">
        <v>2096</v>
      </c>
      <c r="K74" s="297">
        <v>9000.0</v>
      </c>
      <c r="L74" s="60">
        <v>9003.901</v>
      </c>
      <c r="M74" s="61" t="s">
        <v>1815</v>
      </c>
      <c r="N74" s="1394" t="s">
        <v>1755</v>
      </c>
      <c r="O74" s="160"/>
      <c r="P74" s="1489">
        <v>45466.0</v>
      </c>
      <c r="Q74" s="105"/>
      <c r="R74" s="105" t="s">
        <v>2022</v>
      </c>
      <c r="S74" s="247"/>
      <c r="T74" s="57" t="s">
        <v>872</v>
      </c>
      <c r="U74" s="160" t="s">
        <v>2023</v>
      </c>
      <c r="V74" s="160" t="s">
        <v>193</v>
      </c>
      <c r="W74" s="63">
        <v>45466.0</v>
      </c>
      <c r="X74" s="1445">
        <v>45466.45138888889</v>
      </c>
      <c r="Y74" s="322">
        <v>45466.82361111111</v>
      </c>
      <c r="Z74" s="1446" t="str">
        <f t="shared" ref="Z74:Z79" si="88">INT(Y74-X74)&amp;" hari "&amp;HOUR(MOD(Y74-X74,1))&amp;" jam "&amp;MINUTE(MOD(Y74-X74,1))&amp;" menit "&amp;SECOND(MOD(Y74-X74,1))</f>
        <v>0 hari 8 jam 56 menit 0</v>
      </c>
      <c r="AA74" s="68"/>
      <c r="AB74" s="1447"/>
      <c r="AC74" s="1447"/>
      <c r="AD74" s="68" t="s">
        <v>191</v>
      </c>
      <c r="AE74" s="1448" t="s">
        <v>2097</v>
      </c>
      <c r="AF74" s="54" t="s">
        <v>193</v>
      </c>
      <c r="AG74" s="54" t="s">
        <v>193</v>
      </c>
      <c r="AH74" s="1486" t="s">
        <v>2025</v>
      </c>
      <c r="AI74" s="1486" t="s">
        <v>2026</v>
      </c>
      <c r="AJ74" s="54"/>
      <c r="AK74" s="157" t="s">
        <v>193</v>
      </c>
      <c r="AL74" s="157" t="s">
        <v>193</v>
      </c>
      <c r="AM74" s="159" t="s">
        <v>2098</v>
      </c>
      <c r="AN74" s="159">
        <v>1091109.0</v>
      </c>
      <c r="AO74" s="159">
        <v>1107476.0</v>
      </c>
      <c r="AP74" s="159" t="s">
        <v>192</v>
      </c>
      <c r="AQ74" s="160"/>
      <c r="AR74" s="160">
        <v>8.20240620374717E14</v>
      </c>
      <c r="AS74" s="160" t="s">
        <v>2099</v>
      </c>
      <c r="AT74" s="360" t="s">
        <v>2100</v>
      </c>
      <c r="AU74" s="54"/>
      <c r="AV74" s="54"/>
      <c r="AW74" s="54"/>
      <c r="AX74" s="104"/>
      <c r="AY74" s="54" t="s">
        <v>193</v>
      </c>
      <c r="AZ74" s="54" t="s">
        <v>193</v>
      </c>
      <c r="BA74" s="54" t="s">
        <v>193</v>
      </c>
      <c r="BB74" s="54" t="s">
        <v>193</v>
      </c>
      <c r="BC74" s="54" t="s">
        <v>193</v>
      </c>
      <c r="BD74" s="54" t="s">
        <v>193</v>
      </c>
      <c r="BE74" s="54"/>
      <c r="BF74" s="104"/>
      <c r="BG74" s="104"/>
      <c r="BH74" s="54"/>
      <c r="BI74" s="54"/>
      <c r="BJ74" s="104"/>
      <c r="BK74" s="104"/>
      <c r="BL74" s="104"/>
      <c r="BM74" s="104"/>
      <c r="BN74" s="104"/>
      <c r="BO74" s="104"/>
      <c r="BP74" s="104"/>
      <c r="BQ74" s="104" t="s">
        <v>883</v>
      </c>
      <c r="BR74" s="104" t="s">
        <v>883</v>
      </c>
      <c r="BS74" s="104" t="s">
        <v>883</v>
      </c>
      <c r="BT74" s="104" t="s">
        <v>883</v>
      </c>
      <c r="BU74" s="104" t="s">
        <v>883</v>
      </c>
      <c r="BV74" s="104"/>
      <c r="BW74" s="104"/>
      <c r="BX74" s="104"/>
      <c r="BY74" s="68"/>
      <c r="BZ74" s="255">
        <v>77500.0</v>
      </c>
      <c r="CA74" s="54" t="s">
        <v>194</v>
      </c>
      <c r="CB74" s="303">
        <v>3.0E7</v>
      </c>
      <c r="CC74" s="821"/>
      <c r="CD74" s="821"/>
      <c r="CE74" s="821">
        <v>45465.42361111111</v>
      </c>
      <c r="CF74" s="821">
        <v>45465.5625</v>
      </c>
      <c r="CG74" s="821">
        <v>45465.90625</v>
      </c>
      <c r="CH74" s="821">
        <v>45466.45138888889</v>
      </c>
      <c r="CI74" s="327">
        <f t="shared" ref="CI74:CI79" si="89">CH74-CE74</f>
        <v>1.027777778</v>
      </c>
      <c r="CJ74" s="63" t="str">
        <f t="shared" ref="CJ74:CJ79" si="90">INT(CH74-CE74)&amp;" hari "&amp;HOUR(MOD(CH74-CE74,1))&amp;" jam "&amp;MINUTE(MOD(CH74-CE74,1))&amp;" menit "&amp;SECOND(MOD(CH74-CE74,1))</f>
        <v>1 hari 0 jam 40 menit 0</v>
      </c>
      <c r="CK74" s="821">
        <v>45467.458333333336</v>
      </c>
      <c r="CL74" s="322">
        <v>45466.82361111111</v>
      </c>
      <c r="CM74" s="327">
        <f t="shared" ref="CM74:CM79" si="91">CL74-CE74</f>
        <v>1.4</v>
      </c>
      <c r="CN74" s="63" t="str">
        <f t="shared" ref="CN74:CN79" si="92">INT(CL74-CE74)&amp;" hari "&amp;HOUR(MOD(CL74-CE74,1))&amp;" jam "&amp;MINUTE(MOD(CL74-CE74,1))&amp;" menit "&amp;SECOND(MOD(CL74-CE74,1))</f>
        <v>1 hari 9 jam 36 menit 0</v>
      </c>
      <c r="CO74" s="821"/>
      <c r="CP74" s="821">
        <v>45468.208333333336</v>
      </c>
      <c r="CQ74" s="821">
        <v>45468.6875</v>
      </c>
      <c r="CR74" s="821">
        <v>45468.6875</v>
      </c>
      <c r="CS74" s="821">
        <v>45469.104166666664</v>
      </c>
      <c r="CT74" s="327">
        <f t="shared" ref="CT74:CT79" si="93">CS74-CP74</f>
        <v>0.8958333333</v>
      </c>
      <c r="CU74" s="63" t="str">
        <f t="shared" ref="CU74:CU79" si="94">INT(CS74-CP74)&amp;" hari "&amp;HOUR(MOD(CS74-CP74,1))&amp;" jam "&amp;MINUTE(MOD(CS74-CP74,1))&amp;" menit "&amp;SECOND(MOD(CS74-CP74,1))</f>
        <v>0 hari 21 jam 30 menit 0</v>
      </c>
      <c r="CV74" s="327">
        <f t="shared" ref="CV74:CV79" si="95">CM74+CT74</f>
        <v>2.295833333</v>
      </c>
      <c r="CW74" s="63" t="str">
        <f t="shared" ref="CW74:CW79" si="96">INT(CV74)&amp;" hari "&amp;HOUR(MOD(CV74,1))&amp;" jam "&amp;MINUTE(MOD(CV74,1))&amp;" menit "&amp;SECOND(MOD(CV74,1))</f>
        <v>2 hari 7 jam 6 menit 0</v>
      </c>
      <c r="CX74" s="63"/>
      <c r="CY74" s="63"/>
      <c r="CZ74" s="1503" t="s">
        <v>359</v>
      </c>
      <c r="DA74" s="1072" t="s">
        <v>8</v>
      </c>
      <c r="DB74" s="104"/>
      <c r="DC74" s="104"/>
      <c r="DD74" s="104"/>
      <c r="DE74" s="104"/>
    </row>
    <row r="75" ht="31.5" customHeight="1">
      <c r="A75" s="53">
        <v>2.0</v>
      </c>
      <c r="B75" s="54" t="s">
        <v>1807</v>
      </c>
      <c r="C75" s="160" t="s">
        <v>8</v>
      </c>
      <c r="D75" s="57" t="s">
        <v>2094</v>
      </c>
      <c r="E75" s="604" t="s">
        <v>2063</v>
      </c>
      <c r="F75" s="58" t="s">
        <v>183</v>
      </c>
      <c r="G75" s="58" t="s">
        <v>2019</v>
      </c>
      <c r="H75" s="57" t="s">
        <v>872</v>
      </c>
      <c r="I75" s="58" t="s">
        <v>2101</v>
      </c>
      <c r="J75" s="1504" t="s">
        <v>2102</v>
      </c>
      <c r="K75" s="297">
        <v>8300.0</v>
      </c>
      <c r="L75" s="60">
        <v>8303.93</v>
      </c>
      <c r="M75" s="61" t="s">
        <v>1815</v>
      </c>
      <c r="N75" s="1394" t="s">
        <v>1755</v>
      </c>
      <c r="O75" s="160"/>
      <c r="P75" s="1489">
        <v>45465.0</v>
      </c>
      <c r="Q75" s="105"/>
      <c r="R75" s="105" t="s">
        <v>2022</v>
      </c>
      <c r="S75" s="247"/>
      <c r="T75" s="57" t="s">
        <v>872</v>
      </c>
      <c r="U75" s="160" t="s">
        <v>2023</v>
      </c>
      <c r="V75" s="160" t="s">
        <v>193</v>
      </c>
      <c r="W75" s="1505">
        <v>45465.0</v>
      </c>
      <c r="X75" s="1445">
        <v>45465.48611111111</v>
      </c>
      <c r="Y75" s="322">
        <v>45465.81805555556</v>
      </c>
      <c r="Z75" s="1446" t="str">
        <f t="shared" si="88"/>
        <v>0 hari 7 jam 58 menit 0</v>
      </c>
      <c r="AA75" s="68"/>
      <c r="AB75" s="1447"/>
      <c r="AC75" s="1447"/>
      <c r="AD75" s="68" t="s">
        <v>191</v>
      </c>
      <c r="AE75" s="1448" t="s">
        <v>2097</v>
      </c>
      <c r="AF75" s="54" t="s">
        <v>193</v>
      </c>
      <c r="AG75" s="54" t="s">
        <v>193</v>
      </c>
      <c r="AH75" s="1486" t="s">
        <v>2025</v>
      </c>
      <c r="AI75" s="1486" t="s">
        <v>2026</v>
      </c>
      <c r="AJ75" s="54"/>
      <c r="AK75" s="157" t="s">
        <v>193</v>
      </c>
      <c r="AL75" s="157" t="s">
        <v>193</v>
      </c>
      <c r="AM75" s="159" t="s">
        <v>2098</v>
      </c>
      <c r="AN75" s="159">
        <v>1091109.0</v>
      </c>
      <c r="AO75" s="159">
        <v>1117296.0</v>
      </c>
      <c r="AP75" s="159" t="s">
        <v>192</v>
      </c>
      <c r="AQ75" s="160"/>
      <c r="AR75" s="160">
        <v>8.20240620377278E14</v>
      </c>
      <c r="AS75" s="160" t="s">
        <v>2056</v>
      </c>
      <c r="AT75" s="360" t="s">
        <v>2080</v>
      </c>
      <c r="AU75" s="54"/>
      <c r="AV75" s="54"/>
      <c r="AW75" s="54"/>
      <c r="AX75" s="104"/>
      <c r="AY75" s="54" t="s">
        <v>193</v>
      </c>
      <c r="AZ75" s="54" t="s">
        <v>193</v>
      </c>
      <c r="BA75" s="54" t="s">
        <v>193</v>
      </c>
      <c r="BB75" s="54" t="s">
        <v>193</v>
      </c>
      <c r="BC75" s="54" t="s">
        <v>193</v>
      </c>
      <c r="BD75" s="54" t="s">
        <v>193</v>
      </c>
      <c r="BE75" s="54"/>
      <c r="BF75" s="104"/>
      <c r="BG75" s="104"/>
      <c r="BH75" s="54"/>
      <c r="BI75" s="54"/>
      <c r="BJ75" s="104"/>
      <c r="BK75" s="104"/>
      <c r="BL75" s="104"/>
      <c r="BM75" s="104"/>
      <c r="BN75" s="104"/>
      <c r="BO75" s="104"/>
      <c r="BP75" s="104"/>
      <c r="BQ75" s="104" t="s">
        <v>883</v>
      </c>
      <c r="BR75" s="104" t="s">
        <v>883</v>
      </c>
      <c r="BS75" s="104" t="s">
        <v>883</v>
      </c>
      <c r="BT75" s="104" t="s">
        <v>883</v>
      </c>
      <c r="BU75" s="104" t="s">
        <v>883</v>
      </c>
      <c r="BV75" s="104"/>
      <c r="BW75" s="104"/>
      <c r="BX75" s="104"/>
      <c r="BY75" s="68"/>
      <c r="BZ75" s="255">
        <v>77500.0</v>
      </c>
      <c r="CA75" s="54" t="s">
        <v>194</v>
      </c>
      <c r="CB75" s="303">
        <v>3.0E7</v>
      </c>
      <c r="CC75" s="821"/>
      <c r="CD75" s="821"/>
      <c r="CE75" s="821">
        <v>45463.55902777778</v>
      </c>
      <c r="CF75" s="821">
        <v>45464.875</v>
      </c>
      <c r="CG75" s="821">
        <v>45465.09375</v>
      </c>
      <c r="CH75" s="821">
        <v>45465.48611111111</v>
      </c>
      <c r="CI75" s="327">
        <f t="shared" si="89"/>
        <v>1.927083333</v>
      </c>
      <c r="CJ75" s="63" t="str">
        <f t="shared" si="90"/>
        <v>1 hari 22 jam 15 menit 0</v>
      </c>
      <c r="CK75" s="821">
        <v>45467.958333333336</v>
      </c>
      <c r="CL75" s="322">
        <v>45465.81805555556</v>
      </c>
      <c r="CM75" s="327">
        <f t="shared" si="91"/>
        <v>2.259027778</v>
      </c>
      <c r="CN75" s="63" t="str">
        <f t="shared" si="92"/>
        <v>2 hari 6 jam 13 menit 0</v>
      </c>
      <c r="CO75" s="821"/>
      <c r="CP75" s="821">
        <v>45468.756944444445</v>
      </c>
      <c r="CQ75" s="821">
        <v>45469.243055555555</v>
      </c>
      <c r="CR75" s="821">
        <v>45469.24652777778</v>
      </c>
      <c r="CS75" s="821">
        <v>45469.569444444445</v>
      </c>
      <c r="CT75" s="327">
        <f t="shared" si="93"/>
        <v>0.8125</v>
      </c>
      <c r="CU75" s="63" t="str">
        <f t="shared" si="94"/>
        <v>0 hari 19 jam 30 menit 0</v>
      </c>
      <c r="CV75" s="327">
        <f t="shared" si="95"/>
        <v>3.071527778</v>
      </c>
      <c r="CW75" s="63" t="str">
        <f t="shared" si="96"/>
        <v>3 hari 1 jam 43 menit 0</v>
      </c>
      <c r="CX75" s="63"/>
      <c r="CY75" s="63"/>
      <c r="CZ75" s="1503" t="s">
        <v>359</v>
      </c>
      <c r="DA75" s="1072" t="s">
        <v>8</v>
      </c>
      <c r="DB75" s="104"/>
      <c r="DC75" s="104"/>
      <c r="DD75" s="104"/>
      <c r="DE75" s="104"/>
    </row>
    <row r="76" ht="31.5" customHeight="1">
      <c r="A76" s="53">
        <v>3.0</v>
      </c>
      <c r="B76" s="54" t="s">
        <v>1807</v>
      </c>
      <c r="C76" s="160" t="s">
        <v>8</v>
      </c>
      <c r="D76" s="57" t="s">
        <v>2094</v>
      </c>
      <c r="E76" s="604" t="s">
        <v>2063</v>
      </c>
      <c r="F76" s="58" t="s">
        <v>183</v>
      </c>
      <c r="G76" s="58" t="s">
        <v>2019</v>
      </c>
      <c r="H76" s="57" t="s">
        <v>872</v>
      </c>
      <c r="I76" s="58" t="s">
        <v>2103</v>
      </c>
      <c r="J76" s="1483" t="s">
        <v>2104</v>
      </c>
      <c r="K76" s="297">
        <v>8300.0</v>
      </c>
      <c r="L76" s="60">
        <v>8306.406</v>
      </c>
      <c r="M76" s="61" t="s">
        <v>1815</v>
      </c>
      <c r="N76" s="1394" t="s">
        <v>1755</v>
      </c>
      <c r="O76" s="160"/>
      <c r="P76" s="1489">
        <v>45467.0</v>
      </c>
      <c r="Q76" s="105"/>
      <c r="R76" s="105" t="s">
        <v>2022</v>
      </c>
      <c r="S76" s="247"/>
      <c r="T76" s="57" t="s">
        <v>872</v>
      </c>
      <c r="U76" s="160" t="s">
        <v>2023</v>
      </c>
      <c r="V76" s="160" t="s">
        <v>193</v>
      </c>
      <c r="W76" s="1505">
        <v>45467.0</v>
      </c>
      <c r="X76" s="1445">
        <v>45467.145833333336</v>
      </c>
      <c r="Y76" s="322">
        <v>45467.50347222222</v>
      </c>
      <c r="Z76" s="1446" t="str">
        <f t="shared" si="88"/>
        <v>0 hari 8 jam 35 menit 0</v>
      </c>
      <c r="AA76" s="68"/>
      <c r="AB76" s="1447"/>
      <c r="AC76" s="1447"/>
      <c r="AD76" s="68" t="s">
        <v>191</v>
      </c>
      <c r="AE76" s="1448" t="s">
        <v>2097</v>
      </c>
      <c r="AF76" s="54" t="s">
        <v>193</v>
      </c>
      <c r="AG76" s="54" t="s">
        <v>193</v>
      </c>
      <c r="AH76" s="1486" t="s">
        <v>2025</v>
      </c>
      <c r="AI76" s="1486" t="s">
        <v>2026</v>
      </c>
      <c r="AJ76" s="1069"/>
      <c r="AK76" s="157" t="s">
        <v>193</v>
      </c>
      <c r="AL76" s="157" t="s">
        <v>193</v>
      </c>
      <c r="AM76" s="159" t="s">
        <v>2098</v>
      </c>
      <c r="AN76" s="159">
        <v>1093634.0</v>
      </c>
      <c r="AO76" s="159">
        <v>1112663.0</v>
      </c>
      <c r="AP76" s="159" t="s">
        <v>192</v>
      </c>
      <c r="AQ76" s="160"/>
      <c r="AR76" s="160">
        <v>8.20240620389785E14</v>
      </c>
      <c r="AS76" s="160" t="s">
        <v>2056</v>
      </c>
      <c r="AT76" s="360" t="s">
        <v>2105</v>
      </c>
      <c r="AU76" s="54"/>
      <c r="AV76" s="54"/>
      <c r="AW76" s="54"/>
      <c r="AX76" s="104"/>
      <c r="AY76" s="54" t="s">
        <v>193</v>
      </c>
      <c r="AZ76" s="54" t="s">
        <v>193</v>
      </c>
      <c r="BA76" s="54" t="s">
        <v>193</v>
      </c>
      <c r="BB76" s="54" t="s">
        <v>193</v>
      </c>
      <c r="BC76" s="54" t="s">
        <v>193</v>
      </c>
      <c r="BD76" s="54" t="s">
        <v>193</v>
      </c>
      <c r="BE76" s="54"/>
      <c r="BF76" s="104"/>
      <c r="BG76" s="104"/>
      <c r="BH76" s="54"/>
      <c r="BI76" s="54"/>
      <c r="BJ76" s="104"/>
      <c r="BK76" s="104"/>
      <c r="BL76" s="104"/>
      <c r="BM76" s="104"/>
      <c r="BN76" s="104"/>
      <c r="BO76" s="104"/>
      <c r="BP76" s="104"/>
      <c r="BQ76" s="104" t="s">
        <v>883</v>
      </c>
      <c r="BR76" s="104" t="s">
        <v>883</v>
      </c>
      <c r="BS76" s="104" t="s">
        <v>883</v>
      </c>
      <c r="BT76" s="104" t="s">
        <v>883</v>
      </c>
      <c r="BU76" s="104" t="s">
        <v>883</v>
      </c>
      <c r="BV76" s="104"/>
      <c r="BW76" s="104"/>
      <c r="BX76" s="104"/>
      <c r="BY76" s="68"/>
      <c r="BZ76" s="255">
        <v>77500.0</v>
      </c>
      <c r="CA76" s="54" t="s">
        <v>194</v>
      </c>
      <c r="CB76" s="303">
        <v>3.0E7</v>
      </c>
      <c r="CC76" s="821"/>
      <c r="CD76" s="821"/>
      <c r="CE76" s="821">
        <v>45463.75</v>
      </c>
      <c r="CF76" s="821">
        <v>45466.51736111111</v>
      </c>
      <c r="CG76" s="821">
        <v>45466.8125</v>
      </c>
      <c r="CH76" s="821">
        <v>45467.145833333336</v>
      </c>
      <c r="CI76" s="327">
        <f t="shared" si="89"/>
        <v>3.395833333</v>
      </c>
      <c r="CJ76" s="63" t="str">
        <f t="shared" si="90"/>
        <v>3 hari 9 jam 30 menit 0</v>
      </c>
      <c r="CK76" s="821">
        <v>45468.30902777778</v>
      </c>
      <c r="CL76" s="322">
        <v>45467.50347222222</v>
      </c>
      <c r="CM76" s="327">
        <f t="shared" si="91"/>
        <v>3.753472222</v>
      </c>
      <c r="CN76" s="63" t="str">
        <f t="shared" si="92"/>
        <v>3 hari 18 jam 5 menit 0</v>
      </c>
      <c r="CO76" s="821"/>
      <c r="CP76" s="821">
        <v>45468.8125</v>
      </c>
      <c r="CQ76" s="821">
        <v>45469.618055555555</v>
      </c>
      <c r="CR76" s="821">
        <v>45469.618055555555</v>
      </c>
      <c r="CS76" s="821">
        <v>45470.100694444445</v>
      </c>
      <c r="CT76" s="327">
        <f t="shared" si="93"/>
        <v>1.288194444</v>
      </c>
      <c r="CU76" s="63" t="str">
        <f t="shared" si="94"/>
        <v>1 hari 6 jam 55 menit 0</v>
      </c>
      <c r="CV76" s="327">
        <f t="shared" si="95"/>
        <v>5.041666667</v>
      </c>
      <c r="CW76" s="63" t="str">
        <f t="shared" si="96"/>
        <v>5 hari 1 jam 0 menit 0</v>
      </c>
      <c r="CX76" s="63"/>
      <c r="CY76" s="63"/>
      <c r="CZ76" s="1503" t="s">
        <v>359</v>
      </c>
      <c r="DA76" s="1072" t="s">
        <v>8</v>
      </c>
      <c r="DB76" s="104"/>
      <c r="DC76" s="104"/>
      <c r="DD76" s="104"/>
      <c r="DE76" s="104"/>
    </row>
    <row r="77" ht="31.5" customHeight="1">
      <c r="A77" s="53">
        <v>4.0</v>
      </c>
      <c r="B77" s="54" t="s">
        <v>1807</v>
      </c>
      <c r="C77" s="160" t="s">
        <v>8</v>
      </c>
      <c r="D77" s="57" t="s">
        <v>2094</v>
      </c>
      <c r="E77" s="604" t="s">
        <v>2063</v>
      </c>
      <c r="F77" s="58" t="s">
        <v>183</v>
      </c>
      <c r="G77" s="58" t="s">
        <v>2019</v>
      </c>
      <c r="H77" s="57" t="s">
        <v>872</v>
      </c>
      <c r="I77" s="58" t="s">
        <v>2106</v>
      </c>
      <c r="J77" s="1483" t="s">
        <v>2107</v>
      </c>
      <c r="K77" s="297">
        <v>9000.0</v>
      </c>
      <c r="L77" s="60">
        <v>9034.842</v>
      </c>
      <c r="M77" s="61" t="s">
        <v>1815</v>
      </c>
      <c r="N77" s="1394" t="s">
        <v>1755</v>
      </c>
      <c r="O77" s="160"/>
      <c r="P77" s="1489">
        <v>45469.0</v>
      </c>
      <c r="Q77" s="105"/>
      <c r="R77" s="105" t="s">
        <v>2022</v>
      </c>
      <c r="S77" s="105"/>
      <c r="T77" s="57" t="s">
        <v>872</v>
      </c>
      <c r="U77" s="160" t="s">
        <v>2023</v>
      </c>
      <c r="V77" s="160" t="s">
        <v>193</v>
      </c>
      <c r="W77" s="1505">
        <v>45469.0</v>
      </c>
      <c r="X77" s="1445">
        <v>45469.493055555555</v>
      </c>
      <c r="Y77" s="322">
        <v>45469.802777777775</v>
      </c>
      <c r="Z77" s="1446" t="str">
        <f t="shared" si="88"/>
        <v>0 hari 7 jam 26 menit 0</v>
      </c>
      <c r="AA77" s="68"/>
      <c r="AB77" s="1447"/>
      <c r="AC77" s="1447"/>
      <c r="AD77" s="68" t="s">
        <v>191</v>
      </c>
      <c r="AE77" s="1448" t="s">
        <v>2097</v>
      </c>
      <c r="AF77" s="54" t="s">
        <v>193</v>
      </c>
      <c r="AG77" s="54" t="s">
        <v>193</v>
      </c>
      <c r="AH77" s="1486" t="s">
        <v>2025</v>
      </c>
      <c r="AI77" s="1486" t="s">
        <v>2026</v>
      </c>
      <c r="AJ77" s="1069"/>
      <c r="AK77" s="157" t="s">
        <v>193</v>
      </c>
      <c r="AL77" s="157" t="s">
        <v>193</v>
      </c>
      <c r="AM77" s="159" t="s">
        <v>2098</v>
      </c>
      <c r="AN77" s="159">
        <v>1088385.0</v>
      </c>
      <c r="AO77" s="159">
        <v>1131920.0</v>
      </c>
      <c r="AP77" s="159" t="s">
        <v>192</v>
      </c>
      <c r="AQ77" s="160"/>
      <c r="AR77" s="160">
        <v>8.20240624784176E14</v>
      </c>
      <c r="AS77" s="160" t="s">
        <v>2099</v>
      </c>
      <c r="AT77" s="360" t="s">
        <v>2108</v>
      </c>
      <c r="AU77" s="54"/>
      <c r="AV77" s="54"/>
      <c r="AW77" s="54"/>
      <c r="AX77" s="104"/>
      <c r="AY77" s="54" t="s">
        <v>193</v>
      </c>
      <c r="AZ77" s="54" t="s">
        <v>193</v>
      </c>
      <c r="BA77" s="54" t="s">
        <v>193</v>
      </c>
      <c r="BB77" s="54" t="s">
        <v>193</v>
      </c>
      <c r="BC77" s="54" t="s">
        <v>193</v>
      </c>
      <c r="BD77" s="54" t="s">
        <v>193</v>
      </c>
      <c r="BE77" s="54"/>
      <c r="BF77" s="104"/>
      <c r="BG77" s="104"/>
      <c r="BH77" s="54"/>
      <c r="BI77" s="54"/>
      <c r="BJ77" s="104"/>
      <c r="BK77" s="104"/>
      <c r="BL77" s="104"/>
      <c r="BM77" s="104"/>
      <c r="BN77" s="104"/>
      <c r="BO77" s="104"/>
      <c r="BP77" s="104"/>
      <c r="BQ77" s="104" t="s">
        <v>883</v>
      </c>
      <c r="BR77" s="104" t="s">
        <v>883</v>
      </c>
      <c r="BS77" s="104" t="s">
        <v>883</v>
      </c>
      <c r="BT77" s="104" t="s">
        <v>883</v>
      </c>
      <c r="BU77" s="104" t="s">
        <v>883</v>
      </c>
      <c r="BV77" s="104"/>
      <c r="BW77" s="104"/>
      <c r="BX77" s="104"/>
      <c r="BY77" s="68"/>
      <c r="BZ77" s="255">
        <v>77500.0</v>
      </c>
      <c r="CA77" s="54" t="s">
        <v>194</v>
      </c>
      <c r="CB77" s="303">
        <v>3.0E7</v>
      </c>
      <c r="CC77" s="821"/>
      <c r="CD77" s="821"/>
      <c r="CE77" s="821">
        <v>45468.541666666664</v>
      </c>
      <c r="CF77" s="821">
        <v>45468.69097222222</v>
      </c>
      <c r="CG77" s="821">
        <v>45469.041666666664</v>
      </c>
      <c r="CH77" s="821">
        <v>45469.493055555555</v>
      </c>
      <c r="CI77" s="327">
        <f t="shared" si="89"/>
        <v>0.9513888889</v>
      </c>
      <c r="CJ77" s="63" t="str">
        <f t="shared" si="90"/>
        <v>0 hari 22 jam 50 menit 0</v>
      </c>
      <c r="CK77" s="821">
        <v>45470.833333333336</v>
      </c>
      <c r="CL77" s="322">
        <v>45469.802777777775</v>
      </c>
      <c r="CM77" s="327">
        <f t="shared" si="91"/>
        <v>1.261111111</v>
      </c>
      <c r="CN77" s="63" t="str">
        <f t="shared" si="92"/>
        <v>1 hari 6 jam 16 menit 0</v>
      </c>
      <c r="CO77" s="821"/>
      <c r="CP77" s="821">
        <v>45471.5</v>
      </c>
      <c r="CQ77" s="821">
        <v>45471.614583333336</v>
      </c>
      <c r="CR77" s="821">
        <v>45471.614583333336</v>
      </c>
      <c r="CS77" s="821">
        <v>45472.145833333336</v>
      </c>
      <c r="CT77" s="327">
        <f t="shared" si="93"/>
        <v>0.6458333333</v>
      </c>
      <c r="CU77" s="63" t="str">
        <f t="shared" si="94"/>
        <v>0 hari 15 jam 30 menit 0</v>
      </c>
      <c r="CV77" s="327">
        <f t="shared" si="95"/>
        <v>1.906944444</v>
      </c>
      <c r="CW77" s="63" t="str">
        <f t="shared" si="96"/>
        <v>1 hari 21 jam 46 menit 0</v>
      </c>
      <c r="CX77" s="63"/>
      <c r="CY77" s="63"/>
      <c r="CZ77" s="1503" t="s">
        <v>359</v>
      </c>
      <c r="DA77" s="1072" t="s">
        <v>8</v>
      </c>
      <c r="DB77" s="104"/>
      <c r="DC77" s="104"/>
      <c r="DD77" s="104"/>
      <c r="DE77" s="104"/>
    </row>
    <row r="78" ht="31.5" customHeight="1">
      <c r="A78" s="53">
        <v>5.0</v>
      </c>
      <c r="B78" s="54" t="s">
        <v>1807</v>
      </c>
      <c r="C78" s="160" t="s">
        <v>8</v>
      </c>
      <c r="D78" s="57" t="s">
        <v>2094</v>
      </c>
      <c r="E78" s="604" t="s">
        <v>2063</v>
      </c>
      <c r="F78" s="58" t="s">
        <v>183</v>
      </c>
      <c r="G78" s="58" t="s">
        <v>2019</v>
      </c>
      <c r="H78" s="57" t="s">
        <v>872</v>
      </c>
      <c r="I78" s="58" t="s">
        <v>2109</v>
      </c>
      <c r="J78" s="1483" t="s">
        <v>2110</v>
      </c>
      <c r="K78" s="297">
        <v>9000.0</v>
      </c>
      <c r="L78" s="60">
        <v>9007.663</v>
      </c>
      <c r="M78" s="61" t="s">
        <v>1815</v>
      </c>
      <c r="N78" s="1394" t="s">
        <v>1755</v>
      </c>
      <c r="O78" s="160"/>
      <c r="P78" s="1489">
        <v>45470.0</v>
      </c>
      <c r="Q78" s="105"/>
      <c r="R78" s="105" t="s">
        <v>2022</v>
      </c>
      <c r="S78" s="105"/>
      <c r="T78" s="57" t="s">
        <v>872</v>
      </c>
      <c r="U78" s="160" t="s">
        <v>2023</v>
      </c>
      <c r="V78" s="160" t="s">
        <v>193</v>
      </c>
      <c r="W78" s="1505">
        <v>45470.0</v>
      </c>
      <c r="X78" s="1445">
        <v>45470.22222222222</v>
      </c>
      <c r="Y78" s="322">
        <v>45470.646527777775</v>
      </c>
      <c r="Z78" s="1446" t="str">
        <f t="shared" si="88"/>
        <v>0 hari 10 jam 11 menit 0</v>
      </c>
      <c r="AA78" s="68"/>
      <c r="AB78" s="1447"/>
      <c r="AC78" s="1447"/>
      <c r="AD78" s="68" t="s">
        <v>191</v>
      </c>
      <c r="AE78" s="1448" t="s">
        <v>2097</v>
      </c>
      <c r="AF78" s="54" t="s">
        <v>193</v>
      </c>
      <c r="AG78" s="54" t="s">
        <v>193</v>
      </c>
      <c r="AH78" s="1486" t="s">
        <v>2025</v>
      </c>
      <c r="AI78" s="1486" t="s">
        <v>2026</v>
      </c>
      <c r="AJ78" s="1069"/>
      <c r="AK78" s="157" t="s">
        <v>193</v>
      </c>
      <c r="AL78" s="157" t="s">
        <v>193</v>
      </c>
      <c r="AM78" s="159" t="s">
        <v>2098</v>
      </c>
      <c r="AN78" s="159">
        <v>1092106.0</v>
      </c>
      <c r="AO78" s="159">
        <v>1128364.0</v>
      </c>
      <c r="AP78" s="159" t="s">
        <v>192</v>
      </c>
      <c r="AQ78" s="160"/>
      <c r="AR78" s="160">
        <v>8.2024062469247E14</v>
      </c>
      <c r="AS78" s="160" t="s">
        <v>2099</v>
      </c>
      <c r="AT78" s="360" t="s">
        <v>2111</v>
      </c>
      <c r="AU78" s="54"/>
      <c r="AV78" s="54"/>
      <c r="AW78" s="54"/>
      <c r="AX78" s="104"/>
      <c r="AY78" s="54" t="s">
        <v>193</v>
      </c>
      <c r="AZ78" s="54" t="s">
        <v>193</v>
      </c>
      <c r="BA78" s="54" t="s">
        <v>193</v>
      </c>
      <c r="BB78" s="54" t="s">
        <v>193</v>
      </c>
      <c r="BC78" s="54" t="s">
        <v>193</v>
      </c>
      <c r="BD78" s="54" t="s">
        <v>193</v>
      </c>
      <c r="BE78" s="54"/>
      <c r="BF78" s="104"/>
      <c r="BG78" s="104"/>
      <c r="BH78" s="54"/>
      <c r="BI78" s="54"/>
      <c r="BJ78" s="104"/>
      <c r="BK78" s="104"/>
      <c r="BL78" s="104"/>
      <c r="BM78" s="104"/>
      <c r="BN78" s="104"/>
      <c r="BO78" s="104"/>
      <c r="BP78" s="104"/>
      <c r="BQ78" s="104" t="s">
        <v>883</v>
      </c>
      <c r="BR78" s="104" t="s">
        <v>883</v>
      </c>
      <c r="BS78" s="104" t="s">
        <v>883</v>
      </c>
      <c r="BT78" s="104" t="s">
        <v>883</v>
      </c>
      <c r="BU78" s="104" t="s">
        <v>883</v>
      </c>
      <c r="BV78" s="104"/>
      <c r="BW78" s="104"/>
      <c r="BX78" s="104"/>
      <c r="BY78" s="68"/>
      <c r="BZ78" s="255">
        <v>77500.0</v>
      </c>
      <c r="CA78" s="54" t="s">
        <v>194</v>
      </c>
      <c r="CB78" s="303">
        <v>3.0E7</v>
      </c>
      <c r="CC78" s="821"/>
      <c r="CD78" s="821"/>
      <c r="CE78" s="821">
        <v>45465.729166666664</v>
      </c>
      <c r="CF78" s="821">
        <v>45469.552083333336</v>
      </c>
      <c r="CG78" s="821">
        <v>45469.90972222222</v>
      </c>
      <c r="CH78" s="821">
        <v>45470.22222222222</v>
      </c>
      <c r="CI78" s="327">
        <f t="shared" si="89"/>
        <v>4.493055556</v>
      </c>
      <c r="CJ78" s="63" t="str">
        <f t="shared" si="90"/>
        <v>4 hari 11 jam 50 menit 0</v>
      </c>
      <c r="CK78" s="821">
        <v>45470.75</v>
      </c>
      <c r="CL78" s="322">
        <v>45470.646527777775</v>
      </c>
      <c r="CM78" s="327">
        <f t="shared" si="91"/>
        <v>4.917361111</v>
      </c>
      <c r="CN78" s="63" t="str">
        <f t="shared" si="92"/>
        <v>4 hari 22 jam 1 menit 0</v>
      </c>
      <c r="CO78" s="821"/>
      <c r="CP78" s="821">
        <v>45472.125</v>
      </c>
      <c r="CQ78" s="821">
        <v>45472.208333333336</v>
      </c>
      <c r="CR78" s="821">
        <v>45472.319444444445</v>
      </c>
      <c r="CS78" s="821">
        <v>45472.979166666664</v>
      </c>
      <c r="CT78" s="327">
        <f t="shared" si="93"/>
        <v>0.8541666667</v>
      </c>
      <c r="CU78" s="63" t="str">
        <f t="shared" si="94"/>
        <v>0 hari 20 jam 30 menit 0</v>
      </c>
      <c r="CV78" s="327">
        <f t="shared" si="95"/>
        <v>5.771527778</v>
      </c>
      <c r="CW78" s="63" t="str">
        <f t="shared" si="96"/>
        <v>5 hari 18 jam 31 menit 0</v>
      </c>
      <c r="CX78" s="63"/>
      <c r="CY78" s="63"/>
      <c r="CZ78" s="1503" t="s">
        <v>359</v>
      </c>
      <c r="DA78" s="1072" t="s">
        <v>8</v>
      </c>
      <c r="DB78" s="104"/>
      <c r="DC78" s="104"/>
      <c r="DD78" s="104"/>
      <c r="DE78" s="104"/>
    </row>
    <row r="79" ht="31.5" customHeight="1">
      <c r="A79" s="53">
        <v>6.0</v>
      </c>
      <c r="B79" s="54" t="s">
        <v>1807</v>
      </c>
      <c r="C79" s="160" t="s">
        <v>8</v>
      </c>
      <c r="D79" s="57" t="s">
        <v>2094</v>
      </c>
      <c r="E79" s="604" t="s">
        <v>2063</v>
      </c>
      <c r="F79" s="58" t="s">
        <v>183</v>
      </c>
      <c r="G79" s="58" t="s">
        <v>2019</v>
      </c>
      <c r="H79" s="57" t="s">
        <v>872</v>
      </c>
      <c r="I79" s="58" t="s">
        <v>2112</v>
      </c>
      <c r="J79" s="1483" t="s">
        <v>2113</v>
      </c>
      <c r="K79" s="297">
        <v>9000.0</v>
      </c>
      <c r="L79" s="60">
        <v>8728.213</v>
      </c>
      <c r="M79" s="61" t="s">
        <v>1815</v>
      </c>
      <c r="N79" s="1394" t="s">
        <v>1755</v>
      </c>
      <c r="O79" s="160"/>
      <c r="P79" s="1489">
        <v>45471.0</v>
      </c>
      <c r="Q79" s="105"/>
      <c r="R79" s="105" t="s">
        <v>2022</v>
      </c>
      <c r="S79" s="105"/>
      <c r="T79" s="57" t="s">
        <v>872</v>
      </c>
      <c r="U79" s="160" t="s">
        <v>2023</v>
      </c>
      <c r="V79" s="160" t="s">
        <v>193</v>
      </c>
      <c r="W79" s="1505">
        <v>45471.0</v>
      </c>
      <c r="X79" s="1445">
        <v>45471.70138888889</v>
      </c>
      <c r="Y79" s="322">
        <v>45471.84861111111</v>
      </c>
      <c r="Z79" s="1446" t="str">
        <f t="shared" si="88"/>
        <v>0 hari 3 jam 32 menit 0</v>
      </c>
      <c r="AA79" s="68"/>
      <c r="AB79" s="1447"/>
      <c r="AC79" s="1447"/>
      <c r="AD79" s="68" t="s">
        <v>191</v>
      </c>
      <c r="AE79" s="1448" t="s">
        <v>2097</v>
      </c>
      <c r="AF79" s="54" t="s">
        <v>193</v>
      </c>
      <c r="AG79" s="54" t="s">
        <v>193</v>
      </c>
      <c r="AH79" s="1486" t="s">
        <v>2025</v>
      </c>
      <c r="AI79" s="1486" t="s">
        <v>2026</v>
      </c>
      <c r="AJ79" s="1069"/>
      <c r="AK79" s="157" t="s">
        <v>193</v>
      </c>
      <c r="AL79" s="157" t="s">
        <v>193</v>
      </c>
      <c r="AM79" s="159" t="s">
        <v>2098</v>
      </c>
      <c r="AN79" s="159">
        <v>1091175.0</v>
      </c>
      <c r="AO79" s="159">
        <v>1117800.0</v>
      </c>
      <c r="AP79" s="159" t="s">
        <v>192</v>
      </c>
      <c r="AQ79" s="160"/>
      <c r="AR79" s="160">
        <v>8.2024062595291E14</v>
      </c>
      <c r="AS79" s="160" t="s">
        <v>2114</v>
      </c>
      <c r="AT79" s="360" t="s">
        <v>2115</v>
      </c>
      <c r="AU79" s="54"/>
      <c r="AV79" s="54"/>
      <c r="AW79" s="54"/>
      <c r="AX79" s="104"/>
      <c r="AY79" s="54" t="s">
        <v>193</v>
      </c>
      <c r="AZ79" s="54" t="s">
        <v>193</v>
      </c>
      <c r="BA79" s="54" t="s">
        <v>193</v>
      </c>
      <c r="BB79" s="54" t="s">
        <v>193</v>
      </c>
      <c r="BC79" s="54" t="s">
        <v>193</v>
      </c>
      <c r="BD79" s="54" t="s">
        <v>193</v>
      </c>
      <c r="BE79" s="54"/>
      <c r="BF79" s="104"/>
      <c r="BG79" s="104"/>
      <c r="BH79" s="54"/>
      <c r="BI79" s="54"/>
      <c r="BJ79" s="104"/>
      <c r="BK79" s="104"/>
      <c r="BL79" s="104"/>
      <c r="BM79" s="104"/>
      <c r="BN79" s="104"/>
      <c r="BO79" s="104"/>
      <c r="BP79" s="104"/>
      <c r="BQ79" s="104" t="s">
        <v>883</v>
      </c>
      <c r="BR79" s="104" t="s">
        <v>883</v>
      </c>
      <c r="BS79" s="104" t="s">
        <v>883</v>
      </c>
      <c r="BT79" s="104" t="s">
        <v>883</v>
      </c>
      <c r="BU79" s="104" t="s">
        <v>883</v>
      </c>
      <c r="BV79" s="104"/>
      <c r="BW79" s="104"/>
      <c r="BX79" s="104"/>
      <c r="BY79" s="68"/>
      <c r="BZ79" s="255">
        <v>77500.0</v>
      </c>
      <c r="CA79" s="54" t="s">
        <v>194</v>
      </c>
      <c r="CB79" s="303">
        <v>3.0E7</v>
      </c>
      <c r="CC79" s="821"/>
      <c r="CD79" s="821"/>
      <c r="CE79" s="821">
        <v>45470.833333333336</v>
      </c>
      <c r="CF79" s="821">
        <v>45470.975694444445</v>
      </c>
      <c r="CG79" s="821">
        <v>45471.34375</v>
      </c>
      <c r="CH79" s="821">
        <v>45471.69097222222</v>
      </c>
      <c r="CI79" s="327">
        <f t="shared" si="89"/>
        <v>0.8576388889</v>
      </c>
      <c r="CJ79" s="63" t="str">
        <f t="shared" si="90"/>
        <v>0 hari 20 jam 35 menit 0</v>
      </c>
      <c r="CK79" s="821">
        <v>45472.4375</v>
      </c>
      <c r="CL79" s="322">
        <v>45471.84861111111</v>
      </c>
      <c r="CM79" s="327">
        <f t="shared" si="91"/>
        <v>1.015277778</v>
      </c>
      <c r="CN79" s="63" t="str">
        <f t="shared" si="92"/>
        <v>1 hari 0 jam 22 menit 0</v>
      </c>
      <c r="CO79" s="821"/>
      <c r="CP79" s="821">
        <v>45473.5</v>
      </c>
      <c r="CQ79" s="821">
        <v>45473.65972222222</v>
      </c>
      <c r="CR79" s="821">
        <v>45473.65972222222</v>
      </c>
      <c r="CS79" s="1422">
        <v>45474.166666666664</v>
      </c>
      <c r="CT79" s="327">
        <f t="shared" si="93"/>
        <v>0.6666666667</v>
      </c>
      <c r="CU79" s="63" t="str">
        <f t="shared" si="94"/>
        <v>0 hari 16 jam 0 menit 0</v>
      </c>
      <c r="CV79" s="327">
        <f t="shared" si="95"/>
        <v>1.681944444</v>
      </c>
      <c r="CW79" s="63" t="str">
        <f t="shared" si="96"/>
        <v>1 hari 16 jam 22 menit 0</v>
      </c>
      <c r="CX79" s="63"/>
      <c r="CY79" s="63"/>
      <c r="CZ79" s="1503" t="s">
        <v>359</v>
      </c>
      <c r="DA79" s="1072" t="s">
        <v>8</v>
      </c>
      <c r="DB79" s="104"/>
      <c r="DC79" s="104"/>
      <c r="DD79" s="104"/>
      <c r="DE79" s="104"/>
    </row>
    <row r="80" ht="15.0" customHeight="1">
      <c r="A80" s="1426"/>
      <c r="B80" s="1427"/>
      <c r="C80" s="1506"/>
      <c r="D80" s="1429"/>
      <c r="E80" s="1429"/>
      <c r="F80" s="1430"/>
      <c r="G80" s="1430"/>
      <c r="H80" s="1430"/>
      <c r="I80" s="1430"/>
      <c r="J80" s="1431" t="s">
        <v>111</v>
      </c>
      <c r="K80" s="1432">
        <f t="shared" ref="K80:L80" si="97">SUM(K74:K79)</f>
        <v>52600</v>
      </c>
      <c r="L80" s="1433">
        <f t="shared" si="97"/>
        <v>52384.955</v>
      </c>
      <c r="M80" s="1434"/>
      <c r="N80" s="1430"/>
      <c r="O80" s="1428"/>
      <c r="P80" s="1430"/>
      <c r="Q80" s="1435"/>
      <c r="R80" s="1435"/>
      <c r="S80" s="1435"/>
      <c r="T80" s="1430"/>
      <c r="U80" s="1428"/>
      <c r="V80" s="1428"/>
      <c r="W80" s="1427"/>
      <c r="X80" s="1428"/>
      <c r="Y80" s="1436"/>
      <c r="Z80" s="1437"/>
      <c r="AA80" s="1437"/>
      <c r="AB80" s="1432"/>
      <c r="AC80" s="1432"/>
      <c r="AD80" s="1439"/>
      <c r="AE80" s="1440"/>
      <c r="AF80" s="1427"/>
      <c r="AG80" s="1427"/>
      <c r="AH80" s="1428"/>
      <c r="AI80" s="1428"/>
      <c r="AJ80" s="1427"/>
      <c r="AK80" s="1428"/>
      <c r="AL80" s="1428"/>
      <c r="AM80" s="1428"/>
      <c r="AN80" s="1428"/>
      <c r="AO80" s="1428"/>
      <c r="AP80" s="1428"/>
      <c r="AQ80" s="1428"/>
      <c r="AR80" s="1428"/>
      <c r="AS80" s="1439"/>
      <c r="AT80" s="1427"/>
      <c r="AU80" s="1427"/>
      <c r="AV80" s="1427"/>
      <c r="AW80" s="1440"/>
      <c r="AX80" s="1440"/>
      <c r="AY80" s="1440"/>
      <c r="AZ80" s="1440"/>
      <c r="BA80" s="1440"/>
      <c r="BB80" s="1427"/>
      <c r="BC80" s="1440"/>
      <c r="BD80" s="1440"/>
      <c r="BE80" s="1440"/>
      <c r="BF80" s="1440"/>
      <c r="BG80" s="1440"/>
      <c r="BH80" s="1427"/>
      <c r="BI80" s="1427"/>
      <c r="BJ80" s="1440"/>
      <c r="BK80" s="1440"/>
      <c r="BL80" s="1440"/>
      <c r="BM80" s="1440"/>
      <c r="BN80" s="1440"/>
      <c r="BO80" s="1427"/>
      <c r="BP80" s="1440"/>
      <c r="BQ80" s="1440"/>
      <c r="BR80" s="1440"/>
      <c r="BS80" s="1440"/>
      <c r="BT80" s="1440"/>
      <c r="BU80" s="1427"/>
      <c r="BV80" s="1440"/>
      <c r="BW80" s="1440"/>
      <c r="BX80" s="1440"/>
      <c r="BY80" s="1439"/>
      <c r="BZ80" s="1441"/>
      <c r="CA80" s="1442"/>
      <c r="CB80" s="1441"/>
      <c r="CC80" s="292"/>
      <c r="CD80" s="292"/>
      <c r="CE80" s="292"/>
      <c r="CF80" s="292"/>
      <c r="CG80" s="292"/>
      <c r="CH80" s="292"/>
      <c r="CI80" s="292"/>
      <c r="CJ80" s="292"/>
      <c r="CK80" s="292"/>
      <c r="CL80" s="292"/>
      <c r="CM80" s="292"/>
      <c r="CN80" s="292"/>
      <c r="CO80" s="292"/>
      <c r="CP80" s="292"/>
      <c r="CQ80" s="292"/>
      <c r="CR80" s="292"/>
      <c r="CS80" s="292"/>
      <c r="CT80" s="292"/>
      <c r="CU80" s="292"/>
      <c r="CV80" s="292"/>
      <c r="CW80" s="292"/>
      <c r="CX80" s="1441"/>
      <c r="CY80" s="1441"/>
      <c r="CZ80" s="1443"/>
      <c r="DA80" s="1443"/>
    </row>
    <row r="81" ht="15.75" customHeight="1">
      <c r="A81" s="53">
        <v>1.0</v>
      </c>
      <c r="B81" s="54" t="s">
        <v>1807</v>
      </c>
      <c r="C81" s="160" t="s">
        <v>8</v>
      </c>
      <c r="D81" s="57" t="s">
        <v>2116</v>
      </c>
      <c r="E81" s="57" t="s">
        <v>182</v>
      </c>
      <c r="F81" s="58" t="s">
        <v>183</v>
      </c>
      <c r="G81" s="58" t="s">
        <v>2019</v>
      </c>
      <c r="H81" s="58" t="s">
        <v>2117</v>
      </c>
      <c r="I81" s="58" t="s">
        <v>2118</v>
      </c>
      <c r="J81" s="1483" t="s">
        <v>2119</v>
      </c>
      <c r="K81" s="297">
        <v>7500.0</v>
      </c>
      <c r="L81" s="60">
        <v>7154.035</v>
      </c>
      <c r="M81" s="61" t="s">
        <v>2120</v>
      </c>
      <c r="N81" s="1394" t="s">
        <v>1755</v>
      </c>
      <c r="O81" s="160"/>
      <c r="P81" s="62">
        <v>45494.0</v>
      </c>
      <c r="Q81" s="105"/>
      <c r="R81" s="105" t="s">
        <v>96</v>
      </c>
      <c r="S81" s="105"/>
      <c r="T81" s="57" t="s">
        <v>872</v>
      </c>
      <c r="U81" s="160" t="s">
        <v>2023</v>
      </c>
      <c r="V81" s="160" t="s">
        <v>193</v>
      </c>
      <c r="W81" s="62">
        <v>45494.0</v>
      </c>
      <c r="X81" s="1398">
        <v>45494.149305555555</v>
      </c>
      <c r="Y81" s="1398">
        <v>45494.529861111114</v>
      </c>
      <c r="Z81" s="1446" t="str">
        <f>INT(Y81-X81)&amp;" hari "&amp;HOUR(MOD(Y81-X81,1))&amp;" jam "&amp;MINUTE(MOD(Y81-X81,1))&amp;" menit "&amp;SECOND(MOD(Y81-X81,1))</f>
        <v>0 hari 9 jam 8 menit 0</v>
      </c>
      <c r="AA81" s="68"/>
      <c r="AB81" s="1447"/>
      <c r="AC81" s="1447"/>
      <c r="AD81" s="68" t="s">
        <v>191</v>
      </c>
      <c r="AE81" s="1448" t="s">
        <v>2097</v>
      </c>
      <c r="AF81" s="54" t="s">
        <v>193</v>
      </c>
      <c r="AG81" s="54"/>
      <c r="AH81" s="1486" t="s">
        <v>2025</v>
      </c>
      <c r="AI81" s="1486" t="s">
        <v>2025</v>
      </c>
      <c r="AJ81" s="1069"/>
      <c r="AK81" s="1507" t="s">
        <v>883</v>
      </c>
      <c r="AL81" s="1507"/>
      <c r="AM81" s="159" t="s">
        <v>2121</v>
      </c>
      <c r="AN81" s="159" t="s">
        <v>2121</v>
      </c>
      <c r="AO81" s="159" t="s">
        <v>2122</v>
      </c>
      <c r="AP81" s="159" t="s">
        <v>885</v>
      </c>
      <c r="AQ81" s="160"/>
      <c r="AR81" s="160"/>
      <c r="AS81" s="160"/>
      <c r="AT81" s="360"/>
      <c r="AU81" s="54"/>
      <c r="AV81" s="54"/>
      <c r="AW81" s="54"/>
      <c r="AX81" s="104"/>
      <c r="AY81" s="54"/>
      <c r="AZ81" s="54"/>
      <c r="BA81" s="54"/>
      <c r="BB81" s="54"/>
      <c r="BC81" s="54"/>
      <c r="BD81" s="54"/>
      <c r="BE81" s="54"/>
      <c r="BF81" s="104"/>
      <c r="BG81" s="104"/>
      <c r="BH81" s="54"/>
      <c r="BI81" s="5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  <c r="BY81" s="68"/>
      <c r="BZ81" s="255">
        <v>77500.0</v>
      </c>
      <c r="CA81" s="1450"/>
      <c r="CB81" s="821"/>
      <c r="CC81" s="821"/>
      <c r="CD81" s="821"/>
      <c r="CE81" s="821">
        <v>45470.833333333336</v>
      </c>
      <c r="CF81" s="821">
        <v>45470.975694444445</v>
      </c>
      <c r="CG81" s="821">
        <v>45471.34375</v>
      </c>
      <c r="CH81" s="821">
        <v>45471.69097222222</v>
      </c>
      <c r="CI81" s="327">
        <f>CH81-CE81</f>
        <v>0.8576388889</v>
      </c>
      <c r="CJ81" s="63" t="str">
        <f>INT(CH81-CE81)&amp;" hari "&amp;HOUR(MOD(CH81-CE81,1))&amp;" jam "&amp;MINUTE(MOD(CH81-CE81,1))&amp;" menit "&amp;SECOND(MOD(CH81-CE81,1))</f>
        <v>0 hari 20 jam 35 menit 0</v>
      </c>
      <c r="CK81" s="821">
        <v>45472.4375</v>
      </c>
      <c r="CL81" s="322">
        <v>45471.84861111111</v>
      </c>
      <c r="CM81" s="327">
        <f>CL81-CE81</f>
        <v>1.015277778</v>
      </c>
      <c r="CN81" s="63" t="str">
        <f>INT(CL81-CE81)&amp;" hari "&amp;HOUR(MOD(CL81-CE81,1))&amp;" jam "&amp;MINUTE(MOD(CL81-CE81,1))&amp;" menit "&amp;SECOND(MOD(CL81-CE81,1))</f>
        <v>1 hari 0 jam 22 menit 0</v>
      </c>
      <c r="CO81" s="821"/>
      <c r="CP81" s="821">
        <v>45473.5</v>
      </c>
      <c r="CQ81" s="821">
        <v>45473.65972222222</v>
      </c>
      <c r="CR81" s="821">
        <v>45473.65972222222</v>
      </c>
      <c r="CS81" s="1422">
        <v>45474.166666666664</v>
      </c>
      <c r="CT81" s="327">
        <f>CS81-CP81</f>
        <v>0.6666666667</v>
      </c>
      <c r="CU81" s="63" t="str">
        <f>INT(CS81-CP81)&amp;" hari "&amp;HOUR(MOD(CS81-CP81,1))&amp;" jam "&amp;MINUTE(MOD(CS81-CP81,1))&amp;" menit "&amp;SECOND(MOD(CS81-CP81,1))</f>
        <v>0 hari 16 jam 0 menit 0</v>
      </c>
      <c r="CV81" s="327">
        <f>CM81+CT81</f>
        <v>1.681944444</v>
      </c>
      <c r="CW81" s="63" t="str">
        <f>INT(CV81)&amp;" hari "&amp;HOUR(MOD(CV81,1))&amp;" jam "&amp;MINUTE(MOD(CV81,1))&amp;" menit "&amp;SECOND(MOD(CV81,1))</f>
        <v>1 hari 16 jam 22 menit 0</v>
      </c>
      <c r="CX81" s="63"/>
      <c r="CY81" s="63"/>
      <c r="CZ81" s="1072"/>
      <c r="DA81" s="1072" t="s">
        <v>8</v>
      </c>
    </row>
    <row r="82" ht="15.0" customHeight="1">
      <c r="A82" s="1508"/>
      <c r="B82" s="280"/>
      <c r="C82" s="1509"/>
      <c r="D82" s="1510"/>
      <c r="E82" s="1510"/>
      <c r="F82" s="1509"/>
      <c r="G82" s="1509"/>
      <c r="H82" s="1509"/>
      <c r="I82" s="1509"/>
      <c r="J82" s="1511" t="s">
        <v>111</v>
      </c>
      <c r="K82" s="1512">
        <f t="shared" ref="K82:L82" si="98">SUM(K81)</f>
        <v>7500</v>
      </c>
      <c r="L82" s="1513">
        <f t="shared" si="98"/>
        <v>7154.035</v>
      </c>
      <c r="M82" s="1514"/>
      <c r="N82" s="1509"/>
      <c r="O82" s="1506"/>
      <c r="P82" s="1509"/>
      <c r="Q82" s="283"/>
      <c r="R82" s="283"/>
      <c r="S82" s="283"/>
      <c r="T82" s="1509"/>
      <c r="U82" s="1506"/>
      <c r="V82" s="1506"/>
      <c r="W82" s="280"/>
      <c r="X82" s="1506"/>
      <c r="Y82" s="288"/>
      <c r="Z82" s="1515"/>
      <c r="AA82" s="1515"/>
      <c r="AB82" s="1512"/>
      <c r="AC82" s="1512"/>
      <c r="AD82" s="1516"/>
      <c r="AE82" s="289"/>
      <c r="AF82" s="280"/>
      <c r="AG82" s="280"/>
      <c r="AH82" s="1506"/>
      <c r="AI82" s="1506"/>
      <c r="AJ82" s="280"/>
      <c r="AK82" s="1506"/>
      <c r="AL82" s="1506"/>
      <c r="AM82" s="1506"/>
      <c r="AN82" s="1506"/>
      <c r="AO82" s="1506"/>
      <c r="AP82" s="1506"/>
      <c r="AQ82" s="1506"/>
      <c r="AR82" s="1506"/>
      <c r="AS82" s="1516"/>
      <c r="AT82" s="280"/>
      <c r="AU82" s="280"/>
      <c r="AV82" s="280"/>
      <c r="AW82" s="289"/>
      <c r="AX82" s="289"/>
      <c r="AY82" s="289"/>
      <c r="AZ82" s="289"/>
      <c r="BA82" s="289"/>
      <c r="BB82" s="280"/>
      <c r="BC82" s="289"/>
      <c r="BD82" s="289"/>
      <c r="BE82" s="289"/>
      <c r="BF82" s="289"/>
      <c r="BG82" s="289"/>
      <c r="BH82" s="280"/>
      <c r="BI82" s="280"/>
      <c r="BJ82" s="289"/>
      <c r="BK82" s="289"/>
      <c r="BL82" s="289"/>
      <c r="BM82" s="289"/>
      <c r="BN82" s="289"/>
      <c r="BO82" s="280"/>
      <c r="BP82" s="289"/>
      <c r="BQ82" s="289"/>
      <c r="BR82" s="289"/>
      <c r="BS82" s="289"/>
      <c r="BT82" s="289"/>
      <c r="BU82" s="280"/>
      <c r="BV82" s="289"/>
      <c r="BW82" s="289"/>
      <c r="BX82" s="289"/>
      <c r="BY82" s="1516"/>
      <c r="BZ82" s="292"/>
      <c r="CA82" s="293"/>
      <c r="CB82" s="292"/>
      <c r="CC82" s="292"/>
      <c r="CD82" s="292"/>
      <c r="CE82" s="292"/>
      <c r="CF82" s="292"/>
      <c r="CG82" s="292"/>
      <c r="CH82" s="292"/>
      <c r="CI82" s="292"/>
      <c r="CJ82" s="292"/>
      <c r="CK82" s="292"/>
      <c r="CL82" s="292"/>
      <c r="CM82" s="292"/>
      <c r="CN82" s="292"/>
      <c r="CO82" s="292"/>
      <c r="CP82" s="292"/>
      <c r="CQ82" s="292"/>
      <c r="CR82" s="292"/>
      <c r="CS82" s="292"/>
      <c r="CT82" s="292"/>
      <c r="CU82" s="292"/>
      <c r="CV82" s="292"/>
      <c r="CW82" s="292"/>
      <c r="CX82" s="292"/>
      <c r="CY82" s="292"/>
      <c r="CZ82" s="294"/>
      <c r="DA82" s="294"/>
    </row>
    <row r="83" ht="31.5" customHeight="1">
      <c r="A83" s="53">
        <v>1.0</v>
      </c>
      <c r="B83" s="54" t="s">
        <v>1807</v>
      </c>
      <c r="C83" s="160" t="s">
        <v>8</v>
      </c>
      <c r="D83" s="1390" t="s">
        <v>2123</v>
      </c>
      <c r="E83" s="604" t="s">
        <v>2063</v>
      </c>
      <c r="F83" s="68" t="s">
        <v>183</v>
      </c>
      <c r="G83" s="58" t="s">
        <v>2019</v>
      </c>
      <c r="H83" s="1483" t="s">
        <v>2124</v>
      </c>
      <c r="I83" s="58" t="s">
        <v>2125</v>
      </c>
      <c r="J83" s="1504" t="s">
        <v>2126</v>
      </c>
      <c r="K83" s="297">
        <v>8300.0</v>
      </c>
      <c r="L83" s="60">
        <v>8301.697</v>
      </c>
      <c r="M83" s="61" t="s">
        <v>1815</v>
      </c>
      <c r="N83" s="1394" t="s">
        <v>1755</v>
      </c>
      <c r="O83" s="160"/>
      <c r="P83" s="62">
        <v>45490.0</v>
      </c>
      <c r="Q83" s="105"/>
      <c r="R83" s="105" t="s">
        <v>2022</v>
      </c>
      <c r="S83" s="247"/>
      <c r="T83" s="1483" t="s">
        <v>872</v>
      </c>
      <c r="U83" s="160" t="s">
        <v>2023</v>
      </c>
      <c r="V83" s="160" t="s">
        <v>193</v>
      </c>
      <c r="W83" s="63">
        <v>45490.0</v>
      </c>
      <c r="X83" s="1445">
        <v>45490.99652777778</v>
      </c>
      <c r="Y83" s="322">
        <v>45491.722916666666</v>
      </c>
      <c r="Z83" s="1446" t="str">
        <f t="shared" ref="Z83:Z89" si="99">INT(Y83-X83)&amp;" hari "&amp;HOUR(MOD(Y83-X83,1))&amp;" jam "&amp;MINUTE(MOD(Y83-X83,1))&amp;" menit "&amp;SECOND(MOD(Y83-X83,1))</f>
        <v>0 hari 17 jam 26 menit 0</v>
      </c>
      <c r="AA83" s="68"/>
      <c r="AB83" s="1447"/>
      <c r="AC83" s="1447"/>
      <c r="AD83" s="68" t="s">
        <v>191</v>
      </c>
      <c r="AE83" s="1448" t="s">
        <v>2127</v>
      </c>
      <c r="AF83" s="54" t="s">
        <v>193</v>
      </c>
      <c r="AG83" s="54" t="s">
        <v>193</v>
      </c>
      <c r="AH83" s="1486" t="s">
        <v>2025</v>
      </c>
      <c r="AI83" s="1486" t="s">
        <v>2026</v>
      </c>
      <c r="AJ83" s="54" t="s">
        <v>193</v>
      </c>
      <c r="AK83" s="1507" t="s">
        <v>883</v>
      </c>
      <c r="AL83" s="1507" t="s">
        <v>883</v>
      </c>
      <c r="AM83" s="159" t="s">
        <v>2128</v>
      </c>
      <c r="AN83" s="159">
        <v>1043635.0</v>
      </c>
      <c r="AO83" s="159">
        <v>1085172.0</v>
      </c>
      <c r="AP83" s="159" t="s">
        <v>192</v>
      </c>
      <c r="AQ83" s="160"/>
      <c r="AR83" s="160"/>
      <c r="AS83" s="160"/>
      <c r="AT83" s="360"/>
      <c r="AU83" s="54"/>
      <c r="AV83" s="54"/>
      <c r="AW83" s="54"/>
      <c r="AX83" s="104"/>
      <c r="AY83" s="105" t="s">
        <v>193</v>
      </c>
      <c r="AZ83" s="105" t="s">
        <v>193</v>
      </c>
      <c r="BA83" s="105" t="s">
        <v>193</v>
      </c>
      <c r="BB83" s="105" t="s">
        <v>193</v>
      </c>
      <c r="BC83" s="105" t="s">
        <v>193</v>
      </c>
      <c r="BD83" s="105" t="s">
        <v>193</v>
      </c>
      <c r="BE83" s="54"/>
      <c r="BF83" s="104"/>
      <c r="BG83" s="104"/>
      <c r="BH83" s="54"/>
      <c r="BI83" s="54"/>
      <c r="BJ83" s="104"/>
      <c r="BK83" s="104"/>
      <c r="BL83" s="104"/>
      <c r="BM83" s="104"/>
      <c r="BN83" s="104"/>
      <c r="BO83" s="104"/>
      <c r="BP83" s="104"/>
      <c r="BQ83" s="105" t="s">
        <v>193</v>
      </c>
      <c r="BR83" s="105" t="s">
        <v>193</v>
      </c>
      <c r="BS83" s="105" t="s">
        <v>193</v>
      </c>
      <c r="BT83" s="105" t="s">
        <v>193</v>
      </c>
      <c r="BU83" s="105" t="s">
        <v>193</v>
      </c>
      <c r="BV83" s="104"/>
      <c r="BW83" s="104"/>
      <c r="BX83" s="104"/>
      <c r="BY83" s="68"/>
      <c r="BZ83" s="255">
        <v>77500.0</v>
      </c>
      <c r="CA83" s="101" t="s">
        <v>194</v>
      </c>
      <c r="CB83" s="1405">
        <v>3.0E7</v>
      </c>
      <c r="CC83" s="821"/>
      <c r="CD83" s="821"/>
      <c r="CE83" s="821">
        <v>45488.743055555555</v>
      </c>
      <c r="CF83" s="821">
        <v>45490.28125</v>
      </c>
      <c r="CG83" s="821">
        <v>45490.631944444445</v>
      </c>
      <c r="CH83" s="821">
        <v>45490.98611111111</v>
      </c>
      <c r="CI83" s="327">
        <f t="shared" ref="CI83:CI89" si="100">CH83-CE83</f>
        <v>2.243055556</v>
      </c>
      <c r="CJ83" s="63" t="str">
        <f t="shared" ref="CJ83:CJ89" si="101">INT(CH83-CE83)&amp;" hari "&amp;HOUR(MOD(CH83-CE83,1))&amp;" jam "&amp;MINUTE(MOD(CH83-CE83,1))&amp;" menit "&amp;SECOND(MOD(CH83-CE83,1))</f>
        <v>2 hari 5 jam 50 menit 0</v>
      </c>
      <c r="CK83" s="821"/>
      <c r="CL83" s="322">
        <v>45491.722916666666</v>
      </c>
      <c r="CM83" s="327">
        <f t="shared" ref="CM83:CM89" si="102">CL83-CE83</f>
        <v>2.979861111</v>
      </c>
      <c r="CN83" s="63" t="str">
        <f t="shared" ref="CN83:CN89" si="103">INT(CL83-CE83)&amp;" hari "&amp;HOUR(MOD(CL83-CE83,1))&amp;" jam "&amp;MINUTE(MOD(CL83-CE83,1))&amp;" menit "&amp;SECOND(MOD(CL83-CE83,1))</f>
        <v>2 hari 23 jam 31 menit 0</v>
      </c>
      <c r="CO83" s="821"/>
      <c r="CP83" s="821">
        <v>45495.1875</v>
      </c>
      <c r="CQ83" s="821">
        <v>45496.54861111111</v>
      </c>
      <c r="CR83" s="821">
        <v>45496.54861111111</v>
      </c>
      <c r="CS83" s="821">
        <v>45496.9375</v>
      </c>
      <c r="CT83" s="327">
        <f t="shared" ref="CT83:CT89" si="104">CS83-CP83</f>
        <v>1.75</v>
      </c>
      <c r="CU83" s="63" t="str">
        <f t="shared" ref="CU83:CU89" si="105">INT(CS83-CP83)&amp;" hari "&amp;HOUR(MOD(CS83-CP83,1))&amp;" jam "&amp;MINUTE(MOD(CS83-CP83,1))&amp;" menit "&amp;SECOND(MOD(CS83-CP83,1))</f>
        <v>1 hari 18 jam 0 menit 0</v>
      </c>
      <c r="CV83" s="327">
        <f t="shared" ref="CV83:CV89" si="106">CM83+CT83</f>
        <v>4.729861111</v>
      </c>
      <c r="CW83" s="63" t="str">
        <f t="shared" ref="CW83:CW89" si="107">INT(CV83)&amp;" hari "&amp;HOUR(MOD(CV83,1))&amp;" jam "&amp;MINUTE(MOD(CV83,1))&amp;" menit "&amp;SECOND(MOD(CV83,1))</f>
        <v>4 hari 17 jam 31 menit 0</v>
      </c>
      <c r="CX83" s="63"/>
      <c r="CY83" s="63"/>
      <c r="CZ83" s="1517" t="s">
        <v>359</v>
      </c>
      <c r="DA83" s="226" t="s">
        <v>8</v>
      </c>
    </row>
    <row r="84" ht="31.5" customHeight="1">
      <c r="A84" s="53">
        <v>2.0</v>
      </c>
      <c r="B84" s="54" t="s">
        <v>1807</v>
      </c>
      <c r="C84" s="160" t="s">
        <v>8</v>
      </c>
      <c r="D84" s="1390" t="s">
        <v>2123</v>
      </c>
      <c r="E84" s="604" t="s">
        <v>2063</v>
      </c>
      <c r="F84" s="68" t="s">
        <v>183</v>
      </c>
      <c r="G84" s="58" t="s">
        <v>2019</v>
      </c>
      <c r="H84" s="1483" t="s">
        <v>2124</v>
      </c>
      <c r="I84" s="58" t="s">
        <v>2129</v>
      </c>
      <c r="J84" s="1504" t="s">
        <v>2130</v>
      </c>
      <c r="K84" s="297">
        <v>8300.0</v>
      </c>
      <c r="L84" s="60">
        <v>8340.041</v>
      </c>
      <c r="M84" s="61" t="s">
        <v>1815</v>
      </c>
      <c r="N84" s="1394" t="s">
        <v>1755</v>
      </c>
      <c r="O84" s="160"/>
      <c r="P84" s="62">
        <v>45496.0</v>
      </c>
      <c r="Q84" s="105"/>
      <c r="R84" s="105" t="s">
        <v>2022</v>
      </c>
      <c r="S84" s="247"/>
      <c r="T84" s="1483" t="s">
        <v>872</v>
      </c>
      <c r="U84" s="160" t="s">
        <v>2023</v>
      </c>
      <c r="V84" s="160" t="s">
        <v>193</v>
      </c>
      <c r="W84" s="1505">
        <v>45496.0</v>
      </c>
      <c r="X84" s="1445">
        <v>45496.166666666664</v>
      </c>
      <c r="Y84" s="322">
        <v>45496.61597222222</v>
      </c>
      <c r="Z84" s="1446" t="str">
        <f t="shared" si="99"/>
        <v>0 hari 10 jam 47 menit 0</v>
      </c>
      <c r="AA84" s="68"/>
      <c r="AB84" s="1447"/>
      <c r="AC84" s="1447"/>
      <c r="AD84" s="68" t="s">
        <v>191</v>
      </c>
      <c r="AE84" s="1448" t="s">
        <v>2127</v>
      </c>
      <c r="AF84" s="54" t="s">
        <v>193</v>
      </c>
      <c r="AG84" s="54" t="s">
        <v>193</v>
      </c>
      <c r="AH84" s="1486" t="s">
        <v>2025</v>
      </c>
      <c r="AI84" s="1486" t="s">
        <v>2026</v>
      </c>
      <c r="AJ84" s="54" t="s">
        <v>193</v>
      </c>
      <c r="AK84" s="1507" t="s">
        <v>883</v>
      </c>
      <c r="AL84" s="1507" t="s">
        <v>883</v>
      </c>
      <c r="AM84" s="159" t="s">
        <v>2128</v>
      </c>
      <c r="AN84" s="159">
        <v>1045245.0</v>
      </c>
      <c r="AO84" s="159">
        <v>1086219.0</v>
      </c>
      <c r="AP84" s="159" t="s">
        <v>192</v>
      </c>
      <c r="AQ84" s="160"/>
      <c r="AR84" s="160"/>
      <c r="AS84" s="160"/>
      <c r="AT84" s="360"/>
      <c r="AU84" s="54"/>
      <c r="AV84" s="54"/>
      <c r="AW84" s="54"/>
      <c r="AX84" s="104"/>
      <c r="AY84" s="105" t="s">
        <v>193</v>
      </c>
      <c r="AZ84" s="105" t="s">
        <v>193</v>
      </c>
      <c r="BA84" s="105" t="s">
        <v>193</v>
      </c>
      <c r="BB84" s="105" t="s">
        <v>193</v>
      </c>
      <c r="BC84" s="105" t="s">
        <v>193</v>
      </c>
      <c r="BD84" s="105" t="s">
        <v>193</v>
      </c>
      <c r="BE84" s="54"/>
      <c r="BF84" s="104"/>
      <c r="BG84" s="104"/>
      <c r="BH84" s="54"/>
      <c r="BI84" s="54"/>
      <c r="BJ84" s="104"/>
      <c r="BK84" s="104"/>
      <c r="BL84" s="104"/>
      <c r="BM84" s="104"/>
      <c r="BN84" s="104"/>
      <c r="BO84" s="104"/>
      <c r="BP84" s="104"/>
      <c r="BQ84" s="105" t="s">
        <v>193</v>
      </c>
      <c r="BR84" s="105" t="s">
        <v>193</v>
      </c>
      <c r="BS84" s="105" t="s">
        <v>193</v>
      </c>
      <c r="BT84" s="105" t="s">
        <v>193</v>
      </c>
      <c r="BU84" s="105" t="s">
        <v>193</v>
      </c>
      <c r="BV84" s="104"/>
      <c r="BW84" s="104"/>
      <c r="BX84" s="104"/>
      <c r="BY84" s="68"/>
      <c r="BZ84" s="255">
        <v>77500.0</v>
      </c>
      <c r="CA84" s="101" t="s">
        <v>194</v>
      </c>
      <c r="CB84" s="1405">
        <v>3.0E7</v>
      </c>
      <c r="CC84" s="821"/>
      <c r="CD84" s="821"/>
      <c r="CE84" s="821">
        <v>45492.569444444445</v>
      </c>
      <c r="CF84" s="821">
        <v>45495.46875</v>
      </c>
      <c r="CG84" s="821">
        <v>45495.80902777778</v>
      </c>
      <c r="CH84" s="821">
        <v>45496.166666666664</v>
      </c>
      <c r="CI84" s="327">
        <f t="shared" si="100"/>
        <v>3.597222222</v>
      </c>
      <c r="CJ84" s="63" t="str">
        <f t="shared" si="101"/>
        <v>3 hari 14 jam 20 menit 0</v>
      </c>
      <c r="CK84" s="821"/>
      <c r="CL84" s="322">
        <v>45496.61597222222</v>
      </c>
      <c r="CM84" s="327">
        <f t="shared" si="102"/>
        <v>4.046527778</v>
      </c>
      <c r="CN84" s="63" t="str">
        <f t="shared" si="103"/>
        <v>4 hari 1 jam 7 menit 0</v>
      </c>
      <c r="CO84" s="821"/>
      <c r="CP84" s="821">
        <v>45497.92361111111</v>
      </c>
      <c r="CQ84" s="821">
        <v>45497.92361111111</v>
      </c>
      <c r="CR84" s="821">
        <v>45497.92361111111</v>
      </c>
      <c r="CS84" s="821">
        <v>45498.36111111111</v>
      </c>
      <c r="CT84" s="327">
        <f t="shared" si="104"/>
        <v>0.4375</v>
      </c>
      <c r="CU84" s="63" t="str">
        <f t="shared" si="105"/>
        <v>0 hari 10 jam 30 menit 0</v>
      </c>
      <c r="CV84" s="327">
        <f t="shared" si="106"/>
        <v>4.484027778</v>
      </c>
      <c r="CW84" s="63" t="str">
        <f t="shared" si="107"/>
        <v>4 hari 11 jam 37 menit 0</v>
      </c>
      <c r="CX84" s="63"/>
      <c r="CY84" s="63"/>
      <c r="CZ84" s="1517" t="s">
        <v>359</v>
      </c>
      <c r="DA84" s="226" t="s">
        <v>8</v>
      </c>
    </row>
    <row r="85" ht="31.5" customHeight="1">
      <c r="A85" s="53">
        <v>3.0</v>
      </c>
      <c r="B85" s="54" t="s">
        <v>1807</v>
      </c>
      <c r="C85" s="160" t="s">
        <v>8</v>
      </c>
      <c r="D85" s="1390" t="s">
        <v>2123</v>
      </c>
      <c r="E85" s="604" t="s">
        <v>2063</v>
      </c>
      <c r="F85" s="68" t="s">
        <v>183</v>
      </c>
      <c r="G85" s="58" t="s">
        <v>2019</v>
      </c>
      <c r="H85" s="1483" t="s">
        <v>2124</v>
      </c>
      <c r="I85" s="58" t="s">
        <v>2131</v>
      </c>
      <c r="J85" s="1483" t="s">
        <v>2107</v>
      </c>
      <c r="K85" s="297">
        <v>9000.0</v>
      </c>
      <c r="L85" s="60">
        <v>9001.838</v>
      </c>
      <c r="M85" s="61" t="s">
        <v>1815</v>
      </c>
      <c r="N85" s="1394" t="s">
        <v>1755</v>
      </c>
      <c r="O85" s="160"/>
      <c r="P85" s="62">
        <v>45492.0</v>
      </c>
      <c r="Q85" s="105"/>
      <c r="R85" s="105" t="s">
        <v>2022</v>
      </c>
      <c r="S85" s="247"/>
      <c r="T85" s="1483" t="s">
        <v>872</v>
      </c>
      <c r="U85" s="160" t="s">
        <v>2023</v>
      </c>
      <c r="V85" s="160" t="s">
        <v>193</v>
      </c>
      <c r="W85" s="1505">
        <v>45492.0</v>
      </c>
      <c r="X85" s="1445">
        <v>45492.90277777778</v>
      </c>
      <c r="Y85" s="322">
        <v>45493.28125</v>
      </c>
      <c r="Z85" s="1446" t="str">
        <f t="shared" si="99"/>
        <v>0 hari 9 jam 5 menit 0</v>
      </c>
      <c r="AA85" s="68"/>
      <c r="AB85" s="1447"/>
      <c r="AC85" s="1447"/>
      <c r="AD85" s="68" t="s">
        <v>191</v>
      </c>
      <c r="AE85" s="1448" t="s">
        <v>2127</v>
      </c>
      <c r="AF85" s="54" t="s">
        <v>193</v>
      </c>
      <c r="AG85" s="54" t="s">
        <v>193</v>
      </c>
      <c r="AH85" s="1486" t="s">
        <v>2025</v>
      </c>
      <c r="AI85" s="1486" t="s">
        <v>2026</v>
      </c>
      <c r="AJ85" s="1069"/>
      <c r="AK85" s="1507" t="s">
        <v>883</v>
      </c>
      <c r="AL85" s="1507" t="s">
        <v>883</v>
      </c>
      <c r="AM85" s="159" t="s">
        <v>2128</v>
      </c>
      <c r="AN85" s="159">
        <v>1040866.0</v>
      </c>
      <c r="AO85" s="159">
        <v>1082084.0</v>
      </c>
      <c r="AP85" s="159" t="s">
        <v>192</v>
      </c>
      <c r="AQ85" s="160"/>
      <c r="AR85" s="160"/>
      <c r="AS85" s="160"/>
      <c r="AT85" s="360"/>
      <c r="AU85" s="54"/>
      <c r="AV85" s="54"/>
      <c r="AW85" s="54"/>
      <c r="AX85" s="104"/>
      <c r="AY85" s="105" t="s">
        <v>193</v>
      </c>
      <c r="AZ85" s="105" t="s">
        <v>193</v>
      </c>
      <c r="BA85" s="105" t="s">
        <v>193</v>
      </c>
      <c r="BB85" s="105" t="s">
        <v>193</v>
      </c>
      <c r="BC85" s="105" t="s">
        <v>193</v>
      </c>
      <c r="BD85" s="105" t="s">
        <v>193</v>
      </c>
      <c r="BE85" s="54"/>
      <c r="BF85" s="104"/>
      <c r="BG85" s="104"/>
      <c r="BH85" s="54"/>
      <c r="BI85" s="54"/>
      <c r="BJ85" s="104"/>
      <c r="BK85" s="104"/>
      <c r="BL85" s="104"/>
      <c r="BM85" s="104"/>
      <c r="BN85" s="104"/>
      <c r="BO85" s="104"/>
      <c r="BP85" s="104"/>
      <c r="BQ85" s="105" t="s">
        <v>193</v>
      </c>
      <c r="BR85" s="105" t="s">
        <v>193</v>
      </c>
      <c r="BS85" s="105" t="s">
        <v>193</v>
      </c>
      <c r="BT85" s="105" t="s">
        <v>193</v>
      </c>
      <c r="BU85" s="105" t="s">
        <v>193</v>
      </c>
      <c r="BV85" s="104"/>
      <c r="BW85" s="104"/>
      <c r="BX85" s="104"/>
      <c r="BY85" s="68"/>
      <c r="BZ85" s="255">
        <v>77500.0</v>
      </c>
      <c r="CA85" s="101" t="s">
        <v>194</v>
      </c>
      <c r="CB85" s="1405">
        <v>3.0E7</v>
      </c>
      <c r="CC85" s="821"/>
      <c r="CD85" s="821"/>
      <c r="CE85" s="821">
        <v>45487.75</v>
      </c>
      <c r="CF85" s="821">
        <v>45491.77777777778</v>
      </c>
      <c r="CG85" s="821">
        <v>45492.09722222222</v>
      </c>
      <c r="CH85" s="821">
        <v>45492.89236111111</v>
      </c>
      <c r="CI85" s="327">
        <f t="shared" si="100"/>
        <v>5.142361111</v>
      </c>
      <c r="CJ85" s="63" t="str">
        <f t="shared" si="101"/>
        <v>5 hari 3 jam 25 menit 0</v>
      </c>
      <c r="CK85" s="821"/>
      <c r="CL85" s="322">
        <v>45493.28125</v>
      </c>
      <c r="CM85" s="327">
        <f t="shared" si="102"/>
        <v>5.53125</v>
      </c>
      <c r="CN85" s="63" t="str">
        <f t="shared" si="103"/>
        <v>5 hari 12 jam 45 menit 0</v>
      </c>
      <c r="CO85" s="821"/>
      <c r="CP85" s="821">
        <v>45495.208333333336</v>
      </c>
      <c r="CQ85" s="821">
        <v>45495.916666666664</v>
      </c>
      <c r="CR85" s="821">
        <v>45496.0625</v>
      </c>
      <c r="CS85" s="821">
        <v>45496.51388888889</v>
      </c>
      <c r="CT85" s="327">
        <f t="shared" si="104"/>
        <v>1.305555556</v>
      </c>
      <c r="CU85" s="63" t="str">
        <f t="shared" si="105"/>
        <v>1 hari 7 jam 20 menit 0</v>
      </c>
      <c r="CV85" s="327">
        <f t="shared" si="106"/>
        <v>6.836805556</v>
      </c>
      <c r="CW85" s="63" t="str">
        <f t="shared" si="107"/>
        <v>6 hari 20 jam 5 menit 0</v>
      </c>
      <c r="CX85" s="63"/>
      <c r="CY85" s="63"/>
      <c r="CZ85" s="1517" t="s">
        <v>359</v>
      </c>
      <c r="DA85" s="226" t="s">
        <v>8</v>
      </c>
    </row>
    <row r="86" ht="31.5" customHeight="1">
      <c r="A86" s="53">
        <v>4.0</v>
      </c>
      <c r="B86" s="54" t="s">
        <v>1807</v>
      </c>
      <c r="C86" s="160" t="s">
        <v>8</v>
      </c>
      <c r="D86" s="1390" t="s">
        <v>2123</v>
      </c>
      <c r="E86" s="604" t="s">
        <v>2063</v>
      </c>
      <c r="F86" s="68" t="s">
        <v>183</v>
      </c>
      <c r="G86" s="58" t="s">
        <v>2019</v>
      </c>
      <c r="H86" s="1483" t="s">
        <v>2124</v>
      </c>
      <c r="I86" s="58" t="s">
        <v>2132</v>
      </c>
      <c r="J86" s="57" t="s">
        <v>2133</v>
      </c>
      <c r="K86" s="297">
        <v>8300.0</v>
      </c>
      <c r="L86" s="60">
        <v>8301.697</v>
      </c>
      <c r="M86" s="61" t="s">
        <v>1815</v>
      </c>
      <c r="N86" s="1394" t="s">
        <v>1755</v>
      </c>
      <c r="O86" s="160"/>
      <c r="P86" s="62">
        <v>45494.0</v>
      </c>
      <c r="Q86" s="105"/>
      <c r="R86" s="105" t="s">
        <v>2022</v>
      </c>
      <c r="S86" s="247"/>
      <c r="T86" s="1483" t="s">
        <v>872</v>
      </c>
      <c r="U86" s="160" t="s">
        <v>2023</v>
      </c>
      <c r="V86" s="160" t="s">
        <v>193</v>
      </c>
      <c r="W86" s="1505">
        <v>45494.0</v>
      </c>
      <c r="X86" s="1445">
        <v>45494.50347222222</v>
      </c>
      <c r="Y86" s="322">
        <v>45494.836805555555</v>
      </c>
      <c r="Z86" s="1446" t="str">
        <f t="shared" si="99"/>
        <v>0 hari 8 jam 0 menit 0</v>
      </c>
      <c r="AA86" s="68"/>
      <c r="AB86" s="1447"/>
      <c r="AC86" s="1447"/>
      <c r="AD86" s="68" t="s">
        <v>191</v>
      </c>
      <c r="AE86" s="1448" t="s">
        <v>2127</v>
      </c>
      <c r="AF86" s="54" t="s">
        <v>193</v>
      </c>
      <c r="AG86" s="54" t="s">
        <v>193</v>
      </c>
      <c r="AH86" s="1486" t="s">
        <v>2025</v>
      </c>
      <c r="AI86" s="1486" t="s">
        <v>2026</v>
      </c>
      <c r="AJ86" s="1069"/>
      <c r="AK86" s="1507" t="s">
        <v>883</v>
      </c>
      <c r="AL86" s="1507" t="s">
        <v>883</v>
      </c>
      <c r="AM86" s="159" t="s">
        <v>2128</v>
      </c>
      <c r="AN86" s="159">
        <v>1040866.0</v>
      </c>
      <c r="AO86" s="159">
        <v>1072716.0</v>
      </c>
      <c r="AP86" s="159" t="s">
        <v>192</v>
      </c>
      <c r="AQ86" s="160"/>
      <c r="AR86" s="160"/>
      <c r="AS86" s="160"/>
      <c r="AT86" s="360"/>
      <c r="AU86" s="54"/>
      <c r="AV86" s="54"/>
      <c r="AW86" s="54"/>
      <c r="AX86" s="104"/>
      <c r="AY86" s="105" t="s">
        <v>193</v>
      </c>
      <c r="AZ86" s="105" t="s">
        <v>193</v>
      </c>
      <c r="BA86" s="105" t="s">
        <v>193</v>
      </c>
      <c r="BB86" s="105" t="s">
        <v>193</v>
      </c>
      <c r="BC86" s="105" t="s">
        <v>193</v>
      </c>
      <c r="BD86" s="105" t="s">
        <v>193</v>
      </c>
      <c r="BE86" s="54"/>
      <c r="BF86" s="104"/>
      <c r="BG86" s="104"/>
      <c r="BH86" s="54"/>
      <c r="BI86" s="54"/>
      <c r="BJ86" s="104"/>
      <c r="BK86" s="104"/>
      <c r="BL86" s="104"/>
      <c r="BM86" s="104"/>
      <c r="BN86" s="104"/>
      <c r="BO86" s="104"/>
      <c r="BP86" s="104"/>
      <c r="BQ86" s="105" t="s">
        <v>193</v>
      </c>
      <c r="BR86" s="105" t="s">
        <v>193</v>
      </c>
      <c r="BS86" s="105" t="s">
        <v>193</v>
      </c>
      <c r="BT86" s="105" t="s">
        <v>193</v>
      </c>
      <c r="BU86" s="105" t="s">
        <v>193</v>
      </c>
      <c r="BV86" s="104"/>
      <c r="BW86" s="104"/>
      <c r="BX86" s="104"/>
      <c r="BY86" s="68"/>
      <c r="BZ86" s="255">
        <v>77500.0</v>
      </c>
      <c r="CA86" s="101" t="s">
        <v>194</v>
      </c>
      <c r="CB86" s="1405">
        <v>3.0E7</v>
      </c>
      <c r="CC86" s="821"/>
      <c r="CD86" s="821"/>
      <c r="CE86" s="821">
        <v>45489.45138888889</v>
      </c>
      <c r="CF86" s="821">
        <v>45493.68402777778</v>
      </c>
      <c r="CG86" s="821">
        <v>45494.135416666664</v>
      </c>
      <c r="CH86" s="821">
        <v>45494.493055555555</v>
      </c>
      <c r="CI86" s="327">
        <f t="shared" si="100"/>
        <v>5.041666667</v>
      </c>
      <c r="CJ86" s="63" t="str">
        <f t="shared" si="101"/>
        <v>5 hari 1 jam 0 menit 0</v>
      </c>
      <c r="CK86" s="821"/>
      <c r="CL86" s="322">
        <v>45494.836805555555</v>
      </c>
      <c r="CM86" s="327">
        <f t="shared" si="102"/>
        <v>5.385416667</v>
      </c>
      <c r="CN86" s="63" t="str">
        <f t="shared" si="103"/>
        <v>5 hari 9 jam 15 menit 0</v>
      </c>
      <c r="CO86" s="821"/>
      <c r="CP86" s="821">
        <v>45496.979166666664</v>
      </c>
      <c r="CQ86" s="821">
        <v>45496.979166666664</v>
      </c>
      <c r="CR86" s="821">
        <v>45496.979166666664</v>
      </c>
      <c r="CS86" s="821">
        <v>45497.333333333336</v>
      </c>
      <c r="CT86" s="327">
        <f t="shared" si="104"/>
        <v>0.3541666667</v>
      </c>
      <c r="CU86" s="63" t="str">
        <f t="shared" si="105"/>
        <v>0 hari 8 jam 30 menit 0</v>
      </c>
      <c r="CV86" s="327">
        <f t="shared" si="106"/>
        <v>5.739583333</v>
      </c>
      <c r="CW86" s="63" t="str">
        <f t="shared" si="107"/>
        <v>5 hari 17 jam 45 menit 0</v>
      </c>
      <c r="CX86" s="63"/>
      <c r="CY86" s="63"/>
      <c r="CZ86" s="1517" t="s">
        <v>359</v>
      </c>
      <c r="DA86" s="226" t="s">
        <v>8</v>
      </c>
    </row>
    <row r="87" ht="31.5" customHeight="1">
      <c r="A87" s="53">
        <v>5.0</v>
      </c>
      <c r="B87" s="54" t="s">
        <v>1807</v>
      </c>
      <c r="C87" s="160" t="s">
        <v>8</v>
      </c>
      <c r="D87" s="1390" t="s">
        <v>2123</v>
      </c>
      <c r="E87" s="604" t="s">
        <v>2063</v>
      </c>
      <c r="F87" s="68" t="s">
        <v>183</v>
      </c>
      <c r="G87" s="58" t="s">
        <v>2019</v>
      </c>
      <c r="H87" s="1483" t="s">
        <v>2124</v>
      </c>
      <c r="I87" s="58" t="s">
        <v>2134</v>
      </c>
      <c r="J87" s="57" t="s">
        <v>2135</v>
      </c>
      <c r="K87" s="297">
        <v>8300.0</v>
      </c>
      <c r="L87" s="60">
        <v>8301.212</v>
      </c>
      <c r="M87" s="61" t="s">
        <v>1815</v>
      </c>
      <c r="N87" s="1394" t="s">
        <v>1755</v>
      </c>
      <c r="O87" s="160"/>
      <c r="P87" s="62">
        <v>45495.0</v>
      </c>
      <c r="Q87" s="105"/>
      <c r="R87" s="105" t="s">
        <v>2022</v>
      </c>
      <c r="S87" s="247"/>
      <c r="T87" s="1483" t="s">
        <v>872</v>
      </c>
      <c r="U87" s="160" t="s">
        <v>2023</v>
      </c>
      <c r="V87" s="160" t="s">
        <v>193</v>
      </c>
      <c r="W87" s="1505">
        <v>45495.0</v>
      </c>
      <c r="X87" s="1445">
        <v>45495.416666666664</v>
      </c>
      <c r="Y87" s="322">
        <v>45495.57152777778</v>
      </c>
      <c r="Z87" s="1446" t="str">
        <f t="shared" si="99"/>
        <v>0 hari 3 jam 43 menit 0</v>
      </c>
      <c r="AA87" s="68"/>
      <c r="AB87" s="1447"/>
      <c r="AC87" s="1447"/>
      <c r="AD87" s="68" t="s">
        <v>191</v>
      </c>
      <c r="AE87" s="1448" t="s">
        <v>2127</v>
      </c>
      <c r="AF87" s="54" t="s">
        <v>193</v>
      </c>
      <c r="AG87" s="54" t="s">
        <v>193</v>
      </c>
      <c r="AH87" s="1486" t="s">
        <v>2025</v>
      </c>
      <c r="AI87" s="1486" t="s">
        <v>2026</v>
      </c>
      <c r="AJ87" s="1069"/>
      <c r="AK87" s="1507" t="s">
        <v>883</v>
      </c>
      <c r="AL87" s="1507" t="s">
        <v>883</v>
      </c>
      <c r="AM87" s="159" t="s">
        <v>2128</v>
      </c>
      <c r="AN87" s="159">
        <v>1043378.0</v>
      </c>
      <c r="AO87" s="159">
        <v>1083652.0</v>
      </c>
      <c r="AP87" s="159" t="s">
        <v>192</v>
      </c>
      <c r="AQ87" s="160"/>
      <c r="AR87" s="160"/>
      <c r="AS87" s="160"/>
      <c r="AT87" s="360"/>
      <c r="AU87" s="54"/>
      <c r="AV87" s="54"/>
      <c r="AW87" s="54"/>
      <c r="AX87" s="104"/>
      <c r="AY87" s="105" t="s">
        <v>193</v>
      </c>
      <c r="AZ87" s="105" t="s">
        <v>193</v>
      </c>
      <c r="BA87" s="105" t="s">
        <v>193</v>
      </c>
      <c r="BB87" s="105" t="s">
        <v>193</v>
      </c>
      <c r="BC87" s="105" t="s">
        <v>193</v>
      </c>
      <c r="BD87" s="105" t="s">
        <v>193</v>
      </c>
      <c r="BE87" s="54"/>
      <c r="BF87" s="104"/>
      <c r="BG87" s="104"/>
      <c r="BH87" s="54"/>
      <c r="BI87" s="54"/>
      <c r="BJ87" s="104"/>
      <c r="BK87" s="104"/>
      <c r="BL87" s="104"/>
      <c r="BM87" s="104"/>
      <c r="BN87" s="104"/>
      <c r="BO87" s="104"/>
      <c r="BP87" s="104"/>
      <c r="BQ87" s="105" t="s">
        <v>193</v>
      </c>
      <c r="BR87" s="105" t="s">
        <v>193</v>
      </c>
      <c r="BS87" s="105" t="s">
        <v>193</v>
      </c>
      <c r="BT87" s="105" t="s">
        <v>193</v>
      </c>
      <c r="BU87" s="105" t="s">
        <v>193</v>
      </c>
      <c r="BV87" s="104"/>
      <c r="BW87" s="104"/>
      <c r="BX87" s="104"/>
      <c r="BY87" s="68"/>
      <c r="BZ87" s="255">
        <v>77500.0</v>
      </c>
      <c r="CA87" s="101" t="s">
        <v>194</v>
      </c>
      <c r="CB87" s="1405">
        <v>3.0E7</v>
      </c>
      <c r="CC87" s="821"/>
      <c r="CD87" s="821"/>
      <c r="CE87" s="821">
        <v>45491.48611111111</v>
      </c>
      <c r="CF87" s="821">
        <v>45494.54861111111</v>
      </c>
      <c r="CG87" s="821">
        <v>45495.0625</v>
      </c>
      <c r="CH87" s="821">
        <v>45495.416666666664</v>
      </c>
      <c r="CI87" s="327">
        <f t="shared" si="100"/>
        <v>3.930555556</v>
      </c>
      <c r="CJ87" s="63" t="str">
        <f t="shared" si="101"/>
        <v>3 hari 22 jam 20 menit 0</v>
      </c>
      <c r="CK87" s="821"/>
      <c r="CL87" s="322">
        <v>45495.57152777778</v>
      </c>
      <c r="CM87" s="327">
        <f t="shared" si="102"/>
        <v>4.085416667</v>
      </c>
      <c r="CN87" s="63" t="str">
        <f t="shared" si="103"/>
        <v>4 hari 2 jam 3 menit 0</v>
      </c>
      <c r="CO87" s="821"/>
      <c r="CP87" s="821">
        <v>45497.489583333336</v>
      </c>
      <c r="CQ87" s="821">
        <v>45497.489583333336</v>
      </c>
      <c r="CR87" s="821">
        <v>45497.489583333336</v>
      </c>
      <c r="CS87" s="821">
        <v>45497.881944444445</v>
      </c>
      <c r="CT87" s="327">
        <f t="shared" si="104"/>
        <v>0.3923611111</v>
      </c>
      <c r="CU87" s="63" t="str">
        <f t="shared" si="105"/>
        <v>0 hari 9 jam 25 menit 0</v>
      </c>
      <c r="CV87" s="327">
        <f t="shared" si="106"/>
        <v>4.477777778</v>
      </c>
      <c r="CW87" s="63" t="str">
        <f t="shared" si="107"/>
        <v>4 hari 11 jam 28 menit 0</v>
      </c>
      <c r="CX87" s="63"/>
      <c r="CY87" s="63"/>
      <c r="CZ87" s="1517" t="s">
        <v>359</v>
      </c>
      <c r="DA87" s="226" t="s">
        <v>8</v>
      </c>
    </row>
    <row r="88" ht="31.5" customHeight="1">
      <c r="A88" s="53">
        <v>6.0</v>
      </c>
      <c r="B88" s="54" t="s">
        <v>1807</v>
      </c>
      <c r="C88" s="160" t="s">
        <v>8</v>
      </c>
      <c r="D88" s="1390" t="s">
        <v>2123</v>
      </c>
      <c r="E88" s="604" t="s">
        <v>2063</v>
      </c>
      <c r="F88" s="68" t="s">
        <v>183</v>
      </c>
      <c r="G88" s="58" t="s">
        <v>2019</v>
      </c>
      <c r="H88" s="1483" t="s">
        <v>2124</v>
      </c>
      <c r="I88" s="58" t="s">
        <v>2136</v>
      </c>
      <c r="J88" s="57" t="s">
        <v>2137</v>
      </c>
      <c r="K88" s="297">
        <v>5300.0</v>
      </c>
      <c r="L88" s="60">
        <v>5302.258</v>
      </c>
      <c r="M88" s="61" t="s">
        <v>1815</v>
      </c>
      <c r="N88" s="1394" t="s">
        <v>1755</v>
      </c>
      <c r="O88" s="160"/>
      <c r="P88" s="62">
        <v>45496.0</v>
      </c>
      <c r="Q88" s="105"/>
      <c r="R88" s="105" t="s">
        <v>2022</v>
      </c>
      <c r="S88" s="247"/>
      <c r="T88" s="1483" t="s">
        <v>872</v>
      </c>
      <c r="U88" s="160" t="s">
        <v>2023</v>
      </c>
      <c r="V88" s="160" t="s">
        <v>193</v>
      </c>
      <c r="W88" s="1505">
        <v>45496.0</v>
      </c>
      <c r="X88" s="1445">
        <v>45496.895833333336</v>
      </c>
      <c r="Y88" s="322">
        <v>45497.3875</v>
      </c>
      <c r="Z88" s="1446" t="str">
        <f t="shared" si="99"/>
        <v>0 hari 11 jam 48 menit 0</v>
      </c>
      <c r="AA88" s="68"/>
      <c r="AB88" s="1447"/>
      <c r="AC88" s="1447"/>
      <c r="AD88" s="68" t="s">
        <v>191</v>
      </c>
      <c r="AE88" s="1448" t="s">
        <v>2127</v>
      </c>
      <c r="AF88" s="54" t="s">
        <v>193</v>
      </c>
      <c r="AG88" s="54" t="s">
        <v>193</v>
      </c>
      <c r="AH88" s="1486" t="s">
        <v>2025</v>
      </c>
      <c r="AI88" s="1486" t="s">
        <v>2026</v>
      </c>
      <c r="AJ88" s="1069"/>
      <c r="AK88" s="1507" t="s">
        <v>883</v>
      </c>
      <c r="AL88" s="1507" t="s">
        <v>883</v>
      </c>
      <c r="AM88" s="159" t="s">
        <v>2128</v>
      </c>
      <c r="AN88" s="1416">
        <v>1045245.0</v>
      </c>
      <c r="AO88" s="1416">
        <v>1071585.0</v>
      </c>
      <c r="AP88" s="159" t="s">
        <v>192</v>
      </c>
      <c r="AQ88" s="160"/>
      <c r="AR88" s="160"/>
      <c r="AS88" s="160"/>
      <c r="AT88" s="360"/>
      <c r="AU88" s="54"/>
      <c r="AV88" s="54"/>
      <c r="AW88" s="54"/>
      <c r="AX88" s="104"/>
      <c r="AY88" s="105" t="s">
        <v>193</v>
      </c>
      <c r="AZ88" s="105" t="s">
        <v>193</v>
      </c>
      <c r="BA88" s="105" t="s">
        <v>193</v>
      </c>
      <c r="BB88" s="105" t="s">
        <v>193</v>
      </c>
      <c r="BC88" s="105" t="s">
        <v>193</v>
      </c>
      <c r="BD88" s="105" t="s">
        <v>193</v>
      </c>
      <c r="BE88" s="54"/>
      <c r="BF88" s="104"/>
      <c r="BG88" s="104"/>
      <c r="BH88" s="54"/>
      <c r="BI88" s="54"/>
      <c r="BJ88" s="104"/>
      <c r="BK88" s="104"/>
      <c r="BL88" s="104"/>
      <c r="BM88" s="104"/>
      <c r="BN88" s="104"/>
      <c r="BO88" s="104"/>
      <c r="BP88" s="104"/>
      <c r="BQ88" s="105" t="s">
        <v>193</v>
      </c>
      <c r="BR88" s="105" t="s">
        <v>193</v>
      </c>
      <c r="BS88" s="105" t="s">
        <v>193</v>
      </c>
      <c r="BT88" s="105" t="s">
        <v>193</v>
      </c>
      <c r="BU88" s="105" t="s">
        <v>193</v>
      </c>
      <c r="BV88" s="104"/>
      <c r="BW88" s="104"/>
      <c r="BX88" s="104"/>
      <c r="BY88" s="68"/>
      <c r="BZ88" s="255">
        <v>77500.0</v>
      </c>
      <c r="CA88" s="101" t="s">
        <v>194</v>
      </c>
      <c r="CB88" s="1405">
        <v>3.0E7</v>
      </c>
      <c r="CC88" s="821"/>
      <c r="CD88" s="821"/>
      <c r="CE88" s="821">
        <v>45493.368055555555</v>
      </c>
      <c r="CF88" s="821">
        <v>45496.39236111111</v>
      </c>
      <c r="CG88" s="821">
        <v>45496.666666666664</v>
      </c>
      <c r="CH88" s="821">
        <v>45496.895833333336</v>
      </c>
      <c r="CI88" s="327">
        <f t="shared" si="100"/>
        <v>3.527777778</v>
      </c>
      <c r="CJ88" s="63" t="str">
        <f t="shared" si="101"/>
        <v>3 hari 12 jam 40 menit 0</v>
      </c>
      <c r="CK88" s="821"/>
      <c r="CL88" s="322">
        <v>45497.3875</v>
      </c>
      <c r="CM88" s="327">
        <f t="shared" si="102"/>
        <v>4.019444444</v>
      </c>
      <c r="CN88" s="63" t="str">
        <f t="shared" si="103"/>
        <v>4 hari 0 jam 28 menit 0</v>
      </c>
      <c r="CO88" s="821"/>
      <c r="CP88" s="821">
        <v>45498.520833333336</v>
      </c>
      <c r="CQ88" s="821">
        <v>45498.520833333336</v>
      </c>
      <c r="CR88" s="821">
        <v>45498.520833333336</v>
      </c>
      <c r="CS88" s="1422">
        <v>45498.958333333336</v>
      </c>
      <c r="CT88" s="327">
        <f t="shared" si="104"/>
        <v>0.4375</v>
      </c>
      <c r="CU88" s="63" t="str">
        <f t="shared" si="105"/>
        <v>0 hari 10 jam 30 menit 0</v>
      </c>
      <c r="CV88" s="327">
        <f t="shared" si="106"/>
        <v>4.456944444</v>
      </c>
      <c r="CW88" s="63" t="str">
        <f t="shared" si="107"/>
        <v>4 hari 10 jam 58 menit 0</v>
      </c>
      <c r="CX88" s="63"/>
      <c r="CY88" s="63"/>
      <c r="CZ88" s="1517" t="s">
        <v>359</v>
      </c>
      <c r="DA88" s="226" t="s">
        <v>8</v>
      </c>
    </row>
    <row r="89" ht="1.5" customHeight="1">
      <c r="A89" s="337">
        <v>7.0</v>
      </c>
      <c r="B89" s="54" t="s">
        <v>1807</v>
      </c>
      <c r="C89" s="160" t="s">
        <v>8</v>
      </c>
      <c r="D89" s="1390" t="s">
        <v>2123</v>
      </c>
      <c r="E89" s="604" t="s">
        <v>2063</v>
      </c>
      <c r="F89" s="68" t="s">
        <v>183</v>
      </c>
      <c r="G89" s="58" t="s">
        <v>2019</v>
      </c>
      <c r="H89" s="1483" t="s">
        <v>2124</v>
      </c>
      <c r="I89" s="58" t="s">
        <v>2138</v>
      </c>
      <c r="J89" s="631" t="s">
        <v>2139</v>
      </c>
      <c r="K89" s="297">
        <v>4700.0</v>
      </c>
      <c r="L89" s="1518">
        <v>4654.903</v>
      </c>
      <c r="M89" s="632" t="s">
        <v>1815</v>
      </c>
      <c r="N89" s="1519" t="s">
        <v>1755</v>
      </c>
      <c r="O89" s="640"/>
      <c r="P89" s="1520">
        <v>45497.0</v>
      </c>
      <c r="Q89" s="105"/>
      <c r="R89" s="105" t="s">
        <v>2022</v>
      </c>
      <c r="S89" s="247"/>
      <c r="T89" s="1483" t="s">
        <v>872</v>
      </c>
      <c r="U89" s="640" t="s">
        <v>2023</v>
      </c>
      <c r="V89" s="640" t="s">
        <v>193</v>
      </c>
      <c r="W89" s="1521">
        <v>45497.0</v>
      </c>
      <c r="X89" s="1522">
        <v>45497.211805555555</v>
      </c>
      <c r="Y89" s="643">
        <v>45497.57847222222</v>
      </c>
      <c r="Z89" s="1523" t="str">
        <f t="shared" si="99"/>
        <v>0 hari 8 jam 48 menit 0</v>
      </c>
      <c r="AA89" s="68"/>
      <c r="AB89" s="1447"/>
      <c r="AC89" s="1447"/>
      <c r="AD89" s="68" t="s">
        <v>191</v>
      </c>
      <c r="AE89" s="1448" t="s">
        <v>2127</v>
      </c>
      <c r="AF89" s="54" t="s">
        <v>193</v>
      </c>
      <c r="AG89" s="54" t="s">
        <v>193</v>
      </c>
      <c r="AH89" s="1486" t="s">
        <v>2025</v>
      </c>
      <c r="AI89" s="1486" t="s">
        <v>2026</v>
      </c>
      <c r="AJ89" s="1069"/>
      <c r="AK89" s="1507" t="s">
        <v>883</v>
      </c>
      <c r="AL89" s="1507" t="s">
        <v>883</v>
      </c>
      <c r="AM89" s="159" t="s">
        <v>2128</v>
      </c>
      <c r="AN89" s="1416">
        <v>1043700.0</v>
      </c>
      <c r="AO89" s="1416">
        <v>1084404.0</v>
      </c>
      <c r="AP89" s="159" t="s">
        <v>192</v>
      </c>
      <c r="AQ89" s="160"/>
      <c r="AR89" s="160"/>
      <c r="AS89" s="160"/>
      <c r="AT89" s="360"/>
      <c r="AU89" s="54"/>
      <c r="AV89" s="54"/>
      <c r="AW89" s="54"/>
      <c r="AX89" s="104"/>
      <c r="AY89" s="105" t="s">
        <v>193</v>
      </c>
      <c r="AZ89" s="105" t="s">
        <v>193</v>
      </c>
      <c r="BA89" s="105" t="s">
        <v>193</v>
      </c>
      <c r="BB89" s="105" t="s">
        <v>193</v>
      </c>
      <c r="BC89" s="105" t="s">
        <v>193</v>
      </c>
      <c r="BD89" s="105" t="s">
        <v>193</v>
      </c>
      <c r="BE89" s="54"/>
      <c r="BF89" s="104"/>
      <c r="BG89" s="104"/>
      <c r="BH89" s="54"/>
      <c r="BI89" s="54"/>
      <c r="BJ89" s="104"/>
      <c r="BK89" s="104"/>
      <c r="BL89" s="104"/>
      <c r="BM89" s="104"/>
      <c r="BN89" s="104"/>
      <c r="BO89" s="104"/>
      <c r="BP89" s="104"/>
      <c r="BQ89" s="105" t="s">
        <v>193</v>
      </c>
      <c r="BR89" s="105" t="s">
        <v>193</v>
      </c>
      <c r="BS89" s="105" t="s">
        <v>193</v>
      </c>
      <c r="BT89" s="105" t="s">
        <v>193</v>
      </c>
      <c r="BU89" s="105" t="s">
        <v>193</v>
      </c>
      <c r="BV89" s="104"/>
      <c r="BW89" s="104"/>
      <c r="BX89" s="104"/>
      <c r="BY89" s="68"/>
      <c r="BZ89" s="255">
        <v>77500.0</v>
      </c>
      <c r="CA89" s="101" t="s">
        <v>194</v>
      </c>
      <c r="CB89" s="1405">
        <v>3.0E7</v>
      </c>
      <c r="CC89" s="1524"/>
      <c r="CD89" s="1524"/>
      <c r="CE89" s="1524">
        <v>45495.479166666664</v>
      </c>
      <c r="CF89" s="1524">
        <v>45497.01736111111</v>
      </c>
      <c r="CG89" s="1524">
        <v>45497.04513888889</v>
      </c>
      <c r="CH89" s="1524">
        <v>45497.20138888889</v>
      </c>
      <c r="CI89" s="327">
        <f t="shared" si="100"/>
        <v>1.722222222</v>
      </c>
      <c r="CJ89" s="642" t="str">
        <f t="shared" si="101"/>
        <v>1 hari 17 jam 20 menit 0</v>
      </c>
      <c r="CK89" s="821"/>
      <c r="CL89" s="643">
        <v>45497.57847222222</v>
      </c>
      <c r="CM89" s="649">
        <f t="shared" si="102"/>
        <v>2.099305556</v>
      </c>
      <c r="CN89" s="642" t="str">
        <f t="shared" si="103"/>
        <v>2 hari 2 jam 23 menit 0</v>
      </c>
      <c r="CO89" s="1524"/>
      <c r="CP89" s="1524">
        <v>45498.5</v>
      </c>
      <c r="CQ89" s="1524">
        <v>45498.5</v>
      </c>
      <c r="CR89" s="1524">
        <v>45498.5</v>
      </c>
      <c r="CS89" s="1525">
        <v>45498.958333333336</v>
      </c>
      <c r="CT89" s="649">
        <f t="shared" si="104"/>
        <v>0.4583333333</v>
      </c>
      <c r="CU89" s="642" t="str">
        <f t="shared" si="105"/>
        <v>0 hari 11 jam 0 menit 0</v>
      </c>
      <c r="CV89" s="649">
        <f t="shared" si="106"/>
        <v>2.557638889</v>
      </c>
      <c r="CW89" s="642" t="str">
        <f t="shared" si="107"/>
        <v>2 hari 13 jam 23 menit 0</v>
      </c>
      <c r="CX89" s="642"/>
      <c r="CY89" s="642"/>
      <c r="CZ89" s="1517" t="s">
        <v>359</v>
      </c>
      <c r="DA89" s="226" t="s">
        <v>8</v>
      </c>
    </row>
    <row r="90" ht="27.75" customHeight="1">
      <c r="A90" s="1508"/>
      <c r="B90" s="280"/>
      <c r="C90" s="1509"/>
      <c r="D90" s="1526"/>
      <c r="E90" s="1510"/>
      <c r="F90" s="1509"/>
      <c r="G90" s="1509"/>
      <c r="H90" s="1509"/>
      <c r="I90" s="1509"/>
      <c r="J90" s="1511" t="s">
        <v>111</v>
      </c>
      <c r="K90" s="1512">
        <f t="shared" ref="K90:L90" si="108">SUM(K83:K89)</f>
        <v>52200</v>
      </c>
      <c r="L90" s="1513">
        <f t="shared" si="108"/>
        <v>52203.646</v>
      </c>
      <c r="M90" s="1514"/>
      <c r="N90" s="1509"/>
      <c r="O90" s="1506"/>
      <c r="P90" s="1509"/>
      <c r="Q90" s="283"/>
      <c r="R90" s="283"/>
      <c r="S90" s="283"/>
      <c r="T90" s="1509"/>
      <c r="U90" s="1506"/>
      <c r="V90" s="1506"/>
      <c r="W90" s="280"/>
      <c r="X90" s="1506"/>
      <c r="Y90" s="288"/>
      <c r="Z90" s="1515"/>
      <c r="AA90" s="1515"/>
      <c r="AB90" s="1512"/>
      <c r="AC90" s="1512"/>
      <c r="AD90" s="1516"/>
      <c r="AE90" s="289"/>
      <c r="AF90" s="280"/>
      <c r="AG90" s="280"/>
      <c r="AH90" s="1506"/>
      <c r="AI90" s="1506"/>
      <c r="AJ90" s="280"/>
      <c r="AK90" s="1506"/>
      <c r="AL90" s="1506"/>
      <c r="AM90" s="1506"/>
      <c r="AN90" s="1506"/>
      <c r="AO90" s="1506"/>
      <c r="AP90" s="1506"/>
      <c r="AQ90" s="1506"/>
      <c r="AR90" s="1506"/>
      <c r="AS90" s="1516"/>
      <c r="AT90" s="280"/>
      <c r="AU90" s="280"/>
      <c r="AV90" s="280"/>
      <c r="AW90" s="289"/>
      <c r="AX90" s="289"/>
      <c r="AY90" s="289"/>
      <c r="AZ90" s="289"/>
      <c r="BA90" s="289"/>
      <c r="BB90" s="280"/>
      <c r="BC90" s="289"/>
      <c r="BD90" s="289"/>
      <c r="BE90" s="289"/>
      <c r="BF90" s="289"/>
      <c r="BG90" s="289"/>
      <c r="BH90" s="280"/>
      <c r="BI90" s="280"/>
      <c r="BJ90" s="289"/>
      <c r="BK90" s="289"/>
      <c r="BL90" s="289"/>
      <c r="BM90" s="289"/>
      <c r="BN90" s="289"/>
      <c r="BO90" s="280"/>
      <c r="BP90" s="289"/>
      <c r="BQ90" s="289"/>
      <c r="BR90" s="289"/>
      <c r="BS90" s="289"/>
      <c r="BT90" s="289"/>
      <c r="BU90" s="280"/>
      <c r="BV90" s="289"/>
      <c r="BW90" s="289"/>
      <c r="BX90" s="289"/>
      <c r="BY90" s="1516"/>
      <c r="BZ90" s="292"/>
      <c r="CA90" s="293"/>
      <c r="CB90" s="292"/>
      <c r="CC90" s="292"/>
      <c r="CD90" s="292"/>
      <c r="CE90" s="292"/>
      <c r="CF90" s="292"/>
      <c r="CG90" s="292"/>
      <c r="CH90" s="292"/>
      <c r="CI90" s="292"/>
      <c r="CJ90" s="292"/>
      <c r="CK90" s="292"/>
      <c r="CL90" s="292"/>
      <c r="CM90" s="292"/>
      <c r="CN90" s="292"/>
      <c r="CO90" s="292"/>
      <c r="CP90" s="292"/>
      <c r="CQ90" s="292"/>
      <c r="CR90" s="292"/>
      <c r="CS90" s="292"/>
      <c r="CT90" s="292"/>
      <c r="CU90" s="292"/>
      <c r="CV90" s="292"/>
      <c r="CW90" s="292"/>
      <c r="CX90" s="292"/>
      <c r="CY90" s="292"/>
      <c r="CZ90" s="294"/>
      <c r="DA90" s="294"/>
    </row>
    <row r="91" ht="48.0" customHeight="1">
      <c r="A91" s="53">
        <v>1.0</v>
      </c>
      <c r="B91" s="54" t="s">
        <v>1807</v>
      </c>
      <c r="C91" s="68" t="s">
        <v>8</v>
      </c>
      <c r="D91" s="61" t="s">
        <v>2140</v>
      </c>
      <c r="E91" s="1483" t="s">
        <v>182</v>
      </c>
      <c r="F91" s="68" t="s">
        <v>183</v>
      </c>
      <c r="G91" s="58" t="s">
        <v>2033</v>
      </c>
      <c r="H91" s="1483" t="s">
        <v>2117</v>
      </c>
      <c r="I91" s="58" t="s">
        <v>2141</v>
      </c>
      <c r="J91" s="57" t="s">
        <v>2142</v>
      </c>
      <c r="K91" s="297">
        <v>8500.0</v>
      </c>
      <c r="L91" s="60">
        <v>8323.539</v>
      </c>
      <c r="M91" s="61" t="s">
        <v>1815</v>
      </c>
      <c r="N91" s="58" t="s">
        <v>93</v>
      </c>
      <c r="O91" s="58" t="s">
        <v>2143</v>
      </c>
      <c r="P91" s="62">
        <v>45501.0</v>
      </c>
      <c r="Q91" s="104"/>
      <c r="R91" s="104" t="s">
        <v>183</v>
      </c>
      <c r="S91" s="105"/>
      <c r="T91" s="1483" t="s">
        <v>185</v>
      </c>
      <c r="U91" s="160" t="s">
        <v>2023</v>
      </c>
      <c r="V91" s="160" t="s">
        <v>193</v>
      </c>
      <c r="W91" s="1505">
        <v>45501.0</v>
      </c>
      <c r="X91" s="322">
        <v>45501.333333333336</v>
      </c>
      <c r="Y91" s="1527">
        <v>45501.768055555556</v>
      </c>
      <c r="Z91" s="1446" t="str">
        <f t="shared" ref="Z91:Z94" si="109">INT(Y91-X91)&amp;" hari "&amp;HOUR(MOD(Y91-X91,1))&amp;" jam "&amp;MINUTE(MOD(Y91-X91,1))&amp;" menit "&amp;SECOND(MOD(Y91-X91,1))</f>
        <v>0 hari 10 jam 26 menit 0</v>
      </c>
      <c r="AA91" s="68"/>
      <c r="AB91" s="1447"/>
      <c r="AC91" s="1447"/>
      <c r="AD91" s="68" t="s">
        <v>191</v>
      </c>
      <c r="AE91" s="1448" t="s">
        <v>2144</v>
      </c>
      <c r="AF91" s="54" t="s">
        <v>193</v>
      </c>
      <c r="AG91" s="54"/>
      <c r="AH91" s="1486" t="s">
        <v>2025</v>
      </c>
      <c r="AI91" s="1486" t="s">
        <v>2025</v>
      </c>
      <c r="AJ91" s="1069"/>
      <c r="AK91" s="1528" t="s">
        <v>883</v>
      </c>
      <c r="AL91" s="1449"/>
      <c r="AM91" s="159" t="s">
        <v>2145</v>
      </c>
      <c r="AN91" s="159" t="s">
        <v>2145</v>
      </c>
      <c r="AO91" s="159" t="s">
        <v>2146</v>
      </c>
      <c r="AP91" s="159" t="s">
        <v>885</v>
      </c>
      <c r="AQ91" s="160"/>
      <c r="AR91" s="160">
        <v>8.2024072287238E14</v>
      </c>
      <c r="AS91" s="160" t="s">
        <v>2056</v>
      </c>
      <c r="AT91" s="360" t="s">
        <v>2147</v>
      </c>
      <c r="AU91" s="54"/>
      <c r="AV91" s="54"/>
      <c r="AW91" s="54"/>
      <c r="AX91" s="104"/>
      <c r="AY91" s="105" t="s">
        <v>193</v>
      </c>
      <c r="AZ91" s="105" t="s">
        <v>193</v>
      </c>
      <c r="BA91" s="105" t="s">
        <v>193</v>
      </c>
      <c r="BB91" s="105" t="s">
        <v>193</v>
      </c>
      <c r="BC91" s="105" t="s">
        <v>193</v>
      </c>
      <c r="BD91" s="105" t="s">
        <v>193</v>
      </c>
      <c r="BE91" s="54"/>
      <c r="BF91" s="104"/>
      <c r="BG91" s="104"/>
      <c r="BH91" s="54"/>
      <c r="BI91" s="54"/>
      <c r="BJ91" s="104"/>
      <c r="BK91" s="104"/>
      <c r="BL91" s="104"/>
      <c r="BM91" s="104"/>
      <c r="BN91" s="104"/>
      <c r="BO91" s="104"/>
      <c r="BP91" s="104"/>
      <c r="BQ91" s="105" t="s">
        <v>193</v>
      </c>
      <c r="BR91" s="105" t="s">
        <v>193</v>
      </c>
      <c r="BS91" s="105" t="s">
        <v>193</v>
      </c>
      <c r="BT91" s="105" t="s">
        <v>193</v>
      </c>
      <c r="BU91" s="105" t="s">
        <v>193</v>
      </c>
      <c r="BV91" s="104"/>
      <c r="BW91" s="104"/>
      <c r="BX91" s="104"/>
      <c r="BY91" s="68"/>
      <c r="BZ91" s="1529">
        <v>82500.0</v>
      </c>
      <c r="CA91" s="101" t="s">
        <v>194</v>
      </c>
      <c r="CB91" s="1405">
        <v>3.0E7</v>
      </c>
      <c r="CC91" s="821"/>
      <c r="CD91" s="821"/>
      <c r="CE91" s="821">
        <v>45496.25</v>
      </c>
      <c r="CF91" s="821">
        <v>45500.805555555555</v>
      </c>
      <c r="CG91" s="821">
        <v>45500.8125</v>
      </c>
      <c r="CH91" s="821">
        <v>45501.34375</v>
      </c>
      <c r="CI91" s="327">
        <f t="shared" ref="CI91:CI94" si="110">CH91-CE91</f>
        <v>5.09375</v>
      </c>
      <c r="CJ91" s="63" t="str">
        <f t="shared" ref="CJ91:CJ94" si="111">INT(CH91-CE91)&amp;" hari "&amp;HOUR(MOD(CH91-CE91,1))&amp;" jam "&amp;MINUTE(MOD(CH91-CE91,1))&amp;" menit "&amp;SECOND(MOD(CH91-CE91,1))</f>
        <v>5 hari 2 jam 15 menit 0</v>
      </c>
      <c r="CK91" s="821"/>
      <c r="CL91" s="821">
        <v>45501.768055555556</v>
      </c>
      <c r="CM91" s="327">
        <f t="shared" ref="CM91:CM94" si="112">CL91-CE91</f>
        <v>5.518055556</v>
      </c>
      <c r="CN91" s="63" t="str">
        <f t="shared" ref="CN91:CN94" si="113">INT(CL91-CE91)&amp;" hari "&amp;HOUR(MOD(CL91-CE91,1))&amp;" jam "&amp;MINUTE(MOD(CL91-CE91,1))&amp;" menit "&amp;SECOND(MOD(CL91-CE91,1))</f>
        <v>5 hari 12 jam 26 menit 0</v>
      </c>
      <c r="CO91" s="821"/>
      <c r="CP91" s="821">
        <v>45510.25</v>
      </c>
      <c r="CQ91" s="821">
        <v>45510.79861111111</v>
      </c>
      <c r="CR91" s="821">
        <v>45510.82638888889</v>
      </c>
      <c r="CS91" s="821">
        <v>45511.3125</v>
      </c>
      <c r="CT91" s="327">
        <f t="shared" ref="CT91:CT94" si="114">CS91-CP91</f>
        <v>1.0625</v>
      </c>
      <c r="CU91" s="63" t="str">
        <f t="shared" ref="CU91:CU94" si="115">INT(CS91-CP91)&amp;" hari "&amp;HOUR(MOD(CS91-CP91,1))&amp;" jam "&amp;MINUTE(MOD(CS91-CP91,1))&amp;" menit "&amp;SECOND(MOD(CS91-CP91,1))</f>
        <v>1 hari 1 jam 30 menit 0</v>
      </c>
      <c r="CV91" s="327">
        <f t="shared" ref="CV91:CV94" si="116">CM91+CT91</f>
        <v>6.580555556</v>
      </c>
      <c r="CW91" s="63" t="str">
        <f t="shared" ref="CW91:CW94" si="117">INT(CV91)&amp;" hari "&amp;HOUR(MOD(CV91,1))&amp;" jam "&amp;MINUTE(MOD(CV91,1))&amp;" menit "&amp;SECOND(MOD(CV91,1))</f>
        <v>6 hari 13 jam 56 menit 0</v>
      </c>
      <c r="CX91" s="54">
        <v>6.86</v>
      </c>
      <c r="CY91" s="54" t="s">
        <v>2148</v>
      </c>
      <c r="CZ91" s="1072"/>
      <c r="DA91" s="226" t="s">
        <v>8</v>
      </c>
    </row>
    <row r="92" ht="48.0" customHeight="1">
      <c r="A92" s="53">
        <v>2.0</v>
      </c>
      <c r="B92" s="54" t="s">
        <v>1807</v>
      </c>
      <c r="C92" s="68" t="s">
        <v>8</v>
      </c>
      <c r="D92" s="61" t="s">
        <v>2149</v>
      </c>
      <c r="E92" s="1483" t="s">
        <v>182</v>
      </c>
      <c r="F92" s="68" t="s">
        <v>183</v>
      </c>
      <c r="G92" s="58" t="s">
        <v>2033</v>
      </c>
      <c r="H92" s="1483" t="s">
        <v>2117</v>
      </c>
      <c r="I92" s="58" t="s">
        <v>2150</v>
      </c>
      <c r="J92" s="57" t="s">
        <v>2151</v>
      </c>
      <c r="K92" s="297">
        <v>8500.0</v>
      </c>
      <c r="L92" s="60">
        <v>8503.731</v>
      </c>
      <c r="M92" s="61" t="s">
        <v>1815</v>
      </c>
      <c r="N92" s="58" t="s">
        <v>93</v>
      </c>
      <c r="O92" s="58" t="s">
        <v>2152</v>
      </c>
      <c r="P92" s="62">
        <v>45502.0</v>
      </c>
      <c r="Q92" s="104"/>
      <c r="R92" s="104" t="s">
        <v>183</v>
      </c>
      <c r="S92" s="105"/>
      <c r="T92" s="1483" t="s">
        <v>185</v>
      </c>
      <c r="U92" s="160" t="s">
        <v>2023</v>
      </c>
      <c r="V92" s="160" t="s">
        <v>193</v>
      </c>
      <c r="W92" s="1505">
        <v>45502.0</v>
      </c>
      <c r="X92" s="1445">
        <v>45502.23611111111</v>
      </c>
      <c r="Y92" s="1527">
        <v>45502.63125</v>
      </c>
      <c r="Z92" s="1446" t="str">
        <f t="shared" si="109"/>
        <v>0 hari 9 jam 29 menit 0</v>
      </c>
      <c r="AA92" s="68"/>
      <c r="AB92" s="1447"/>
      <c r="AC92" s="1447"/>
      <c r="AD92" s="68" t="s">
        <v>191</v>
      </c>
      <c r="AE92" s="1448" t="s">
        <v>2144</v>
      </c>
      <c r="AF92" s="54" t="s">
        <v>193</v>
      </c>
      <c r="AG92" s="54"/>
      <c r="AH92" s="1486" t="s">
        <v>2025</v>
      </c>
      <c r="AI92" s="1486" t="s">
        <v>2025</v>
      </c>
      <c r="AJ92" s="1069"/>
      <c r="AK92" s="1528" t="s">
        <v>883</v>
      </c>
      <c r="AL92" s="1449"/>
      <c r="AM92" s="159" t="s">
        <v>2145</v>
      </c>
      <c r="AN92" s="159" t="s">
        <v>2145</v>
      </c>
      <c r="AO92" s="159" t="s">
        <v>2153</v>
      </c>
      <c r="AP92" s="159" t="s">
        <v>885</v>
      </c>
      <c r="AQ92" s="160"/>
      <c r="AR92" s="160">
        <v>8.2024072287238E14</v>
      </c>
      <c r="AS92" s="160" t="s">
        <v>2056</v>
      </c>
      <c r="AT92" s="360" t="s">
        <v>2147</v>
      </c>
      <c r="AU92" s="54"/>
      <c r="AV92" s="54"/>
      <c r="AW92" s="54"/>
      <c r="AX92" s="104"/>
      <c r="AY92" s="105" t="s">
        <v>193</v>
      </c>
      <c r="AZ92" s="105" t="s">
        <v>193</v>
      </c>
      <c r="BA92" s="105" t="s">
        <v>193</v>
      </c>
      <c r="BB92" s="105" t="s">
        <v>193</v>
      </c>
      <c r="BC92" s="105" t="s">
        <v>193</v>
      </c>
      <c r="BD92" s="105" t="s">
        <v>193</v>
      </c>
      <c r="BE92" s="54"/>
      <c r="BF92" s="104"/>
      <c r="BG92" s="104"/>
      <c r="BH92" s="54"/>
      <c r="BI92" s="54"/>
      <c r="BJ92" s="104"/>
      <c r="BK92" s="104"/>
      <c r="BL92" s="104"/>
      <c r="BM92" s="104"/>
      <c r="BN92" s="104"/>
      <c r="BO92" s="104"/>
      <c r="BP92" s="104"/>
      <c r="BQ92" s="105" t="s">
        <v>193</v>
      </c>
      <c r="BR92" s="105" t="s">
        <v>193</v>
      </c>
      <c r="BS92" s="105" t="s">
        <v>193</v>
      </c>
      <c r="BT92" s="105" t="s">
        <v>193</v>
      </c>
      <c r="BU92" s="105" t="s">
        <v>193</v>
      </c>
      <c r="BV92" s="104"/>
      <c r="BW92" s="104"/>
      <c r="BX92" s="104"/>
      <c r="BY92" s="68"/>
      <c r="BZ92" s="1529">
        <v>82500.0</v>
      </c>
      <c r="CA92" s="101" t="s">
        <v>194</v>
      </c>
      <c r="CB92" s="1405">
        <v>3.0E7</v>
      </c>
      <c r="CC92" s="821"/>
      <c r="CD92" s="821"/>
      <c r="CE92" s="821">
        <v>45498.083333333336</v>
      </c>
      <c r="CF92" s="821">
        <v>45501.854166666664</v>
      </c>
      <c r="CG92" s="821">
        <v>45501.864583333336</v>
      </c>
      <c r="CH92" s="821">
        <v>45502.23611111111</v>
      </c>
      <c r="CI92" s="327">
        <f t="shared" si="110"/>
        <v>4.152777778</v>
      </c>
      <c r="CJ92" s="63" t="str">
        <f t="shared" si="111"/>
        <v>4 hari 3 jam 40 menit 0</v>
      </c>
      <c r="CK92" s="821"/>
      <c r="CL92" s="821">
        <v>45502.63125</v>
      </c>
      <c r="CM92" s="327">
        <f t="shared" si="112"/>
        <v>4.547916667</v>
      </c>
      <c r="CN92" s="63" t="str">
        <f t="shared" si="113"/>
        <v>4 hari 13 jam 9 menit 0</v>
      </c>
      <c r="CO92" s="821"/>
      <c r="CP92" s="821">
        <v>45510.208333333336</v>
      </c>
      <c r="CQ92" s="821">
        <v>45510.805555555555</v>
      </c>
      <c r="CR92" s="821">
        <v>45511.3125</v>
      </c>
      <c r="CS92" s="821">
        <v>45511.64236111111</v>
      </c>
      <c r="CT92" s="327">
        <f t="shared" si="114"/>
        <v>1.434027778</v>
      </c>
      <c r="CU92" s="63" t="str">
        <f t="shared" si="115"/>
        <v>1 hari 10 jam 25 menit 0</v>
      </c>
      <c r="CV92" s="327">
        <f t="shared" si="116"/>
        <v>5.981944444</v>
      </c>
      <c r="CW92" s="63" t="str">
        <f t="shared" si="117"/>
        <v>5 hari 23 jam 34 menit 0</v>
      </c>
      <c r="CX92" s="54">
        <v>5.35</v>
      </c>
      <c r="CY92" s="54" t="s">
        <v>2154</v>
      </c>
      <c r="CZ92" s="1072"/>
      <c r="DA92" s="226" t="s">
        <v>8</v>
      </c>
    </row>
    <row r="93" ht="48.0" customHeight="1">
      <c r="A93" s="53">
        <v>3.0</v>
      </c>
      <c r="B93" s="54" t="s">
        <v>1807</v>
      </c>
      <c r="C93" s="68" t="s">
        <v>8</v>
      </c>
      <c r="D93" s="61" t="s">
        <v>2155</v>
      </c>
      <c r="E93" s="1483" t="s">
        <v>182</v>
      </c>
      <c r="F93" s="68" t="s">
        <v>183</v>
      </c>
      <c r="G93" s="58" t="s">
        <v>2033</v>
      </c>
      <c r="H93" s="1483" t="s">
        <v>2117</v>
      </c>
      <c r="I93" s="58" t="s">
        <v>2156</v>
      </c>
      <c r="J93" s="57" t="s">
        <v>2157</v>
      </c>
      <c r="K93" s="297">
        <v>5100.0</v>
      </c>
      <c r="L93" s="298">
        <v>5188.561</v>
      </c>
      <c r="M93" s="61" t="s">
        <v>1815</v>
      </c>
      <c r="N93" s="58" t="s">
        <v>93</v>
      </c>
      <c r="O93" s="58"/>
      <c r="P93" s="62">
        <v>45504.0</v>
      </c>
      <c r="Q93" s="104"/>
      <c r="R93" s="104" t="s">
        <v>183</v>
      </c>
      <c r="S93" s="105"/>
      <c r="T93" s="1483" t="s">
        <v>185</v>
      </c>
      <c r="U93" s="160" t="s">
        <v>2023</v>
      </c>
      <c r="V93" s="160" t="s">
        <v>193</v>
      </c>
      <c r="W93" s="1505">
        <v>45504.0</v>
      </c>
      <c r="X93" s="1445">
        <v>45504.104166666664</v>
      </c>
      <c r="Y93" s="1527">
        <v>45504.57847222222</v>
      </c>
      <c r="Z93" s="1446" t="str">
        <f t="shared" si="109"/>
        <v>0 hari 11 jam 23 menit 0</v>
      </c>
      <c r="AA93" s="68"/>
      <c r="AB93" s="1447"/>
      <c r="AC93" s="1447"/>
      <c r="AD93" s="68" t="s">
        <v>191</v>
      </c>
      <c r="AE93" s="1448" t="s">
        <v>2144</v>
      </c>
      <c r="AF93" s="54" t="s">
        <v>193</v>
      </c>
      <c r="AG93" s="54"/>
      <c r="AH93" s="1486" t="s">
        <v>2025</v>
      </c>
      <c r="AI93" s="1486" t="s">
        <v>2025</v>
      </c>
      <c r="AJ93" s="1069"/>
      <c r="AK93" s="1528" t="s">
        <v>883</v>
      </c>
      <c r="AL93" s="1449"/>
      <c r="AM93" s="159" t="s">
        <v>2145</v>
      </c>
      <c r="AN93" s="159" t="s">
        <v>2145</v>
      </c>
      <c r="AO93" s="159" t="s">
        <v>2158</v>
      </c>
      <c r="AP93" s="159" t="s">
        <v>885</v>
      </c>
      <c r="AQ93" s="160"/>
      <c r="AR93" s="160">
        <v>8.20240727571982E14</v>
      </c>
      <c r="AS93" s="160" t="s">
        <v>2049</v>
      </c>
      <c r="AT93" s="360" t="s">
        <v>2159</v>
      </c>
      <c r="AU93" s="54"/>
      <c r="AV93" s="54"/>
      <c r="AW93" s="54"/>
      <c r="AX93" s="104"/>
      <c r="AY93" s="105" t="s">
        <v>193</v>
      </c>
      <c r="AZ93" s="105" t="s">
        <v>193</v>
      </c>
      <c r="BA93" s="105" t="s">
        <v>193</v>
      </c>
      <c r="BB93" s="105" t="s">
        <v>193</v>
      </c>
      <c r="BC93" s="105" t="s">
        <v>193</v>
      </c>
      <c r="BD93" s="105" t="s">
        <v>193</v>
      </c>
      <c r="BE93" s="54"/>
      <c r="BF93" s="104"/>
      <c r="BG93" s="104"/>
      <c r="BH93" s="54"/>
      <c r="BI93" s="54"/>
      <c r="BJ93" s="104"/>
      <c r="BK93" s="104"/>
      <c r="BL93" s="104"/>
      <c r="BM93" s="104"/>
      <c r="BN93" s="104"/>
      <c r="BO93" s="104"/>
      <c r="BP93" s="104"/>
      <c r="BQ93" s="105" t="s">
        <v>193</v>
      </c>
      <c r="BR93" s="105" t="s">
        <v>193</v>
      </c>
      <c r="BS93" s="105" t="s">
        <v>193</v>
      </c>
      <c r="BT93" s="105" t="s">
        <v>193</v>
      </c>
      <c r="BU93" s="105" t="s">
        <v>193</v>
      </c>
      <c r="BV93" s="104"/>
      <c r="BW93" s="104"/>
      <c r="BX93" s="104"/>
      <c r="BY93" s="68"/>
      <c r="BZ93" s="1529">
        <v>82500.0</v>
      </c>
      <c r="CA93" s="101" t="s">
        <v>194</v>
      </c>
      <c r="CB93" s="1405">
        <v>3.0E7</v>
      </c>
      <c r="CC93" s="821"/>
      <c r="CD93" s="821"/>
      <c r="CE93" s="821">
        <v>45502.958333333336</v>
      </c>
      <c r="CF93" s="821">
        <v>45503.875</v>
      </c>
      <c r="CG93" s="821">
        <v>45503.881944444445</v>
      </c>
      <c r="CH93" s="821">
        <v>45504.104166666664</v>
      </c>
      <c r="CI93" s="327">
        <f t="shared" si="110"/>
        <v>1.145833333</v>
      </c>
      <c r="CJ93" s="63" t="str">
        <f t="shared" si="111"/>
        <v>1 hari 3 jam 30 menit 0</v>
      </c>
      <c r="CK93" s="821"/>
      <c r="CL93" s="821">
        <v>45504.57847222222</v>
      </c>
      <c r="CM93" s="327">
        <f t="shared" si="112"/>
        <v>1.620138889</v>
      </c>
      <c r="CN93" s="63" t="str">
        <f t="shared" si="113"/>
        <v>1 hari 14 jam 53 menit 0</v>
      </c>
      <c r="CO93" s="821"/>
      <c r="CP93" s="821">
        <v>45511.354166666664</v>
      </c>
      <c r="CQ93" s="821">
        <v>45511.381944444445</v>
      </c>
      <c r="CR93" s="821">
        <v>45511.625</v>
      </c>
      <c r="CS93" s="821">
        <v>45511.854166666664</v>
      </c>
      <c r="CT93" s="327">
        <f t="shared" si="114"/>
        <v>0.5</v>
      </c>
      <c r="CU93" s="63" t="str">
        <f t="shared" si="115"/>
        <v>0 hari 12 jam 0 menit 0</v>
      </c>
      <c r="CV93" s="327">
        <f t="shared" si="116"/>
        <v>2.120138889</v>
      </c>
      <c r="CW93" s="63" t="str">
        <f t="shared" si="117"/>
        <v>2 hari 2 jam 53 menit 0</v>
      </c>
      <c r="CX93" s="54">
        <v>0.89</v>
      </c>
      <c r="CY93" s="54" t="s">
        <v>2160</v>
      </c>
      <c r="CZ93" s="1072"/>
      <c r="DA93" s="226" t="s">
        <v>8</v>
      </c>
    </row>
    <row r="94" ht="48.0" customHeight="1">
      <c r="A94" s="53">
        <v>4.0</v>
      </c>
      <c r="B94" s="54" t="s">
        <v>1807</v>
      </c>
      <c r="C94" s="68" t="s">
        <v>8</v>
      </c>
      <c r="D94" s="61" t="s">
        <v>2161</v>
      </c>
      <c r="E94" s="1483" t="s">
        <v>182</v>
      </c>
      <c r="F94" s="68" t="s">
        <v>183</v>
      </c>
      <c r="G94" s="58" t="s">
        <v>2033</v>
      </c>
      <c r="H94" s="1483" t="s">
        <v>2117</v>
      </c>
      <c r="I94" s="58" t="s">
        <v>2162</v>
      </c>
      <c r="J94" s="57" t="s">
        <v>2163</v>
      </c>
      <c r="K94" s="297">
        <v>5000.0</v>
      </c>
      <c r="L94" s="298">
        <v>5087.605</v>
      </c>
      <c r="M94" s="61" t="s">
        <v>1815</v>
      </c>
      <c r="N94" s="58" t="s">
        <v>93</v>
      </c>
      <c r="O94" s="58"/>
      <c r="P94" s="62">
        <v>45506.0</v>
      </c>
      <c r="Q94" s="104"/>
      <c r="R94" s="104" t="s">
        <v>183</v>
      </c>
      <c r="S94" s="105"/>
      <c r="T94" s="1483" t="s">
        <v>185</v>
      </c>
      <c r="U94" s="160" t="s">
        <v>2023</v>
      </c>
      <c r="V94" s="160" t="s">
        <v>193</v>
      </c>
      <c r="W94" s="1505">
        <v>45506.0</v>
      </c>
      <c r="X94" s="1445">
        <v>45506.72222222222</v>
      </c>
      <c r="Y94" s="1527">
        <v>45507.43958333333</v>
      </c>
      <c r="Z94" s="1446" t="str">
        <f t="shared" si="109"/>
        <v>0 hari 17 jam 13 menit 0</v>
      </c>
      <c r="AA94" s="68"/>
      <c r="AB94" s="1447"/>
      <c r="AC94" s="1447"/>
      <c r="AD94" s="68" t="s">
        <v>191</v>
      </c>
      <c r="AE94" s="1448" t="s">
        <v>2144</v>
      </c>
      <c r="AF94" s="54" t="s">
        <v>193</v>
      </c>
      <c r="AG94" s="54"/>
      <c r="AH94" s="1486" t="s">
        <v>2025</v>
      </c>
      <c r="AI94" s="1486" t="s">
        <v>2025</v>
      </c>
      <c r="AJ94" s="1069"/>
      <c r="AK94" s="1528" t="s">
        <v>883</v>
      </c>
      <c r="AL94" s="1449"/>
      <c r="AM94" s="159" t="s">
        <v>2145</v>
      </c>
      <c r="AN94" s="159" t="s">
        <v>2145</v>
      </c>
      <c r="AO94" s="159" t="s">
        <v>2164</v>
      </c>
      <c r="AP94" s="159" t="s">
        <v>885</v>
      </c>
      <c r="AQ94" s="160"/>
      <c r="AR94" s="160">
        <v>8.20240727575364E14</v>
      </c>
      <c r="AS94" s="160" t="s">
        <v>2049</v>
      </c>
      <c r="AT94" s="360" t="s">
        <v>2159</v>
      </c>
      <c r="AU94" s="54"/>
      <c r="AV94" s="54"/>
      <c r="AW94" s="54"/>
      <c r="AX94" s="104"/>
      <c r="AY94" s="105" t="s">
        <v>193</v>
      </c>
      <c r="AZ94" s="105" t="s">
        <v>193</v>
      </c>
      <c r="BA94" s="105" t="s">
        <v>193</v>
      </c>
      <c r="BB94" s="105" t="s">
        <v>193</v>
      </c>
      <c r="BC94" s="105" t="s">
        <v>193</v>
      </c>
      <c r="BD94" s="105" t="s">
        <v>193</v>
      </c>
      <c r="BE94" s="54"/>
      <c r="BF94" s="104"/>
      <c r="BG94" s="104"/>
      <c r="BH94" s="54"/>
      <c r="BI94" s="54"/>
      <c r="BJ94" s="104"/>
      <c r="BK94" s="104"/>
      <c r="BL94" s="104"/>
      <c r="BM94" s="104"/>
      <c r="BN94" s="104"/>
      <c r="BO94" s="104"/>
      <c r="BP94" s="104"/>
      <c r="BQ94" s="105" t="s">
        <v>193</v>
      </c>
      <c r="BR94" s="105" t="s">
        <v>193</v>
      </c>
      <c r="BS94" s="105" t="s">
        <v>193</v>
      </c>
      <c r="BT94" s="105" t="s">
        <v>193</v>
      </c>
      <c r="BU94" s="105" t="s">
        <v>193</v>
      </c>
      <c r="BV94" s="104"/>
      <c r="BW94" s="104"/>
      <c r="BX94" s="104"/>
      <c r="BY94" s="68"/>
      <c r="BZ94" s="1529">
        <v>82500.0</v>
      </c>
      <c r="CA94" s="101" t="s">
        <v>194</v>
      </c>
      <c r="CB94" s="1405">
        <v>3.0E7</v>
      </c>
      <c r="CC94" s="821"/>
      <c r="CD94" s="821"/>
      <c r="CE94" s="821">
        <v>45505.274305555555</v>
      </c>
      <c r="CF94" s="821">
        <v>45506.395833333336</v>
      </c>
      <c r="CG94" s="821">
        <v>45506.541666666664</v>
      </c>
      <c r="CH94" s="821">
        <v>45506.72222222222</v>
      </c>
      <c r="CI94" s="327">
        <f t="shared" si="110"/>
        <v>1.447916667</v>
      </c>
      <c r="CJ94" s="63" t="str">
        <f t="shared" si="111"/>
        <v>1 hari 10 jam 45 menit 0</v>
      </c>
      <c r="CK94" s="821"/>
      <c r="CL94" s="821">
        <v>45507.43958333333</v>
      </c>
      <c r="CM94" s="327">
        <f t="shared" si="112"/>
        <v>2.165277778</v>
      </c>
      <c r="CN94" s="63" t="str">
        <f t="shared" si="113"/>
        <v>2 hari 3 jam 58 menit 0</v>
      </c>
      <c r="CO94" s="821"/>
      <c r="CP94" s="821">
        <v>45511.67361111111</v>
      </c>
      <c r="CQ94" s="821">
        <v>45511.720138888886</v>
      </c>
      <c r="CR94" s="821">
        <v>45511.854166666664</v>
      </c>
      <c r="CS94" s="821">
        <v>45512.229166666664</v>
      </c>
      <c r="CT94" s="327">
        <f t="shared" si="114"/>
        <v>0.5555555556</v>
      </c>
      <c r="CU94" s="63" t="str">
        <f t="shared" si="115"/>
        <v>0 hari 13 jam 20 menit 0</v>
      </c>
      <c r="CV94" s="327">
        <f t="shared" si="116"/>
        <v>2.720833333</v>
      </c>
      <c r="CW94" s="63" t="str">
        <f t="shared" si="117"/>
        <v>2 hari 17 jam 18 menit 0</v>
      </c>
      <c r="CX94" s="63"/>
      <c r="CY94" s="63"/>
      <c r="CZ94" s="1517" t="s">
        <v>359</v>
      </c>
      <c r="DA94" s="226" t="s">
        <v>8</v>
      </c>
    </row>
    <row r="95" ht="15.0" customHeight="1">
      <c r="A95" s="1508"/>
      <c r="B95" s="280"/>
      <c r="C95" s="1509"/>
      <c r="D95" s="1526"/>
      <c r="E95" s="1510"/>
      <c r="F95" s="1509"/>
      <c r="G95" s="1509"/>
      <c r="H95" s="1509"/>
      <c r="I95" s="1509"/>
      <c r="J95" s="1511" t="s">
        <v>111</v>
      </c>
      <c r="K95" s="1512">
        <f t="shared" ref="K95:L95" si="118">SUM(K91:K94)</f>
        <v>27100</v>
      </c>
      <c r="L95" s="1513">
        <f t="shared" si="118"/>
        <v>27103.436</v>
      </c>
      <c r="M95" s="1514"/>
      <c r="N95" s="1509"/>
      <c r="O95" s="1506"/>
      <c r="P95" s="1509"/>
      <c r="Q95" s="283"/>
      <c r="R95" s="283"/>
      <c r="S95" s="283"/>
      <c r="T95" s="1509"/>
      <c r="U95" s="1506"/>
      <c r="V95" s="1506"/>
      <c r="W95" s="280"/>
      <c r="X95" s="1506"/>
      <c r="Y95" s="288"/>
      <c r="Z95" s="1515"/>
      <c r="AA95" s="1515"/>
      <c r="AB95" s="1512"/>
      <c r="AC95" s="1512"/>
      <c r="AD95" s="1516"/>
      <c r="AE95" s="289"/>
      <c r="AF95" s="280"/>
      <c r="AG95" s="280"/>
      <c r="AH95" s="1506"/>
      <c r="AI95" s="1506"/>
      <c r="AJ95" s="280"/>
      <c r="AK95" s="1506"/>
      <c r="AL95" s="1506"/>
      <c r="AM95" s="1506"/>
      <c r="AN95" s="1506"/>
      <c r="AO95" s="1506"/>
      <c r="AP95" s="1506"/>
      <c r="AQ95" s="1506"/>
      <c r="AR95" s="1506"/>
      <c r="AS95" s="1516"/>
      <c r="AT95" s="280"/>
      <c r="AU95" s="280"/>
      <c r="AV95" s="280"/>
      <c r="AW95" s="289"/>
      <c r="AX95" s="289"/>
      <c r="AY95" s="289"/>
      <c r="AZ95" s="289"/>
      <c r="BA95" s="289"/>
      <c r="BB95" s="280"/>
      <c r="BC95" s="289"/>
      <c r="BD95" s="289"/>
      <c r="BE95" s="289"/>
      <c r="BF95" s="289"/>
      <c r="BG95" s="289"/>
      <c r="BH95" s="280"/>
      <c r="BI95" s="280"/>
      <c r="BJ95" s="289"/>
      <c r="BK95" s="289"/>
      <c r="BL95" s="289"/>
      <c r="BM95" s="289"/>
      <c r="BN95" s="289"/>
      <c r="BO95" s="280"/>
      <c r="BP95" s="289"/>
      <c r="BQ95" s="289"/>
      <c r="BR95" s="289"/>
      <c r="BS95" s="289"/>
      <c r="BT95" s="289"/>
      <c r="BU95" s="280"/>
      <c r="BV95" s="289"/>
      <c r="BW95" s="289"/>
      <c r="BX95" s="289"/>
      <c r="BY95" s="1516"/>
      <c r="BZ95" s="292"/>
      <c r="CA95" s="293"/>
      <c r="CB95" s="292"/>
      <c r="CC95" s="292"/>
      <c r="CD95" s="292"/>
      <c r="CE95" s="292"/>
      <c r="CF95" s="292"/>
      <c r="CG95" s="292"/>
      <c r="CH95" s="292"/>
      <c r="CI95" s="292"/>
      <c r="CJ95" s="292"/>
      <c r="CK95" s="292"/>
      <c r="CL95" s="292"/>
      <c r="CM95" s="292"/>
      <c r="CN95" s="292"/>
      <c r="CO95" s="292"/>
      <c r="CP95" s="292"/>
      <c r="CQ95" s="292"/>
      <c r="CR95" s="292"/>
      <c r="CS95" s="292"/>
      <c r="CT95" s="292"/>
      <c r="CU95" s="292"/>
      <c r="CV95" s="292"/>
      <c r="CW95" s="292"/>
      <c r="CX95" s="292"/>
      <c r="CY95" s="292"/>
      <c r="CZ95" s="294"/>
      <c r="DA95" s="294"/>
    </row>
    <row r="96" ht="27.75" customHeight="1">
      <c r="A96" s="53">
        <v>1.0</v>
      </c>
      <c r="B96" s="54" t="s">
        <v>1807</v>
      </c>
      <c r="C96" s="68" t="s">
        <v>8</v>
      </c>
      <c r="D96" s="1483" t="s">
        <v>2165</v>
      </c>
      <c r="E96" s="1483" t="s">
        <v>249</v>
      </c>
      <c r="F96" s="68" t="s">
        <v>2166</v>
      </c>
      <c r="G96" s="68" t="s">
        <v>567</v>
      </c>
      <c r="H96" s="68" t="s">
        <v>2167</v>
      </c>
      <c r="I96" s="68" t="s">
        <v>2168</v>
      </c>
      <c r="J96" s="68" t="s">
        <v>2169</v>
      </c>
      <c r="K96" s="297">
        <v>55000.0</v>
      </c>
      <c r="L96" s="298">
        <v>55000.0</v>
      </c>
      <c r="M96" s="473" t="s">
        <v>245</v>
      </c>
      <c r="N96" s="58" t="s">
        <v>2120</v>
      </c>
      <c r="O96" s="160"/>
      <c r="P96" s="1530">
        <v>45534.0</v>
      </c>
      <c r="Q96" s="104"/>
      <c r="R96" s="104" t="s">
        <v>2170</v>
      </c>
      <c r="S96" s="104"/>
      <c r="T96" s="104" t="s">
        <v>96</v>
      </c>
      <c r="U96" s="160" t="s">
        <v>96</v>
      </c>
      <c r="V96" s="54" t="s">
        <v>193</v>
      </c>
      <c r="W96" s="1531">
        <v>45534.0</v>
      </c>
      <c r="X96" s="1532">
        <v>45534.94097222222</v>
      </c>
      <c r="Y96" s="54" t="s">
        <v>96</v>
      </c>
      <c r="Z96" s="54" t="s">
        <v>96</v>
      </c>
      <c r="AA96" s="104"/>
      <c r="AB96" s="584"/>
      <c r="AC96" s="584"/>
      <c r="AD96" s="1533" t="s">
        <v>95</v>
      </c>
      <c r="AE96" s="104" t="s">
        <v>1894</v>
      </c>
      <c r="AF96" s="54" t="s">
        <v>193</v>
      </c>
      <c r="AG96" s="104"/>
      <c r="AH96" s="1486" t="s">
        <v>2025</v>
      </c>
      <c r="AI96" s="1486" t="s">
        <v>2025</v>
      </c>
      <c r="AJ96" s="1534"/>
      <c r="AK96" s="1535"/>
      <c r="AL96" s="1536"/>
      <c r="AM96" s="1069" t="s">
        <v>2171</v>
      </c>
      <c r="AN96" s="1069" t="s">
        <v>2171</v>
      </c>
      <c r="AO96" s="360" t="s">
        <v>2172</v>
      </c>
      <c r="AP96" s="159" t="s">
        <v>885</v>
      </c>
      <c r="AQ96" s="104"/>
      <c r="AR96" s="104"/>
      <c r="AS96" s="104"/>
      <c r="AT96" s="303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  <c r="BY96" s="104"/>
      <c r="BZ96" s="303"/>
      <c r="CA96" s="326"/>
      <c r="CB96" s="326"/>
      <c r="CC96" s="325"/>
      <c r="CD96" s="325"/>
      <c r="CE96" s="325"/>
      <c r="CF96" s="325"/>
      <c r="CG96" s="325"/>
      <c r="CH96" s="325"/>
      <c r="CI96" s="327"/>
      <c r="CJ96" s="63"/>
      <c r="CK96" s="225"/>
      <c r="CL96" s="325"/>
      <c r="CM96" s="1537"/>
      <c r="CN96" s="63"/>
      <c r="CO96" s="225"/>
      <c r="CP96" s="225"/>
      <c r="CQ96" s="225"/>
      <c r="CR96" s="225"/>
      <c r="CS96" s="225"/>
      <c r="CT96" s="225"/>
      <c r="CU96" s="225"/>
      <c r="CV96" s="225"/>
      <c r="CW96" s="225"/>
      <c r="CX96" s="225"/>
      <c r="CY96" s="225"/>
      <c r="CZ96" s="1072"/>
      <c r="DA96" s="226" t="s">
        <v>8</v>
      </c>
    </row>
    <row r="97" ht="15.0" customHeight="1">
      <c r="A97" s="1508"/>
      <c r="B97" s="280"/>
      <c r="C97" s="1509"/>
      <c r="D97" s="1510"/>
      <c r="E97" s="1510"/>
      <c r="F97" s="1509"/>
      <c r="G97" s="1509"/>
      <c r="H97" s="1509"/>
      <c r="I97" s="1509"/>
      <c r="J97" s="1511" t="s">
        <v>111</v>
      </c>
      <c r="K97" s="1512">
        <f t="shared" ref="K97:L97" si="119">SUM(K96)</f>
        <v>55000</v>
      </c>
      <c r="L97" s="1513">
        <f t="shared" si="119"/>
        <v>55000</v>
      </c>
      <c r="M97" s="1514"/>
      <c r="N97" s="1509"/>
      <c r="O97" s="1506"/>
      <c r="P97" s="1509"/>
      <c r="Q97" s="283"/>
      <c r="R97" s="283"/>
      <c r="S97" s="283"/>
      <c r="T97" s="1509"/>
      <c r="U97" s="1506"/>
      <c r="V97" s="1506"/>
      <c r="W97" s="280"/>
      <c r="X97" s="1506"/>
      <c r="Y97" s="288"/>
      <c r="Z97" s="1515"/>
      <c r="AA97" s="1515"/>
      <c r="AB97" s="1512"/>
      <c r="AC97" s="1512"/>
      <c r="AD97" s="1516"/>
      <c r="AE97" s="289"/>
      <c r="AF97" s="280"/>
      <c r="AG97" s="280"/>
      <c r="AH97" s="1506"/>
      <c r="AI97" s="1506"/>
      <c r="AJ97" s="280"/>
      <c r="AK97" s="1506"/>
      <c r="AL97" s="1506"/>
      <c r="AM97" s="1506"/>
      <c r="AN97" s="1506"/>
      <c r="AO97" s="1506"/>
      <c r="AP97" s="1506"/>
      <c r="AQ97" s="1506"/>
      <c r="AR97" s="1506"/>
      <c r="AS97" s="1516"/>
      <c r="AT97" s="280"/>
      <c r="AU97" s="280"/>
      <c r="AV97" s="280"/>
      <c r="AW97" s="289"/>
      <c r="AX97" s="289"/>
      <c r="AY97" s="289"/>
      <c r="AZ97" s="289"/>
      <c r="BA97" s="289"/>
      <c r="BB97" s="280"/>
      <c r="BC97" s="289"/>
      <c r="BD97" s="289"/>
      <c r="BE97" s="289"/>
      <c r="BF97" s="289"/>
      <c r="BG97" s="289"/>
      <c r="BH97" s="280"/>
      <c r="BI97" s="280"/>
      <c r="BJ97" s="289"/>
      <c r="BK97" s="289"/>
      <c r="BL97" s="289"/>
      <c r="BM97" s="289"/>
      <c r="BN97" s="289"/>
      <c r="BO97" s="280"/>
      <c r="BP97" s="289"/>
      <c r="BQ97" s="289"/>
      <c r="BR97" s="289"/>
      <c r="BS97" s="289"/>
      <c r="BT97" s="289"/>
      <c r="BU97" s="280"/>
      <c r="BV97" s="289"/>
      <c r="BW97" s="289"/>
      <c r="BX97" s="289"/>
      <c r="BY97" s="1516"/>
      <c r="BZ97" s="292"/>
      <c r="CA97" s="293"/>
      <c r="CB97" s="292"/>
      <c r="CC97" s="292"/>
      <c r="CD97" s="292"/>
      <c r="CE97" s="292"/>
      <c r="CF97" s="292"/>
      <c r="CG97" s="292"/>
      <c r="CH97" s="292"/>
      <c r="CI97" s="292"/>
      <c r="CJ97" s="292"/>
      <c r="CK97" s="292"/>
      <c r="CL97" s="292"/>
      <c r="CM97" s="292"/>
      <c r="CN97" s="292"/>
      <c r="CO97" s="292"/>
      <c r="CP97" s="292"/>
      <c r="CQ97" s="292"/>
      <c r="CR97" s="292"/>
      <c r="CS97" s="292"/>
      <c r="CT97" s="292"/>
      <c r="CU97" s="292"/>
      <c r="CV97" s="292"/>
      <c r="CW97" s="292"/>
      <c r="CX97" s="292"/>
      <c r="CY97" s="292"/>
      <c r="CZ97" s="294"/>
      <c r="DA97" s="294"/>
    </row>
    <row r="98" ht="27.75" customHeight="1">
      <c r="A98" s="53">
        <v>2.0</v>
      </c>
      <c r="B98" s="54"/>
      <c r="C98" s="68" t="s">
        <v>8</v>
      </c>
      <c r="D98" s="57" t="s">
        <v>2173</v>
      </c>
      <c r="E98" s="57" t="s">
        <v>182</v>
      </c>
      <c r="F98" s="58" t="s">
        <v>183</v>
      </c>
      <c r="G98" s="58" t="s">
        <v>1870</v>
      </c>
      <c r="H98" s="58" t="s">
        <v>2117</v>
      </c>
      <c r="I98" s="58" t="s">
        <v>2174</v>
      </c>
      <c r="J98" s="58" t="s">
        <v>2175</v>
      </c>
      <c r="K98" s="297">
        <v>7300.0</v>
      </c>
      <c r="L98" s="298">
        <v>6800.634</v>
      </c>
      <c r="M98" s="473" t="s">
        <v>245</v>
      </c>
      <c r="N98" s="58" t="s">
        <v>2120</v>
      </c>
      <c r="O98" s="160"/>
      <c r="P98" s="1538">
        <v>45529.0</v>
      </c>
      <c r="Q98" s="104"/>
      <c r="R98" s="104" t="s">
        <v>183</v>
      </c>
      <c r="S98" s="105"/>
      <c r="T98" s="1448" t="s">
        <v>185</v>
      </c>
      <c r="U98" s="160" t="s">
        <v>2023</v>
      </c>
      <c r="V98" s="54" t="s">
        <v>193</v>
      </c>
      <c r="W98" s="72">
        <v>45529.0</v>
      </c>
      <c r="X98" s="1539">
        <v>45529.569444444445</v>
      </c>
      <c r="Y98" s="322">
        <v>45529.90625</v>
      </c>
      <c r="Z98" s="63" t="str">
        <f t="shared" ref="Z98:Z99" si="120">INT(Y98-X98)&amp;" hari "&amp;HOUR(MOD(Y98-X98,1))&amp;" jam "&amp;MINUTE(MOD(Y98-X98,1))&amp;" menit "&amp;SECOND(MOD(Y98-X98,1))</f>
        <v>0 hari 8 jam 5 menit 0</v>
      </c>
      <c r="AA98" s="105"/>
      <c r="AB98" s="323"/>
      <c r="AC98" s="323"/>
      <c r="AD98" s="888" t="s">
        <v>191</v>
      </c>
      <c r="AE98" s="1448" t="s">
        <v>2176</v>
      </c>
      <c r="AF98" s="54" t="s">
        <v>193</v>
      </c>
      <c r="AG98" s="105"/>
      <c r="AH98" s="1486" t="s">
        <v>2025</v>
      </c>
      <c r="AI98" s="1486" t="s">
        <v>2025</v>
      </c>
      <c r="AJ98" s="163"/>
      <c r="AK98" s="1528" t="s">
        <v>883</v>
      </c>
      <c r="AL98" s="251"/>
      <c r="AM98" s="1069" t="s">
        <v>2177</v>
      </c>
      <c r="AN98" s="1069" t="s">
        <v>2177</v>
      </c>
      <c r="AO98" s="360" t="s">
        <v>2178</v>
      </c>
      <c r="AP98" s="159" t="s">
        <v>885</v>
      </c>
      <c r="AQ98" s="105"/>
      <c r="AR98" s="105">
        <v>8.20240820742079E14</v>
      </c>
      <c r="AS98" s="105">
        <v>7500.0</v>
      </c>
      <c r="AT98" s="255" t="s">
        <v>2179</v>
      </c>
      <c r="AU98" s="105"/>
      <c r="AV98" s="105"/>
      <c r="AW98" s="105"/>
      <c r="AX98" s="105"/>
      <c r="AY98" s="105" t="s">
        <v>193</v>
      </c>
      <c r="AZ98" s="105" t="s">
        <v>193</v>
      </c>
      <c r="BA98" s="105" t="s">
        <v>193</v>
      </c>
      <c r="BB98" s="105" t="s">
        <v>193</v>
      </c>
      <c r="BC98" s="105" t="s">
        <v>193</v>
      </c>
      <c r="BD98" s="105" t="s">
        <v>193</v>
      </c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  <c r="BO98" s="105"/>
      <c r="BP98" s="105"/>
      <c r="BQ98" s="105" t="s">
        <v>193</v>
      </c>
      <c r="BR98" s="105" t="s">
        <v>193</v>
      </c>
      <c r="BS98" s="105" t="s">
        <v>193</v>
      </c>
      <c r="BT98" s="105" t="s">
        <v>193</v>
      </c>
      <c r="BU98" s="105" t="s">
        <v>193</v>
      </c>
      <c r="BV98" s="105"/>
      <c r="BW98" s="105"/>
      <c r="BX98" s="105"/>
      <c r="BY98" s="105"/>
      <c r="BZ98" s="255"/>
      <c r="CA98" s="324"/>
      <c r="CB98" s="325"/>
      <c r="CC98" s="325"/>
      <c r="CD98" s="325"/>
      <c r="CE98" s="325"/>
      <c r="CF98" s="326"/>
      <c r="CG98" s="326"/>
      <c r="CH98" s="326"/>
      <c r="CI98" s="327"/>
      <c r="CJ98" s="63"/>
      <c r="CK98" s="274"/>
      <c r="CL98" s="325"/>
      <c r="CM98" s="327"/>
      <c r="CN98" s="63"/>
      <c r="CO98" s="274"/>
      <c r="CP98" s="274"/>
      <c r="CQ98" s="274"/>
      <c r="CR98" s="274"/>
      <c r="CS98" s="274"/>
      <c r="CT98" s="274"/>
      <c r="CU98" s="274"/>
      <c r="CV98" s="274"/>
      <c r="CW98" s="274"/>
      <c r="CX98" s="274"/>
      <c r="CY98" s="274"/>
      <c r="CZ98" s="167"/>
      <c r="DA98" s="226" t="s">
        <v>8</v>
      </c>
    </row>
    <row r="99" ht="27.75" customHeight="1">
      <c r="A99" s="53">
        <v>3.0</v>
      </c>
      <c r="B99" s="54"/>
      <c r="C99" s="68" t="s">
        <v>8</v>
      </c>
      <c r="D99" s="57" t="s">
        <v>2180</v>
      </c>
      <c r="E99" s="57" t="s">
        <v>182</v>
      </c>
      <c r="F99" s="58" t="s">
        <v>183</v>
      </c>
      <c r="G99" s="58" t="s">
        <v>1870</v>
      </c>
      <c r="H99" s="58" t="s">
        <v>2117</v>
      </c>
      <c r="I99" s="58" t="s">
        <v>2181</v>
      </c>
      <c r="J99" s="58" t="s">
        <v>2182</v>
      </c>
      <c r="K99" s="297">
        <v>7300.0</v>
      </c>
      <c r="L99" s="298">
        <v>6765.392</v>
      </c>
      <c r="M99" s="473" t="s">
        <v>245</v>
      </c>
      <c r="N99" s="58" t="s">
        <v>2120</v>
      </c>
      <c r="O99" s="160"/>
      <c r="P99" s="1538">
        <v>45532.0</v>
      </c>
      <c r="Q99" s="104"/>
      <c r="R99" s="104" t="s">
        <v>183</v>
      </c>
      <c r="S99" s="105"/>
      <c r="T99" s="1448" t="s">
        <v>185</v>
      </c>
      <c r="U99" s="160" t="s">
        <v>2023</v>
      </c>
      <c r="V99" s="54" t="s">
        <v>193</v>
      </c>
      <c r="W99" s="1540">
        <v>45532.0</v>
      </c>
      <c r="X99" s="1539">
        <v>45532.82638888889</v>
      </c>
      <c r="Y99" s="322">
        <v>45532.90277777778</v>
      </c>
      <c r="Z99" s="63" t="str">
        <f t="shared" si="120"/>
        <v>0 hari 1 jam 50 menit 0</v>
      </c>
      <c r="AA99" s="105"/>
      <c r="AB99" s="323"/>
      <c r="AC99" s="323"/>
      <c r="AD99" s="888" t="s">
        <v>191</v>
      </c>
      <c r="AE99" s="1448" t="s">
        <v>2176</v>
      </c>
      <c r="AF99" s="54" t="s">
        <v>193</v>
      </c>
      <c r="AG99" s="105"/>
      <c r="AH99" s="1486" t="s">
        <v>2025</v>
      </c>
      <c r="AI99" s="1486" t="s">
        <v>2025</v>
      </c>
      <c r="AJ99" s="163"/>
      <c r="AK99" s="1528" t="s">
        <v>883</v>
      </c>
      <c r="AL99" s="251"/>
      <c r="AM99" s="1069" t="s">
        <v>2177</v>
      </c>
      <c r="AN99" s="1069" t="s">
        <v>2177</v>
      </c>
      <c r="AO99" s="360" t="s">
        <v>2183</v>
      </c>
      <c r="AP99" s="159" t="s">
        <v>885</v>
      </c>
      <c r="AQ99" s="105"/>
      <c r="AR99" s="105">
        <v>8.20240821005589E14</v>
      </c>
      <c r="AS99" s="105">
        <v>7300.0</v>
      </c>
      <c r="AT99" s="255" t="s">
        <v>2184</v>
      </c>
      <c r="AU99" s="105"/>
      <c r="AV99" s="105"/>
      <c r="AW99" s="105"/>
      <c r="AX99" s="105"/>
      <c r="AY99" s="105" t="s">
        <v>193</v>
      </c>
      <c r="AZ99" s="105" t="s">
        <v>193</v>
      </c>
      <c r="BA99" s="105" t="s">
        <v>193</v>
      </c>
      <c r="BB99" s="105" t="s">
        <v>193</v>
      </c>
      <c r="BC99" s="105" t="s">
        <v>193</v>
      </c>
      <c r="BD99" s="105" t="s">
        <v>193</v>
      </c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 t="s">
        <v>193</v>
      </c>
      <c r="BR99" s="105" t="s">
        <v>193</v>
      </c>
      <c r="BS99" s="105" t="s">
        <v>193</v>
      </c>
      <c r="BT99" s="105" t="s">
        <v>193</v>
      </c>
      <c r="BU99" s="105" t="s">
        <v>193</v>
      </c>
      <c r="BV99" s="105"/>
      <c r="BW99" s="105"/>
      <c r="BX99" s="105"/>
      <c r="BY99" s="105"/>
      <c r="BZ99" s="255"/>
      <c r="CA99" s="324"/>
      <c r="CB99" s="325"/>
      <c r="CC99" s="325"/>
      <c r="CD99" s="325"/>
      <c r="CE99" s="325"/>
      <c r="CF99" s="326"/>
      <c r="CG99" s="326"/>
      <c r="CH99" s="326"/>
      <c r="CI99" s="327"/>
      <c r="CJ99" s="63"/>
      <c r="CK99" s="274"/>
      <c r="CL99" s="325"/>
      <c r="CM99" s="327"/>
      <c r="CN99" s="63"/>
      <c r="CO99" s="274"/>
      <c r="CP99" s="274"/>
      <c r="CQ99" s="274"/>
      <c r="CR99" s="274"/>
      <c r="CS99" s="274"/>
      <c r="CT99" s="274"/>
      <c r="CU99" s="274"/>
      <c r="CV99" s="274"/>
      <c r="CW99" s="274"/>
      <c r="CX99" s="274"/>
      <c r="CY99" s="274"/>
      <c r="CZ99" s="167"/>
      <c r="DA99" s="226" t="s">
        <v>8</v>
      </c>
    </row>
    <row r="100" ht="31.5" customHeight="1">
      <c r="A100" s="53">
        <v>4.0</v>
      </c>
      <c r="B100" s="54"/>
      <c r="C100" s="68" t="s">
        <v>8</v>
      </c>
      <c r="D100" s="57" t="s">
        <v>2185</v>
      </c>
      <c r="E100" s="57" t="s">
        <v>182</v>
      </c>
      <c r="F100" s="58" t="s">
        <v>183</v>
      </c>
      <c r="G100" s="58" t="s">
        <v>1870</v>
      </c>
      <c r="H100" s="58" t="s">
        <v>2117</v>
      </c>
      <c r="I100" s="58" t="s">
        <v>2186</v>
      </c>
      <c r="J100" s="58" t="s">
        <v>2187</v>
      </c>
      <c r="K100" s="297">
        <v>7300.0</v>
      </c>
      <c r="L100" s="298">
        <v>7238.625</v>
      </c>
      <c r="M100" s="473" t="s">
        <v>245</v>
      </c>
      <c r="N100" s="58" t="s">
        <v>2120</v>
      </c>
      <c r="O100" s="160"/>
      <c r="P100" s="1538">
        <v>45539.0</v>
      </c>
      <c r="Q100" s="105"/>
      <c r="R100" s="105"/>
      <c r="S100" s="105"/>
      <c r="T100" s="105"/>
      <c r="U100" s="160"/>
      <c r="V100" s="54"/>
      <c r="W100" s="1541"/>
      <c r="X100" s="1542"/>
      <c r="Y100" s="322"/>
      <c r="Z100" s="63"/>
      <c r="AA100" s="105"/>
      <c r="AB100" s="323"/>
      <c r="AC100" s="323"/>
      <c r="AD100" s="1391" t="s">
        <v>191</v>
      </c>
      <c r="AE100" s="1448" t="s">
        <v>2188</v>
      </c>
      <c r="AF100" s="54" t="s">
        <v>193</v>
      </c>
      <c r="AG100" s="105"/>
      <c r="AH100" s="1486" t="s">
        <v>2025</v>
      </c>
      <c r="AI100" s="1486" t="s">
        <v>2025</v>
      </c>
      <c r="AJ100" s="268"/>
      <c r="AK100" s="1528" t="s">
        <v>883</v>
      </c>
      <c r="AL100" s="1543"/>
      <c r="AM100" s="1069" t="s">
        <v>2177</v>
      </c>
      <c r="AN100" s="1069" t="s">
        <v>2177</v>
      </c>
      <c r="AO100" s="1069" t="s">
        <v>2189</v>
      </c>
      <c r="AP100" s="1069" t="s">
        <v>192</v>
      </c>
      <c r="AQ100" s="105"/>
      <c r="AR100" s="105">
        <v>8.20240830184137E14</v>
      </c>
      <c r="AS100" s="105">
        <v>7300.0</v>
      </c>
      <c r="AT100" s="255" t="s">
        <v>2184</v>
      </c>
      <c r="AU100" s="105"/>
      <c r="AV100" s="105"/>
      <c r="AW100" s="105"/>
      <c r="AX100" s="105"/>
      <c r="AY100" s="105" t="s">
        <v>193</v>
      </c>
      <c r="AZ100" s="105" t="s">
        <v>193</v>
      </c>
      <c r="BA100" s="105" t="s">
        <v>193</v>
      </c>
      <c r="BB100" s="105" t="s">
        <v>193</v>
      </c>
      <c r="BC100" s="105" t="s">
        <v>193</v>
      </c>
      <c r="BD100" s="105" t="s">
        <v>193</v>
      </c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 t="s">
        <v>193</v>
      </c>
      <c r="BR100" s="105" t="s">
        <v>193</v>
      </c>
      <c r="BS100" s="105" t="s">
        <v>193</v>
      </c>
      <c r="BT100" s="105" t="s">
        <v>193</v>
      </c>
      <c r="BU100" s="105" t="s">
        <v>193</v>
      </c>
      <c r="BV100" s="105"/>
      <c r="BW100" s="105"/>
      <c r="BX100" s="105"/>
      <c r="BY100" s="105"/>
      <c r="BZ100" s="255"/>
      <c r="CA100" s="324"/>
      <c r="CB100" s="325"/>
      <c r="CC100" s="325"/>
      <c r="CD100" s="325"/>
      <c r="CE100" s="325"/>
      <c r="CF100" s="326"/>
      <c r="CG100" s="326"/>
      <c r="CH100" s="326"/>
      <c r="CI100" s="327"/>
      <c r="CJ100" s="63"/>
      <c r="CK100" s="274"/>
      <c r="CL100" s="325"/>
      <c r="CM100" s="327"/>
      <c r="CN100" s="63"/>
      <c r="CO100" s="274"/>
      <c r="CP100" s="274"/>
      <c r="CQ100" s="274"/>
      <c r="CR100" s="274"/>
      <c r="CS100" s="274"/>
      <c r="CT100" s="274"/>
      <c r="CU100" s="274"/>
      <c r="CV100" s="274"/>
      <c r="CW100" s="274"/>
      <c r="CX100" s="274"/>
      <c r="CY100" s="274"/>
      <c r="CZ100" s="167"/>
      <c r="DA100" s="226" t="s">
        <v>8</v>
      </c>
    </row>
    <row r="101" ht="15.0" customHeight="1">
      <c r="A101" s="1508"/>
      <c r="B101" s="280"/>
      <c r="C101" s="1509"/>
      <c r="D101" s="1510"/>
      <c r="E101" s="1510"/>
      <c r="F101" s="1509"/>
      <c r="G101" s="1509"/>
      <c r="H101" s="1509"/>
      <c r="I101" s="1509"/>
      <c r="J101" s="1511" t="s">
        <v>111</v>
      </c>
      <c r="K101" s="1512">
        <f t="shared" ref="K101:L101" si="121">SUM(K98:K100)</f>
        <v>21900</v>
      </c>
      <c r="L101" s="1513">
        <f t="shared" si="121"/>
        <v>20804.651</v>
      </c>
      <c r="M101" s="1514"/>
      <c r="N101" s="1509"/>
      <c r="O101" s="1506"/>
      <c r="P101" s="1509"/>
      <c r="Q101" s="283"/>
      <c r="R101" s="283"/>
      <c r="S101" s="283"/>
      <c r="T101" s="1509"/>
      <c r="U101" s="1506"/>
      <c r="V101" s="1506"/>
      <c r="W101" s="280"/>
      <c r="X101" s="1506"/>
      <c r="Y101" s="288"/>
      <c r="Z101" s="1515"/>
      <c r="AA101" s="1515"/>
      <c r="AB101" s="1512"/>
      <c r="AC101" s="1512"/>
      <c r="AD101" s="1516"/>
      <c r="AE101" s="289"/>
      <c r="AF101" s="280"/>
      <c r="AG101" s="280"/>
      <c r="AH101" s="1506"/>
      <c r="AI101" s="1506"/>
      <c r="AJ101" s="280"/>
      <c r="AK101" s="1506"/>
      <c r="AL101" s="1506"/>
      <c r="AM101" s="1506"/>
      <c r="AN101" s="1506"/>
      <c r="AO101" s="1506"/>
      <c r="AP101" s="1506"/>
      <c r="AQ101" s="1506"/>
      <c r="AR101" s="1506"/>
      <c r="AS101" s="1516"/>
      <c r="AT101" s="280"/>
      <c r="AU101" s="280"/>
      <c r="AV101" s="280"/>
      <c r="AW101" s="289"/>
      <c r="AX101" s="289"/>
      <c r="AY101" s="289"/>
      <c r="AZ101" s="289"/>
      <c r="BA101" s="289"/>
      <c r="BB101" s="280"/>
      <c r="BC101" s="289"/>
      <c r="BD101" s="289"/>
      <c r="BE101" s="289"/>
      <c r="BF101" s="289"/>
      <c r="BG101" s="289"/>
      <c r="BH101" s="280"/>
      <c r="BI101" s="280"/>
      <c r="BJ101" s="289"/>
      <c r="BK101" s="289"/>
      <c r="BL101" s="289"/>
      <c r="BM101" s="289"/>
      <c r="BN101" s="289"/>
      <c r="BO101" s="280"/>
      <c r="BP101" s="289"/>
      <c r="BQ101" s="289"/>
      <c r="BR101" s="289"/>
      <c r="BS101" s="289"/>
      <c r="BT101" s="289"/>
      <c r="BU101" s="280"/>
      <c r="BV101" s="289"/>
      <c r="BW101" s="289"/>
      <c r="BX101" s="289"/>
      <c r="BY101" s="1516"/>
      <c r="BZ101" s="292"/>
      <c r="CA101" s="293"/>
      <c r="CB101" s="292"/>
      <c r="CC101" s="292"/>
      <c r="CD101" s="292"/>
      <c r="CE101" s="292"/>
      <c r="CF101" s="292"/>
      <c r="CG101" s="292"/>
      <c r="CH101" s="292"/>
      <c r="CI101" s="292"/>
      <c r="CJ101" s="292"/>
      <c r="CK101" s="292"/>
      <c r="CL101" s="292"/>
      <c r="CM101" s="292"/>
      <c r="CN101" s="292"/>
      <c r="CO101" s="292"/>
      <c r="CP101" s="292"/>
      <c r="CQ101" s="292"/>
      <c r="CR101" s="292"/>
      <c r="CS101" s="292"/>
      <c r="CT101" s="292"/>
      <c r="CU101" s="292"/>
      <c r="CV101" s="292"/>
      <c r="CW101" s="292"/>
      <c r="CX101" s="292"/>
      <c r="CY101" s="292"/>
      <c r="CZ101" s="294"/>
      <c r="DA101" s="294"/>
    </row>
    <row r="102" ht="30.75" customHeight="1">
      <c r="A102" s="53">
        <v>1.0</v>
      </c>
      <c r="B102" s="54" t="s">
        <v>1807</v>
      </c>
      <c r="C102" s="68" t="s">
        <v>6</v>
      </c>
      <c r="D102" s="57" t="s">
        <v>2190</v>
      </c>
      <c r="E102" s="1390" t="s">
        <v>1768</v>
      </c>
      <c r="F102" s="57" t="s">
        <v>387</v>
      </c>
      <c r="G102" s="58" t="s">
        <v>330</v>
      </c>
      <c r="H102" s="57" t="s">
        <v>2191</v>
      </c>
      <c r="I102" s="58" t="s">
        <v>2192</v>
      </c>
      <c r="J102" s="58" t="s">
        <v>2193</v>
      </c>
      <c r="K102" s="1444">
        <v>7300.0</v>
      </c>
      <c r="L102" s="298">
        <v>7346.074</v>
      </c>
      <c r="M102" s="473" t="s">
        <v>2194</v>
      </c>
      <c r="N102" s="58" t="s">
        <v>1815</v>
      </c>
      <c r="O102" s="473" t="s">
        <v>2195</v>
      </c>
      <c r="P102" s="62">
        <v>45546.0</v>
      </c>
      <c r="Q102" s="105"/>
      <c r="R102" s="105" t="s">
        <v>1825</v>
      </c>
      <c r="S102" s="105" t="s">
        <v>2196</v>
      </c>
      <c r="T102" s="1483" t="s">
        <v>2197</v>
      </c>
      <c r="U102" s="160" t="s">
        <v>1224</v>
      </c>
      <c r="V102" s="160" t="s">
        <v>193</v>
      </c>
      <c r="W102" s="72">
        <v>45546.0</v>
      </c>
      <c r="X102" s="1445">
        <v>45546.270833333336</v>
      </c>
      <c r="Y102" s="322">
        <v>45548.44583333333</v>
      </c>
      <c r="Z102" s="1446" t="str">
        <f t="shared" ref="Z102:Z108" si="122">INT(Y102-X102)&amp;" hari "&amp;HOUR(MOD(Y102-X102,1))&amp;" jam "&amp;MINUTE(MOD(Y102-X102,1))&amp;" menit "&amp;SECOND(MOD(Y102-X102,1))</f>
        <v>2 hari 4 jam 12 menit 0</v>
      </c>
      <c r="AA102" s="68"/>
      <c r="AB102" s="1447"/>
      <c r="AC102" s="1447"/>
      <c r="AD102" s="1391" t="s">
        <v>191</v>
      </c>
      <c r="AE102" s="1544" t="s">
        <v>2198</v>
      </c>
      <c r="AF102" s="54" t="s">
        <v>193</v>
      </c>
      <c r="AG102" s="54"/>
      <c r="AH102" s="1486" t="s">
        <v>2025</v>
      </c>
      <c r="AI102" s="160"/>
      <c r="AJ102" s="1069"/>
      <c r="AK102" s="1449"/>
      <c r="AL102" s="1449"/>
      <c r="AM102" s="159"/>
      <c r="AN102" s="159"/>
      <c r="AO102" s="159">
        <v>547552.0</v>
      </c>
      <c r="AP102" s="159" t="s">
        <v>192</v>
      </c>
      <c r="AQ102" s="160"/>
      <c r="AR102" s="160"/>
      <c r="AS102" s="160"/>
      <c r="AT102" s="360"/>
      <c r="AU102" s="54"/>
      <c r="AV102" s="54"/>
      <c r="AW102" s="54"/>
      <c r="AX102" s="104"/>
      <c r="AY102" s="54"/>
      <c r="AZ102" s="54"/>
      <c r="BA102" s="54"/>
      <c r="BB102" s="54"/>
      <c r="BC102" s="54"/>
      <c r="BD102" s="54"/>
      <c r="BE102" s="54"/>
      <c r="BF102" s="104"/>
      <c r="BG102" s="104"/>
      <c r="BH102" s="54"/>
      <c r="BI102" s="54"/>
      <c r="BJ102" s="104"/>
      <c r="BK102" s="104"/>
      <c r="BL102" s="104"/>
      <c r="BM102" s="104"/>
      <c r="BN102" s="104"/>
      <c r="BO102" s="104"/>
      <c r="BP102" s="104"/>
      <c r="BQ102" s="104"/>
      <c r="BR102" s="104"/>
      <c r="BS102" s="104"/>
      <c r="BT102" s="104"/>
      <c r="BU102" s="104"/>
      <c r="BV102" s="104"/>
      <c r="BW102" s="104"/>
      <c r="BX102" s="104"/>
      <c r="BY102" s="68"/>
      <c r="BZ102" s="255">
        <v>45000.0</v>
      </c>
      <c r="CA102" s="1545" t="s">
        <v>194</v>
      </c>
      <c r="CB102" s="303">
        <v>3.0E7</v>
      </c>
      <c r="CC102" s="821"/>
      <c r="CD102" s="821"/>
      <c r="CE102" s="821">
        <v>45544.04861111111</v>
      </c>
      <c r="CF102" s="821">
        <v>45545.40972222222</v>
      </c>
      <c r="CG102" s="821">
        <v>45545.42013888889</v>
      </c>
      <c r="CH102" s="821">
        <v>45546.25347222222</v>
      </c>
      <c r="CI102" s="327">
        <f t="shared" ref="CI102:CI108" si="123">CH102-CE102</f>
        <v>2.204861111</v>
      </c>
      <c r="CJ102" s="63" t="str">
        <f t="shared" ref="CJ102:CJ108" si="124">INT(CH102-CE102)&amp;" hari "&amp;HOUR(MOD(CH102-CE102,1))&amp;" jam "&amp;MINUTE(MOD(CH102-CE102,1))&amp;" menit "&amp;SECOND(MOD(CH102-CE102,1))</f>
        <v>2 hari 4 jam 55 menit 0</v>
      </c>
      <c r="CK102" s="821"/>
      <c r="CL102" s="821">
        <v>45548.44583333333</v>
      </c>
      <c r="CM102" s="327">
        <f t="shared" ref="CM102:CM108" si="125">CL102-CE102</f>
        <v>4.397222222</v>
      </c>
      <c r="CN102" s="63" t="str">
        <f t="shared" ref="CN102:CN108" si="126">INT(CL102-CE102)&amp;" hari "&amp;HOUR(MOD(CL102-CE102,1))&amp;" jam "&amp;MINUTE(MOD(CL102-CE102,1))&amp;" menit "&amp;SECOND(MOD(CL102-CE102,1))</f>
        <v>4 hari 9 jam 32 menit 0</v>
      </c>
      <c r="CO102" s="821"/>
      <c r="CP102" s="821">
        <v>45550.395833333336</v>
      </c>
      <c r="CQ102" s="821">
        <v>45551.09722222222</v>
      </c>
      <c r="CR102" s="821">
        <v>45551.180555555555</v>
      </c>
      <c r="CS102" s="821">
        <v>45551.67013888889</v>
      </c>
      <c r="CT102" s="327">
        <f t="shared" ref="CT102:CT108" si="127">CS102-CP102</f>
        <v>1.274305556</v>
      </c>
      <c r="CU102" s="63" t="str">
        <f t="shared" ref="CU102:CU108" si="128">INT(CS102-CP102)&amp;" hari "&amp;HOUR(MOD(CS102-CP102,1))&amp;" jam "&amp;MINUTE(MOD(CS102-CP102,1))&amp;" menit "&amp;SECOND(MOD(CS102-CP102,1))</f>
        <v>1 hari 6 jam 35 menit 0</v>
      </c>
      <c r="CV102" s="327">
        <f t="shared" ref="CV102:CV108" si="129">CM102+CT102</f>
        <v>5.671527778</v>
      </c>
      <c r="CW102" s="63" t="str">
        <f t="shared" ref="CW102:CW108" si="130">INT(CV102)&amp;" hari "&amp;HOUR(MOD(CV102,1))&amp;" jam "&amp;MINUTE(MOD(CV102,1))&amp;" menit "&amp;SECOND(MOD(CV102,1))</f>
        <v>5 hari 16 jam 7 menit 0</v>
      </c>
      <c r="CX102" s="63"/>
      <c r="CY102" s="63"/>
      <c r="CZ102" s="1517" t="s">
        <v>359</v>
      </c>
      <c r="DA102" s="1072" t="s">
        <v>6</v>
      </c>
    </row>
    <row r="103" ht="30.75" customHeight="1">
      <c r="A103" s="53">
        <v>2.0</v>
      </c>
      <c r="B103" s="54" t="s">
        <v>1807</v>
      </c>
      <c r="C103" s="68" t="s">
        <v>6</v>
      </c>
      <c r="D103" s="57" t="s">
        <v>2190</v>
      </c>
      <c r="E103" s="1390" t="s">
        <v>1768</v>
      </c>
      <c r="F103" s="57" t="s">
        <v>387</v>
      </c>
      <c r="G103" s="58" t="s">
        <v>330</v>
      </c>
      <c r="H103" s="57" t="s">
        <v>2191</v>
      </c>
      <c r="I103" s="58" t="s">
        <v>2199</v>
      </c>
      <c r="J103" s="58" t="s">
        <v>2200</v>
      </c>
      <c r="K103" s="1444">
        <v>7300.0</v>
      </c>
      <c r="L103" s="298">
        <v>7356.294</v>
      </c>
      <c r="M103" s="473" t="s">
        <v>2194</v>
      </c>
      <c r="N103" s="58" t="s">
        <v>1815</v>
      </c>
      <c r="O103" s="473" t="s">
        <v>2195</v>
      </c>
      <c r="P103" s="62">
        <v>45547.0</v>
      </c>
      <c r="Q103" s="105"/>
      <c r="R103" s="105" t="s">
        <v>1825</v>
      </c>
      <c r="S103" s="105" t="s">
        <v>2196</v>
      </c>
      <c r="T103" s="1483" t="s">
        <v>2197</v>
      </c>
      <c r="U103" s="160" t="s">
        <v>1224</v>
      </c>
      <c r="V103" s="160" t="s">
        <v>193</v>
      </c>
      <c r="W103" s="72">
        <v>45547.0</v>
      </c>
      <c r="X103" s="1445">
        <v>45547.305555555555</v>
      </c>
      <c r="Y103" s="322">
        <v>45548.44513888889</v>
      </c>
      <c r="Z103" s="1446" t="str">
        <f t="shared" si="122"/>
        <v>1 hari 3 jam 21 menit 0</v>
      </c>
      <c r="AA103" s="68"/>
      <c r="AB103" s="1447"/>
      <c r="AC103" s="1447"/>
      <c r="AD103" s="1391" t="s">
        <v>191</v>
      </c>
      <c r="AE103" s="1544" t="s">
        <v>2198</v>
      </c>
      <c r="AF103" s="54" t="s">
        <v>193</v>
      </c>
      <c r="AG103" s="54"/>
      <c r="AH103" s="1486" t="s">
        <v>2025</v>
      </c>
      <c r="AI103" s="160"/>
      <c r="AJ103" s="1069"/>
      <c r="AK103" s="1449"/>
      <c r="AL103" s="1449"/>
      <c r="AM103" s="159"/>
      <c r="AN103" s="159"/>
      <c r="AO103" s="159">
        <v>559154.62</v>
      </c>
      <c r="AP103" s="159" t="s">
        <v>192</v>
      </c>
      <c r="AQ103" s="160"/>
      <c r="AR103" s="160"/>
      <c r="AS103" s="160"/>
      <c r="AT103" s="360"/>
      <c r="AU103" s="54"/>
      <c r="AV103" s="54"/>
      <c r="AW103" s="54"/>
      <c r="AX103" s="104"/>
      <c r="AY103" s="54"/>
      <c r="AZ103" s="54"/>
      <c r="BA103" s="54"/>
      <c r="BB103" s="54"/>
      <c r="BC103" s="54"/>
      <c r="BD103" s="54"/>
      <c r="BE103" s="54"/>
      <c r="BF103" s="104"/>
      <c r="BG103" s="104"/>
      <c r="BH103" s="54"/>
      <c r="BI103" s="5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  <c r="BY103" s="68"/>
      <c r="BZ103" s="255">
        <v>45000.0</v>
      </c>
      <c r="CA103" s="1545" t="s">
        <v>194</v>
      </c>
      <c r="CB103" s="303">
        <v>3.0E7</v>
      </c>
      <c r="CC103" s="821"/>
      <c r="CD103" s="821"/>
      <c r="CE103" s="821">
        <v>45544.90972222222</v>
      </c>
      <c r="CF103" s="821">
        <v>45546.32638888889</v>
      </c>
      <c r="CG103" s="821">
        <v>45546.34375</v>
      </c>
      <c r="CH103" s="821">
        <v>45547.29861111111</v>
      </c>
      <c r="CI103" s="327">
        <f t="shared" si="123"/>
        <v>2.388888889</v>
      </c>
      <c r="CJ103" s="63" t="str">
        <f t="shared" si="124"/>
        <v>2 hari 9 jam 20 menit 0</v>
      </c>
      <c r="CK103" s="821"/>
      <c r="CL103" s="821">
        <v>45548.44513888889</v>
      </c>
      <c r="CM103" s="327">
        <f t="shared" si="125"/>
        <v>3.535416667</v>
      </c>
      <c r="CN103" s="63" t="str">
        <f t="shared" si="126"/>
        <v>3 hari 12 jam 51 menit 0</v>
      </c>
      <c r="CO103" s="821"/>
      <c r="CP103" s="821">
        <v>45551.38888888889</v>
      </c>
      <c r="CQ103" s="821">
        <v>45551.677083333336</v>
      </c>
      <c r="CR103" s="821">
        <v>45551.729166666664</v>
      </c>
      <c r="CS103" s="821">
        <v>45552.21875</v>
      </c>
      <c r="CT103" s="327">
        <f t="shared" si="127"/>
        <v>0.8298611111</v>
      </c>
      <c r="CU103" s="63" t="str">
        <f t="shared" si="128"/>
        <v>0 hari 19 jam 55 menit 0</v>
      </c>
      <c r="CV103" s="327">
        <f t="shared" si="129"/>
        <v>4.365277778</v>
      </c>
      <c r="CW103" s="63" t="str">
        <f t="shared" si="130"/>
        <v>4 hari 8 jam 46 menit 0</v>
      </c>
      <c r="CX103" s="63"/>
      <c r="CY103" s="63"/>
      <c r="CZ103" s="1517" t="s">
        <v>359</v>
      </c>
      <c r="DA103" s="1072" t="s">
        <v>6</v>
      </c>
    </row>
    <row r="104" ht="30.75" customHeight="1">
      <c r="A104" s="53">
        <v>3.0</v>
      </c>
      <c r="B104" s="54" t="s">
        <v>1807</v>
      </c>
      <c r="C104" s="68" t="s">
        <v>6</v>
      </c>
      <c r="D104" s="57" t="s">
        <v>2190</v>
      </c>
      <c r="E104" s="1390" t="s">
        <v>1768</v>
      </c>
      <c r="F104" s="57" t="s">
        <v>387</v>
      </c>
      <c r="G104" s="58" t="s">
        <v>330</v>
      </c>
      <c r="H104" s="57" t="s">
        <v>2191</v>
      </c>
      <c r="I104" s="58" t="s">
        <v>2201</v>
      </c>
      <c r="J104" s="58" t="s">
        <v>2202</v>
      </c>
      <c r="K104" s="1444">
        <v>7100.0</v>
      </c>
      <c r="L104" s="298">
        <v>7134.378</v>
      </c>
      <c r="M104" s="473" t="s">
        <v>2194</v>
      </c>
      <c r="N104" s="58" t="s">
        <v>1815</v>
      </c>
      <c r="O104" s="473" t="s">
        <v>2203</v>
      </c>
      <c r="P104" s="62">
        <v>45550.0</v>
      </c>
      <c r="Q104" s="105"/>
      <c r="R104" s="105" t="s">
        <v>1825</v>
      </c>
      <c r="S104" s="105" t="s">
        <v>2196</v>
      </c>
      <c r="T104" s="1483" t="s">
        <v>2197</v>
      </c>
      <c r="U104" s="160" t="s">
        <v>1224</v>
      </c>
      <c r="V104" s="160" t="s">
        <v>193</v>
      </c>
      <c r="W104" s="72">
        <v>45550.0</v>
      </c>
      <c r="X104" s="1445">
        <v>45550.274305555555</v>
      </c>
      <c r="Y104" s="322">
        <v>45550.45347222222</v>
      </c>
      <c r="Z104" s="1446" t="str">
        <f t="shared" si="122"/>
        <v>0 hari 4 jam 18 menit 0</v>
      </c>
      <c r="AA104" s="68"/>
      <c r="AB104" s="1447"/>
      <c r="AC104" s="1447"/>
      <c r="AD104" s="1391" t="s">
        <v>191</v>
      </c>
      <c r="AE104" s="1544" t="s">
        <v>2198</v>
      </c>
      <c r="AF104" s="54" t="s">
        <v>193</v>
      </c>
      <c r="AG104" s="54"/>
      <c r="AH104" s="1486" t="s">
        <v>2025</v>
      </c>
      <c r="AI104" s="160"/>
      <c r="AJ104" s="1069"/>
      <c r="AK104" s="1449"/>
      <c r="AL104" s="1449"/>
      <c r="AM104" s="159"/>
      <c r="AN104" s="159"/>
      <c r="AO104" s="159">
        <v>548348.0</v>
      </c>
      <c r="AP104" s="159" t="s">
        <v>192</v>
      </c>
      <c r="AQ104" s="160"/>
      <c r="AR104" s="160"/>
      <c r="AS104" s="160"/>
      <c r="AT104" s="360"/>
      <c r="AU104" s="54"/>
      <c r="AV104" s="54"/>
      <c r="AW104" s="54"/>
      <c r="AX104" s="104"/>
      <c r="AY104" s="54"/>
      <c r="AZ104" s="54"/>
      <c r="BA104" s="54"/>
      <c r="BB104" s="54"/>
      <c r="BC104" s="54"/>
      <c r="BD104" s="54"/>
      <c r="BE104" s="54"/>
      <c r="BF104" s="104"/>
      <c r="BG104" s="104"/>
      <c r="BH104" s="54"/>
      <c r="BI104" s="5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  <c r="BY104" s="68"/>
      <c r="BZ104" s="255">
        <v>45000.0</v>
      </c>
      <c r="CA104" s="1545" t="s">
        <v>194</v>
      </c>
      <c r="CB104" s="303">
        <v>3.0E7</v>
      </c>
      <c r="CC104" s="821"/>
      <c r="CD104" s="821"/>
      <c r="CE104" s="821">
        <v>45547.5</v>
      </c>
      <c r="CF104" s="821">
        <v>45549.541666666664</v>
      </c>
      <c r="CG104" s="821">
        <v>45549.74652777778</v>
      </c>
      <c r="CH104" s="821">
        <v>45550.270833333336</v>
      </c>
      <c r="CI104" s="327">
        <f t="shared" si="123"/>
        <v>2.770833333</v>
      </c>
      <c r="CJ104" s="63" t="str">
        <f t="shared" si="124"/>
        <v>2 hari 18 jam 30 menit 0</v>
      </c>
      <c r="CK104" s="821"/>
      <c r="CL104" s="821">
        <v>45550.45347222222</v>
      </c>
      <c r="CM104" s="327">
        <f t="shared" si="125"/>
        <v>2.953472222</v>
      </c>
      <c r="CN104" s="63" t="str">
        <f t="shared" si="126"/>
        <v>2 hari 22 jam 53 menit 0</v>
      </c>
      <c r="CO104" s="821"/>
      <c r="CP104" s="821">
        <v>45557.927083333336</v>
      </c>
      <c r="CQ104" s="821">
        <v>45558.01388888889</v>
      </c>
      <c r="CR104" s="821">
        <v>45558.024305555555</v>
      </c>
      <c r="CS104" s="821">
        <v>45558.510416666664</v>
      </c>
      <c r="CT104" s="327">
        <f t="shared" si="127"/>
        <v>0.5833333333</v>
      </c>
      <c r="CU104" s="63" t="str">
        <f t="shared" si="128"/>
        <v>0 hari 14 jam 0 menit 0</v>
      </c>
      <c r="CV104" s="327">
        <f t="shared" si="129"/>
        <v>3.536805556</v>
      </c>
      <c r="CW104" s="63" t="str">
        <f t="shared" si="130"/>
        <v>3 hari 12 jam 53 menit 0</v>
      </c>
      <c r="CX104" s="63"/>
      <c r="CY104" s="63"/>
      <c r="CZ104" s="1072" t="s">
        <v>718</v>
      </c>
      <c r="DA104" s="1072" t="s">
        <v>6</v>
      </c>
    </row>
    <row r="105" ht="30.75" customHeight="1">
      <c r="A105" s="53">
        <v>4.0</v>
      </c>
      <c r="B105" s="54" t="s">
        <v>1807</v>
      </c>
      <c r="C105" s="68" t="s">
        <v>6</v>
      </c>
      <c r="D105" s="57" t="s">
        <v>2190</v>
      </c>
      <c r="E105" s="1390" t="s">
        <v>1768</v>
      </c>
      <c r="F105" s="57" t="s">
        <v>387</v>
      </c>
      <c r="G105" s="58" t="s">
        <v>330</v>
      </c>
      <c r="H105" s="57" t="s">
        <v>2191</v>
      </c>
      <c r="I105" s="58" t="s">
        <v>2204</v>
      </c>
      <c r="J105" s="58" t="s">
        <v>2205</v>
      </c>
      <c r="K105" s="1444">
        <v>7200.0</v>
      </c>
      <c r="L105" s="298">
        <v>7224.069</v>
      </c>
      <c r="M105" s="473" t="s">
        <v>2194</v>
      </c>
      <c r="N105" s="58" t="s">
        <v>1815</v>
      </c>
      <c r="O105" s="473" t="s">
        <v>2206</v>
      </c>
      <c r="P105" s="62">
        <v>45553.0</v>
      </c>
      <c r="Q105" s="105"/>
      <c r="R105" s="105" t="s">
        <v>1825</v>
      </c>
      <c r="S105" s="105" t="s">
        <v>2196</v>
      </c>
      <c r="T105" s="1483" t="s">
        <v>2197</v>
      </c>
      <c r="U105" s="160" t="s">
        <v>1224</v>
      </c>
      <c r="V105" s="160" t="s">
        <v>193</v>
      </c>
      <c r="W105" s="72">
        <v>45553.0</v>
      </c>
      <c r="X105" s="1445">
        <v>45553.288194444445</v>
      </c>
      <c r="Y105" s="322">
        <v>45553.46666666667</v>
      </c>
      <c r="Z105" s="1446" t="str">
        <f t="shared" si="122"/>
        <v>0 hari 4 jam 17 menit 0</v>
      </c>
      <c r="AA105" s="68"/>
      <c r="AB105" s="1447"/>
      <c r="AC105" s="1447"/>
      <c r="AD105" s="1391" t="s">
        <v>191</v>
      </c>
      <c r="AE105" s="1544" t="s">
        <v>2198</v>
      </c>
      <c r="AF105" s="54" t="s">
        <v>193</v>
      </c>
      <c r="AG105" s="54"/>
      <c r="AH105" s="1486" t="s">
        <v>2025</v>
      </c>
      <c r="AI105" s="160"/>
      <c r="AJ105" s="1069"/>
      <c r="AK105" s="1449"/>
      <c r="AL105" s="1449"/>
      <c r="AM105" s="159"/>
      <c r="AN105" s="159"/>
      <c r="AO105" s="159">
        <v>533336.0</v>
      </c>
      <c r="AP105" s="159" t="s">
        <v>192</v>
      </c>
      <c r="AQ105" s="160"/>
      <c r="AR105" s="160"/>
      <c r="AS105" s="160"/>
      <c r="AT105" s="360"/>
      <c r="AU105" s="54"/>
      <c r="AV105" s="54"/>
      <c r="AW105" s="54"/>
      <c r="AX105" s="104"/>
      <c r="AY105" s="54"/>
      <c r="AZ105" s="54"/>
      <c r="BA105" s="54"/>
      <c r="BB105" s="54"/>
      <c r="BC105" s="54"/>
      <c r="BD105" s="54"/>
      <c r="BE105" s="54"/>
      <c r="BF105" s="104"/>
      <c r="BG105" s="104"/>
      <c r="BH105" s="54"/>
      <c r="BI105" s="5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  <c r="BY105" s="68"/>
      <c r="BZ105" s="255">
        <v>45000.0</v>
      </c>
      <c r="CA105" s="1545" t="s">
        <v>194</v>
      </c>
      <c r="CB105" s="303">
        <v>3.0E7</v>
      </c>
      <c r="CC105" s="821"/>
      <c r="CD105" s="821"/>
      <c r="CE105" s="821">
        <v>45551.788194444445</v>
      </c>
      <c r="CF105" s="821">
        <v>45552.350694444445</v>
      </c>
      <c r="CG105" s="821">
        <v>45552.37152777778</v>
      </c>
      <c r="CH105" s="821">
        <v>45553.208333333336</v>
      </c>
      <c r="CI105" s="327">
        <f t="shared" si="123"/>
        <v>1.420138889</v>
      </c>
      <c r="CJ105" s="63" t="str">
        <f t="shared" si="124"/>
        <v>1 hari 10 jam 5 menit 0</v>
      </c>
      <c r="CK105" s="821"/>
      <c r="CL105" s="821">
        <v>45553.46666666667</v>
      </c>
      <c r="CM105" s="327">
        <f t="shared" si="125"/>
        <v>1.678472222</v>
      </c>
      <c r="CN105" s="63" t="str">
        <f t="shared" si="126"/>
        <v>1 hari 16 jam 17 menit 0</v>
      </c>
      <c r="CO105" s="821"/>
      <c r="CP105" s="821">
        <v>45558.99652777778</v>
      </c>
      <c r="CQ105" s="821">
        <v>45558.99652777778</v>
      </c>
      <c r="CR105" s="821">
        <v>45559.006944444445</v>
      </c>
      <c r="CS105" s="821">
        <v>45559.604166666664</v>
      </c>
      <c r="CT105" s="327">
        <f t="shared" si="127"/>
        <v>0.6076388889</v>
      </c>
      <c r="CU105" s="63" t="str">
        <f t="shared" si="128"/>
        <v>0 hari 14 jam 35 menit 0</v>
      </c>
      <c r="CV105" s="327">
        <f t="shared" si="129"/>
        <v>2.286111111</v>
      </c>
      <c r="CW105" s="63" t="str">
        <f t="shared" si="130"/>
        <v>2 hari 6 jam 52 menit 0</v>
      </c>
      <c r="CX105" s="63"/>
      <c r="CY105" s="63"/>
      <c r="CZ105" s="1517" t="s">
        <v>359</v>
      </c>
      <c r="DA105" s="1072" t="s">
        <v>6</v>
      </c>
    </row>
    <row r="106" ht="30.75" customHeight="1">
      <c r="A106" s="53">
        <v>5.0</v>
      </c>
      <c r="B106" s="54" t="s">
        <v>1807</v>
      </c>
      <c r="C106" s="68" t="s">
        <v>6</v>
      </c>
      <c r="D106" s="57" t="s">
        <v>2190</v>
      </c>
      <c r="E106" s="1390" t="s">
        <v>1768</v>
      </c>
      <c r="F106" s="57" t="s">
        <v>387</v>
      </c>
      <c r="G106" s="58" t="s">
        <v>330</v>
      </c>
      <c r="H106" s="57" t="s">
        <v>2191</v>
      </c>
      <c r="I106" s="58" t="s">
        <v>2207</v>
      </c>
      <c r="J106" s="1546" t="s">
        <v>2208</v>
      </c>
      <c r="K106" s="1547">
        <v>7200.0</v>
      </c>
      <c r="L106" s="1548">
        <v>7233.964</v>
      </c>
      <c r="M106" s="473" t="s">
        <v>2194</v>
      </c>
      <c r="N106" s="58" t="s">
        <v>1815</v>
      </c>
      <c r="O106" s="1549" t="s">
        <v>2206</v>
      </c>
      <c r="P106" s="1550">
        <v>45554.0</v>
      </c>
      <c r="Q106" s="105"/>
      <c r="R106" s="105" t="s">
        <v>1825</v>
      </c>
      <c r="S106" s="105" t="s">
        <v>2196</v>
      </c>
      <c r="T106" s="1483" t="s">
        <v>2197</v>
      </c>
      <c r="U106" s="160" t="s">
        <v>1224</v>
      </c>
      <c r="V106" s="160" t="s">
        <v>193</v>
      </c>
      <c r="W106" s="72">
        <v>45554.0</v>
      </c>
      <c r="X106" s="1445">
        <v>45554.288194444445</v>
      </c>
      <c r="Y106" s="322">
        <v>45554.37430555555</v>
      </c>
      <c r="Z106" s="1446" t="str">
        <f t="shared" si="122"/>
        <v>0 hari 2 jam 4 menit 0</v>
      </c>
      <c r="AA106" s="68"/>
      <c r="AB106" s="1447"/>
      <c r="AC106" s="1447"/>
      <c r="AD106" s="1391" t="s">
        <v>191</v>
      </c>
      <c r="AE106" s="1544" t="s">
        <v>2198</v>
      </c>
      <c r="AF106" s="54" t="s">
        <v>193</v>
      </c>
      <c r="AG106" s="54"/>
      <c r="AH106" s="1486" t="s">
        <v>2025</v>
      </c>
      <c r="AI106" s="160"/>
      <c r="AJ106" s="1069"/>
      <c r="AK106" s="1449"/>
      <c r="AL106" s="1449"/>
      <c r="AM106" s="159"/>
      <c r="AN106" s="159"/>
      <c r="AO106" s="159">
        <v>545949.0</v>
      </c>
      <c r="AP106" s="159" t="s">
        <v>192</v>
      </c>
      <c r="AQ106" s="160"/>
      <c r="AR106" s="160"/>
      <c r="AS106" s="160"/>
      <c r="AT106" s="360"/>
      <c r="AU106" s="54"/>
      <c r="AV106" s="54"/>
      <c r="AW106" s="54"/>
      <c r="AX106" s="104"/>
      <c r="AY106" s="54"/>
      <c r="AZ106" s="54"/>
      <c r="BA106" s="54"/>
      <c r="BB106" s="54"/>
      <c r="BC106" s="54"/>
      <c r="BD106" s="54"/>
      <c r="BE106" s="54"/>
      <c r="BF106" s="104"/>
      <c r="BG106" s="104"/>
      <c r="BH106" s="54"/>
      <c r="BI106" s="5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  <c r="BY106" s="68"/>
      <c r="BZ106" s="255">
        <v>45000.0</v>
      </c>
      <c r="CA106" s="1545" t="s">
        <v>194</v>
      </c>
      <c r="CB106" s="303">
        <v>3.0E7</v>
      </c>
      <c r="CC106" s="821"/>
      <c r="CD106" s="821"/>
      <c r="CE106" s="821">
        <v>45552.322916666664</v>
      </c>
      <c r="CF106" s="821">
        <v>45553.395833333336</v>
      </c>
      <c r="CG106" s="821">
        <v>45553.444444444445</v>
      </c>
      <c r="CH106" s="821">
        <v>45554.25347222222</v>
      </c>
      <c r="CI106" s="327">
        <f t="shared" si="123"/>
        <v>1.930555556</v>
      </c>
      <c r="CJ106" s="63" t="str">
        <f t="shared" si="124"/>
        <v>1 hari 22 jam 20 menit 0</v>
      </c>
      <c r="CK106" s="821"/>
      <c r="CL106" s="821">
        <v>45554.37430555555</v>
      </c>
      <c r="CM106" s="327">
        <f t="shared" si="125"/>
        <v>2.051388889</v>
      </c>
      <c r="CN106" s="63" t="str">
        <f t="shared" si="126"/>
        <v>2 hari 1 jam 14 menit 0</v>
      </c>
      <c r="CO106" s="821"/>
      <c r="CP106" s="821">
        <v>45560.01736111111</v>
      </c>
      <c r="CQ106" s="821">
        <v>45560.104166666664</v>
      </c>
      <c r="CR106" s="821">
        <v>45560.114583333336</v>
      </c>
      <c r="CS106" s="821">
        <v>45560.59375</v>
      </c>
      <c r="CT106" s="327">
        <f t="shared" si="127"/>
        <v>0.5763888889</v>
      </c>
      <c r="CU106" s="63" t="str">
        <f t="shared" si="128"/>
        <v>0 hari 13 jam 50 menit 0</v>
      </c>
      <c r="CV106" s="327">
        <f t="shared" si="129"/>
        <v>2.627777778</v>
      </c>
      <c r="CW106" s="63" t="str">
        <f t="shared" si="130"/>
        <v>2 hari 15 jam 4 menit 0</v>
      </c>
      <c r="CX106" s="63"/>
      <c r="CY106" s="63"/>
      <c r="CZ106" s="1517" t="s">
        <v>359</v>
      </c>
      <c r="DA106" s="1072" t="s">
        <v>6</v>
      </c>
    </row>
    <row r="107" ht="30.75" customHeight="1">
      <c r="A107" s="53">
        <v>6.0</v>
      </c>
      <c r="B107" s="54" t="s">
        <v>1807</v>
      </c>
      <c r="C107" s="68" t="s">
        <v>6</v>
      </c>
      <c r="D107" s="57" t="s">
        <v>2190</v>
      </c>
      <c r="E107" s="1390" t="s">
        <v>1768</v>
      </c>
      <c r="F107" s="57" t="s">
        <v>387</v>
      </c>
      <c r="G107" s="58" t="s">
        <v>330</v>
      </c>
      <c r="H107" s="57" t="s">
        <v>2191</v>
      </c>
      <c r="I107" s="473" t="s">
        <v>2209</v>
      </c>
      <c r="J107" s="1549" t="s">
        <v>2210</v>
      </c>
      <c r="K107" s="1547">
        <v>7200.0</v>
      </c>
      <c r="L107" s="1548">
        <v>7253.342</v>
      </c>
      <c r="M107" s="473" t="s">
        <v>2194</v>
      </c>
      <c r="N107" s="58" t="s">
        <v>1815</v>
      </c>
      <c r="O107" s="1549"/>
      <c r="P107" s="1551" t="s">
        <v>2211</v>
      </c>
      <c r="Q107" s="105"/>
      <c r="R107" s="105" t="s">
        <v>1825</v>
      </c>
      <c r="S107" s="105" t="s">
        <v>2196</v>
      </c>
      <c r="T107" s="1483" t="s">
        <v>2197</v>
      </c>
      <c r="U107" s="160" t="s">
        <v>1224</v>
      </c>
      <c r="V107" s="160" t="s">
        <v>193</v>
      </c>
      <c r="W107" s="72">
        <v>45560.0</v>
      </c>
      <c r="X107" s="1445">
        <v>45560.302083333336</v>
      </c>
      <c r="Y107" s="322">
        <v>45561.49513888889</v>
      </c>
      <c r="Z107" s="1446" t="str">
        <f t="shared" si="122"/>
        <v>1 hari 4 jam 38 menit 0</v>
      </c>
      <c r="AA107" s="68"/>
      <c r="AB107" s="1447"/>
      <c r="AC107" s="1447"/>
      <c r="AD107" s="1391" t="s">
        <v>191</v>
      </c>
      <c r="AE107" s="1544" t="s">
        <v>2198</v>
      </c>
      <c r="AF107" s="54" t="s">
        <v>193</v>
      </c>
      <c r="AG107" s="54"/>
      <c r="AH107" s="1486" t="s">
        <v>2025</v>
      </c>
      <c r="AI107" s="160"/>
      <c r="AJ107" s="1069"/>
      <c r="AK107" s="1449"/>
      <c r="AL107" s="1449"/>
      <c r="AM107" s="159"/>
      <c r="AN107" s="159"/>
      <c r="AO107" s="159">
        <v>536044.0</v>
      </c>
      <c r="AP107" s="159" t="s">
        <v>192</v>
      </c>
      <c r="AQ107" s="160"/>
      <c r="AR107" s="160"/>
      <c r="AS107" s="160"/>
      <c r="AT107" s="360"/>
      <c r="AU107" s="54"/>
      <c r="AV107" s="54"/>
      <c r="AW107" s="54"/>
      <c r="AX107" s="104"/>
      <c r="AY107" s="54"/>
      <c r="AZ107" s="54"/>
      <c r="BA107" s="54"/>
      <c r="BB107" s="54"/>
      <c r="BC107" s="54"/>
      <c r="BD107" s="54"/>
      <c r="BE107" s="54"/>
      <c r="BF107" s="104"/>
      <c r="BG107" s="104"/>
      <c r="BH107" s="54"/>
      <c r="BI107" s="5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  <c r="BY107" s="68"/>
      <c r="BZ107" s="255">
        <v>45000.0</v>
      </c>
      <c r="CA107" s="1545" t="s">
        <v>194</v>
      </c>
      <c r="CB107" s="303">
        <v>3.0E7</v>
      </c>
      <c r="CC107" s="821"/>
      <c r="CD107" s="821"/>
      <c r="CE107" s="821">
        <v>45557.666666666664</v>
      </c>
      <c r="CF107" s="821">
        <v>45559.43402777778</v>
      </c>
      <c r="CG107" s="821">
        <v>45559.45486111111</v>
      </c>
      <c r="CH107" s="821">
        <v>45560.25347222222</v>
      </c>
      <c r="CI107" s="327">
        <f t="shared" si="123"/>
        <v>2.586805556</v>
      </c>
      <c r="CJ107" s="63" t="str">
        <f t="shared" si="124"/>
        <v>2 hari 14 jam 5 menit 0</v>
      </c>
      <c r="CK107" s="821"/>
      <c r="CL107" s="821">
        <v>45561.49513888889</v>
      </c>
      <c r="CM107" s="327">
        <f t="shared" si="125"/>
        <v>3.828472222</v>
      </c>
      <c r="CN107" s="63" t="str">
        <f t="shared" si="126"/>
        <v>3 hari 19 jam 53 menit 0</v>
      </c>
      <c r="CO107" s="821"/>
      <c r="CP107" s="821">
        <v>45561.729166666664</v>
      </c>
      <c r="CQ107" s="821">
        <v>45561.76388888889</v>
      </c>
      <c r="CR107" s="821">
        <v>45561.770833333336</v>
      </c>
      <c r="CS107" s="821">
        <v>45562.541666666664</v>
      </c>
      <c r="CT107" s="327">
        <f t="shared" si="127"/>
        <v>0.8125</v>
      </c>
      <c r="CU107" s="63" t="str">
        <f t="shared" si="128"/>
        <v>0 hari 19 jam 30 menit 0</v>
      </c>
      <c r="CV107" s="327">
        <f t="shared" si="129"/>
        <v>4.640972222</v>
      </c>
      <c r="CW107" s="63" t="str">
        <f t="shared" si="130"/>
        <v>4 hari 15 jam 23 menit 0</v>
      </c>
      <c r="CX107" s="63"/>
      <c r="CY107" s="63"/>
      <c r="CZ107" s="1517" t="s">
        <v>359</v>
      </c>
      <c r="DA107" s="1072" t="s">
        <v>6</v>
      </c>
    </row>
    <row r="108" ht="30.75" customHeight="1">
      <c r="A108" s="53">
        <v>7.0</v>
      </c>
      <c r="B108" s="54" t="s">
        <v>1807</v>
      </c>
      <c r="C108" s="68" t="s">
        <v>6</v>
      </c>
      <c r="D108" s="57" t="s">
        <v>2190</v>
      </c>
      <c r="E108" s="1390" t="s">
        <v>1768</v>
      </c>
      <c r="F108" s="57" t="s">
        <v>387</v>
      </c>
      <c r="G108" s="58" t="s">
        <v>330</v>
      </c>
      <c r="H108" s="57" t="s">
        <v>2191</v>
      </c>
      <c r="I108" s="473" t="s">
        <v>2212</v>
      </c>
      <c r="J108" s="1546" t="s">
        <v>2213</v>
      </c>
      <c r="K108" s="1547">
        <v>7300.0</v>
      </c>
      <c r="L108" s="1548">
        <v>7302.148</v>
      </c>
      <c r="M108" s="473" t="s">
        <v>2194</v>
      </c>
      <c r="N108" s="58" t="s">
        <v>1815</v>
      </c>
      <c r="O108" s="1549"/>
      <c r="P108" s="1551" t="s">
        <v>2214</v>
      </c>
      <c r="Q108" s="105"/>
      <c r="R108" s="105" t="s">
        <v>1825</v>
      </c>
      <c r="S108" s="105" t="s">
        <v>2196</v>
      </c>
      <c r="T108" s="1483" t="s">
        <v>2197</v>
      </c>
      <c r="U108" s="160" t="s">
        <v>1224</v>
      </c>
      <c r="V108" s="160" t="s">
        <v>193</v>
      </c>
      <c r="W108" s="72">
        <v>45559.0</v>
      </c>
      <c r="X108" s="1445">
        <v>45559.302083333336</v>
      </c>
      <c r="Y108" s="322">
        <v>45560.410416666666</v>
      </c>
      <c r="Z108" s="1446" t="str">
        <f t="shared" si="122"/>
        <v>1 hari 2 jam 36 menit 0</v>
      </c>
      <c r="AA108" s="68"/>
      <c r="AB108" s="1447"/>
      <c r="AC108" s="1447"/>
      <c r="AD108" s="1391" t="s">
        <v>191</v>
      </c>
      <c r="AE108" s="1544" t="s">
        <v>2198</v>
      </c>
      <c r="AF108" s="54" t="s">
        <v>193</v>
      </c>
      <c r="AG108" s="54"/>
      <c r="AH108" s="1486" t="s">
        <v>2025</v>
      </c>
      <c r="AI108" s="160"/>
      <c r="AJ108" s="1069"/>
      <c r="AK108" s="1449"/>
      <c r="AL108" s="1449"/>
      <c r="AM108" s="159"/>
      <c r="AN108" s="159"/>
      <c r="AO108" s="159">
        <v>528885.0</v>
      </c>
      <c r="AP108" s="159" t="s">
        <v>192</v>
      </c>
      <c r="AQ108" s="160"/>
      <c r="AR108" s="160"/>
      <c r="AS108" s="160"/>
      <c r="AT108" s="360"/>
      <c r="AU108" s="54"/>
      <c r="AV108" s="54"/>
      <c r="AW108" s="54"/>
      <c r="AX108" s="104"/>
      <c r="AY108" s="54"/>
      <c r="AZ108" s="54"/>
      <c r="BA108" s="54"/>
      <c r="BB108" s="54"/>
      <c r="BC108" s="54"/>
      <c r="BD108" s="54"/>
      <c r="BE108" s="54"/>
      <c r="BF108" s="104"/>
      <c r="BG108" s="104"/>
      <c r="BH108" s="54"/>
      <c r="BI108" s="5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  <c r="BY108" s="68"/>
      <c r="BZ108" s="255">
        <v>45000.0</v>
      </c>
      <c r="CA108" s="1545" t="s">
        <v>194</v>
      </c>
      <c r="CB108" s="303">
        <v>3.0E7</v>
      </c>
      <c r="CC108" s="821"/>
      <c r="CD108" s="821"/>
      <c r="CE108" s="821">
        <v>45559.305555555555</v>
      </c>
      <c r="CF108" s="821">
        <v>45559.399305555555</v>
      </c>
      <c r="CG108" s="821">
        <v>45559.40972222222</v>
      </c>
      <c r="CH108" s="821">
        <v>45559.82638888889</v>
      </c>
      <c r="CI108" s="327">
        <f t="shared" si="123"/>
        <v>0.5208333333</v>
      </c>
      <c r="CJ108" s="63" t="str">
        <f t="shared" si="124"/>
        <v>0 hari 12 jam 30 menit 0</v>
      </c>
      <c r="CK108" s="821"/>
      <c r="CL108" s="821">
        <v>45560.410416666666</v>
      </c>
      <c r="CM108" s="327">
        <f t="shared" si="125"/>
        <v>1.104861111</v>
      </c>
      <c r="CN108" s="63" t="str">
        <f t="shared" si="126"/>
        <v>1 hari 2 jam 31 menit 0</v>
      </c>
      <c r="CO108" s="821"/>
      <c r="CP108" s="821">
        <v>45560.635416666664</v>
      </c>
      <c r="CQ108" s="821">
        <v>45560.635416666664</v>
      </c>
      <c r="CR108" s="821">
        <v>45560.635416666664</v>
      </c>
      <c r="CS108" s="821">
        <v>45561.3125</v>
      </c>
      <c r="CT108" s="327">
        <f t="shared" si="127"/>
        <v>0.6770833333</v>
      </c>
      <c r="CU108" s="63" t="str">
        <f t="shared" si="128"/>
        <v>0 hari 16 jam 15 menit 0</v>
      </c>
      <c r="CV108" s="327">
        <f t="shared" si="129"/>
        <v>1.781944444</v>
      </c>
      <c r="CW108" s="63" t="str">
        <f t="shared" si="130"/>
        <v>1 hari 18 jam 46 menit 0</v>
      </c>
      <c r="CX108" s="63"/>
      <c r="CY108" s="63"/>
      <c r="CZ108" s="1517" t="s">
        <v>359</v>
      </c>
      <c r="DA108" s="1072" t="s">
        <v>6</v>
      </c>
    </row>
    <row r="109" ht="18.0" customHeight="1">
      <c r="A109" s="1508"/>
      <c r="B109" s="280"/>
      <c r="C109" s="1509"/>
      <c r="D109" s="1526"/>
      <c r="E109" s="1510"/>
      <c r="F109" s="1509"/>
      <c r="G109" s="1509"/>
      <c r="H109" s="1509"/>
      <c r="I109" s="1509"/>
      <c r="J109" s="1511" t="s">
        <v>111</v>
      </c>
      <c r="K109" s="1512">
        <f t="shared" ref="K109:L109" si="131">SUM(K102:K108)</f>
        <v>50600</v>
      </c>
      <c r="L109" s="1513">
        <f t="shared" si="131"/>
        <v>50850.269</v>
      </c>
      <c r="M109" s="1552" t="s">
        <v>2215</v>
      </c>
      <c r="N109" s="1553"/>
      <c r="O109" s="1506"/>
      <c r="P109" s="1509"/>
      <c r="Q109" s="1554" t="s">
        <v>2216</v>
      </c>
      <c r="R109" s="283"/>
      <c r="S109" s="283"/>
      <c r="T109" s="1509"/>
      <c r="U109" s="1506"/>
      <c r="V109" s="1506"/>
      <c r="W109" s="280"/>
      <c r="X109" s="1506"/>
      <c r="Y109" s="288"/>
      <c r="Z109" s="1515"/>
      <c r="AA109" s="1515"/>
      <c r="AB109" s="1555"/>
      <c r="AC109" s="1512"/>
      <c r="AD109" s="1516"/>
      <c r="AE109" s="289"/>
      <c r="AF109" s="280"/>
      <c r="AG109" s="280"/>
      <c r="AH109" s="1506"/>
      <c r="AI109" s="1506"/>
      <c r="AJ109" s="280"/>
      <c r="AK109" s="1506"/>
      <c r="AL109" s="1506"/>
      <c r="AM109" s="1506"/>
      <c r="AN109" s="1506"/>
      <c r="AO109" s="1506"/>
      <c r="AP109" s="1506"/>
      <c r="AQ109" s="1506"/>
      <c r="AR109" s="1506"/>
      <c r="AS109" s="1516"/>
      <c r="AT109" s="280"/>
      <c r="AU109" s="280"/>
      <c r="AV109" s="280"/>
      <c r="AW109" s="289"/>
      <c r="AX109" s="289"/>
      <c r="AY109" s="289"/>
      <c r="AZ109" s="289"/>
      <c r="BA109" s="289"/>
      <c r="BB109" s="280"/>
      <c r="BC109" s="289"/>
      <c r="BD109" s="289"/>
      <c r="BE109" s="289"/>
      <c r="BF109" s="289"/>
      <c r="BG109" s="289"/>
      <c r="BH109" s="280"/>
      <c r="BI109" s="280"/>
      <c r="BJ109" s="289"/>
      <c r="BK109" s="289"/>
      <c r="BL109" s="289"/>
      <c r="BM109" s="289"/>
      <c r="BN109" s="289"/>
      <c r="BO109" s="280"/>
      <c r="BP109" s="289"/>
      <c r="BQ109" s="289"/>
      <c r="BR109" s="289"/>
      <c r="BS109" s="289"/>
      <c r="BT109" s="289"/>
      <c r="BU109" s="280"/>
      <c r="BV109" s="289"/>
      <c r="BW109" s="289"/>
      <c r="BX109" s="289"/>
      <c r="BY109" s="1516"/>
      <c r="BZ109" s="292"/>
      <c r="CA109" s="293"/>
      <c r="CB109" s="292"/>
      <c r="CC109" s="292"/>
      <c r="CD109" s="292"/>
      <c r="CE109" s="292"/>
      <c r="CF109" s="292"/>
      <c r="CG109" s="292"/>
      <c r="CH109" s="292"/>
      <c r="CI109" s="292"/>
      <c r="CJ109" s="292"/>
      <c r="CK109" s="292"/>
      <c r="CL109" s="292"/>
      <c r="CM109" s="292"/>
      <c r="CN109" s="292"/>
      <c r="CO109" s="292"/>
      <c r="CP109" s="292"/>
      <c r="CQ109" s="292"/>
      <c r="CR109" s="292"/>
      <c r="CS109" s="292"/>
      <c r="CT109" s="292"/>
      <c r="CU109" s="292"/>
      <c r="CV109" s="292"/>
      <c r="CW109" s="292"/>
      <c r="CX109" s="292"/>
      <c r="CY109" s="292"/>
      <c r="CZ109" s="294"/>
      <c r="DA109" s="294"/>
    </row>
    <row r="110" ht="30.75" customHeight="1">
      <c r="A110" s="53">
        <v>1.0</v>
      </c>
      <c r="B110" s="54"/>
      <c r="C110" s="68" t="s">
        <v>6</v>
      </c>
      <c r="D110" s="604" t="s">
        <v>2217</v>
      </c>
      <c r="E110" s="1483" t="s">
        <v>2218</v>
      </c>
      <c r="F110" s="57" t="s">
        <v>2219</v>
      </c>
      <c r="G110" s="58" t="s">
        <v>2220</v>
      </c>
      <c r="H110" s="57" t="s">
        <v>2221</v>
      </c>
      <c r="I110" s="58" t="s">
        <v>1266</v>
      </c>
      <c r="J110" s="57" t="s">
        <v>2222</v>
      </c>
      <c r="K110" s="1444">
        <v>7000.0</v>
      </c>
      <c r="L110" s="298">
        <v>7092.555</v>
      </c>
      <c r="M110" s="473" t="s">
        <v>2194</v>
      </c>
      <c r="N110" s="58" t="s">
        <v>1815</v>
      </c>
      <c r="O110" s="1556" t="s">
        <v>2223</v>
      </c>
      <c r="P110" s="1486" t="s">
        <v>2211</v>
      </c>
      <c r="Q110" s="105"/>
      <c r="R110" s="105" t="s">
        <v>2224</v>
      </c>
      <c r="S110" s="105" t="s">
        <v>2196</v>
      </c>
      <c r="T110" s="1483" t="s">
        <v>2225</v>
      </c>
      <c r="U110" s="160" t="s">
        <v>334</v>
      </c>
      <c r="V110" s="160" t="s">
        <v>193</v>
      </c>
      <c r="W110" s="72">
        <v>45560.0</v>
      </c>
      <c r="X110" s="1445">
        <v>45560.92013888889</v>
      </c>
      <c r="Y110" s="322">
        <v>45562.44305555556</v>
      </c>
      <c r="Z110" s="1446" t="str">
        <f t="shared" ref="Z110:Z111" si="132">INT(Y110-X110)&amp;" hari "&amp;HOUR(MOD(Y110-X110,1))&amp;" jam "&amp;MINUTE(MOD(Y110-X110,1))&amp;" menit "&amp;SECOND(MOD(Y110-X110,1))</f>
        <v>1 hari 12 jam 33 menit 0</v>
      </c>
      <c r="AA110" s="68"/>
      <c r="AB110" s="1447"/>
      <c r="AC110" s="1447"/>
      <c r="AD110" s="1391" t="s">
        <v>191</v>
      </c>
      <c r="AE110" s="1544" t="s">
        <v>2226</v>
      </c>
      <c r="AF110" s="54" t="s">
        <v>193</v>
      </c>
      <c r="AG110" s="54"/>
      <c r="AH110" s="1486" t="s">
        <v>2025</v>
      </c>
      <c r="AI110" s="160"/>
      <c r="AJ110" s="1069"/>
      <c r="AK110" s="1449"/>
      <c r="AL110" s="1449"/>
      <c r="AM110" s="159">
        <v>1425000.0</v>
      </c>
      <c r="AN110" s="159"/>
      <c r="AO110" s="159">
        <v>1425000.0</v>
      </c>
      <c r="AP110" s="159" t="s">
        <v>192</v>
      </c>
      <c r="AQ110" s="160"/>
      <c r="AR110" s="160"/>
      <c r="AS110" s="160"/>
      <c r="AT110" s="360"/>
      <c r="AU110" s="54"/>
      <c r="AV110" s="54"/>
      <c r="AW110" s="54"/>
      <c r="AX110" s="104"/>
      <c r="AY110" s="54"/>
      <c r="AZ110" s="54"/>
      <c r="BA110" s="54"/>
      <c r="BB110" s="54"/>
      <c r="BC110" s="54"/>
      <c r="BD110" s="54"/>
      <c r="BE110" s="54"/>
      <c r="BF110" s="104"/>
      <c r="BG110" s="104"/>
      <c r="BH110" s="54"/>
      <c r="BI110" s="5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68"/>
      <c r="BZ110" s="255">
        <v>75000.0</v>
      </c>
      <c r="CA110" s="54" t="s">
        <v>1843</v>
      </c>
      <c r="CB110" s="303">
        <v>3.0E7</v>
      </c>
      <c r="CC110" s="821"/>
      <c r="CD110" s="821"/>
      <c r="CE110" s="821">
        <v>45556.52777777778</v>
      </c>
      <c r="CF110" s="821">
        <v>45558.385416666664</v>
      </c>
      <c r="CG110" s="821">
        <v>45558.541666666664</v>
      </c>
      <c r="CH110" s="821">
        <v>45560.92013888889</v>
      </c>
      <c r="CI110" s="327">
        <f t="shared" ref="CI110:CI111" si="133">CH110-CE110</f>
        <v>4.392361111</v>
      </c>
      <c r="CJ110" s="63" t="str">
        <f t="shared" ref="CJ110:CJ111" si="134">INT(CH110-CE110)&amp;" hari "&amp;HOUR(MOD(CH110-CE110,1))&amp;" jam "&amp;MINUTE(MOD(CH110-CE110,1))&amp;" menit "&amp;SECOND(MOD(CH110-CE110,1))</f>
        <v>4 hari 9 jam 25 menit 0</v>
      </c>
      <c r="CK110" s="821"/>
      <c r="CL110" s="821">
        <v>45562.44305555556</v>
      </c>
      <c r="CM110" s="327">
        <f t="shared" ref="CM110:CM111" si="135">CL110-CE110</f>
        <v>5.915277778</v>
      </c>
      <c r="CN110" s="63" t="str">
        <f t="shared" ref="CN110:CN111" si="136">INT(CL110-CE110)&amp;" hari "&amp;HOUR(MOD(CL110-CE110,1))&amp;" jam "&amp;MINUTE(MOD(CL110-CE110,1))&amp;" menit "&amp;SECOND(MOD(CL110-CE110,1))</f>
        <v>5 hari 21 jam 58 menit 0</v>
      </c>
      <c r="CO110" s="821"/>
      <c r="CP110" s="821">
        <v>45564.458333333336</v>
      </c>
      <c r="CQ110" s="821">
        <v>45566.125</v>
      </c>
      <c r="CR110" s="821">
        <v>45566.125</v>
      </c>
      <c r="CS110" s="821">
        <v>45566.73611111111</v>
      </c>
      <c r="CT110" s="327">
        <f t="shared" ref="CT110:CT111" si="137">CS110-CP110</f>
        <v>2.277777778</v>
      </c>
      <c r="CU110" s="63" t="str">
        <f t="shared" ref="CU110:CU111" si="138">INT(CS110-CP110)&amp;" hari "&amp;HOUR(MOD(CS110-CP110,1))&amp;" jam "&amp;MINUTE(MOD(CS110-CP110,1))&amp;" menit "&amp;SECOND(MOD(CS110-CP110,1))</f>
        <v>2 hari 6 jam 40 menit 0</v>
      </c>
      <c r="CV110" s="327">
        <f t="shared" ref="CV110:CV111" si="139">CM110+CT110</f>
        <v>8.193055556</v>
      </c>
      <c r="CW110" s="63" t="str">
        <f t="shared" ref="CW110:CW111" si="140">INT(CV110)&amp;" hari "&amp;HOUR(MOD(CV110,1))&amp;" jam "&amp;MINUTE(MOD(CV110,1))&amp;" menit "&amp;SECOND(MOD(CV110,1))</f>
        <v>8 hari 4 jam 38 menit 0</v>
      </c>
      <c r="CX110" s="54">
        <v>1.35</v>
      </c>
      <c r="CY110" s="54" t="s">
        <v>2227</v>
      </c>
      <c r="CZ110" s="1072" t="s">
        <v>718</v>
      </c>
      <c r="DA110" s="1072" t="s">
        <v>6</v>
      </c>
    </row>
    <row r="111" ht="30.75" customHeight="1">
      <c r="A111" s="53">
        <v>2.0</v>
      </c>
      <c r="B111" s="54"/>
      <c r="C111" s="1391"/>
      <c r="D111" s="604" t="s">
        <v>2228</v>
      </c>
      <c r="E111" s="1483" t="s">
        <v>2229</v>
      </c>
      <c r="F111" s="57" t="s">
        <v>2230</v>
      </c>
      <c r="G111" s="57" t="s">
        <v>2231</v>
      </c>
      <c r="H111" s="57" t="s">
        <v>2232</v>
      </c>
      <c r="I111" s="57" t="s">
        <v>1281</v>
      </c>
      <c r="J111" s="57" t="s">
        <v>2233</v>
      </c>
      <c r="K111" s="1557">
        <v>4000.0</v>
      </c>
      <c r="L111" s="60">
        <v>4062.075</v>
      </c>
      <c r="M111" s="473" t="s">
        <v>2194</v>
      </c>
      <c r="N111" s="58" t="s">
        <v>1815</v>
      </c>
      <c r="O111" s="160"/>
      <c r="P111" s="1486" t="s">
        <v>2234</v>
      </c>
      <c r="Q111" s="105"/>
      <c r="R111" s="105" t="s">
        <v>2235</v>
      </c>
      <c r="S111" s="105" t="s">
        <v>2196</v>
      </c>
      <c r="T111" s="1483" t="s">
        <v>2236</v>
      </c>
      <c r="U111" s="160" t="s">
        <v>1224</v>
      </c>
      <c r="V111" s="160" t="s">
        <v>193</v>
      </c>
      <c r="W111" s="72">
        <v>45564.0</v>
      </c>
      <c r="X111" s="1445">
        <v>45564.84722222222</v>
      </c>
      <c r="Y111" s="322">
        <v>45565.294444444444</v>
      </c>
      <c r="Z111" s="1446" t="str">
        <f t="shared" si="132"/>
        <v>0 hari 10 jam 44 menit 0</v>
      </c>
      <c r="AA111" s="68"/>
      <c r="AB111" s="1447"/>
      <c r="AC111" s="1447"/>
      <c r="AD111" s="1391" t="s">
        <v>191</v>
      </c>
      <c r="AE111" s="1544" t="s">
        <v>2237</v>
      </c>
      <c r="AF111" s="54" t="s">
        <v>193</v>
      </c>
      <c r="AG111" s="54"/>
      <c r="AH111" s="1486" t="s">
        <v>2025</v>
      </c>
      <c r="AI111" s="160"/>
      <c r="AJ111" s="1069"/>
      <c r="AK111" s="1449"/>
      <c r="AL111" s="1449"/>
      <c r="AM111" s="159">
        <v>1300000.0</v>
      </c>
      <c r="AN111" s="159"/>
      <c r="AO111" s="159">
        <v>1300000.0</v>
      </c>
      <c r="AP111" s="159" t="s">
        <v>192</v>
      </c>
      <c r="AQ111" s="160"/>
      <c r="AR111" s="160"/>
      <c r="AS111" s="160"/>
      <c r="AT111" s="360"/>
      <c r="AU111" s="54"/>
      <c r="AV111" s="54"/>
      <c r="AW111" s="54"/>
      <c r="AX111" s="104"/>
      <c r="AY111" s="54"/>
      <c r="AZ111" s="54"/>
      <c r="BA111" s="54"/>
      <c r="BB111" s="54"/>
      <c r="BC111" s="54"/>
      <c r="BD111" s="54"/>
      <c r="BE111" s="54"/>
      <c r="BF111" s="104"/>
      <c r="BG111" s="104"/>
      <c r="BH111" s="54"/>
      <c r="BI111" s="5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  <c r="BY111" s="68"/>
      <c r="BZ111" s="255">
        <v>60000.0</v>
      </c>
      <c r="CA111" s="54" t="s">
        <v>194</v>
      </c>
      <c r="CB111" s="303">
        <v>3.0E7</v>
      </c>
      <c r="CC111" s="821"/>
      <c r="CD111" s="821"/>
      <c r="CE111" s="821">
        <v>45564.083333333336</v>
      </c>
      <c r="CF111" s="821">
        <v>45564.666666666664</v>
      </c>
      <c r="CG111" s="821">
        <v>45564.6875</v>
      </c>
      <c r="CH111" s="821">
        <v>45564.84722222222</v>
      </c>
      <c r="CI111" s="327">
        <f t="shared" si="133"/>
        <v>0.7638888889</v>
      </c>
      <c r="CJ111" s="63" t="str">
        <f t="shared" si="134"/>
        <v>0 hari 18 jam 20 menit 0</v>
      </c>
      <c r="CK111" s="821"/>
      <c r="CL111" s="821">
        <v>45565.294444444444</v>
      </c>
      <c r="CM111" s="327">
        <f t="shared" si="135"/>
        <v>1.211111111</v>
      </c>
      <c r="CN111" s="63" t="str">
        <f t="shared" si="136"/>
        <v>1 hari 5 jam 4 menit 0</v>
      </c>
      <c r="CO111" s="821"/>
      <c r="CP111" s="821">
        <v>45566.791666666664</v>
      </c>
      <c r="CQ111" s="821">
        <v>45566.819444444445</v>
      </c>
      <c r="CR111" s="821">
        <v>45566.819444444445</v>
      </c>
      <c r="CS111" s="821">
        <v>45567.083333333336</v>
      </c>
      <c r="CT111" s="327">
        <f t="shared" si="137"/>
        <v>0.2916666667</v>
      </c>
      <c r="CU111" s="63" t="str">
        <f t="shared" si="138"/>
        <v>0 hari 7 jam 0 menit 0</v>
      </c>
      <c r="CV111" s="327">
        <f t="shared" si="139"/>
        <v>1.502777778</v>
      </c>
      <c r="CW111" s="63" t="str">
        <f t="shared" si="140"/>
        <v>1 hari 12 jam 4 menit 0</v>
      </c>
      <c r="CX111" s="101" t="s">
        <v>96</v>
      </c>
      <c r="CY111" s="101" t="s">
        <v>96</v>
      </c>
      <c r="CZ111" s="1517" t="s">
        <v>359</v>
      </c>
      <c r="DA111" s="1072" t="s">
        <v>6</v>
      </c>
    </row>
    <row r="112" ht="18.0" customHeight="1">
      <c r="A112" s="1508"/>
      <c r="B112" s="280"/>
      <c r="C112" s="1509"/>
      <c r="D112" s="1526"/>
      <c r="E112" s="1510"/>
      <c r="F112" s="1509"/>
      <c r="G112" s="1509"/>
      <c r="H112" s="1509"/>
      <c r="I112" s="1509"/>
      <c r="J112" s="1511" t="s">
        <v>111</v>
      </c>
      <c r="K112" s="1512">
        <f t="shared" ref="K112:L112" si="141">SUM(K110:K111)</f>
        <v>11000</v>
      </c>
      <c r="L112" s="1513">
        <f t="shared" si="141"/>
        <v>11154.63</v>
      </c>
      <c r="M112" s="1552" t="s">
        <v>2238</v>
      </c>
      <c r="N112" s="1509"/>
      <c r="O112" s="1506"/>
      <c r="P112" s="1509"/>
      <c r="Q112" s="1554" t="s">
        <v>2239</v>
      </c>
      <c r="R112" s="283"/>
      <c r="S112" s="283"/>
      <c r="T112" s="1509"/>
      <c r="U112" s="1506"/>
      <c r="V112" s="1506"/>
      <c r="W112" s="280"/>
      <c r="X112" s="1506"/>
      <c r="Y112" s="288"/>
      <c r="Z112" s="1515"/>
      <c r="AA112" s="1515"/>
      <c r="AB112" s="1555"/>
      <c r="AC112" s="1512"/>
      <c r="AD112" s="1516"/>
      <c r="AE112" s="289"/>
      <c r="AF112" s="280"/>
      <c r="AG112" s="280"/>
      <c r="AH112" s="1506"/>
      <c r="AI112" s="1506"/>
      <c r="AJ112" s="280"/>
      <c r="AK112" s="1506"/>
      <c r="AL112" s="1506"/>
      <c r="AM112" s="1506"/>
      <c r="AN112" s="1506"/>
      <c r="AO112" s="1506"/>
      <c r="AP112" s="1506"/>
      <c r="AQ112" s="1506"/>
      <c r="AR112" s="1506"/>
      <c r="AS112" s="1516"/>
      <c r="AT112" s="280"/>
      <c r="AU112" s="280"/>
      <c r="AV112" s="280"/>
      <c r="AW112" s="289"/>
      <c r="AX112" s="289"/>
      <c r="AY112" s="289"/>
      <c r="AZ112" s="289"/>
      <c r="BA112" s="289"/>
      <c r="BB112" s="280"/>
      <c r="BC112" s="289"/>
      <c r="BD112" s="289"/>
      <c r="BE112" s="289"/>
      <c r="BF112" s="289"/>
      <c r="BG112" s="289"/>
      <c r="BH112" s="280"/>
      <c r="BI112" s="280"/>
      <c r="BJ112" s="289"/>
      <c r="BK112" s="289"/>
      <c r="BL112" s="289"/>
      <c r="BM112" s="289"/>
      <c r="BN112" s="289"/>
      <c r="BO112" s="280"/>
      <c r="BP112" s="289"/>
      <c r="BQ112" s="289"/>
      <c r="BR112" s="289"/>
      <c r="BS112" s="289"/>
      <c r="BT112" s="289"/>
      <c r="BU112" s="280"/>
      <c r="BV112" s="289"/>
      <c r="BW112" s="289"/>
      <c r="BX112" s="289"/>
      <c r="BY112" s="1516"/>
      <c r="BZ112" s="292"/>
      <c r="CA112" s="293"/>
      <c r="CB112" s="292"/>
      <c r="CC112" s="292"/>
      <c r="CD112" s="292"/>
      <c r="CE112" s="292"/>
      <c r="CF112" s="292"/>
      <c r="CG112" s="292"/>
      <c r="CH112" s="292"/>
      <c r="CI112" s="292"/>
      <c r="CJ112" s="292"/>
      <c r="CK112" s="292"/>
      <c r="CL112" s="292"/>
      <c r="CM112" s="292"/>
      <c r="CN112" s="292"/>
      <c r="CO112" s="292"/>
      <c r="CP112" s="292"/>
      <c r="CQ112" s="292"/>
      <c r="CR112" s="292"/>
      <c r="CS112" s="292"/>
      <c r="CT112" s="292"/>
      <c r="CU112" s="292"/>
      <c r="CV112" s="292"/>
      <c r="CW112" s="292"/>
      <c r="CX112" s="292"/>
      <c r="CY112" s="292"/>
      <c r="CZ112" s="294"/>
      <c r="DA112" s="294"/>
    </row>
    <row r="113" ht="30.75" customHeight="1">
      <c r="A113" s="53">
        <v>1.0</v>
      </c>
      <c r="B113" s="54"/>
      <c r="C113" s="68" t="s">
        <v>6</v>
      </c>
      <c r="D113" s="604" t="s">
        <v>2240</v>
      </c>
      <c r="E113" s="1390" t="s">
        <v>1768</v>
      </c>
      <c r="F113" s="57" t="s">
        <v>387</v>
      </c>
      <c r="G113" s="58" t="s">
        <v>330</v>
      </c>
      <c r="H113" s="57" t="s">
        <v>2241</v>
      </c>
      <c r="I113" s="58" t="s">
        <v>1272</v>
      </c>
      <c r="J113" s="58" t="s">
        <v>2242</v>
      </c>
      <c r="K113" s="1444">
        <v>7200.0</v>
      </c>
      <c r="L113" s="298">
        <v>7206.555</v>
      </c>
      <c r="M113" s="473" t="s">
        <v>1815</v>
      </c>
      <c r="N113" s="58" t="s">
        <v>1815</v>
      </c>
      <c r="O113" s="58" t="s">
        <v>2243</v>
      </c>
      <c r="P113" s="1486" t="s">
        <v>2244</v>
      </c>
      <c r="Q113" s="105"/>
      <c r="R113" s="105" t="s">
        <v>1825</v>
      </c>
      <c r="S113" s="105"/>
      <c r="T113" s="1483" t="s">
        <v>2197</v>
      </c>
      <c r="U113" s="160" t="s">
        <v>1224</v>
      </c>
      <c r="V113" s="160" t="s">
        <v>193</v>
      </c>
      <c r="W113" s="72">
        <v>45561.0</v>
      </c>
      <c r="X113" s="1445">
        <v>45561.225694444445</v>
      </c>
      <c r="Y113" s="322">
        <v>45562.40625</v>
      </c>
      <c r="Z113" s="1446" t="str">
        <f t="shared" ref="Z113:Z119" si="142">INT(Y113-X113)&amp;" hari "&amp;HOUR(MOD(Y113-X113,1))&amp;" jam "&amp;MINUTE(MOD(Y113-X113,1))&amp;" menit "&amp;SECOND(MOD(Y113-X113,1))</f>
        <v>1 hari 4 jam 20 menit 0</v>
      </c>
      <c r="AA113" s="68"/>
      <c r="AB113" s="1447"/>
      <c r="AC113" s="1447"/>
      <c r="AD113" s="1391" t="s">
        <v>191</v>
      </c>
      <c r="AE113" s="1544" t="s">
        <v>2245</v>
      </c>
      <c r="AF113" s="54" t="s">
        <v>193</v>
      </c>
      <c r="AG113" s="54"/>
      <c r="AH113" s="1486" t="s">
        <v>2025</v>
      </c>
      <c r="AI113" s="175" t="s">
        <v>1828</v>
      </c>
      <c r="AJ113" s="1069"/>
      <c r="AK113" s="1449"/>
      <c r="AL113" s="1449"/>
      <c r="AM113" s="159"/>
      <c r="AN113" s="159"/>
      <c r="AO113" s="159">
        <v>521454.0</v>
      </c>
      <c r="AP113" s="159" t="s">
        <v>192</v>
      </c>
      <c r="AQ113" s="160"/>
      <c r="AR113" s="160"/>
      <c r="AS113" s="160"/>
      <c r="AT113" s="360"/>
      <c r="AU113" s="54"/>
      <c r="AV113" s="54"/>
      <c r="AW113" s="54"/>
      <c r="AX113" s="104"/>
      <c r="AY113" s="54" t="s">
        <v>193</v>
      </c>
      <c r="AZ113" s="54" t="s">
        <v>193</v>
      </c>
      <c r="BA113" s="54" t="s">
        <v>193</v>
      </c>
      <c r="BB113" s="54" t="s">
        <v>193</v>
      </c>
      <c r="BC113" s="54" t="s">
        <v>193</v>
      </c>
      <c r="BD113" s="54" t="s">
        <v>193</v>
      </c>
      <c r="BE113" s="54"/>
      <c r="BF113" s="104"/>
      <c r="BG113" s="104"/>
      <c r="BH113" s="54"/>
      <c r="BI113" s="54" t="s">
        <v>193</v>
      </c>
      <c r="BJ113" s="104"/>
      <c r="BK113" s="104"/>
      <c r="BL113" s="104"/>
      <c r="BM113" s="104"/>
      <c r="BN113" s="104"/>
      <c r="BO113" s="104"/>
      <c r="BP113" s="104"/>
      <c r="BQ113" s="104" t="s">
        <v>193</v>
      </c>
      <c r="BR113" s="104" t="s">
        <v>193</v>
      </c>
      <c r="BS113" s="104" t="s">
        <v>193</v>
      </c>
      <c r="BT113" s="104"/>
      <c r="BU113" s="104"/>
      <c r="BV113" s="104"/>
      <c r="BW113" s="104"/>
      <c r="BX113" s="104"/>
      <c r="BY113" s="68"/>
      <c r="BZ113" s="255">
        <v>45000.0</v>
      </c>
      <c r="CA113" s="1415" t="s">
        <v>194</v>
      </c>
      <c r="CB113" s="303">
        <v>3.0E7</v>
      </c>
      <c r="CC113" s="821"/>
      <c r="CD113" s="821"/>
      <c r="CE113" s="821">
        <v>45560.416666666664</v>
      </c>
      <c r="CF113" s="821">
        <v>45560.416666666664</v>
      </c>
      <c r="CG113" s="821">
        <v>45560.50347222222</v>
      </c>
      <c r="CH113" s="821">
        <v>45561.225694444445</v>
      </c>
      <c r="CI113" s="327">
        <f t="shared" ref="CI113:CI119" si="143">CH113-CE113</f>
        <v>0.8090277778</v>
      </c>
      <c r="CJ113" s="63" t="str">
        <f t="shared" ref="CJ113:CJ119" si="144">INT(CH113-CE113)&amp;" hari "&amp;HOUR(MOD(CH113-CE113,1))&amp;" jam "&amp;MINUTE(MOD(CH113-CE113,1))&amp;" menit "&amp;SECOND(MOD(CH113-CE113,1))</f>
        <v>0 hari 19 jam 25 menit 0</v>
      </c>
      <c r="CK113" s="821"/>
      <c r="CL113" s="821">
        <v>45562.40625</v>
      </c>
      <c r="CM113" s="327">
        <f t="shared" ref="CM113:CM119" si="145">CL113-CE113</f>
        <v>1.989583333</v>
      </c>
      <c r="CN113" s="63" t="str">
        <f t="shared" ref="CN113:CN119" si="146">INT(CL113-CE113)&amp;" hari "&amp;HOUR(MOD(CL113-CE113,1))&amp;" jam "&amp;MINUTE(MOD(CL113-CE113,1))&amp;" menit "&amp;SECOND(MOD(CL113-CE113,1))</f>
        <v>1 hari 23 jam 45 menit 0</v>
      </c>
      <c r="CO113" s="821"/>
      <c r="CP113" s="821">
        <v>45562.90277777778</v>
      </c>
      <c r="CQ113" s="821">
        <v>45562.90277777778</v>
      </c>
      <c r="CR113" s="821">
        <v>45562.930555555555</v>
      </c>
      <c r="CS113" s="821">
        <v>45563.93402777778</v>
      </c>
      <c r="CT113" s="327">
        <f t="shared" ref="CT113:CT119" si="147">CS113-CP113</f>
        <v>1.03125</v>
      </c>
      <c r="CU113" s="63" t="str">
        <f t="shared" ref="CU113:CU119" si="148">INT(CS113-CP113)&amp;" hari "&amp;HOUR(MOD(CS113-CP113,1))&amp;" jam "&amp;MINUTE(MOD(CS113-CP113,1))&amp;" menit "&amp;SECOND(MOD(CS113-CP113,1))</f>
        <v>1 hari 0 jam 45 menit 0</v>
      </c>
      <c r="CV113" s="327">
        <f t="shared" ref="CV113:CV119" si="149">CM113+CT113</f>
        <v>3.020833333</v>
      </c>
      <c r="CW113" s="63" t="str">
        <f t="shared" ref="CW113:CW119" si="150">INT(CV113)&amp;" hari "&amp;HOUR(MOD(CV113,1))&amp;" jam "&amp;MINUTE(MOD(CV113,1))&amp;" menit "&amp;SECOND(MOD(CV113,1))</f>
        <v>3 hari 0 jam 30 menit 0</v>
      </c>
      <c r="CX113" s="101" t="s">
        <v>96</v>
      </c>
      <c r="CY113" s="101" t="s">
        <v>96</v>
      </c>
      <c r="CZ113" s="1517" t="s">
        <v>359</v>
      </c>
      <c r="DA113" s="1072" t="s">
        <v>6</v>
      </c>
    </row>
    <row r="114" ht="30.75" customHeight="1">
      <c r="A114" s="53">
        <v>2.0</v>
      </c>
      <c r="B114" s="54"/>
      <c r="C114" s="68"/>
      <c r="D114" s="1558" t="s">
        <v>2246</v>
      </c>
      <c r="E114" s="1390" t="s">
        <v>1768</v>
      </c>
      <c r="F114" s="57" t="s">
        <v>387</v>
      </c>
      <c r="G114" s="58" t="s">
        <v>330</v>
      </c>
      <c r="H114" s="57" t="s">
        <v>2241</v>
      </c>
      <c r="I114" s="58" t="s">
        <v>1276</v>
      </c>
      <c r="J114" s="58" t="s">
        <v>2247</v>
      </c>
      <c r="K114" s="1444">
        <v>7200.0</v>
      </c>
      <c r="L114" s="298">
        <v>7175.374</v>
      </c>
      <c r="M114" s="473" t="s">
        <v>1815</v>
      </c>
      <c r="N114" s="58" t="s">
        <v>1815</v>
      </c>
      <c r="O114" s="58" t="s">
        <v>2248</v>
      </c>
      <c r="P114" s="1486" t="s">
        <v>2249</v>
      </c>
      <c r="Q114" s="105"/>
      <c r="R114" s="105" t="s">
        <v>1825</v>
      </c>
      <c r="S114" s="105"/>
      <c r="T114" s="1483" t="s">
        <v>2197</v>
      </c>
      <c r="U114" s="160" t="s">
        <v>1224</v>
      </c>
      <c r="V114" s="160" t="s">
        <v>193</v>
      </c>
      <c r="W114" s="72">
        <v>45562.0</v>
      </c>
      <c r="X114" s="1445">
        <v>45562.229166666664</v>
      </c>
      <c r="Y114" s="322">
        <v>45562.44305555556</v>
      </c>
      <c r="Z114" s="1446" t="str">
        <f t="shared" si="142"/>
        <v>0 hari 5 jam 8 menit 0</v>
      </c>
      <c r="AA114" s="68"/>
      <c r="AB114" s="1447"/>
      <c r="AC114" s="1447"/>
      <c r="AD114" s="1391" t="s">
        <v>191</v>
      </c>
      <c r="AE114" s="1544" t="s">
        <v>2245</v>
      </c>
      <c r="AF114" s="54" t="s">
        <v>193</v>
      </c>
      <c r="AG114" s="54"/>
      <c r="AH114" s="1486" t="s">
        <v>2025</v>
      </c>
      <c r="AI114" s="175" t="s">
        <v>1828</v>
      </c>
      <c r="AJ114" s="1069"/>
      <c r="AK114" s="1449"/>
      <c r="AL114" s="1449"/>
      <c r="AM114" s="159"/>
      <c r="AN114" s="159"/>
      <c r="AO114" s="159">
        <v>531120.0</v>
      </c>
      <c r="AP114" s="159" t="s">
        <v>192</v>
      </c>
      <c r="AQ114" s="160"/>
      <c r="AR114" s="160">
        <v>8.20240925621551E14</v>
      </c>
      <c r="AS114" s="160">
        <v>7000.0</v>
      </c>
      <c r="AT114" s="360">
        <v>3.3336296E8</v>
      </c>
      <c r="AU114" s="54"/>
      <c r="AV114" s="54"/>
      <c r="AW114" s="54"/>
      <c r="AX114" s="104"/>
      <c r="AY114" s="54" t="s">
        <v>193</v>
      </c>
      <c r="AZ114" s="54" t="s">
        <v>193</v>
      </c>
      <c r="BA114" s="54" t="s">
        <v>193</v>
      </c>
      <c r="BB114" s="54" t="s">
        <v>193</v>
      </c>
      <c r="BC114" s="54" t="s">
        <v>193</v>
      </c>
      <c r="BD114" s="54" t="s">
        <v>193</v>
      </c>
      <c r="BE114" s="54"/>
      <c r="BF114" s="104"/>
      <c r="BG114" s="104"/>
      <c r="BH114" s="54"/>
      <c r="BI114" s="54" t="s">
        <v>193</v>
      </c>
      <c r="BJ114" s="104"/>
      <c r="BK114" s="104"/>
      <c r="BL114" s="104"/>
      <c r="BM114" s="104"/>
      <c r="BN114" s="104"/>
      <c r="BO114" s="104"/>
      <c r="BP114" s="104"/>
      <c r="BQ114" s="104" t="s">
        <v>193</v>
      </c>
      <c r="BR114" s="104" t="s">
        <v>193</v>
      </c>
      <c r="BS114" s="104"/>
      <c r="BT114" s="104"/>
      <c r="BU114" s="104"/>
      <c r="BV114" s="104"/>
      <c r="BW114" s="104"/>
      <c r="BX114" s="104"/>
      <c r="BY114" s="68"/>
      <c r="BZ114" s="255">
        <v>45000.0</v>
      </c>
      <c r="CA114" s="1415" t="s">
        <v>194</v>
      </c>
      <c r="CB114" s="303">
        <v>3.0E7</v>
      </c>
      <c r="CC114" s="821"/>
      <c r="CD114" s="821"/>
      <c r="CE114" s="821">
        <v>45561.333333333336</v>
      </c>
      <c r="CF114" s="821">
        <v>45561.333333333336</v>
      </c>
      <c r="CG114" s="821">
        <v>45561.38888888889</v>
      </c>
      <c r="CH114" s="821">
        <v>45562.229166666664</v>
      </c>
      <c r="CI114" s="327">
        <f t="shared" si="143"/>
        <v>0.8958333333</v>
      </c>
      <c r="CJ114" s="63" t="str">
        <f t="shared" si="144"/>
        <v>0 hari 21 jam 30 menit 0</v>
      </c>
      <c r="CK114" s="821"/>
      <c r="CL114" s="821">
        <v>45562.44305555556</v>
      </c>
      <c r="CM114" s="327">
        <f t="shared" si="145"/>
        <v>1.109722222</v>
      </c>
      <c r="CN114" s="63" t="str">
        <f t="shared" si="146"/>
        <v>1 hari 2 jam 38 menit 0</v>
      </c>
      <c r="CO114" s="821"/>
      <c r="CP114" s="821">
        <v>45564.65972222222</v>
      </c>
      <c r="CQ114" s="821">
        <v>45564.65972222222</v>
      </c>
      <c r="CR114" s="821">
        <v>45564.65972222222</v>
      </c>
      <c r="CS114" s="821">
        <v>45565.52777777778</v>
      </c>
      <c r="CT114" s="327">
        <f t="shared" si="147"/>
        <v>0.8680555556</v>
      </c>
      <c r="CU114" s="63" t="str">
        <f t="shared" si="148"/>
        <v>0 hari 20 jam 50 menit 0</v>
      </c>
      <c r="CV114" s="327">
        <f t="shared" si="149"/>
        <v>1.977777778</v>
      </c>
      <c r="CW114" s="63" t="str">
        <f t="shared" si="150"/>
        <v>1 hari 23 jam 28 menit 0</v>
      </c>
      <c r="CX114" s="101" t="s">
        <v>96</v>
      </c>
      <c r="CY114" s="101" t="s">
        <v>96</v>
      </c>
      <c r="CZ114" s="1517" t="s">
        <v>359</v>
      </c>
      <c r="DA114" s="1072" t="s">
        <v>6</v>
      </c>
    </row>
    <row r="115" ht="30.75" customHeight="1">
      <c r="A115" s="53">
        <v>3.0</v>
      </c>
      <c r="B115" s="54"/>
      <c r="C115" s="68"/>
      <c r="D115" s="1483"/>
      <c r="E115" s="1390" t="s">
        <v>1768</v>
      </c>
      <c r="F115" s="57" t="s">
        <v>387</v>
      </c>
      <c r="G115" s="58" t="s">
        <v>330</v>
      </c>
      <c r="H115" s="57" t="s">
        <v>2241</v>
      </c>
      <c r="I115" s="58" t="s">
        <v>1276</v>
      </c>
      <c r="J115" s="58" t="s">
        <v>975</v>
      </c>
      <c r="K115" s="1444">
        <v>4000.0</v>
      </c>
      <c r="L115" s="298">
        <v>4244.467</v>
      </c>
      <c r="M115" s="473" t="s">
        <v>1815</v>
      </c>
      <c r="N115" s="58" t="s">
        <v>1815</v>
      </c>
      <c r="O115" s="58" t="s">
        <v>2250</v>
      </c>
      <c r="P115" s="1486" t="s">
        <v>2249</v>
      </c>
      <c r="Q115" s="105"/>
      <c r="R115" s="105" t="s">
        <v>1825</v>
      </c>
      <c r="S115" s="105"/>
      <c r="T115" s="1483" t="s">
        <v>2197</v>
      </c>
      <c r="U115" s="160" t="s">
        <v>1224</v>
      </c>
      <c r="V115" s="160" t="s">
        <v>193</v>
      </c>
      <c r="W115" s="72">
        <v>45562.0</v>
      </c>
      <c r="X115" s="1445">
        <v>45562.708333333336</v>
      </c>
      <c r="Y115" s="322">
        <v>45562.79236111111</v>
      </c>
      <c r="Z115" s="1446" t="str">
        <f t="shared" si="142"/>
        <v>0 hari 2 jam 1 menit 0</v>
      </c>
      <c r="AA115" s="68"/>
      <c r="AB115" s="1447"/>
      <c r="AC115" s="1447"/>
      <c r="AD115" s="1391" t="s">
        <v>191</v>
      </c>
      <c r="AE115" s="1544" t="s">
        <v>2245</v>
      </c>
      <c r="AF115" s="54" t="s">
        <v>193</v>
      </c>
      <c r="AG115" s="54"/>
      <c r="AH115" s="1486" t="s">
        <v>2025</v>
      </c>
      <c r="AI115" s="175" t="s">
        <v>1828</v>
      </c>
      <c r="AJ115" s="1069"/>
      <c r="AK115" s="1449"/>
      <c r="AL115" s="1449"/>
      <c r="AM115" s="159"/>
      <c r="AN115" s="159"/>
      <c r="AO115" s="159">
        <v>529232.0</v>
      </c>
      <c r="AP115" s="159" t="s">
        <v>192</v>
      </c>
      <c r="AQ115" s="160"/>
      <c r="AR115" s="160">
        <v>8.20240927918242E14</v>
      </c>
      <c r="AS115" s="160">
        <v>3800.0</v>
      </c>
      <c r="AT115" s="360">
        <v>1.79848224E8</v>
      </c>
      <c r="AU115" s="54"/>
      <c r="AV115" s="54"/>
      <c r="AW115" s="54"/>
      <c r="AX115" s="104"/>
      <c r="AY115" s="54" t="s">
        <v>193</v>
      </c>
      <c r="AZ115" s="54" t="s">
        <v>193</v>
      </c>
      <c r="BA115" s="54" t="s">
        <v>193</v>
      </c>
      <c r="BB115" s="54" t="s">
        <v>193</v>
      </c>
      <c r="BC115" s="54" t="s">
        <v>193</v>
      </c>
      <c r="BD115" s="54" t="s">
        <v>193</v>
      </c>
      <c r="BE115" s="54"/>
      <c r="BF115" s="104"/>
      <c r="BG115" s="104"/>
      <c r="BH115" s="54"/>
      <c r="BI115" s="54" t="s">
        <v>193</v>
      </c>
      <c r="BJ115" s="104"/>
      <c r="BK115" s="104"/>
      <c r="BL115" s="104"/>
      <c r="BM115" s="104"/>
      <c r="BN115" s="104"/>
      <c r="BO115" s="104"/>
      <c r="BP115" s="104"/>
      <c r="BQ115" s="104" t="s">
        <v>193</v>
      </c>
      <c r="BR115" s="104" t="s">
        <v>193</v>
      </c>
      <c r="BS115" s="104"/>
      <c r="BT115" s="104"/>
      <c r="BU115" s="104"/>
      <c r="BV115" s="104"/>
      <c r="BW115" s="104"/>
      <c r="BX115" s="104"/>
      <c r="BY115" s="68"/>
      <c r="BZ115" s="255">
        <v>45000.0</v>
      </c>
      <c r="CA115" s="1415" t="s">
        <v>194</v>
      </c>
      <c r="CB115" s="303">
        <v>3.0E7</v>
      </c>
      <c r="CC115" s="821"/>
      <c r="CD115" s="821"/>
      <c r="CE115" s="821">
        <v>45562.37847222222</v>
      </c>
      <c r="CF115" s="821">
        <v>45562.37847222222</v>
      </c>
      <c r="CG115" s="821">
        <v>45562.38888888889</v>
      </c>
      <c r="CH115" s="821">
        <v>45562.708333333336</v>
      </c>
      <c r="CI115" s="327">
        <f t="shared" si="143"/>
        <v>0.3298611111</v>
      </c>
      <c r="CJ115" s="63" t="str">
        <f t="shared" si="144"/>
        <v>0 hari 7 jam 55 menit 0</v>
      </c>
      <c r="CK115" s="821"/>
      <c r="CL115" s="821">
        <v>45562.79236111111</v>
      </c>
      <c r="CM115" s="327">
        <f t="shared" si="145"/>
        <v>0.4138888889</v>
      </c>
      <c r="CN115" s="63" t="str">
        <f t="shared" si="146"/>
        <v>0 hari 9 jam 56 menit 0</v>
      </c>
      <c r="CO115" s="821"/>
      <c r="CP115" s="821">
        <v>45565.600694444445</v>
      </c>
      <c r="CQ115" s="821">
        <v>45565.600694444445</v>
      </c>
      <c r="CR115" s="821">
        <v>45565.600694444445</v>
      </c>
      <c r="CS115" s="821">
        <v>45565.979166666664</v>
      </c>
      <c r="CT115" s="327">
        <f t="shared" si="147"/>
        <v>0.3784722222</v>
      </c>
      <c r="CU115" s="63" t="str">
        <f t="shared" si="148"/>
        <v>0 hari 9 jam 5 menit 0</v>
      </c>
      <c r="CV115" s="327">
        <f t="shared" si="149"/>
        <v>0.7923611111</v>
      </c>
      <c r="CW115" s="63" t="str">
        <f t="shared" si="150"/>
        <v>0 hari 19 jam 1 menit 0</v>
      </c>
      <c r="CX115" s="101" t="s">
        <v>96</v>
      </c>
      <c r="CY115" s="101" t="s">
        <v>96</v>
      </c>
      <c r="CZ115" s="1517" t="s">
        <v>359</v>
      </c>
      <c r="DA115" s="1072" t="s">
        <v>6</v>
      </c>
    </row>
    <row r="116" ht="30.75" customHeight="1">
      <c r="A116" s="53">
        <v>4.0</v>
      </c>
      <c r="B116" s="54"/>
      <c r="C116" s="68"/>
      <c r="D116" s="1483"/>
      <c r="E116" s="1390" t="s">
        <v>1768</v>
      </c>
      <c r="F116" s="57" t="s">
        <v>387</v>
      </c>
      <c r="G116" s="58" t="s">
        <v>330</v>
      </c>
      <c r="H116" s="57" t="s">
        <v>2241</v>
      </c>
      <c r="I116" s="58" t="s">
        <v>1278</v>
      </c>
      <c r="J116" s="61" t="s">
        <v>2210</v>
      </c>
      <c r="K116" s="1444">
        <v>7000.0</v>
      </c>
      <c r="L116" s="298">
        <v>6870.236</v>
      </c>
      <c r="M116" s="473" t="s">
        <v>1815</v>
      </c>
      <c r="N116" s="58" t="s">
        <v>1815</v>
      </c>
      <c r="O116" s="58"/>
      <c r="P116" s="1486" t="s">
        <v>2234</v>
      </c>
      <c r="Q116" s="105"/>
      <c r="R116" s="105" t="s">
        <v>1825</v>
      </c>
      <c r="S116" s="105"/>
      <c r="T116" s="1483" t="s">
        <v>2197</v>
      </c>
      <c r="U116" s="160" t="s">
        <v>1224</v>
      </c>
      <c r="V116" s="160" t="s">
        <v>193</v>
      </c>
      <c r="W116" s="72">
        <v>45564.0</v>
      </c>
      <c r="X116" s="1445">
        <v>45564.25</v>
      </c>
      <c r="Y116" s="322">
        <v>45564.38125</v>
      </c>
      <c r="Z116" s="1446" t="str">
        <f t="shared" si="142"/>
        <v>0 hari 3 jam 9 menit 0</v>
      </c>
      <c r="AA116" s="68"/>
      <c r="AB116" s="1447"/>
      <c r="AC116" s="1447"/>
      <c r="AD116" s="1391" t="s">
        <v>191</v>
      </c>
      <c r="AE116" s="1544" t="s">
        <v>2245</v>
      </c>
      <c r="AF116" s="54" t="s">
        <v>193</v>
      </c>
      <c r="AG116" s="54"/>
      <c r="AH116" s="1486" t="s">
        <v>2025</v>
      </c>
      <c r="AI116" s="175" t="s">
        <v>1828</v>
      </c>
      <c r="AJ116" s="1069"/>
      <c r="AK116" s="1449"/>
      <c r="AL116" s="1449"/>
      <c r="AM116" s="159"/>
      <c r="AN116" s="159"/>
      <c r="AO116" s="159">
        <v>535703.0</v>
      </c>
      <c r="AP116" s="159" t="s">
        <v>192</v>
      </c>
      <c r="AQ116" s="160"/>
      <c r="AR116" s="160">
        <v>8.20240928034919E14</v>
      </c>
      <c r="AS116" s="160">
        <v>6700.0</v>
      </c>
      <c r="AT116" s="360">
        <v>3.18760808E8</v>
      </c>
      <c r="AU116" s="54"/>
      <c r="AV116" s="54"/>
      <c r="AW116" s="54"/>
      <c r="AX116" s="104"/>
      <c r="AY116" s="54" t="s">
        <v>193</v>
      </c>
      <c r="AZ116" s="54" t="s">
        <v>193</v>
      </c>
      <c r="BA116" s="54" t="s">
        <v>193</v>
      </c>
      <c r="BB116" s="54" t="s">
        <v>193</v>
      </c>
      <c r="BC116" s="54" t="s">
        <v>193</v>
      </c>
      <c r="BD116" s="54" t="s">
        <v>193</v>
      </c>
      <c r="BE116" s="54"/>
      <c r="BF116" s="104"/>
      <c r="BG116" s="104"/>
      <c r="BH116" s="54"/>
      <c r="BI116" s="54" t="s">
        <v>193</v>
      </c>
      <c r="BJ116" s="104"/>
      <c r="BK116" s="104"/>
      <c r="BL116" s="104"/>
      <c r="BM116" s="104"/>
      <c r="BN116" s="104"/>
      <c r="BO116" s="104"/>
      <c r="BP116" s="104"/>
      <c r="BQ116" s="104" t="s">
        <v>193</v>
      </c>
      <c r="BR116" s="104" t="s">
        <v>193</v>
      </c>
      <c r="BS116" s="104"/>
      <c r="BT116" s="104"/>
      <c r="BU116" s="104"/>
      <c r="BV116" s="104"/>
      <c r="BW116" s="104"/>
      <c r="BX116" s="104"/>
      <c r="BY116" s="68"/>
      <c r="BZ116" s="255">
        <v>45000.0</v>
      </c>
      <c r="CA116" s="1415" t="s">
        <v>194</v>
      </c>
      <c r="CB116" s="303">
        <v>3.0E7</v>
      </c>
      <c r="CC116" s="821"/>
      <c r="CD116" s="821"/>
      <c r="CE116" s="821">
        <v>45563.413194444445</v>
      </c>
      <c r="CF116" s="821">
        <v>45563.413194444445</v>
      </c>
      <c r="CG116" s="821">
        <v>45563.427083333336</v>
      </c>
      <c r="CH116" s="821">
        <v>45564.25</v>
      </c>
      <c r="CI116" s="327">
        <f t="shared" si="143"/>
        <v>0.8368055556</v>
      </c>
      <c r="CJ116" s="63" t="str">
        <f t="shared" si="144"/>
        <v>0 hari 20 jam 5 menit 0</v>
      </c>
      <c r="CK116" s="821"/>
      <c r="CL116" s="821">
        <v>45564.38125</v>
      </c>
      <c r="CM116" s="327">
        <f t="shared" si="145"/>
        <v>0.9680555556</v>
      </c>
      <c r="CN116" s="63" t="str">
        <f t="shared" si="146"/>
        <v>0 hari 23 jam 14 menit 0</v>
      </c>
      <c r="CO116" s="821"/>
      <c r="CP116" s="821">
        <v>45566.04513888889</v>
      </c>
      <c r="CQ116" s="821">
        <v>45566.04513888889</v>
      </c>
      <c r="CR116" s="821">
        <v>45566.04513888889</v>
      </c>
      <c r="CS116" s="821">
        <v>45566.625</v>
      </c>
      <c r="CT116" s="327">
        <f t="shared" si="147"/>
        <v>0.5798611111</v>
      </c>
      <c r="CU116" s="63" t="str">
        <f t="shared" si="148"/>
        <v>0 hari 13 jam 55 menit 0</v>
      </c>
      <c r="CV116" s="327">
        <f t="shared" si="149"/>
        <v>1.547916667</v>
      </c>
      <c r="CW116" s="63" t="str">
        <f t="shared" si="150"/>
        <v>1 hari 13 jam 9 menit 0</v>
      </c>
      <c r="CX116" s="101" t="s">
        <v>96</v>
      </c>
      <c r="CY116" s="101" t="s">
        <v>96</v>
      </c>
      <c r="CZ116" s="1517" t="s">
        <v>359</v>
      </c>
      <c r="DA116" s="1072" t="s">
        <v>6</v>
      </c>
    </row>
    <row r="117" ht="30.75" customHeight="1">
      <c r="A117" s="53">
        <v>5.0</v>
      </c>
      <c r="B117" s="54"/>
      <c r="C117" s="68"/>
      <c r="D117" s="1483"/>
      <c r="E117" s="1483" t="s">
        <v>2251</v>
      </c>
      <c r="F117" s="57" t="s">
        <v>2252</v>
      </c>
      <c r="G117" s="58" t="s">
        <v>2253</v>
      </c>
      <c r="H117" s="57" t="s">
        <v>2254</v>
      </c>
      <c r="I117" s="61" t="s">
        <v>2255</v>
      </c>
      <c r="J117" s="58" t="s">
        <v>2256</v>
      </c>
      <c r="K117" s="1444">
        <v>7200.0</v>
      </c>
      <c r="L117" s="298">
        <v>7219.373</v>
      </c>
      <c r="M117" s="473" t="s">
        <v>1815</v>
      </c>
      <c r="N117" s="58" t="s">
        <v>1815</v>
      </c>
      <c r="O117" s="58"/>
      <c r="P117" s="1486" t="s">
        <v>2244</v>
      </c>
      <c r="Q117" s="105"/>
      <c r="R117" s="105" t="s">
        <v>2257</v>
      </c>
      <c r="S117" s="105"/>
      <c r="T117" s="1483" t="s">
        <v>2258</v>
      </c>
      <c r="U117" s="160" t="s">
        <v>1724</v>
      </c>
      <c r="V117" s="160" t="s">
        <v>193</v>
      </c>
      <c r="W117" s="72">
        <v>45561.0</v>
      </c>
      <c r="X117" s="322">
        <v>45561.9375</v>
      </c>
      <c r="Y117" s="322">
        <v>45562.37777777778</v>
      </c>
      <c r="Z117" s="1446" t="str">
        <f t="shared" si="142"/>
        <v>0 hari 10 jam 34 menit 0</v>
      </c>
      <c r="AA117" s="68"/>
      <c r="AB117" s="1447"/>
      <c r="AC117" s="1447"/>
      <c r="AD117" s="1391" t="s">
        <v>191</v>
      </c>
      <c r="AE117" s="1544" t="s">
        <v>2259</v>
      </c>
      <c r="AF117" s="54" t="s">
        <v>193</v>
      </c>
      <c r="AG117" s="54"/>
      <c r="AH117" s="1486" t="s">
        <v>2025</v>
      </c>
      <c r="AI117" s="175" t="s">
        <v>1828</v>
      </c>
      <c r="AJ117" s="1069"/>
      <c r="AK117" s="1449"/>
      <c r="AL117" s="1449"/>
      <c r="AM117" s="159">
        <v>660000.0</v>
      </c>
      <c r="AN117" s="159"/>
      <c r="AO117" s="159">
        <v>660000.0</v>
      </c>
      <c r="AP117" s="159" t="s">
        <v>192</v>
      </c>
      <c r="AQ117" s="160"/>
      <c r="AR117" s="160"/>
      <c r="AS117" s="160"/>
      <c r="AT117" s="360"/>
      <c r="AU117" s="54"/>
      <c r="AV117" s="54"/>
      <c r="AW117" s="54"/>
      <c r="AX117" s="104"/>
      <c r="AY117" s="54"/>
      <c r="AZ117" s="54"/>
      <c r="BA117" s="54"/>
      <c r="BB117" s="54"/>
      <c r="BC117" s="54"/>
      <c r="BD117" s="54"/>
      <c r="BE117" s="54"/>
      <c r="BF117" s="104"/>
      <c r="BG117" s="104"/>
      <c r="BH117" s="54"/>
      <c r="BI117" s="5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  <c r="BY117" s="68"/>
      <c r="BZ117" s="255">
        <v>60000.0</v>
      </c>
      <c r="CA117" s="1415" t="s">
        <v>1843</v>
      </c>
      <c r="CB117" s="303">
        <v>3.0E7</v>
      </c>
      <c r="CC117" s="821"/>
      <c r="CD117" s="821"/>
      <c r="CE117" s="821">
        <v>45558.30902777778</v>
      </c>
      <c r="CF117" s="821">
        <v>45560.46527777778</v>
      </c>
      <c r="CG117" s="821">
        <v>45560.618055555555</v>
      </c>
      <c r="CH117" s="821">
        <v>45561.9375</v>
      </c>
      <c r="CI117" s="327">
        <f t="shared" si="143"/>
        <v>3.628472222</v>
      </c>
      <c r="CJ117" s="63" t="str">
        <f t="shared" si="144"/>
        <v>3 hari 15 jam 5 menit 0</v>
      </c>
      <c r="CK117" s="821"/>
      <c r="CL117" s="821">
        <v>45562.37777777778</v>
      </c>
      <c r="CM117" s="327">
        <f t="shared" si="145"/>
        <v>4.06875</v>
      </c>
      <c r="CN117" s="63" t="str">
        <f t="shared" si="146"/>
        <v>4 hari 1 jam 39 menit 0</v>
      </c>
      <c r="CO117" s="821"/>
      <c r="CP117" s="821">
        <v>45563.28125</v>
      </c>
      <c r="CQ117" s="821">
        <v>45563.98263888889</v>
      </c>
      <c r="CR117" s="821">
        <v>45563.98611111111</v>
      </c>
      <c r="CS117" s="821">
        <v>45564.614583333336</v>
      </c>
      <c r="CT117" s="327">
        <f t="shared" si="147"/>
        <v>1.333333333</v>
      </c>
      <c r="CU117" s="63" t="str">
        <f t="shared" si="148"/>
        <v>1 hari 8 jam 0 menit 0</v>
      </c>
      <c r="CV117" s="327">
        <f t="shared" si="149"/>
        <v>5.402083333</v>
      </c>
      <c r="CW117" s="63" t="str">
        <f t="shared" si="150"/>
        <v>5 hari 9 jam 39 menit 0</v>
      </c>
      <c r="CX117" s="101" t="s">
        <v>96</v>
      </c>
      <c r="CY117" s="101" t="s">
        <v>96</v>
      </c>
      <c r="CZ117" s="1517" t="s">
        <v>359</v>
      </c>
      <c r="DA117" s="1072" t="s">
        <v>6</v>
      </c>
    </row>
    <row r="118" ht="30.75" customHeight="1">
      <c r="A118" s="53">
        <v>6.0</v>
      </c>
      <c r="B118" s="54"/>
      <c r="C118" s="68"/>
      <c r="D118" s="1483"/>
      <c r="E118" s="1390" t="s">
        <v>1768</v>
      </c>
      <c r="F118" s="57" t="s">
        <v>387</v>
      </c>
      <c r="G118" s="58" t="s">
        <v>330</v>
      </c>
      <c r="H118" s="57" t="s">
        <v>2241</v>
      </c>
      <c r="I118" s="57" t="s">
        <v>2260</v>
      </c>
      <c r="J118" s="58" t="s">
        <v>2242</v>
      </c>
      <c r="K118" s="1444">
        <v>7000.0</v>
      </c>
      <c r="L118" s="298">
        <v>6943.759</v>
      </c>
      <c r="M118" s="473" t="s">
        <v>1815</v>
      </c>
      <c r="N118" s="58" t="s">
        <v>1815</v>
      </c>
      <c r="O118" s="58"/>
      <c r="P118" s="62">
        <v>45565.0</v>
      </c>
      <c r="Q118" s="105"/>
      <c r="R118" s="105" t="s">
        <v>1825</v>
      </c>
      <c r="S118" s="105"/>
      <c r="T118" s="1483" t="s">
        <v>2197</v>
      </c>
      <c r="U118" s="160" t="s">
        <v>1224</v>
      </c>
      <c r="V118" s="160" t="s">
        <v>193</v>
      </c>
      <c r="W118" s="72">
        <v>45565.0</v>
      </c>
      <c r="X118" s="1445">
        <v>45565.15277777778</v>
      </c>
      <c r="Y118" s="322">
        <v>45565.384722222225</v>
      </c>
      <c r="Z118" s="1446" t="str">
        <f t="shared" si="142"/>
        <v>0 hari 5 jam 34 menit 0</v>
      </c>
      <c r="AA118" s="68"/>
      <c r="AB118" s="1447"/>
      <c r="AC118" s="1447"/>
      <c r="AD118" s="1391" t="s">
        <v>191</v>
      </c>
      <c r="AE118" s="1544" t="s">
        <v>2245</v>
      </c>
      <c r="AF118" s="54" t="s">
        <v>193</v>
      </c>
      <c r="AG118" s="54"/>
      <c r="AH118" s="1486" t="s">
        <v>2025</v>
      </c>
      <c r="AI118" s="175" t="s">
        <v>1828</v>
      </c>
      <c r="AJ118" s="1069"/>
      <c r="AK118" s="1449"/>
      <c r="AL118" s="1449"/>
      <c r="AM118" s="159"/>
      <c r="AN118" s="159"/>
      <c r="AO118" s="159">
        <v>533395.0</v>
      </c>
      <c r="AP118" s="159" t="s">
        <v>192</v>
      </c>
      <c r="AQ118" s="160"/>
      <c r="AR118" s="160"/>
      <c r="AS118" s="160"/>
      <c r="AT118" s="360"/>
      <c r="AU118" s="54"/>
      <c r="AV118" s="54"/>
      <c r="AW118" s="54"/>
      <c r="AX118" s="104"/>
      <c r="AY118" s="54"/>
      <c r="AZ118" s="54"/>
      <c r="BA118" s="54"/>
      <c r="BB118" s="54"/>
      <c r="BC118" s="54"/>
      <c r="BD118" s="54"/>
      <c r="BE118" s="54"/>
      <c r="BF118" s="104"/>
      <c r="BG118" s="104"/>
      <c r="BH118" s="54"/>
      <c r="BI118" s="5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  <c r="BY118" s="68"/>
      <c r="BZ118" s="255">
        <v>45000.0</v>
      </c>
      <c r="CA118" s="1415" t="s">
        <v>194</v>
      </c>
      <c r="CB118" s="303">
        <v>3.0E7</v>
      </c>
      <c r="CC118" s="821"/>
      <c r="CD118" s="821"/>
      <c r="CE118" s="821">
        <v>45564.42361111111</v>
      </c>
      <c r="CF118" s="821">
        <v>45564.42361111111</v>
      </c>
      <c r="CG118" s="821">
        <v>45564.555555555555</v>
      </c>
      <c r="CH118" s="821">
        <v>45565.15277777778</v>
      </c>
      <c r="CI118" s="327">
        <f t="shared" si="143"/>
        <v>0.7291666667</v>
      </c>
      <c r="CJ118" s="63" t="str">
        <f t="shared" si="144"/>
        <v>0 hari 17 jam 30 menit 0</v>
      </c>
      <c r="CK118" s="821"/>
      <c r="CL118" s="821">
        <v>45565.384722222225</v>
      </c>
      <c r="CM118" s="327">
        <f t="shared" si="145"/>
        <v>0.9611111111</v>
      </c>
      <c r="CN118" s="63" t="str">
        <f t="shared" si="146"/>
        <v>0 hari 23 jam 4 menit 0</v>
      </c>
      <c r="CO118" s="821"/>
      <c r="CP118" s="821">
        <v>45566.70138888889</v>
      </c>
      <c r="CQ118" s="821">
        <v>45566.70138888889</v>
      </c>
      <c r="CR118" s="821">
        <v>45566.70138888889</v>
      </c>
      <c r="CS118" s="821">
        <v>45567.354166666664</v>
      </c>
      <c r="CT118" s="327">
        <f t="shared" si="147"/>
        <v>0.6527777778</v>
      </c>
      <c r="CU118" s="63" t="str">
        <f t="shared" si="148"/>
        <v>0 hari 15 jam 40 menit 0</v>
      </c>
      <c r="CV118" s="327">
        <f t="shared" si="149"/>
        <v>1.613888889</v>
      </c>
      <c r="CW118" s="63" t="str">
        <f t="shared" si="150"/>
        <v>1 hari 14 jam 44 menit 0</v>
      </c>
      <c r="CX118" s="101" t="s">
        <v>96</v>
      </c>
      <c r="CY118" s="101" t="s">
        <v>96</v>
      </c>
      <c r="CZ118" s="1517" t="s">
        <v>359</v>
      </c>
      <c r="DA118" s="1072" t="s">
        <v>6</v>
      </c>
    </row>
    <row r="119" ht="30.75" customHeight="1">
      <c r="A119" s="53">
        <v>7.0</v>
      </c>
      <c r="B119" s="54"/>
      <c r="C119" s="68"/>
      <c r="D119" s="1483"/>
      <c r="E119" s="1390" t="s">
        <v>1768</v>
      </c>
      <c r="F119" s="57" t="s">
        <v>387</v>
      </c>
      <c r="G119" s="58" t="s">
        <v>330</v>
      </c>
      <c r="H119" s="57" t="s">
        <v>2241</v>
      </c>
      <c r="I119" s="58" t="s">
        <v>1281</v>
      </c>
      <c r="J119" s="58" t="s">
        <v>2247</v>
      </c>
      <c r="K119" s="1444">
        <v>6600.0</v>
      </c>
      <c r="L119" s="298">
        <v>7006.447</v>
      </c>
      <c r="M119" s="473" t="s">
        <v>1815</v>
      </c>
      <c r="N119" s="58" t="s">
        <v>1815</v>
      </c>
      <c r="O119" s="473" t="s">
        <v>2261</v>
      </c>
      <c r="P119" s="62">
        <v>45566.0</v>
      </c>
      <c r="Q119" s="105"/>
      <c r="R119" s="105" t="s">
        <v>1825</v>
      </c>
      <c r="S119" s="105"/>
      <c r="T119" s="1483" t="s">
        <v>2197</v>
      </c>
      <c r="U119" s="160" t="s">
        <v>1224</v>
      </c>
      <c r="V119" s="160" t="s">
        <v>193</v>
      </c>
      <c r="W119" s="72">
        <v>45566.0</v>
      </c>
      <c r="X119" s="1445">
        <v>45566.28125</v>
      </c>
      <c r="Y119" s="322">
        <v>45566.42222222222</v>
      </c>
      <c r="Z119" s="1446" t="str">
        <f t="shared" si="142"/>
        <v>0 hari 3 jam 23 menit 0</v>
      </c>
      <c r="AA119" s="68"/>
      <c r="AB119" s="1447"/>
      <c r="AC119" s="1447"/>
      <c r="AD119" s="1391" t="s">
        <v>191</v>
      </c>
      <c r="AE119" s="1544" t="s">
        <v>2245</v>
      </c>
      <c r="AF119" s="54" t="s">
        <v>193</v>
      </c>
      <c r="AG119" s="54"/>
      <c r="AH119" s="1486" t="s">
        <v>2025</v>
      </c>
      <c r="AI119" s="175" t="s">
        <v>1828</v>
      </c>
      <c r="AJ119" s="1069"/>
      <c r="AK119" s="1449"/>
      <c r="AL119" s="1449"/>
      <c r="AM119" s="159"/>
      <c r="AN119" s="159"/>
      <c r="AO119" s="159">
        <v>532033.0</v>
      </c>
      <c r="AP119" s="159" t="s">
        <v>192</v>
      </c>
      <c r="AQ119" s="160"/>
      <c r="AR119" s="160"/>
      <c r="AS119" s="160"/>
      <c r="AT119" s="360"/>
      <c r="AU119" s="54"/>
      <c r="AV119" s="54"/>
      <c r="AW119" s="54"/>
      <c r="AX119" s="104"/>
      <c r="AY119" s="54"/>
      <c r="AZ119" s="54"/>
      <c r="BA119" s="54"/>
      <c r="BB119" s="54"/>
      <c r="BC119" s="54"/>
      <c r="BD119" s="54"/>
      <c r="BE119" s="54"/>
      <c r="BF119" s="104"/>
      <c r="BG119" s="104"/>
      <c r="BH119" s="54"/>
      <c r="BI119" s="5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  <c r="BY119" s="68"/>
      <c r="BZ119" s="255">
        <v>45000.0</v>
      </c>
      <c r="CA119" s="1415" t="s">
        <v>194</v>
      </c>
      <c r="CB119" s="303">
        <v>3.0E7</v>
      </c>
      <c r="CC119" s="821"/>
      <c r="CD119" s="821"/>
      <c r="CE119" s="821">
        <v>45565.760416666664</v>
      </c>
      <c r="CF119" s="821">
        <v>45565.760416666664</v>
      </c>
      <c r="CG119" s="821">
        <v>45565.76388888889</v>
      </c>
      <c r="CH119" s="821">
        <v>45566.28125</v>
      </c>
      <c r="CI119" s="327">
        <f t="shared" si="143"/>
        <v>0.5208333333</v>
      </c>
      <c r="CJ119" s="63" t="str">
        <f t="shared" si="144"/>
        <v>0 hari 12 jam 30 menit 0</v>
      </c>
      <c r="CK119" s="821"/>
      <c r="CL119" s="821">
        <v>45566.42222222222</v>
      </c>
      <c r="CM119" s="327">
        <f t="shared" si="145"/>
        <v>0.6618055556</v>
      </c>
      <c r="CN119" s="63" t="str">
        <f t="shared" si="146"/>
        <v>0 hari 15 jam 53 menit 0</v>
      </c>
      <c r="CO119" s="821"/>
      <c r="CP119" s="821">
        <v>45568.56597222222</v>
      </c>
      <c r="CQ119" s="821">
        <v>45568.56597222222</v>
      </c>
      <c r="CR119" s="821">
        <v>45568.56597222222</v>
      </c>
      <c r="CS119" s="821">
        <v>45569.291666666664</v>
      </c>
      <c r="CT119" s="327">
        <f t="shared" si="147"/>
        <v>0.7256944444</v>
      </c>
      <c r="CU119" s="63" t="str">
        <f t="shared" si="148"/>
        <v>0 hari 17 jam 25 menit 0</v>
      </c>
      <c r="CV119" s="327">
        <f t="shared" si="149"/>
        <v>1.3875</v>
      </c>
      <c r="CW119" s="63" t="str">
        <f t="shared" si="150"/>
        <v>1 hari 9 jam 18 menit 0</v>
      </c>
      <c r="CX119" s="101" t="s">
        <v>96</v>
      </c>
      <c r="CY119" s="101" t="s">
        <v>96</v>
      </c>
      <c r="CZ119" s="1517" t="s">
        <v>359</v>
      </c>
      <c r="DA119" s="1072" t="s">
        <v>6</v>
      </c>
    </row>
    <row r="120" ht="18.0" customHeight="1">
      <c r="A120" s="1508"/>
      <c r="B120" s="280"/>
      <c r="C120" s="1509"/>
      <c r="D120" s="1526"/>
      <c r="E120" s="1510"/>
      <c r="F120" s="1509"/>
      <c r="G120" s="1509"/>
      <c r="H120" s="1509"/>
      <c r="I120" s="1509"/>
      <c r="J120" s="1511" t="s">
        <v>111</v>
      </c>
      <c r="K120" s="1512">
        <f t="shared" ref="K120:L120" si="151">SUM(K113:K119)</f>
        <v>46200</v>
      </c>
      <c r="L120" s="1513">
        <f t="shared" si="151"/>
        <v>46666.211</v>
      </c>
      <c r="M120" s="1514"/>
      <c r="N120" s="1509"/>
      <c r="O120" s="1506"/>
      <c r="P120" s="1509"/>
      <c r="Q120" s="1554" t="s">
        <v>2216</v>
      </c>
      <c r="R120" s="283"/>
      <c r="S120" s="283"/>
      <c r="T120" s="1509"/>
      <c r="U120" s="1506"/>
      <c r="V120" s="1506"/>
      <c r="W120" s="280"/>
      <c r="X120" s="1506"/>
      <c r="Y120" s="288"/>
      <c r="Z120" s="1515"/>
      <c r="AA120" s="1515"/>
      <c r="AB120" s="1512"/>
      <c r="AC120" s="1512"/>
      <c r="AD120" s="1516"/>
      <c r="AE120" s="289"/>
      <c r="AF120" s="280"/>
      <c r="AG120" s="280"/>
      <c r="AH120" s="1506"/>
      <c r="AI120" s="1506"/>
      <c r="AJ120" s="280"/>
      <c r="AK120" s="1506"/>
      <c r="AL120" s="1506"/>
      <c r="AM120" s="1506"/>
      <c r="AN120" s="1506"/>
      <c r="AO120" s="1506"/>
      <c r="AP120" s="1506"/>
      <c r="AQ120" s="1506"/>
      <c r="AR120" s="1506"/>
      <c r="AS120" s="1516"/>
      <c r="AT120" s="280"/>
      <c r="AU120" s="280"/>
      <c r="AV120" s="280"/>
      <c r="AW120" s="289"/>
      <c r="AX120" s="289"/>
      <c r="AY120" s="289"/>
      <c r="AZ120" s="289"/>
      <c r="BA120" s="289"/>
      <c r="BB120" s="280"/>
      <c r="BC120" s="289"/>
      <c r="BD120" s="289"/>
      <c r="BE120" s="289"/>
      <c r="BF120" s="289"/>
      <c r="BG120" s="289"/>
      <c r="BH120" s="280"/>
      <c r="BI120" s="280"/>
      <c r="BJ120" s="289"/>
      <c r="BK120" s="289"/>
      <c r="BL120" s="289"/>
      <c r="BM120" s="289"/>
      <c r="BN120" s="289"/>
      <c r="BO120" s="280"/>
      <c r="BP120" s="289"/>
      <c r="BQ120" s="289"/>
      <c r="BR120" s="289"/>
      <c r="BS120" s="289"/>
      <c r="BT120" s="289"/>
      <c r="BU120" s="280"/>
      <c r="BV120" s="289"/>
      <c r="BW120" s="289"/>
      <c r="BX120" s="289"/>
      <c r="BY120" s="1516"/>
      <c r="BZ120" s="292"/>
      <c r="CA120" s="293"/>
      <c r="CB120" s="292"/>
      <c r="CC120" s="292"/>
      <c r="CD120" s="292"/>
      <c r="CE120" s="292"/>
      <c r="CF120" s="292"/>
      <c r="CG120" s="292"/>
      <c r="CH120" s="292"/>
      <c r="CI120" s="292"/>
      <c r="CJ120" s="292"/>
      <c r="CK120" s="292"/>
      <c r="CL120" s="292"/>
      <c r="CM120" s="292"/>
      <c r="CN120" s="292"/>
      <c r="CO120" s="292"/>
      <c r="CP120" s="292"/>
      <c r="CQ120" s="292"/>
      <c r="CR120" s="292"/>
      <c r="CS120" s="292"/>
      <c r="CT120" s="292"/>
      <c r="CU120" s="292"/>
      <c r="CV120" s="292"/>
      <c r="CW120" s="292"/>
      <c r="CX120" s="292"/>
      <c r="CY120" s="292"/>
      <c r="CZ120" s="294"/>
      <c r="DA120" s="294"/>
    </row>
    <row r="121" ht="63.75" customHeight="1">
      <c r="A121" s="53">
        <v>1.0</v>
      </c>
      <c r="B121" s="54"/>
      <c r="C121" s="68" t="s">
        <v>8</v>
      </c>
      <c r="D121" s="1559" t="s">
        <v>2262</v>
      </c>
      <c r="E121" s="604" t="s">
        <v>2263</v>
      </c>
      <c r="F121" s="58" t="s">
        <v>183</v>
      </c>
      <c r="G121" s="58" t="s">
        <v>2264</v>
      </c>
      <c r="H121" s="58" t="s">
        <v>2124</v>
      </c>
      <c r="I121" s="57" t="s">
        <v>1250</v>
      </c>
      <c r="J121" s="57" t="s">
        <v>2265</v>
      </c>
      <c r="K121" s="1444">
        <v>7800.0</v>
      </c>
      <c r="L121" s="298">
        <v>7800.072</v>
      </c>
      <c r="M121" s="61" t="s">
        <v>2266</v>
      </c>
      <c r="N121" s="58" t="s">
        <v>1815</v>
      </c>
      <c r="O121" s="1556" t="s">
        <v>2267</v>
      </c>
      <c r="P121" s="62">
        <v>45555.0</v>
      </c>
      <c r="Q121" s="105"/>
      <c r="R121" s="105" t="s">
        <v>2268</v>
      </c>
      <c r="S121" s="105"/>
      <c r="T121" s="1483" t="s">
        <v>540</v>
      </c>
      <c r="U121" s="160" t="s">
        <v>189</v>
      </c>
      <c r="V121" s="160" t="s">
        <v>193</v>
      </c>
      <c r="W121" s="72">
        <v>45555.0</v>
      </c>
      <c r="X121" s="1445">
        <v>45555.65972222222</v>
      </c>
      <c r="Y121" s="322">
        <v>45556.65347222222</v>
      </c>
      <c r="Z121" s="1446" t="str">
        <f t="shared" ref="Z121:Z123" si="152">INT(Y121-X121)&amp;" hari "&amp;HOUR(MOD(Y121-X121,1))&amp;" jam "&amp;MINUTE(MOD(Y121-X121,1))&amp;" menit "&amp;SECOND(MOD(Y121-X121,1))</f>
        <v>0 hari 23 jam 51 menit 0</v>
      </c>
      <c r="AA121" s="68"/>
      <c r="AB121" s="1447"/>
      <c r="AC121" s="1447"/>
      <c r="AD121" s="1391" t="s">
        <v>191</v>
      </c>
      <c r="AE121" s="1545" t="s">
        <v>2269</v>
      </c>
      <c r="AF121" s="54" t="s">
        <v>193</v>
      </c>
      <c r="AG121" s="54" t="s">
        <v>193</v>
      </c>
      <c r="AH121" s="1486" t="s">
        <v>2025</v>
      </c>
      <c r="AI121" s="175" t="s">
        <v>1828</v>
      </c>
      <c r="AJ121" s="1069"/>
      <c r="AK121" s="1560" t="s">
        <v>193</v>
      </c>
      <c r="AL121" s="1560" t="s">
        <v>193</v>
      </c>
      <c r="AM121" s="159" t="s">
        <v>2270</v>
      </c>
      <c r="AN121" s="159" t="s">
        <v>2270</v>
      </c>
      <c r="AO121" s="159" t="s">
        <v>2271</v>
      </c>
      <c r="AP121" s="159" t="s">
        <v>192</v>
      </c>
      <c r="AQ121" s="160"/>
      <c r="AR121" s="160">
        <v>8.20240917539053E14</v>
      </c>
      <c r="AS121" s="160" t="s">
        <v>2028</v>
      </c>
      <c r="AT121" s="360" t="s">
        <v>2272</v>
      </c>
      <c r="AU121" s="54" t="s">
        <v>193</v>
      </c>
      <c r="AV121" s="54" t="s">
        <v>96</v>
      </c>
      <c r="AW121" s="54"/>
      <c r="AX121" s="104"/>
      <c r="AY121" s="54" t="s">
        <v>193</v>
      </c>
      <c r="AZ121" s="54" t="s">
        <v>193</v>
      </c>
      <c r="BA121" s="54" t="s">
        <v>193</v>
      </c>
      <c r="BB121" s="54" t="s">
        <v>193</v>
      </c>
      <c r="BC121" s="54" t="s">
        <v>193</v>
      </c>
      <c r="BD121" s="54" t="s">
        <v>193</v>
      </c>
      <c r="BE121" s="54"/>
      <c r="BF121" s="104"/>
      <c r="BG121" s="104"/>
      <c r="BH121" s="54"/>
      <c r="BI121" s="54" t="s">
        <v>193</v>
      </c>
      <c r="BJ121" s="104"/>
      <c r="BK121" s="104" t="s">
        <v>193</v>
      </c>
      <c r="BL121" s="104"/>
      <c r="BM121" s="104"/>
      <c r="BN121" s="104"/>
      <c r="BO121" s="104"/>
      <c r="BP121" s="104"/>
      <c r="BQ121" s="104" t="s">
        <v>193</v>
      </c>
      <c r="BR121" s="104" t="s">
        <v>193</v>
      </c>
      <c r="BS121" s="104" t="s">
        <v>193</v>
      </c>
      <c r="BT121" s="104" t="s">
        <v>193</v>
      </c>
      <c r="BU121" s="104" t="s">
        <v>193</v>
      </c>
      <c r="BV121" s="104"/>
      <c r="BW121" s="104"/>
      <c r="BX121" s="104"/>
      <c r="BY121" s="68"/>
      <c r="BZ121" s="255">
        <v>77500.0</v>
      </c>
      <c r="CA121" s="1415" t="s">
        <v>194</v>
      </c>
      <c r="CB121" s="303">
        <v>3.0E7</v>
      </c>
      <c r="CC121" s="821"/>
      <c r="CD121" s="821"/>
      <c r="CE121" s="821">
        <v>45552.75</v>
      </c>
      <c r="CF121" s="821">
        <v>45554.65277777778</v>
      </c>
      <c r="CG121" s="821">
        <v>45555.319444444445</v>
      </c>
      <c r="CH121" s="821">
        <v>45555.649305555555</v>
      </c>
      <c r="CI121" s="327">
        <f t="shared" ref="CI121:CI123" si="153">CH121-CE121</f>
        <v>2.899305556</v>
      </c>
      <c r="CJ121" s="63" t="str">
        <f t="shared" ref="CJ121:CJ123" si="154">INT(CH121-CE121)&amp;" hari "&amp;HOUR(MOD(CH121-CE121,1))&amp;" jam "&amp;MINUTE(MOD(CH121-CE121,1))&amp;" menit "&amp;SECOND(MOD(CH121-CE121,1))</f>
        <v>2 hari 21 jam 35 menit 0</v>
      </c>
      <c r="CK121" s="821"/>
      <c r="CL121" s="821">
        <v>45556.65347222222</v>
      </c>
      <c r="CM121" s="327">
        <f t="shared" ref="CM121:CM123" si="155">CL121-CE121</f>
        <v>3.903472222</v>
      </c>
      <c r="CN121" s="63" t="str">
        <f t="shared" ref="CN121:CN123" si="156">INT(CL121-CE121)&amp;" hari "&amp;HOUR(MOD(CL121-CE121,1))&amp;" jam "&amp;MINUTE(MOD(CL121-CE121,1))&amp;" menit "&amp;SECOND(MOD(CL121-CE121,1))</f>
        <v>3 hari 21 jam 41 menit 0</v>
      </c>
      <c r="CO121" s="821"/>
      <c r="CP121" s="821">
        <v>45561.52777777778</v>
      </c>
      <c r="CQ121" s="821">
        <v>45564.819444444445</v>
      </c>
      <c r="CR121" s="821">
        <v>45564.84722222222</v>
      </c>
      <c r="CS121" s="821">
        <v>45565.46527777778</v>
      </c>
      <c r="CT121" s="327">
        <f t="shared" ref="CT121:CT123" si="157">CS121-CP121</f>
        <v>3.9375</v>
      </c>
      <c r="CU121" s="63" t="str">
        <f t="shared" ref="CU121:CU123" si="158">INT(CS121-CP121)&amp;" hari "&amp;HOUR(MOD(CS121-CP121,1))&amp;" jam "&amp;MINUTE(MOD(CS121-CP121,1))&amp;" menit "&amp;SECOND(MOD(CS121-CP121,1))</f>
        <v>3 hari 22 jam 30 menit 0</v>
      </c>
      <c r="CV121" s="327">
        <f t="shared" ref="CV121:CV123" si="159">CM121+CT121</f>
        <v>7.840972222</v>
      </c>
      <c r="CW121" s="63" t="str">
        <f t="shared" ref="CW121:CW123" si="160">INT(CV121)&amp;" hari "&amp;HOUR(MOD(CV121,1))&amp;" jam "&amp;MINUTE(MOD(CV121,1))&amp;" menit "&amp;SECOND(MOD(CV121,1))</f>
        <v>7 hari 20 jam 11 menit 0</v>
      </c>
      <c r="CX121" s="54">
        <v>2.5</v>
      </c>
      <c r="CY121" s="54" t="s">
        <v>2273</v>
      </c>
      <c r="CZ121" s="1072"/>
      <c r="DA121" s="1072" t="s">
        <v>8</v>
      </c>
    </row>
    <row r="122" ht="30.75" customHeight="1">
      <c r="A122" s="53">
        <v>2.0</v>
      </c>
      <c r="B122" s="54"/>
      <c r="C122" s="68"/>
      <c r="D122" s="604" t="s">
        <v>2274</v>
      </c>
      <c r="E122" s="604" t="s">
        <v>2263</v>
      </c>
      <c r="F122" s="58" t="s">
        <v>183</v>
      </c>
      <c r="G122" s="58" t="s">
        <v>2264</v>
      </c>
      <c r="H122" s="58" t="s">
        <v>2124</v>
      </c>
      <c r="I122" s="57" t="s">
        <v>1262</v>
      </c>
      <c r="J122" s="57" t="s">
        <v>2275</v>
      </c>
      <c r="K122" s="1557">
        <v>7600.0</v>
      </c>
      <c r="L122" s="298">
        <v>7602.255</v>
      </c>
      <c r="M122" s="61" t="s">
        <v>2266</v>
      </c>
      <c r="N122" s="58" t="s">
        <v>1815</v>
      </c>
      <c r="O122" s="1556" t="s">
        <v>2276</v>
      </c>
      <c r="P122" s="62">
        <v>45557.0</v>
      </c>
      <c r="Q122" s="105"/>
      <c r="R122" s="105" t="s">
        <v>2268</v>
      </c>
      <c r="S122" s="105"/>
      <c r="T122" s="1483" t="s">
        <v>540</v>
      </c>
      <c r="U122" s="160" t="s">
        <v>189</v>
      </c>
      <c r="V122" s="160" t="s">
        <v>193</v>
      </c>
      <c r="W122" s="72">
        <v>45557.0</v>
      </c>
      <c r="X122" s="1445">
        <v>45557.586805555555</v>
      </c>
      <c r="Y122" s="322">
        <v>45558.68263888889</v>
      </c>
      <c r="Z122" s="1446" t="str">
        <f t="shared" si="152"/>
        <v>1 hari 2 jam 18 menit 0</v>
      </c>
      <c r="AA122" s="68"/>
      <c r="AB122" s="1447"/>
      <c r="AC122" s="1447"/>
      <c r="AD122" s="1391" t="s">
        <v>191</v>
      </c>
      <c r="AE122" s="1545" t="s">
        <v>2269</v>
      </c>
      <c r="AF122" s="54" t="s">
        <v>193</v>
      </c>
      <c r="AG122" s="54" t="s">
        <v>193</v>
      </c>
      <c r="AH122" s="1486" t="s">
        <v>2025</v>
      </c>
      <c r="AI122" s="175" t="s">
        <v>1828</v>
      </c>
      <c r="AJ122" s="1069"/>
      <c r="AK122" s="1560" t="s">
        <v>193</v>
      </c>
      <c r="AL122" s="1560" t="s">
        <v>193</v>
      </c>
      <c r="AM122" s="159" t="s">
        <v>2270</v>
      </c>
      <c r="AN122" s="159" t="s">
        <v>2270</v>
      </c>
      <c r="AO122" s="159" t="s">
        <v>2277</v>
      </c>
      <c r="AP122" s="159" t="s">
        <v>192</v>
      </c>
      <c r="AQ122" s="160"/>
      <c r="AR122" s="160">
        <v>8.20240917552328E14</v>
      </c>
      <c r="AS122" s="160" t="s">
        <v>2028</v>
      </c>
      <c r="AT122" s="360" t="s">
        <v>2272</v>
      </c>
      <c r="AU122" s="54" t="s">
        <v>193</v>
      </c>
      <c r="AV122" s="54" t="s">
        <v>96</v>
      </c>
      <c r="AW122" s="54"/>
      <c r="AX122" s="104"/>
      <c r="AY122" s="482" t="s">
        <v>193</v>
      </c>
      <c r="AZ122" s="54" t="s">
        <v>193</v>
      </c>
      <c r="BA122" s="54" t="s">
        <v>193</v>
      </c>
      <c r="BB122" s="54" t="s">
        <v>193</v>
      </c>
      <c r="BC122" s="54" t="s">
        <v>193</v>
      </c>
      <c r="BD122" s="54" t="s">
        <v>193</v>
      </c>
      <c r="BE122" s="54"/>
      <c r="BF122" s="104"/>
      <c r="BG122" s="104"/>
      <c r="BH122" s="54"/>
      <c r="BI122" s="54" t="s">
        <v>193</v>
      </c>
      <c r="BJ122" s="104"/>
      <c r="BK122" s="104" t="s">
        <v>193</v>
      </c>
      <c r="BL122" s="104"/>
      <c r="BM122" s="104"/>
      <c r="BN122" s="104"/>
      <c r="BO122" s="104"/>
      <c r="BP122" s="104"/>
      <c r="BQ122" s="104" t="s">
        <v>193</v>
      </c>
      <c r="BR122" s="104" t="s">
        <v>193</v>
      </c>
      <c r="BS122" s="104" t="s">
        <v>193</v>
      </c>
      <c r="BT122" s="104" t="s">
        <v>193</v>
      </c>
      <c r="BU122" s="104" t="s">
        <v>193</v>
      </c>
      <c r="BV122" s="104"/>
      <c r="BW122" s="104"/>
      <c r="BX122" s="104"/>
      <c r="BY122" s="68"/>
      <c r="BZ122" s="255">
        <v>77500.0</v>
      </c>
      <c r="CA122" s="1415" t="s">
        <v>194</v>
      </c>
      <c r="CB122" s="303">
        <v>3.0E7</v>
      </c>
      <c r="CC122" s="821"/>
      <c r="CD122" s="821"/>
      <c r="CE122" s="821">
        <v>45555.70486111111</v>
      </c>
      <c r="CF122" s="821">
        <v>45556.65972222222</v>
      </c>
      <c r="CG122" s="821">
        <v>45556.958333333336</v>
      </c>
      <c r="CH122" s="821">
        <v>45557.586805555555</v>
      </c>
      <c r="CI122" s="327">
        <f t="shared" si="153"/>
        <v>1.881944444</v>
      </c>
      <c r="CJ122" s="63" t="str">
        <f t="shared" si="154"/>
        <v>1 hari 21 jam 10 menit 0</v>
      </c>
      <c r="CK122" s="821"/>
      <c r="CL122" s="821">
        <v>45558.68263888889</v>
      </c>
      <c r="CM122" s="327">
        <f t="shared" si="155"/>
        <v>2.977777778</v>
      </c>
      <c r="CN122" s="63" t="str">
        <f t="shared" si="156"/>
        <v>2 hari 23 jam 28 menit 0</v>
      </c>
      <c r="CO122" s="821"/>
      <c r="CP122" s="821">
        <v>45562.368055555555</v>
      </c>
      <c r="CQ122" s="821">
        <v>45565.42361111111</v>
      </c>
      <c r="CR122" s="821">
        <v>45565.493055555555</v>
      </c>
      <c r="CS122" s="821">
        <v>45566.25</v>
      </c>
      <c r="CT122" s="327">
        <f t="shared" si="157"/>
        <v>3.881944444</v>
      </c>
      <c r="CU122" s="63" t="str">
        <f t="shared" si="158"/>
        <v>3 hari 21 jam 10 menit 0</v>
      </c>
      <c r="CV122" s="327">
        <f t="shared" si="159"/>
        <v>6.859722222</v>
      </c>
      <c r="CW122" s="63" t="str">
        <f t="shared" si="160"/>
        <v>6 hari 20 jam 38 menit 0</v>
      </c>
      <c r="CX122" s="54">
        <v>1.5</v>
      </c>
      <c r="CY122" s="54" t="s">
        <v>2278</v>
      </c>
      <c r="CZ122" s="1072"/>
      <c r="DA122" s="1072" t="s">
        <v>8</v>
      </c>
    </row>
    <row r="123" ht="30.75" customHeight="1">
      <c r="A123" s="53">
        <v>3.0</v>
      </c>
      <c r="B123" s="54"/>
      <c r="C123" s="68"/>
      <c r="D123" s="1483" t="s">
        <v>2279</v>
      </c>
      <c r="E123" s="604" t="s">
        <v>2263</v>
      </c>
      <c r="F123" s="58" t="s">
        <v>183</v>
      </c>
      <c r="G123" s="58" t="s">
        <v>2264</v>
      </c>
      <c r="H123" s="58" t="s">
        <v>2124</v>
      </c>
      <c r="I123" s="57" t="s">
        <v>1269</v>
      </c>
      <c r="J123" s="57" t="s">
        <v>2280</v>
      </c>
      <c r="K123" s="1557">
        <v>6000.0</v>
      </c>
      <c r="L123" s="298">
        <v>6006.645</v>
      </c>
      <c r="M123" s="473" t="s">
        <v>1815</v>
      </c>
      <c r="N123" s="58" t="s">
        <v>1815</v>
      </c>
      <c r="O123" s="473" t="s">
        <v>2281</v>
      </c>
      <c r="P123" s="62">
        <v>45564.0</v>
      </c>
      <c r="Q123" s="105"/>
      <c r="R123" s="105" t="s">
        <v>2268</v>
      </c>
      <c r="S123" s="105"/>
      <c r="T123" s="1483" t="s">
        <v>540</v>
      </c>
      <c r="U123" s="160" t="s">
        <v>189</v>
      </c>
      <c r="V123" s="160" t="s">
        <v>193</v>
      </c>
      <c r="W123" s="72">
        <v>45564.0</v>
      </c>
      <c r="X123" s="1445">
        <v>45564.458333333336</v>
      </c>
      <c r="Y123" s="322">
        <v>45564.81527777778</v>
      </c>
      <c r="Z123" s="1446" t="str">
        <f t="shared" si="152"/>
        <v>0 hari 8 jam 34 menit 0</v>
      </c>
      <c r="AA123" s="68"/>
      <c r="AB123" s="1447"/>
      <c r="AC123" s="1447"/>
      <c r="AD123" s="1391" t="s">
        <v>191</v>
      </c>
      <c r="AE123" s="1545" t="s">
        <v>2269</v>
      </c>
      <c r="AF123" s="54" t="s">
        <v>193</v>
      </c>
      <c r="AG123" s="54" t="s">
        <v>193</v>
      </c>
      <c r="AH123" s="1486" t="s">
        <v>2025</v>
      </c>
      <c r="AI123" s="175" t="s">
        <v>1828</v>
      </c>
      <c r="AJ123" s="1069"/>
      <c r="AK123" s="1560" t="s">
        <v>193</v>
      </c>
      <c r="AL123" s="1560" t="s">
        <v>193</v>
      </c>
      <c r="AM123" s="159" t="s">
        <v>2270</v>
      </c>
      <c r="AN123" s="159" t="s">
        <v>2270</v>
      </c>
      <c r="AO123" s="159" t="s">
        <v>2282</v>
      </c>
      <c r="AP123" s="159" t="s">
        <v>192</v>
      </c>
      <c r="AQ123" s="160"/>
      <c r="AR123" s="160">
        <v>8.20240923256597E14</v>
      </c>
      <c r="AS123" s="160" t="s">
        <v>2067</v>
      </c>
      <c r="AT123" s="360" t="s">
        <v>2283</v>
      </c>
      <c r="AU123" s="54" t="s">
        <v>193</v>
      </c>
      <c r="AV123" s="54" t="s">
        <v>96</v>
      </c>
      <c r="AW123" s="54"/>
      <c r="AX123" s="104"/>
      <c r="AY123" s="482" t="s">
        <v>193</v>
      </c>
      <c r="AZ123" s="54" t="s">
        <v>193</v>
      </c>
      <c r="BA123" s="54" t="s">
        <v>193</v>
      </c>
      <c r="BB123" s="54" t="s">
        <v>193</v>
      </c>
      <c r="BC123" s="54" t="s">
        <v>193</v>
      </c>
      <c r="BD123" s="54" t="s">
        <v>193</v>
      </c>
      <c r="BE123" s="54"/>
      <c r="BF123" s="104"/>
      <c r="BG123" s="104"/>
      <c r="BH123" s="54"/>
      <c r="BI123" s="54" t="s">
        <v>193</v>
      </c>
      <c r="BJ123" s="104"/>
      <c r="BK123" s="104" t="s">
        <v>193</v>
      </c>
      <c r="BL123" s="104"/>
      <c r="BM123" s="104"/>
      <c r="BN123" s="104"/>
      <c r="BO123" s="104"/>
      <c r="BP123" s="104"/>
      <c r="BQ123" s="104" t="s">
        <v>193</v>
      </c>
      <c r="BR123" s="104" t="s">
        <v>193</v>
      </c>
      <c r="BS123" s="104" t="s">
        <v>193</v>
      </c>
      <c r="BT123" s="104" t="s">
        <v>193</v>
      </c>
      <c r="BU123" s="104" t="s">
        <v>193</v>
      </c>
      <c r="BV123" s="104"/>
      <c r="BW123" s="104"/>
      <c r="BX123" s="104"/>
      <c r="BY123" s="68"/>
      <c r="BZ123" s="255">
        <v>77500.0</v>
      </c>
      <c r="CA123" s="1415" t="s">
        <v>194</v>
      </c>
      <c r="CB123" s="303">
        <v>3.0E7</v>
      </c>
      <c r="CC123" s="821"/>
      <c r="CD123" s="821"/>
      <c r="CE123" s="821">
        <v>45562.479166666664</v>
      </c>
      <c r="CF123" s="821">
        <v>45563.77777777778</v>
      </c>
      <c r="CG123" s="821">
        <v>45564.041666666664</v>
      </c>
      <c r="CH123" s="821">
        <v>45564.458333333336</v>
      </c>
      <c r="CI123" s="327">
        <f t="shared" si="153"/>
        <v>1.979166667</v>
      </c>
      <c r="CJ123" s="63" t="str">
        <f t="shared" si="154"/>
        <v>1 hari 23 jam 30 menit 0</v>
      </c>
      <c r="CK123" s="821"/>
      <c r="CL123" s="821">
        <v>45564.81527777778</v>
      </c>
      <c r="CM123" s="327">
        <f t="shared" si="155"/>
        <v>2.336111111</v>
      </c>
      <c r="CN123" s="63" t="str">
        <f t="shared" si="156"/>
        <v>2 hari 8 jam 4 menit 0</v>
      </c>
      <c r="CO123" s="821"/>
      <c r="CP123" s="821">
        <v>45566.395833333336</v>
      </c>
      <c r="CQ123" s="821">
        <v>45566.395833333336</v>
      </c>
      <c r="CR123" s="821">
        <v>45566.42361111111</v>
      </c>
      <c r="CS123" s="821">
        <v>45566.947916666664</v>
      </c>
      <c r="CT123" s="327">
        <f t="shared" si="157"/>
        <v>0.5520833333</v>
      </c>
      <c r="CU123" s="63" t="str">
        <f t="shared" si="158"/>
        <v>0 hari 13 jam 15 menit 0</v>
      </c>
      <c r="CV123" s="327">
        <f t="shared" si="159"/>
        <v>2.888194444</v>
      </c>
      <c r="CW123" s="63" t="str">
        <f t="shared" si="160"/>
        <v>2 hari 21 jam 19 menit 0</v>
      </c>
      <c r="CX123" s="63"/>
      <c r="CY123" s="63"/>
      <c r="CZ123" s="1517" t="s">
        <v>359</v>
      </c>
      <c r="DA123" s="1072" t="s">
        <v>8</v>
      </c>
    </row>
    <row r="124" ht="16.5" customHeight="1">
      <c r="A124" s="1508"/>
      <c r="B124" s="280"/>
      <c r="C124" s="1509"/>
      <c r="D124" s="1526"/>
      <c r="E124" s="1510"/>
      <c r="F124" s="1509"/>
      <c r="G124" s="1509"/>
      <c r="H124" s="1509"/>
      <c r="I124" s="1509"/>
      <c r="J124" s="1561" t="s">
        <v>111</v>
      </c>
      <c r="K124" s="1512">
        <f t="shared" ref="K124:L124" si="161">SUM(K121:K123)</f>
        <v>21400</v>
      </c>
      <c r="L124" s="1513">
        <f t="shared" si="161"/>
        <v>21408.972</v>
      </c>
      <c r="M124" s="1514"/>
      <c r="N124" s="1509"/>
      <c r="O124" s="1506"/>
      <c r="P124" s="1509"/>
      <c r="Q124" s="1554" t="s">
        <v>2239</v>
      </c>
      <c r="R124" s="283"/>
      <c r="S124" s="283"/>
      <c r="T124" s="1509"/>
      <c r="U124" s="1506"/>
      <c r="V124" s="1506"/>
      <c r="W124" s="280"/>
      <c r="X124" s="1506"/>
      <c r="Y124" s="288"/>
      <c r="Z124" s="1515"/>
      <c r="AA124" s="1515"/>
      <c r="AB124" s="1512"/>
      <c r="AC124" s="1512"/>
      <c r="AD124" s="1516"/>
      <c r="AE124" s="289"/>
      <c r="AF124" s="280"/>
      <c r="AG124" s="280"/>
      <c r="AH124" s="1506"/>
      <c r="AI124" s="1506"/>
      <c r="AJ124" s="280"/>
      <c r="AK124" s="1506"/>
      <c r="AL124" s="1506"/>
      <c r="AM124" s="1506"/>
      <c r="AN124" s="1506"/>
      <c r="AO124" s="1506"/>
      <c r="AP124" s="1506"/>
      <c r="AQ124" s="1506"/>
      <c r="AR124" s="1506"/>
      <c r="AS124" s="1516"/>
      <c r="AT124" s="280"/>
      <c r="AU124" s="280"/>
      <c r="AV124" s="280"/>
      <c r="AW124" s="289"/>
      <c r="AX124" s="289"/>
      <c r="AY124" s="289"/>
      <c r="AZ124" s="289"/>
      <c r="BA124" s="289"/>
      <c r="BB124" s="280"/>
      <c r="BC124" s="289"/>
      <c r="BD124" s="289"/>
      <c r="BE124" s="289"/>
      <c r="BF124" s="289"/>
      <c r="BG124" s="289"/>
      <c r="BH124" s="280"/>
      <c r="BI124" s="280"/>
      <c r="BJ124" s="289"/>
      <c r="BK124" s="289"/>
      <c r="BL124" s="289"/>
      <c r="BM124" s="289"/>
      <c r="BN124" s="289"/>
      <c r="BO124" s="280"/>
      <c r="BP124" s="289"/>
      <c r="BQ124" s="289"/>
      <c r="BR124" s="289"/>
      <c r="BS124" s="289"/>
      <c r="BT124" s="289"/>
      <c r="BU124" s="280"/>
      <c r="BV124" s="289"/>
      <c r="BW124" s="289"/>
      <c r="BX124" s="289"/>
      <c r="BY124" s="1516"/>
      <c r="BZ124" s="292"/>
      <c r="CA124" s="293"/>
      <c r="CB124" s="292"/>
      <c r="CC124" s="292"/>
      <c r="CD124" s="292"/>
      <c r="CE124" s="292"/>
      <c r="CF124" s="292"/>
      <c r="CG124" s="292"/>
      <c r="CH124" s="292"/>
      <c r="CI124" s="292"/>
      <c r="CJ124" s="292"/>
      <c r="CK124" s="292"/>
      <c r="CL124" s="292"/>
      <c r="CM124" s="292"/>
      <c r="CN124" s="292"/>
      <c r="CO124" s="292"/>
      <c r="CP124" s="292"/>
      <c r="CQ124" s="292"/>
      <c r="CR124" s="292"/>
      <c r="CS124" s="292"/>
      <c r="CT124" s="292"/>
      <c r="CU124" s="292"/>
      <c r="CV124" s="292"/>
      <c r="CW124" s="292"/>
      <c r="CX124" s="292"/>
      <c r="CY124" s="292"/>
      <c r="CZ124" s="294"/>
      <c r="DA124" s="294"/>
    </row>
    <row r="125" ht="30.75" customHeight="1">
      <c r="A125" s="53">
        <v>1.0</v>
      </c>
      <c r="B125" s="54"/>
      <c r="C125" s="57" t="s">
        <v>6</v>
      </c>
      <c r="D125" s="61" t="s">
        <v>2284</v>
      </c>
      <c r="E125" s="1390" t="s">
        <v>1768</v>
      </c>
      <c r="F125" s="57" t="s">
        <v>2285</v>
      </c>
      <c r="G125" s="58" t="s">
        <v>330</v>
      </c>
      <c r="H125" s="57" t="s">
        <v>2241</v>
      </c>
      <c r="I125" s="57" t="s">
        <v>2286</v>
      </c>
      <c r="J125" s="58" t="s">
        <v>2287</v>
      </c>
      <c r="K125" s="297">
        <v>7300.0</v>
      </c>
      <c r="L125" s="298">
        <v>6994.733</v>
      </c>
      <c r="M125" s="473" t="s">
        <v>1815</v>
      </c>
      <c r="N125" s="58" t="s">
        <v>1815</v>
      </c>
      <c r="O125" s="473" t="s">
        <v>2288</v>
      </c>
      <c r="P125" s="1562">
        <v>45575.0</v>
      </c>
      <c r="Q125" s="105"/>
      <c r="R125" s="105" t="s">
        <v>1825</v>
      </c>
      <c r="S125" s="247"/>
      <c r="T125" s="1483" t="s">
        <v>2197</v>
      </c>
      <c r="U125" s="160" t="s">
        <v>1224</v>
      </c>
      <c r="V125" s="160" t="s">
        <v>193</v>
      </c>
      <c r="W125" s="72">
        <v>45575.0</v>
      </c>
      <c r="X125" s="1445">
        <v>45575.854166666664</v>
      </c>
      <c r="Y125" s="1445">
        <v>45575.96805555555</v>
      </c>
      <c r="Z125" s="1446" t="str">
        <f t="shared" ref="Z125:Z131" si="162">INT(Y125-X125)&amp;" hari "&amp;HOUR(MOD(Y125-X125,1))&amp;" jam "&amp;MINUTE(MOD(Y125-X125,1))&amp;" menit "&amp;SECOND(MOD(Y125-X125,1))</f>
        <v>0 hari 2 jam 44 menit 0</v>
      </c>
      <c r="AA125" s="1563"/>
      <c r="AB125" s="1563"/>
      <c r="AC125" s="1563"/>
      <c r="AD125" s="1544" t="s">
        <v>191</v>
      </c>
      <c r="AE125" s="1544" t="s">
        <v>2245</v>
      </c>
      <c r="AF125" s="54" t="s">
        <v>193</v>
      </c>
      <c r="AG125" s="54" t="s">
        <v>193</v>
      </c>
      <c r="AH125" s="1486" t="s">
        <v>2025</v>
      </c>
      <c r="AI125" s="175" t="s">
        <v>1828</v>
      </c>
      <c r="AJ125" s="1564"/>
      <c r="AK125" s="1560" t="s">
        <v>193</v>
      </c>
      <c r="AL125" s="1560" t="s">
        <v>193</v>
      </c>
      <c r="AM125" s="1565"/>
      <c r="AN125" s="360"/>
      <c r="AO125" s="1566">
        <v>557653.758066</v>
      </c>
      <c r="AP125" s="159" t="s">
        <v>192</v>
      </c>
      <c r="AQ125" s="255">
        <v>45000.0</v>
      </c>
      <c r="AR125" s="105">
        <v>8.20241010704981E14</v>
      </c>
      <c r="AS125" s="323">
        <v>7000.0</v>
      </c>
      <c r="AT125" s="486" t="s">
        <v>2289</v>
      </c>
      <c r="AU125" s="447"/>
      <c r="AV125" s="447"/>
      <c r="AW125" s="447"/>
      <c r="AX125" s="447"/>
      <c r="AY125" s="482" t="s">
        <v>193</v>
      </c>
      <c r="AZ125" s="482" t="s">
        <v>193</v>
      </c>
      <c r="BA125" s="482" t="s">
        <v>193</v>
      </c>
      <c r="BB125" s="482" t="s">
        <v>193</v>
      </c>
      <c r="BC125" s="482" t="s">
        <v>193</v>
      </c>
      <c r="BD125" s="482" t="s">
        <v>193</v>
      </c>
      <c r="BE125" s="482"/>
      <c r="BF125" s="482" t="s">
        <v>193</v>
      </c>
      <c r="BG125" s="482" t="s">
        <v>193</v>
      </c>
      <c r="BH125" s="482"/>
      <c r="BI125" s="482" t="s">
        <v>193</v>
      </c>
      <c r="BJ125" s="482" t="s">
        <v>193</v>
      </c>
      <c r="BK125" s="482" t="s">
        <v>193</v>
      </c>
      <c r="BL125" s="447"/>
      <c r="BM125" s="447"/>
      <c r="BN125" s="447"/>
      <c r="BO125" s="447"/>
      <c r="BP125" s="447"/>
      <c r="BQ125" s="482" t="s">
        <v>193</v>
      </c>
      <c r="BR125" s="482" t="s">
        <v>193</v>
      </c>
      <c r="BS125" s="105"/>
      <c r="BT125" s="105"/>
      <c r="BU125" s="105"/>
      <c r="BV125" s="105"/>
      <c r="BW125" s="105"/>
      <c r="BX125" s="105"/>
      <c r="BY125" s="105"/>
      <c r="BZ125" s="255">
        <v>45000.0</v>
      </c>
      <c r="CA125" s="1415" t="s">
        <v>194</v>
      </c>
      <c r="CB125" s="303">
        <v>3.0E7</v>
      </c>
      <c r="CC125" s="821"/>
      <c r="CD125" s="821"/>
      <c r="CE125" s="821">
        <v>45571.0</v>
      </c>
      <c r="CF125" s="821">
        <v>45575.104166666664</v>
      </c>
      <c r="CG125" s="821">
        <v>45575.12152777778</v>
      </c>
      <c r="CH125" s="821">
        <v>45575.854166666664</v>
      </c>
      <c r="CI125" s="327">
        <f t="shared" ref="CI125:CI131" si="163">CH125-CE125</f>
        <v>4.854166667</v>
      </c>
      <c r="CJ125" s="63" t="str">
        <f t="shared" ref="CJ125:CJ131" si="164">INT(CH125-CE125)&amp;" hari "&amp;HOUR(MOD(CH125-CE125,1))&amp;" jam "&amp;MINUTE(MOD(CH125-CE125,1))&amp;" menit "&amp;SECOND(MOD(CH125-CE125,1))</f>
        <v>4 hari 20 jam 30 menit 0</v>
      </c>
      <c r="CK125" s="821"/>
      <c r="CL125" s="821">
        <v>45575.96805555555</v>
      </c>
      <c r="CM125" s="327">
        <f t="shared" ref="CM125:CM131" si="165">CL125-CE125</f>
        <v>4.968055556</v>
      </c>
      <c r="CN125" s="63" t="str">
        <f t="shared" ref="CN125:CN131" si="166">INT(CL125-CE125)&amp;" hari "&amp;HOUR(MOD(CL125-CE125,1))&amp;" jam "&amp;MINUTE(MOD(CL125-CE125,1))&amp;" menit "&amp;SECOND(MOD(CL125-CE125,1))</f>
        <v>4 hari 23 jam 14 menit 0</v>
      </c>
      <c r="CO125" s="274"/>
      <c r="CP125" s="821">
        <v>45577.125</v>
      </c>
      <c r="CQ125" s="821">
        <v>45577.197916666664</v>
      </c>
      <c r="CR125" s="821">
        <v>45577.21527777778</v>
      </c>
      <c r="CS125" s="821">
        <v>45577.79861111111</v>
      </c>
      <c r="CT125" s="327">
        <f t="shared" ref="CT125:CT127" si="167">CS125-CP125</f>
        <v>0.6736111111</v>
      </c>
      <c r="CU125" s="63" t="str">
        <f t="shared" ref="CU125:CU127" si="168">INT(CS125-CP125)&amp;" hari "&amp;HOUR(MOD(CS125-CP125,1))&amp;" jam "&amp;MINUTE(MOD(CS125-CP125,1))&amp;" menit "&amp;SECOND(MOD(CS125-CP125,1))</f>
        <v>0 hari 16 jam 10 menit 0</v>
      </c>
      <c r="CV125" s="327">
        <f t="shared" ref="CV125:CV127" si="169">CM125+CT125</f>
        <v>5.641666667</v>
      </c>
      <c r="CW125" s="63" t="str">
        <f t="shared" ref="CW125:CW127" si="170">INT(CV125)&amp;" hari "&amp;HOUR(MOD(CV125,1))&amp;" jam "&amp;MINUTE(MOD(CV125,1))&amp;" menit "&amp;SECOND(MOD(CV125,1))</f>
        <v>5 hari 15 jam 24 menit 0</v>
      </c>
      <c r="CX125" s="274"/>
      <c r="CY125" s="274"/>
      <c r="CZ125" s="167"/>
      <c r="DA125" s="167" t="s">
        <v>6</v>
      </c>
    </row>
    <row r="126" ht="30.75" customHeight="1">
      <c r="A126" s="53">
        <v>2.0</v>
      </c>
      <c r="B126" s="54"/>
      <c r="C126" s="57"/>
      <c r="D126" s="57" t="s">
        <v>2290</v>
      </c>
      <c r="E126" s="1390" t="s">
        <v>1768</v>
      </c>
      <c r="F126" s="57" t="s">
        <v>2285</v>
      </c>
      <c r="G126" s="58" t="s">
        <v>330</v>
      </c>
      <c r="H126" s="57" t="s">
        <v>2241</v>
      </c>
      <c r="I126" s="57" t="s">
        <v>2291</v>
      </c>
      <c r="J126" s="61" t="s">
        <v>2292</v>
      </c>
      <c r="K126" s="297">
        <v>7300.0</v>
      </c>
      <c r="L126" s="298">
        <v>6790.499</v>
      </c>
      <c r="M126" s="473" t="s">
        <v>1815</v>
      </c>
      <c r="N126" s="58" t="s">
        <v>1815</v>
      </c>
      <c r="O126" s="473" t="s">
        <v>2293</v>
      </c>
      <c r="P126" s="1562">
        <v>45578.0</v>
      </c>
      <c r="Q126" s="105"/>
      <c r="R126" s="105" t="s">
        <v>1825</v>
      </c>
      <c r="S126" s="247"/>
      <c r="T126" s="1483" t="s">
        <v>2197</v>
      </c>
      <c r="U126" s="160" t="s">
        <v>1224</v>
      </c>
      <c r="V126" s="160" t="s">
        <v>193</v>
      </c>
      <c r="W126" s="72">
        <v>45578.0</v>
      </c>
      <c r="X126" s="1445">
        <v>45578.270833333336</v>
      </c>
      <c r="Y126" s="1445">
        <v>45578.45694444444</v>
      </c>
      <c r="Z126" s="1446" t="str">
        <f t="shared" si="162"/>
        <v>0 hari 4 jam 28 menit 0</v>
      </c>
      <c r="AA126" s="1563"/>
      <c r="AB126" s="1563"/>
      <c r="AC126" s="1563"/>
      <c r="AD126" s="1544" t="s">
        <v>191</v>
      </c>
      <c r="AE126" s="1544" t="s">
        <v>2245</v>
      </c>
      <c r="AF126" s="54" t="s">
        <v>193</v>
      </c>
      <c r="AG126" s="54" t="s">
        <v>193</v>
      </c>
      <c r="AH126" s="1486" t="s">
        <v>2025</v>
      </c>
      <c r="AI126" s="175" t="s">
        <v>1828</v>
      </c>
      <c r="AJ126" s="1564"/>
      <c r="AK126" s="1560" t="s">
        <v>193</v>
      </c>
      <c r="AL126" s="1560" t="s">
        <v>193</v>
      </c>
      <c r="AM126" s="1565"/>
      <c r="AN126" s="360"/>
      <c r="AO126" s="1404">
        <v>569544.504049</v>
      </c>
      <c r="AP126" s="159" t="s">
        <v>192</v>
      </c>
      <c r="AQ126" s="255">
        <v>45000.0</v>
      </c>
      <c r="AR126" s="105">
        <v>8.20241012995569E14</v>
      </c>
      <c r="AS126" s="323">
        <v>7000.0</v>
      </c>
      <c r="AT126" s="486" t="s">
        <v>2294</v>
      </c>
      <c r="AU126" s="447"/>
      <c r="AV126" s="447"/>
      <c r="AW126" s="447"/>
      <c r="AX126" s="447"/>
      <c r="AY126" s="482" t="s">
        <v>193</v>
      </c>
      <c r="AZ126" s="482" t="s">
        <v>193</v>
      </c>
      <c r="BA126" s="482" t="s">
        <v>193</v>
      </c>
      <c r="BB126" s="482" t="s">
        <v>193</v>
      </c>
      <c r="BC126" s="482" t="s">
        <v>193</v>
      </c>
      <c r="BD126" s="482" t="s">
        <v>193</v>
      </c>
      <c r="BE126" s="482"/>
      <c r="BF126" s="482" t="s">
        <v>193</v>
      </c>
      <c r="BG126" s="482" t="s">
        <v>193</v>
      </c>
      <c r="BH126" s="482"/>
      <c r="BI126" s="482" t="s">
        <v>193</v>
      </c>
      <c r="BJ126" s="482" t="s">
        <v>193</v>
      </c>
      <c r="BK126" s="482" t="s">
        <v>193</v>
      </c>
      <c r="BL126" s="451"/>
      <c r="BM126" s="451"/>
      <c r="BN126" s="451"/>
      <c r="BO126" s="451"/>
      <c r="BP126" s="451"/>
      <c r="BQ126" s="482" t="s">
        <v>193</v>
      </c>
      <c r="BR126" s="482" t="s">
        <v>193</v>
      </c>
      <c r="BS126" s="105"/>
      <c r="BT126" s="105"/>
      <c r="BU126" s="105"/>
      <c r="BV126" s="105"/>
      <c r="BW126" s="105"/>
      <c r="BX126" s="105"/>
      <c r="BY126" s="105"/>
      <c r="BZ126" s="255">
        <v>45000.0</v>
      </c>
      <c r="CA126" s="1415" t="s">
        <v>194</v>
      </c>
      <c r="CB126" s="303">
        <v>3.0E7</v>
      </c>
      <c r="CC126" s="821"/>
      <c r="CD126" s="821"/>
      <c r="CE126" s="821">
        <v>45573.3125</v>
      </c>
      <c r="CF126" s="821">
        <v>45577.458333333336</v>
      </c>
      <c r="CG126" s="821">
        <v>45577.46527777778</v>
      </c>
      <c r="CH126" s="821">
        <v>45578.270833333336</v>
      </c>
      <c r="CI126" s="327">
        <f t="shared" si="163"/>
        <v>4.958333333</v>
      </c>
      <c r="CJ126" s="63" t="str">
        <f t="shared" si="164"/>
        <v>4 hari 23 jam 0 menit 0</v>
      </c>
      <c r="CK126" s="821"/>
      <c r="CL126" s="821">
        <v>45578.45694444444</v>
      </c>
      <c r="CM126" s="327">
        <f t="shared" si="165"/>
        <v>5.144444444</v>
      </c>
      <c r="CN126" s="63" t="str">
        <f t="shared" si="166"/>
        <v>5 hari 3 jam 28 menit 0</v>
      </c>
      <c r="CO126" s="274"/>
      <c r="CP126" s="821">
        <v>45578.98611111111</v>
      </c>
      <c r="CQ126" s="821">
        <v>45579.010416666664</v>
      </c>
      <c r="CR126" s="821">
        <v>45579.010416666664</v>
      </c>
      <c r="CS126" s="821">
        <v>45579.520833333336</v>
      </c>
      <c r="CT126" s="327">
        <f t="shared" si="167"/>
        <v>0.5347222222</v>
      </c>
      <c r="CU126" s="63" t="str">
        <f t="shared" si="168"/>
        <v>0 hari 12 jam 50 menit 0</v>
      </c>
      <c r="CV126" s="327">
        <f t="shared" si="169"/>
        <v>5.679166667</v>
      </c>
      <c r="CW126" s="63" t="str">
        <f t="shared" si="170"/>
        <v>5 hari 16 jam 18 menit 0</v>
      </c>
      <c r="CX126" s="274"/>
      <c r="CY126" s="274"/>
      <c r="CZ126" s="167"/>
      <c r="DA126" s="167" t="s">
        <v>6</v>
      </c>
    </row>
    <row r="127" ht="30.75" customHeight="1">
      <c r="A127" s="53">
        <v>3.0</v>
      </c>
      <c r="B127" s="54"/>
      <c r="C127" s="57"/>
      <c r="D127" s="56" t="s">
        <v>2295</v>
      </c>
      <c r="E127" s="1390" t="s">
        <v>1768</v>
      </c>
      <c r="F127" s="57" t="s">
        <v>2285</v>
      </c>
      <c r="G127" s="58" t="s">
        <v>330</v>
      </c>
      <c r="H127" s="57" t="s">
        <v>2241</v>
      </c>
      <c r="I127" s="57" t="s">
        <v>2291</v>
      </c>
      <c r="J127" s="58" t="s">
        <v>2247</v>
      </c>
      <c r="K127" s="297">
        <v>7300.0</v>
      </c>
      <c r="L127" s="298">
        <v>7229.981</v>
      </c>
      <c r="M127" s="473" t="s">
        <v>1815</v>
      </c>
      <c r="N127" s="58" t="s">
        <v>1815</v>
      </c>
      <c r="O127" s="473"/>
      <c r="P127" s="1562">
        <v>45580.0</v>
      </c>
      <c r="Q127" s="105"/>
      <c r="R127" s="105" t="s">
        <v>1825</v>
      </c>
      <c r="S127" s="247"/>
      <c r="T127" s="1483" t="s">
        <v>2197</v>
      </c>
      <c r="U127" s="160" t="s">
        <v>1224</v>
      </c>
      <c r="V127" s="160" t="s">
        <v>193</v>
      </c>
      <c r="W127" s="72">
        <v>45580.0</v>
      </c>
      <c r="X127" s="1445">
        <v>45580.34375</v>
      </c>
      <c r="Y127" s="1445">
        <v>45580.427777777775</v>
      </c>
      <c r="Z127" s="1446" t="str">
        <f t="shared" si="162"/>
        <v>0 hari 2 jam 1 menit 0</v>
      </c>
      <c r="AA127" s="1563"/>
      <c r="AB127" s="1563"/>
      <c r="AC127" s="1563"/>
      <c r="AD127" s="1544" t="s">
        <v>191</v>
      </c>
      <c r="AE127" s="1544" t="s">
        <v>2245</v>
      </c>
      <c r="AF127" s="54" t="s">
        <v>193</v>
      </c>
      <c r="AG127" s="54" t="s">
        <v>193</v>
      </c>
      <c r="AH127" s="1486" t="s">
        <v>2025</v>
      </c>
      <c r="AI127" s="175" t="s">
        <v>1828</v>
      </c>
      <c r="AJ127" s="1564"/>
      <c r="AK127" s="1560" t="s">
        <v>193</v>
      </c>
      <c r="AL127" s="1560" t="s">
        <v>193</v>
      </c>
      <c r="AM127" s="1565"/>
      <c r="AN127" s="360"/>
      <c r="AO127" s="360">
        <v>558818.264364</v>
      </c>
      <c r="AP127" s="159" t="s">
        <v>192</v>
      </c>
      <c r="AQ127" s="255">
        <v>45000.0</v>
      </c>
      <c r="AR127" s="105">
        <v>8.20241014128786E14</v>
      </c>
      <c r="AS127" s="323">
        <v>6800.0</v>
      </c>
      <c r="AT127" s="486" t="s">
        <v>2296</v>
      </c>
      <c r="AU127" s="447"/>
      <c r="AV127" s="447"/>
      <c r="AW127" s="447"/>
      <c r="AX127" s="447"/>
      <c r="AY127" s="482" t="s">
        <v>193</v>
      </c>
      <c r="AZ127" s="482" t="s">
        <v>193</v>
      </c>
      <c r="BA127" s="482" t="s">
        <v>193</v>
      </c>
      <c r="BB127" s="482" t="s">
        <v>193</v>
      </c>
      <c r="BC127" s="482" t="s">
        <v>193</v>
      </c>
      <c r="BD127" s="482" t="s">
        <v>193</v>
      </c>
      <c r="BE127" s="482"/>
      <c r="BF127" s="482" t="s">
        <v>193</v>
      </c>
      <c r="BG127" s="482" t="s">
        <v>193</v>
      </c>
      <c r="BH127" s="482"/>
      <c r="BI127" s="482" t="s">
        <v>193</v>
      </c>
      <c r="BJ127" s="482" t="s">
        <v>193</v>
      </c>
      <c r="BK127" s="482" t="s">
        <v>193</v>
      </c>
      <c r="BL127" s="451"/>
      <c r="BM127" s="451"/>
      <c r="BN127" s="451"/>
      <c r="BO127" s="451"/>
      <c r="BP127" s="451"/>
      <c r="BQ127" s="482" t="s">
        <v>193</v>
      </c>
      <c r="BR127" s="482" t="s">
        <v>193</v>
      </c>
      <c r="BS127" s="105"/>
      <c r="BT127" s="105"/>
      <c r="BU127" s="105"/>
      <c r="BV127" s="105"/>
      <c r="BW127" s="105"/>
      <c r="BX127" s="105"/>
      <c r="BY127" s="105"/>
      <c r="BZ127" s="255">
        <v>45000.0</v>
      </c>
      <c r="CA127" s="1415" t="s">
        <v>194</v>
      </c>
      <c r="CB127" s="303">
        <v>3.0E7</v>
      </c>
      <c r="CC127" s="821"/>
      <c r="CD127" s="821"/>
      <c r="CE127" s="821">
        <v>45578.708333333336</v>
      </c>
      <c r="CF127" s="821">
        <v>45579.4375</v>
      </c>
      <c r="CG127" s="821">
        <v>45579.45138888889</v>
      </c>
      <c r="CH127" s="821">
        <v>45580.34375</v>
      </c>
      <c r="CI127" s="327">
        <f t="shared" si="163"/>
        <v>1.635416667</v>
      </c>
      <c r="CJ127" s="63" t="str">
        <f t="shared" si="164"/>
        <v>1 hari 15 jam 15 menit 0</v>
      </c>
      <c r="CK127" s="274"/>
      <c r="CL127" s="821">
        <v>45580.427777777775</v>
      </c>
      <c r="CM127" s="327">
        <f t="shared" si="165"/>
        <v>1.719444444</v>
      </c>
      <c r="CN127" s="63" t="str">
        <f t="shared" si="166"/>
        <v>1 hari 17 jam 16 menit 0</v>
      </c>
      <c r="CO127" s="274"/>
      <c r="CP127" s="821">
        <v>45581.229166666664</v>
      </c>
      <c r="CQ127" s="821">
        <v>45581.27777777778</v>
      </c>
      <c r="CR127" s="821">
        <v>45581.27777777778</v>
      </c>
      <c r="CS127" s="821">
        <v>45581.958333333336</v>
      </c>
      <c r="CT127" s="327">
        <f t="shared" si="167"/>
        <v>0.7291666667</v>
      </c>
      <c r="CU127" s="63" t="str">
        <f t="shared" si="168"/>
        <v>0 hari 17 jam 30 menit 0</v>
      </c>
      <c r="CV127" s="327">
        <f t="shared" si="169"/>
        <v>2.448611111</v>
      </c>
      <c r="CW127" s="63" t="str">
        <f t="shared" si="170"/>
        <v>2 hari 10 jam 46 menit 0</v>
      </c>
      <c r="CX127" s="274"/>
      <c r="CY127" s="274"/>
      <c r="CZ127" s="167"/>
      <c r="DA127" s="167" t="s">
        <v>6</v>
      </c>
    </row>
    <row r="128" ht="30.75" customHeight="1">
      <c r="A128" s="53">
        <v>4.0</v>
      </c>
      <c r="B128" s="54"/>
      <c r="C128" s="57"/>
      <c r="D128" s="170" t="s">
        <v>2297</v>
      </c>
      <c r="E128" s="1390" t="s">
        <v>1768</v>
      </c>
      <c r="F128" s="57" t="s">
        <v>2285</v>
      </c>
      <c r="G128" s="58" t="s">
        <v>330</v>
      </c>
      <c r="H128" s="57" t="s">
        <v>2241</v>
      </c>
      <c r="I128" s="57" t="s">
        <v>2298</v>
      </c>
      <c r="J128" s="58" t="s">
        <v>2299</v>
      </c>
      <c r="K128" s="297">
        <v>7300.0</v>
      </c>
      <c r="L128" s="298">
        <v>6982.244</v>
      </c>
      <c r="M128" s="473" t="s">
        <v>1815</v>
      </c>
      <c r="N128" s="58" t="s">
        <v>1815</v>
      </c>
      <c r="O128" s="61" t="s">
        <v>2300</v>
      </c>
      <c r="P128" s="1562">
        <v>45581.0</v>
      </c>
      <c r="Q128" s="105"/>
      <c r="R128" s="105" t="s">
        <v>1825</v>
      </c>
      <c r="S128" s="247"/>
      <c r="T128" s="1483" t="s">
        <v>2197</v>
      </c>
      <c r="U128" s="160" t="s">
        <v>1224</v>
      </c>
      <c r="V128" s="160" t="s">
        <v>193</v>
      </c>
      <c r="W128" s="72">
        <v>45581.0</v>
      </c>
      <c r="X128" s="1445">
        <v>45581.26388888889</v>
      </c>
      <c r="Y128" s="1445">
        <v>45581.49791666667</v>
      </c>
      <c r="Z128" s="1446" t="str">
        <f t="shared" si="162"/>
        <v>0 hari 5 jam 37 menit 0</v>
      </c>
      <c r="AA128" s="1563"/>
      <c r="AB128" s="1563"/>
      <c r="AC128" s="1563"/>
      <c r="AD128" s="1544" t="s">
        <v>191</v>
      </c>
      <c r="AE128" s="1544" t="s">
        <v>2245</v>
      </c>
      <c r="AF128" s="54" t="s">
        <v>193</v>
      </c>
      <c r="AG128" s="54" t="s">
        <v>193</v>
      </c>
      <c r="AH128" s="1486" t="s">
        <v>2025</v>
      </c>
      <c r="AI128" s="175" t="s">
        <v>1828</v>
      </c>
      <c r="AJ128" s="1564"/>
      <c r="AK128" s="1560" t="s">
        <v>193</v>
      </c>
      <c r="AL128" s="1560" t="s">
        <v>193</v>
      </c>
      <c r="AM128" s="1565"/>
      <c r="AN128" s="360"/>
      <c r="AO128" s="360">
        <v>547220.110694</v>
      </c>
      <c r="AP128" s="159" t="s">
        <v>192</v>
      </c>
      <c r="AQ128" s="255">
        <v>45000.0</v>
      </c>
      <c r="AR128" s="105">
        <v>8.20141015360918E14</v>
      </c>
      <c r="AS128" s="323">
        <v>7000.0</v>
      </c>
      <c r="AT128" s="486" t="s">
        <v>2301</v>
      </c>
      <c r="AU128" s="447"/>
      <c r="AV128" s="447"/>
      <c r="AW128" s="447"/>
      <c r="AX128" s="447"/>
      <c r="AY128" s="482" t="s">
        <v>193</v>
      </c>
      <c r="AZ128" s="482" t="s">
        <v>193</v>
      </c>
      <c r="BA128" s="482" t="s">
        <v>193</v>
      </c>
      <c r="BB128" s="482" t="s">
        <v>193</v>
      </c>
      <c r="BC128" s="482" t="s">
        <v>193</v>
      </c>
      <c r="BD128" s="482" t="s">
        <v>193</v>
      </c>
      <c r="BE128" s="482"/>
      <c r="BF128" s="482"/>
      <c r="BG128" s="482"/>
      <c r="BH128" s="482"/>
      <c r="BI128" s="482" t="s">
        <v>193</v>
      </c>
      <c r="BJ128" s="482" t="s">
        <v>193</v>
      </c>
      <c r="BK128" s="482" t="s">
        <v>193</v>
      </c>
      <c r="BL128" s="451"/>
      <c r="BM128" s="451"/>
      <c r="BN128" s="451"/>
      <c r="BO128" s="451"/>
      <c r="BP128" s="451"/>
      <c r="BQ128" s="482" t="s">
        <v>193</v>
      </c>
      <c r="BR128" s="482" t="s">
        <v>193</v>
      </c>
      <c r="BS128" s="105"/>
      <c r="BT128" s="105"/>
      <c r="BU128" s="105"/>
      <c r="BV128" s="105"/>
      <c r="BW128" s="105"/>
      <c r="BX128" s="105"/>
      <c r="BY128" s="105"/>
      <c r="BZ128" s="255">
        <v>45000.0</v>
      </c>
      <c r="CA128" s="1415" t="s">
        <v>194</v>
      </c>
      <c r="CB128" s="303">
        <v>3.0E7</v>
      </c>
      <c r="CC128" s="821"/>
      <c r="CD128" s="821"/>
      <c r="CE128" s="821">
        <v>45574.041666666664</v>
      </c>
      <c r="CF128" s="821">
        <v>45580.40625</v>
      </c>
      <c r="CG128" s="821">
        <v>45580.42013888889</v>
      </c>
      <c r="CH128" s="821">
        <v>45581.26388888889</v>
      </c>
      <c r="CI128" s="327">
        <f t="shared" si="163"/>
        <v>7.222222222</v>
      </c>
      <c r="CJ128" s="63" t="str">
        <f t="shared" si="164"/>
        <v>7 hari 5 jam 20 menit 0</v>
      </c>
      <c r="CK128" s="274"/>
      <c r="CL128" s="821">
        <v>45581.49791666667</v>
      </c>
      <c r="CM128" s="327">
        <f t="shared" si="165"/>
        <v>7.45625</v>
      </c>
      <c r="CN128" s="63" t="str">
        <f t="shared" si="166"/>
        <v>7 hari 10 jam 57 menit 0</v>
      </c>
      <c r="CO128" s="274"/>
      <c r="CP128" s="274"/>
      <c r="CQ128" s="274"/>
      <c r="CR128" s="274"/>
      <c r="CS128" s="274"/>
      <c r="CT128" s="274"/>
      <c r="CU128" s="274"/>
      <c r="CV128" s="274"/>
      <c r="CW128" s="274"/>
      <c r="CX128" s="274"/>
      <c r="CY128" s="274"/>
      <c r="CZ128" s="167"/>
      <c r="DA128" s="167" t="s">
        <v>6</v>
      </c>
    </row>
    <row r="129" ht="30.75" customHeight="1">
      <c r="A129" s="53">
        <v>5.0</v>
      </c>
      <c r="B129" s="54"/>
      <c r="C129" s="57"/>
      <c r="D129" s="57"/>
      <c r="E129" s="1390" t="s">
        <v>1768</v>
      </c>
      <c r="F129" s="57" t="s">
        <v>2285</v>
      </c>
      <c r="G129" s="58" t="s">
        <v>330</v>
      </c>
      <c r="H129" s="57" t="s">
        <v>2241</v>
      </c>
      <c r="I129" s="57" t="s">
        <v>2302</v>
      </c>
      <c r="J129" s="61" t="s">
        <v>2210</v>
      </c>
      <c r="K129" s="297">
        <v>7000.0</v>
      </c>
      <c r="L129" s="60">
        <v>7248.798</v>
      </c>
      <c r="M129" s="473" t="s">
        <v>1815</v>
      </c>
      <c r="N129" s="58" t="s">
        <v>1815</v>
      </c>
      <c r="O129" s="61" t="s">
        <v>2303</v>
      </c>
      <c r="P129" s="1562">
        <v>45582.0</v>
      </c>
      <c r="Q129" s="105"/>
      <c r="R129" s="105" t="s">
        <v>1825</v>
      </c>
      <c r="S129" s="247"/>
      <c r="T129" s="1483" t="s">
        <v>2197</v>
      </c>
      <c r="U129" s="160" t="s">
        <v>1224</v>
      </c>
      <c r="V129" s="160" t="s">
        <v>193</v>
      </c>
      <c r="W129" s="72">
        <v>45582.0</v>
      </c>
      <c r="X129" s="1445">
        <v>45582.135416666664</v>
      </c>
      <c r="Y129" s="1445">
        <v>45582.39166666667</v>
      </c>
      <c r="Z129" s="1446" t="str">
        <f t="shared" si="162"/>
        <v>0 hari 6 jam 9 menit 0</v>
      </c>
      <c r="AA129" s="1563"/>
      <c r="AB129" s="1563"/>
      <c r="AC129" s="1563"/>
      <c r="AD129" s="1544" t="s">
        <v>191</v>
      </c>
      <c r="AE129" s="1544" t="s">
        <v>2245</v>
      </c>
      <c r="AF129" s="54" t="s">
        <v>193</v>
      </c>
      <c r="AG129" s="54" t="s">
        <v>193</v>
      </c>
      <c r="AH129" s="1486" t="s">
        <v>2025</v>
      </c>
      <c r="AI129" s="175" t="s">
        <v>1828</v>
      </c>
      <c r="AJ129" s="1564"/>
      <c r="AK129" s="1560" t="s">
        <v>193</v>
      </c>
      <c r="AL129" s="1560" t="s">
        <v>193</v>
      </c>
      <c r="AM129" s="1565"/>
      <c r="AN129" s="360"/>
      <c r="AO129" s="360">
        <v>569459.242353</v>
      </c>
      <c r="AP129" s="159" t="s">
        <v>192</v>
      </c>
      <c r="AQ129" s="255">
        <v>45000.0</v>
      </c>
      <c r="AR129" s="105">
        <v>8.2024101654277E14</v>
      </c>
      <c r="AS129" s="323">
        <v>7000.0</v>
      </c>
      <c r="AT129" s="486" t="s">
        <v>2304</v>
      </c>
      <c r="AU129" s="447"/>
      <c r="AV129" s="447"/>
      <c r="AW129" s="447"/>
      <c r="AX129" s="447"/>
      <c r="AY129" s="482" t="s">
        <v>193</v>
      </c>
      <c r="AZ129" s="482" t="s">
        <v>193</v>
      </c>
      <c r="BA129" s="482" t="s">
        <v>193</v>
      </c>
      <c r="BB129" s="482" t="s">
        <v>193</v>
      </c>
      <c r="BC129" s="482" t="s">
        <v>193</v>
      </c>
      <c r="BD129" s="482" t="s">
        <v>193</v>
      </c>
      <c r="BE129" s="482"/>
      <c r="BF129" s="482" t="s">
        <v>193</v>
      </c>
      <c r="BG129" s="482" t="s">
        <v>193</v>
      </c>
      <c r="BH129" s="482"/>
      <c r="BI129" s="482" t="s">
        <v>193</v>
      </c>
      <c r="BJ129" s="482" t="s">
        <v>193</v>
      </c>
      <c r="BK129" s="482" t="s">
        <v>193</v>
      </c>
      <c r="BL129" s="451"/>
      <c r="BM129" s="451"/>
      <c r="BN129" s="451"/>
      <c r="BO129" s="451"/>
      <c r="BP129" s="451"/>
      <c r="BQ129" s="482" t="s">
        <v>193</v>
      </c>
      <c r="BR129" s="482" t="s">
        <v>193</v>
      </c>
      <c r="BS129" s="105"/>
      <c r="BT129" s="105"/>
      <c r="BU129" s="105"/>
      <c r="BV129" s="105"/>
      <c r="BW129" s="105"/>
      <c r="BX129" s="105"/>
      <c r="BY129" s="105"/>
      <c r="BZ129" s="255">
        <v>45000.0</v>
      </c>
      <c r="CA129" s="1415" t="s">
        <v>194</v>
      </c>
      <c r="CB129" s="303">
        <v>3.0E7</v>
      </c>
      <c r="CC129" s="821"/>
      <c r="CD129" s="821"/>
      <c r="CE129" s="821">
        <v>45579.020833333336</v>
      </c>
      <c r="CF129" s="821">
        <v>45581.32638888889</v>
      </c>
      <c r="CG129" s="821">
        <v>45581.42361111111</v>
      </c>
      <c r="CH129" s="821">
        <v>45582.135416666664</v>
      </c>
      <c r="CI129" s="327">
        <f t="shared" si="163"/>
        <v>3.114583333</v>
      </c>
      <c r="CJ129" s="63" t="str">
        <f t="shared" si="164"/>
        <v>3 hari 2 jam 45 menit 0</v>
      </c>
      <c r="CK129" s="274"/>
      <c r="CL129" s="821">
        <v>45582.39166666667</v>
      </c>
      <c r="CM129" s="327">
        <f t="shared" si="165"/>
        <v>3.370833333</v>
      </c>
      <c r="CN129" s="63" t="str">
        <f t="shared" si="166"/>
        <v>3 hari 8 jam 54 menit 0</v>
      </c>
      <c r="CO129" s="274"/>
      <c r="CP129" s="274"/>
      <c r="CQ129" s="274"/>
      <c r="CR129" s="274"/>
      <c r="CS129" s="274"/>
      <c r="CT129" s="274"/>
      <c r="CU129" s="274"/>
      <c r="CV129" s="274"/>
      <c r="CW129" s="274"/>
      <c r="CX129" s="274"/>
      <c r="CY129" s="274"/>
      <c r="CZ129" s="167"/>
      <c r="DA129" s="167" t="s">
        <v>6</v>
      </c>
    </row>
    <row r="130" ht="30.75" customHeight="1">
      <c r="A130" s="53">
        <v>6.0</v>
      </c>
      <c r="B130" s="54"/>
      <c r="C130" s="57"/>
      <c r="D130" s="57"/>
      <c r="E130" s="1390" t="s">
        <v>1768</v>
      </c>
      <c r="F130" s="57" t="s">
        <v>2285</v>
      </c>
      <c r="G130" s="58" t="s">
        <v>330</v>
      </c>
      <c r="H130" s="57" t="s">
        <v>2241</v>
      </c>
      <c r="I130" s="57" t="s">
        <v>2305</v>
      </c>
      <c r="J130" s="58" t="s">
        <v>2247</v>
      </c>
      <c r="K130" s="297">
        <v>7000.0</v>
      </c>
      <c r="L130" s="60">
        <v>7250.706</v>
      </c>
      <c r="M130" s="473" t="s">
        <v>1815</v>
      </c>
      <c r="N130" s="58" t="s">
        <v>1815</v>
      </c>
      <c r="O130" s="61" t="s">
        <v>2306</v>
      </c>
      <c r="P130" s="1562">
        <v>45583.0</v>
      </c>
      <c r="Q130" s="105"/>
      <c r="R130" s="105" t="s">
        <v>1825</v>
      </c>
      <c r="S130" s="247"/>
      <c r="T130" s="1483" t="s">
        <v>2197</v>
      </c>
      <c r="U130" s="160" t="s">
        <v>1224</v>
      </c>
      <c r="V130" s="160" t="s">
        <v>193</v>
      </c>
      <c r="W130" s="72">
        <v>45583.0</v>
      </c>
      <c r="X130" s="1445">
        <v>45583.166666666664</v>
      </c>
      <c r="Y130" s="1445">
        <v>45583.396527777775</v>
      </c>
      <c r="Z130" s="1446" t="str">
        <f t="shared" si="162"/>
        <v>0 hari 5 jam 31 menit 0</v>
      </c>
      <c r="AA130" s="1563"/>
      <c r="AB130" s="1563"/>
      <c r="AC130" s="1563"/>
      <c r="AD130" s="1544" t="s">
        <v>191</v>
      </c>
      <c r="AE130" s="1544" t="s">
        <v>2245</v>
      </c>
      <c r="AF130" s="54" t="s">
        <v>193</v>
      </c>
      <c r="AG130" s="54" t="s">
        <v>193</v>
      </c>
      <c r="AH130" s="1486" t="s">
        <v>2025</v>
      </c>
      <c r="AI130" s="175" t="s">
        <v>1828</v>
      </c>
      <c r="AJ130" s="1564"/>
      <c r="AK130" s="1560" t="s">
        <v>193</v>
      </c>
      <c r="AL130" s="1560" t="s">
        <v>193</v>
      </c>
      <c r="AM130" s="1565"/>
      <c r="AN130" s="360"/>
      <c r="AO130" s="360">
        <v>557083.0</v>
      </c>
      <c r="AP130" s="159" t="s">
        <v>192</v>
      </c>
      <c r="AQ130" s="255">
        <v>45000.0</v>
      </c>
      <c r="AR130" s="105">
        <v>8.20241017682699E14</v>
      </c>
      <c r="AS130" s="323">
        <v>6800.0</v>
      </c>
      <c r="AT130" s="486" t="s">
        <v>2307</v>
      </c>
      <c r="AU130" s="447"/>
      <c r="AV130" s="447"/>
      <c r="AW130" s="447"/>
      <c r="AX130" s="447"/>
      <c r="AY130" s="482" t="s">
        <v>193</v>
      </c>
      <c r="AZ130" s="482" t="s">
        <v>193</v>
      </c>
      <c r="BA130" s="482" t="s">
        <v>193</v>
      </c>
      <c r="BB130" s="482" t="s">
        <v>193</v>
      </c>
      <c r="BC130" s="482" t="s">
        <v>193</v>
      </c>
      <c r="BD130" s="482" t="s">
        <v>193</v>
      </c>
      <c r="BE130" s="482"/>
      <c r="BF130" s="482"/>
      <c r="BG130" s="482"/>
      <c r="BH130" s="482"/>
      <c r="BI130" s="482" t="s">
        <v>193</v>
      </c>
      <c r="BJ130" s="482" t="s">
        <v>193</v>
      </c>
      <c r="BK130" s="482" t="s">
        <v>193</v>
      </c>
      <c r="BL130" s="451"/>
      <c r="BM130" s="451"/>
      <c r="BN130" s="451"/>
      <c r="BO130" s="451"/>
      <c r="BP130" s="451"/>
      <c r="BQ130" s="482" t="s">
        <v>193</v>
      </c>
      <c r="BR130" s="482" t="s">
        <v>193</v>
      </c>
      <c r="BS130" s="105"/>
      <c r="BT130" s="105"/>
      <c r="BU130" s="105"/>
      <c r="BV130" s="105"/>
      <c r="BW130" s="105"/>
      <c r="BX130" s="105"/>
      <c r="BY130" s="105"/>
      <c r="BZ130" s="255">
        <v>45000.0</v>
      </c>
      <c r="CA130" s="1415" t="s">
        <v>194</v>
      </c>
      <c r="CB130" s="303">
        <v>3.0E7</v>
      </c>
      <c r="CC130" s="821"/>
      <c r="CD130" s="821"/>
      <c r="CE130" s="821">
        <v>45582.038194444445</v>
      </c>
      <c r="CF130" s="821">
        <v>45582.39236111111</v>
      </c>
      <c r="CG130" s="821">
        <v>45582.43402777778</v>
      </c>
      <c r="CH130" s="821">
        <v>45583.166666666664</v>
      </c>
      <c r="CI130" s="327">
        <f t="shared" si="163"/>
        <v>1.128472222</v>
      </c>
      <c r="CJ130" s="63" t="str">
        <f t="shared" si="164"/>
        <v>1 hari 3 jam 5 menit 0</v>
      </c>
      <c r="CK130" s="274"/>
      <c r="CL130" s="821">
        <v>45583.396527777775</v>
      </c>
      <c r="CM130" s="327">
        <f t="shared" si="165"/>
        <v>1.358333333</v>
      </c>
      <c r="CN130" s="63" t="str">
        <f t="shared" si="166"/>
        <v>1 hari 8 jam 36 menit 0</v>
      </c>
      <c r="CO130" s="274"/>
      <c r="CP130" s="274"/>
      <c r="CQ130" s="274"/>
      <c r="CR130" s="274"/>
      <c r="CS130" s="274"/>
      <c r="CT130" s="274"/>
      <c r="CU130" s="274"/>
      <c r="CV130" s="274"/>
      <c r="CW130" s="274"/>
      <c r="CX130" s="274"/>
      <c r="CY130" s="274"/>
      <c r="CZ130" s="167"/>
      <c r="DA130" s="167" t="s">
        <v>6</v>
      </c>
    </row>
    <row r="131" ht="30.75" customHeight="1">
      <c r="A131" s="53">
        <v>7.0</v>
      </c>
      <c r="B131" s="54"/>
      <c r="C131" s="57"/>
      <c r="D131" s="57"/>
      <c r="E131" s="1390" t="s">
        <v>1768</v>
      </c>
      <c r="F131" s="57" t="s">
        <v>2285</v>
      </c>
      <c r="G131" s="58" t="s">
        <v>330</v>
      </c>
      <c r="H131" s="57" t="s">
        <v>2241</v>
      </c>
      <c r="I131" s="57" t="s">
        <v>2308</v>
      </c>
      <c r="J131" s="58" t="s">
        <v>2242</v>
      </c>
      <c r="K131" s="297">
        <v>7000.0</v>
      </c>
      <c r="L131" s="60">
        <v>7516.194</v>
      </c>
      <c r="M131" s="473" t="s">
        <v>1815</v>
      </c>
      <c r="N131" s="58" t="s">
        <v>1815</v>
      </c>
      <c r="O131" s="470"/>
      <c r="P131" s="1562">
        <v>45585.0</v>
      </c>
      <c r="Q131" s="105"/>
      <c r="R131" s="105" t="s">
        <v>1825</v>
      </c>
      <c r="S131" s="247"/>
      <c r="T131" s="1483" t="s">
        <v>2197</v>
      </c>
      <c r="U131" s="160" t="s">
        <v>1224</v>
      </c>
      <c r="V131" s="160" t="s">
        <v>193</v>
      </c>
      <c r="W131" s="72">
        <v>45585.0</v>
      </c>
      <c r="X131" s="1445">
        <v>45585.208333333336</v>
      </c>
      <c r="Y131" s="1445">
        <v>45585.37291666667</v>
      </c>
      <c r="Z131" s="1446" t="str">
        <f t="shared" si="162"/>
        <v>0 hari 3 jam 57 menit 0</v>
      </c>
      <c r="AA131" s="1563"/>
      <c r="AB131" s="1563"/>
      <c r="AC131" s="1563"/>
      <c r="AD131" s="1544" t="s">
        <v>191</v>
      </c>
      <c r="AE131" s="1544" t="s">
        <v>2245</v>
      </c>
      <c r="AF131" s="54" t="s">
        <v>193</v>
      </c>
      <c r="AG131" s="54" t="s">
        <v>193</v>
      </c>
      <c r="AH131" s="1486" t="s">
        <v>2025</v>
      </c>
      <c r="AI131" s="175" t="s">
        <v>1828</v>
      </c>
      <c r="AJ131" s="1564"/>
      <c r="AK131" s="1560" t="s">
        <v>193</v>
      </c>
      <c r="AL131" s="1560" t="s">
        <v>193</v>
      </c>
      <c r="AM131" s="1565"/>
      <c r="AN131" s="360"/>
      <c r="AO131" s="360">
        <v>563188.090164</v>
      </c>
      <c r="AP131" s="159" t="s">
        <v>192</v>
      </c>
      <c r="AQ131" s="255">
        <v>45000.0</v>
      </c>
      <c r="AR131" s="105"/>
      <c r="AS131" s="105"/>
      <c r="AT131" s="255"/>
      <c r="AU131" s="105"/>
      <c r="AV131" s="105"/>
      <c r="AW131" s="105"/>
      <c r="AX131" s="105"/>
      <c r="AY131" s="482" t="s">
        <v>193</v>
      </c>
      <c r="AZ131" s="482" t="s">
        <v>193</v>
      </c>
      <c r="BA131" s="482" t="s">
        <v>193</v>
      </c>
      <c r="BB131" s="482" t="s">
        <v>193</v>
      </c>
      <c r="BC131" s="482" t="s">
        <v>193</v>
      </c>
      <c r="BD131" s="482" t="s">
        <v>193</v>
      </c>
      <c r="BE131" s="105"/>
      <c r="BF131" s="105"/>
      <c r="BG131" s="105"/>
      <c r="BH131" s="105"/>
      <c r="BI131" s="482" t="s">
        <v>193</v>
      </c>
      <c r="BJ131" s="482" t="s">
        <v>193</v>
      </c>
      <c r="BK131" s="482" t="s">
        <v>193</v>
      </c>
      <c r="BL131" s="105"/>
      <c r="BM131" s="105"/>
      <c r="BN131" s="105"/>
      <c r="BO131" s="105"/>
      <c r="BP131" s="105"/>
      <c r="BQ131" s="482" t="s">
        <v>193</v>
      </c>
      <c r="BR131" s="482" t="s">
        <v>193</v>
      </c>
      <c r="BS131" s="105"/>
      <c r="BT131" s="105"/>
      <c r="BU131" s="105"/>
      <c r="BV131" s="105"/>
      <c r="BW131" s="105"/>
      <c r="BX131" s="105"/>
      <c r="BY131" s="105"/>
      <c r="BZ131" s="255">
        <v>45000.0</v>
      </c>
      <c r="CA131" s="1415" t="s">
        <v>194</v>
      </c>
      <c r="CB131" s="303">
        <v>3.0E7</v>
      </c>
      <c r="CC131" s="821"/>
      <c r="CD131" s="821"/>
      <c r="CE131" s="821">
        <v>45582.15972222222</v>
      </c>
      <c r="CF131" s="821">
        <v>45584.791666666664</v>
      </c>
      <c r="CG131" s="821">
        <v>45584.82986111111</v>
      </c>
      <c r="CH131" s="821">
        <v>45585.208333333336</v>
      </c>
      <c r="CI131" s="327">
        <f t="shared" si="163"/>
        <v>3.048611111</v>
      </c>
      <c r="CJ131" s="63" t="str">
        <f t="shared" si="164"/>
        <v>3 hari 1 jam 10 menit 0</v>
      </c>
      <c r="CK131" s="274"/>
      <c r="CL131" s="821">
        <v>45585.37291666667</v>
      </c>
      <c r="CM131" s="327">
        <f t="shared" si="165"/>
        <v>3.213194444</v>
      </c>
      <c r="CN131" s="63" t="str">
        <f t="shared" si="166"/>
        <v>3 hari 5 jam 7 menit 0</v>
      </c>
      <c r="CO131" s="274"/>
      <c r="CP131" s="274"/>
      <c r="CQ131" s="274"/>
      <c r="CR131" s="274"/>
      <c r="CS131" s="274"/>
      <c r="CT131" s="274"/>
      <c r="CU131" s="274"/>
      <c r="CV131" s="274"/>
      <c r="CW131" s="274"/>
      <c r="CX131" s="274"/>
      <c r="CY131" s="274"/>
      <c r="CZ131" s="167"/>
      <c r="DA131" s="167" t="s">
        <v>6</v>
      </c>
    </row>
    <row r="132" ht="18.0" customHeight="1">
      <c r="A132" s="1508"/>
      <c r="B132" s="280"/>
      <c r="C132" s="1509"/>
      <c r="D132" s="1526"/>
      <c r="E132" s="1510"/>
      <c r="F132" s="1509"/>
      <c r="G132" s="1509"/>
      <c r="H132" s="1509"/>
      <c r="I132" s="1509"/>
      <c r="J132" s="1511" t="s">
        <v>111</v>
      </c>
      <c r="K132" s="1512">
        <f t="shared" ref="K132:L132" si="171">SUM(K125:K131)</f>
        <v>50200</v>
      </c>
      <c r="L132" s="1513">
        <f t="shared" si="171"/>
        <v>50013.155</v>
      </c>
      <c r="M132" s="1552" t="s">
        <v>2309</v>
      </c>
      <c r="N132" s="1509"/>
      <c r="O132" s="1506"/>
      <c r="P132" s="1509"/>
      <c r="Q132" s="1554" t="s">
        <v>2310</v>
      </c>
      <c r="R132" s="283"/>
      <c r="S132" s="283"/>
      <c r="T132" s="1509"/>
      <c r="U132" s="1506"/>
      <c r="V132" s="1506"/>
      <c r="W132" s="280"/>
      <c r="X132" s="1506"/>
      <c r="Y132" s="288"/>
      <c r="Z132" s="1515"/>
      <c r="AA132" s="1515"/>
      <c r="AB132" s="1512"/>
      <c r="AC132" s="1512"/>
      <c r="AD132" s="1516"/>
      <c r="AE132" s="289"/>
      <c r="AF132" s="280"/>
      <c r="AG132" s="280"/>
      <c r="AH132" s="1506"/>
      <c r="AI132" s="1506"/>
      <c r="AJ132" s="280"/>
      <c r="AK132" s="1506"/>
      <c r="AL132" s="1506"/>
      <c r="AM132" s="1506"/>
      <c r="AN132" s="1506"/>
      <c r="AO132" s="1506"/>
      <c r="AP132" s="1506"/>
      <c r="AQ132" s="1506"/>
      <c r="AR132" s="1506"/>
      <c r="AS132" s="1516"/>
      <c r="AT132" s="280"/>
      <c r="AU132" s="280"/>
      <c r="AV132" s="280"/>
      <c r="AW132" s="289"/>
      <c r="AX132" s="289"/>
      <c r="AY132" s="289"/>
      <c r="AZ132" s="289"/>
      <c r="BA132" s="289"/>
      <c r="BB132" s="280"/>
      <c r="BC132" s="289"/>
      <c r="BD132" s="289"/>
      <c r="BE132" s="289"/>
      <c r="BF132" s="289"/>
      <c r="BG132" s="289"/>
      <c r="BH132" s="280"/>
      <c r="BI132" s="280"/>
      <c r="BJ132" s="289"/>
      <c r="BK132" s="289"/>
      <c r="BL132" s="289"/>
      <c r="BM132" s="289"/>
      <c r="BN132" s="289"/>
      <c r="BO132" s="280"/>
      <c r="BP132" s="289"/>
      <c r="BQ132" s="289"/>
      <c r="BR132" s="289"/>
      <c r="BS132" s="289"/>
      <c r="BT132" s="289"/>
      <c r="BU132" s="280"/>
      <c r="BV132" s="289"/>
      <c r="BW132" s="289"/>
      <c r="BX132" s="289"/>
      <c r="BY132" s="1516"/>
      <c r="BZ132" s="292"/>
      <c r="CA132" s="293"/>
      <c r="CB132" s="292"/>
      <c r="CC132" s="292"/>
      <c r="CD132" s="292"/>
      <c r="CE132" s="292"/>
      <c r="CF132" s="292"/>
      <c r="CG132" s="292"/>
      <c r="CH132" s="292"/>
      <c r="CI132" s="292"/>
      <c r="CJ132" s="292"/>
      <c r="CK132" s="292"/>
      <c r="CL132" s="292"/>
      <c r="CM132" s="292"/>
      <c r="CN132" s="292"/>
      <c r="CO132" s="292"/>
      <c r="CP132" s="292"/>
      <c r="CQ132" s="292"/>
      <c r="CR132" s="292"/>
      <c r="CS132" s="292"/>
      <c r="CT132" s="292"/>
      <c r="CU132" s="292"/>
      <c r="CV132" s="292"/>
      <c r="CW132" s="292"/>
      <c r="CX132" s="292"/>
      <c r="CY132" s="292"/>
      <c r="CZ132" s="294"/>
      <c r="DA132" s="294"/>
    </row>
    <row r="133" ht="30.75" customHeight="1">
      <c r="A133" s="1567">
        <v>1.0</v>
      </c>
      <c r="B133" s="1568"/>
      <c r="C133" s="1569" t="s">
        <v>8</v>
      </c>
      <c r="D133" s="1570" t="s">
        <v>2311</v>
      </c>
      <c r="E133" s="1570" t="s">
        <v>249</v>
      </c>
      <c r="F133" s="1571" t="s">
        <v>2312</v>
      </c>
      <c r="G133" s="1571" t="s">
        <v>567</v>
      </c>
      <c r="H133" s="1571" t="s">
        <v>2313</v>
      </c>
      <c r="I133" s="1571" t="s">
        <v>2314</v>
      </c>
      <c r="J133" s="1570" t="s">
        <v>2315</v>
      </c>
      <c r="K133" s="1572">
        <v>55000.0</v>
      </c>
      <c r="L133" s="1573">
        <v>55000.0</v>
      </c>
      <c r="M133" s="473" t="s">
        <v>1815</v>
      </c>
      <c r="N133" s="58" t="s">
        <v>1815</v>
      </c>
      <c r="O133" s="1574"/>
      <c r="P133" s="1562">
        <v>45585.0</v>
      </c>
      <c r="Q133" s="1575" t="s">
        <v>1892</v>
      </c>
      <c r="R133" s="1575" t="s">
        <v>2316</v>
      </c>
      <c r="S133" s="1575"/>
      <c r="T133" s="1575" t="s">
        <v>2317</v>
      </c>
      <c r="U133" s="1576"/>
      <c r="V133" s="1576"/>
      <c r="W133" s="1577"/>
      <c r="X133" s="1578"/>
      <c r="Y133" s="1578"/>
      <c r="Z133" s="1577"/>
      <c r="AA133" s="1575"/>
      <c r="AB133" s="1579"/>
      <c r="AC133" s="1579"/>
      <c r="AD133" s="1575" t="s">
        <v>95</v>
      </c>
      <c r="AE133" s="1575"/>
      <c r="AF133" s="1575"/>
      <c r="AG133" s="1575"/>
      <c r="AH133" s="1568"/>
      <c r="AI133" s="1575"/>
      <c r="AJ133" s="1580"/>
      <c r="AK133" s="1580"/>
      <c r="AL133" s="1580"/>
      <c r="AM133" s="360" t="s">
        <v>2318</v>
      </c>
      <c r="AN133" s="360" t="s">
        <v>2318</v>
      </c>
      <c r="AO133" s="360" t="s">
        <v>2319</v>
      </c>
      <c r="AP133" s="159" t="s">
        <v>885</v>
      </c>
      <c r="AQ133" s="1575"/>
      <c r="AR133" s="1575"/>
      <c r="AS133" s="1575"/>
      <c r="AT133" s="1580"/>
      <c r="AU133" s="1575"/>
      <c r="AV133" s="1575"/>
      <c r="AW133" s="1575"/>
      <c r="AX133" s="1575"/>
      <c r="AY133" s="1575"/>
      <c r="AZ133" s="1575"/>
      <c r="BA133" s="1575"/>
      <c r="BB133" s="1575"/>
      <c r="BC133" s="1575"/>
      <c r="BD133" s="1575"/>
      <c r="BE133" s="1575"/>
      <c r="BF133" s="1575"/>
      <c r="BG133" s="1575"/>
      <c r="BH133" s="1575"/>
      <c r="BI133" s="1575"/>
      <c r="BJ133" s="1575"/>
      <c r="BK133" s="1575"/>
      <c r="BL133" s="1575"/>
      <c r="BM133" s="1575"/>
      <c r="BN133" s="1575"/>
      <c r="BO133" s="1575"/>
      <c r="BP133" s="1575"/>
      <c r="BQ133" s="1575"/>
      <c r="BR133" s="1575"/>
      <c r="BS133" s="1575"/>
      <c r="BT133" s="1575"/>
      <c r="BU133" s="1575"/>
      <c r="BV133" s="1575"/>
      <c r="BW133" s="1575"/>
      <c r="BX133" s="1575"/>
      <c r="BY133" s="1575"/>
      <c r="BZ133" s="1580"/>
      <c r="CA133" s="1581"/>
      <c r="CB133" s="1582"/>
      <c r="CC133" s="1582"/>
      <c r="CD133" s="1582"/>
      <c r="CE133" s="1582">
        <v>45481.34722222222</v>
      </c>
      <c r="CF133" s="1583">
        <v>45481.34722222222</v>
      </c>
      <c r="CG133" s="1583">
        <v>45481.552083333336</v>
      </c>
      <c r="CH133" s="1583">
        <v>45482.506944444445</v>
      </c>
      <c r="CI133" s="1584"/>
      <c r="CJ133" s="1577" t="str">
        <f>INT(CH133-CE133)&amp;" hari "&amp;HOUR(MOD(CH133-CE133,1))&amp;" jam "&amp;MINUTE(MOD(CH133-CE133,1))&amp;" menit "&amp;SECOND(MOD(CH133-CE133,1))</f>
        <v>1 hari 3 jam 50 menit 0</v>
      </c>
      <c r="CK133" s="1585"/>
      <c r="CL133" s="1582">
        <v>45482.947916666664</v>
      </c>
      <c r="CM133" s="1584">
        <f>CL133-CE133</f>
        <v>1.600694444</v>
      </c>
      <c r="CN133" s="1577" t="str">
        <f>INT(CL133-CE133)&amp;" hari "&amp;HOUR(MOD(CL133-CE133,1))&amp;" jam "&amp;MINUTE(MOD(CL133-CE133,1))&amp;" menit "&amp;SECOND(MOD(CL133-CE133,1))</f>
        <v>1 hari 14 jam 25 menit 0</v>
      </c>
      <c r="CO133" s="1585"/>
      <c r="CP133" s="1585"/>
      <c r="CQ133" s="1585"/>
      <c r="CR133" s="1585"/>
      <c r="CS133" s="1585"/>
      <c r="CT133" s="1585"/>
      <c r="CU133" s="1585"/>
      <c r="CV133" s="1585"/>
      <c r="CW133" s="1585"/>
      <c r="CX133" s="1585"/>
      <c r="CY133" s="1585"/>
      <c r="CZ133" s="1586"/>
      <c r="DA133" s="1586" t="s">
        <v>8</v>
      </c>
      <c r="DB133" s="1587"/>
      <c r="DC133" s="1588"/>
      <c r="DD133" s="1588"/>
      <c r="DE133" s="1588"/>
    </row>
    <row r="134" ht="18.0" customHeight="1">
      <c r="A134" s="1508"/>
      <c r="B134" s="280"/>
      <c r="C134" s="1509"/>
      <c r="D134" s="1526"/>
      <c r="E134" s="1510"/>
      <c r="F134" s="1509"/>
      <c r="G134" s="1509"/>
      <c r="H134" s="1509"/>
      <c r="I134" s="1509"/>
      <c r="J134" s="1511" t="s">
        <v>111</v>
      </c>
      <c r="K134" s="1512">
        <f t="shared" ref="K134:L134" si="172">SUM(K133)</f>
        <v>55000</v>
      </c>
      <c r="L134" s="1513">
        <f t="shared" si="172"/>
        <v>55000</v>
      </c>
      <c r="M134" s="1514"/>
      <c r="N134" s="1553"/>
      <c r="O134" s="1506"/>
      <c r="P134" s="1509"/>
      <c r="Q134" s="1554" t="s">
        <v>2310</v>
      </c>
      <c r="R134" s="283"/>
      <c r="S134" s="283"/>
      <c r="T134" s="1509"/>
      <c r="U134" s="1506"/>
      <c r="V134" s="1506"/>
      <c r="W134" s="280"/>
      <c r="X134" s="1506"/>
      <c r="Y134" s="288"/>
      <c r="Z134" s="1515"/>
      <c r="AA134" s="1515"/>
      <c r="AB134" s="1512"/>
      <c r="AC134" s="1512"/>
      <c r="AD134" s="1516"/>
      <c r="AE134" s="289"/>
      <c r="AF134" s="280"/>
      <c r="AG134" s="280"/>
      <c r="AH134" s="1506"/>
      <c r="AI134" s="1506"/>
      <c r="AJ134" s="280"/>
      <c r="AK134" s="1506"/>
      <c r="AL134" s="1506"/>
      <c r="AM134" s="1506"/>
      <c r="AN134" s="1506"/>
      <c r="AO134" s="1506"/>
      <c r="AP134" s="1506"/>
      <c r="AQ134" s="1506"/>
      <c r="AR134" s="1506"/>
      <c r="AS134" s="1516"/>
      <c r="AT134" s="280"/>
      <c r="AU134" s="280"/>
      <c r="AV134" s="280"/>
      <c r="AW134" s="289"/>
      <c r="AX134" s="289"/>
      <c r="AY134" s="289"/>
      <c r="AZ134" s="289"/>
      <c r="BA134" s="289"/>
      <c r="BB134" s="280"/>
      <c r="BC134" s="289"/>
      <c r="BD134" s="289"/>
      <c r="BE134" s="289"/>
      <c r="BF134" s="289"/>
      <c r="BG134" s="289"/>
      <c r="BH134" s="280"/>
      <c r="BI134" s="280"/>
      <c r="BJ134" s="289"/>
      <c r="BK134" s="289"/>
      <c r="BL134" s="289"/>
      <c r="BM134" s="289"/>
      <c r="BN134" s="289"/>
      <c r="BO134" s="280"/>
      <c r="BP134" s="289"/>
      <c r="BQ134" s="289"/>
      <c r="BR134" s="289"/>
      <c r="BS134" s="289"/>
      <c r="BT134" s="289"/>
      <c r="BU134" s="280"/>
      <c r="BV134" s="289"/>
      <c r="BW134" s="289"/>
      <c r="BX134" s="289"/>
      <c r="BY134" s="1516"/>
      <c r="BZ134" s="292"/>
      <c r="CA134" s="293"/>
      <c r="CB134" s="292"/>
      <c r="CC134" s="292"/>
      <c r="CD134" s="292"/>
      <c r="CE134" s="292"/>
      <c r="CF134" s="292"/>
      <c r="CG134" s="292"/>
      <c r="CH134" s="292"/>
      <c r="CI134" s="292"/>
      <c r="CJ134" s="292"/>
      <c r="CK134" s="292"/>
      <c r="CL134" s="292"/>
      <c r="CM134" s="292"/>
      <c r="CN134" s="292"/>
      <c r="CO134" s="292"/>
      <c r="CP134" s="292"/>
      <c r="CQ134" s="292"/>
      <c r="CR134" s="292"/>
      <c r="CS134" s="292"/>
      <c r="CT134" s="292"/>
      <c r="CU134" s="292"/>
      <c r="CV134" s="292"/>
      <c r="CW134" s="292"/>
      <c r="CX134" s="292"/>
      <c r="CY134" s="292"/>
      <c r="CZ134" s="294"/>
      <c r="DA134" s="294"/>
    </row>
    <row r="135" ht="30.75" customHeight="1">
      <c r="A135" s="53">
        <v>1.0</v>
      </c>
      <c r="B135" s="54"/>
      <c r="C135" s="57" t="s">
        <v>8</v>
      </c>
      <c r="D135" s="57" t="s">
        <v>2320</v>
      </c>
      <c r="E135" s="57" t="s">
        <v>182</v>
      </c>
      <c r="F135" s="58" t="s">
        <v>183</v>
      </c>
      <c r="G135" s="58" t="s">
        <v>184</v>
      </c>
      <c r="H135" s="57" t="s">
        <v>185</v>
      </c>
      <c r="I135" s="57" t="s">
        <v>1331</v>
      </c>
      <c r="J135" s="58" t="s">
        <v>2321</v>
      </c>
      <c r="K135" s="297">
        <v>8300.0</v>
      </c>
      <c r="L135" s="298">
        <v>8355.816</v>
      </c>
      <c r="M135" s="1589" t="s">
        <v>265</v>
      </c>
      <c r="N135" s="1590" t="s">
        <v>265</v>
      </c>
      <c r="O135" s="56" t="s">
        <v>2322</v>
      </c>
      <c r="P135" s="62">
        <v>45599.0</v>
      </c>
      <c r="Q135" s="105"/>
      <c r="R135" s="104" t="s">
        <v>183</v>
      </c>
      <c r="S135" s="247"/>
      <c r="T135" s="1483" t="s">
        <v>1412</v>
      </c>
      <c r="U135" s="160"/>
      <c r="V135" s="160"/>
      <c r="W135" s="63"/>
      <c r="X135" s="1445"/>
      <c r="Y135" s="322"/>
      <c r="Z135" s="322"/>
      <c r="AA135" s="1563"/>
      <c r="AB135" s="1563"/>
      <c r="AC135" s="1563"/>
      <c r="AD135" s="1544" t="s">
        <v>191</v>
      </c>
      <c r="AE135" s="1544"/>
      <c r="AF135" s="54" t="s">
        <v>193</v>
      </c>
      <c r="AG135" s="105"/>
      <c r="AH135" s="1560" t="s">
        <v>2323</v>
      </c>
      <c r="AI135" s="54"/>
      <c r="AJ135" s="1564"/>
      <c r="AK135" s="1560" t="s">
        <v>193</v>
      </c>
      <c r="AL135" s="1560" t="s">
        <v>193</v>
      </c>
      <c r="AM135" s="278"/>
      <c r="AN135" s="360"/>
      <c r="AO135" s="360"/>
      <c r="AP135" s="159" t="s">
        <v>192</v>
      </c>
      <c r="AQ135" s="105"/>
      <c r="AR135" s="105"/>
      <c r="AS135" s="105"/>
      <c r="AT135" s="25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255">
        <v>45000.0</v>
      </c>
      <c r="CA135" s="1545" t="s">
        <v>194</v>
      </c>
      <c r="CB135" s="303">
        <v>3.0E7</v>
      </c>
      <c r="CC135" s="1591">
        <v>45591.0</v>
      </c>
      <c r="CD135" s="1592">
        <v>45594.854166666664</v>
      </c>
      <c r="CE135" s="821">
        <v>45594.47222222222</v>
      </c>
      <c r="CF135" s="821">
        <v>45599.09027777778</v>
      </c>
      <c r="CG135" s="821">
        <v>45599.09722222222</v>
      </c>
      <c r="CH135" s="821">
        <v>45599.54513888889</v>
      </c>
      <c r="CI135" s="327">
        <f t="shared" ref="CI135:CI137" si="173">CH135-CE135</f>
        <v>5.072916667</v>
      </c>
      <c r="CJ135" s="63" t="str">
        <f t="shared" ref="CJ135:CJ137" si="174">INT(CH135-CE135)&amp;" hari "&amp;HOUR(MOD(CH135-CE135,1))&amp;" jam "&amp;MINUTE(MOD(CH135-CE135,1))&amp;" menit "&amp;SECOND(MOD(CH135-CE135,1))</f>
        <v>5 hari 1 jam 45 menit 0</v>
      </c>
      <c r="CK135" s="274"/>
      <c r="CL135" s="821">
        <v>45599.86319444444</v>
      </c>
      <c r="CM135" s="327">
        <f t="shared" ref="CM135:CM137" si="175">CL135-CE135</f>
        <v>5.390972222</v>
      </c>
      <c r="CN135" s="63" t="str">
        <f t="shared" ref="CN135:CN137" si="176">INT(CL135-CE135)&amp;" hari "&amp;HOUR(MOD(CL135-CE135,1))&amp;" jam "&amp;MINUTE(MOD(CL135-CE135,1))&amp;" menit "&amp;SECOND(MOD(CL135-CE135,1))</f>
        <v>5 hari 9 jam 23 menit 0</v>
      </c>
      <c r="CO135" s="274"/>
      <c r="CP135" s="274"/>
      <c r="CQ135" s="274"/>
      <c r="CR135" s="274"/>
      <c r="CS135" s="274"/>
      <c r="CT135" s="274"/>
      <c r="CU135" s="274"/>
      <c r="CV135" s="274"/>
      <c r="CW135" s="274"/>
      <c r="CX135" s="274"/>
      <c r="CY135" s="274"/>
      <c r="CZ135" s="167"/>
      <c r="DA135" s="167" t="s">
        <v>8</v>
      </c>
      <c r="DB135" s="104"/>
      <c r="DC135" s="104"/>
      <c r="DD135" s="104"/>
      <c r="DE135" s="104"/>
    </row>
    <row r="136" ht="30.75" customHeight="1">
      <c r="A136" s="53">
        <v>2.0</v>
      </c>
      <c r="B136" s="54"/>
      <c r="C136" s="57"/>
      <c r="D136" s="57" t="s">
        <v>2324</v>
      </c>
      <c r="E136" s="57" t="s">
        <v>182</v>
      </c>
      <c r="F136" s="58" t="s">
        <v>183</v>
      </c>
      <c r="G136" s="58" t="s">
        <v>184</v>
      </c>
      <c r="H136" s="57" t="s">
        <v>185</v>
      </c>
      <c r="I136" s="57" t="s">
        <v>1333</v>
      </c>
      <c r="J136" s="58" t="s">
        <v>2325</v>
      </c>
      <c r="K136" s="297">
        <v>8300.0</v>
      </c>
      <c r="L136" s="298">
        <v>8529.455</v>
      </c>
      <c r="M136" s="1589" t="s">
        <v>265</v>
      </c>
      <c r="N136" s="1593"/>
      <c r="O136" s="61" t="s">
        <v>2326</v>
      </c>
      <c r="P136" s="62">
        <v>45603.0</v>
      </c>
      <c r="Q136" s="105"/>
      <c r="R136" s="104" t="s">
        <v>183</v>
      </c>
      <c r="S136" s="247"/>
      <c r="T136" s="1483" t="s">
        <v>1412</v>
      </c>
      <c r="U136" s="160"/>
      <c r="V136" s="160"/>
      <c r="W136" s="63"/>
      <c r="X136" s="1445"/>
      <c r="Y136" s="322"/>
      <c r="Z136" s="322"/>
      <c r="AA136" s="1563"/>
      <c r="AB136" s="1563"/>
      <c r="AC136" s="1563"/>
      <c r="AD136" s="1544" t="s">
        <v>191</v>
      </c>
      <c r="AE136" s="1544"/>
      <c r="AF136" s="54" t="s">
        <v>193</v>
      </c>
      <c r="AG136" s="105"/>
      <c r="AH136" s="1560" t="s">
        <v>2323</v>
      </c>
      <c r="AI136" s="54"/>
      <c r="AJ136" s="1564"/>
      <c r="AK136" s="1560" t="s">
        <v>193</v>
      </c>
      <c r="AL136" s="1560" t="s">
        <v>193</v>
      </c>
      <c r="AM136" s="278"/>
      <c r="AN136" s="360"/>
      <c r="AO136" s="360"/>
      <c r="AP136" s="159" t="s">
        <v>192</v>
      </c>
      <c r="AQ136" s="105"/>
      <c r="AR136" s="105"/>
      <c r="AS136" s="105"/>
      <c r="AT136" s="25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255">
        <v>45000.0</v>
      </c>
      <c r="CA136" s="1545" t="s">
        <v>194</v>
      </c>
      <c r="CB136" s="303">
        <v>3.0E7</v>
      </c>
      <c r="CC136" s="1591">
        <v>45592.0</v>
      </c>
      <c r="CD136" s="1592">
        <v>45596.25</v>
      </c>
      <c r="CE136" s="821">
        <v>45596.25</v>
      </c>
      <c r="CF136" s="821">
        <v>45603.274305555555</v>
      </c>
      <c r="CG136" s="821">
        <v>45603.28125</v>
      </c>
      <c r="CH136" s="821">
        <v>45603.88888888889</v>
      </c>
      <c r="CI136" s="327">
        <f t="shared" si="173"/>
        <v>7.638888889</v>
      </c>
      <c r="CJ136" s="63" t="str">
        <f t="shared" si="174"/>
        <v>7 hari 15 jam 20 menit 0</v>
      </c>
      <c r="CK136" s="274"/>
      <c r="CL136" s="821">
        <v>45604.34652777778</v>
      </c>
      <c r="CM136" s="327">
        <f t="shared" si="175"/>
        <v>8.096527778</v>
      </c>
      <c r="CN136" s="63" t="str">
        <f t="shared" si="176"/>
        <v>8 hari 2 jam 19 menit 0</v>
      </c>
      <c r="CO136" s="274"/>
      <c r="CP136" s="274"/>
      <c r="CQ136" s="274"/>
      <c r="CR136" s="274"/>
      <c r="CS136" s="274"/>
      <c r="CT136" s="274"/>
      <c r="CU136" s="274"/>
      <c r="CV136" s="274"/>
      <c r="CW136" s="274"/>
      <c r="CX136" s="274"/>
      <c r="CY136" s="274"/>
      <c r="CZ136" s="167"/>
      <c r="DA136" s="167" t="s">
        <v>8</v>
      </c>
      <c r="DB136" s="104"/>
      <c r="DC136" s="104"/>
      <c r="DD136" s="104"/>
      <c r="DE136" s="104"/>
    </row>
    <row r="137" ht="30.75" customHeight="1">
      <c r="A137" s="53">
        <v>3.0</v>
      </c>
      <c r="B137" s="54"/>
      <c r="C137" s="57"/>
      <c r="D137" s="56" t="s">
        <v>2327</v>
      </c>
      <c r="E137" s="57" t="s">
        <v>182</v>
      </c>
      <c r="F137" s="58" t="s">
        <v>183</v>
      </c>
      <c r="G137" s="58" t="s">
        <v>184</v>
      </c>
      <c r="H137" s="57" t="s">
        <v>185</v>
      </c>
      <c r="I137" s="57" t="s">
        <v>1335</v>
      </c>
      <c r="J137" s="58" t="s">
        <v>2031</v>
      </c>
      <c r="K137" s="297">
        <v>8300.0</v>
      </c>
      <c r="L137" s="60">
        <v>8415.182</v>
      </c>
      <c r="M137" s="1589" t="s">
        <v>265</v>
      </c>
      <c r="N137" s="1593"/>
      <c r="O137" s="61" t="s">
        <v>2328</v>
      </c>
      <c r="P137" s="62">
        <v>45605.0</v>
      </c>
      <c r="Q137" s="105"/>
      <c r="R137" s="104" t="s">
        <v>183</v>
      </c>
      <c r="S137" s="247"/>
      <c r="T137" s="1483" t="s">
        <v>1412</v>
      </c>
      <c r="U137" s="160"/>
      <c r="V137" s="160"/>
      <c r="W137" s="63"/>
      <c r="X137" s="1445"/>
      <c r="Y137" s="322"/>
      <c r="Z137" s="322"/>
      <c r="AA137" s="1563"/>
      <c r="AB137" s="1563"/>
      <c r="AC137" s="1563"/>
      <c r="AD137" s="1544" t="s">
        <v>191</v>
      </c>
      <c r="AE137" s="1544"/>
      <c r="AF137" s="54" t="s">
        <v>193</v>
      </c>
      <c r="AG137" s="105"/>
      <c r="AH137" s="1560" t="s">
        <v>2323</v>
      </c>
      <c r="AI137" s="54"/>
      <c r="AJ137" s="1564"/>
      <c r="AK137" s="1560" t="s">
        <v>193</v>
      </c>
      <c r="AL137" s="1560" t="s">
        <v>193</v>
      </c>
      <c r="AM137" s="278"/>
      <c r="AN137" s="360"/>
      <c r="AO137" s="360"/>
      <c r="AP137" s="159" t="s">
        <v>192</v>
      </c>
      <c r="AQ137" s="105"/>
      <c r="AR137" s="105"/>
      <c r="AS137" s="105"/>
      <c r="AT137" s="25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255">
        <v>45000.0</v>
      </c>
      <c r="CA137" s="1545" t="s">
        <v>194</v>
      </c>
      <c r="CB137" s="303">
        <v>3.0E7</v>
      </c>
      <c r="CC137" s="1591">
        <v>45593.0</v>
      </c>
      <c r="CD137" s="1594">
        <v>45600.875</v>
      </c>
      <c r="CE137" s="821">
        <v>45600.854166666664</v>
      </c>
      <c r="CF137" s="821">
        <v>45605.416666666664</v>
      </c>
      <c r="CG137" s="821">
        <v>45605.427083333336</v>
      </c>
      <c r="CH137" s="821">
        <v>45605.538194444445</v>
      </c>
      <c r="CI137" s="327">
        <f t="shared" si="173"/>
        <v>4.684027778</v>
      </c>
      <c r="CJ137" s="63" t="str">
        <f t="shared" si="174"/>
        <v>4 hari 16 jam 25 menit 0</v>
      </c>
      <c r="CK137" s="274"/>
      <c r="CL137" s="821">
        <v>45605.83819444444</v>
      </c>
      <c r="CM137" s="327">
        <f t="shared" si="175"/>
        <v>4.984027778</v>
      </c>
      <c r="CN137" s="63" t="str">
        <f t="shared" si="176"/>
        <v>4 hari 23 jam 37 menit 0</v>
      </c>
      <c r="CO137" s="274"/>
      <c r="CP137" s="274"/>
      <c r="CQ137" s="274"/>
      <c r="CR137" s="274"/>
      <c r="CS137" s="274"/>
      <c r="CT137" s="274"/>
      <c r="CU137" s="274"/>
      <c r="CV137" s="274"/>
      <c r="CW137" s="274"/>
      <c r="CX137" s="274"/>
      <c r="CY137" s="274"/>
      <c r="CZ137" s="167"/>
      <c r="DA137" s="167" t="s">
        <v>8</v>
      </c>
      <c r="DB137" s="104"/>
      <c r="DC137" s="104"/>
      <c r="DD137" s="104"/>
      <c r="DE137" s="104"/>
    </row>
    <row r="138" ht="30.75" customHeight="1">
      <c r="A138" s="53">
        <v>4.0</v>
      </c>
      <c r="B138" s="54"/>
      <c r="C138" s="57"/>
      <c r="D138" s="170" t="s">
        <v>2329</v>
      </c>
      <c r="E138" s="57" t="s">
        <v>182</v>
      </c>
      <c r="F138" s="58" t="s">
        <v>183</v>
      </c>
      <c r="G138" s="58" t="s">
        <v>184</v>
      </c>
      <c r="H138" s="57" t="s">
        <v>185</v>
      </c>
      <c r="I138" s="57" t="s">
        <v>2330</v>
      </c>
      <c r="J138" s="58" t="s">
        <v>2331</v>
      </c>
      <c r="K138" s="297">
        <v>6000.0</v>
      </c>
      <c r="L138" s="60">
        <v>5706.446</v>
      </c>
      <c r="M138" s="1589" t="s">
        <v>265</v>
      </c>
      <c r="N138" s="1593"/>
      <c r="O138" s="61" t="s">
        <v>2332</v>
      </c>
      <c r="P138" s="62">
        <v>45613.0</v>
      </c>
      <c r="Q138" s="105"/>
      <c r="R138" s="104" t="s">
        <v>183</v>
      </c>
      <c r="S138" s="247"/>
      <c r="T138" s="1483" t="s">
        <v>1412</v>
      </c>
      <c r="U138" s="160"/>
      <c r="V138" s="160"/>
      <c r="W138" s="63"/>
      <c r="X138" s="1445"/>
      <c r="Y138" s="322"/>
      <c r="Z138" s="322"/>
      <c r="AA138" s="1563"/>
      <c r="AB138" s="1563"/>
      <c r="AC138" s="1563"/>
      <c r="AD138" s="1544" t="s">
        <v>191</v>
      </c>
      <c r="AE138" s="1544"/>
      <c r="AF138" s="54" t="s">
        <v>193</v>
      </c>
      <c r="AG138" s="105"/>
      <c r="AH138" s="1560" t="s">
        <v>2323</v>
      </c>
      <c r="AI138" s="54"/>
      <c r="AJ138" s="1564"/>
      <c r="AK138" s="1560" t="s">
        <v>193</v>
      </c>
      <c r="AL138" s="1560" t="s">
        <v>193</v>
      </c>
      <c r="AM138" s="278"/>
      <c r="AN138" s="360"/>
      <c r="AO138" s="360"/>
      <c r="AP138" s="159" t="s">
        <v>192</v>
      </c>
      <c r="AQ138" s="105"/>
      <c r="AR138" s="105"/>
      <c r="AS138" s="105"/>
      <c r="AT138" s="25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  <c r="BO138" s="105"/>
      <c r="BP138" s="105"/>
      <c r="BQ138" s="105"/>
      <c r="BR138" s="105"/>
      <c r="BS138" s="105"/>
      <c r="BT138" s="105"/>
      <c r="BU138" s="105"/>
      <c r="BV138" s="105"/>
      <c r="BW138" s="105"/>
      <c r="BX138" s="105"/>
      <c r="BY138" s="105"/>
      <c r="BZ138" s="255">
        <v>45000.0</v>
      </c>
      <c r="CA138" s="1545" t="s">
        <v>194</v>
      </c>
      <c r="CB138" s="303">
        <v>3.0E7</v>
      </c>
      <c r="CC138" s="1591">
        <v>45595.0</v>
      </c>
      <c r="CD138" s="1594">
        <v>45601.5</v>
      </c>
      <c r="CE138" s="821">
        <v>45603.791666666664</v>
      </c>
      <c r="CF138" s="326"/>
      <c r="CG138" s="326"/>
      <c r="CH138" s="326"/>
      <c r="CI138" s="327"/>
      <c r="CJ138" s="63"/>
      <c r="CK138" s="274"/>
      <c r="CL138" s="325"/>
      <c r="CM138" s="327"/>
      <c r="CN138" s="63"/>
      <c r="CO138" s="274"/>
      <c r="CP138" s="274"/>
      <c r="CQ138" s="274"/>
      <c r="CR138" s="274"/>
      <c r="CS138" s="274"/>
      <c r="CT138" s="274"/>
      <c r="CU138" s="274"/>
      <c r="CV138" s="274"/>
      <c r="CW138" s="274"/>
      <c r="CX138" s="274"/>
      <c r="CY138" s="274"/>
      <c r="CZ138" s="167"/>
      <c r="DA138" s="167" t="s">
        <v>8</v>
      </c>
      <c r="DB138" s="104"/>
      <c r="DC138" s="104"/>
      <c r="DD138" s="104"/>
      <c r="DE138" s="104"/>
    </row>
    <row r="139" ht="32.25" customHeight="1">
      <c r="A139" s="53">
        <v>5.0</v>
      </c>
      <c r="B139" s="54"/>
      <c r="C139" s="57"/>
      <c r="D139" s="57"/>
      <c r="E139" s="57" t="s">
        <v>182</v>
      </c>
      <c r="F139" s="58" t="s">
        <v>183</v>
      </c>
      <c r="G139" s="58" t="s">
        <v>184</v>
      </c>
      <c r="H139" s="57" t="s">
        <v>185</v>
      </c>
      <c r="I139" s="57" t="s">
        <v>2333</v>
      </c>
      <c r="J139" s="58" t="s">
        <v>2334</v>
      </c>
      <c r="K139" s="297">
        <v>8100.0</v>
      </c>
      <c r="L139" s="60">
        <v>7953.447</v>
      </c>
      <c r="M139" s="1589" t="s">
        <v>265</v>
      </c>
      <c r="N139" s="1593"/>
      <c r="O139" s="61" t="s">
        <v>2335</v>
      </c>
      <c r="P139" s="62">
        <v>45615.0</v>
      </c>
      <c r="Q139" s="105"/>
      <c r="R139" s="104" t="s">
        <v>183</v>
      </c>
      <c r="S139" s="247"/>
      <c r="T139" s="1483" t="s">
        <v>1412</v>
      </c>
      <c r="U139" s="160"/>
      <c r="V139" s="160"/>
      <c r="W139" s="63"/>
      <c r="X139" s="1445"/>
      <c r="Y139" s="322"/>
      <c r="Z139" s="322"/>
      <c r="AA139" s="1563"/>
      <c r="AB139" s="1563"/>
      <c r="AC139" s="1563"/>
      <c r="AD139" s="1544" t="s">
        <v>191</v>
      </c>
      <c r="AE139" s="1544"/>
      <c r="AF139" s="54" t="s">
        <v>193</v>
      </c>
      <c r="AG139" s="105"/>
      <c r="AH139" s="1560" t="s">
        <v>2323</v>
      </c>
      <c r="AI139" s="54"/>
      <c r="AJ139" s="1564"/>
      <c r="AK139" s="1560" t="s">
        <v>193</v>
      </c>
      <c r="AL139" s="1560" t="s">
        <v>193</v>
      </c>
      <c r="AM139" s="278"/>
      <c r="AN139" s="360"/>
      <c r="AO139" s="360"/>
      <c r="AP139" s="159" t="s">
        <v>192</v>
      </c>
      <c r="AQ139" s="105"/>
      <c r="AR139" s="105"/>
      <c r="AS139" s="105"/>
      <c r="AT139" s="25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255">
        <v>45000.0</v>
      </c>
      <c r="CA139" s="1545" t="s">
        <v>194</v>
      </c>
      <c r="CB139" s="303">
        <v>3.0E7</v>
      </c>
      <c r="CC139" s="1591">
        <v>45596.0</v>
      </c>
      <c r="CD139" s="1594">
        <v>45601.5</v>
      </c>
      <c r="CE139" s="821">
        <v>45607.711805555555</v>
      </c>
      <c r="CF139" s="326"/>
      <c r="CG139" s="326"/>
      <c r="CH139" s="326"/>
      <c r="CI139" s="327"/>
      <c r="CJ139" s="63"/>
      <c r="CK139" s="274"/>
      <c r="CL139" s="325"/>
      <c r="CM139" s="327"/>
      <c r="CN139" s="63"/>
      <c r="CO139" s="274"/>
      <c r="CP139" s="274"/>
      <c r="CQ139" s="274"/>
      <c r="CR139" s="274"/>
      <c r="CS139" s="274"/>
      <c r="CT139" s="274"/>
      <c r="CU139" s="274"/>
      <c r="CV139" s="274"/>
      <c r="CW139" s="274"/>
      <c r="CX139" s="274"/>
      <c r="CY139" s="274"/>
      <c r="CZ139" s="167"/>
      <c r="DA139" s="167" t="s">
        <v>8</v>
      </c>
      <c r="DB139" s="104"/>
      <c r="DC139" s="104"/>
      <c r="DD139" s="104"/>
      <c r="DE139" s="104"/>
    </row>
    <row r="140" ht="30.75" customHeight="1">
      <c r="A140" s="53">
        <v>6.0</v>
      </c>
      <c r="B140" s="54"/>
      <c r="C140" s="57"/>
      <c r="D140" s="57"/>
      <c r="E140" s="57" t="s">
        <v>182</v>
      </c>
      <c r="F140" s="58" t="s">
        <v>183</v>
      </c>
      <c r="G140" s="58" t="s">
        <v>184</v>
      </c>
      <c r="H140" s="57" t="s">
        <v>185</v>
      </c>
      <c r="I140" s="57" t="s">
        <v>2336</v>
      </c>
      <c r="J140" s="58" t="s">
        <v>2337</v>
      </c>
      <c r="K140" s="297">
        <v>5000.0</v>
      </c>
      <c r="L140" s="60">
        <v>5043.436</v>
      </c>
      <c r="M140" s="1589" t="s">
        <v>265</v>
      </c>
      <c r="N140" s="1593"/>
      <c r="O140" s="61" t="s">
        <v>2338</v>
      </c>
      <c r="P140" s="62">
        <v>45608.0</v>
      </c>
      <c r="Q140" s="105"/>
      <c r="R140" s="104" t="s">
        <v>183</v>
      </c>
      <c r="S140" s="247"/>
      <c r="T140" s="1483" t="s">
        <v>1412</v>
      </c>
      <c r="U140" s="160"/>
      <c r="V140" s="160"/>
      <c r="W140" s="63"/>
      <c r="X140" s="1445"/>
      <c r="Y140" s="322"/>
      <c r="Z140" s="322"/>
      <c r="AA140" s="1563"/>
      <c r="AB140" s="1563"/>
      <c r="AC140" s="1563"/>
      <c r="AD140" s="1544" t="s">
        <v>191</v>
      </c>
      <c r="AE140" s="1544"/>
      <c r="AF140" s="54" t="s">
        <v>193</v>
      </c>
      <c r="AG140" s="105"/>
      <c r="AH140" s="1560" t="s">
        <v>2323</v>
      </c>
      <c r="AI140" s="54"/>
      <c r="AJ140" s="1564"/>
      <c r="AK140" s="1560" t="s">
        <v>193</v>
      </c>
      <c r="AL140" s="1560" t="s">
        <v>193</v>
      </c>
      <c r="AM140" s="278"/>
      <c r="AN140" s="360"/>
      <c r="AO140" s="360"/>
      <c r="AP140" s="159" t="s">
        <v>192</v>
      </c>
      <c r="AQ140" s="105"/>
      <c r="AR140" s="105"/>
      <c r="AS140" s="105"/>
      <c r="AT140" s="25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255">
        <v>45000.0</v>
      </c>
      <c r="CA140" s="1545" t="s">
        <v>194</v>
      </c>
      <c r="CB140" s="303">
        <v>3.0E7</v>
      </c>
      <c r="CC140" s="1595">
        <v>45597.0</v>
      </c>
      <c r="CD140" s="1594">
        <v>45600.875</v>
      </c>
      <c r="CE140" s="821">
        <v>45602.75</v>
      </c>
      <c r="CF140" s="821">
        <v>45608.11111111111</v>
      </c>
      <c r="CG140" s="821">
        <v>45608.118055555555</v>
      </c>
      <c r="CH140" s="821">
        <v>45608.18402777778</v>
      </c>
      <c r="CI140" s="327">
        <f>CH140-CE140</f>
        <v>5.434027778</v>
      </c>
      <c r="CJ140" s="63" t="str">
        <f>INT(CH140-CE140)&amp;" hari "&amp;HOUR(MOD(CH140-CE140,1))&amp;" jam "&amp;MINUTE(MOD(CH140-CE140,1))&amp;" menit "&amp;SECOND(MOD(CH140-CE140,1))</f>
        <v>5 hari 10 jam 25 menit 0</v>
      </c>
      <c r="CK140" s="274"/>
      <c r="CL140" s="325"/>
      <c r="CM140" s="327"/>
      <c r="CN140" s="63"/>
      <c r="CO140" s="274"/>
      <c r="CP140" s="274"/>
      <c r="CQ140" s="274"/>
      <c r="CR140" s="274"/>
      <c r="CS140" s="274"/>
      <c r="CT140" s="274"/>
      <c r="CU140" s="274"/>
      <c r="CV140" s="274"/>
      <c r="CW140" s="274"/>
      <c r="CX140" s="274"/>
      <c r="CY140" s="274"/>
      <c r="CZ140" s="167"/>
      <c r="DA140" s="167" t="s">
        <v>8</v>
      </c>
      <c r="DB140" s="104"/>
      <c r="DC140" s="104"/>
      <c r="DD140" s="104"/>
      <c r="DE140" s="104"/>
    </row>
    <row r="141" ht="18.0" customHeight="1">
      <c r="A141" s="1508"/>
      <c r="B141" s="280"/>
      <c r="C141" s="1509"/>
      <c r="D141" s="1526"/>
      <c r="E141" s="1510"/>
      <c r="F141" s="1509"/>
      <c r="G141" s="1509"/>
      <c r="H141" s="1509"/>
      <c r="I141" s="1509"/>
      <c r="J141" s="1511" t="s">
        <v>111</v>
      </c>
      <c r="K141" s="1512">
        <f t="shared" ref="K141:L141" si="177">SUM(K135:K140)</f>
        <v>44000</v>
      </c>
      <c r="L141" s="1513">
        <f t="shared" si="177"/>
        <v>44003.782</v>
      </c>
      <c r="M141" s="1596"/>
      <c r="N141" s="1597"/>
      <c r="O141" s="1506"/>
      <c r="P141" s="1509"/>
      <c r="Q141" s="1554" t="s">
        <v>2310</v>
      </c>
      <c r="R141" s="283"/>
      <c r="S141" s="283"/>
      <c r="T141" s="1509"/>
      <c r="U141" s="1506"/>
      <c r="V141" s="1506"/>
      <c r="W141" s="280"/>
      <c r="X141" s="1506"/>
      <c r="Y141" s="288"/>
      <c r="Z141" s="1515"/>
      <c r="AA141" s="1515"/>
      <c r="AB141" s="1512"/>
      <c r="AC141" s="1512"/>
      <c r="AD141" s="1516"/>
      <c r="AE141" s="289"/>
      <c r="AF141" s="280"/>
      <c r="AG141" s="280"/>
      <c r="AH141" s="1506"/>
      <c r="AI141" s="1506"/>
      <c r="AJ141" s="280"/>
      <c r="AK141" s="1506"/>
      <c r="AL141" s="1506"/>
      <c r="AM141" s="1506"/>
      <c r="AN141" s="1506"/>
      <c r="AO141" s="1506"/>
      <c r="AP141" s="1506"/>
      <c r="AQ141" s="1506"/>
      <c r="AR141" s="1506"/>
      <c r="AS141" s="1516"/>
      <c r="AT141" s="280"/>
      <c r="AU141" s="280"/>
      <c r="AV141" s="280"/>
      <c r="AW141" s="289"/>
      <c r="AX141" s="289"/>
      <c r="AY141" s="289"/>
      <c r="AZ141" s="289"/>
      <c r="BA141" s="289"/>
      <c r="BB141" s="280"/>
      <c r="BC141" s="289"/>
      <c r="BD141" s="289"/>
      <c r="BE141" s="289"/>
      <c r="BF141" s="289"/>
      <c r="BG141" s="289"/>
      <c r="BH141" s="280"/>
      <c r="BI141" s="280"/>
      <c r="BJ141" s="289"/>
      <c r="BK141" s="289"/>
      <c r="BL141" s="289"/>
      <c r="BM141" s="289"/>
      <c r="BN141" s="289"/>
      <c r="BO141" s="280"/>
      <c r="BP141" s="289"/>
      <c r="BQ141" s="289"/>
      <c r="BR141" s="289"/>
      <c r="BS141" s="289"/>
      <c r="BT141" s="289"/>
      <c r="BU141" s="280"/>
      <c r="BV141" s="289"/>
      <c r="BW141" s="289"/>
      <c r="BX141" s="289"/>
      <c r="BY141" s="1516"/>
      <c r="BZ141" s="292"/>
      <c r="CA141" s="293"/>
      <c r="CB141" s="292"/>
      <c r="CC141" s="292"/>
      <c r="CD141" s="292"/>
      <c r="CE141" s="292"/>
      <c r="CF141" s="292"/>
      <c r="CG141" s="292"/>
      <c r="CH141" s="292"/>
      <c r="CI141" s="292"/>
      <c r="CJ141" s="292"/>
      <c r="CK141" s="292"/>
      <c r="CL141" s="292"/>
      <c r="CM141" s="292"/>
      <c r="CN141" s="292"/>
      <c r="CO141" s="292"/>
      <c r="CP141" s="292"/>
      <c r="CQ141" s="292"/>
      <c r="CR141" s="292"/>
      <c r="CS141" s="292"/>
      <c r="CT141" s="292"/>
      <c r="CU141" s="292"/>
      <c r="CV141" s="292"/>
      <c r="CW141" s="292"/>
      <c r="CX141" s="292"/>
      <c r="CY141" s="292"/>
      <c r="CZ141" s="294"/>
      <c r="DA141" s="294"/>
    </row>
    <row r="142" ht="30.75" customHeight="1">
      <c r="A142" s="53">
        <v>1.0</v>
      </c>
      <c r="B142" s="54"/>
      <c r="C142" s="57" t="s">
        <v>8</v>
      </c>
      <c r="D142" s="57" t="s">
        <v>2339</v>
      </c>
      <c r="E142" s="57" t="s">
        <v>182</v>
      </c>
      <c r="F142" s="58" t="s">
        <v>183</v>
      </c>
      <c r="G142" s="58" t="s">
        <v>184</v>
      </c>
      <c r="H142" s="57" t="s">
        <v>185</v>
      </c>
      <c r="I142" s="57" t="s">
        <v>1422</v>
      </c>
      <c r="J142" s="58" t="s">
        <v>2340</v>
      </c>
      <c r="K142" s="297">
        <v>8400.0</v>
      </c>
      <c r="L142" s="298">
        <v>8452.525</v>
      </c>
      <c r="M142" s="1589" t="s">
        <v>265</v>
      </c>
      <c r="N142" s="375" t="s">
        <v>327</v>
      </c>
      <c r="O142" s="56" t="s">
        <v>2322</v>
      </c>
      <c r="P142" s="1598">
        <v>45634.0</v>
      </c>
      <c r="Q142" s="105"/>
      <c r="R142" s="104" t="s">
        <v>183</v>
      </c>
      <c r="S142" s="247"/>
      <c r="T142" s="1483" t="s">
        <v>1412</v>
      </c>
      <c r="U142" s="160"/>
      <c r="V142" s="160"/>
      <c r="W142" s="63"/>
      <c r="X142" s="1445"/>
      <c r="Y142" s="322"/>
      <c r="Z142" s="322"/>
      <c r="AA142" s="1563"/>
      <c r="AB142" s="1563"/>
      <c r="AC142" s="1563"/>
      <c r="AD142" s="1544" t="s">
        <v>191</v>
      </c>
      <c r="AE142" s="1544"/>
      <c r="AF142" s="54" t="s">
        <v>193</v>
      </c>
      <c r="AG142" s="105"/>
      <c r="AH142" s="1560" t="s">
        <v>2323</v>
      </c>
      <c r="AI142" s="54"/>
      <c r="AJ142" s="1564"/>
      <c r="AK142" s="1560" t="s">
        <v>193</v>
      </c>
      <c r="AL142" s="1560" t="s">
        <v>193</v>
      </c>
      <c r="AM142" s="278"/>
      <c r="AN142" s="1599">
        <v>74.88</v>
      </c>
      <c r="AO142" s="360"/>
      <c r="AP142" s="159" t="s">
        <v>192</v>
      </c>
      <c r="AQ142" s="105"/>
      <c r="AR142" s="105"/>
      <c r="AS142" s="105"/>
      <c r="AT142" s="25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  <c r="BF142" s="105"/>
      <c r="BG142" s="105"/>
      <c r="BH142" s="105"/>
      <c r="BI142" s="105"/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255">
        <v>82500.0</v>
      </c>
      <c r="CA142" s="1545" t="s">
        <v>194</v>
      </c>
      <c r="CB142" s="303">
        <v>3.0E7</v>
      </c>
      <c r="CC142" s="1591">
        <v>45591.0</v>
      </c>
      <c r="CD142" s="1592">
        <v>45594.854166666664</v>
      </c>
      <c r="CE142" s="821">
        <v>45594.47222222222</v>
      </c>
      <c r="CF142" s="821">
        <v>45599.09027777778</v>
      </c>
      <c r="CG142" s="821">
        <v>45599.09722222222</v>
      </c>
      <c r="CH142" s="821">
        <v>45599.54513888889</v>
      </c>
      <c r="CI142" s="327">
        <f t="shared" ref="CI142:CI148" si="178">CH142-CE142</f>
        <v>5.072916667</v>
      </c>
      <c r="CJ142" s="63" t="str">
        <f t="shared" ref="CJ142:CJ148" si="179">INT(CH142-CE142)&amp;" hari "&amp;HOUR(MOD(CH142-CE142,1))&amp;" jam "&amp;MINUTE(MOD(CH142-CE142,1))&amp;" menit "&amp;SECOND(MOD(CH142-CE142,1))</f>
        <v>5 hari 1 jam 45 menit 0</v>
      </c>
      <c r="CK142" s="274"/>
      <c r="CL142" s="821">
        <v>45599.86319444444</v>
      </c>
      <c r="CM142" s="327">
        <f t="shared" ref="CM142:CM148" si="180">CL142-CE142</f>
        <v>5.390972222</v>
      </c>
      <c r="CN142" s="63" t="str">
        <f t="shared" ref="CN142:CN148" si="181">INT(CL142-CE142)&amp;" hari "&amp;HOUR(MOD(CL142-CE142,1))&amp;" jam "&amp;MINUTE(MOD(CL142-CE142,1))&amp;" menit "&amp;SECOND(MOD(CL142-CE142,1))</f>
        <v>5 hari 9 jam 23 menit 0</v>
      </c>
      <c r="CO142" s="274"/>
      <c r="CP142" s="274"/>
      <c r="CQ142" s="274"/>
      <c r="CR142" s="274"/>
      <c r="CS142" s="274"/>
      <c r="CT142" s="274"/>
      <c r="CU142" s="274"/>
      <c r="CV142" s="274"/>
      <c r="CW142" s="274"/>
      <c r="CX142" s="274"/>
      <c r="CY142" s="274"/>
      <c r="CZ142" s="167"/>
      <c r="DA142" s="167" t="s">
        <v>8</v>
      </c>
      <c r="DB142" s="104"/>
      <c r="DC142" s="104"/>
      <c r="DD142" s="104"/>
      <c r="DE142" s="104"/>
    </row>
    <row r="143" ht="30.75" customHeight="1">
      <c r="A143" s="53">
        <v>2.0</v>
      </c>
      <c r="B143" s="54"/>
      <c r="C143" s="57"/>
      <c r="D143" s="57" t="s">
        <v>2341</v>
      </c>
      <c r="E143" s="57" t="s">
        <v>182</v>
      </c>
      <c r="F143" s="58" t="s">
        <v>183</v>
      </c>
      <c r="G143" s="58" t="s">
        <v>184</v>
      </c>
      <c r="H143" s="57" t="s">
        <v>185</v>
      </c>
      <c r="I143" s="57" t="s">
        <v>1427</v>
      </c>
      <c r="J143" s="58" t="s">
        <v>2342</v>
      </c>
      <c r="K143" s="297">
        <v>8300.0</v>
      </c>
      <c r="L143" s="298">
        <v>8300.727</v>
      </c>
      <c r="M143" s="1589" t="s">
        <v>265</v>
      </c>
      <c r="N143" s="375" t="s">
        <v>327</v>
      </c>
      <c r="O143" s="56" t="s">
        <v>2322</v>
      </c>
      <c r="P143" s="1598">
        <v>45635.0</v>
      </c>
      <c r="Q143" s="105"/>
      <c r="R143" s="104" t="s">
        <v>183</v>
      </c>
      <c r="S143" s="247"/>
      <c r="T143" s="1483" t="s">
        <v>1412</v>
      </c>
      <c r="U143" s="160"/>
      <c r="V143" s="160"/>
      <c r="W143" s="63"/>
      <c r="X143" s="1445"/>
      <c r="Y143" s="322"/>
      <c r="Z143" s="322"/>
      <c r="AA143" s="1563"/>
      <c r="AB143" s="1563"/>
      <c r="AC143" s="1563"/>
      <c r="AD143" s="1544" t="s">
        <v>191</v>
      </c>
      <c r="AE143" s="1544"/>
      <c r="AF143" s="54" t="s">
        <v>193</v>
      </c>
      <c r="AG143" s="105"/>
      <c r="AH143" s="1560" t="s">
        <v>2323</v>
      </c>
      <c r="AI143" s="54"/>
      <c r="AJ143" s="1564"/>
      <c r="AK143" s="1560" t="s">
        <v>193</v>
      </c>
      <c r="AL143" s="1560" t="s">
        <v>193</v>
      </c>
      <c r="AM143" s="278"/>
      <c r="AN143" s="1599">
        <v>74.88</v>
      </c>
      <c r="AO143" s="360"/>
      <c r="AP143" s="159" t="s">
        <v>192</v>
      </c>
      <c r="AQ143" s="105"/>
      <c r="AR143" s="105"/>
      <c r="AS143" s="105"/>
      <c r="AT143" s="25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255">
        <v>82500.0</v>
      </c>
      <c r="CA143" s="1545" t="s">
        <v>194</v>
      </c>
      <c r="CB143" s="303">
        <v>3.0E7</v>
      </c>
      <c r="CC143" s="1591">
        <v>45591.0</v>
      </c>
      <c r="CD143" s="1592">
        <v>45594.854166666664</v>
      </c>
      <c r="CE143" s="821">
        <v>45594.47222222222</v>
      </c>
      <c r="CF143" s="821">
        <v>45599.09027777778</v>
      </c>
      <c r="CG143" s="821">
        <v>45599.09722222222</v>
      </c>
      <c r="CH143" s="821">
        <v>45599.54513888889</v>
      </c>
      <c r="CI143" s="327">
        <f t="shared" si="178"/>
        <v>5.072916667</v>
      </c>
      <c r="CJ143" s="63" t="str">
        <f t="shared" si="179"/>
        <v>5 hari 1 jam 45 menit 0</v>
      </c>
      <c r="CK143" s="274"/>
      <c r="CL143" s="821">
        <v>45599.86319444444</v>
      </c>
      <c r="CM143" s="327">
        <f t="shared" si="180"/>
        <v>5.390972222</v>
      </c>
      <c r="CN143" s="63" t="str">
        <f t="shared" si="181"/>
        <v>5 hari 9 jam 23 menit 0</v>
      </c>
      <c r="CO143" s="274"/>
      <c r="CP143" s="274"/>
      <c r="CQ143" s="274"/>
      <c r="CR143" s="274"/>
      <c r="CS143" s="274"/>
      <c r="CT143" s="274"/>
      <c r="CU143" s="274"/>
      <c r="CV143" s="274"/>
      <c r="CW143" s="274"/>
      <c r="CX143" s="274"/>
      <c r="CY143" s="274"/>
      <c r="CZ143" s="167"/>
      <c r="DA143" s="167" t="s">
        <v>8</v>
      </c>
      <c r="DB143" s="104"/>
      <c r="DC143" s="104"/>
      <c r="DD143" s="104"/>
      <c r="DE143" s="104"/>
    </row>
    <row r="144" ht="30.75" customHeight="1">
      <c r="A144" s="53">
        <v>3.0</v>
      </c>
      <c r="B144" s="54"/>
      <c r="C144" s="57"/>
      <c r="D144" s="57"/>
      <c r="E144" s="57" t="s">
        <v>182</v>
      </c>
      <c r="F144" s="58" t="s">
        <v>183</v>
      </c>
      <c r="G144" s="58" t="s">
        <v>184</v>
      </c>
      <c r="H144" s="57" t="s">
        <v>185</v>
      </c>
      <c r="I144" s="57" t="s">
        <v>1429</v>
      </c>
      <c r="J144" s="58" t="s">
        <v>2343</v>
      </c>
      <c r="K144" s="297">
        <v>7500.0</v>
      </c>
      <c r="L144" s="60">
        <v>7479.002</v>
      </c>
      <c r="M144" s="1589" t="s">
        <v>265</v>
      </c>
      <c r="N144" s="375" t="s">
        <v>327</v>
      </c>
      <c r="O144" s="56" t="s">
        <v>2322</v>
      </c>
      <c r="P144" s="1598">
        <v>45642.0</v>
      </c>
      <c r="Q144" s="105"/>
      <c r="R144" s="104" t="s">
        <v>183</v>
      </c>
      <c r="S144" s="247"/>
      <c r="T144" s="1483" t="s">
        <v>1412</v>
      </c>
      <c r="U144" s="160"/>
      <c r="V144" s="160"/>
      <c r="W144" s="63"/>
      <c r="X144" s="1445"/>
      <c r="Y144" s="322"/>
      <c r="Z144" s="322"/>
      <c r="AA144" s="1563"/>
      <c r="AB144" s="1563"/>
      <c r="AC144" s="1563"/>
      <c r="AD144" s="1544" t="s">
        <v>191</v>
      </c>
      <c r="AE144" s="1544"/>
      <c r="AF144" s="54" t="s">
        <v>193</v>
      </c>
      <c r="AG144" s="105"/>
      <c r="AH144" s="1560" t="s">
        <v>2323</v>
      </c>
      <c r="AI144" s="54"/>
      <c r="AJ144" s="1564"/>
      <c r="AK144" s="1560" t="s">
        <v>193</v>
      </c>
      <c r="AL144" s="1560" t="s">
        <v>193</v>
      </c>
      <c r="AM144" s="278"/>
      <c r="AN144" s="1599">
        <v>74.88</v>
      </c>
      <c r="AO144" s="360"/>
      <c r="AP144" s="159" t="s">
        <v>192</v>
      </c>
      <c r="AQ144" s="105"/>
      <c r="AR144" s="105"/>
      <c r="AS144" s="105"/>
      <c r="AT144" s="25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255">
        <v>82500.0</v>
      </c>
      <c r="CA144" s="1545" t="s">
        <v>194</v>
      </c>
      <c r="CB144" s="303">
        <v>3.0E7</v>
      </c>
      <c r="CC144" s="1591">
        <v>45591.0</v>
      </c>
      <c r="CD144" s="1592">
        <v>45594.854166666664</v>
      </c>
      <c r="CE144" s="821">
        <v>45594.47222222222</v>
      </c>
      <c r="CF144" s="821">
        <v>45599.09027777778</v>
      </c>
      <c r="CG144" s="821">
        <v>45599.09722222222</v>
      </c>
      <c r="CH144" s="821">
        <v>45599.54513888889</v>
      </c>
      <c r="CI144" s="327">
        <f t="shared" si="178"/>
        <v>5.072916667</v>
      </c>
      <c r="CJ144" s="63" t="str">
        <f t="shared" si="179"/>
        <v>5 hari 1 jam 45 menit 0</v>
      </c>
      <c r="CK144" s="274"/>
      <c r="CL144" s="821">
        <v>45599.86319444444</v>
      </c>
      <c r="CM144" s="327">
        <f t="shared" si="180"/>
        <v>5.390972222</v>
      </c>
      <c r="CN144" s="63" t="str">
        <f t="shared" si="181"/>
        <v>5 hari 9 jam 23 menit 0</v>
      </c>
      <c r="CO144" s="274"/>
      <c r="CP144" s="274"/>
      <c r="CQ144" s="274"/>
      <c r="CR144" s="274"/>
      <c r="CS144" s="274"/>
      <c r="CT144" s="274"/>
      <c r="CU144" s="274"/>
      <c r="CV144" s="274"/>
      <c r="CW144" s="274"/>
      <c r="CX144" s="274"/>
      <c r="CY144" s="274"/>
      <c r="CZ144" s="167"/>
      <c r="DA144" s="167" t="s">
        <v>8</v>
      </c>
      <c r="DB144" s="104"/>
      <c r="DC144" s="104"/>
      <c r="DD144" s="104"/>
      <c r="DE144" s="104"/>
    </row>
    <row r="145" ht="30.75" customHeight="1">
      <c r="A145" s="53">
        <v>4.0</v>
      </c>
      <c r="B145" s="54"/>
      <c r="C145" s="57"/>
      <c r="D145" s="57"/>
      <c r="E145" s="57" t="s">
        <v>2344</v>
      </c>
      <c r="F145" s="58" t="s">
        <v>183</v>
      </c>
      <c r="G145" s="58" t="s">
        <v>184</v>
      </c>
      <c r="H145" s="57" t="s">
        <v>201</v>
      </c>
      <c r="I145" s="57" t="s">
        <v>2345</v>
      </c>
      <c r="J145" s="58" t="s">
        <v>2346</v>
      </c>
      <c r="K145" s="297">
        <v>8300.0</v>
      </c>
      <c r="L145" s="298">
        <v>8283.739</v>
      </c>
      <c r="M145" s="1589" t="s">
        <v>265</v>
      </c>
      <c r="N145" s="375" t="s">
        <v>327</v>
      </c>
      <c r="O145" s="56" t="s">
        <v>2322</v>
      </c>
      <c r="P145" s="1598">
        <v>45639.0</v>
      </c>
      <c r="Q145" s="105"/>
      <c r="R145" s="104" t="s">
        <v>183</v>
      </c>
      <c r="S145" s="247"/>
      <c r="T145" s="57" t="s">
        <v>201</v>
      </c>
      <c r="U145" s="160"/>
      <c r="V145" s="160"/>
      <c r="W145" s="63"/>
      <c r="X145" s="1445"/>
      <c r="Y145" s="322"/>
      <c r="Z145" s="322"/>
      <c r="AA145" s="1563"/>
      <c r="AB145" s="1563"/>
      <c r="AC145" s="1563"/>
      <c r="AD145" s="1544" t="s">
        <v>191</v>
      </c>
      <c r="AE145" s="1544"/>
      <c r="AF145" s="54" t="s">
        <v>193</v>
      </c>
      <c r="AG145" s="105"/>
      <c r="AH145" s="1560" t="s">
        <v>2323</v>
      </c>
      <c r="AI145" s="54"/>
      <c r="AJ145" s="1564"/>
      <c r="AK145" s="1560" t="s">
        <v>193</v>
      </c>
      <c r="AL145" s="1560" t="s">
        <v>193</v>
      </c>
      <c r="AM145" s="278"/>
      <c r="AN145" s="1599">
        <v>77.08</v>
      </c>
      <c r="AO145" s="360"/>
      <c r="AP145" s="159" t="s">
        <v>192</v>
      </c>
      <c r="AQ145" s="105"/>
      <c r="AR145" s="105"/>
      <c r="AS145" s="105"/>
      <c r="AT145" s="25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255">
        <v>77500.0</v>
      </c>
      <c r="CA145" s="1545" t="s">
        <v>194</v>
      </c>
      <c r="CB145" s="303">
        <v>3.0E7</v>
      </c>
      <c r="CC145" s="1591">
        <v>45591.0</v>
      </c>
      <c r="CD145" s="1592">
        <v>45594.854166666664</v>
      </c>
      <c r="CE145" s="821">
        <v>45594.47222222222</v>
      </c>
      <c r="CF145" s="821">
        <v>45599.09027777778</v>
      </c>
      <c r="CG145" s="821">
        <v>45599.09722222222</v>
      </c>
      <c r="CH145" s="821">
        <v>45599.54513888889</v>
      </c>
      <c r="CI145" s="327">
        <f t="shared" si="178"/>
        <v>5.072916667</v>
      </c>
      <c r="CJ145" s="63" t="str">
        <f t="shared" si="179"/>
        <v>5 hari 1 jam 45 menit 0</v>
      </c>
      <c r="CK145" s="274"/>
      <c r="CL145" s="821">
        <v>45599.86319444444</v>
      </c>
      <c r="CM145" s="327">
        <f t="shared" si="180"/>
        <v>5.390972222</v>
      </c>
      <c r="CN145" s="63" t="str">
        <f t="shared" si="181"/>
        <v>5 hari 9 jam 23 menit 0</v>
      </c>
      <c r="CO145" s="274"/>
      <c r="CP145" s="274"/>
      <c r="CQ145" s="274"/>
      <c r="CR145" s="274"/>
      <c r="CS145" s="274"/>
      <c r="CT145" s="274"/>
      <c r="CU145" s="274"/>
      <c r="CV145" s="274"/>
      <c r="CW145" s="274"/>
      <c r="CX145" s="274"/>
      <c r="CY145" s="274"/>
      <c r="CZ145" s="167"/>
      <c r="DA145" s="167" t="s">
        <v>8</v>
      </c>
      <c r="DB145" s="104"/>
      <c r="DC145" s="104"/>
      <c r="DD145" s="104"/>
      <c r="DE145" s="104"/>
    </row>
    <row r="146" ht="30.75" customHeight="1">
      <c r="A146" s="53">
        <v>5.0</v>
      </c>
      <c r="B146" s="54"/>
      <c r="C146" s="57"/>
      <c r="D146" s="57"/>
      <c r="E146" s="57" t="s">
        <v>223</v>
      </c>
      <c r="F146" s="58" t="s">
        <v>224</v>
      </c>
      <c r="G146" s="58" t="s">
        <v>225</v>
      </c>
      <c r="H146" s="57" t="s">
        <v>226</v>
      </c>
      <c r="I146" s="57" t="s">
        <v>2347</v>
      </c>
      <c r="J146" s="57" t="s">
        <v>2348</v>
      </c>
      <c r="K146" s="297">
        <v>8700.0</v>
      </c>
      <c r="L146" s="298">
        <v>8701.337</v>
      </c>
      <c r="M146" s="1589" t="s">
        <v>265</v>
      </c>
      <c r="N146" s="375" t="s">
        <v>327</v>
      </c>
      <c r="O146" s="56" t="s">
        <v>2322</v>
      </c>
      <c r="P146" s="1598">
        <v>45640.0</v>
      </c>
      <c r="Q146" s="105"/>
      <c r="R146" s="104" t="s">
        <v>183</v>
      </c>
      <c r="S146" s="247"/>
      <c r="T146" s="57" t="s">
        <v>201</v>
      </c>
      <c r="U146" s="160"/>
      <c r="V146" s="160"/>
      <c r="W146" s="1445"/>
      <c r="Y146" s="322"/>
      <c r="Z146" s="322"/>
      <c r="AA146" s="1563"/>
      <c r="AB146" s="1563"/>
      <c r="AC146" s="1563"/>
      <c r="AD146" s="1544" t="s">
        <v>95</v>
      </c>
      <c r="AE146" s="1544"/>
      <c r="AF146" s="54" t="s">
        <v>193</v>
      </c>
      <c r="AG146" s="105"/>
      <c r="AH146" s="1560" t="s">
        <v>2323</v>
      </c>
      <c r="AI146" s="54"/>
      <c r="AJ146" s="1564"/>
      <c r="AK146" s="1560" t="s">
        <v>193</v>
      </c>
      <c r="AL146" s="1560" t="s">
        <v>193</v>
      </c>
      <c r="AM146" s="278"/>
      <c r="AN146" s="1599">
        <v>68.59</v>
      </c>
      <c r="AO146" s="360"/>
      <c r="AP146" s="159" t="s">
        <v>192</v>
      </c>
      <c r="AQ146" s="105"/>
      <c r="AR146" s="105"/>
      <c r="AS146" s="105"/>
      <c r="AT146" s="25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  <c r="BF146" s="105"/>
      <c r="BG146" s="105"/>
      <c r="BH146" s="105"/>
      <c r="BI146" s="105"/>
      <c r="BJ146" s="105"/>
      <c r="BK146" s="105"/>
      <c r="BL146" s="105"/>
      <c r="BM146" s="105"/>
      <c r="BN146" s="105"/>
      <c r="BO146" s="105"/>
      <c r="BP146" s="105"/>
      <c r="BQ146" s="105"/>
      <c r="BR146" s="105"/>
      <c r="BS146" s="105"/>
      <c r="BT146" s="105"/>
      <c r="BU146" s="105"/>
      <c r="BV146" s="105"/>
      <c r="BW146" s="105"/>
      <c r="BX146" s="105"/>
      <c r="BY146" s="105"/>
      <c r="BZ146" s="255">
        <v>45000.0</v>
      </c>
      <c r="CA146" s="1545" t="s">
        <v>194</v>
      </c>
      <c r="CB146" s="303">
        <v>3.0E7</v>
      </c>
      <c r="CC146" s="1591">
        <v>45591.0</v>
      </c>
      <c r="CD146" s="1592">
        <v>45594.854166666664</v>
      </c>
      <c r="CE146" s="821">
        <v>45594.47222222222</v>
      </c>
      <c r="CF146" s="821">
        <v>45599.09027777778</v>
      </c>
      <c r="CG146" s="821">
        <v>45599.09722222222</v>
      </c>
      <c r="CH146" s="821">
        <v>45599.54513888889</v>
      </c>
      <c r="CI146" s="327">
        <f t="shared" si="178"/>
        <v>5.072916667</v>
      </c>
      <c r="CJ146" s="63" t="str">
        <f t="shared" si="179"/>
        <v>5 hari 1 jam 45 menit 0</v>
      </c>
      <c r="CK146" s="274"/>
      <c r="CL146" s="821">
        <v>45599.86319444444</v>
      </c>
      <c r="CM146" s="327">
        <f t="shared" si="180"/>
        <v>5.390972222</v>
      </c>
      <c r="CN146" s="63" t="str">
        <f t="shared" si="181"/>
        <v>5 hari 9 jam 23 menit 0</v>
      </c>
      <c r="CO146" s="274"/>
      <c r="CP146" s="274"/>
      <c r="CQ146" s="274"/>
      <c r="CR146" s="274"/>
      <c r="CS146" s="274"/>
      <c r="CT146" s="274"/>
      <c r="CU146" s="274"/>
      <c r="CV146" s="274"/>
      <c r="CW146" s="274"/>
      <c r="CX146" s="274"/>
      <c r="CY146" s="274"/>
      <c r="CZ146" s="167"/>
      <c r="DA146" s="167" t="s">
        <v>8</v>
      </c>
      <c r="DB146" s="104"/>
      <c r="DC146" s="104"/>
      <c r="DD146" s="104"/>
      <c r="DE146" s="104"/>
    </row>
    <row r="147" ht="30.75" customHeight="1">
      <c r="A147" s="53">
        <v>6.0</v>
      </c>
      <c r="B147" s="54"/>
      <c r="C147" s="57"/>
      <c r="D147" s="57"/>
      <c r="E147" s="57" t="s">
        <v>223</v>
      </c>
      <c r="F147" s="58" t="s">
        <v>224</v>
      </c>
      <c r="G147" s="58" t="s">
        <v>225</v>
      </c>
      <c r="H147" s="57" t="s">
        <v>226</v>
      </c>
      <c r="I147" s="57" t="s">
        <v>2347</v>
      </c>
      <c r="J147" s="57" t="s">
        <v>2349</v>
      </c>
      <c r="K147" s="297">
        <v>8800.0</v>
      </c>
      <c r="L147" s="298">
        <v>8668.683</v>
      </c>
      <c r="M147" s="1589" t="s">
        <v>265</v>
      </c>
      <c r="N147" s="375" t="s">
        <v>327</v>
      </c>
      <c r="O147" s="56" t="s">
        <v>2322</v>
      </c>
      <c r="P147" s="1598">
        <v>45640.0</v>
      </c>
      <c r="Q147" s="105"/>
      <c r="R147" s="104" t="s">
        <v>183</v>
      </c>
      <c r="S147" s="247"/>
      <c r="T147" s="57" t="s">
        <v>201</v>
      </c>
      <c r="U147" s="160"/>
      <c r="V147" s="160"/>
      <c r="W147" s="63"/>
      <c r="X147" s="1445"/>
      <c r="Y147" s="322"/>
      <c r="Z147" s="322"/>
      <c r="AA147" s="1563"/>
      <c r="AB147" s="1563"/>
      <c r="AC147" s="1563"/>
      <c r="AD147" s="1544" t="s">
        <v>95</v>
      </c>
      <c r="AE147" s="1544"/>
      <c r="AF147" s="54" t="s">
        <v>193</v>
      </c>
      <c r="AG147" s="105"/>
      <c r="AH147" s="1560" t="s">
        <v>2323</v>
      </c>
      <c r="AI147" s="54"/>
      <c r="AJ147" s="1564"/>
      <c r="AK147" s="1560" t="s">
        <v>193</v>
      </c>
      <c r="AL147" s="1560" t="s">
        <v>193</v>
      </c>
      <c r="AM147" s="278"/>
      <c r="AN147" s="1599">
        <v>68.59</v>
      </c>
      <c r="AO147" s="360"/>
      <c r="AP147" s="159" t="s">
        <v>192</v>
      </c>
      <c r="AQ147" s="105"/>
      <c r="AR147" s="105"/>
      <c r="AS147" s="105"/>
      <c r="AT147" s="25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255">
        <v>45000.0</v>
      </c>
      <c r="CA147" s="1545" t="s">
        <v>194</v>
      </c>
      <c r="CB147" s="303">
        <v>3.0E7</v>
      </c>
      <c r="CC147" s="1591">
        <v>45591.0</v>
      </c>
      <c r="CD147" s="1592">
        <v>45594.854166666664</v>
      </c>
      <c r="CE147" s="821">
        <v>45594.47222222222</v>
      </c>
      <c r="CF147" s="821">
        <v>45599.09027777778</v>
      </c>
      <c r="CG147" s="821">
        <v>45599.09722222222</v>
      </c>
      <c r="CH147" s="821">
        <v>45599.54513888889</v>
      </c>
      <c r="CI147" s="327">
        <f t="shared" si="178"/>
        <v>5.072916667</v>
      </c>
      <c r="CJ147" s="63" t="str">
        <f t="shared" si="179"/>
        <v>5 hari 1 jam 45 menit 0</v>
      </c>
      <c r="CK147" s="274"/>
      <c r="CL147" s="821">
        <v>45599.86319444444</v>
      </c>
      <c r="CM147" s="327">
        <f t="shared" si="180"/>
        <v>5.390972222</v>
      </c>
      <c r="CN147" s="63" t="str">
        <f t="shared" si="181"/>
        <v>5 hari 9 jam 23 menit 0</v>
      </c>
      <c r="CO147" s="274"/>
      <c r="CP147" s="274"/>
      <c r="CQ147" s="274"/>
      <c r="CR147" s="274"/>
      <c r="CS147" s="274"/>
      <c r="CT147" s="274"/>
      <c r="CU147" s="274"/>
      <c r="CV147" s="274"/>
      <c r="CW147" s="274"/>
      <c r="CX147" s="274"/>
      <c r="CY147" s="274"/>
      <c r="CZ147" s="167"/>
      <c r="DA147" s="167" t="s">
        <v>8</v>
      </c>
      <c r="DB147" s="104"/>
      <c r="DC147" s="104"/>
      <c r="DD147" s="104"/>
      <c r="DE147" s="104"/>
    </row>
    <row r="148" ht="25.5" hidden="1" customHeight="1">
      <c r="A148" s="53">
        <v>7.0</v>
      </c>
      <c r="B148" s="54"/>
      <c r="C148" s="57"/>
      <c r="D148" s="57"/>
      <c r="E148" s="57" t="s">
        <v>2344</v>
      </c>
      <c r="F148" s="58" t="s">
        <v>183</v>
      </c>
      <c r="G148" s="58" t="s">
        <v>184</v>
      </c>
      <c r="H148" s="57" t="s">
        <v>201</v>
      </c>
      <c r="I148" s="439" t="s">
        <v>2350</v>
      </c>
      <c r="J148" s="58" t="s">
        <v>319</v>
      </c>
      <c r="K148" s="297">
        <v>0.0</v>
      </c>
      <c r="L148" s="298">
        <v>0.0</v>
      </c>
      <c r="M148" s="1589" t="s">
        <v>2351</v>
      </c>
      <c r="N148" s="375"/>
      <c r="O148" s="56" t="s">
        <v>2322</v>
      </c>
      <c r="P148" s="62"/>
      <c r="Q148" s="105"/>
      <c r="R148" s="104" t="s">
        <v>183</v>
      </c>
      <c r="S148" s="247"/>
      <c r="T148" s="57" t="s">
        <v>201</v>
      </c>
      <c r="U148" s="160"/>
      <c r="V148" s="160"/>
      <c r="W148" s="63"/>
      <c r="X148" s="1445"/>
      <c r="Y148" s="322"/>
      <c r="Z148" s="322"/>
      <c r="AA148" s="1563"/>
      <c r="AB148" s="1563"/>
      <c r="AC148" s="1563"/>
      <c r="AD148" s="1544" t="s">
        <v>191</v>
      </c>
      <c r="AE148" s="1544" t="s">
        <v>2245</v>
      </c>
      <c r="AF148" s="54" t="s">
        <v>193</v>
      </c>
      <c r="AG148" s="105"/>
      <c r="AH148" s="1560" t="s">
        <v>2323</v>
      </c>
      <c r="AI148" s="54"/>
      <c r="AJ148" s="1564"/>
      <c r="AK148" s="1560" t="s">
        <v>193</v>
      </c>
      <c r="AL148" s="1560" t="s">
        <v>193</v>
      </c>
      <c r="AM148" s="278"/>
      <c r="AN148" s="360"/>
      <c r="AO148" s="360"/>
      <c r="AP148" s="159" t="s">
        <v>192</v>
      </c>
      <c r="AQ148" s="105"/>
      <c r="AR148" s="105"/>
      <c r="AS148" s="105"/>
      <c r="AT148" s="25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255">
        <v>45000.0</v>
      </c>
      <c r="CA148" s="1545" t="s">
        <v>194</v>
      </c>
      <c r="CB148" s="303">
        <v>3.0E7</v>
      </c>
      <c r="CC148" s="1591">
        <v>45591.0</v>
      </c>
      <c r="CD148" s="1592">
        <v>45594.854166666664</v>
      </c>
      <c r="CE148" s="821">
        <v>45594.47222222222</v>
      </c>
      <c r="CF148" s="821">
        <v>45599.09027777778</v>
      </c>
      <c r="CG148" s="821">
        <v>45599.09722222222</v>
      </c>
      <c r="CH148" s="821">
        <v>45599.54513888889</v>
      </c>
      <c r="CI148" s="327">
        <f t="shared" si="178"/>
        <v>5.072916667</v>
      </c>
      <c r="CJ148" s="63" t="str">
        <f t="shared" si="179"/>
        <v>5 hari 1 jam 45 menit 0</v>
      </c>
      <c r="CK148" s="274"/>
      <c r="CL148" s="821">
        <v>45599.86319444444</v>
      </c>
      <c r="CM148" s="327">
        <f t="shared" si="180"/>
        <v>5.390972222</v>
      </c>
      <c r="CN148" s="63" t="str">
        <f t="shared" si="181"/>
        <v>5 hari 9 jam 23 menit 0</v>
      </c>
      <c r="CO148" s="274"/>
      <c r="CP148" s="274"/>
      <c r="CQ148" s="274"/>
      <c r="CR148" s="274"/>
      <c r="CS148" s="274"/>
      <c r="CT148" s="274"/>
      <c r="CU148" s="274"/>
      <c r="CV148" s="274"/>
      <c r="CW148" s="274"/>
      <c r="CX148" s="274"/>
      <c r="CY148" s="274"/>
      <c r="CZ148" s="167"/>
      <c r="DA148" s="167" t="s">
        <v>8</v>
      </c>
      <c r="DB148" s="104"/>
      <c r="DC148" s="104"/>
      <c r="DD148" s="104"/>
      <c r="DE148" s="104"/>
    </row>
    <row r="149" ht="18.0" customHeight="1">
      <c r="A149" s="1508"/>
      <c r="B149" s="280"/>
      <c r="C149" s="1509"/>
      <c r="D149" s="1526"/>
      <c r="E149" s="1510"/>
      <c r="F149" s="1509"/>
      <c r="G149" s="1509"/>
      <c r="H149" s="1509"/>
      <c r="I149" s="1509"/>
      <c r="J149" s="1511" t="s">
        <v>111</v>
      </c>
      <c r="K149" s="1512">
        <f t="shared" ref="K149:L149" si="182">SUM(K142:K148)</f>
        <v>50000</v>
      </c>
      <c r="L149" s="1513">
        <f t="shared" si="182"/>
        <v>49886.013</v>
      </c>
      <c r="M149" s="1596"/>
      <c r="N149" s="1597"/>
      <c r="O149" s="1506"/>
      <c r="P149" s="1509"/>
      <c r="Q149" s="1554" t="s">
        <v>2310</v>
      </c>
      <c r="R149" s="283"/>
      <c r="S149" s="283"/>
      <c r="T149" s="1509"/>
      <c r="U149" s="1506"/>
      <c r="V149" s="1506"/>
      <c r="W149" s="280"/>
      <c r="X149" s="1506"/>
      <c r="Y149" s="288"/>
      <c r="Z149" s="1515"/>
      <c r="AA149" s="1515"/>
      <c r="AB149" s="1512"/>
      <c r="AC149" s="1512"/>
      <c r="AD149" s="1516"/>
      <c r="AE149" s="289"/>
      <c r="AF149" s="280"/>
      <c r="AG149" s="280"/>
      <c r="AH149" s="1506"/>
      <c r="AI149" s="1506"/>
      <c r="AJ149" s="280"/>
      <c r="AK149" s="1506"/>
      <c r="AL149" s="1506"/>
      <c r="AM149" s="1506"/>
      <c r="AN149" s="1600">
        <f>((AN142*K142)+(AN143*K143)+(AN144*K144)+(AN145*K145)+(AN146*K146)+(AN147*K147))/K149</f>
        <v>73.0437</v>
      </c>
      <c r="AO149" s="1506"/>
      <c r="AP149" s="1506"/>
      <c r="AQ149" s="1506"/>
      <c r="AR149" s="1506"/>
      <c r="AS149" s="1516"/>
      <c r="AT149" s="280"/>
      <c r="AU149" s="280"/>
      <c r="AV149" s="280"/>
      <c r="AW149" s="289"/>
      <c r="AX149" s="289"/>
      <c r="AY149" s="289"/>
      <c r="AZ149" s="289"/>
      <c r="BA149" s="289"/>
      <c r="BB149" s="280"/>
      <c r="BC149" s="289"/>
      <c r="BD149" s="289"/>
      <c r="BE149" s="289"/>
      <c r="BF149" s="289"/>
      <c r="BG149" s="289"/>
      <c r="BH149" s="280"/>
      <c r="BI149" s="280"/>
      <c r="BJ149" s="289"/>
      <c r="BK149" s="289"/>
      <c r="BL149" s="289"/>
      <c r="BM149" s="289"/>
      <c r="BN149" s="289"/>
      <c r="BO149" s="280"/>
      <c r="BP149" s="289"/>
      <c r="BQ149" s="289"/>
      <c r="BR149" s="289"/>
      <c r="BS149" s="289"/>
      <c r="BT149" s="289"/>
      <c r="BU149" s="280"/>
      <c r="BV149" s="289"/>
      <c r="BW149" s="289"/>
      <c r="BX149" s="289"/>
      <c r="BY149" s="1516"/>
      <c r="BZ149" s="292"/>
      <c r="CA149" s="293"/>
      <c r="CB149" s="292"/>
      <c r="CC149" s="292"/>
      <c r="CD149" s="292"/>
      <c r="CE149" s="292"/>
      <c r="CF149" s="292"/>
      <c r="CG149" s="292"/>
      <c r="CH149" s="292"/>
      <c r="CI149" s="292"/>
      <c r="CJ149" s="292"/>
      <c r="CK149" s="292"/>
      <c r="CL149" s="292"/>
      <c r="CM149" s="292"/>
      <c r="CN149" s="292"/>
      <c r="CO149" s="292"/>
      <c r="CP149" s="292"/>
      <c r="CQ149" s="292"/>
      <c r="CR149" s="292"/>
      <c r="CS149" s="292"/>
      <c r="CT149" s="292"/>
      <c r="CU149" s="292"/>
      <c r="CV149" s="292"/>
      <c r="CW149" s="292"/>
      <c r="CX149" s="292"/>
      <c r="CY149" s="292"/>
      <c r="CZ149" s="294"/>
      <c r="DA149" s="294"/>
    </row>
    <row r="150" ht="30.75" customHeight="1">
      <c r="A150" s="602">
        <v>1.0</v>
      </c>
      <c r="B150" s="54"/>
      <c r="C150" s="57" t="s">
        <v>8</v>
      </c>
      <c r="D150" s="57" t="s">
        <v>2352</v>
      </c>
      <c r="E150" s="57" t="s">
        <v>249</v>
      </c>
      <c r="F150" s="445" t="s">
        <v>560</v>
      </c>
      <c r="G150" s="58" t="s">
        <v>567</v>
      </c>
      <c r="H150" s="57" t="s">
        <v>252</v>
      </c>
      <c r="I150" s="57" t="s">
        <v>2353</v>
      </c>
      <c r="J150" s="58" t="s">
        <v>2354</v>
      </c>
      <c r="K150" s="297">
        <v>26100.0</v>
      </c>
      <c r="L150" s="298">
        <v>26100.118</v>
      </c>
      <c r="M150" s="473" t="s">
        <v>2355</v>
      </c>
      <c r="N150" s="375"/>
      <c r="O150" s="375"/>
      <c r="P150" s="62">
        <v>45614.0</v>
      </c>
      <c r="Q150" s="58" t="s">
        <v>1892</v>
      </c>
      <c r="R150" s="105" t="s">
        <v>560</v>
      </c>
      <c r="S150" s="247"/>
      <c r="T150" s="247" t="s">
        <v>2356</v>
      </c>
      <c r="U150" s="54"/>
      <c r="V150" s="54"/>
      <c r="W150" s="63"/>
      <c r="X150" s="322"/>
      <c r="Y150" s="322"/>
      <c r="Z150" s="63"/>
      <c r="AA150" s="105"/>
      <c r="AB150" s="323"/>
      <c r="AC150" s="323"/>
      <c r="AD150" s="105" t="s">
        <v>95</v>
      </c>
      <c r="AE150" s="105"/>
      <c r="AF150" s="105"/>
      <c r="AG150" s="105"/>
      <c r="AH150" s="54"/>
      <c r="AI150" s="105"/>
      <c r="AJ150" s="255"/>
      <c r="AK150" s="255"/>
      <c r="AL150" s="255"/>
      <c r="AM150" s="278"/>
      <c r="AN150" s="360"/>
      <c r="AO150" s="360"/>
      <c r="AP150" s="159" t="s">
        <v>192</v>
      </c>
      <c r="AQ150" s="105"/>
      <c r="AR150" s="105"/>
      <c r="AS150" s="105"/>
      <c r="AT150" s="25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  <c r="BF150" s="105"/>
      <c r="BG150" s="105"/>
      <c r="BH150" s="105"/>
      <c r="BI150" s="105"/>
      <c r="BJ150" s="105"/>
      <c r="BK150" s="105"/>
      <c r="BL150" s="105"/>
      <c r="BM150" s="105"/>
      <c r="BN150" s="105"/>
      <c r="BO150" s="105"/>
      <c r="BP150" s="105"/>
      <c r="BQ150" s="105"/>
      <c r="BR150" s="105"/>
      <c r="BS150" s="105"/>
      <c r="BT150" s="105"/>
      <c r="BU150" s="105"/>
      <c r="BV150" s="105"/>
      <c r="BW150" s="105"/>
      <c r="BX150" s="105"/>
      <c r="BY150" s="105"/>
      <c r="BZ150" s="255"/>
      <c r="CA150" s="324"/>
      <c r="CB150" s="325"/>
      <c r="CC150" s="325"/>
      <c r="CD150" s="325"/>
      <c r="CE150" s="325"/>
      <c r="CF150" s="326"/>
      <c r="CG150" s="326"/>
      <c r="CH150" s="326"/>
      <c r="CI150" s="327"/>
      <c r="CJ150" s="63"/>
      <c r="CK150" s="274"/>
      <c r="CL150" s="325"/>
      <c r="CM150" s="327"/>
      <c r="CN150" s="63"/>
      <c r="CO150" s="274"/>
      <c r="CP150" s="274"/>
      <c r="CQ150" s="274"/>
      <c r="CR150" s="274"/>
      <c r="CS150" s="274"/>
      <c r="CT150" s="274"/>
      <c r="CU150" s="274"/>
      <c r="CV150" s="274"/>
      <c r="CW150" s="274"/>
      <c r="CX150" s="274"/>
      <c r="CY150" s="274"/>
      <c r="CZ150" s="167"/>
      <c r="DA150" s="167" t="s">
        <v>8</v>
      </c>
      <c r="DB150" s="104"/>
      <c r="DC150" s="104"/>
      <c r="DD150" s="104"/>
      <c r="DE150" s="104"/>
    </row>
    <row r="151" ht="30.75" customHeight="1">
      <c r="A151" s="160"/>
      <c r="B151" s="54"/>
      <c r="C151" s="57"/>
      <c r="D151" s="57" t="s">
        <v>2357</v>
      </c>
      <c r="E151" s="57" t="s">
        <v>249</v>
      </c>
      <c r="F151" s="445" t="s">
        <v>560</v>
      </c>
      <c r="G151" s="58" t="s">
        <v>567</v>
      </c>
      <c r="H151" s="57" t="s">
        <v>252</v>
      </c>
      <c r="I151" s="57" t="s">
        <v>2353</v>
      </c>
      <c r="J151" s="58" t="s">
        <v>2354</v>
      </c>
      <c r="K151" s="297">
        <v>26100.0</v>
      </c>
      <c r="L151" s="298">
        <v>26100.115</v>
      </c>
      <c r="M151" s="321"/>
      <c r="N151" s="375"/>
      <c r="O151" s="61"/>
      <c r="P151" s="62">
        <v>45614.0</v>
      </c>
      <c r="Q151" s="105"/>
      <c r="R151" s="105" t="s">
        <v>560</v>
      </c>
      <c r="S151" s="247"/>
      <c r="T151" s="247" t="s">
        <v>2356</v>
      </c>
      <c r="U151" s="54"/>
      <c r="V151" s="54"/>
      <c r="W151" s="63"/>
      <c r="X151" s="322"/>
      <c r="Y151" s="322"/>
      <c r="Z151" s="63"/>
      <c r="AA151" s="105"/>
      <c r="AB151" s="323"/>
      <c r="AC151" s="323"/>
      <c r="AD151" s="105"/>
      <c r="AE151" s="105"/>
      <c r="AF151" s="105"/>
      <c r="AG151" s="105"/>
      <c r="AH151" s="54"/>
      <c r="AI151" s="105"/>
      <c r="AJ151" s="255"/>
      <c r="AK151" s="255"/>
      <c r="AL151" s="255"/>
      <c r="AM151" s="278"/>
      <c r="AN151" s="360"/>
      <c r="AO151" s="360"/>
      <c r="AP151" s="159"/>
      <c r="AQ151" s="105"/>
      <c r="AR151" s="105"/>
      <c r="AS151" s="105"/>
      <c r="AT151" s="25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255"/>
      <c r="CA151" s="324"/>
      <c r="CB151" s="325"/>
      <c r="CC151" s="325"/>
      <c r="CD151" s="325"/>
      <c r="CE151" s="325"/>
      <c r="CF151" s="326"/>
      <c r="CG151" s="326"/>
      <c r="CH151" s="326"/>
      <c r="CI151" s="327"/>
      <c r="CJ151" s="63"/>
      <c r="CK151" s="274"/>
      <c r="CL151" s="325"/>
      <c r="CM151" s="327"/>
      <c r="CN151" s="63"/>
      <c r="CO151" s="274"/>
      <c r="CP151" s="274"/>
      <c r="CQ151" s="274"/>
      <c r="CR151" s="274"/>
      <c r="CS151" s="274"/>
      <c r="CT151" s="274"/>
      <c r="CU151" s="274"/>
      <c r="CV151" s="274"/>
      <c r="CW151" s="274"/>
      <c r="CX151" s="274"/>
      <c r="CY151" s="274"/>
      <c r="CZ151" s="167"/>
      <c r="DA151" s="167"/>
      <c r="DB151" s="104"/>
      <c r="DC151" s="104"/>
      <c r="DD151" s="104"/>
      <c r="DE151" s="104"/>
    </row>
    <row r="152" ht="18.0" customHeight="1">
      <c r="A152" s="1508"/>
      <c r="B152" s="280"/>
      <c r="C152" s="1509"/>
      <c r="D152" s="1526"/>
      <c r="E152" s="1510"/>
      <c r="F152" s="1509"/>
      <c r="G152" s="1509"/>
      <c r="H152" s="1509"/>
      <c r="I152" s="1509"/>
      <c r="J152" s="1511" t="s">
        <v>111</v>
      </c>
      <c r="K152" s="1555">
        <f t="shared" ref="K152:L152" si="183">SUM(K150:K151)</f>
        <v>52200</v>
      </c>
      <c r="L152" s="1513">
        <f t="shared" si="183"/>
        <v>52200.233</v>
      </c>
      <c r="M152" s="1596"/>
      <c r="N152" s="1597"/>
      <c r="O152" s="1506"/>
      <c r="P152" s="1509"/>
      <c r="Q152" s="1554" t="s">
        <v>2310</v>
      </c>
      <c r="R152" s="283"/>
      <c r="S152" s="283"/>
      <c r="T152" s="1509"/>
      <c r="U152" s="1506"/>
      <c r="V152" s="1506"/>
      <c r="W152" s="280"/>
      <c r="X152" s="1506"/>
      <c r="Y152" s="288"/>
      <c r="Z152" s="1515"/>
      <c r="AA152" s="1515"/>
      <c r="AB152" s="1512"/>
      <c r="AC152" s="1512"/>
      <c r="AD152" s="1516"/>
      <c r="AE152" s="289"/>
      <c r="AF152" s="280"/>
      <c r="AG152" s="280"/>
      <c r="AH152" s="1506"/>
      <c r="AI152" s="1506"/>
      <c r="AJ152" s="280"/>
      <c r="AK152" s="1506"/>
      <c r="AL152" s="1506"/>
      <c r="AM152" s="1506"/>
      <c r="AN152" s="1506"/>
      <c r="AO152" s="1506"/>
      <c r="AP152" s="1506"/>
      <c r="AQ152" s="1506"/>
      <c r="AR152" s="1506"/>
      <c r="AS152" s="1516"/>
      <c r="AT152" s="280"/>
      <c r="AU152" s="280"/>
      <c r="AV152" s="280"/>
      <c r="AW152" s="289"/>
      <c r="AX152" s="289"/>
      <c r="AY152" s="289"/>
      <c r="AZ152" s="289"/>
      <c r="BA152" s="289"/>
      <c r="BB152" s="280"/>
      <c r="BC152" s="289"/>
      <c r="BD152" s="289"/>
      <c r="BE152" s="289"/>
      <c r="BF152" s="289"/>
      <c r="BG152" s="289"/>
      <c r="BH152" s="280"/>
      <c r="BI152" s="280"/>
      <c r="BJ152" s="289"/>
      <c r="BK152" s="289"/>
      <c r="BL152" s="289"/>
      <c r="BM152" s="289"/>
      <c r="BN152" s="289"/>
      <c r="BO152" s="280"/>
      <c r="BP152" s="289"/>
      <c r="BQ152" s="289"/>
      <c r="BR152" s="289"/>
      <c r="BS152" s="289"/>
      <c r="BT152" s="289"/>
      <c r="BU152" s="280"/>
      <c r="BV152" s="289"/>
      <c r="BW152" s="289"/>
      <c r="BX152" s="289"/>
      <c r="BY152" s="1516"/>
      <c r="BZ152" s="292"/>
      <c r="CA152" s="293"/>
      <c r="CB152" s="292"/>
      <c r="CC152" s="292"/>
      <c r="CD152" s="292"/>
      <c r="CE152" s="292"/>
      <c r="CF152" s="292"/>
      <c r="CG152" s="292"/>
      <c r="CH152" s="292"/>
      <c r="CI152" s="292"/>
      <c r="CJ152" s="292"/>
      <c r="CK152" s="292"/>
      <c r="CL152" s="292"/>
      <c r="CM152" s="292"/>
      <c r="CN152" s="292"/>
      <c r="CO152" s="292"/>
      <c r="CP152" s="292"/>
      <c r="CQ152" s="292"/>
      <c r="CR152" s="292"/>
      <c r="CS152" s="292"/>
      <c r="CT152" s="292"/>
      <c r="CU152" s="292"/>
      <c r="CV152" s="292"/>
      <c r="CW152" s="292"/>
      <c r="CX152" s="292"/>
      <c r="CY152" s="292"/>
      <c r="CZ152" s="294"/>
      <c r="DA152" s="294"/>
    </row>
    <row r="153" ht="30.75" customHeight="1">
      <c r="A153" s="602">
        <v>1.0</v>
      </c>
      <c r="B153" s="54"/>
      <c r="C153" s="57" t="s">
        <v>8</v>
      </c>
      <c r="D153" s="57" t="s">
        <v>2358</v>
      </c>
      <c r="E153" s="57" t="s">
        <v>249</v>
      </c>
      <c r="F153" s="445" t="s">
        <v>560</v>
      </c>
      <c r="G153" s="58" t="s">
        <v>567</v>
      </c>
      <c r="H153" s="57" t="s">
        <v>252</v>
      </c>
      <c r="I153" s="57" t="s">
        <v>2359</v>
      </c>
      <c r="J153" s="58" t="s">
        <v>2360</v>
      </c>
      <c r="K153" s="297">
        <v>50000.0</v>
      </c>
      <c r="L153" s="298">
        <v>50000.32</v>
      </c>
      <c r="M153" s="473" t="s">
        <v>2361</v>
      </c>
      <c r="N153" s="375" t="s">
        <v>788</v>
      </c>
      <c r="O153" s="375"/>
      <c r="P153" s="1598">
        <v>45639.0</v>
      </c>
      <c r="Q153" s="58" t="s">
        <v>1892</v>
      </c>
      <c r="R153" s="105" t="s">
        <v>560</v>
      </c>
      <c r="S153" s="247"/>
      <c r="T153" s="247" t="s">
        <v>2356</v>
      </c>
      <c r="U153" s="54"/>
      <c r="V153" s="54"/>
      <c r="W153" s="63"/>
      <c r="X153" s="322"/>
      <c r="Y153" s="322"/>
      <c r="Z153" s="63"/>
      <c r="AA153" s="105"/>
      <c r="AB153" s="323"/>
      <c r="AC153" s="323"/>
      <c r="AD153" s="105" t="s">
        <v>95</v>
      </c>
      <c r="AE153" s="105"/>
      <c r="AF153" s="105"/>
      <c r="AG153" s="105"/>
      <c r="AH153" s="54"/>
      <c r="AI153" s="105"/>
      <c r="AJ153" s="255"/>
      <c r="AK153" s="255"/>
      <c r="AL153" s="255"/>
      <c r="AM153" s="278"/>
      <c r="AN153" s="360"/>
      <c r="AO153" s="360"/>
      <c r="AP153" s="159" t="s">
        <v>192</v>
      </c>
      <c r="AQ153" s="105"/>
      <c r="AR153" s="105"/>
      <c r="AS153" s="105"/>
      <c r="AT153" s="25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255"/>
      <c r="CA153" s="324"/>
      <c r="CB153" s="325"/>
      <c r="CC153" s="325"/>
      <c r="CD153" s="325"/>
      <c r="CE153" s="325"/>
      <c r="CF153" s="326"/>
      <c r="CG153" s="326"/>
      <c r="CH153" s="326"/>
      <c r="CI153" s="327"/>
      <c r="CJ153" s="63"/>
      <c r="CK153" s="274"/>
      <c r="CL153" s="325"/>
      <c r="CM153" s="327"/>
      <c r="CN153" s="63"/>
      <c r="CO153" s="274"/>
      <c r="CP153" s="274"/>
      <c r="CQ153" s="274"/>
      <c r="CR153" s="274"/>
      <c r="CS153" s="274"/>
      <c r="CT153" s="274"/>
      <c r="CU153" s="274"/>
      <c r="CV153" s="274"/>
      <c r="CW153" s="274"/>
      <c r="CX153" s="274"/>
      <c r="CY153" s="274"/>
      <c r="CZ153" s="167"/>
      <c r="DA153" s="167" t="s">
        <v>8</v>
      </c>
      <c r="DB153" s="104"/>
      <c r="DC153" s="104"/>
      <c r="DD153" s="104"/>
      <c r="DE153" s="104"/>
    </row>
    <row r="154" ht="18.0" customHeight="1">
      <c r="A154" s="1508"/>
      <c r="B154" s="280"/>
      <c r="C154" s="1509"/>
      <c r="D154" s="1526"/>
      <c r="E154" s="1510"/>
      <c r="F154" s="1509"/>
      <c r="G154" s="1509"/>
      <c r="H154" s="1509"/>
      <c r="I154" s="1509"/>
      <c r="J154" s="1511" t="s">
        <v>111</v>
      </c>
      <c r="K154" s="1555">
        <f t="shared" ref="K154:L154" si="184">SUM(K153)</f>
        <v>50000</v>
      </c>
      <c r="L154" s="1513">
        <f t="shared" si="184"/>
        <v>50000.32</v>
      </c>
      <c r="M154" s="1596"/>
      <c r="N154" s="1597"/>
      <c r="O154" s="1506"/>
      <c r="P154" s="1509"/>
      <c r="Q154" s="1554" t="s">
        <v>2310</v>
      </c>
      <c r="R154" s="283"/>
      <c r="S154" s="283"/>
      <c r="T154" s="1509"/>
      <c r="U154" s="1506"/>
      <c r="V154" s="1506"/>
      <c r="W154" s="280"/>
      <c r="X154" s="1506"/>
      <c r="Y154" s="288"/>
      <c r="Z154" s="1515"/>
      <c r="AA154" s="1515"/>
      <c r="AB154" s="1512"/>
      <c r="AC154" s="1512"/>
      <c r="AD154" s="1516"/>
      <c r="AE154" s="289"/>
      <c r="AF154" s="280"/>
      <c r="AG154" s="280"/>
      <c r="AH154" s="1506"/>
      <c r="AI154" s="1506"/>
      <c r="AJ154" s="280"/>
      <c r="AK154" s="1506"/>
      <c r="AL154" s="1506"/>
      <c r="AM154" s="1506"/>
      <c r="AN154" s="1506"/>
      <c r="AO154" s="1506"/>
      <c r="AP154" s="1506"/>
      <c r="AQ154" s="1506"/>
      <c r="AR154" s="1506"/>
      <c r="AS154" s="1516"/>
      <c r="AT154" s="280"/>
      <c r="AU154" s="280"/>
      <c r="AV154" s="280"/>
      <c r="AW154" s="289"/>
      <c r="AX154" s="289"/>
      <c r="AY154" s="289"/>
      <c r="AZ154" s="289"/>
      <c r="BA154" s="289"/>
      <c r="BB154" s="280"/>
      <c r="BC154" s="289"/>
      <c r="BD154" s="289"/>
      <c r="BE154" s="289"/>
      <c r="BF154" s="289"/>
      <c r="BG154" s="289"/>
      <c r="BH154" s="280"/>
      <c r="BI154" s="280"/>
      <c r="BJ154" s="289"/>
      <c r="BK154" s="289"/>
      <c r="BL154" s="289"/>
      <c r="BM154" s="289"/>
      <c r="BN154" s="289"/>
      <c r="BO154" s="280"/>
      <c r="BP154" s="289"/>
      <c r="BQ154" s="289"/>
      <c r="BR154" s="289"/>
      <c r="BS154" s="289"/>
      <c r="BT154" s="289"/>
      <c r="BU154" s="280"/>
      <c r="BV154" s="289"/>
      <c r="BW154" s="289"/>
      <c r="BX154" s="289"/>
      <c r="BY154" s="1516"/>
      <c r="BZ154" s="292"/>
      <c r="CA154" s="293"/>
      <c r="CB154" s="292"/>
      <c r="CC154" s="292"/>
      <c r="CD154" s="292"/>
      <c r="CE154" s="292"/>
      <c r="CF154" s="292"/>
      <c r="CG154" s="292"/>
      <c r="CH154" s="292"/>
      <c r="CI154" s="292"/>
      <c r="CJ154" s="292"/>
      <c r="CK154" s="292"/>
      <c r="CL154" s="292"/>
      <c r="CM154" s="292"/>
      <c r="CN154" s="292"/>
      <c r="CO154" s="292"/>
      <c r="CP154" s="292"/>
      <c r="CQ154" s="292"/>
      <c r="CR154" s="292"/>
      <c r="CS154" s="292"/>
      <c r="CT154" s="292"/>
      <c r="CU154" s="292"/>
      <c r="CV154" s="292"/>
      <c r="CW154" s="292"/>
      <c r="CX154" s="292"/>
      <c r="CY154" s="292"/>
      <c r="CZ154" s="294"/>
      <c r="DA154" s="294"/>
    </row>
    <row r="155" ht="28.5" customHeight="1">
      <c r="A155" s="53">
        <v>1.0</v>
      </c>
      <c r="B155" s="78"/>
      <c r="C155" s="58" t="s">
        <v>6</v>
      </c>
      <c r="D155" s="57" t="s">
        <v>2362</v>
      </c>
      <c r="E155" s="57" t="s">
        <v>322</v>
      </c>
      <c r="F155" s="57" t="s">
        <v>7</v>
      </c>
      <c r="G155" s="57" t="s">
        <v>330</v>
      </c>
      <c r="H155" s="57" t="s">
        <v>324</v>
      </c>
      <c r="I155" s="58" t="s">
        <v>2363</v>
      </c>
      <c r="J155" s="58" t="s">
        <v>2364</v>
      </c>
      <c r="K155" s="59">
        <v>7300.0</v>
      </c>
      <c r="L155" s="60">
        <v>7304.312</v>
      </c>
      <c r="M155" s="61" t="s">
        <v>2365</v>
      </c>
      <c r="N155" s="1601" t="s">
        <v>1755</v>
      </c>
      <c r="O155" s="160"/>
      <c r="P155" s="1598">
        <v>45645.0</v>
      </c>
      <c r="Q155" s="1602"/>
      <c r="R155" s="247" t="s">
        <v>1825</v>
      </c>
      <c r="S155" s="1603"/>
      <c r="T155" s="1604" t="s">
        <v>2366</v>
      </c>
      <c r="U155" s="1605" t="s">
        <v>1775</v>
      </c>
      <c r="V155" s="1605"/>
      <c r="W155" s="1606"/>
      <c r="X155" s="1539"/>
      <c r="Y155" s="322"/>
      <c r="Z155" s="1446"/>
      <c r="AA155" s="1607"/>
      <c r="AB155" s="60"/>
      <c r="AC155" s="60"/>
      <c r="AD155" s="68" t="s">
        <v>191</v>
      </c>
      <c r="AE155" s="105" t="s">
        <v>2245</v>
      </c>
      <c r="AF155" s="54" t="s">
        <v>193</v>
      </c>
      <c r="AG155" s="54" t="s">
        <v>234</v>
      </c>
      <c r="AH155" s="160" t="s">
        <v>884</v>
      </c>
      <c r="AI155" s="54" t="s">
        <v>1828</v>
      </c>
      <c r="AJ155" s="156"/>
      <c r="AK155" s="157" t="s">
        <v>193</v>
      </c>
      <c r="AL155" s="157" t="s">
        <v>193</v>
      </c>
      <c r="AM155" s="158" t="s">
        <v>2367</v>
      </c>
      <c r="AN155" s="158"/>
      <c r="AO155" s="159"/>
      <c r="AP155" s="159"/>
      <c r="AQ155" s="159"/>
      <c r="AR155" s="160"/>
      <c r="AS155" s="160"/>
      <c r="AT155" s="25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255">
        <v>45000.0</v>
      </c>
      <c r="CA155" s="1545" t="s">
        <v>194</v>
      </c>
      <c r="CB155" s="303">
        <v>3.0E7</v>
      </c>
      <c r="CC155" s="325"/>
      <c r="CD155" s="325"/>
      <c r="CE155" s="821">
        <v>46010.45486111111</v>
      </c>
      <c r="CF155" s="326"/>
      <c r="CG155" s="326"/>
      <c r="CH155" s="326"/>
      <c r="CI155" s="327"/>
      <c r="CJ155" s="63"/>
      <c r="CK155" s="274"/>
      <c r="CL155" s="325"/>
      <c r="CM155" s="327"/>
      <c r="CN155" s="63"/>
      <c r="CO155" s="274"/>
      <c r="CP155" s="274"/>
      <c r="CQ155" s="274"/>
      <c r="CR155" s="274"/>
      <c r="CS155" s="274"/>
      <c r="CT155" s="274"/>
      <c r="CU155" s="274"/>
      <c r="CV155" s="274"/>
      <c r="CW155" s="274"/>
      <c r="CX155" s="274"/>
      <c r="CY155" s="274"/>
      <c r="CZ155" s="167"/>
      <c r="DA155" s="167" t="s">
        <v>6</v>
      </c>
      <c r="DB155" s="104"/>
      <c r="DC155" s="104"/>
      <c r="DD155" s="104"/>
      <c r="DE155" s="104"/>
    </row>
    <row r="156" ht="28.5" customHeight="1">
      <c r="A156" s="53">
        <v>2.0</v>
      </c>
      <c r="B156" s="78"/>
      <c r="C156" s="58"/>
      <c r="D156" s="57" t="s">
        <v>2368</v>
      </c>
      <c r="E156" s="58" t="s">
        <v>322</v>
      </c>
      <c r="F156" s="57" t="s">
        <v>7</v>
      </c>
      <c r="G156" s="57" t="s">
        <v>330</v>
      </c>
      <c r="H156" s="57" t="s">
        <v>324</v>
      </c>
      <c r="I156" s="58" t="s">
        <v>1454</v>
      </c>
      <c r="J156" s="58" t="s">
        <v>2369</v>
      </c>
      <c r="K156" s="59">
        <v>7600.0</v>
      </c>
      <c r="L156" s="60">
        <v>7608.579</v>
      </c>
      <c r="M156" s="61" t="s">
        <v>2365</v>
      </c>
      <c r="N156" s="1601" t="s">
        <v>1755</v>
      </c>
      <c r="O156" s="160"/>
      <c r="P156" s="1598">
        <v>45646.0</v>
      </c>
      <c r="Q156" s="1602"/>
      <c r="R156" s="247" t="s">
        <v>1825</v>
      </c>
      <c r="S156" s="1603"/>
      <c r="T156" s="1604" t="s">
        <v>2366</v>
      </c>
      <c r="U156" s="1605" t="s">
        <v>1775</v>
      </c>
      <c r="V156" s="1605"/>
      <c r="W156" s="1606"/>
      <c r="X156" s="1539"/>
      <c r="Y156" s="322"/>
      <c r="Z156" s="1446"/>
      <c r="AA156" s="1607"/>
      <c r="AB156" s="60"/>
      <c r="AC156" s="60"/>
      <c r="AD156" s="68" t="s">
        <v>191</v>
      </c>
      <c r="AE156" s="105" t="s">
        <v>2245</v>
      </c>
      <c r="AF156" s="54" t="s">
        <v>193</v>
      </c>
      <c r="AG156" s="54" t="s">
        <v>234</v>
      </c>
      <c r="AH156" s="160" t="s">
        <v>884</v>
      </c>
      <c r="AI156" s="54" t="s">
        <v>1828</v>
      </c>
      <c r="AJ156" s="156"/>
      <c r="AK156" s="157" t="s">
        <v>193</v>
      </c>
      <c r="AL156" s="157" t="s">
        <v>193</v>
      </c>
      <c r="AM156" s="158" t="s">
        <v>2367</v>
      </c>
      <c r="AN156" s="158"/>
      <c r="AO156" s="159"/>
      <c r="AP156" s="159"/>
      <c r="AQ156" s="159"/>
      <c r="AR156" s="160"/>
      <c r="AS156" s="160"/>
      <c r="AT156" s="25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255">
        <v>45000.0</v>
      </c>
      <c r="CA156" s="1545" t="s">
        <v>194</v>
      </c>
      <c r="CB156" s="303">
        <v>3.0E7</v>
      </c>
      <c r="CC156" s="325"/>
      <c r="CD156" s="325"/>
      <c r="CE156" s="821"/>
      <c r="CF156" s="326"/>
      <c r="CG156" s="326"/>
      <c r="CH156" s="326"/>
      <c r="CI156" s="327"/>
      <c r="CJ156" s="63"/>
      <c r="CK156" s="274"/>
      <c r="CL156" s="325"/>
      <c r="CM156" s="327"/>
      <c r="CN156" s="63"/>
      <c r="CO156" s="274"/>
      <c r="CP156" s="274"/>
      <c r="CQ156" s="274"/>
      <c r="CR156" s="274"/>
      <c r="CS156" s="274"/>
      <c r="CT156" s="274"/>
      <c r="CU156" s="274"/>
      <c r="CV156" s="274"/>
      <c r="CW156" s="274"/>
      <c r="CX156" s="274"/>
      <c r="CY156" s="274"/>
      <c r="CZ156" s="167"/>
      <c r="DA156" s="167" t="s">
        <v>6</v>
      </c>
      <c r="DB156" s="104"/>
      <c r="DC156" s="104"/>
      <c r="DD156" s="104"/>
      <c r="DE156" s="104"/>
    </row>
    <row r="157" ht="28.5" customHeight="1">
      <c r="A157" s="53">
        <v>3.0</v>
      </c>
      <c r="B157" s="78"/>
      <c r="C157" s="58"/>
      <c r="D157" s="57"/>
      <c r="E157" s="58" t="s">
        <v>322</v>
      </c>
      <c r="F157" s="57" t="s">
        <v>7</v>
      </c>
      <c r="G157" s="57" t="s">
        <v>330</v>
      </c>
      <c r="H157" s="57" t="s">
        <v>324</v>
      </c>
      <c r="I157" s="58" t="s">
        <v>1456</v>
      </c>
      <c r="J157" s="58" t="s">
        <v>2370</v>
      </c>
      <c r="K157" s="59">
        <v>8800.0</v>
      </c>
      <c r="L157" s="60">
        <v>8800.479</v>
      </c>
      <c r="M157" s="61" t="s">
        <v>2365</v>
      </c>
      <c r="N157" s="1601" t="s">
        <v>1755</v>
      </c>
      <c r="O157" s="160"/>
      <c r="P157" s="1598"/>
      <c r="Q157" s="1602"/>
      <c r="R157" s="247" t="s">
        <v>1825</v>
      </c>
      <c r="S157" s="1603"/>
      <c r="T157" s="1604" t="s">
        <v>2366</v>
      </c>
      <c r="U157" s="1605" t="s">
        <v>1775</v>
      </c>
      <c r="V157" s="1605"/>
      <c r="W157" s="1606"/>
      <c r="X157" s="1539"/>
      <c r="Y157" s="322"/>
      <c r="Z157" s="1446"/>
      <c r="AA157" s="1607"/>
      <c r="AB157" s="60"/>
      <c r="AC157" s="60"/>
      <c r="AD157" s="68" t="s">
        <v>191</v>
      </c>
      <c r="AE157" s="105" t="s">
        <v>2245</v>
      </c>
      <c r="AF157" s="54" t="s">
        <v>193</v>
      </c>
      <c r="AG157" s="54" t="s">
        <v>234</v>
      </c>
      <c r="AH157" s="160" t="s">
        <v>884</v>
      </c>
      <c r="AI157" s="54" t="s">
        <v>1828</v>
      </c>
      <c r="AJ157" s="156"/>
      <c r="AK157" s="157" t="s">
        <v>193</v>
      </c>
      <c r="AL157" s="157" t="s">
        <v>193</v>
      </c>
      <c r="AM157" s="158" t="s">
        <v>2367</v>
      </c>
      <c r="AN157" s="158"/>
      <c r="AO157" s="159"/>
      <c r="AP157" s="159"/>
      <c r="AQ157" s="159"/>
      <c r="AR157" s="160"/>
      <c r="AS157" s="160"/>
      <c r="AT157" s="25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255">
        <v>45000.0</v>
      </c>
      <c r="CA157" s="1545" t="s">
        <v>194</v>
      </c>
      <c r="CB157" s="303">
        <v>3.0E7</v>
      </c>
      <c r="CC157" s="325"/>
      <c r="CD157" s="325"/>
      <c r="CE157" s="821"/>
      <c r="CF157" s="326"/>
      <c r="CG157" s="326"/>
      <c r="CH157" s="326"/>
      <c r="CI157" s="327"/>
      <c r="CJ157" s="63"/>
      <c r="CK157" s="274"/>
      <c r="CL157" s="325"/>
      <c r="CM157" s="327"/>
      <c r="CN157" s="63"/>
      <c r="CO157" s="274"/>
      <c r="CP157" s="274"/>
      <c r="CQ157" s="274"/>
      <c r="CR157" s="274"/>
      <c r="CS157" s="274"/>
      <c r="CT157" s="274"/>
      <c r="CU157" s="274"/>
      <c r="CV157" s="274"/>
      <c r="CW157" s="274"/>
      <c r="CX157" s="274"/>
      <c r="CY157" s="274"/>
      <c r="CZ157" s="167"/>
      <c r="DA157" s="167" t="s">
        <v>6</v>
      </c>
      <c r="DB157" s="104"/>
      <c r="DC157" s="104"/>
      <c r="DD157" s="104"/>
      <c r="DE157" s="104"/>
    </row>
    <row r="158" ht="28.5" customHeight="1">
      <c r="A158" s="53">
        <v>4.0</v>
      </c>
      <c r="B158" s="78"/>
      <c r="C158" s="58"/>
      <c r="D158" s="57"/>
      <c r="E158" s="58" t="s">
        <v>322</v>
      </c>
      <c r="F158" s="57" t="s">
        <v>7</v>
      </c>
      <c r="G158" s="57" t="s">
        <v>330</v>
      </c>
      <c r="H158" s="57" t="s">
        <v>324</v>
      </c>
      <c r="I158" s="58" t="s">
        <v>2371</v>
      </c>
      <c r="J158" s="58" t="s">
        <v>2372</v>
      </c>
      <c r="K158" s="59">
        <v>7500.0</v>
      </c>
      <c r="L158" s="60">
        <v>7431.271</v>
      </c>
      <c r="M158" s="61" t="s">
        <v>2365</v>
      </c>
      <c r="N158" s="1601" t="s">
        <v>1755</v>
      </c>
      <c r="O158" s="160"/>
      <c r="P158" s="62"/>
      <c r="Q158" s="1602"/>
      <c r="R158" s="247" t="s">
        <v>1825</v>
      </c>
      <c r="S158" s="1603"/>
      <c r="T158" s="1604" t="s">
        <v>2366</v>
      </c>
      <c r="U158" s="1605" t="s">
        <v>1775</v>
      </c>
      <c r="V158" s="1605"/>
      <c r="W158" s="1606"/>
      <c r="X158" s="1539"/>
      <c r="Y158" s="322"/>
      <c r="Z158" s="1446"/>
      <c r="AA158" s="1607"/>
      <c r="AB158" s="60"/>
      <c r="AC158" s="60"/>
      <c r="AD158" s="68" t="s">
        <v>191</v>
      </c>
      <c r="AE158" s="105" t="s">
        <v>2245</v>
      </c>
      <c r="AF158" s="54" t="s">
        <v>193</v>
      </c>
      <c r="AG158" s="54" t="s">
        <v>234</v>
      </c>
      <c r="AH158" s="160" t="s">
        <v>884</v>
      </c>
      <c r="AI158" s="54" t="s">
        <v>1828</v>
      </c>
      <c r="AJ158" s="156"/>
      <c r="AK158" s="157" t="s">
        <v>193</v>
      </c>
      <c r="AL158" s="157" t="s">
        <v>193</v>
      </c>
      <c r="AM158" s="158" t="s">
        <v>2367</v>
      </c>
      <c r="AN158" s="158"/>
      <c r="AO158" s="159"/>
      <c r="AP158" s="159"/>
      <c r="AQ158" s="159"/>
      <c r="AR158" s="160"/>
      <c r="AS158" s="160"/>
      <c r="AT158" s="25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  <c r="BF158" s="105"/>
      <c r="BG158" s="105"/>
      <c r="BH158" s="105"/>
      <c r="BI158" s="105"/>
      <c r="BJ158" s="105"/>
      <c r="BK158" s="105"/>
      <c r="BL158" s="105"/>
      <c r="BM158" s="105"/>
      <c r="BN158" s="105"/>
      <c r="BO158" s="105"/>
      <c r="BP158" s="105"/>
      <c r="BQ158" s="105"/>
      <c r="BR158" s="105"/>
      <c r="BS158" s="105"/>
      <c r="BT158" s="105"/>
      <c r="BU158" s="105"/>
      <c r="BV158" s="105"/>
      <c r="BW158" s="105"/>
      <c r="BX158" s="105"/>
      <c r="BY158" s="105"/>
      <c r="BZ158" s="255">
        <v>45000.0</v>
      </c>
      <c r="CA158" s="1545" t="s">
        <v>194</v>
      </c>
      <c r="CB158" s="303">
        <v>3.0E7</v>
      </c>
      <c r="CC158" s="325"/>
      <c r="CD158" s="325"/>
      <c r="CE158" s="821"/>
      <c r="CF158" s="326"/>
      <c r="CG158" s="326"/>
      <c r="CH158" s="326"/>
      <c r="CI158" s="327"/>
      <c r="CJ158" s="63"/>
      <c r="CK158" s="274"/>
      <c r="CL158" s="325"/>
      <c r="CM158" s="327"/>
      <c r="CN158" s="63"/>
      <c r="CO158" s="274"/>
      <c r="CP158" s="274"/>
      <c r="CQ158" s="274"/>
      <c r="CR158" s="274"/>
      <c r="CS158" s="274"/>
      <c r="CT158" s="274"/>
      <c r="CU158" s="274"/>
      <c r="CV158" s="274"/>
      <c r="CW158" s="274"/>
      <c r="CX158" s="274"/>
      <c r="CY158" s="274"/>
      <c r="CZ158" s="167"/>
      <c r="DA158" s="167" t="s">
        <v>6</v>
      </c>
      <c r="DB158" s="104"/>
      <c r="DC158" s="104"/>
      <c r="DD158" s="104"/>
      <c r="DE158" s="104"/>
    </row>
    <row r="159" ht="28.5" customHeight="1">
      <c r="A159" s="53">
        <v>5.0</v>
      </c>
      <c r="B159" s="78"/>
      <c r="C159" s="58"/>
      <c r="D159" s="57"/>
      <c r="E159" s="58" t="s">
        <v>322</v>
      </c>
      <c r="F159" s="57" t="s">
        <v>7</v>
      </c>
      <c r="G159" s="57" t="s">
        <v>330</v>
      </c>
      <c r="H159" s="57" t="s">
        <v>324</v>
      </c>
      <c r="I159" s="58" t="s">
        <v>1459</v>
      </c>
      <c r="J159" s="58" t="s">
        <v>2373</v>
      </c>
      <c r="K159" s="59">
        <v>7300.0</v>
      </c>
      <c r="L159" s="60">
        <v>7376.642</v>
      </c>
      <c r="M159" s="61" t="s">
        <v>2365</v>
      </c>
      <c r="N159" s="1601" t="s">
        <v>1755</v>
      </c>
      <c r="O159" s="160"/>
      <c r="P159" s="62"/>
      <c r="Q159" s="1602"/>
      <c r="R159" s="247" t="s">
        <v>1825</v>
      </c>
      <c r="S159" s="1603"/>
      <c r="T159" s="1604" t="s">
        <v>2366</v>
      </c>
      <c r="U159" s="1605" t="s">
        <v>1775</v>
      </c>
      <c r="V159" s="1605"/>
      <c r="W159" s="1606"/>
      <c r="X159" s="1539"/>
      <c r="Y159" s="322"/>
      <c r="Z159" s="1446"/>
      <c r="AA159" s="1607"/>
      <c r="AB159" s="60"/>
      <c r="AC159" s="60"/>
      <c r="AD159" s="68" t="s">
        <v>191</v>
      </c>
      <c r="AE159" s="105" t="s">
        <v>2245</v>
      </c>
      <c r="AF159" s="54" t="s">
        <v>193</v>
      </c>
      <c r="AG159" s="54" t="s">
        <v>234</v>
      </c>
      <c r="AH159" s="160" t="s">
        <v>884</v>
      </c>
      <c r="AI159" s="54" t="s">
        <v>1828</v>
      </c>
      <c r="AJ159" s="156"/>
      <c r="AK159" s="157" t="s">
        <v>193</v>
      </c>
      <c r="AL159" s="157" t="s">
        <v>193</v>
      </c>
      <c r="AM159" s="158" t="s">
        <v>2367</v>
      </c>
      <c r="AN159" s="158"/>
      <c r="AO159" s="159"/>
      <c r="AP159" s="159"/>
      <c r="AQ159" s="159"/>
      <c r="AR159" s="160"/>
      <c r="AS159" s="160"/>
      <c r="AT159" s="25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255">
        <v>45000.0</v>
      </c>
      <c r="CA159" s="1545" t="s">
        <v>194</v>
      </c>
      <c r="CB159" s="303">
        <v>3.0E7</v>
      </c>
      <c r="CC159" s="325"/>
      <c r="CD159" s="325"/>
      <c r="CE159" s="821"/>
      <c r="CF159" s="326"/>
      <c r="CG159" s="326"/>
      <c r="CH159" s="326"/>
      <c r="CI159" s="327"/>
      <c r="CJ159" s="63"/>
      <c r="CK159" s="274"/>
      <c r="CL159" s="325"/>
      <c r="CM159" s="327"/>
      <c r="CN159" s="63"/>
      <c r="CO159" s="274"/>
      <c r="CP159" s="274"/>
      <c r="CQ159" s="274"/>
      <c r="CR159" s="274"/>
      <c r="CS159" s="274"/>
      <c r="CT159" s="274"/>
      <c r="CU159" s="274"/>
      <c r="CV159" s="274"/>
      <c r="CW159" s="274"/>
      <c r="CX159" s="274"/>
      <c r="CY159" s="274"/>
      <c r="CZ159" s="167"/>
      <c r="DA159" s="167" t="s">
        <v>6</v>
      </c>
      <c r="DB159" s="104"/>
      <c r="DC159" s="104"/>
      <c r="DD159" s="104"/>
      <c r="DE159" s="104"/>
    </row>
    <row r="160" ht="28.5" customHeight="1">
      <c r="A160" s="53">
        <v>6.0</v>
      </c>
      <c r="B160" s="78"/>
      <c r="C160" s="58"/>
      <c r="D160" s="57"/>
      <c r="E160" s="58" t="s">
        <v>322</v>
      </c>
      <c r="F160" s="57" t="s">
        <v>7</v>
      </c>
      <c r="G160" s="57" t="s">
        <v>330</v>
      </c>
      <c r="H160" s="57" t="s">
        <v>324</v>
      </c>
      <c r="I160" s="58" t="s">
        <v>2374</v>
      </c>
      <c r="J160" s="58" t="s">
        <v>2375</v>
      </c>
      <c r="K160" s="59">
        <v>7350.0</v>
      </c>
      <c r="L160" s="60">
        <v>7289.899</v>
      </c>
      <c r="M160" s="61" t="s">
        <v>2365</v>
      </c>
      <c r="N160" s="1601" t="s">
        <v>1755</v>
      </c>
      <c r="O160" s="160"/>
      <c r="P160" s="62"/>
      <c r="Q160" s="1602"/>
      <c r="R160" s="247" t="s">
        <v>1825</v>
      </c>
      <c r="S160" s="1603"/>
      <c r="T160" s="1604" t="s">
        <v>2366</v>
      </c>
      <c r="U160" s="1605" t="s">
        <v>1775</v>
      </c>
      <c r="V160" s="1605"/>
      <c r="W160" s="1606"/>
      <c r="X160" s="1539"/>
      <c r="Y160" s="322"/>
      <c r="Z160" s="1446"/>
      <c r="AA160" s="1607"/>
      <c r="AB160" s="60"/>
      <c r="AC160" s="60"/>
      <c r="AD160" s="68" t="s">
        <v>191</v>
      </c>
      <c r="AE160" s="105" t="s">
        <v>2245</v>
      </c>
      <c r="AF160" s="54" t="s">
        <v>193</v>
      </c>
      <c r="AG160" s="54" t="s">
        <v>234</v>
      </c>
      <c r="AH160" s="160" t="s">
        <v>884</v>
      </c>
      <c r="AI160" s="54" t="s">
        <v>1828</v>
      </c>
      <c r="AJ160" s="156"/>
      <c r="AK160" s="157" t="s">
        <v>193</v>
      </c>
      <c r="AL160" s="157" t="s">
        <v>193</v>
      </c>
      <c r="AM160" s="158" t="s">
        <v>2367</v>
      </c>
      <c r="AN160" s="158"/>
      <c r="AO160" s="159"/>
      <c r="AP160" s="159"/>
      <c r="AQ160" s="159"/>
      <c r="AR160" s="160"/>
      <c r="AS160" s="160"/>
      <c r="AT160" s="25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255">
        <v>45000.0</v>
      </c>
      <c r="CA160" s="1545" t="s">
        <v>194</v>
      </c>
      <c r="CB160" s="303">
        <v>3.0E7</v>
      </c>
      <c r="CC160" s="325"/>
      <c r="CD160" s="325"/>
      <c r="CE160" s="821"/>
      <c r="CF160" s="326"/>
      <c r="CG160" s="326"/>
      <c r="CH160" s="326"/>
      <c r="CI160" s="327"/>
      <c r="CJ160" s="63"/>
      <c r="CK160" s="274"/>
      <c r="CL160" s="325"/>
      <c r="CM160" s="327"/>
      <c r="CN160" s="63"/>
      <c r="CO160" s="274"/>
      <c r="CP160" s="274"/>
      <c r="CQ160" s="274"/>
      <c r="CR160" s="274"/>
      <c r="CS160" s="274"/>
      <c r="CT160" s="274"/>
      <c r="CU160" s="274"/>
      <c r="CV160" s="274"/>
      <c r="CW160" s="274"/>
      <c r="CX160" s="274"/>
      <c r="CY160" s="274"/>
      <c r="CZ160" s="167"/>
      <c r="DA160" s="167" t="s">
        <v>6</v>
      </c>
      <c r="DB160" s="104"/>
      <c r="DC160" s="104"/>
      <c r="DD160" s="104"/>
      <c r="DE160" s="104"/>
    </row>
    <row r="161" ht="18.0" customHeight="1">
      <c r="A161" s="280"/>
      <c r="B161" s="280"/>
      <c r="C161" s="283"/>
      <c r="D161" s="282"/>
      <c r="E161" s="283"/>
      <c r="F161" s="283"/>
      <c r="G161" s="283"/>
      <c r="H161" s="283"/>
      <c r="I161" s="283"/>
      <c r="J161" s="284" t="s">
        <v>111</v>
      </c>
      <c r="K161" s="285">
        <f t="shared" ref="K161:L161" si="185">SUM(K155:K160)</f>
        <v>45850</v>
      </c>
      <c r="L161" s="286">
        <f t="shared" si="185"/>
        <v>45811.182</v>
      </c>
      <c r="M161" s="1596"/>
      <c r="N161" s="283"/>
      <c r="O161" s="280"/>
      <c r="P161" s="283"/>
      <c r="Q161" s="1554" t="s">
        <v>2310</v>
      </c>
      <c r="R161" s="283"/>
      <c r="S161" s="283"/>
      <c r="T161" s="283"/>
      <c r="U161" s="280"/>
      <c r="V161" s="280"/>
      <c r="W161" s="280"/>
      <c r="X161" s="280"/>
      <c r="Y161" s="288"/>
      <c r="Z161" s="288"/>
      <c r="AA161" s="288">
        <f>AB161-L161</f>
        <v>6588.818</v>
      </c>
      <c r="AB161" s="285">
        <v>52400.0</v>
      </c>
      <c r="AC161" s="285"/>
      <c r="AD161" s="289"/>
      <c r="AE161" s="289"/>
      <c r="AF161" s="280"/>
      <c r="AG161" s="280"/>
      <c r="AH161" s="280"/>
      <c r="AI161" s="280"/>
      <c r="AJ161" s="280"/>
      <c r="AK161" s="280"/>
      <c r="AL161" s="280"/>
      <c r="AM161" s="280"/>
      <c r="AN161" s="280"/>
      <c r="AO161" s="280"/>
      <c r="AP161" s="280"/>
      <c r="AQ161" s="280"/>
      <c r="AR161" s="280"/>
      <c r="AS161" s="289"/>
      <c r="AT161" s="280"/>
      <c r="AU161" s="280"/>
      <c r="AV161" s="280"/>
      <c r="AW161" s="289"/>
      <c r="AX161" s="289"/>
      <c r="AY161" s="289"/>
      <c r="AZ161" s="289"/>
      <c r="BA161" s="289"/>
      <c r="BB161" s="280"/>
      <c r="BC161" s="289"/>
      <c r="BD161" s="289"/>
      <c r="BE161" s="289"/>
      <c r="BF161" s="289"/>
      <c r="BG161" s="289"/>
      <c r="BH161" s="280"/>
      <c r="BI161" s="280"/>
      <c r="BJ161" s="289"/>
      <c r="BK161" s="289"/>
      <c r="BL161" s="289"/>
      <c r="BM161" s="289"/>
      <c r="BN161" s="289"/>
      <c r="BO161" s="280"/>
      <c r="BP161" s="289"/>
      <c r="BQ161" s="289"/>
      <c r="BR161" s="289"/>
      <c r="BS161" s="289"/>
      <c r="BT161" s="289"/>
      <c r="BU161" s="280"/>
      <c r="BV161" s="289"/>
      <c r="BW161" s="289"/>
      <c r="BX161" s="289"/>
      <c r="BY161" s="289"/>
      <c r="BZ161" s="292"/>
      <c r="CA161" s="293"/>
      <c r="CB161" s="292"/>
      <c r="CC161" s="292"/>
      <c r="CD161" s="292"/>
      <c r="CE161" s="292"/>
      <c r="CF161" s="292"/>
      <c r="CG161" s="292"/>
      <c r="CH161" s="292"/>
      <c r="CI161" s="292"/>
      <c r="CJ161" s="292"/>
      <c r="CK161" s="292"/>
      <c r="CL161" s="292"/>
      <c r="CM161" s="292"/>
      <c r="CN161" s="292"/>
      <c r="CO161" s="292"/>
      <c r="CP161" s="292"/>
      <c r="CQ161" s="292"/>
      <c r="CR161" s="292"/>
      <c r="CS161" s="292"/>
      <c r="CT161" s="292"/>
      <c r="CU161" s="292"/>
      <c r="CV161" s="292"/>
      <c r="CW161" s="292"/>
      <c r="CX161" s="292"/>
      <c r="CY161" s="292"/>
      <c r="CZ161" s="294"/>
      <c r="DA161" s="294"/>
    </row>
    <row r="162" ht="16.5" customHeight="1">
      <c r="A162" s="100"/>
      <c r="B162" s="100"/>
      <c r="C162" s="100"/>
      <c r="D162" s="103"/>
      <c r="E162" s="103"/>
      <c r="F162" s="103"/>
      <c r="G162" s="103"/>
      <c r="H162" s="103"/>
      <c r="I162" s="103"/>
      <c r="J162" s="100"/>
      <c r="K162" s="100"/>
      <c r="L162" s="222"/>
      <c r="M162" s="102"/>
      <c r="N162" s="103"/>
      <c r="O162" s="100"/>
      <c r="P162" s="103"/>
      <c r="Q162" s="103"/>
      <c r="R162" s="103"/>
      <c r="S162" s="103"/>
      <c r="T162" s="103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1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  <c r="BY162" s="100"/>
      <c r="BZ162" s="223"/>
      <c r="CA162" s="224"/>
      <c r="CB162" s="223"/>
      <c r="CC162" s="225"/>
      <c r="CD162" s="225"/>
      <c r="CE162" s="225"/>
      <c r="CF162" s="225"/>
      <c r="CG162" s="225"/>
      <c r="CH162" s="225"/>
      <c r="CI162" s="225"/>
      <c r="CJ162" s="225"/>
      <c r="CK162" s="225"/>
      <c r="CL162" s="225"/>
      <c r="CM162" s="225"/>
      <c r="CN162" s="225"/>
      <c r="CO162" s="225"/>
      <c r="CP162" s="225"/>
      <c r="CQ162" s="225"/>
      <c r="CR162" s="225"/>
      <c r="CS162" s="225"/>
      <c r="CT162" s="225"/>
      <c r="CU162" s="225"/>
      <c r="CV162" s="225"/>
      <c r="CW162" s="225"/>
      <c r="CX162" s="223"/>
      <c r="CY162" s="223"/>
      <c r="CZ162" s="226"/>
      <c r="DA162" s="226"/>
    </row>
    <row r="163" ht="18.75" customHeight="1">
      <c r="A163" s="106" t="s">
        <v>256</v>
      </c>
      <c r="B163" s="15"/>
      <c r="C163" s="15"/>
      <c r="D163" s="18"/>
      <c r="E163" s="15"/>
      <c r="F163" s="15"/>
      <c r="G163" s="15"/>
      <c r="H163" s="15"/>
      <c r="I163" s="18"/>
      <c r="J163" s="15"/>
      <c r="K163" s="15"/>
      <c r="L163" s="19"/>
      <c r="M163" s="20"/>
      <c r="N163" s="18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9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9"/>
      <c r="CB163" s="15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15"/>
      <c r="CY163" s="15"/>
      <c r="CZ163" s="1608"/>
      <c r="DA163" s="1608"/>
      <c r="DB163" s="1365"/>
      <c r="DC163" s="1365"/>
      <c r="DD163" s="1365"/>
      <c r="DE163" s="1365"/>
    </row>
    <row r="164">
      <c r="A164" s="23" t="s">
        <v>0</v>
      </c>
      <c r="B164" s="120" t="s">
        <v>44</v>
      </c>
      <c r="C164" s="30" t="s">
        <v>45</v>
      </c>
      <c r="D164" s="30" t="s">
        <v>46</v>
      </c>
      <c r="E164" s="30" t="s">
        <v>47</v>
      </c>
      <c r="F164" s="30" t="s">
        <v>48</v>
      </c>
      <c r="G164" s="27" t="s">
        <v>49</v>
      </c>
      <c r="H164" s="109" t="s">
        <v>50</v>
      </c>
      <c r="I164" s="110" t="s">
        <v>51</v>
      </c>
      <c r="J164" s="111" t="s">
        <v>52</v>
      </c>
      <c r="K164" s="26" t="s">
        <v>53</v>
      </c>
      <c r="L164" s="26" t="s">
        <v>54</v>
      </c>
      <c r="M164" s="29" t="s">
        <v>55</v>
      </c>
      <c r="N164" s="30" t="s">
        <v>56</v>
      </c>
      <c r="O164" s="26" t="s">
        <v>115</v>
      </c>
      <c r="P164" s="28" t="s">
        <v>57</v>
      </c>
      <c r="Q164" s="1366" t="s">
        <v>116</v>
      </c>
      <c r="R164" s="1366" t="s">
        <v>1789</v>
      </c>
      <c r="S164" s="1366" t="s">
        <v>117</v>
      </c>
      <c r="T164" s="109" t="s">
        <v>1790</v>
      </c>
      <c r="U164" s="26" t="s">
        <v>118</v>
      </c>
      <c r="V164" s="26" t="s">
        <v>392</v>
      </c>
      <c r="W164" s="122" t="s">
        <v>58</v>
      </c>
      <c r="X164" s="1367"/>
      <c r="Y164" s="122" t="s">
        <v>59</v>
      </c>
      <c r="Z164" s="1367"/>
      <c r="AA164" s="26" t="s">
        <v>119</v>
      </c>
      <c r="AB164" s="33" t="s">
        <v>60</v>
      </c>
      <c r="AC164" s="33" t="s">
        <v>120</v>
      </c>
      <c r="AD164" s="26" t="s">
        <v>62</v>
      </c>
      <c r="AE164" s="122" t="s">
        <v>121</v>
      </c>
      <c r="AF164" s="121"/>
      <c r="AG164" s="121"/>
      <c r="AH164" s="1367"/>
      <c r="AI164" s="26"/>
      <c r="AJ164" s="122" t="s">
        <v>122</v>
      </c>
      <c r="AK164" s="1367"/>
      <c r="AL164" s="26" t="s">
        <v>123</v>
      </c>
      <c r="AM164" s="26"/>
      <c r="AN164" s="26"/>
      <c r="AO164" s="26"/>
      <c r="AP164" s="26"/>
      <c r="AQ164" s="26"/>
      <c r="AR164" s="26"/>
      <c r="AS164" s="26" t="s">
        <v>53</v>
      </c>
      <c r="AT164" s="120"/>
      <c r="AU164" s="122" t="s">
        <v>1791</v>
      </c>
      <c r="AV164" s="121"/>
      <c r="AW164" s="121"/>
      <c r="AX164" s="120"/>
      <c r="AY164" s="122" t="s">
        <v>124</v>
      </c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0"/>
      <c r="BK164" s="120"/>
      <c r="BL164" s="120"/>
      <c r="BM164" s="123"/>
      <c r="BN164" s="122" t="s">
        <v>125</v>
      </c>
      <c r="BO164" s="121"/>
      <c r="BP164" s="121"/>
      <c r="BQ164" s="122"/>
      <c r="BR164" s="121"/>
      <c r="BS164" s="121"/>
      <c r="BT164" s="121"/>
      <c r="BU164" s="121"/>
      <c r="BV164" s="122" t="s">
        <v>126</v>
      </c>
      <c r="BW164" s="121"/>
      <c r="BX164" s="121"/>
      <c r="BY164" s="124" t="s">
        <v>114</v>
      </c>
      <c r="BZ164" s="1368" t="s">
        <v>1792</v>
      </c>
      <c r="CA164" s="1369" t="s">
        <v>806</v>
      </c>
      <c r="CB164" s="1369" t="s">
        <v>1793</v>
      </c>
      <c r="CC164" s="1370" t="s">
        <v>1794</v>
      </c>
      <c r="CD164" s="1370" t="s">
        <v>1795</v>
      </c>
      <c r="CE164" s="1371" t="s">
        <v>63</v>
      </c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372"/>
      <c r="CU164" s="1372"/>
      <c r="CV164" s="1372"/>
      <c r="CW164" s="1372"/>
      <c r="CX164" s="1373" t="s">
        <v>64</v>
      </c>
      <c r="CY164" s="121"/>
      <c r="CZ164" s="1374"/>
      <c r="DA164" s="1375" t="s">
        <v>1796</v>
      </c>
      <c r="DB164" s="1376"/>
      <c r="DC164" s="1376"/>
      <c r="DD164" s="1376"/>
      <c r="DE164" s="1376"/>
    </row>
    <row r="165">
      <c r="A165" s="38"/>
      <c r="B165" s="1377"/>
      <c r="C165" s="41"/>
      <c r="D165" s="41"/>
      <c r="E165" s="41"/>
      <c r="F165" s="41"/>
      <c r="G165" s="42"/>
      <c r="H165" s="41"/>
      <c r="I165" s="42"/>
      <c r="J165" s="42"/>
      <c r="K165" s="43" t="s">
        <v>65</v>
      </c>
      <c r="L165" s="43" t="s">
        <v>66</v>
      </c>
      <c r="M165" s="44"/>
      <c r="N165" s="41"/>
      <c r="O165" s="41"/>
      <c r="P165" s="42"/>
      <c r="Q165" s="1378"/>
      <c r="R165" s="1378"/>
      <c r="S165" s="1378" t="s">
        <v>43</v>
      </c>
      <c r="T165" s="1379" t="s">
        <v>1797</v>
      </c>
      <c r="U165" s="1380"/>
      <c r="V165" s="1380"/>
      <c r="W165" s="1377" t="s">
        <v>67</v>
      </c>
      <c r="X165" s="1380" t="s">
        <v>68</v>
      </c>
      <c r="Y165" s="1377" t="s">
        <v>67</v>
      </c>
      <c r="Z165" s="1380" t="s">
        <v>68</v>
      </c>
      <c r="AA165" s="47"/>
      <c r="AB165" s="47"/>
      <c r="AC165" s="47"/>
      <c r="AD165" s="43" t="s">
        <v>69</v>
      </c>
      <c r="AE165" s="140" t="s">
        <v>135</v>
      </c>
      <c r="AF165" s="138" t="s">
        <v>136</v>
      </c>
      <c r="AG165" s="138" t="s">
        <v>137</v>
      </c>
      <c r="AH165" s="43" t="s">
        <v>138</v>
      </c>
      <c r="AI165" s="43" t="s">
        <v>139</v>
      </c>
      <c r="AJ165" s="138" t="s">
        <v>140</v>
      </c>
      <c r="AK165" s="43" t="s">
        <v>141</v>
      </c>
      <c r="AL165" s="43" t="s">
        <v>142</v>
      </c>
      <c r="AM165" s="1381" t="s">
        <v>1798</v>
      </c>
      <c r="AN165" s="139" t="s">
        <v>143</v>
      </c>
      <c r="AO165" s="139" t="s">
        <v>144</v>
      </c>
      <c r="AP165" s="139" t="s">
        <v>145</v>
      </c>
      <c r="AQ165" s="1381" t="s">
        <v>1799</v>
      </c>
      <c r="AR165" s="43" t="s">
        <v>146</v>
      </c>
      <c r="AS165" s="47" t="s">
        <v>147</v>
      </c>
      <c r="AT165" s="138" t="s">
        <v>148</v>
      </c>
      <c r="AU165" s="138" t="s">
        <v>1800</v>
      </c>
      <c r="AV165" s="138" t="s">
        <v>1801</v>
      </c>
      <c r="AW165" s="140" t="s">
        <v>149</v>
      </c>
      <c r="AX165" s="140" t="s">
        <v>150</v>
      </c>
      <c r="AY165" s="138" t="s">
        <v>151</v>
      </c>
      <c r="AZ165" s="138" t="s">
        <v>152</v>
      </c>
      <c r="BA165" s="138" t="s">
        <v>153</v>
      </c>
      <c r="BB165" s="138" t="s">
        <v>154</v>
      </c>
      <c r="BC165" s="138" t="s">
        <v>155</v>
      </c>
      <c r="BD165" s="138" t="s">
        <v>156</v>
      </c>
      <c r="BE165" s="140" t="s">
        <v>157</v>
      </c>
      <c r="BF165" s="138" t="s">
        <v>158</v>
      </c>
      <c r="BG165" s="138" t="s">
        <v>159</v>
      </c>
      <c r="BH165" s="140" t="s">
        <v>160</v>
      </c>
      <c r="BI165" s="138" t="s">
        <v>161</v>
      </c>
      <c r="BJ165" s="138" t="s">
        <v>162</v>
      </c>
      <c r="BK165" s="138" t="s">
        <v>163</v>
      </c>
      <c r="BL165" s="138" t="s">
        <v>164</v>
      </c>
      <c r="BM165" s="138" t="s">
        <v>165</v>
      </c>
      <c r="BN165" s="138" t="s">
        <v>166</v>
      </c>
      <c r="BO165" s="140" t="s">
        <v>167</v>
      </c>
      <c r="BP165" s="138" t="s">
        <v>168</v>
      </c>
      <c r="BQ165" s="138" t="s">
        <v>169</v>
      </c>
      <c r="BR165" s="138" t="s">
        <v>170</v>
      </c>
      <c r="BS165" s="138" t="s">
        <v>171</v>
      </c>
      <c r="BT165" s="138" t="s">
        <v>172</v>
      </c>
      <c r="BU165" s="138" t="s">
        <v>173</v>
      </c>
      <c r="BV165" s="138" t="s">
        <v>174</v>
      </c>
      <c r="BW165" s="138" t="s">
        <v>175</v>
      </c>
      <c r="BX165" s="138" t="s">
        <v>176</v>
      </c>
      <c r="BY165" s="47"/>
      <c r="BZ165" s="1382" t="s">
        <v>1802</v>
      </c>
      <c r="CA165" s="140" t="s">
        <v>1803</v>
      </c>
      <c r="CB165" s="140" t="s">
        <v>1804</v>
      </c>
      <c r="CC165" s="1383"/>
      <c r="CD165" s="1383"/>
      <c r="CE165" s="1384" t="s">
        <v>70</v>
      </c>
      <c r="CF165" s="1384" t="s">
        <v>71</v>
      </c>
      <c r="CG165" s="1384" t="s">
        <v>72</v>
      </c>
      <c r="CH165" s="1384" t="s">
        <v>73</v>
      </c>
      <c r="CI165" s="1384" t="s">
        <v>74</v>
      </c>
      <c r="CJ165" s="1384" t="s">
        <v>1805</v>
      </c>
      <c r="CK165" s="1384" t="s">
        <v>1806</v>
      </c>
      <c r="CL165" s="1384" t="s">
        <v>75</v>
      </c>
      <c r="CM165" s="1385" t="s">
        <v>76</v>
      </c>
      <c r="CN165" s="1386"/>
      <c r="CO165" s="1384"/>
      <c r="CP165" s="1384" t="s">
        <v>77</v>
      </c>
      <c r="CQ165" s="1384" t="s">
        <v>78</v>
      </c>
      <c r="CR165" s="1384" t="s">
        <v>79</v>
      </c>
      <c r="CS165" s="1384" t="s">
        <v>80</v>
      </c>
      <c r="CT165" s="1384" t="s">
        <v>81</v>
      </c>
      <c r="CU165" s="1384" t="s">
        <v>82</v>
      </c>
      <c r="CV165" s="1385" t="s">
        <v>83</v>
      </c>
      <c r="CW165" s="1386"/>
      <c r="CX165" s="140" t="s">
        <v>84</v>
      </c>
      <c r="CY165" s="140" t="s">
        <v>85</v>
      </c>
      <c r="CZ165" s="1387"/>
      <c r="DA165" s="1388"/>
      <c r="DB165" s="1376"/>
      <c r="DC165" s="1376"/>
      <c r="DD165" s="1376"/>
      <c r="DE165" s="1376"/>
    </row>
    <row r="166" ht="27.75" customHeight="1">
      <c r="A166" s="1609">
        <v>1.0</v>
      </c>
      <c r="B166" s="54" t="s">
        <v>258</v>
      </c>
      <c r="C166" s="1601" t="s">
        <v>6</v>
      </c>
      <c r="D166" s="1610" t="s">
        <v>2376</v>
      </c>
      <c r="E166" s="1601" t="s">
        <v>1768</v>
      </c>
      <c r="F166" s="1610" t="s">
        <v>7</v>
      </c>
      <c r="G166" s="1610" t="s">
        <v>330</v>
      </c>
      <c r="H166" s="1610" t="s">
        <v>1822</v>
      </c>
      <c r="I166" s="1610" t="s">
        <v>202</v>
      </c>
      <c r="J166" s="1610" t="s">
        <v>2377</v>
      </c>
      <c r="K166" s="1611">
        <v>7500.0</v>
      </c>
      <c r="L166" s="1612">
        <v>8062.403</v>
      </c>
      <c r="M166" s="1613" t="s">
        <v>1815</v>
      </c>
      <c r="N166" s="1601" t="s">
        <v>1755</v>
      </c>
      <c r="O166" s="160"/>
      <c r="P166" s="1598">
        <v>45308.0</v>
      </c>
      <c r="Q166" s="105"/>
      <c r="R166" s="103" t="s">
        <v>1825</v>
      </c>
      <c r="S166" s="247"/>
      <c r="T166" s="1610" t="s">
        <v>2378</v>
      </c>
      <c r="U166" s="101" t="s">
        <v>1631</v>
      </c>
      <c r="V166" s="1614" t="s">
        <v>193</v>
      </c>
      <c r="W166" s="1397">
        <v>45308.0</v>
      </c>
      <c r="X166" s="1399">
        <v>45308.77777777778</v>
      </c>
      <c r="Y166" s="1399">
        <v>45308.822222222225</v>
      </c>
      <c r="Z166" s="1397" t="str">
        <f t="shared" ref="Z166:Z171" si="186">INT(Y166-X166)&amp;" hari "&amp;HOUR(MOD(Y166-X166,1))&amp;" jam "&amp;MINUTE(MOD(Y166-X166,1))&amp;" menit "&amp;SECOND(MOD(Y166-X166,1))</f>
        <v>0 hari 1 jam 4 menit 0</v>
      </c>
      <c r="AA166" s="103"/>
      <c r="AB166" s="1615"/>
      <c r="AC166" s="1615"/>
      <c r="AD166" s="1391" t="s">
        <v>191</v>
      </c>
      <c r="AE166" s="103" t="s">
        <v>2379</v>
      </c>
      <c r="AF166" s="101" t="s">
        <v>193</v>
      </c>
      <c r="AG166" s="101" t="s">
        <v>234</v>
      </c>
      <c r="AH166" s="175" t="s">
        <v>884</v>
      </c>
      <c r="AI166" s="101" t="s">
        <v>1828</v>
      </c>
      <c r="AJ166" s="101"/>
      <c r="AK166" s="175"/>
      <c r="AL166" s="1403"/>
      <c r="AM166" s="1416" t="s">
        <v>2380</v>
      </c>
      <c r="AN166" s="1416" t="s">
        <v>2380</v>
      </c>
      <c r="AO166" s="1416">
        <v>607678.0</v>
      </c>
      <c r="AP166" s="159" t="s">
        <v>192</v>
      </c>
      <c r="AQ166" s="1416"/>
      <c r="AR166" s="175">
        <v>8.20240116223622E14</v>
      </c>
      <c r="AS166" s="175">
        <v>7500.0</v>
      </c>
      <c r="AT166" s="1529">
        <v>3.97731E7</v>
      </c>
      <c r="AU166" s="103"/>
      <c r="AV166" s="103"/>
      <c r="AW166" s="103"/>
      <c r="AX166" s="103"/>
      <c r="AY166" s="103"/>
      <c r="AZ166" s="103" t="s">
        <v>883</v>
      </c>
      <c r="BA166" s="103" t="s">
        <v>883</v>
      </c>
      <c r="BB166" s="103" t="s">
        <v>883</v>
      </c>
      <c r="BC166" s="103" t="s">
        <v>883</v>
      </c>
      <c r="BD166" s="103" t="s">
        <v>883</v>
      </c>
      <c r="BE166" s="103"/>
      <c r="BF166" s="103"/>
      <c r="BG166" s="103"/>
      <c r="BH166" s="103"/>
      <c r="BI166" s="103" t="s">
        <v>883</v>
      </c>
      <c r="BJ166" s="103"/>
      <c r="BK166" s="103"/>
      <c r="BL166" s="103"/>
      <c r="BM166" s="103"/>
      <c r="BN166" s="103"/>
      <c r="BO166" s="103"/>
      <c r="BP166" s="103"/>
      <c r="BQ166" s="103" t="s">
        <v>883</v>
      </c>
      <c r="BR166" s="103" t="s">
        <v>883</v>
      </c>
      <c r="BS166" s="103" t="s">
        <v>883</v>
      </c>
      <c r="BT166" s="103" t="s">
        <v>883</v>
      </c>
      <c r="BU166" s="103" t="s">
        <v>883</v>
      </c>
      <c r="BV166" s="103"/>
      <c r="BW166" s="103"/>
      <c r="BX166" s="103"/>
      <c r="BY166" s="103"/>
      <c r="BZ166" s="1529"/>
      <c r="CA166" s="1475"/>
      <c r="CB166" s="1616"/>
      <c r="CC166" s="1616"/>
      <c r="CD166" s="1616"/>
      <c r="CE166" s="1616"/>
      <c r="CF166" s="1617"/>
      <c r="CG166" s="1617"/>
      <c r="CH166" s="1617"/>
      <c r="CI166" s="1618"/>
      <c r="CJ166" s="1397"/>
      <c r="CK166" s="1619"/>
      <c r="CL166" s="1616"/>
      <c r="CM166" s="1618"/>
      <c r="CN166" s="1397"/>
      <c r="CO166" s="1619"/>
      <c r="CP166" s="1619"/>
      <c r="CQ166" s="1619"/>
      <c r="CR166" s="1619"/>
      <c r="CS166" s="1619"/>
      <c r="CT166" s="1619"/>
      <c r="CU166" s="1619"/>
      <c r="CV166" s="1619"/>
      <c r="CW166" s="1619"/>
      <c r="CX166" s="1619"/>
      <c r="CY166" s="1619"/>
      <c r="CZ166" s="1620"/>
      <c r="DA166" s="1620" t="s">
        <v>6</v>
      </c>
    </row>
    <row r="167" ht="27.75" customHeight="1">
      <c r="A167" s="1609">
        <v>2.0</v>
      </c>
      <c r="B167" s="54" t="s">
        <v>258</v>
      </c>
      <c r="C167" s="1601" t="s">
        <v>6</v>
      </c>
      <c r="D167" s="1610" t="s">
        <v>2381</v>
      </c>
      <c r="E167" s="1601" t="s">
        <v>1768</v>
      </c>
      <c r="F167" s="1610" t="s">
        <v>7</v>
      </c>
      <c r="G167" s="1610" t="s">
        <v>330</v>
      </c>
      <c r="H167" s="1610" t="s">
        <v>1822</v>
      </c>
      <c r="I167" s="1610" t="s">
        <v>211</v>
      </c>
      <c r="J167" s="1610" t="s">
        <v>2382</v>
      </c>
      <c r="K167" s="1611">
        <v>7500.0</v>
      </c>
      <c r="L167" s="1612">
        <v>8258.672</v>
      </c>
      <c r="M167" s="1613" t="s">
        <v>1815</v>
      </c>
      <c r="N167" s="1601" t="s">
        <v>1755</v>
      </c>
      <c r="O167" s="160"/>
      <c r="P167" s="1598">
        <v>45310.0</v>
      </c>
      <c r="Q167" s="105"/>
      <c r="R167" s="103" t="s">
        <v>1825</v>
      </c>
      <c r="S167" s="247"/>
      <c r="T167" s="1610" t="s">
        <v>2378</v>
      </c>
      <c r="U167" s="101" t="s">
        <v>1631</v>
      </c>
      <c r="V167" s="1614" t="s">
        <v>193</v>
      </c>
      <c r="W167" s="1397">
        <v>45310.0</v>
      </c>
      <c r="X167" s="1399">
        <v>45310.770833333336</v>
      </c>
      <c r="Y167" s="1399">
        <v>45311.626388888886</v>
      </c>
      <c r="Z167" s="1397" t="str">
        <f t="shared" si="186"/>
        <v>0 hari 20 jam 32 menit 0</v>
      </c>
      <c r="AA167" s="103"/>
      <c r="AB167" s="1615"/>
      <c r="AC167" s="1615"/>
      <c r="AD167" s="1391" t="s">
        <v>191</v>
      </c>
      <c r="AE167" s="103" t="s">
        <v>2379</v>
      </c>
      <c r="AF167" s="101" t="s">
        <v>193</v>
      </c>
      <c r="AG167" s="101" t="s">
        <v>234</v>
      </c>
      <c r="AH167" s="175" t="s">
        <v>884</v>
      </c>
      <c r="AI167" s="101" t="s">
        <v>1828</v>
      </c>
      <c r="AJ167" s="101"/>
      <c r="AK167" s="175"/>
      <c r="AL167" s="1403"/>
      <c r="AM167" s="1416">
        <v>621727.8816</v>
      </c>
      <c r="AN167" s="1416">
        <v>621727.8816</v>
      </c>
      <c r="AO167" s="1416">
        <v>619601.0</v>
      </c>
      <c r="AP167" s="159" t="s">
        <v>192</v>
      </c>
      <c r="AQ167" s="1416"/>
      <c r="AR167" s="175">
        <v>8.20240118469879E14</v>
      </c>
      <c r="AS167" s="175">
        <v>7500.0</v>
      </c>
      <c r="AT167" s="1529">
        <v>4.056444E7</v>
      </c>
      <c r="AU167" s="103"/>
      <c r="AV167" s="103"/>
      <c r="AW167" s="103"/>
      <c r="AX167" s="103"/>
      <c r="AY167" s="103"/>
      <c r="AZ167" s="103" t="s">
        <v>883</v>
      </c>
      <c r="BA167" s="103" t="s">
        <v>883</v>
      </c>
      <c r="BB167" s="103" t="s">
        <v>883</v>
      </c>
      <c r="BC167" s="103" t="s">
        <v>883</v>
      </c>
      <c r="BD167" s="103" t="s">
        <v>883</v>
      </c>
      <c r="BE167" s="103"/>
      <c r="BF167" s="103"/>
      <c r="BG167" s="103"/>
      <c r="BH167" s="103"/>
      <c r="BI167" s="103" t="s">
        <v>883</v>
      </c>
      <c r="BJ167" s="103"/>
      <c r="BK167" s="103"/>
      <c r="BL167" s="103"/>
      <c r="BM167" s="103"/>
      <c r="BN167" s="103"/>
      <c r="BO167" s="103"/>
      <c r="BP167" s="103"/>
      <c r="BQ167" s="103" t="s">
        <v>883</v>
      </c>
      <c r="BR167" s="103" t="s">
        <v>883</v>
      </c>
      <c r="BS167" s="103" t="s">
        <v>883</v>
      </c>
      <c r="BT167" s="103" t="s">
        <v>883</v>
      </c>
      <c r="BU167" s="103" t="s">
        <v>883</v>
      </c>
      <c r="BV167" s="103"/>
      <c r="BW167" s="103"/>
      <c r="BX167" s="103"/>
      <c r="BY167" s="103"/>
      <c r="BZ167" s="1529"/>
      <c r="CA167" s="1475"/>
      <c r="CB167" s="1616"/>
      <c r="CC167" s="1616"/>
      <c r="CD167" s="1616"/>
      <c r="CE167" s="1616"/>
      <c r="CF167" s="1617"/>
      <c r="CG167" s="1617"/>
      <c r="CH167" s="1617"/>
      <c r="CI167" s="1618"/>
      <c r="CJ167" s="1397"/>
      <c r="CK167" s="1619"/>
      <c r="CL167" s="1616"/>
      <c r="CM167" s="1618"/>
      <c r="CN167" s="1397"/>
      <c r="CO167" s="1619"/>
      <c r="CP167" s="1619"/>
      <c r="CQ167" s="1619"/>
      <c r="CR167" s="1619"/>
      <c r="CS167" s="1619"/>
      <c r="CT167" s="1619"/>
      <c r="CU167" s="1619"/>
      <c r="CV167" s="1619"/>
      <c r="CW167" s="1619"/>
      <c r="CX167" s="1619"/>
      <c r="CY167" s="1619"/>
      <c r="CZ167" s="1620"/>
      <c r="DA167" s="1620" t="s">
        <v>6</v>
      </c>
    </row>
    <row r="168" ht="27.75" customHeight="1">
      <c r="A168" s="1609">
        <v>3.0</v>
      </c>
      <c r="B168" s="54" t="s">
        <v>258</v>
      </c>
      <c r="C168" s="1601" t="s">
        <v>6</v>
      </c>
      <c r="D168" s="1610" t="s">
        <v>2383</v>
      </c>
      <c r="E168" s="1601" t="s">
        <v>1768</v>
      </c>
      <c r="F168" s="1610" t="s">
        <v>7</v>
      </c>
      <c r="G168" s="1610" t="s">
        <v>330</v>
      </c>
      <c r="H168" s="1610" t="s">
        <v>1822</v>
      </c>
      <c r="I168" s="1610" t="s">
        <v>237</v>
      </c>
      <c r="J168" s="1610" t="s">
        <v>2384</v>
      </c>
      <c r="K168" s="1611">
        <v>7500.0</v>
      </c>
      <c r="L168" s="1612">
        <v>8043.071</v>
      </c>
      <c r="M168" s="1613" t="s">
        <v>1815</v>
      </c>
      <c r="N168" s="1601" t="s">
        <v>1755</v>
      </c>
      <c r="O168" s="160"/>
      <c r="P168" s="1598">
        <v>45311.0</v>
      </c>
      <c r="Q168" s="105"/>
      <c r="R168" s="103" t="s">
        <v>1825</v>
      </c>
      <c r="S168" s="247"/>
      <c r="T168" s="1610" t="s">
        <v>2378</v>
      </c>
      <c r="U168" s="101" t="s">
        <v>1631</v>
      </c>
      <c r="V168" s="1614" t="s">
        <v>193</v>
      </c>
      <c r="W168" s="1397">
        <v>45311.0</v>
      </c>
      <c r="X168" s="1399">
        <v>45311.79861111111</v>
      </c>
      <c r="Y168" s="1399">
        <v>45311.80416666667</v>
      </c>
      <c r="Z168" s="1397" t="str">
        <f t="shared" si="186"/>
        <v>0 hari 0 jam 8 menit 0</v>
      </c>
      <c r="AA168" s="103"/>
      <c r="AB168" s="1615"/>
      <c r="AC168" s="1615"/>
      <c r="AD168" s="1391" t="s">
        <v>191</v>
      </c>
      <c r="AE168" s="103" t="s">
        <v>2379</v>
      </c>
      <c r="AF168" s="101" t="s">
        <v>193</v>
      </c>
      <c r="AG168" s="101" t="s">
        <v>234</v>
      </c>
      <c r="AH168" s="175" t="s">
        <v>884</v>
      </c>
      <c r="AI168" s="101" t="s">
        <v>1828</v>
      </c>
      <c r="AJ168" s="101"/>
      <c r="AK168" s="175"/>
      <c r="AL168" s="1403"/>
      <c r="AM168" s="1416">
        <v>622914.894</v>
      </c>
      <c r="AN168" s="1416">
        <v>622914.894</v>
      </c>
      <c r="AO168" s="1416">
        <v>611113.0</v>
      </c>
      <c r="AP168" s="159" t="s">
        <v>192</v>
      </c>
      <c r="AQ168" s="1416"/>
      <c r="AR168" s="175">
        <v>8.20240119632303E14</v>
      </c>
      <c r="AS168" s="175">
        <v>7500.0</v>
      </c>
      <c r="AT168" s="1529">
        <v>4.05411E7</v>
      </c>
      <c r="AU168" s="103"/>
      <c r="AV168" s="103"/>
      <c r="AW168" s="103"/>
      <c r="AX168" s="103"/>
      <c r="AY168" s="103"/>
      <c r="AZ168" s="103" t="s">
        <v>883</v>
      </c>
      <c r="BA168" s="103" t="s">
        <v>883</v>
      </c>
      <c r="BB168" s="103" t="s">
        <v>883</v>
      </c>
      <c r="BC168" s="103" t="s">
        <v>883</v>
      </c>
      <c r="BD168" s="103" t="s">
        <v>883</v>
      </c>
      <c r="BE168" s="103"/>
      <c r="BF168" s="103"/>
      <c r="BG168" s="103"/>
      <c r="BH168" s="103"/>
      <c r="BI168" s="103" t="s">
        <v>883</v>
      </c>
      <c r="BJ168" s="103"/>
      <c r="BK168" s="103"/>
      <c r="BL168" s="103"/>
      <c r="BM168" s="103"/>
      <c r="BN168" s="103" t="s">
        <v>883</v>
      </c>
      <c r="BO168" s="103" t="s">
        <v>883</v>
      </c>
      <c r="BP168" s="103"/>
      <c r="BQ168" s="103" t="s">
        <v>883</v>
      </c>
      <c r="BR168" s="103" t="s">
        <v>883</v>
      </c>
      <c r="BS168" s="103" t="s">
        <v>883</v>
      </c>
      <c r="BT168" s="103" t="s">
        <v>883</v>
      </c>
      <c r="BU168" s="103" t="s">
        <v>883</v>
      </c>
      <c r="BV168" s="103"/>
      <c r="BW168" s="103"/>
      <c r="BX168" s="103"/>
      <c r="BY168" s="103"/>
      <c r="BZ168" s="1529"/>
      <c r="CA168" s="1475"/>
      <c r="CB168" s="1616"/>
      <c r="CC168" s="1616"/>
      <c r="CD168" s="1616"/>
      <c r="CE168" s="1616"/>
      <c r="CF168" s="1617"/>
      <c r="CG168" s="1617"/>
      <c r="CH168" s="1617"/>
      <c r="CI168" s="1618"/>
      <c r="CJ168" s="1397"/>
      <c r="CK168" s="1619"/>
      <c r="CL168" s="1616"/>
      <c r="CM168" s="1618"/>
      <c r="CN168" s="1397"/>
      <c r="CO168" s="1619"/>
      <c r="CP168" s="1619"/>
      <c r="CQ168" s="1619"/>
      <c r="CR168" s="1619"/>
      <c r="CS168" s="1619"/>
      <c r="CT168" s="1619"/>
      <c r="CU168" s="1619"/>
      <c r="CV168" s="1619"/>
      <c r="CW168" s="1619"/>
      <c r="CX168" s="1619"/>
      <c r="CY168" s="1619"/>
      <c r="CZ168" s="1620"/>
      <c r="DA168" s="1620" t="s">
        <v>6</v>
      </c>
    </row>
    <row r="169" ht="27.75" customHeight="1">
      <c r="A169" s="1609">
        <v>4.0</v>
      </c>
      <c r="B169" s="54" t="s">
        <v>258</v>
      </c>
      <c r="C169" s="1601" t="s">
        <v>6</v>
      </c>
      <c r="D169" s="1610" t="s">
        <v>2385</v>
      </c>
      <c r="E169" s="1601" t="s">
        <v>1768</v>
      </c>
      <c r="F169" s="1610" t="s">
        <v>7</v>
      </c>
      <c r="G169" s="1610" t="s">
        <v>330</v>
      </c>
      <c r="H169" s="1610" t="s">
        <v>1822</v>
      </c>
      <c r="I169" s="1610" t="s">
        <v>2386</v>
      </c>
      <c r="J169" s="1610" t="s">
        <v>2387</v>
      </c>
      <c r="K169" s="1611">
        <v>7500.0</v>
      </c>
      <c r="L169" s="1612">
        <v>8044.947</v>
      </c>
      <c r="M169" s="1613" t="s">
        <v>1815</v>
      </c>
      <c r="N169" s="1601" t="s">
        <v>1755</v>
      </c>
      <c r="O169" s="160"/>
      <c r="P169" s="1598">
        <v>45312.0</v>
      </c>
      <c r="Q169" s="105"/>
      <c r="R169" s="103" t="s">
        <v>1825</v>
      </c>
      <c r="S169" s="247"/>
      <c r="T169" s="1610" t="s">
        <v>2378</v>
      </c>
      <c r="U169" s="101" t="s">
        <v>1631</v>
      </c>
      <c r="V169" s="1614" t="s">
        <v>193</v>
      </c>
      <c r="W169" s="1397">
        <v>45312.0</v>
      </c>
      <c r="X169" s="1399">
        <v>45306.82638888889</v>
      </c>
      <c r="Y169" s="1399">
        <v>45311.739583333336</v>
      </c>
      <c r="Z169" s="1397" t="str">
        <f t="shared" si="186"/>
        <v>4 hari 21 jam 55 menit 0</v>
      </c>
      <c r="AA169" s="103"/>
      <c r="AB169" s="1615"/>
      <c r="AC169" s="1615"/>
      <c r="AD169" s="1391" t="s">
        <v>191</v>
      </c>
      <c r="AE169" s="103" t="s">
        <v>2379</v>
      </c>
      <c r="AF169" s="101" t="s">
        <v>193</v>
      </c>
      <c r="AG169" s="101" t="s">
        <v>234</v>
      </c>
      <c r="AH169" s="175" t="s">
        <v>884</v>
      </c>
      <c r="AI169" s="101" t="s">
        <v>1828</v>
      </c>
      <c r="AJ169" s="101"/>
      <c r="AK169" s="175"/>
      <c r="AL169" s="1403"/>
      <c r="AM169" s="1416">
        <v>622914.894</v>
      </c>
      <c r="AN169" s="1416">
        <v>623243.0</v>
      </c>
      <c r="AO169" s="1416">
        <v>608155.0</v>
      </c>
      <c r="AP169" s="159" t="s">
        <v>192</v>
      </c>
      <c r="AQ169" s="1416"/>
      <c r="AR169" s="175">
        <v>8.20240119745127E14</v>
      </c>
      <c r="AS169" s="175">
        <v>7500.0</v>
      </c>
      <c r="AT169" s="1529">
        <v>2.10718376E8</v>
      </c>
      <c r="AU169" s="103"/>
      <c r="AV169" s="103"/>
      <c r="AW169" s="103"/>
      <c r="AX169" s="103"/>
      <c r="AY169" s="103"/>
      <c r="AZ169" s="103" t="s">
        <v>883</v>
      </c>
      <c r="BA169" s="103" t="s">
        <v>883</v>
      </c>
      <c r="BB169" s="103" t="s">
        <v>883</v>
      </c>
      <c r="BC169" s="103" t="s">
        <v>883</v>
      </c>
      <c r="BD169" s="103" t="s">
        <v>883</v>
      </c>
      <c r="BE169" s="103"/>
      <c r="BF169" s="103"/>
      <c r="BG169" s="103"/>
      <c r="BH169" s="103"/>
      <c r="BI169" s="103" t="s">
        <v>883</v>
      </c>
      <c r="BJ169" s="103"/>
      <c r="BK169" s="103"/>
      <c r="BL169" s="103"/>
      <c r="BM169" s="103"/>
      <c r="BN169" s="103"/>
      <c r="BO169" s="103"/>
      <c r="BP169" s="103"/>
      <c r="BQ169" s="103" t="s">
        <v>883</v>
      </c>
      <c r="BR169" s="103" t="s">
        <v>883</v>
      </c>
      <c r="BS169" s="103" t="s">
        <v>883</v>
      </c>
      <c r="BT169" s="103" t="s">
        <v>883</v>
      </c>
      <c r="BU169" s="103" t="s">
        <v>883</v>
      </c>
      <c r="BV169" s="103"/>
      <c r="BW169" s="103"/>
      <c r="BX169" s="103"/>
      <c r="BY169" s="103"/>
      <c r="BZ169" s="1529"/>
      <c r="CA169" s="1475"/>
      <c r="CB169" s="1616"/>
      <c r="CC169" s="1616"/>
      <c r="CD169" s="1616"/>
      <c r="CE169" s="1616"/>
      <c r="CF169" s="1617"/>
      <c r="CG169" s="1617"/>
      <c r="CH169" s="1617"/>
      <c r="CI169" s="1618"/>
      <c r="CJ169" s="1397"/>
      <c r="CK169" s="1619"/>
      <c r="CL169" s="1616"/>
      <c r="CM169" s="1618"/>
      <c r="CN169" s="1397"/>
      <c r="CO169" s="1619"/>
      <c r="CP169" s="1619"/>
      <c r="CQ169" s="1619"/>
      <c r="CR169" s="1619"/>
      <c r="CS169" s="1619"/>
      <c r="CT169" s="1619"/>
      <c r="CU169" s="1619"/>
      <c r="CV169" s="1619"/>
      <c r="CW169" s="1619"/>
      <c r="CX169" s="1619"/>
      <c r="CY169" s="1619"/>
      <c r="CZ169" s="1620"/>
      <c r="DA169" s="1620" t="s">
        <v>6</v>
      </c>
    </row>
    <row r="170" ht="27.75" customHeight="1">
      <c r="A170" s="1609">
        <v>1.0</v>
      </c>
      <c r="B170" s="54" t="s">
        <v>258</v>
      </c>
      <c r="C170" s="1601" t="s">
        <v>6</v>
      </c>
      <c r="D170" s="1610" t="s">
        <v>2388</v>
      </c>
      <c r="E170" s="1601" t="s">
        <v>2389</v>
      </c>
      <c r="F170" s="1610" t="s">
        <v>2390</v>
      </c>
      <c r="G170" s="1610" t="s">
        <v>2391</v>
      </c>
      <c r="H170" s="1610" t="s">
        <v>2392</v>
      </c>
      <c r="I170" s="1610" t="s">
        <v>216</v>
      </c>
      <c r="J170" s="1610" t="s">
        <v>2393</v>
      </c>
      <c r="K170" s="1611">
        <v>7500.0</v>
      </c>
      <c r="L170" s="1612">
        <v>7740.926</v>
      </c>
      <c r="M170" s="1613" t="s">
        <v>1815</v>
      </c>
      <c r="N170" s="1601" t="s">
        <v>1755</v>
      </c>
      <c r="O170" s="160"/>
      <c r="P170" s="1598">
        <v>45311.0</v>
      </c>
      <c r="Q170" s="105"/>
      <c r="R170" s="103" t="s">
        <v>96</v>
      </c>
      <c r="S170" s="247"/>
      <c r="T170" s="1610" t="s">
        <v>2392</v>
      </c>
      <c r="U170" s="101" t="s">
        <v>334</v>
      </c>
      <c r="V170" s="1614" t="s">
        <v>193</v>
      </c>
      <c r="W170" s="1397">
        <v>45311.0</v>
      </c>
      <c r="X170" s="1399">
        <v>45311.90625</v>
      </c>
      <c r="Y170" s="1399">
        <v>45312.4875</v>
      </c>
      <c r="Z170" s="1397" t="str">
        <f t="shared" si="186"/>
        <v>0 hari 13 jam 57 menit 0</v>
      </c>
      <c r="AA170" s="103"/>
      <c r="AB170" s="1615"/>
      <c r="AC170" s="1615"/>
      <c r="AD170" s="1391" t="s">
        <v>191</v>
      </c>
      <c r="AE170" s="103" t="s">
        <v>2394</v>
      </c>
      <c r="AF170" s="101" t="s">
        <v>193</v>
      </c>
      <c r="AG170" s="101" t="s">
        <v>234</v>
      </c>
      <c r="AH170" s="175" t="s">
        <v>884</v>
      </c>
      <c r="AI170" s="101" t="s">
        <v>1828</v>
      </c>
      <c r="AJ170" s="101"/>
      <c r="AK170" s="175"/>
      <c r="AL170" s="1403"/>
      <c r="AM170" s="1416">
        <v>750000.0</v>
      </c>
      <c r="AN170" s="1416"/>
      <c r="AO170" s="1416">
        <v>750000.0</v>
      </c>
      <c r="AP170" s="159" t="s">
        <v>192</v>
      </c>
      <c r="AQ170" s="1416"/>
      <c r="AR170" s="175">
        <v>8.2024011851177E14</v>
      </c>
      <c r="AS170" s="175">
        <v>7000.0</v>
      </c>
      <c r="AT170" s="1529">
        <v>4.2E8</v>
      </c>
      <c r="AU170" s="103"/>
      <c r="AV170" s="103"/>
      <c r="AW170" s="103"/>
      <c r="AX170" s="103"/>
      <c r="AY170" s="103" t="s">
        <v>883</v>
      </c>
      <c r="AZ170" s="103" t="s">
        <v>883</v>
      </c>
      <c r="BA170" s="103" t="s">
        <v>883</v>
      </c>
      <c r="BB170" s="103" t="s">
        <v>883</v>
      </c>
      <c r="BC170" s="103" t="s">
        <v>883</v>
      </c>
      <c r="BD170" s="103" t="s">
        <v>883</v>
      </c>
      <c r="BE170" s="103"/>
      <c r="BF170" s="103"/>
      <c r="BG170" s="103"/>
      <c r="BH170" s="103"/>
      <c r="BI170" s="103" t="s">
        <v>883</v>
      </c>
      <c r="BJ170" s="103"/>
      <c r="BK170" s="103"/>
      <c r="BL170" s="103"/>
      <c r="BM170" s="103"/>
      <c r="BN170" s="103"/>
      <c r="BO170" s="103"/>
      <c r="BP170" s="103"/>
      <c r="BQ170" s="103" t="s">
        <v>883</v>
      </c>
      <c r="BR170" s="103" t="s">
        <v>883</v>
      </c>
      <c r="BS170" s="103" t="s">
        <v>883</v>
      </c>
      <c r="BT170" s="103" t="s">
        <v>883</v>
      </c>
      <c r="BU170" s="103" t="s">
        <v>883</v>
      </c>
      <c r="BV170" s="103"/>
      <c r="BW170" s="103"/>
      <c r="BX170" s="103"/>
      <c r="BY170" s="103"/>
      <c r="BZ170" s="1529"/>
      <c r="CA170" s="1475"/>
      <c r="CB170" s="1616"/>
      <c r="CC170" s="1616"/>
      <c r="CD170" s="1616"/>
      <c r="CE170" s="1616"/>
      <c r="CF170" s="1617"/>
      <c r="CG170" s="1617"/>
      <c r="CH170" s="1617"/>
      <c r="CI170" s="1618"/>
      <c r="CJ170" s="1397"/>
      <c r="CK170" s="1619"/>
      <c r="CL170" s="1616"/>
      <c r="CM170" s="1618"/>
      <c r="CN170" s="1397"/>
      <c r="CO170" s="1619"/>
      <c r="CP170" s="1619"/>
      <c r="CQ170" s="1619"/>
      <c r="CR170" s="1619"/>
      <c r="CS170" s="1619"/>
      <c r="CT170" s="1619"/>
      <c r="CU170" s="1619"/>
      <c r="CV170" s="1619"/>
      <c r="CW170" s="1619"/>
      <c r="CX170" s="1619"/>
      <c r="CY170" s="1619"/>
      <c r="CZ170" s="1620"/>
      <c r="DA170" s="1620" t="s">
        <v>6</v>
      </c>
    </row>
    <row r="171" ht="27.75" customHeight="1">
      <c r="A171" s="1609">
        <v>2.0</v>
      </c>
      <c r="B171" s="54" t="s">
        <v>258</v>
      </c>
      <c r="C171" s="1601" t="s">
        <v>6</v>
      </c>
      <c r="D171" s="1610" t="s">
        <v>2395</v>
      </c>
      <c r="E171" s="1601" t="s">
        <v>2389</v>
      </c>
      <c r="F171" s="1610" t="s">
        <v>2390</v>
      </c>
      <c r="G171" s="1610" t="s">
        <v>2391</v>
      </c>
      <c r="H171" s="1610" t="s">
        <v>2392</v>
      </c>
      <c r="I171" s="1610" t="s">
        <v>2396</v>
      </c>
      <c r="J171" s="1610" t="s">
        <v>2397</v>
      </c>
      <c r="K171" s="1611">
        <v>7500.0</v>
      </c>
      <c r="L171" s="1612">
        <v>7791.519</v>
      </c>
      <c r="M171" s="1613" t="s">
        <v>1815</v>
      </c>
      <c r="N171" s="1601" t="s">
        <v>1755</v>
      </c>
      <c r="O171" s="160"/>
      <c r="P171" s="1598">
        <v>45315.0</v>
      </c>
      <c r="Q171" s="105"/>
      <c r="R171" s="103" t="s">
        <v>96</v>
      </c>
      <c r="S171" s="247"/>
      <c r="T171" s="1610" t="s">
        <v>2392</v>
      </c>
      <c r="U171" s="101" t="s">
        <v>334</v>
      </c>
      <c r="V171" s="1614" t="s">
        <v>193</v>
      </c>
      <c r="W171" s="1397">
        <v>45315.0</v>
      </c>
      <c r="X171" s="1399">
        <v>45315.85763888889</v>
      </c>
      <c r="Y171" s="1399">
        <v>45315.913194444445</v>
      </c>
      <c r="Z171" s="1397" t="str">
        <f t="shared" si="186"/>
        <v>0 hari 1 jam 20 menit 0</v>
      </c>
      <c r="AA171" s="103"/>
      <c r="AB171" s="1615"/>
      <c r="AC171" s="1615"/>
      <c r="AD171" s="1391" t="s">
        <v>191</v>
      </c>
      <c r="AE171" s="103" t="s">
        <v>2394</v>
      </c>
      <c r="AF171" s="101" t="s">
        <v>193</v>
      </c>
      <c r="AG171" s="101" t="s">
        <v>234</v>
      </c>
      <c r="AH171" s="175" t="s">
        <v>884</v>
      </c>
      <c r="AI171" s="101" t="s">
        <v>1828</v>
      </c>
      <c r="AJ171" s="101"/>
      <c r="AK171" s="175"/>
      <c r="AL171" s="1403"/>
      <c r="AM171" s="1416">
        <v>750000.0</v>
      </c>
      <c r="AN171" s="1416"/>
      <c r="AO171" s="1416">
        <v>750000.0</v>
      </c>
      <c r="AP171" s="159" t="s">
        <v>192</v>
      </c>
      <c r="AQ171" s="1416"/>
      <c r="AR171" s="175">
        <v>8.20240120799828E14</v>
      </c>
      <c r="AS171" s="175">
        <v>7000.0</v>
      </c>
      <c r="AT171" s="1529">
        <v>4.2E8</v>
      </c>
      <c r="AU171" s="103"/>
      <c r="AV171" s="103"/>
      <c r="AW171" s="103"/>
      <c r="AX171" s="103"/>
      <c r="AY171" s="103"/>
      <c r="AZ171" s="103" t="s">
        <v>883</v>
      </c>
      <c r="BA171" s="103" t="s">
        <v>883</v>
      </c>
      <c r="BB171" s="103" t="s">
        <v>883</v>
      </c>
      <c r="BC171" s="103" t="s">
        <v>883</v>
      </c>
      <c r="BD171" s="103" t="s">
        <v>883</v>
      </c>
      <c r="BE171" s="103"/>
      <c r="BF171" s="103"/>
      <c r="BG171" s="103"/>
      <c r="BH171" s="103"/>
      <c r="BI171" s="103" t="s">
        <v>883</v>
      </c>
      <c r="BJ171" s="103"/>
      <c r="BK171" s="103"/>
      <c r="BL171" s="103"/>
      <c r="BM171" s="103"/>
      <c r="BN171" s="103"/>
      <c r="BO171" s="103"/>
      <c r="BP171" s="103"/>
      <c r="BQ171" s="103" t="s">
        <v>883</v>
      </c>
      <c r="BR171" s="103" t="s">
        <v>883</v>
      </c>
      <c r="BS171" s="103" t="s">
        <v>883</v>
      </c>
      <c r="BT171" s="103" t="s">
        <v>883</v>
      </c>
      <c r="BU171" s="103" t="s">
        <v>883</v>
      </c>
      <c r="BV171" s="103"/>
      <c r="BW171" s="103"/>
      <c r="BX171" s="103"/>
      <c r="BY171" s="103"/>
      <c r="BZ171" s="1529"/>
      <c r="CA171" s="1475"/>
      <c r="CB171" s="1616"/>
      <c r="CC171" s="1616"/>
      <c r="CD171" s="1616"/>
      <c r="CE171" s="1616"/>
      <c r="CF171" s="1617"/>
      <c r="CG171" s="1617"/>
      <c r="CH171" s="1617"/>
      <c r="CI171" s="1618"/>
      <c r="CJ171" s="1397"/>
      <c r="CK171" s="1619"/>
      <c r="CL171" s="1616"/>
      <c r="CM171" s="1618"/>
      <c r="CN171" s="1397"/>
      <c r="CO171" s="1619"/>
      <c r="CP171" s="1619"/>
      <c r="CQ171" s="1619"/>
      <c r="CR171" s="1619"/>
      <c r="CS171" s="1619"/>
      <c r="CT171" s="1619"/>
      <c r="CU171" s="1619"/>
      <c r="CV171" s="1619"/>
      <c r="CW171" s="1619"/>
      <c r="CX171" s="1619"/>
      <c r="CY171" s="1619"/>
      <c r="CZ171" s="1620"/>
      <c r="DA171" s="1620" t="s">
        <v>6</v>
      </c>
    </row>
    <row r="172" ht="27.75" customHeight="1">
      <c r="A172" s="1609">
        <v>1.0</v>
      </c>
      <c r="B172" s="54" t="s">
        <v>2398</v>
      </c>
      <c r="C172" s="1601" t="s">
        <v>11</v>
      </c>
      <c r="D172" s="1610" t="s">
        <v>2399</v>
      </c>
      <c r="E172" s="1601" t="s">
        <v>269</v>
      </c>
      <c r="F172" s="1610" t="s">
        <v>12</v>
      </c>
      <c r="G172" s="1610" t="s">
        <v>270</v>
      </c>
      <c r="H172" s="1610" t="s">
        <v>2400</v>
      </c>
      <c r="I172" s="1610" t="s">
        <v>2401</v>
      </c>
      <c r="J172" s="1610" t="s">
        <v>2402</v>
      </c>
      <c r="K172" s="1611">
        <v>7500.0</v>
      </c>
      <c r="L172" s="1612">
        <v>7436.456</v>
      </c>
      <c r="M172" s="1613" t="s">
        <v>1815</v>
      </c>
      <c r="N172" s="1601" t="s">
        <v>93</v>
      </c>
      <c r="O172" s="160"/>
      <c r="P172" s="1598">
        <v>45470.0</v>
      </c>
      <c r="Q172" s="105"/>
      <c r="R172" s="103" t="s">
        <v>96</v>
      </c>
      <c r="S172" s="247"/>
      <c r="T172" s="1610" t="s">
        <v>2400</v>
      </c>
      <c r="U172" s="101"/>
      <c r="V172" s="1614" t="s">
        <v>193</v>
      </c>
      <c r="W172" s="1397"/>
      <c r="X172" s="1399"/>
      <c r="Y172" s="1399"/>
      <c r="Z172" s="1397"/>
      <c r="AA172" s="103"/>
      <c r="AB172" s="1615"/>
      <c r="AC172" s="1615"/>
      <c r="AD172" s="1391" t="s">
        <v>191</v>
      </c>
      <c r="AE172" s="103" t="s">
        <v>2403</v>
      </c>
      <c r="AF172" s="101" t="s">
        <v>193</v>
      </c>
      <c r="AG172" s="101" t="s">
        <v>234</v>
      </c>
      <c r="AH172" s="175" t="s">
        <v>884</v>
      </c>
      <c r="AI172" s="101" t="s">
        <v>1828</v>
      </c>
      <c r="AJ172" s="101"/>
      <c r="AK172" s="175"/>
      <c r="AL172" s="1403"/>
      <c r="AM172" s="1416"/>
      <c r="AN172" s="1416"/>
      <c r="AO172" s="1416">
        <v>624365.0</v>
      </c>
      <c r="AP172" s="159" t="s">
        <v>192</v>
      </c>
      <c r="AQ172" s="1416"/>
      <c r="AR172" s="175"/>
      <c r="AS172" s="175"/>
      <c r="AT172" s="1529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3"/>
      <c r="BN172" s="103"/>
      <c r="BO172" s="103"/>
      <c r="BP172" s="103"/>
      <c r="BQ172" s="103"/>
      <c r="BR172" s="103"/>
      <c r="BS172" s="103"/>
      <c r="BT172" s="103"/>
      <c r="BU172" s="103"/>
      <c r="BV172" s="103"/>
      <c r="BW172" s="103"/>
      <c r="BX172" s="103"/>
      <c r="BY172" s="103"/>
      <c r="BZ172" s="1529"/>
      <c r="CA172" s="1475"/>
      <c r="CB172" s="1616"/>
      <c r="CC172" s="1616"/>
      <c r="CD172" s="1616"/>
      <c r="CE172" s="1616"/>
      <c r="CF172" s="1617"/>
      <c r="CG172" s="1617"/>
      <c r="CH172" s="1617"/>
      <c r="CI172" s="1618"/>
      <c r="CJ172" s="1397"/>
      <c r="CK172" s="1619"/>
      <c r="CL172" s="1616"/>
      <c r="CM172" s="1618"/>
      <c r="CN172" s="1397"/>
      <c r="CO172" s="1619"/>
      <c r="CP172" s="1619"/>
      <c r="CQ172" s="1619"/>
      <c r="CR172" s="1619"/>
      <c r="CS172" s="1619"/>
      <c r="CT172" s="1619"/>
      <c r="CU172" s="1619"/>
      <c r="CV172" s="1619"/>
      <c r="CW172" s="1619"/>
      <c r="CX172" s="1619"/>
      <c r="CY172" s="1619"/>
      <c r="CZ172" s="1620"/>
      <c r="DA172" s="1620" t="s">
        <v>11</v>
      </c>
    </row>
    <row r="173" ht="27.75" customHeight="1">
      <c r="A173" s="1609">
        <v>2.0</v>
      </c>
      <c r="B173" s="54" t="s">
        <v>2398</v>
      </c>
      <c r="C173" s="1601" t="s">
        <v>11</v>
      </c>
      <c r="D173" s="1610" t="s">
        <v>2404</v>
      </c>
      <c r="E173" s="1601" t="s">
        <v>269</v>
      </c>
      <c r="F173" s="1610" t="s">
        <v>12</v>
      </c>
      <c r="G173" s="1610" t="s">
        <v>270</v>
      </c>
      <c r="H173" s="1610" t="s">
        <v>2400</v>
      </c>
      <c r="I173" s="1610" t="s">
        <v>2405</v>
      </c>
      <c r="J173" s="1610" t="s">
        <v>2406</v>
      </c>
      <c r="K173" s="1611">
        <v>7500.0</v>
      </c>
      <c r="L173" s="1612">
        <v>7817.399</v>
      </c>
      <c r="M173" s="1613" t="s">
        <v>1815</v>
      </c>
      <c r="N173" s="1601" t="s">
        <v>93</v>
      </c>
      <c r="O173" s="160"/>
      <c r="P173" s="1598">
        <v>45347.0</v>
      </c>
      <c r="Q173" s="105"/>
      <c r="R173" s="103" t="s">
        <v>96</v>
      </c>
      <c r="S173" s="247"/>
      <c r="T173" s="1610" t="s">
        <v>2400</v>
      </c>
      <c r="U173" s="101"/>
      <c r="V173" s="1614" t="s">
        <v>193</v>
      </c>
      <c r="W173" s="1397"/>
      <c r="X173" s="1399"/>
      <c r="Y173" s="1399"/>
      <c r="Z173" s="1397"/>
      <c r="AA173" s="103"/>
      <c r="AB173" s="1615"/>
      <c r="AC173" s="1615"/>
      <c r="AD173" s="1391" t="s">
        <v>191</v>
      </c>
      <c r="AE173" s="103" t="s">
        <v>2403</v>
      </c>
      <c r="AF173" s="101" t="s">
        <v>193</v>
      </c>
      <c r="AG173" s="101" t="s">
        <v>234</v>
      </c>
      <c r="AH173" s="175" t="s">
        <v>884</v>
      </c>
      <c r="AI173" s="101" t="s">
        <v>1828</v>
      </c>
      <c r="AJ173" s="101"/>
      <c r="AK173" s="175"/>
      <c r="AL173" s="1403"/>
      <c r="AM173" s="1416"/>
      <c r="AN173" s="1416"/>
      <c r="AO173" s="1416">
        <v>624365.0</v>
      </c>
      <c r="AP173" s="159" t="s">
        <v>192</v>
      </c>
      <c r="AQ173" s="1416"/>
      <c r="AR173" s="175"/>
      <c r="AS173" s="175"/>
      <c r="AT173" s="1529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3"/>
      <c r="BN173" s="103"/>
      <c r="BO173" s="103"/>
      <c r="BP173" s="103"/>
      <c r="BQ173" s="103"/>
      <c r="BR173" s="103"/>
      <c r="BS173" s="103"/>
      <c r="BT173" s="103"/>
      <c r="BU173" s="103"/>
      <c r="BV173" s="103"/>
      <c r="BW173" s="103"/>
      <c r="BX173" s="103"/>
      <c r="BY173" s="103"/>
      <c r="BZ173" s="1529"/>
      <c r="CA173" s="1475"/>
      <c r="CB173" s="1616"/>
      <c r="CC173" s="1616"/>
      <c r="CD173" s="1616"/>
      <c r="CE173" s="1616"/>
      <c r="CF173" s="1617"/>
      <c r="CG173" s="1617"/>
      <c r="CH173" s="1617"/>
      <c r="CI173" s="1618"/>
      <c r="CJ173" s="1397"/>
      <c r="CK173" s="1619"/>
      <c r="CL173" s="1616"/>
      <c r="CM173" s="1618"/>
      <c r="CN173" s="1397"/>
      <c r="CO173" s="1619"/>
      <c r="CP173" s="1619"/>
      <c r="CQ173" s="1619"/>
      <c r="CR173" s="1619"/>
      <c r="CS173" s="1619"/>
      <c r="CT173" s="1619"/>
      <c r="CU173" s="1619"/>
      <c r="CV173" s="1619"/>
      <c r="CW173" s="1619"/>
      <c r="CX173" s="1619"/>
      <c r="CY173" s="1619"/>
      <c r="CZ173" s="1620"/>
      <c r="DA173" s="1620" t="s">
        <v>11</v>
      </c>
    </row>
    <row r="174" ht="27.75" customHeight="1">
      <c r="A174" s="1609">
        <v>3.0</v>
      </c>
      <c r="B174" s="54" t="s">
        <v>2398</v>
      </c>
      <c r="C174" s="1601" t="s">
        <v>11</v>
      </c>
      <c r="D174" s="1610" t="s">
        <v>2407</v>
      </c>
      <c r="E174" s="1601" t="s">
        <v>269</v>
      </c>
      <c r="F174" s="1610" t="s">
        <v>12</v>
      </c>
      <c r="G174" s="1610" t="s">
        <v>270</v>
      </c>
      <c r="H174" s="1610" t="s">
        <v>2400</v>
      </c>
      <c r="I174" s="1610" t="s">
        <v>2405</v>
      </c>
      <c r="J174" s="1610" t="s">
        <v>2408</v>
      </c>
      <c r="K174" s="1611">
        <v>7500.0</v>
      </c>
      <c r="L174" s="1612">
        <v>7544.822</v>
      </c>
      <c r="M174" s="1613" t="s">
        <v>1815</v>
      </c>
      <c r="N174" s="1601" t="s">
        <v>93</v>
      </c>
      <c r="O174" s="160"/>
      <c r="P174" s="1598">
        <v>45348.0</v>
      </c>
      <c r="Q174" s="105"/>
      <c r="R174" s="103" t="s">
        <v>96</v>
      </c>
      <c r="S174" s="247"/>
      <c r="T174" s="1610" t="s">
        <v>2400</v>
      </c>
      <c r="U174" s="101" t="s">
        <v>266</v>
      </c>
      <c r="V174" s="1614" t="s">
        <v>193</v>
      </c>
      <c r="W174" s="1397">
        <v>45348.0</v>
      </c>
      <c r="X174" s="1621">
        <v>45348.55902777778</v>
      </c>
      <c r="Y174" s="1621">
        <v>45348.70277777778</v>
      </c>
      <c r="Z174" s="1397" t="str">
        <f t="shared" ref="Z174:Z182" si="187">INT(Y174-X174)&amp;" hari "&amp;HOUR(MOD(Y174-X174,1))&amp;" jam "&amp;MINUTE(MOD(Y174-X174,1))&amp;" menit "&amp;SECOND(MOD(Y174-X174,1))</f>
        <v>0 hari 3 jam 27 menit 0</v>
      </c>
      <c r="AA174" s="103"/>
      <c r="AB174" s="1615"/>
      <c r="AC174" s="1615"/>
      <c r="AD174" s="1391" t="s">
        <v>191</v>
      </c>
      <c r="AE174" s="103" t="s">
        <v>2403</v>
      </c>
      <c r="AF174" s="101" t="s">
        <v>193</v>
      </c>
      <c r="AG174" s="101" t="s">
        <v>234</v>
      </c>
      <c r="AH174" s="175" t="s">
        <v>884</v>
      </c>
      <c r="AI174" s="101" t="s">
        <v>1828</v>
      </c>
      <c r="AJ174" s="101"/>
      <c r="AK174" s="175"/>
      <c r="AL174" s="1403"/>
      <c r="AM174" s="1416"/>
      <c r="AN174" s="1416"/>
      <c r="AO174" s="1416">
        <v>624365.0</v>
      </c>
      <c r="AP174" s="159" t="s">
        <v>192</v>
      </c>
      <c r="AQ174" s="1416"/>
      <c r="AR174" s="175"/>
      <c r="AS174" s="175"/>
      <c r="AT174" s="1529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3"/>
      <c r="BN174" s="103"/>
      <c r="BO174" s="103"/>
      <c r="BP174" s="103"/>
      <c r="BQ174" s="103"/>
      <c r="BR174" s="103"/>
      <c r="BS174" s="103"/>
      <c r="BT174" s="103"/>
      <c r="BU174" s="103"/>
      <c r="BV174" s="103"/>
      <c r="BW174" s="103"/>
      <c r="BX174" s="103"/>
      <c r="BY174" s="103"/>
      <c r="BZ174" s="1529"/>
      <c r="CA174" s="1475"/>
      <c r="CB174" s="1616"/>
      <c r="CC174" s="1616"/>
      <c r="CD174" s="1616"/>
      <c r="CE174" s="1616"/>
      <c r="CF174" s="1617"/>
      <c r="CG174" s="1617"/>
      <c r="CH174" s="1617"/>
      <c r="CI174" s="1618"/>
      <c r="CJ174" s="1397"/>
      <c r="CK174" s="1619"/>
      <c r="CL174" s="1616"/>
      <c r="CM174" s="1618"/>
      <c r="CN174" s="1397"/>
      <c r="CO174" s="1619"/>
      <c r="CP174" s="1619"/>
      <c r="CQ174" s="1619"/>
      <c r="CR174" s="1619"/>
      <c r="CS174" s="1619"/>
      <c r="CT174" s="1619"/>
      <c r="CU174" s="1619"/>
      <c r="CV174" s="1619"/>
      <c r="CW174" s="1619"/>
      <c r="CX174" s="1619"/>
      <c r="CY174" s="1619"/>
      <c r="CZ174" s="1620"/>
      <c r="DA174" s="1620" t="s">
        <v>11</v>
      </c>
    </row>
    <row r="175" ht="27.75" customHeight="1">
      <c r="A175" s="1609">
        <v>4.0</v>
      </c>
      <c r="B175" s="54" t="s">
        <v>2398</v>
      </c>
      <c r="C175" s="1601" t="s">
        <v>11</v>
      </c>
      <c r="D175" s="1610" t="s">
        <v>2409</v>
      </c>
      <c r="E175" s="1601" t="s">
        <v>269</v>
      </c>
      <c r="F175" s="1610" t="s">
        <v>12</v>
      </c>
      <c r="G175" s="1610" t="s">
        <v>270</v>
      </c>
      <c r="H175" s="1610" t="s">
        <v>2400</v>
      </c>
      <c r="I175" s="1610" t="s">
        <v>2405</v>
      </c>
      <c r="J175" s="1610" t="s">
        <v>2410</v>
      </c>
      <c r="K175" s="1611">
        <v>7500.0</v>
      </c>
      <c r="L175" s="1612">
        <v>7500.14</v>
      </c>
      <c r="M175" s="1613" t="s">
        <v>1815</v>
      </c>
      <c r="N175" s="1601" t="s">
        <v>93</v>
      </c>
      <c r="O175" s="160"/>
      <c r="P175" s="1598">
        <v>45373.0</v>
      </c>
      <c r="Q175" s="105"/>
      <c r="R175" s="103" t="s">
        <v>96</v>
      </c>
      <c r="S175" s="247"/>
      <c r="T175" s="1610" t="s">
        <v>2400</v>
      </c>
      <c r="U175" s="101" t="s">
        <v>266</v>
      </c>
      <c r="V175" s="1614" t="s">
        <v>193</v>
      </c>
      <c r="W175" s="1397">
        <v>45373.0</v>
      </c>
      <c r="X175" s="1621">
        <v>45373.92013888889</v>
      </c>
      <c r="Y175" s="1621">
        <v>45374.48263888889</v>
      </c>
      <c r="Z175" s="1397" t="str">
        <f t="shared" si="187"/>
        <v>0 hari 13 jam 30 menit 0</v>
      </c>
      <c r="AA175" s="103"/>
      <c r="AB175" s="1615"/>
      <c r="AC175" s="1615"/>
      <c r="AD175" s="1391" t="s">
        <v>191</v>
      </c>
      <c r="AE175" s="103" t="s">
        <v>2403</v>
      </c>
      <c r="AF175" s="101" t="s">
        <v>193</v>
      </c>
      <c r="AG175" s="101" t="s">
        <v>234</v>
      </c>
      <c r="AH175" s="175" t="s">
        <v>884</v>
      </c>
      <c r="AI175" s="101" t="s">
        <v>1828</v>
      </c>
      <c r="AJ175" s="101"/>
      <c r="AK175" s="175"/>
      <c r="AL175" s="1403"/>
      <c r="AM175" s="1416"/>
      <c r="AN175" s="1416"/>
      <c r="AO175" s="1416">
        <v>629442.0</v>
      </c>
      <c r="AP175" s="159" t="s">
        <v>192</v>
      </c>
      <c r="AQ175" s="1416"/>
      <c r="AR175" s="175"/>
      <c r="AS175" s="175"/>
      <c r="AT175" s="1529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529"/>
      <c r="CA175" s="1475"/>
      <c r="CB175" s="1616"/>
      <c r="CC175" s="1616"/>
      <c r="CD175" s="1616"/>
      <c r="CE175" s="1616"/>
      <c r="CF175" s="1617"/>
      <c r="CG175" s="1617"/>
      <c r="CH175" s="1617"/>
      <c r="CI175" s="1618"/>
      <c r="CJ175" s="1397"/>
      <c r="CK175" s="1619"/>
      <c r="CL175" s="1616"/>
      <c r="CM175" s="1618"/>
      <c r="CN175" s="1397"/>
      <c r="CO175" s="1619"/>
      <c r="CP175" s="1619"/>
      <c r="CQ175" s="1619"/>
      <c r="CR175" s="1619"/>
      <c r="CS175" s="1619"/>
      <c r="CT175" s="1619"/>
      <c r="CU175" s="1619"/>
      <c r="CV175" s="1619"/>
      <c r="CW175" s="1619"/>
      <c r="CX175" s="1619"/>
      <c r="CY175" s="1619"/>
      <c r="CZ175" s="1620"/>
      <c r="DA175" s="1620" t="s">
        <v>11</v>
      </c>
    </row>
    <row r="176" ht="27.75" customHeight="1">
      <c r="A176" s="1609">
        <v>5.0</v>
      </c>
      <c r="B176" s="54" t="s">
        <v>2398</v>
      </c>
      <c r="C176" s="1601" t="s">
        <v>11</v>
      </c>
      <c r="D176" s="1610" t="s">
        <v>2409</v>
      </c>
      <c r="E176" s="1601" t="s">
        <v>269</v>
      </c>
      <c r="F176" s="1610" t="s">
        <v>12</v>
      </c>
      <c r="G176" s="1610" t="s">
        <v>270</v>
      </c>
      <c r="H176" s="1610" t="s">
        <v>2400</v>
      </c>
      <c r="I176" s="1610" t="s">
        <v>2401</v>
      </c>
      <c r="J176" s="1610" t="s">
        <v>2406</v>
      </c>
      <c r="K176" s="1611">
        <v>7500.0</v>
      </c>
      <c r="L176" s="1612">
        <v>7078.624</v>
      </c>
      <c r="M176" s="1613" t="s">
        <v>1815</v>
      </c>
      <c r="N176" s="1601" t="s">
        <v>93</v>
      </c>
      <c r="O176" s="160"/>
      <c r="P176" s="1598">
        <v>45375.0</v>
      </c>
      <c r="Q176" s="105"/>
      <c r="R176" s="103" t="s">
        <v>96</v>
      </c>
      <c r="S176" s="247"/>
      <c r="T176" s="1610" t="s">
        <v>2400</v>
      </c>
      <c r="U176" s="101" t="s">
        <v>266</v>
      </c>
      <c r="V176" s="1614" t="s">
        <v>193</v>
      </c>
      <c r="W176" s="1397">
        <v>45375.0</v>
      </c>
      <c r="X176" s="1621">
        <v>45375.104166666664</v>
      </c>
      <c r="Y176" s="1621">
        <v>45375.433333333334</v>
      </c>
      <c r="Z176" s="1397" t="str">
        <f t="shared" si="187"/>
        <v>0 hari 7 jam 54 menit 0</v>
      </c>
      <c r="AA176" s="103"/>
      <c r="AB176" s="1615"/>
      <c r="AC176" s="1615"/>
      <c r="AD176" s="1391" t="s">
        <v>191</v>
      </c>
      <c r="AE176" s="103" t="s">
        <v>2403</v>
      </c>
      <c r="AF176" s="101" t="s">
        <v>193</v>
      </c>
      <c r="AG176" s="101" t="s">
        <v>234</v>
      </c>
      <c r="AH176" s="175" t="s">
        <v>884</v>
      </c>
      <c r="AI176" s="101" t="s">
        <v>1828</v>
      </c>
      <c r="AJ176" s="101"/>
      <c r="AK176" s="175"/>
      <c r="AL176" s="1403"/>
      <c r="AM176" s="1416"/>
      <c r="AN176" s="1416"/>
      <c r="AO176" s="1416">
        <v>629442.0</v>
      </c>
      <c r="AP176" s="159" t="s">
        <v>192</v>
      </c>
      <c r="AQ176" s="1416"/>
      <c r="AR176" s="175"/>
      <c r="AS176" s="175"/>
      <c r="AT176" s="1529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3"/>
      <c r="BN176" s="103"/>
      <c r="BO176" s="103"/>
      <c r="BP176" s="103"/>
      <c r="BQ176" s="103"/>
      <c r="BR176" s="103"/>
      <c r="BS176" s="103"/>
      <c r="BT176" s="103"/>
      <c r="BU176" s="103"/>
      <c r="BV176" s="103"/>
      <c r="BW176" s="103"/>
      <c r="BX176" s="103"/>
      <c r="BY176" s="103"/>
      <c r="BZ176" s="1529"/>
      <c r="CA176" s="1475"/>
      <c r="CB176" s="1616"/>
      <c r="CC176" s="1616"/>
      <c r="CD176" s="1616"/>
      <c r="CE176" s="1616"/>
      <c r="CF176" s="1617"/>
      <c r="CG176" s="1617"/>
      <c r="CH176" s="1617"/>
      <c r="CI176" s="1618"/>
      <c r="CJ176" s="1397"/>
      <c r="CK176" s="1619"/>
      <c r="CL176" s="1616"/>
      <c r="CM176" s="1618"/>
      <c r="CN176" s="1397"/>
      <c r="CO176" s="1619"/>
      <c r="CP176" s="1619"/>
      <c r="CQ176" s="1619"/>
      <c r="CR176" s="1619"/>
      <c r="CS176" s="1619"/>
      <c r="CT176" s="1619"/>
      <c r="CU176" s="1619"/>
      <c r="CV176" s="1619"/>
      <c r="CW176" s="1619"/>
      <c r="CX176" s="1619"/>
      <c r="CY176" s="1619"/>
      <c r="CZ176" s="1620"/>
      <c r="DA176" s="1620" t="s">
        <v>11</v>
      </c>
    </row>
    <row r="177" ht="27.75" customHeight="1">
      <c r="A177" s="1609">
        <v>6.0</v>
      </c>
      <c r="B177" s="54" t="s">
        <v>2398</v>
      </c>
      <c r="C177" s="1601" t="s">
        <v>11</v>
      </c>
      <c r="D177" s="1610" t="s">
        <v>2411</v>
      </c>
      <c r="E177" s="1601" t="s">
        <v>269</v>
      </c>
      <c r="F177" s="1610" t="s">
        <v>12</v>
      </c>
      <c r="G177" s="1610" t="s">
        <v>270</v>
      </c>
      <c r="H177" s="1610" t="s">
        <v>2400</v>
      </c>
      <c r="I177" s="1610" t="s">
        <v>2412</v>
      </c>
      <c r="J177" s="1610" t="s">
        <v>2413</v>
      </c>
      <c r="K177" s="1611">
        <v>7500.0</v>
      </c>
      <c r="L177" s="1612">
        <v>7556.93</v>
      </c>
      <c r="M177" s="1613" t="s">
        <v>1815</v>
      </c>
      <c r="N177" s="1601" t="s">
        <v>93</v>
      </c>
      <c r="O177" s="160"/>
      <c r="P177" s="1598">
        <v>45387.0</v>
      </c>
      <c r="Q177" s="105"/>
      <c r="R177" s="103" t="s">
        <v>96</v>
      </c>
      <c r="S177" s="247"/>
      <c r="T177" s="1610" t="s">
        <v>2400</v>
      </c>
      <c r="U177" s="101" t="s">
        <v>266</v>
      </c>
      <c r="V177" s="1614" t="s">
        <v>193</v>
      </c>
      <c r="W177" s="1397">
        <v>45387.0</v>
      </c>
      <c r="X177" s="1621">
        <v>45387.62152777778</v>
      </c>
      <c r="Y177" s="1621">
        <v>45387.72083333333</v>
      </c>
      <c r="Z177" s="1397" t="str">
        <f t="shared" si="187"/>
        <v>0 hari 2 jam 23 menit 0</v>
      </c>
      <c r="AA177" s="103"/>
      <c r="AB177" s="1615"/>
      <c r="AC177" s="1615"/>
      <c r="AD177" s="1391" t="s">
        <v>191</v>
      </c>
      <c r="AE177" s="103" t="s">
        <v>2403</v>
      </c>
      <c r="AF177" s="101" t="s">
        <v>193</v>
      </c>
      <c r="AG177" s="101" t="s">
        <v>234</v>
      </c>
      <c r="AH177" s="175" t="s">
        <v>884</v>
      </c>
      <c r="AI177" s="101" t="s">
        <v>1828</v>
      </c>
      <c r="AJ177" s="101"/>
      <c r="AK177" s="175"/>
      <c r="AL177" s="1403"/>
      <c r="AM177" s="1416"/>
      <c r="AN177" s="1416"/>
      <c r="AO177" s="1416">
        <v>629442.0</v>
      </c>
      <c r="AP177" s="159" t="s">
        <v>192</v>
      </c>
      <c r="AQ177" s="1416"/>
      <c r="AR177" s="175"/>
      <c r="AS177" s="175"/>
      <c r="AT177" s="1529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3"/>
      <c r="BN177" s="103"/>
      <c r="BO177" s="103"/>
      <c r="BP177" s="103"/>
      <c r="BQ177" s="103"/>
      <c r="BR177" s="103"/>
      <c r="BS177" s="103"/>
      <c r="BT177" s="103"/>
      <c r="BU177" s="103"/>
      <c r="BV177" s="103"/>
      <c r="BW177" s="103"/>
      <c r="BX177" s="103"/>
      <c r="BY177" s="103"/>
      <c r="BZ177" s="1529"/>
      <c r="CA177" s="1475"/>
      <c r="CB177" s="1616"/>
      <c r="CC177" s="1616"/>
      <c r="CD177" s="1616"/>
      <c r="CE177" s="1616"/>
      <c r="CF177" s="1617"/>
      <c r="CG177" s="1617"/>
      <c r="CH177" s="1617"/>
      <c r="CI177" s="1618"/>
      <c r="CJ177" s="1397"/>
      <c r="CK177" s="1619"/>
      <c r="CL177" s="1616"/>
      <c r="CM177" s="1618"/>
      <c r="CN177" s="1397"/>
      <c r="CO177" s="1619"/>
      <c r="CP177" s="1619"/>
      <c r="CQ177" s="1619"/>
      <c r="CR177" s="1619"/>
      <c r="CS177" s="1619"/>
      <c r="CT177" s="1619"/>
      <c r="CU177" s="1619"/>
      <c r="CV177" s="1619"/>
      <c r="CW177" s="1619"/>
      <c r="CX177" s="1619"/>
      <c r="CY177" s="1619"/>
      <c r="CZ177" s="1620"/>
      <c r="DA177" s="1620" t="s">
        <v>11</v>
      </c>
    </row>
    <row r="178" ht="27.75" customHeight="1">
      <c r="A178" s="1609">
        <v>7.0</v>
      </c>
      <c r="B178" s="54" t="s">
        <v>2398</v>
      </c>
      <c r="C178" s="1601" t="s">
        <v>11</v>
      </c>
      <c r="D178" s="1610" t="s">
        <v>2414</v>
      </c>
      <c r="E178" s="1601" t="s">
        <v>2415</v>
      </c>
      <c r="F178" s="1610" t="s">
        <v>37</v>
      </c>
      <c r="G178" s="1610" t="s">
        <v>2416</v>
      </c>
      <c r="H178" s="1610" t="s">
        <v>2417</v>
      </c>
      <c r="I178" s="1610" t="s">
        <v>2418</v>
      </c>
      <c r="J178" s="1610" t="s">
        <v>2408</v>
      </c>
      <c r="K178" s="1611">
        <v>7500.0</v>
      </c>
      <c r="L178" s="1612">
        <v>7533.178</v>
      </c>
      <c r="M178" s="1613" t="s">
        <v>1815</v>
      </c>
      <c r="N178" s="1601" t="s">
        <v>93</v>
      </c>
      <c r="O178" s="160"/>
      <c r="P178" s="1598">
        <v>45422.0</v>
      </c>
      <c r="Q178" s="105"/>
      <c r="R178" s="103" t="s">
        <v>2419</v>
      </c>
      <c r="S178" s="247"/>
      <c r="T178" s="1610" t="s">
        <v>2417</v>
      </c>
      <c r="U178" s="101" t="s">
        <v>2420</v>
      </c>
      <c r="V178" s="1614" t="s">
        <v>193</v>
      </c>
      <c r="W178" s="1397">
        <v>45422.0</v>
      </c>
      <c r="X178" s="1621">
        <v>45422.875</v>
      </c>
      <c r="Y178" s="1621">
        <v>45424.89861111111</v>
      </c>
      <c r="Z178" s="1397" t="str">
        <f t="shared" si="187"/>
        <v>2 hari 0 jam 34 menit 0</v>
      </c>
      <c r="AA178" s="103"/>
      <c r="AB178" s="1615"/>
      <c r="AC178" s="1615"/>
      <c r="AD178" s="1391" t="s">
        <v>191</v>
      </c>
      <c r="AE178" s="103" t="s">
        <v>2421</v>
      </c>
      <c r="AF178" s="101" t="s">
        <v>193</v>
      </c>
      <c r="AG178" s="103"/>
      <c r="AH178" s="175" t="s">
        <v>884</v>
      </c>
      <c r="AI178" s="103"/>
      <c r="AJ178" s="101"/>
      <c r="AK178" s="175"/>
      <c r="AL178" s="1403"/>
      <c r="AM178" s="1416"/>
      <c r="AN178" s="1416"/>
      <c r="AO178" s="1416">
        <v>335000.0</v>
      </c>
      <c r="AP178" s="159" t="s">
        <v>192</v>
      </c>
      <c r="AQ178" s="1416"/>
      <c r="AR178" s="175"/>
      <c r="AS178" s="175"/>
      <c r="AT178" s="1529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3"/>
      <c r="BN178" s="103"/>
      <c r="BO178" s="103"/>
      <c r="BP178" s="103"/>
      <c r="BQ178" s="103"/>
      <c r="BR178" s="103"/>
      <c r="BS178" s="103"/>
      <c r="BT178" s="103"/>
      <c r="BU178" s="103"/>
      <c r="BV178" s="103"/>
      <c r="BW178" s="103"/>
      <c r="BX178" s="103"/>
      <c r="BY178" s="103"/>
      <c r="BZ178" s="1529"/>
      <c r="CA178" s="1475"/>
      <c r="CB178" s="1616"/>
      <c r="CC178" s="1616"/>
      <c r="CD178" s="1616"/>
      <c r="CE178" s="1616"/>
      <c r="CF178" s="1617"/>
      <c r="CG178" s="1617"/>
      <c r="CH178" s="1617"/>
      <c r="CI178" s="1618"/>
      <c r="CJ178" s="1397"/>
      <c r="CK178" s="1619"/>
      <c r="CL178" s="1616"/>
      <c r="CM178" s="1618"/>
      <c r="CN178" s="1397"/>
      <c r="CO178" s="1619"/>
      <c r="CP178" s="1619"/>
      <c r="CQ178" s="1619"/>
      <c r="CR178" s="1619"/>
      <c r="CS178" s="1619"/>
      <c r="CT178" s="1619"/>
      <c r="CU178" s="1619"/>
      <c r="CV178" s="1619"/>
      <c r="CW178" s="1619"/>
      <c r="CX178" s="1619"/>
      <c r="CY178" s="1619"/>
      <c r="CZ178" s="1620"/>
      <c r="DA178" s="1620" t="s">
        <v>11</v>
      </c>
    </row>
    <row r="179" ht="27.75" customHeight="1">
      <c r="A179" s="1609">
        <v>8.0</v>
      </c>
      <c r="B179" s="54" t="s">
        <v>2398</v>
      </c>
      <c r="C179" s="1601" t="s">
        <v>11</v>
      </c>
      <c r="D179" s="1610" t="s">
        <v>2422</v>
      </c>
      <c r="E179" s="1601" t="s">
        <v>269</v>
      </c>
      <c r="F179" s="1610" t="s">
        <v>12</v>
      </c>
      <c r="G179" s="1610" t="s">
        <v>270</v>
      </c>
      <c r="H179" s="1610" t="s">
        <v>2400</v>
      </c>
      <c r="I179" s="1610" t="s">
        <v>2423</v>
      </c>
      <c r="J179" s="1610" t="s">
        <v>2406</v>
      </c>
      <c r="K179" s="1611">
        <v>7500.0</v>
      </c>
      <c r="L179" s="1612">
        <v>7882.002</v>
      </c>
      <c r="M179" s="1613" t="s">
        <v>1815</v>
      </c>
      <c r="N179" s="1601" t="s">
        <v>93</v>
      </c>
      <c r="O179" s="160"/>
      <c r="P179" s="1598">
        <v>45425.0</v>
      </c>
      <c r="Q179" s="105"/>
      <c r="R179" s="103" t="s">
        <v>96</v>
      </c>
      <c r="S179" s="247"/>
      <c r="T179" s="1610" t="s">
        <v>2400</v>
      </c>
      <c r="U179" s="101" t="s">
        <v>266</v>
      </c>
      <c r="V179" s="1614" t="s">
        <v>193</v>
      </c>
      <c r="W179" s="1397">
        <v>45425.0</v>
      </c>
      <c r="X179" s="1621">
        <v>45425.260416666664</v>
      </c>
      <c r="Y179" s="1621">
        <v>45425.34027777778</v>
      </c>
      <c r="Z179" s="1397" t="str">
        <f t="shared" si="187"/>
        <v>0 hari 1 jam 55 menit 0</v>
      </c>
      <c r="AA179" s="103"/>
      <c r="AB179" s="1615"/>
      <c r="AC179" s="1615"/>
      <c r="AD179" s="1391" t="s">
        <v>191</v>
      </c>
      <c r="AE179" s="103" t="s">
        <v>2403</v>
      </c>
      <c r="AF179" s="101" t="s">
        <v>193</v>
      </c>
      <c r="AG179" s="101" t="s">
        <v>234</v>
      </c>
      <c r="AH179" s="175" t="s">
        <v>884</v>
      </c>
      <c r="AI179" s="101" t="s">
        <v>1828</v>
      </c>
      <c r="AJ179" s="101"/>
      <c r="AK179" s="175"/>
      <c r="AL179" s="1403"/>
      <c r="AM179" s="1416"/>
      <c r="AN179" s="1416"/>
      <c r="AO179" s="1416">
        <v>629442.0</v>
      </c>
      <c r="AP179" s="159" t="s">
        <v>192</v>
      </c>
      <c r="AQ179" s="1416"/>
      <c r="AR179" s="175"/>
      <c r="AS179" s="175"/>
      <c r="AT179" s="1529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3"/>
      <c r="BN179" s="103"/>
      <c r="BO179" s="103"/>
      <c r="BP179" s="103"/>
      <c r="BQ179" s="103"/>
      <c r="BR179" s="103"/>
      <c r="BS179" s="103"/>
      <c r="BT179" s="103"/>
      <c r="BU179" s="103"/>
      <c r="BV179" s="103"/>
      <c r="BW179" s="103"/>
      <c r="BX179" s="103"/>
      <c r="BY179" s="103"/>
      <c r="BZ179" s="1529"/>
      <c r="CA179" s="1475"/>
      <c r="CB179" s="1616"/>
      <c r="CC179" s="1616"/>
      <c r="CD179" s="1616"/>
      <c r="CE179" s="1616"/>
      <c r="CF179" s="1617"/>
      <c r="CG179" s="1617"/>
      <c r="CH179" s="1617"/>
      <c r="CI179" s="1618"/>
      <c r="CJ179" s="1397"/>
      <c r="CK179" s="1619"/>
      <c r="CL179" s="1616"/>
      <c r="CM179" s="1618"/>
      <c r="CN179" s="1397"/>
      <c r="CO179" s="1619"/>
      <c r="CP179" s="1619"/>
      <c r="CQ179" s="1619"/>
      <c r="CR179" s="1619"/>
      <c r="CS179" s="1619"/>
      <c r="CT179" s="1619"/>
      <c r="CU179" s="1619"/>
      <c r="CV179" s="1619"/>
      <c r="CW179" s="1619"/>
      <c r="CX179" s="1619"/>
      <c r="CY179" s="1619"/>
      <c r="CZ179" s="1620"/>
      <c r="DA179" s="1620" t="s">
        <v>11</v>
      </c>
    </row>
    <row r="180" ht="27.75" customHeight="1">
      <c r="A180" s="1609">
        <v>9.0</v>
      </c>
      <c r="B180" s="54" t="s">
        <v>2398</v>
      </c>
      <c r="C180" s="1601" t="s">
        <v>11</v>
      </c>
      <c r="D180" s="1610" t="s">
        <v>2424</v>
      </c>
      <c r="E180" s="1601" t="s">
        <v>385</v>
      </c>
      <c r="F180" s="1610" t="s">
        <v>42</v>
      </c>
      <c r="G180" s="1610" t="s">
        <v>2425</v>
      </c>
      <c r="H180" s="1610" t="s">
        <v>2426</v>
      </c>
      <c r="I180" s="1610" t="s">
        <v>2427</v>
      </c>
      <c r="J180" s="1610" t="s">
        <v>2428</v>
      </c>
      <c r="K180" s="1611">
        <v>7500.0</v>
      </c>
      <c r="L180" s="1612">
        <v>7544.818</v>
      </c>
      <c r="M180" s="1613" t="s">
        <v>1815</v>
      </c>
      <c r="N180" s="1601" t="s">
        <v>93</v>
      </c>
      <c r="O180" s="160"/>
      <c r="P180" s="1598">
        <v>45433.0</v>
      </c>
      <c r="Q180" s="105"/>
      <c r="R180" s="103" t="s">
        <v>96</v>
      </c>
      <c r="S180" s="247"/>
      <c r="T180" s="1610" t="s">
        <v>2429</v>
      </c>
      <c r="U180" s="101" t="s">
        <v>266</v>
      </c>
      <c r="V180" s="1614" t="s">
        <v>193</v>
      </c>
      <c r="W180" s="1397">
        <v>45433.0</v>
      </c>
      <c r="X180" s="1621">
        <v>45433.45486111111</v>
      </c>
      <c r="Y180" s="1621">
        <v>45434.623611111114</v>
      </c>
      <c r="Z180" s="1397" t="str">
        <f t="shared" si="187"/>
        <v>1 hari 4 jam 3 menit 0</v>
      </c>
      <c r="AA180" s="103"/>
      <c r="AB180" s="1615"/>
      <c r="AC180" s="1615"/>
      <c r="AD180" s="1391" t="s">
        <v>191</v>
      </c>
      <c r="AE180" s="103" t="s">
        <v>2403</v>
      </c>
      <c r="AF180" s="101" t="s">
        <v>193</v>
      </c>
      <c r="AG180" s="101" t="s">
        <v>234</v>
      </c>
      <c r="AH180" s="175" t="s">
        <v>884</v>
      </c>
      <c r="AI180" s="101" t="s">
        <v>1828</v>
      </c>
      <c r="AJ180" s="101"/>
      <c r="AK180" s="175"/>
      <c r="AL180" s="1403"/>
      <c r="AM180" s="1416"/>
      <c r="AN180" s="1416"/>
      <c r="AO180" s="1416">
        <v>629442.0</v>
      </c>
      <c r="AP180" s="159" t="s">
        <v>192</v>
      </c>
      <c r="AQ180" s="1416"/>
      <c r="AR180" s="175"/>
      <c r="AS180" s="175"/>
      <c r="AT180" s="1529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3"/>
      <c r="BN180" s="103"/>
      <c r="BO180" s="103"/>
      <c r="BP180" s="103"/>
      <c r="BQ180" s="103"/>
      <c r="BR180" s="103"/>
      <c r="BS180" s="103"/>
      <c r="BT180" s="103"/>
      <c r="BU180" s="103"/>
      <c r="BV180" s="103"/>
      <c r="BW180" s="103"/>
      <c r="BX180" s="103"/>
      <c r="BY180" s="103"/>
      <c r="BZ180" s="1529"/>
      <c r="CA180" s="1475"/>
      <c r="CB180" s="1616"/>
      <c r="CC180" s="1616"/>
      <c r="CD180" s="1616"/>
      <c r="CE180" s="1616"/>
      <c r="CF180" s="1617"/>
      <c r="CG180" s="1617"/>
      <c r="CH180" s="1617"/>
      <c r="CI180" s="1618"/>
      <c r="CJ180" s="1397"/>
      <c r="CK180" s="1619"/>
      <c r="CL180" s="1616"/>
      <c r="CM180" s="1618"/>
      <c r="CN180" s="1397"/>
      <c r="CO180" s="1619"/>
      <c r="CP180" s="1619"/>
      <c r="CQ180" s="1619"/>
      <c r="CR180" s="1619"/>
      <c r="CS180" s="1619"/>
      <c r="CT180" s="1619"/>
      <c r="CU180" s="1619"/>
      <c r="CV180" s="1619"/>
      <c r="CW180" s="1619"/>
      <c r="CX180" s="1619"/>
      <c r="CY180" s="1619"/>
      <c r="CZ180" s="1620"/>
      <c r="DA180" s="1620" t="s">
        <v>11</v>
      </c>
    </row>
    <row r="181" ht="27.75" customHeight="1">
      <c r="A181" s="1609">
        <v>10.0</v>
      </c>
      <c r="B181" s="54" t="s">
        <v>2398</v>
      </c>
      <c r="C181" s="1601" t="s">
        <v>11</v>
      </c>
      <c r="D181" s="1610" t="s">
        <v>2430</v>
      </c>
      <c r="E181" s="1601" t="s">
        <v>269</v>
      </c>
      <c r="F181" s="1610" t="s">
        <v>12</v>
      </c>
      <c r="G181" s="1610" t="s">
        <v>270</v>
      </c>
      <c r="H181" s="1610" t="s">
        <v>2400</v>
      </c>
      <c r="I181" s="1610" t="s">
        <v>2431</v>
      </c>
      <c r="J181" s="1610" t="s">
        <v>2432</v>
      </c>
      <c r="K181" s="1611">
        <v>7500.0</v>
      </c>
      <c r="L181" s="1612">
        <v>7503.605</v>
      </c>
      <c r="M181" s="1613" t="s">
        <v>1815</v>
      </c>
      <c r="N181" s="1601" t="s">
        <v>93</v>
      </c>
      <c r="O181" s="160"/>
      <c r="P181" s="1598">
        <v>45451.0</v>
      </c>
      <c r="Q181" s="105"/>
      <c r="R181" s="103" t="s">
        <v>96</v>
      </c>
      <c r="S181" s="247"/>
      <c r="T181" s="1610" t="s">
        <v>2400</v>
      </c>
      <c r="U181" s="101" t="s">
        <v>266</v>
      </c>
      <c r="V181" s="1614" t="s">
        <v>193</v>
      </c>
      <c r="W181" s="1397">
        <v>45452.0</v>
      </c>
      <c r="X181" s="1621">
        <v>45451.0</v>
      </c>
      <c r="Y181" s="1621">
        <v>45452.42361111111</v>
      </c>
      <c r="Z181" s="1397" t="str">
        <f t="shared" si="187"/>
        <v>1 hari 10 jam 10 menit 0</v>
      </c>
      <c r="AA181" s="103"/>
      <c r="AB181" s="1615"/>
      <c r="AC181" s="1615"/>
      <c r="AD181" s="1391" t="s">
        <v>191</v>
      </c>
      <c r="AE181" s="103" t="s">
        <v>2433</v>
      </c>
      <c r="AF181" s="101" t="s">
        <v>193</v>
      </c>
      <c r="AG181" s="101" t="s">
        <v>234</v>
      </c>
      <c r="AH181" s="175" t="s">
        <v>884</v>
      </c>
      <c r="AI181" s="101" t="s">
        <v>1828</v>
      </c>
      <c r="AJ181" s="101"/>
      <c r="AK181" s="175"/>
      <c r="AL181" s="1403"/>
      <c r="AM181" s="1416"/>
      <c r="AN181" s="1416"/>
      <c r="AO181" s="1416">
        <v>629442.0</v>
      </c>
      <c r="AP181" s="159" t="s">
        <v>192</v>
      </c>
      <c r="AQ181" s="1416"/>
      <c r="AR181" s="175"/>
      <c r="AS181" s="175"/>
      <c r="AT181" s="1529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3"/>
      <c r="BN181" s="103"/>
      <c r="BO181" s="103"/>
      <c r="BP181" s="103"/>
      <c r="BQ181" s="103"/>
      <c r="BR181" s="103"/>
      <c r="BS181" s="103"/>
      <c r="BT181" s="103"/>
      <c r="BU181" s="103"/>
      <c r="BV181" s="103"/>
      <c r="BW181" s="103"/>
      <c r="BX181" s="103"/>
      <c r="BY181" s="103"/>
      <c r="BZ181" s="1529"/>
      <c r="CA181" s="1475"/>
      <c r="CB181" s="1616"/>
      <c r="CC181" s="1616"/>
      <c r="CD181" s="1616"/>
      <c r="CE181" s="1616"/>
      <c r="CF181" s="1617"/>
      <c r="CG181" s="1617"/>
      <c r="CH181" s="1617"/>
      <c r="CI181" s="1618"/>
      <c r="CJ181" s="1397"/>
      <c r="CK181" s="1619"/>
      <c r="CL181" s="1616"/>
      <c r="CM181" s="1618"/>
      <c r="CN181" s="1397"/>
      <c r="CO181" s="1619"/>
      <c r="CP181" s="1619"/>
      <c r="CQ181" s="1619"/>
      <c r="CR181" s="1619"/>
      <c r="CS181" s="1619"/>
      <c r="CT181" s="1619"/>
      <c r="CU181" s="1619"/>
      <c r="CV181" s="1619"/>
      <c r="CW181" s="1619"/>
      <c r="CX181" s="1619"/>
      <c r="CY181" s="1619"/>
      <c r="CZ181" s="1620"/>
      <c r="DA181" s="1620" t="s">
        <v>11</v>
      </c>
    </row>
    <row r="182" ht="27.75" customHeight="1">
      <c r="A182" s="1609">
        <v>11.0</v>
      </c>
      <c r="B182" s="54" t="s">
        <v>2398</v>
      </c>
      <c r="C182" s="1601" t="s">
        <v>11</v>
      </c>
      <c r="D182" s="1610" t="s">
        <v>2434</v>
      </c>
      <c r="E182" s="1601" t="s">
        <v>269</v>
      </c>
      <c r="F182" s="1610" t="s">
        <v>24</v>
      </c>
      <c r="G182" s="1610" t="s">
        <v>2435</v>
      </c>
      <c r="H182" s="1610" t="s">
        <v>2417</v>
      </c>
      <c r="I182" s="1610" t="s">
        <v>2436</v>
      </c>
      <c r="J182" s="1610" t="s">
        <v>2408</v>
      </c>
      <c r="K182" s="1611">
        <v>7500.0</v>
      </c>
      <c r="L182" s="1612">
        <v>7507.936</v>
      </c>
      <c r="M182" s="1613" t="s">
        <v>1815</v>
      </c>
      <c r="N182" s="1601" t="s">
        <v>93</v>
      </c>
      <c r="O182" s="160"/>
      <c r="P182" s="1598">
        <v>45466.0</v>
      </c>
      <c r="Q182" s="105"/>
      <c r="R182" s="103" t="s">
        <v>2419</v>
      </c>
      <c r="S182" s="247"/>
      <c r="T182" s="1610" t="s">
        <v>2417</v>
      </c>
      <c r="U182" s="101" t="s">
        <v>266</v>
      </c>
      <c r="V182" s="1614" t="s">
        <v>193</v>
      </c>
      <c r="W182" s="1397">
        <v>45466.0</v>
      </c>
      <c r="X182" s="1621">
        <v>45466.975694444445</v>
      </c>
      <c r="Y182" s="1621">
        <v>45467.40347222222</v>
      </c>
      <c r="Z182" s="1397" t="str">
        <f t="shared" si="187"/>
        <v>0 hari 10 jam 16 menit 0</v>
      </c>
      <c r="AA182" s="103"/>
      <c r="AB182" s="1615"/>
      <c r="AC182" s="1615"/>
      <c r="AD182" s="1391" t="s">
        <v>191</v>
      </c>
      <c r="AE182" s="103" t="s">
        <v>2437</v>
      </c>
      <c r="AF182" s="101" t="s">
        <v>193</v>
      </c>
      <c r="AG182" s="103"/>
      <c r="AH182" s="175" t="s">
        <v>884</v>
      </c>
      <c r="AI182" s="103"/>
      <c r="AJ182" s="101"/>
      <c r="AK182" s="175"/>
      <c r="AL182" s="1403"/>
      <c r="AM182" s="1416"/>
      <c r="AN182" s="1416"/>
      <c r="AO182" s="1416">
        <v>345000.0</v>
      </c>
      <c r="AP182" s="159" t="s">
        <v>192</v>
      </c>
      <c r="AQ182" s="1416"/>
      <c r="AR182" s="175"/>
      <c r="AS182" s="175"/>
      <c r="AT182" s="1529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3"/>
      <c r="BN182" s="103"/>
      <c r="BO182" s="103"/>
      <c r="BP182" s="103"/>
      <c r="BQ182" s="103"/>
      <c r="BR182" s="103"/>
      <c r="BS182" s="103"/>
      <c r="BT182" s="103"/>
      <c r="BU182" s="103"/>
      <c r="BV182" s="103"/>
      <c r="BW182" s="103"/>
      <c r="BX182" s="103"/>
      <c r="BY182" s="103"/>
      <c r="BZ182" s="1529"/>
      <c r="CA182" s="1475"/>
      <c r="CB182" s="1616"/>
      <c r="CC182" s="1616"/>
      <c r="CD182" s="1616"/>
      <c r="CE182" s="1616"/>
      <c r="CF182" s="1617"/>
      <c r="CG182" s="1617"/>
      <c r="CH182" s="1617"/>
      <c r="CI182" s="1618"/>
      <c r="CJ182" s="1397"/>
      <c r="CK182" s="1619"/>
      <c r="CL182" s="1616"/>
      <c r="CM182" s="1618"/>
      <c r="CN182" s="1397"/>
      <c r="CO182" s="1619"/>
      <c r="CP182" s="1619"/>
      <c r="CQ182" s="1619"/>
      <c r="CR182" s="1619"/>
      <c r="CS182" s="1619"/>
      <c r="CT182" s="1619"/>
      <c r="CU182" s="1619"/>
      <c r="CV182" s="1619"/>
      <c r="CW182" s="1619"/>
      <c r="CX182" s="1619"/>
      <c r="CY182" s="1619"/>
      <c r="CZ182" s="1620"/>
      <c r="DA182" s="1620" t="s">
        <v>11</v>
      </c>
    </row>
    <row r="183" ht="27.75" customHeight="1">
      <c r="A183" s="1609">
        <v>12.0</v>
      </c>
      <c r="B183" s="54" t="s">
        <v>2398</v>
      </c>
      <c r="C183" s="1601" t="s">
        <v>8</v>
      </c>
      <c r="D183" s="1610" t="s">
        <v>2438</v>
      </c>
      <c r="E183" s="1601" t="s">
        <v>539</v>
      </c>
      <c r="F183" s="1610" t="s">
        <v>9</v>
      </c>
      <c r="G183" s="1610" t="s">
        <v>2438</v>
      </c>
      <c r="H183" s="57" t="s">
        <v>185</v>
      </c>
      <c r="I183" s="1610" t="s">
        <v>2439</v>
      </c>
      <c r="J183" s="1610" t="s">
        <v>2440</v>
      </c>
      <c r="K183" s="1611">
        <v>7500.0</v>
      </c>
      <c r="L183" s="1612">
        <v>7854.676</v>
      </c>
      <c r="M183" s="1613" t="s">
        <v>1815</v>
      </c>
      <c r="N183" s="1601" t="s">
        <v>93</v>
      </c>
      <c r="O183" s="160"/>
      <c r="P183" s="1598">
        <v>45451.0</v>
      </c>
      <c r="Q183" s="105"/>
      <c r="R183" s="103" t="s">
        <v>96</v>
      </c>
      <c r="S183" s="247"/>
      <c r="T183" s="1610" t="s">
        <v>185</v>
      </c>
      <c r="U183" s="101"/>
      <c r="V183" s="1614" t="s">
        <v>193</v>
      </c>
      <c r="W183" s="1622">
        <v>45451.0</v>
      </c>
      <c r="X183" s="1621"/>
      <c r="Y183" s="1621"/>
      <c r="Z183" s="1397"/>
      <c r="AA183" s="103"/>
      <c r="AB183" s="1615"/>
      <c r="AC183" s="1615"/>
      <c r="AD183" s="1391"/>
      <c r="AE183" s="103" t="s">
        <v>2438</v>
      </c>
      <c r="AF183" s="101" t="s">
        <v>193</v>
      </c>
      <c r="AG183" s="103"/>
      <c r="AH183" s="175"/>
      <c r="AI183" s="103"/>
      <c r="AJ183" s="101"/>
      <c r="AK183" s="175"/>
      <c r="AL183" s="1403"/>
      <c r="AM183" s="1416"/>
      <c r="AN183" s="1416"/>
      <c r="AO183" s="1416">
        <v>345000.0</v>
      </c>
      <c r="AP183" s="159" t="s">
        <v>192</v>
      </c>
      <c r="AQ183" s="1416"/>
      <c r="AR183" s="175"/>
      <c r="AS183" s="175"/>
      <c r="AT183" s="1529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3"/>
      <c r="BN183" s="103"/>
      <c r="BO183" s="103"/>
      <c r="BP183" s="103"/>
      <c r="BQ183" s="103"/>
      <c r="BR183" s="103"/>
      <c r="BS183" s="103"/>
      <c r="BT183" s="103"/>
      <c r="BU183" s="103"/>
      <c r="BV183" s="103"/>
      <c r="BW183" s="103"/>
      <c r="BX183" s="103"/>
      <c r="BY183" s="103"/>
      <c r="BZ183" s="1529"/>
      <c r="CA183" s="1475"/>
      <c r="CB183" s="1616"/>
      <c r="CC183" s="1616"/>
      <c r="CD183" s="1616"/>
      <c r="CE183" s="1616"/>
      <c r="CF183" s="1617"/>
      <c r="CG183" s="1617"/>
      <c r="CH183" s="1617"/>
      <c r="CI183" s="1618"/>
      <c r="CJ183" s="1397"/>
      <c r="CK183" s="1619"/>
      <c r="CL183" s="1616"/>
      <c r="CM183" s="1618"/>
      <c r="CN183" s="1397"/>
      <c r="CO183" s="1619"/>
      <c r="CP183" s="1619"/>
      <c r="CQ183" s="1619"/>
      <c r="CR183" s="1619"/>
      <c r="CS183" s="1619"/>
      <c r="CT183" s="1619"/>
      <c r="CU183" s="1619"/>
      <c r="CV183" s="1619"/>
      <c r="CW183" s="1619"/>
      <c r="CX183" s="1619"/>
      <c r="CY183" s="1619"/>
      <c r="CZ183" s="1620"/>
      <c r="DA183" s="1620" t="s">
        <v>11</v>
      </c>
    </row>
    <row r="184" ht="27.75" customHeight="1">
      <c r="A184" s="1609">
        <v>13.0</v>
      </c>
      <c r="B184" s="54" t="s">
        <v>2398</v>
      </c>
      <c r="C184" s="1601" t="s">
        <v>8</v>
      </c>
      <c r="D184" s="1610" t="s">
        <v>2438</v>
      </c>
      <c r="E184" s="1601" t="s">
        <v>539</v>
      </c>
      <c r="F184" s="1610" t="s">
        <v>9</v>
      </c>
      <c r="G184" s="1610" t="s">
        <v>2438</v>
      </c>
      <c r="H184" s="57" t="s">
        <v>185</v>
      </c>
      <c r="I184" s="1610" t="s">
        <v>2439</v>
      </c>
      <c r="J184" s="1610" t="s">
        <v>2441</v>
      </c>
      <c r="K184" s="1611">
        <v>7500.0</v>
      </c>
      <c r="L184" s="1612">
        <v>7549.611</v>
      </c>
      <c r="M184" s="1613" t="s">
        <v>1815</v>
      </c>
      <c r="N184" s="1601" t="s">
        <v>93</v>
      </c>
      <c r="O184" s="160"/>
      <c r="P184" s="1598">
        <v>45469.0</v>
      </c>
      <c r="Q184" s="105"/>
      <c r="R184" s="103" t="s">
        <v>96</v>
      </c>
      <c r="S184" s="247"/>
      <c r="T184" s="1610" t="s">
        <v>185</v>
      </c>
      <c r="U184" s="101"/>
      <c r="V184" s="1614" t="s">
        <v>193</v>
      </c>
      <c r="W184" s="1622">
        <v>45469.0</v>
      </c>
      <c r="X184" s="1621"/>
      <c r="Y184" s="1621"/>
      <c r="Z184" s="1397"/>
      <c r="AA184" s="103"/>
      <c r="AB184" s="1615"/>
      <c r="AC184" s="1615"/>
      <c r="AD184" s="1391"/>
      <c r="AE184" s="103" t="s">
        <v>2438</v>
      </c>
      <c r="AF184" s="101" t="s">
        <v>193</v>
      </c>
      <c r="AG184" s="103"/>
      <c r="AH184" s="175"/>
      <c r="AI184" s="103"/>
      <c r="AJ184" s="101"/>
      <c r="AK184" s="175"/>
      <c r="AL184" s="1403"/>
      <c r="AM184" s="1416"/>
      <c r="AN184" s="1416"/>
      <c r="AO184" s="1416">
        <v>345000.0</v>
      </c>
      <c r="AP184" s="159" t="s">
        <v>192</v>
      </c>
      <c r="AQ184" s="1416"/>
      <c r="AR184" s="175"/>
      <c r="AS184" s="175"/>
      <c r="AT184" s="1529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3"/>
      <c r="BN184" s="103"/>
      <c r="BO184" s="103"/>
      <c r="BP184" s="103"/>
      <c r="BQ184" s="103"/>
      <c r="BR184" s="103"/>
      <c r="BS184" s="103"/>
      <c r="BT184" s="103"/>
      <c r="BU184" s="103"/>
      <c r="BV184" s="103"/>
      <c r="BW184" s="103"/>
      <c r="BX184" s="103"/>
      <c r="BY184" s="103"/>
      <c r="BZ184" s="1529"/>
      <c r="CA184" s="1475"/>
      <c r="CB184" s="1616"/>
      <c r="CC184" s="1616"/>
      <c r="CD184" s="1616"/>
      <c r="CE184" s="1616"/>
      <c r="CF184" s="1617"/>
      <c r="CG184" s="1617"/>
      <c r="CH184" s="1617"/>
      <c r="CI184" s="1618"/>
      <c r="CJ184" s="1397"/>
      <c r="CK184" s="1619"/>
      <c r="CL184" s="1616"/>
      <c r="CM184" s="1618"/>
      <c r="CN184" s="1397"/>
      <c r="CO184" s="1619"/>
      <c r="CP184" s="1619"/>
      <c r="CQ184" s="1619"/>
      <c r="CR184" s="1619"/>
      <c r="CS184" s="1619"/>
      <c r="CT184" s="1619"/>
      <c r="CU184" s="1619"/>
      <c r="CV184" s="1619"/>
      <c r="CW184" s="1619"/>
      <c r="CX184" s="1619"/>
      <c r="CY184" s="1619"/>
      <c r="CZ184" s="1620"/>
      <c r="DA184" s="1620" t="s">
        <v>11</v>
      </c>
    </row>
    <row r="185" ht="16.5" customHeight="1">
      <c r="A185" s="1609">
        <v>14.0</v>
      </c>
      <c r="B185" s="54" t="s">
        <v>2398</v>
      </c>
      <c r="C185" s="1601" t="s">
        <v>8</v>
      </c>
      <c r="D185" s="1610" t="s">
        <v>2438</v>
      </c>
      <c r="E185" s="1601" t="s">
        <v>539</v>
      </c>
      <c r="F185" s="1610" t="s">
        <v>9</v>
      </c>
      <c r="G185" s="1610" t="s">
        <v>2438</v>
      </c>
      <c r="H185" s="57" t="s">
        <v>185</v>
      </c>
      <c r="I185" s="1610" t="s">
        <v>2439</v>
      </c>
      <c r="J185" s="1610" t="s">
        <v>2442</v>
      </c>
      <c r="K185" s="1611">
        <v>7500.0</v>
      </c>
      <c r="L185" s="1612">
        <v>7850.186</v>
      </c>
      <c r="M185" s="1613" t="s">
        <v>1815</v>
      </c>
      <c r="N185" s="1601" t="s">
        <v>93</v>
      </c>
      <c r="O185" s="160"/>
      <c r="P185" s="1598">
        <v>45490.0</v>
      </c>
      <c r="Q185" s="105"/>
      <c r="R185" s="103" t="s">
        <v>96</v>
      </c>
      <c r="S185" s="247"/>
      <c r="T185" s="1610" t="s">
        <v>185</v>
      </c>
      <c r="U185" s="101"/>
      <c r="V185" s="1614" t="s">
        <v>193</v>
      </c>
      <c r="W185" s="1622">
        <v>45490.0</v>
      </c>
      <c r="X185" s="1621"/>
      <c r="Y185" s="1621"/>
      <c r="Z185" s="1397"/>
      <c r="AA185" s="103"/>
      <c r="AB185" s="1615"/>
      <c r="AC185" s="1615"/>
      <c r="AD185" s="1391"/>
      <c r="AE185" s="103" t="s">
        <v>2438</v>
      </c>
      <c r="AF185" s="101" t="s">
        <v>193</v>
      </c>
      <c r="AG185" s="103"/>
      <c r="AH185" s="175"/>
      <c r="AI185" s="103"/>
      <c r="AJ185" s="101"/>
      <c r="AK185" s="175"/>
      <c r="AL185" s="1403"/>
      <c r="AM185" s="1416"/>
      <c r="AN185" s="1416"/>
      <c r="AO185" s="1416">
        <v>345000.0</v>
      </c>
      <c r="AP185" s="159" t="s">
        <v>192</v>
      </c>
      <c r="AQ185" s="1416"/>
      <c r="AR185" s="175"/>
      <c r="AS185" s="175"/>
      <c r="AT185" s="1529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529"/>
      <c r="CA185" s="1475"/>
      <c r="CB185" s="1616"/>
      <c r="CC185" s="1616"/>
      <c r="CD185" s="1616"/>
      <c r="CE185" s="1616"/>
      <c r="CF185" s="1617"/>
      <c r="CG185" s="1617"/>
      <c r="CH185" s="1617"/>
      <c r="CI185" s="1618"/>
      <c r="CJ185" s="1397"/>
      <c r="CK185" s="1619"/>
      <c r="CL185" s="1616"/>
      <c r="CM185" s="1618"/>
      <c r="CN185" s="1397"/>
      <c r="CO185" s="1619"/>
      <c r="CP185" s="1619"/>
      <c r="CQ185" s="1619"/>
      <c r="CR185" s="1619"/>
      <c r="CS185" s="1619"/>
      <c r="CT185" s="1619"/>
      <c r="CU185" s="1619"/>
      <c r="CV185" s="1619"/>
      <c r="CW185" s="1619"/>
      <c r="CX185" s="1619"/>
      <c r="CY185" s="1619"/>
      <c r="CZ185" s="1620"/>
      <c r="DA185" s="1620" t="s">
        <v>11</v>
      </c>
    </row>
    <row r="186" ht="27.0" customHeight="1">
      <c r="A186" s="1609">
        <v>1.0</v>
      </c>
      <c r="B186" s="101" t="s">
        <v>2443</v>
      </c>
      <c r="C186" s="1601" t="s">
        <v>13</v>
      </c>
      <c r="D186" s="1610" t="s">
        <v>2444</v>
      </c>
      <c r="E186" s="1610" t="s">
        <v>2445</v>
      </c>
      <c r="F186" s="1610" t="s">
        <v>28</v>
      </c>
      <c r="G186" s="1610" t="s">
        <v>2446</v>
      </c>
      <c r="H186" s="1610" t="s">
        <v>2447</v>
      </c>
      <c r="I186" s="1601" t="s">
        <v>2448</v>
      </c>
      <c r="J186" s="1610" t="s">
        <v>2449</v>
      </c>
      <c r="K186" s="1611">
        <v>8000.0</v>
      </c>
      <c r="L186" s="1612">
        <v>8070.206</v>
      </c>
      <c r="M186" s="1613" t="s">
        <v>1815</v>
      </c>
      <c r="N186" s="1601" t="s">
        <v>93</v>
      </c>
      <c r="O186" s="160"/>
      <c r="P186" s="1598">
        <v>45444.0</v>
      </c>
      <c r="Q186" s="1396"/>
      <c r="R186" s="103" t="s">
        <v>2450</v>
      </c>
      <c r="S186" s="1396"/>
      <c r="T186" s="1610" t="s">
        <v>2451</v>
      </c>
      <c r="U186" s="101" t="s">
        <v>2420</v>
      </c>
      <c r="V186" s="1614" t="s">
        <v>193</v>
      </c>
      <c r="W186" s="1397">
        <v>45444.0</v>
      </c>
      <c r="X186" s="1399">
        <v>45444.645833333336</v>
      </c>
      <c r="Y186" s="1399">
        <v>45447.88263888889</v>
      </c>
      <c r="Z186" s="1397" t="str">
        <f t="shared" ref="Z186:Z187" si="188">INT(Y186-X186)&amp;" hari "&amp;HOUR(MOD(Y186-X186,1))&amp;" jam "&amp;MINUTE(MOD(Y186-X186,1))&amp;" menit "&amp;SECOND(MOD(Y186-X186,1))</f>
        <v>3 hari 5 jam 41 menit 0</v>
      </c>
      <c r="AA186" s="103"/>
      <c r="AB186" s="1615"/>
      <c r="AC186" s="1615"/>
      <c r="AD186" s="1391" t="s">
        <v>191</v>
      </c>
      <c r="AE186" s="103" t="s">
        <v>2452</v>
      </c>
      <c r="AF186" s="101" t="s">
        <v>193</v>
      </c>
      <c r="AG186" s="103"/>
      <c r="AH186" s="175" t="s">
        <v>884</v>
      </c>
      <c r="AI186" s="103"/>
      <c r="AJ186" s="101"/>
      <c r="AK186" s="175"/>
      <c r="AL186" s="1403"/>
      <c r="AM186" s="1416"/>
      <c r="AN186" s="1416"/>
      <c r="AO186" s="1416">
        <v>1200500.0</v>
      </c>
      <c r="AP186" s="159" t="s">
        <v>192</v>
      </c>
      <c r="AQ186" s="1416"/>
      <c r="AR186" s="175"/>
      <c r="AS186" s="175"/>
      <c r="AT186" s="1529"/>
      <c r="AU186" s="103"/>
      <c r="AV186" s="103"/>
      <c r="AW186" s="103"/>
      <c r="AX186" s="103"/>
      <c r="AY186" s="103"/>
      <c r="AZ186" s="101" t="s">
        <v>193</v>
      </c>
      <c r="BA186" s="101" t="s">
        <v>193</v>
      </c>
      <c r="BB186" s="101" t="s">
        <v>193</v>
      </c>
      <c r="BC186" s="101" t="s">
        <v>193</v>
      </c>
      <c r="BD186" s="101" t="s">
        <v>193</v>
      </c>
      <c r="BE186" s="101" t="s">
        <v>193</v>
      </c>
      <c r="BF186" s="103"/>
      <c r="BG186" s="103"/>
      <c r="BH186" s="103"/>
      <c r="BI186" s="101" t="s">
        <v>193</v>
      </c>
      <c r="BJ186" s="103"/>
      <c r="BK186" s="103"/>
      <c r="BL186" s="103"/>
      <c r="BM186" s="103"/>
      <c r="BN186" s="103"/>
      <c r="BO186" s="103"/>
      <c r="BP186" s="103"/>
      <c r="BQ186" s="103"/>
      <c r="BR186" s="103"/>
      <c r="BS186" s="103"/>
      <c r="BT186" s="103"/>
      <c r="BU186" s="103"/>
      <c r="BV186" s="103"/>
      <c r="BW186" s="103"/>
      <c r="BX186" s="103"/>
      <c r="BY186" s="103"/>
      <c r="BZ186" s="1529">
        <v>255000.0</v>
      </c>
      <c r="CA186" s="1475"/>
      <c r="CB186" s="1623"/>
      <c r="CC186" s="1623"/>
      <c r="CD186" s="1623"/>
      <c r="CE186" s="1623">
        <v>45415.631944444445</v>
      </c>
      <c r="CF186" s="1623">
        <v>45415.631944444445</v>
      </c>
      <c r="CG186" s="1623">
        <v>45442.70486111111</v>
      </c>
      <c r="CH186" s="1619"/>
      <c r="CI186" s="1619"/>
      <c r="CJ186" s="1619"/>
      <c r="CK186" s="1619"/>
      <c r="CL186" s="1619"/>
      <c r="CM186" s="1619"/>
      <c r="CN186" s="1619"/>
      <c r="CO186" s="1619"/>
      <c r="CP186" s="1619"/>
      <c r="CQ186" s="1619"/>
      <c r="CR186" s="1619"/>
      <c r="CS186" s="1619"/>
      <c r="CT186" s="1619"/>
      <c r="CU186" s="1619"/>
      <c r="CV186" s="1619"/>
      <c r="CW186" s="1619"/>
      <c r="CX186" s="1619"/>
      <c r="CY186" s="1619"/>
      <c r="CZ186" s="1620"/>
      <c r="DA186" s="1620" t="s">
        <v>13</v>
      </c>
    </row>
    <row r="187" ht="24.75" customHeight="1">
      <c r="A187" s="1609">
        <v>2.0</v>
      </c>
      <c r="B187" s="101" t="s">
        <v>2443</v>
      </c>
      <c r="C187" s="1601" t="s">
        <v>13</v>
      </c>
      <c r="D187" s="1610" t="s">
        <v>2453</v>
      </c>
      <c r="E187" s="1610" t="s">
        <v>1968</v>
      </c>
      <c r="F187" s="1610" t="s">
        <v>2454</v>
      </c>
      <c r="G187" s="1610" t="s">
        <v>2455</v>
      </c>
      <c r="H187" s="1610" t="s">
        <v>2456</v>
      </c>
      <c r="I187" s="1601" t="s">
        <v>2457</v>
      </c>
      <c r="J187" s="1610" t="s">
        <v>2458</v>
      </c>
      <c r="K187" s="1611">
        <v>7500.0</v>
      </c>
      <c r="L187" s="1612">
        <v>7545.773</v>
      </c>
      <c r="M187" s="1613" t="s">
        <v>1815</v>
      </c>
      <c r="N187" s="1601" t="s">
        <v>93</v>
      </c>
      <c r="O187" s="160"/>
      <c r="P187" s="1598">
        <v>45456.0</v>
      </c>
      <c r="Q187" s="1396"/>
      <c r="R187" s="103" t="s">
        <v>2459</v>
      </c>
      <c r="S187" s="1396"/>
      <c r="T187" s="1610" t="s">
        <v>2460</v>
      </c>
      <c r="U187" s="101" t="s">
        <v>2420</v>
      </c>
      <c r="V187" s="1614" t="s">
        <v>193</v>
      </c>
      <c r="W187" s="1397">
        <v>45456.0</v>
      </c>
      <c r="X187" s="1399">
        <v>45456.895833333336</v>
      </c>
      <c r="Y187" s="1399">
        <v>45466.47430555556</v>
      </c>
      <c r="Z187" s="1397" t="str">
        <f t="shared" si="188"/>
        <v>9 hari 13 jam 53 menit 0</v>
      </c>
      <c r="AA187" s="103"/>
      <c r="AB187" s="1615"/>
      <c r="AC187" s="1615"/>
      <c r="AD187" s="1391" t="s">
        <v>191</v>
      </c>
      <c r="AE187" s="103" t="s">
        <v>2461</v>
      </c>
      <c r="AF187" s="101" t="s">
        <v>193</v>
      </c>
      <c r="AG187" s="103"/>
      <c r="AH187" s="175" t="s">
        <v>884</v>
      </c>
      <c r="AI187" s="103"/>
      <c r="AJ187" s="101"/>
      <c r="AK187" s="175"/>
      <c r="AL187" s="1403"/>
      <c r="AM187" s="1416" t="s">
        <v>552</v>
      </c>
      <c r="AN187" s="1416"/>
      <c r="AO187" s="1416">
        <v>960000.0</v>
      </c>
      <c r="AP187" s="159" t="s">
        <v>192</v>
      </c>
      <c r="AQ187" s="1416"/>
      <c r="AR187" s="175"/>
      <c r="AS187" s="175"/>
      <c r="AT187" s="1529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529">
        <v>205000.0</v>
      </c>
      <c r="CA187" s="1624"/>
      <c r="CB187" s="1625"/>
      <c r="CC187" s="1625"/>
      <c r="CD187" s="1625"/>
      <c r="CE187" s="1625">
        <v>45448.3125</v>
      </c>
      <c r="CF187" s="1619"/>
      <c r="CG187" s="1619"/>
      <c r="CH187" s="1619"/>
      <c r="CI187" s="1619"/>
      <c r="CJ187" s="1619"/>
      <c r="CK187" s="1619"/>
      <c r="CL187" s="1619"/>
      <c r="CM187" s="1619"/>
      <c r="CN187" s="1619"/>
      <c r="CO187" s="1619"/>
      <c r="CP187" s="1619"/>
      <c r="CQ187" s="1619"/>
      <c r="CR187" s="1619"/>
      <c r="CS187" s="1619"/>
      <c r="CT187" s="1619"/>
      <c r="CU187" s="1619"/>
      <c r="CV187" s="1619"/>
      <c r="CW187" s="1619"/>
      <c r="CX187" s="1619"/>
      <c r="CY187" s="1619"/>
      <c r="CZ187" s="1620"/>
      <c r="DA187" s="1620" t="s">
        <v>13</v>
      </c>
    </row>
    <row r="188" ht="24.0" customHeight="1">
      <c r="A188" s="1609">
        <v>3.0</v>
      </c>
      <c r="B188" s="101" t="s">
        <v>2443</v>
      </c>
      <c r="C188" s="1601" t="s">
        <v>6</v>
      </c>
      <c r="D188" s="1610" t="s">
        <v>2462</v>
      </c>
      <c r="E188" s="1601" t="s">
        <v>1768</v>
      </c>
      <c r="F188" s="1610" t="s">
        <v>1474</v>
      </c>
      <c r="G188" s="1610" t="s">
        <v>330</v>
      </c>
      <c r="H188" s="1610" t="s">
        <v>2463</v>
      </c>
      <c r="I188" s="1610" t="s">
        <v>2464</v>
      </c>
      <c r="J188" s="1610" t="s">
        <v>2465</v>
      </c>
      <c r="K188" s="1611">
        <v>53000.0</v>
      </c>
      <c r="L188" s="1611">
        <v>53000.0</v>
      </c>
      <c r="M188" s="1613" t="s">
        <v>1815</v>
      </c>
      <c r="N188" s="1601" t="s">
        <v>93</v>
      </c>
      <c r="O188" s="160"/>
      <c r="P188" s="1598">
        <v>45461.0</v>
      </c>
      <c r="Q188" s="103"/>
      <c r="R188" s="103" t="s">
        <v>1825</v>
      </c>
      <c r="S188" s="1396"/>
      <c r="T188" s="1610"/>
      <c r="U188" s="1626"/>
      <c r="V188" s="1614" t="s">
        <v>193</v>
      </c>
      <c r="W188" s="1397">
        <v>45461.0</v>
      </c>
      <c r="X188" s="1626"/>
      <c r="Y188" s="103"/>
      <c r="Z188" s="103"/>
      <c r="AA188" s="103"/>
      <c r="AB188" s="1615"/>
      <c r="AC188" s="1615"/>
      <c r="AD188" s="1391" t="s">
        <v>957</v>
      </c>
      <c r="AE188" s="103" t="s">
        <v>1521</v>
      </c>
      <c r="AF188" s="101" t="s">
        <v>193</v>
      </c>
      <c r="AG188" s="101" t="s">
        <v>234</v>
      </c>
      <c r="AH188" s="175" t="s">
        <v>884</v>
      </c>
      <c r="AI188" s="101" t="s">
        <v>1828</v>
      </c>
      <c r="AJ188" s="101"/>
      <c r="AK188" s="175"/>
      <c r="AL188" s="1403"/>
      <c r="AM188" s="1416" t="s">
        <v>552</v>
      </c>
      <c r="AN188" s="1416"/>
      <c r="AO188" s="1416">
        <v>732507.0</v>
      </c>
      <c r="AP188" s="159" t="s">
        <v>192</v>
      </c>
      <c r="AQ188" s="1416"/>
      <c r="AR188" s="175"/>
      <c r="AS188" s="175"/>
      <c r="AT188" s="1529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3"/>
      <c r="BN188" s="103"/>
      <c r="BO188" s="103"/>
      <c r="BP188" s="103"/>
      <c r="BQ188" s="103"/>
      <c r="BR188" s="103"/>
      <c r="BS188" s="103"/>
      <c r="BT188" s="103"/>
      <c r="BU188" s="103"/>
      <c r="BV188" s="103"/>
      <c r="BW188" s="103"/>
      <c r="BX188" s="103"/>
      <c r="BY188" s="103"/>
      <c r="BZ188" s="1529"/>
      <c r="CA188" s="1475"/>
      <c r="CB188" s="1623"/>
      <c r="CC188" s="1623"/>
      <c r="CD188" s="1623"/>
      <c r="CE188" s="1623"/>
      <c r="CF188" s="1617"/>
      <c r="CG188" s="1617"/>
      <c r="CH188" s="1617"/>
      <c r="CI188" s="1619"/>
      <c r="CJ188" s="1619"/>
      <c r="CK188" s="1619"/>
      <c r="CL188" s="1627"/>
      <c r="CM188" s="1619"/>
      <c r="CN188" s="1619"/>
      <c r="CO188" s="1619"/>
      <c r="CP188" s="1619"/>
      <c r="CQ188" s="1619"/>
      <c r="CR188" s="1619"/>
      <c r="CS188" s="1619"/>
      <c r="CT188" s="1619"/>
      <c r="CU188" s="1619"/>
      <c r="CV188" s="1619"/>
      <c r="CW188" s="1619"/>
      <c r="CX188" s="1619"/>
      <c r="CY188" s="1619"/>
      <c r="CZ188" s="1620"/>
      <c r="DA188" s="1620" t="s">
        <v>6</v>
      </c>
    </row>
    <row r="189" ht="22.5" customHeight="1">
      <c r="A189" s="1609">
        <v>4.0</v>
      </c>
      <c r="B189" s="101" t="s">
        <v>2443</v>
      </c>
      <c r="C189" s="1601" t="s">
        <v>6</v>
      </c>
      <c r="D189" s="1610" t="s">
        <v>2466</v>
      </c>
      <c r="E189" s="1601" t="s">
        <v>1768</v>
      </c>
      <c r="F189" s="1610" t="s">
        <v>21</v>
      </c>
      <c r="G189" s="1610" t="s">
        <v>2467</v>
      </c>
      <c r="H189" s="1610" t="s">
        <v>2468</v>
      </c>
      <c r="I189" s="1610" t="s">
        <v>2464</v>
      </c>
      <c r="J189" s="1610" t="s">
        <v>2469</v>
      </c>
      <c r="K189" s="1611">
        <v>31300.0</v>
      </c>
      <c r="L189" s="1611">
        <v>31300.0</v>
      </c>
      <c r="M189" s="1613" t="s">
        <v>1815</v>
      </c>
      <c r="N189" s="1601" t="s">
        <v>93</v>
      </c>
      <c r="O189" s="160"/>
      <c r="P189" s="1598">
        <v>45466.0</v>
      </c>
      <c r="Q189" s="103"/>
      <c r="R189" s="103" t="s">
        <v>1825</v>
      </c>
      <c r="S189" s="1396"/>
      <c r="T189" s="1610"/>
      <c r="U189" s="1626"/>
      <c r="V189" s="1614" t="s">
        <v>193</v>
      </c>
      <c r="W189" s="1397">
        <v>45466.0</v>
      </c>
      <c r="X189" s="1626"/>
      <c r="Y189" s="103"/>
      <c r="Z189" s="103"/>
      <c r="AA189" s="103"/>
      <c r="AB189" s="1615"/>
      <c r="AC189" s="1615"/>
      <c r="AD189" s="1391" t="s">
        <v>957</v>
      </c>
      <c r="AE189" s="103" t="s">
        <v>2470</v>
      </c>
      <c r="AF189" s="101" t="s">
        <v>193</v>
      </c>
      <c r="AG189" s="101" t="s">
        <v>234</v>
      </c>
      <c r="AH189" s="175" t="s">
        <v>884</v>
      </c>
      <c r="AI189" s="101" t="s">
        <v>1828</v>
      </c>
      <c r="AJ189" s="101"/>
      <c r="AK189" s="175"/>
      <c r="AL189" s="1403"/>
      <c r="AM189" s="1416"/>
      <c r="AN189" s="1416"/>
      <c r="AO189" s="1416">
        <v>1911099.0</v>
      </c>
      <c r="AP189" s="159" t="s">
        <v>192</v>
      </c>
      <c r="AQ189" s="1416"/>
      <c r="AR189" s="175"/>
      <c r="AS189" s="175"/>
      <c r="AT189" s="1529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3"/>
      <c r="BN189" s="103"/>
      <c r="BO189" s="103"/>
      <c r="BP189" s="103"/>
      <c r="BQ189" s="103"/>
      <c r="BR189" s="103"/>
      <c r="BS189" s="103"/>
      <c r="BT189" s="103"/>
      <c r="BU189" s="103"/>
      <c r="BV189" s="103"/>
      <c r="BW189" s="103"/>
      <c r="BX189" s="103"/>
      <c r="BY189" s="103"/>
      <c r="BZ189" s="1529"/>
      <c r="CA189" s="1475"/>
      <c r="CB189" s="1623"/>
      <c r="CC189" s="1623"/>
      <c r="CD189" s="1623"/>
      <c r="CE189" s="1623"/>
      <c r="CF189" s="1617"/>
      <c r="CG189" s="1617"/>
      <c r="CH189" s="1617"/>
      <c r="CI189" s="1619"/>
      <c r="CJ189" s="1619"/>
      <c r="CK189" s="1619"/>
      <c r="CL189" s="1627"/>
      <c r="CM189" s="1619"/>
      <c r="CN189" s="1619"/>
      <c r="CO189" s="1619"/>
      <c r="CP189" s="1619"/>
      <c r="CQ189" s="1619"/>
      <c r="CR189" s="1619"/>
      <c r="CS189" s="1619"/>
      <c r="CT189" s="1619"/>
      <c r="CU189" s="1619"/>
      <c r="CV189" s="1619"/>
      <c r="CW189" s="1619"/>
      <c r="CX189" s="1619"/>
      <c r="CY189" s="1619"/>
      <c r="CZ189" s="1620"/>
      <c r="DA189" s="1620" t="s">
        <v>6</v>
      </c>
    </row>
    <row r="190" ht="24.75" customHeight="1">
      <c r="A190" s="1609">
        <v>5.0</v>
      </c>
      <c r="B190" s="101" t="s">
        <v>2471</v>
      </c>
      <c r="C190" s="1601" t="s">
        <v>11</v>
      </c>
      <c r="D190" s="1610" t="s">
        <v>2472</v>
      </c>
      <c r="E190" s="1601" t="s">
        <v>269</v>
      </c>
      <c r="F190" s="1610" t="s">
        <v>12</v>
      </c>
      <c r="G190" s="1610" t="s">
        <v>270</v>
      </c>
      <c r="H190" s="1610" t="s">
        <v>2400</v>
      </c>
      <c r="I190" s="1610" t="s">
        <v>2473</v>
      </c>
      <c r="J190" s="1610" t="s">
        <v>2474</v>
      </c>
      <c r="K190" s="1611">
        <v>7500.0</v>
      </c>
      <c r="L190" s="1612">
        <v>7514.156</v>
      </c>
      <c r="M190" s="1613" t="s">
        <v>1815</v>
      </c>
      <c r="N190" s="1601" t="s">
        <v>93</v>
      </c>
      <c r="O190" s="160"/>
      <c r="P190" s="1598">
        <v>45481.0</v>
      </c>
      <c r="Q190" s="103"/>
      <c r="R190" s="103" t="s">
        <v>96</v>
      </c>
      <c r="S190" s="1396"/>
      <c r="T190" s="1610" t="s">
        <v>2400</v>
      </c>
      <c r="U190" s="101" t="s">
        <v>266</v>
      </c>
      <c r="V190" s="1614" t="s">
        <v>193</v>
      </c>
      <c r="W190" s="1397">
        <v>45481.0</v>
      </c>
      <c r="X190" s="1399">
        <v>45481.49652777778</v>
      </c>
      <c r="Y190" s="1399">
        <v>45481.64513888889</v>
      </c>
      <c r="Z190" s="1397" t="str">
        <f>INT(Y190-X190)&amp;" hari "&amp;HOUR(MOD(Y190-X190,1))&amp;" jam "&amp;MINUTE(MOD(Y190-X190,1))&amp;" menit "&amp;SECOND(MOD(Y190-X190,1))</f>
        <v>0 hari 3 jam 34 menit 0</v>
      </c>
      <c r="AA190" s="103"/>
      <c r="AB190" s="1615"/>
      <c r="AC190" s="1615"/>
      <c r="AD190" s="1391" t="s">
        <v>191</v>
      </c>
      <c r="AE190" s="103" t="s">
        <v>2433</v>
      </c>
      <c r="AF190" s="101" t="s">
        <v>193</v>
      </c>
      <c r="AG190" s="101" t="s">
        <v>234</v>
      </c>
      <c r="AH190" s="175" t="s">
        <v>884</v>
      </c>
      <c r="AI190" s="101" t="s">
        <v>1828</v>
      </c>
      <c r="AJ190" s="101"/>
      <c r="AK190" s="175"/>
      <c r="AL190" s="1403"/>
      <c r="AM190" s="1416"/>
      <c r="AN190" s="1416"/>
      <c r="AO190" s="1416">
        <v>629442.0</v>
      </c>
      <c r="AP190" s="159" t="s">
        <v>192</v>
      </c>
      <c r="AQ190" s="1416"/>
      <c r="AR190" s="175"/>
      <c r="AS190" s="175"/>
      <c r="AT190" s="1529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3"/>
      <c r="BN190" s="103"/>
      <c r="BO190" s="103"/>
      <c r="BP190" s="103"/>
      <c r="BQ190" s="103"/>
      <c r="BR190" s="103"/>
      <c r="BS190" s="103"/>
      <c r="BT190" s="103"/>
      <c r="BU190" s="103"/>
      <c r="BV190" s="103"/>
      <c r="BW190" s="103"/>
      <c r="BX190" s="103"/>
      <c r="BY190" s="103"/>
      <c r="BZ190" s="1529"/>
      <c r="CA190" s="1475"/>
      <c r="CB190" s="1616"/>
      <c r="CC190" s="1616"/>
      <c r="CD190" s="1616"/>
      <c r="CE190" s="1616">
        <v>45471.82986111111</v>
      </c>
      <c r="CF190" s="1617">
        <v>45480.84722222222</v>
      </c>
      <c r="CG190" s="1617">
        <v>45480.86111111111</v>
      </c>
      <c r="CH190" s="1617">
        <v>45481.46875</v>
      </c>
      <c r="CI190" s="1618">
        <f>CH190-CE190</f>
        <v>9.638888889</v>
      </c>
      <c r="CJ190" s="1397" t="str">
        <f t="shared" ref="CJ190:CJ193" si="189">INT(CH190-CE190)&amp;" hari "&amp;HOUR(MOD(CH190-CE190,1))&amp;" jam "&amp;MINUTE(MOD(CH190-CE190,1))&amp;" menit "&amp;SECOND(MOD(CH190-CE190,1))</f>
        <v>9 hari 15 jam 20 menit 0</v>
      </c>
      <c r="CK190" s="1619"/>
      <c r="CL190" s="1628">
        <v>45481.64513888889</v>
      </c>
      <c r="CM190" s="1618">
        <f t="shared" ref="CM190:CM193" si="190">CL190-CE190</f>
        <v>9.815277778</v>
      </c>
      <c r="CN190" s="1397" t="str">
        <f t="shared" ref="CN190:CN193" si="191">INT(CL190-CE190)&amp;" hari "&amp;HOUR(MOD(CL190-CE190,1))&amp;" jam "&amp;MINUTE(MOD(CL190-CE190,1))&amp;" menit "&amp;SECOND(MOD(CL190-CE190,1))</f>
        <v>9 hari 19 jam 34 menit 0</v>
      </c>
      <c r="CO190" s="1619"/>
      <c r="CP190" s="1619"/>
      <c r="CQ190" s="1619"/>
      <c r="CR190" s="1619"/>
      <c r="CS190" s="1619"/>
      <c r="CT190" s="1619"/>
      <c r="CU190" s="1619"/>
      <c r="CV190" s="1619"/>
      <c r="CW190" s="1619"/>
      <c r="CX190" s="1619"/>
      <c r="CY190" s="1619"/>
      <c r="CZ190" s="1620"/>
      <c r="DA190" s="1620" t="s">
        <v>11</v>
      </c>
    </row>
    <row r="191" ht="27.75" customHeight="1">
      <c r="A191" s="1609">
        <v>6.0</v>
      </c>
      <c r="B191" s="54" t="s">
        <v>2398</v>
      </c>
      <c r="C191" s="1601" t="s">
        <v>6</v>
      </c>
      <c r="D191" s="1610" t="s">
        <v>2475</v>
      </c>
      <c r="E191" s="1601" t="s">
        <v>1768</v>
      </c>
      <c r="F191" s="1610" t="s">
        <v>1474</v>
      </c>
      <c r="G191" s="1610" t="s">
        <v>330</v>
      </c>
      <c r="H191" s="1610" t="s">
        <v>2463</v>
      </c>
      <c r="I191" s="1610" t="s">
        <v>2476</v>
      </c>
      <c r="J191" s="1610" t="s">
        <v>2477</v>
      </c>
      <c r="K191" s="1611">
        <v>50000.0</v>
      </c>
      <c r="L191" s="1612">
        <v>54415.0</v>
      </c>
      <c r="M191" s="1629" t="s">
        <v>1815</v>
      </c>
      <c r="N191" s="1601" t="s">
        <v>93</v>
      </c>
      <c r="O191" s="160"/>
      <c r="P191" s="1598">
        <v>45488.0</v>
      </c>
      <c r="Q191" s="105"/>
      <c r="R191" s="103" t="s">
        <v>1825</v>
      </c>
      <c r="S191" s="247"/>
      <c r="T191" s="1610"/>
      <c r="U191" s="101"/>
      <c r="V191" s="1614" t="s">
        <v>193</v>
      </c>
      <c r="W191" s="1397">
        <v>45488.0</v>
      </c>
      <c r="X191" s="1399"/>
      <c r="Y191" s="1399"/>
      <c r="Z191" s="1397"/>
      <c r="AA191" s="103"/>
      <c r="AB191" s="1615"/>
      <c r="AC191" s="1615"/>
      <c r="AD191" s="1391" t="s">
        <v>957</v>
      </c>
      <c r="AE191" s="103" t="s">
        <v>1521</v>
      </c>
      <c r="AF191" s="101" t="s">
        <v>193</v>
      </c>
      <c r="AG191" s="103"/>
      <c r="AH191" s="175"/>
      <c r="AI191" s="103"/>
      <c r="AJ191" s="101"/>
      <c r="AK191" s="175"/>
      <c r="AL191" s="1403"/>
      <c r="AM191" s="1416"/>
      <c r="AN191" s="1416"/>
      <c r="AO191" s="1416">
        <v>701116.0</v>
      </c>
      <c r="AP191" s="159" t="s">
        <v>192</v>
      </c>
      <c r="AQ191" s="1416"/>
      <c r="AR191" s="175"/>
      <c r="AS191" s="175"/>
      <c r="AT191" s="1529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3"/>
      <c r="BN191" s="103"/>
      <c r="BO191" s="103"/>
      <c r="BP191" s="103"/>
      <c r="BQ191" s="103"/>
      <c r="BR191" s="103"/>
      <c r="BS191" s="103"/>
      <c r="BT191" s="103"/>
      <c r="BU191" s="103"/>
      <c r="BV191" s="103"/>
      <c r="BW191" s="103"/>
      <c r="BX191" s="103"/>
      <c r="BY191" s="103"/>
      <c r="BZ191" s="1529"/>
      <c r="CA191" s="1475"/>
      <c r="CB191" s="1616"/>
      <c r="CC191" s="1616"/>
      <c r="CD191" s="1616"/>
      <c r="CE191" s="1616">
        <v>45481.34722222222</v>
      </c>
      <c r="CF191" s="1617">
        <v>45481.34722222222</v>
      </c>
      <c r="CG191" s="1617">
        <v>45481.552083333336</v>
      </c>
      <c r="CH191" s="1617">
        <v>45482.506944444445</v>
      </c>
      <c r="CI191" s="1618"/>
      <c r="CJ191" s="1397" t="str">
        <f t="shared" si="189"/>
        <v>1 hari 3 jam 50 menit 0</v>
      </c>
      <c r="CK191" s="1619"/>
      <c r="CL191" s="1616">
        <v>45482.947916666664</v>
      </c>
      <c r="CM191" s="1618">
        <f t="shared" si="190"/>
        <v>1.600694444</v>
      </c>
      <c r="CN191" s="1397" t="str">
        <f t="shared" si="191"/>
        <v>1 hari 14 jam 25 menit 0</v>
      </c>
      <c r="CO191" s="1619"/>
      <c r="CP191" s="1619"/>
      <c r="CQ191" s="1619"/>
      <c r="CR191" s="1619"/>
      <c r="CS191" s="1619"/>
      <c r="CT191" s="1619"/>
      <c r="CU191" s="1619"/>
      <c r="CV191" s="1619"/>
      <c r="CW191" s="1619"/>
      <c r="CX191" s="1619"/>
      <c r="CY191" s="1619"/>
      <c r="CZ191" s="1620"/>
      <c r="DA191" s="1620" t="s">
        <v>6</v>
      </c>
    </row>
    <row r="192" ht="27.75" customHeight="1">
      <c r="A192" s="1609">
        <v>7.0</v>
      </c>
      <c r="B192" s="54" t="s">
        <v>2398</v>
      </c>
      <c r="C192" s="1601" t="s">
        <v>11</v>
      </c>
      <c r="D192" s="1610" t="s">
        <v>2478</v>
      </c>
      <c r="E192" s="1601" t="s">
        <v>385</v>
      </c>
      <c r="F192" s="1610" t="s">
        <v>42</v>
      </c>
      <c r="G192" s="1610" t="s">
        <v>2425</v>
      </c>
      <c r="H192" s="1610" t="s">
        <v>2426</v>
      </c>
      <c r="I192" s="1610" t="s">
        <v>2479</v>
      </c>
      <c r="J192" s="1610" t="s">
        <v>2480</v>
      </c>
      <c r="K192" s="1611">
        <v>7500.0</v>
      </c>
      <c r="L192" s="1612">
        <v>7505.455</v>
      </c>
      <c r="M192" s="1613" t="s">
        <v>1815</v>
      </c>
      <c r="N192" s="1601" t="s">
        <v>93</v>
      </c>
      <c r="O192" s="160"/>
      <c r="P192" s="1598">
        <v>45482.0</v>
      </c>
      <c r="Q192" s="105"/>
      <c r="R192" s="103" t="s">
        <v>96</v>
      </c>
      <c r="S192" s="247"/>
      <c r="T192" s="1610" t="s">
        <v>2429</v>
      </c>
      <c r="U192" s="101" t="s">
        <v>266</v>
      </c>
      <c r="V192" s="1614" t="s">
        <v>193</v>
      </c>
      <c r="W192" s="1397">
        <v>45482.0</v>
      </c>
      <c r="X192" s="1399">
        <v>45482.520833333336</v>
      </c>
      <c r="Y192" s="1399">
        <v>45482.947916666664</v>
      </c>
      <c r="Z192" s="1397" t="str">
        <f t="shared" ref="Z192:Z194" si="192">INT(Y192-X192)&amp;" hari "&amp;HOUR(MOD(Y192-X192,1))&amp;" jam "&amp;MINUTE(MOD(Y192-X192,1))&amp;" menit "&amp;SECOND(MOD(Y192-X192,1))</f>
        <v>0 hari 10 jam 15 menit 0</v>
      </c>
      <c r="AA192" s="103"/>
      <c r="AB192" s="1615"/>
      <c r="AC192" s="1615"/>
      <c r="AD192" s="1391" t="s">
        <v>191</v>
      </c>
      <c r="AE192" s="103" t="s">
        <v>2481</v>
      </c>
      <c r="AF192" s="101" t="s">
        <v>193</v>
      </c>
      <c r="AG192" s="101" t="s">
        <v>234</v>
      </c>
      <c r="AH192" s="175" t="s">
        <v>884</v>
      </c>
      <c r="AI192" s="101" t="s">
        <v>1828</v>
      </c>
      <c r="AJ192" s="101"/>
      <c r="AK192" s="175"/>
      <c r="AL192" s="1403"/>
      <c r="AM192" s="1416"/>
      <c r="AN192" s="1416"/>
      <c r="AO192" s="1416">
        <v>598985.0</v>
      </c>
      <c r="AP192" s="159" t="s">
        <v>192</v>
      </c>
      <c r="AQ192" s="1416"/>
      <c r="AR192" s="175"/>
      <c r="AS192" s="175"/>
      <c r="AT192" s="1529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3"/>
      <c r="BN192" s="103"/>
      <c r="BO192" s="103"/>
      <c r="BP192" s="103"/>
      <c r="BQ192" s="103"/>
      <c r="BR192" s="103"/>
      <c r="BS192" s="103"/>
      <c r="BT192" s="103"/>
      <c r="BU192" s="103"/>
      <c r="BV192" s="103"/>
      <c r="BW192" s="103"/>
      <c r="BX192" s="103"/>
      <c r="BY192" s="103"/>
      <c r="BZ192" s="1529"/>
      <c r="CA192" s="1475"/>
      <c r="CB192" s="1616"/>
      <c r="CC192" s="1616"/>
      <c r="CD192" s="1616"/>
      <c r="CE192" s="1616">
        <v>45481.34722222222</v>
      </c>
      <c r="CF192" s="1617">
        <v>45481.34722222222</v>
      </c>
      <c r="CG192" s="1617">
        <v>45481.552083333336</v>
      </c>
      <c r="CH192" s="1617">
        <v>45482.506944444445</v>
      </c>
      <c r="CI192" s="1618"/>
      <c r="CJ192" s="1397" t="str">
        <f t="shared" si="189"/>
        <v>1 hari 3 jam 50 menit 0</v>
      </c>
      <c r="CK192" s="1619"/>
      <c r="CL192" s="1616">
        <v>45482.947916666664</v>
      </c>
      <c r="CM192" s="1618">
        <f t="shared" si="190"/>
        <v>1.600694444</v>
      </c>
      <c r="CN192" s="1397" t="str">
        <f t="shared" si="191"/>
        <v>1 hari 14 jam 25 menit 0</v>
      </c>
      <c r="CO192" s="1619"/>
      <c r="CP192" s="1619"/>
      <c r="CQ192" s="1619"/>
      <c r="CR192" s="1619"/>
      <c r="CS192" s="1619"/>
      <c r="CT192" s="1619"/>
      <c r="CU192" s="1619"/>
      <c r="CV192" s="1619"/>
      <c r="CW192" s="1619"/>
      <c r="CX192" s="1619"/>
      <c r="CY192" s="1619"/>
      <c r="CZ192" s="1620"/>
      <c r="DA192" s="1620" t="s">
        <v>11</v>
      </c>
    </row>
    <row r="193" ht="27.75" customHeight="1">
      <c r="A193" s="1609">
        <v>8.0</v>
      </c>
      <c r="B193" s="54" t="s">
        <v>2398</v>
      </c>
      <c r="C193" s="1601" t="s">
        <v>13</v>
      </c>
      <c r="D193" s="1610" t="s">
        <v>2482</v>
      </c>
      <c r="E193" s="1601" t="s">
        <v>1968</v>
      </c>
      <c r="F193" s="1610" t="s">
        <v>2483</v>
      </c>
      <c r="G193" s="1610" t="s">
        <v>2484</v>
      </c>
      <c r="H193" s="1610" t="s">
        <v>2485</v>
      </c>
      <c r="I193" s="1610" t="s">
        <v>2486</v>
      </c>
      <c r="J193" s="1610" t="s">
        <v>2487</v>
      </c>
      <c r="K193" s="1611">
        <v>7500.0</v>
      </c>
      <c r="L193" s="1612">
        <v>7452.865</v>
      </c>
      <c r="M193" s="1613" t="s">
        <v>1815</v>
      </c>
      <c r="N193" s="1601" t="s">
        <v>2488</v>
      </c>
      <c r="O193" s="160"/>
      <c r="P193" s="1598">
        <v>45511.0</v>
      </c>
      <c r="Q193" s="105"/>
      <c r="R193" s="103" t="s">
        <v>1974</v>
      </c>
      <c r="S193" s="247"/>
      <c r="T193" s="1610" t="s">
        <v>1975</v>
      </c>
      <c r="U193" s="101" t="s">
        <v>634</v>
      </c>
      <c r="V193" s="1614" t="s">
        <v>193</v>
      </c>
      <c r="W193" s="1397">
        <v>45511.0</v>
      </c>
      <c r="X193" s="1399">
        <v>45511.15972222222</v>
      </c>
      <c r="Y193" s="1399">
        <v>45511.88125</v>
      </c>
      <c r="Z193" s="1397" t="str">
        <f t="shared" si="192"/>
        <v>0 hari 17 jam 19 menit 0</v>
      </c>
      <c r="AA193" s="103"/>
      <c r="AB193" s="1615"/>
      <c r="AC193" s="1615"/>
      <c r="AD193" s="1391" t="s">
        <v>191</v>
      </c>
      <c r="AE193" s="103" t="s">
        <v>2489</v>
      </c>
      <c r="AF193" s="101" t="s">
        <v>193</v>
      </c>
      <c r="AG193" s="103"/>
      <c r="AH193" s="175"/>
      <c r="AI193" s="103"/>
      <c r="AJ193" s="101"/>
      <c r="AK193" s="175"/>
      <c r="AL193" s="1403"/>
      <c r="AM193" s="1416"/>
      <c r="AN193" s="1416"/>
      <c r="AO193" s="1416">
        <v>1020000.0</v>
      </c>
      <c r="AP193" s="159" t="s">
        <v>192</v>
      </c>
      <c r="AQ193" s="1416"/>
      <c r="AR193" s="175"/>
      <c r="AS193" s="175"/>
      <c r="AT193" s="1529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3"/>
      <c r="BN193" s="103"/>
      <c r="BO193" s="103"/>
      <c r="BP193" s="103"/>
      <c r="BQ193" s="103"/>
      <c r="BR193" s="103"/>
      <c r="BS193" s="103"/>
      <c r="BT193" s="103"/>
      <c r="BU193" s="103"/>
      <c r="BV193" s="103"/>
      <c r="BW193" s="103"/>
      <c r="BX193" s="103"/>
      <c r="BY193" s="103"/>
      <c r="BZ193" s="1529"/>
      <c r="CA193" s="1475"/>
      <c r="CB193" s="1616"/>
      <c r="CC193" s="1616"/>
      <c r="CD193" s="1616"/>
      <c r="CE193" s="1616">
        <v>45481.34722222222</v>
      </c>
      <c r="CF193" s="1617">
        <v>45481.34722222222</v>
      </c>
      <c r="CG193" s="1617">
        <v>45481.552083333336</v>
      </c>
      <c r="CH193" s="1617">
        <v>45482.506944444445</v>
      </c>
      <c r="CI193" s="1618"/>
      <c r="CJ193" s="1397" t="str">
        <f t="shared" si="189"/>
        <v>1 hari 3 jam 50 menit 0</v>
      </c>
      <c r="CK193" s="1619"/>
      <c r="CL193" s="1616">
        <v>45482.947916666664</v>
      </c>
      <c r="CM193" s="1618">
        <f t="shared" si="190"/>
        <v>1.600694444</v>
      </c>
      <c r="CN193" s="1397" t="str">
        <f t="shared" si="191"/>
        <v>1 hari 14 jam 25 menit 0</v>
      </c>
      <c r="CO193" s="1619"/>
      <c r="CP193" s="1619"/>
      <c r="CQ193" s="1619"/>
      <c r="CR193" s="1619"/>
      <c r="CS193" s="1619"/>
      <c r="CT193" s="1619"/>
      <c r="CU193" s="1619"/>
      <c r="CV193" s="1619"/>
      <c r="CW193" s="1619"/>
      <c r="CX193" s="1619"/>
      <c r="CY193" s="1619"/>
      <c r="CZ193" s="1620"/>
      <c r="DA193" s="1620" t="s">
        <v>13</v>
      </c>
    </row>
    <row r="194" ht="27.75" customHeight="1">
      <c r="A194" s="1609">
        <v>9.0</v>
      </c>
      <c r="B194" s="54" t="s">
        <v>2398</v>
      </c>
      <c r="C194" s="1601" t="s">
        <v>6</v>
      </c>
      <c r="D194" s="1610" t="s">
        <v>2490</v>
      </c>
      <c r="E194" s="1601" t="s">
        <v>2491</v>
      </c>
      <c r="F194" s="1610" t="s">
        <v>2492</v>
      </c>
      <c r="G194" s="1610" t="s">
        <v>2493</v>
      </c>
      <c r="H194" s="1610" t="s">
        <v>2494</v>
      </c>
      <c r="I194" s="1610" t="s">
        <v>2495</v>
      </c>
      <c r="J194" s="1610" t="s">
        <v>2496</v>
      </c>
      <c r="K194" s="1611">
        <v>7500.0</v>
      </c>
      <c r="L194" s="1612">
        <v>7774.139</v>
      </c>
      <c r="M194" s="1613" t="s">
        <v>1815</v>
      </c>
      <c r="N194" s="1601" t="s">
        <v>2497</v>
      </c>
      <c r="O194" s="160"/>
      <c r="P194" s="1598">
        <v>45512.0</v>
      </c>
      <c r="Q194" s="105"/>
      <c r="R194" s="103" t="s">
        <v>2498</v>
      </c>
      <c r="S194" s="247"/>
      <c r="T194" s="1610" t="s">
        <v>2499</v>
      </c>
      <c r="U194" s="101" t="s">
        <v>2500</v>
      </c>
      <c r="V194" s="1614" t="s">
        <v>193</v>
      </c>
      <c r="W194" s="1397">
        <v>45512.0</v>
      </c>
      <c r="X194" s="1399">
        <v>45512.29513888889</v>
      </c>
      <c r="Y194" s="1399">
        <v>45512.40416666667</v>
      </c>
      <c r="Z194" s="1397" t="str">
        <f t="shared" si="192"/>
        <v>0 hari 2 jam 37 menit 0</v>
      </c>
      <c r="AA194" s="100"/>
      <c r="AB194" s="100"/>
      <c r="AC194" s="100"/>
      <c r="AD194" s="1391" t="s">
        <v>191</v>
      </c>
      <c r="AE194" s="100" t="s">
        <v>2501</v>
      </c>
      <c r="AF194" s="101" t="s">
        <v>193</v>
      </c>
      <c r="AG194" s="100"/>
      <c r="AH194" s="175"/>
      <c r="AI194" s="100"/>
      <c r="AJ194" s="101"/>
      <c r="AK194" s="175"/>
      <c r="AL194" s="1403"/>
      <c r="AM194" s="1416"/>
      <c r="AN194" s="1416"/>
      <c r="AO194" s="1416">
        <v>740000.0</v>
      </c>
      <c r="AP194" s="159" t="s">
        <v>192</v>
      </c>
      <c r="AQ194" s="1416"/>
      <c r="AR194" s="175"/>
      <c r="AS194" s="175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  <c r="BY194" s="100"/>
      <c r="BZ194" s="223"/>
      <c r="CA194" s="224"/>
      <c r="CB194" s="223"/>
      <c r="CC194" s="223"/>
      <c r="CD194" s="223"/>
      <c r="CE194" s="223"/>
      <c r="CF194" s="223"/>
      <c r="CG194" s="223"/>
      <c r="CH194" s="223"/>
      <c r="CI194" s="223"/>
      <c r="CJ194" s="223"/>
      <c r="CK194" s="223"/>
      <c r="CL194" s="223"/>
      <c r="CM194" s="223"/>
      <c r="CN194" s="223"/>
      <c r="CO194" s="223"/>
      <c r="CP194" s="223"/>
      <c r="CQ194" s="223"/>
      <c r="CR194" s="223"/>
      <c r="CS194" s="223"/>
      <c r="CT194" s="223"/>
      <c r="CU194" s="223"/>
      <c r="CV194" s="223"/>
      <c r="CW194" s="223"/>
      <c r="CX194" s="223"/>
      <c r="CY194" s="223"/>
      <c r="CZ194" s="226"/>
      <c r="DA194" s="226" t="s">
        <v>6</v>
      </c>
    </row>
    <row r="195" ht="27.75" customHeight="1">
      <c r="A195" s="1609">
        <v>10.0</v>
      </c>
      <c r="B195" s="54" t="s">
        <v>2398</v>
      </c>
      <c r="C195" s="1601" t="s">
        <v>6</v>
      </c>
      <c r="D195" s="1610" t="s">
        <v>2502</v>
      </c>
      <c r="E195" s="1601" t="s">
        <v>1768</v>
      </c>
      <c r="F195" s="1610" t="s">
        <v>1474</v>
      </c>
      <c r="G195" s="1610" t="s">
        <v>330</v>
      </c>
      <c r="H195" s="1610" t="s">
        <v>2463</v>
      </c>
      <c r="I195" s="1610" t="s">
        <v>2503</v>
      </c>
      <c r="J195" s="1610" t="s">
        <v>2504</v>
      </c>
      <c r="K195" s="1611">
        <v>50000.0</v>
      </c>
      <c r="L195" s="1611">
        <v>50000.0</v>
      </c>
      <c r="M195" s="1613" t="s">
        <v>1815</v>
      </c>
      <c r="N195" s="1601" t="s">
        <v>93</v>
      </c>
      <c r="O195" s="160"/>
      <c r="P195" s="1598">
        <v>45528.0</v>
      </c>
      <c r="Q195" s="105"/>
      <c r="R195" s="103" t="s">
        <v>1825</v>
      </c>
      <c r="S195" s="247"/>
      <c r="T195" s="1610"/>
      <c r="U195" s="101"/>
      <c r="V195" s="1614" t="s">
        <v>193</v>
      </c>
      <c r="W195" s="1397">
        <v>45528.0</v>
      </c>
      <c r="X195" s="1399"/>
      <c r="Y195" s="1399"/>
      <c r="Z195" s="1397"/>
      <c r="AA195" s="103"/>
      <c r="AB195" s="1615"/>
      <c r="AC195" s="1615"/>
      <c r="AD195" s="1391" t="s">
        <v>957</v>
      </c>
      <c r="AE195" s="103" t="s">
        <v>1521</v>
      </c>
      <c r="AF195" s="101" t="s">
        <v>193</v>
      </c>
      <c r="AG195" s="103"/>
      <c r="AH195" s="175"/>
      <c r="AI195" s="103"/>
      <c r="AJ195" s="101"/>
      <c r="AK195" s="175"/>
      <c r="AL195" s="1403"/>
      <c r="AM195" s="1416"/>
      <c r="AN195" s="1416"/>
      <c r="AO195" s="1416">
        <v>691197.0</v>
      </c>
      <c r="AP195" s="159" t="s">
        <v>192</v>
      </c>
      <c r="AQ195" s="1416"/>
      <c r="AR195" s="175"/>
      <c r="AS195" s="175"/>
      <c r="AT195" s="1529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3"/>
      <c r="BN195" s="103"/>
      <c r="BO195" s="103"/>
      <c r="BP195" s="103"/>
      <c r="BQ195" s="103"/>
      <c r="BR195" s="103"/>
      <c r="BS195" s="103"/>
      <c r="BT195" s="103"/>
      <c r="BU195" s="103"/>
      <c r="BV195" s="103"/>
      <c r="BW195" s="103"/>
      <c r="BX195" s="103"/>
      <c r="BY195" s="103"/>
      <c r="BZ195" s="1529"/>
      <c r="CA195" s="1475"/>
      <c r="CB195" s="1616"/>
      <c r="CC195" s="1616"/>
      <c r="CD195" s="1616"/>
      <c r="CE195" s="1616">
        <v>45481.34722222222</v>
      </c>
      <c r="CF195" s="1617">
        <v>45481.34722222222</v>
      </c>
      <c r="CG195" s="1617">
        <v>45481.552083333336</v>
      </c>
      <c r="CH195" s="1617">
        <v>45482.506944444445</v>
      </c>
      <c r="CI195" s="1618"/>
      <c r="CJ195" s="1397" t="str">
        <f t="shared" ref="CJ195:CJ204" si="193">INT(CH195-CE195)&amp;" hari "&amp;HOUR(MOD(CH195-CE195,1))&amp;" jam "&amp;MINUTE(MOD(CH195-CE195,1))&amp;" menit "&amp;SECOND(MOD(CH195-CE195,1))</f>
        <v>1 hari 3 jam 50 menit 0</v>
      </c>
      <c r="CK195" s="1619"/>
      <c r="CL195" s="1616">
        <v>45482.947916666664</v>
      </c>
      <c r="CM195" s="1618">
        <f t="shared" ref="CM195:CM204" si="194">CL195-CE195</f>
        <v>1.600694444</v>
      </c>
      <c r="CN195" s="1397" t="str">
        <f t="shared" ref="CN195:CN204" si="195">INT(CL195-CE195)&amp;" hari "&amp;HOUR(MOD(CL195-CE195,1))&amp;" jam "&amp;MINUTE(MOD(CL195-CE195,1))&amp;" menit "&amp;SECOND(MOD(CL195-CE195,1))</f>
        <v>1 hari 14 jam 25 menit 0</v>
      </c>
      <c r="CO195" s="1619"/>
      <c r="CP195" s="1619"/>
      <c r="CQ195" s="1619"/>
      <c r="CR195" s="1619"/>
      <c r="CS195" s="1619"/>
      <c r="CT195" s="1619"/>
      <c r="CU195" s="1619"/>
      <c r="CV195" s="1619"/>
      <c r="CW195" s="1619"/>
      <c r="CX195" s="1619"/>
      <c r="CY195" s="1619"/>
      <c r="CZ195" s="1620"/>
      <c r="DA195" s="1620" t="s">
        <v>6</v>
      </c>
    </row>
    <row r="196" ht="27.75" customHeight="1">
      <c r="A196" s="1609">
        <v>11.0</v>
      </c>
      <c r="B196" s="54" t="s">
        <v>2505</v>
      </c>
      <c r="C196" s="1610" t="s">
        <v>6</v>
      </c>
      <c r="D196" s="1610" t="s">
        <v>2506</v>
      </c>
      <c r="E196" s="1601" t="s">
        <v>2507</v>
      </c>
      <c r="F196" s="1610" t="s">
        <v>2492</v>
      </c>
      <c r="G196" s="1610" t="s">
        <v>2493</v>
      </c>
      <c r="H196" s="1610" t="s">
        <v>2508</v>
      </c>
      <c r="I196" s="1610" t="s">
        <v>2509</v>
      </c>
      <c r="J196" s="1610" t="s">
        <v>2200</v>
      </c>
      <c r="K196" s="1630">
        <v>7500.0</v>
      </c>
      <c r="L196" s="1631">
        <v>7579.393</v>
      </c>
      <c r="M196" s="1613" t="s">
        <v>1815</v>
      </c>
      <c r="N196" s="1601" t="s">
        <v>93</v>
      </c>
      <c r="O196" s="160"/>
      <c r="P196" s="1598">
        <v>45525.0</v>
      </c>
      <c r="Q196" s="247"/>
      <c r="R196" s="103" t="s">
        <v>2510</v>
      </c>
      <c r="S196" s="247"/>
      <c r="T196" s="1610" t="s">
        <v>2499</v>
      </c>
      <c r="U196" s="101" t="s">
        <v>2500</v>
      </c>
      <c r="V196" s="1614" t="s">
        <v>193</v>
      </c>
      <c r="W196" s="1397">
        <v>45525.0</v>
      </c>
      <c r="X196" s="1399">
        <v>45525.243055555555</v>
      </c>
      <c r="Y196" s="1399">
        <v>45525.36319444444</v>
      </c>
      <c r="Z196" s="1397" t="str">
        <f t="shared" ref="Z196:Z204" si="196">INT(Y196-X196)&amp;" hari "&amp;HOUR(MOD(Y196-X196,1))&amp;" jam "&amp;MINUTE(MOD(Y196-X196,1))&amp;" menit "&amp;SECOND(MOD(Y196-X196,1))</f>
        <v>0 hari 2 jam 53 menit 0</v>
      </c>
      <c r="AA196" s="103"/>
      <c r="AB196" s="1615"/>
      <c r="AC196" s="1615"/>
      <c r="AD196" s="1391" t="s">
        <v>191</v>
      </c>
      <c r="AE196" s="100" t="s">
        <v>2511</v>
      </c>
      <c r="AF196" s="101" t="s">
        <v>193</v>
      </c>
      <c r="AG196" s="103"/>
      <c r="AH196" s="175" t="s">
        <v>884</v>
      </c>
      <c r="AI196" s="103"/>
      <c r="AJ196" s="101"/>
      <c r="AK196" s="175"/>
      <c r="AL196" s="1403"/>
      <c r="AM196" s="1416"/>
      <c r="AN196" s="1416"/>
      <c r="AO196" s="1416">
        <v>735000.0</v>
      </c>
      <c r="AP196" s="159" t="s">
        <v>192</v>
      </c>
      <c r="AQ196" s="1416"/>
      <c r="AR196" s="175"/>
      <c r="AS196" s="175"/>
      <c r="AT196" s="1529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3"/>
      <c r="BN196" s="103"/>
      <c r="BO196" s="103"/>
      <c r="BP196" s="103"/>
      <c r="BQ196" s="103"/>
      <c r="BR196" s="103"/>
      <c r="BS196" s="103"/>
      <c r="BT196" s="103"/>
      <c r="BU196" s="103"/>
      <c r="BV196" s="103"/>
      <c r="BW196" s="103"/>
      <c r="BX196" s="103"/>
      <c r="BY196" s="103"/>
      <c r="BZ196" s="1529"/>
      <c r="CA196" s="1475"/>
      <c r="CB196" s="1616"/>
      <c r="CC196" s="1616"/>
      <c r="CD196" s="1616"/>
      <c r="CE196" s="1616">
        <v>45481.34722222222</v>
      </c>
      <c r="CF196" s="1617">
        <v>45481.34722222222</v>
      </c>
      <c r="CG196" s="1617">
        <v>45481.552083333336</v>
      </c>
      <c r="CH196" s="1617">
        <v>45482.506944444445</v>
      </c>
      <c r="CI196" s="1618"/>
      <c r="CJ196" s="1397" t="str">
        <f t="shared" si="193"/>
        <v>1 hari 3 jam 50 menit 0</v>
      </c>
      <c r="CK196" s="1619"/>
      <c r="CL196" s="1616">
        <v>45482.947916666664</v>
      </c>
      <c r="CM196" s="1618">
        <f t="shared" si="194"/>
        <v>1.600694444</v>
      </c>
      <c r="CN196" s="1397" t="str">
        <f t="shared" si="195"/>
        <v>1 hari 14 jam 25 menit 0</v>
      </c>
      <c r="CO196" s="1619"/>
      <c r="CP196" s="1619"/>
      <c r="CQ196" s="1619"/>
      <c r="CR196" s="1619"/>
      <c r="CS196" s="1619"/>
      <c r="CT196" s="1619"/>
      <c r="CU196" s="1619"/>
      <c r="CV196" s="1619"/>
      <c r="CW196" s="1619"/>
      <c r="CX196" s="1619"/>
      <c r="CY196" s="1619"/>
      <c r="CZ196" s="1620"/>
      <c r="DA196" s="1620" t="s">
        <v>6</v>
      </c>
    </row>
    <row r="197" ht="30.75" customHeight="1">
      <c r="A197" s="1609">
        <v>12.0</v>
      </c>
      <c r="B197" s="54" t="s">
        <v>2398</v>
      </c>
      <c r="C197" s="1610" t="s">
        <v>11</v>
      </c>
      <c r="D197" s="1610" t="s">
        <v>2512</v>
      </c>
      <c r="E197" s="1610" t="s">
        <v>2513</v>
      </c>
      <c r="F197" s="1610" t="s">
        <v>12</v>
      </c>
      <c r="G197" s="1601" t="s">
        <v>270</v>
      </c>
      <c r="H197" s="1610" t="s">
        <v>2400</v>
      </c>
      <c r="I197" s="1610" t="s">
        <v>2514</v>
      </c>
      <c r="J197" s="1610" t="s">
        <v>2515</v>
      </c>
      <c r="K197" s="1611">
        <v>7500.0</v>
      </c>
      <c r="L197" s="1612">
        <v>7515.709</v>
      </c>
      <c r="M197" s="1613" t="s">
        <v>1815</v>
      </c>
      <c r="N197" s="1610" t="s">
        <v>2516</v>
      </c>
      <c r="O197" s="160"/>
      <c r="P197" s="1598">
        <v>45543.0</v>
      </c>
      <c r="Q197" s="105"/>
      <c r="R197" s="103" t="s">
        <v>96</v>
      </c>
      <c r="S197" s="247"/>
      <c r="T197" s="1610" t="s">
        <v>2400</v>
      </c>
      <c r="U197" s="101" t="s">
        <v>266</v>
      </c>
      <c r="V197" s="1614" t="s">
        <v>193</v>
      </c>
      <c r="W197" s="1397">
        <v>45543.0</v>
      </c>
      <c r="X197" s="1399">
        <v>45543.083333333336</v>
      </c>
      <c r="Y197" s="1399">
        <v>45543.52638888889</v>
      </c>
      <c r="Z197" s="1397" t="str">
        <f t="shared" si="196"/>
        <v>0 hari 10 jam 38 menit 0</v>
      </c>
      <c r="AA197" s="103"/>
      <c r="AB197" s="1615"/>
      <c r="AC197" s="1615"/>
      <c r="AD197" s="1391" t="s">
        <v>191</v>
      </c>
      <c r="AE197" s="103" t="s">
        <v>2517</v>
      </c>
      <c r="AF197" s="101" t="s">
        <v>193</v>
      </c>
      <c r="AG197" s="101" t="s">
        <v>234</v>
      </c>
      <c r="AH197" s="175" t="s">
        <v>884</v>
      </c>
      <c r="AI197" s="101" t="s">
        <v>1828</v>
      </c>
      <c r="AJ197" s="101"/>
      <c r="AK197" s="175"/>
      <c r="AL197" s="1403"/>
      <c r="AM197" s="1416"/>
      <c r="AN197" s="1416"/>
      <c r="AO197" s="1416">
        <v>629442.0</v>
      </c>
      <c r="AP197" s="159" t="s">
        <v>192</v>
      </c>
      <c r="AQ197" s="1416"/>
      <c r="AR197" s="175"/>
      <c r="AS197" s="175"/>
      <c r="AT197" s="1529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3"/>
      <c r="BN197" s="103"/>
      <c r="BO197" s="103"/>
      <c r="BP197" s="103"/>
      <c r="BQ197" s="103"/>
      <c r="BR197" s="103"/>
      <c r="BS197" s="103"/>
      <c r="BT197" s="103"/>
      <c r="BU197" s="103"/>
      <c r="BV197" s="103"/>
      <c r="BW197" s="103"/>
      <c r="BX197" s="103"/>
      <c r="BY197" s="103"/>
      <c r="BZ197" s="1529"/>
      <c r="CA197" s="1475"/>
      <c r="CB197" s="1616"/>
      <c r="CC197" s="1616"/>
      <c r="CD197" s="1616"/>
      <c r="CE197" s="1616">
        <v>45481.34722222222</v>
      </c>
      <c r="CF197" s="1617">
        <v>45481.34722222222</v>
      </c>
      <c r="CG197" s="1617">
        <v>45481.552083333336</v>
      </c>
      <c r="CH197" s="1617">
        <v>45482.506944444445</v>
      </c>
      <c r="CI197" s="1618"/>
      <c r="CJ197" s="1397" t="str">
        <f t="shared" si="193"/>
        <v>1 hari 3 jam 50 menit 0</v>
      </c>
      <c r="CK197" s="1619"/>
      <c r="CL197" s="1616">
        <v>45482.947916666664</v>
      </c>
      <c r="CM197" s="1618">
        <f t="shared" si="194"/>
        <v>1.600694444</v>
      </c>
      <c r="CN197" s="1397" t="str">
        <f t="shared" si="195"/>
        <v>1 hari 14 jam 25 menit 0</v>
      </c>
      <c r="CO197" s="1619"/>
      <c r="CP197" s="1619"/>
      <c r="CQ197" s="1619"/>
      <c r="CR197" s="1619"/>
      <c r="CS197" s="1619"/>
      <c r="CT197" s="1619"/>
      <c r="CU197" s="1619"/>
      <c r="CV197" s="1619"/>
      <c r="CW197" s="1619"/>
      <c r="CX197" s="1619"/>
      <c r="CY197" s="1619"/>
      <c r="CZ197" s="1620"/>
      <c r="DA197" s="1620" t="s">
        <v>11</v>
      </c>
      <c r="DB197" s="104"/>
      <c r="DC197" s="104"/>
      <c r="DD197" s="104"/>
      <c r="DE197" s="104"/>
    </row>
    <row r="198" ht="30.75" customHeight="1">
      <c r="A198" s="1609">
        <v>13.0</v>
      </c>
      <c r="B198" s="54" t="s">
        <v>2398</v>
      </c>
      <c r="C198" s="1610" t="s">
        <v>11</v>
      </c>
      <c r="D198" s="1610" t="s">
        <v>2518</v>
      </c>
      <c r="E198" s="1610" t="s">
        <v>2513</v>
      </c>
      <c r="F198" s="1610" t="s">
        <v>12</v>
      </c>
      <c r="G198" s="1601" t="s">
        <v>270</v>
      </c>
      <c r="H198" s="1610" t="s">
        <v>2400</v>
      </c>
      <c r="I198" s="1610" t="s">
        <v>2519</v>
      </c>
      <c r="J198" s="1610" t="s">
        <v>2487</v>
      </c>
      <c r="K198" s="1611">
        <v>7500.0</v>
      </c>
      <c r="L198" s="1612">
        <v>7514.308</v>
      </c>
      <c r="M198" s="1613" t="s">
        <v>1815</v>
      </c>
      <c r="N198" s="1610" t="s">
        <v>2520</v>
      </c>
      <c r="O198" s="160"/>
      <c r="P198" s="1598">
        <v>45543.0</v>
      </c>
      <c r="Q198" s="105"/>
      <c r="R198" s="103" t="s">
        <v>96</v>
      </c>
      <c r="S198" s="247"/>
      <c r="T198" s="1610" t="s">
        <v>2400</v>
      </c>
      <c r="U198" s="101" t="s">
        <v>266</v>
      </c>
      <c r="V198" s="1614" t="s">
        <v>193</v>
      </c>
      <c r="W198" s="1397">
        <v>45543.0</v>
      </c>
      <c r="X198" s="1399">
        <v>45543.90972222222</v>
      </c>
      <c r="Y198" s="1399">
        <v>45544.83194444444</v>
      </c>
      <c r="Z198" s="1397" t="str">
        <f t="shared" si="196"/>
        <v>0 hari 22 jam 8 menit 0</v>
      </c>
      <c r="AA198" s="103"/>
      <c r="AB198" s="1615"/>
      <c r="AC198" s="1615"/>
      <c r="AD198" s="1391" t="s">
        <v>191</v>
      </c>
      <c r="AE198" s="103" t="s">
        <v>2517</v>
      </c>
      <c r="AF198" s="101" t="s">
        <v>193</v>
      </c>
      <c r="AG198" s="101" t="s">
        <v>234</v>
      </c>
      <c r="AH198" s="175" t="s">
        <v>884</v>
      </c>
      <c r="AI198" s="101" t="s">
        <v>1828</v>
      </c>
      <c r="AJ198" s="101"/>
      <c r="AK198" s="175"/>
      <c r="AL198" s="1403"/>
      <c r="AM198" s="1416"/>
      <c r="AN198" s="1416"/>
      <c r="AO198" s="1416">
        <v>629442.0</v>
      </c>
      <c r="AP198" s="159" t="s">
        <v>192</v>
      </c>
      <c r="AQ198" s="1416"/>
      <c r="AR198" s="175"/>
      <c r="AS198" s="175"/>
      <c r="AT198" s="1529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3"/>
      <c r="BN198" s="103"/>
      <c r="BO198" s="103"/>
      <c r="BP198" s="103"/>
      <c r="BQ198" s="103"/>
      <c r="BR198" s="103"/>
      <c r="BS198" s="103"/>
      <c r="BT198" s="103"/>
      <c r="BU198" s="103"/>
      <c r="BV198" s="103"/>
      <c r="BW198" s="103"/>
      <c r="BX198" s="103"/>
      <c r="BY198" s="103"/>
      <c r="BZ198" s="1529"/>
      <c r="CA198" s="1475"/>
      <c r="CB198" s="1616"/>
      <c r="CC198" s="1616"/>
      <c r="CD198" s="1616"/>
      <c r="CE198" s="1616">
        <v>45481.34722222222</v>
      </c>
      <c r="CF198" s="1617">
        <v>45481.34722222222</v>
      </c>
      <c r="CG198" s="1617">
        <v>45481.552083333336</v>
      </c>
      <c r="CH198" s="1617">
        <v>45482.506944444445</v>
      </c>
      <c r="CI198" s="1618"/>
      <c r="CJ198" s="1397" t="str">
        <f t="shared" si="193"/>
        <v>1 hari 3 jam 50 menit 0</v>
      </c>
      <c r="CK198" s="1619"/>
      <c r="CL198" s="1616">
        <v>45482.947916666664</v>
      </c>
      <c r="CM198" s="1618">
        <f t="shared" si="194"/>
        <v>1.600694444</v>
      </c>
      <c r="CN198" s="1397" t="str">
        <f t="shared" si="195"/>
        <v>1 hari 14 jam 25 menit 0</v>
      </c>
      <c r="CO198" s="1619"/>
      <c r="CP198" s="1619"/>
      <c r="CQ198" s="1619"/>
      <c r="CR198" s="1619"/>
      <c r="CS198" s="1619"/>
      <c r="CT198" s="1619"/>
      <c r="CU198" s="1619"/>
      <c r="CV198" s="1619"/>
      <c r="CW198" s="1619"/>
      <c r="CX198" s="1619"/>
      <c r="CY198" s="1619"/>
      <c r="CZ198" s="1620"/>
      <c r="DA198" s="1620" t="s">
        <v>11</v>
      </c>
      <c r="DB198" s="104"/>
      <c r="DC198" s="104"/>
      <c r="DD198" s="104"/>
      <c r="DE198" s="104"/>
    </row>
    <row r="199" ht="30.75" customHeight="1">
      <c r="A199" s="1609">
        <v>14.0</v>
      </c>
      <c r="B199" s="54" t="s">
        <v>2398</v>
      </c>
      <c r="C199" s="1610" t="s">
        <v>11</v>
      </c>
      <c r="D199" s="1610" t="s">
        <v>2521</v>
      </c>
      <c r="E199" s="1610" t="s">
        <v>2513</v>
      </c>
      <c r="F199" s="1610" t="s">
        <v>12</v>
      </c>
      <c r="G199" s="1601" t="s">
        <v>270</v>
      </c>
      <c r="H199" s="1610" t="s">
        <v>2400</v>
      </c>
      <c r="I199" s="1610" t="s">
        <v>2522</v>
      </c>
      <c r="J199" s="1610" t="s">
        <v>2523</v>
      </c>
      <c r="K199" s="1611">
        <v>7500.0</v>
      </c>
      <c r="L199" s="1612">
        <v>7627.518</v>
      </c>
      <c r="M199" s="1613" t="s">
        <v>1815</v>
      </c>
      <c r="N199" s="1610" t="s">
        <v>2524</v>
      </c>
      <c r="O199" s="160"/>
      <c r="P199" s="1598">
        <v>45546.0</v>
      </c>
      <c r="Q199" s="105"/>
      <c r="R199" s="103" t="s">
        <v>96</v>
      </c>
      <c r="S199" s="247"/>
      <c r="T199" s="1610" t="s">
        <v>2400</v>
      </c>
      <c r="U199" s="101" t="s">
        <v>266</v>
      </c>
      <c r="V199" s="1614" t="s">
        <v>193</v>
      </c>
      <c r="W199" s="1397">
        <v>45546.0</v>
      </c>
      <c r="X199" s="1399">
        <v>45546.927083333336</v>
      </c>
      <c r="Y199" s="1399">
        <v>45547.38888888889</v>
      </c>
      <c r="Z199" s="1397" t="str">
        <f t="shared" si="196"/>
        <v>0 hari 11 jam 5 menit 0</v>
      </c>
      <c r="AA199" s="103"/>
      <c r="AB199" s="1615"/>
      <c r="AC199" s="1615"/>
      <c r="AD199" s="1391" t="s">
        <v>191</v>
      </c>
      <c r="AE199" s="103" t="s">
        <v>2517</v>
      </c>
      <c r="AF199" s="101" t="s">
        <v>193</v>
      </c>
      <c r="AG199" s="101" t="s">
        <v>234</v>
      </c>
      <c r="AH199" s="175" t="s">
        <v>884</v>
      </c>
      <c r="AI199" s="101" t="s">
        <v>1828</v>
      </c>
      <c r="AJ199" s="101"/>
      <c r="AK199" s="175"/>
      <c r="AL199" s="1403"/>
      <c r="AM199" s="1416"/>
      <c r="AN199" s="1416"/>
      <c r="AO199" s="1416">
        <v>850163.0</v>
      </c>
      <c r="AP199" s="159" t="s">
        <v>192</v>
      </c>
      <c r="AQ199" s="1416"/>
      <c r="AR199" s="175"/>
      <c r="AS199" s="175"/>
      <c r="AT199" s="1529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3"/>
      <c r="BN199" s="103"/>
      <c r="BO199" s="103"/>
      <c r="BP199" s="103"/>
      <c r="BQ199" s="103"/>
      <c r="BR199" s="103"/>
      <c r="BS199" s="103"/>
      <c r="BT199" s="103"/>
      <c r="BU199" s="103"/>
      <c r="BV199" s="103"/>
      <c r="BW199" s="103"/>
      <c r="BX199" s="103"/>
      <c r="BY199" s="103"/>
      <c r="BZ199" s="1529"/>
      <c r="CA199" s="1475"/>
      <c r="CB199" s="1616"/>
      <c r="CC199" s="1616"/>
      <c r="CD199" s="1616"/>
      <c r="CE199" s="1616">
        <v>45481.34722222222</v>
      </c>
      <c r="CF199" s="1617">
        <v>45481.34722222222</v>
      </c>
      <c r="CG199" s="1617">
        <v>45481.552083333336</v>
      </c>
      <c r="CH199" s="1617">
        <v>45482.506944444445</v>
      </c>
      <c r="CI199" s="1618"/>
      <c r="CJ199" s="1397" t="str">
        <f t="shared" si="193"/>
        <v>1 hari 3 jam 50 menit 0</v>
      </c>
      <c r="CK199" s="1619"/>
      <c r="CL199" s="1616">
        <v>45482.947916666664</v>
      </c>
      <c r="CM199" s="1618">
        <f t="shared" si="194"/>
        <v>1.600694444</v>
      </c>
      <c r="CN199" s="1397" t="str">
        <f t="shared" si="195"/>
        <v>1 hari 14 jam 25 menit 0</v>
      </c>
      <c r="CO199" s="1619"/>
      <c r="CP199" s="1619"/>
      <c r="CQ199" s="1619"/>
      <c r="CR199" s="1619"/>
      <c r="CS199" s="1619"/>
      <c r="CT199" s="1619"/>
      <c r="CU199" s="1619"/>
      <c r="CV199" s="1619"/>
      <c r="CW199" s="1619"/>
      <c r="CX199" s="1619"/>
      <c r="CY199" s="1619"/>
      <c r="CZ199" s="1620"/>
      <c r="DA199" s="1620" t="s">
        <v>11</v>
      </c>
      <c r="DB199" s="104"/>
      <c r="DC199" s="104"/>
      <c r="DD199" s="104"/>
      <c r="DE199" s="104"/>
    </row>
    <row r="200" ht="30.75" customHeight="1">
      <c r="A200" s="1609">
        <v>3.0</v>
      </c>
      <c r="B200" s="54" t="s">
        <v>2398</v>
      </c>
      <c r="C200" s="1610" t="s">
        <v>11</v>
      </c>
      <c r="D200" s="1610" t="s">
        <v>2525</v>
      </c>
      <c r="E200" s="1610" t="s">
        <v>2513</v>
      </c>
      <c r="F200" s="1610" t="s">
        <v>12</v>
      </c>
      <c r="G200" s="1601" t="s">
        <v>270</v>
      </c>
      <c r="H200" s="1610" t="s">
        <v>2400</v>
      </c>
      <c r="I200" s="1610" t="s">
        <v>2526</v>
      </c>
      <c r="J200" s="1610" t="s">
        <v>2527</v>
      </c>
      <c r="K200" s="1611">
        <v>7500.0</v>
      </c>
      <c r="L200" s="1612">
        <v>7551.811</v>
      </c>
      <c r="M200" s="1613" t="s">
        <v>1815</v>
      </c>
      <c r="N200" s="1610" t="s">
        <v>2528</v>
      </c>
      <c r="O200" s="160"/>
      <c r="P200" s="1598">
        <v>45548.0</v>
      </c>
      <c r="Q200" s="105"/>
      <c r="R200" s="103" t="s">
        <v>96</v>
      </c>
      <c r="S200" s="247"/>
      <c r="T200" s="1610" t="s">
        <v>2400</v>
      </c>
      <c r="U200" s="101" t="s">
        <v>266</v>
      </c>
      <c r="V200" s="1614" t="s">
        <v>193</v>
      </c>
      <c r="W200" s="1397">
        <v>45548.0</v>
      </c>
      <c r="X200" s="1399">
        <v>45548.12847222222</v>
      </c>
      <c r="Y200" s="1621">
        <v>45548.55486111111</v>
      </c>
      <c r="Z200" s="1397" t="str">
        <f t="shared" si="196"/>
        <v>0 hari 10 jam 14 menit 0</v>
      </c>
      <c r="AA200" s="103"/>
      <c r="AB200" s="1615"/>
      <c r="AC200" s="1615"/>
      <c r="AD200" s="1391" t="s">
        <v>191</v>
      </c>
      <c r="AE200" s="103" t="s">
        <v>2517</v>
      </c>
      <c r="AF200" s="101" t="s">
        <v>193</v>
      </c>
      <c r="AG200" s="101" t="s">
        <v>234</v>
      </c>
      <c r="AH200" s="175" t="s">
        <v>884</v>
      </c>
      <c r="AI200" s="101" t="s">
        <v>1828</v>
      </c>
      <c r="AJ200" s="101"/>
      <c r="AK200" s="175"/>
      <c r="AL200" s="1403"/>
      <c r="AM200" s="1416"/>
      <c r="AN200" s="1416"/>
      <c r="AO200" s="1416">
        <v>850163.0</v>
      </c>
      <c r="AP200" s="159" t="s">
        <v>192</v>
      </c>
      <c r="AQ200" s="1416"/>
      <c r="AR200" s="175"/>
      <c r="AS200" s="175"/>
      <c r="AT200" s="1529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3"/>
      <c r="BN200" s="103"/>
      <c r="BO200" s="103"/>
      <c r="BP200" s="103"/>
      <c r="BQ200" s="103"/>
      <c r="BR200" s="103"/>
      <c r="BS200" s="103"/>
      <c r="BT200" s="103"/>
      <c r="BU200" s="103"/>
      <c r="BV200" s="103"/>
      <c r="BW200" s="103"/>
      <c r="BX200" s="103"/>
      <c r="BY200" s="103"/>
      <c r="BZ200" s="1529"/>
      <c r="CA200" s="1475"/>
      <c r="CB200" s="1616"/>
      <c r="CC200" s="1616"/>
      <c r="CD200" s="1616"/>
      <c r="CE200" s="1616">
        <v>45481.34722222222</v>
      </c>
      <c r="CF200" s="1617">
        <v>45481.34722222222</v>
      </c>
      <c r="CG200" s="1617">
        <v>45481.552083333336</v>
      </c>
      <c r="CH200" s="1617">
        <v>45482.506944444445</v>
      </c>
      <c r="CI200" s="1618"/>
      <c r="CJ200" s="1397" t="str">
        <f t="shared" si="193"/>
        <v>1 hari 3 jam 50 menit 0</v>
      </c>
      <c r="CK200" s="1619"/>
      <c r="CL200" s="1616">
        <v>45482.947916666664</v>
      </c>
      <c r="CM200" s="1618">
        <f t="shared" si="194"/>
        <v>1.600694444</v>
      </c>
      <c r="CN200" s="1397" t="str">
        <f t="shared" si="195"/>
        <v>1 hari 14 jam 25 menit 0</v>
      </c>
      <c r="CO200" s="1619"/>
      <c r="CP200" s="1619"/>
      <c r="CQ200" s="1619"/>
      <c r="CR200" s="1619"/>
      <c r="CS200" s="1619"/>
      <c r="CT200" s="1619"/>
      <c r="CU200" s="1619"/>
      <c r="CV200" s="1619"/>
      <c r="CW200" s="1619"/>
      <c r="CX200" s="1619"/>
      <c r="CY200" s="1619"/>
      <c r="CZ200" s="1620"/>
      <c r="DA200" s="1620" t="s">
        <v>11</v>
      </c>
      <c r="DB200" s="104"/>
      <c r="DC200" s="104"/>
      <c r="DD200" s="104"/>
      <c r="DE200" s="104"/>
    </row>
    <row r="201" ht="30.75" customHeight="1">
      <c r="A201" s="1609">
        <v>4.0</v>
      </c>
      <c r="B201" s="54" t="s">
        <v>2398</v>
      </c>
      <c r="C201" s="1610" t="s">
        <v>11</v>
      </c>
      <c r="D201" s="1610" t="s">
        <v>2529</v>
      </c>
      <c r="E201" s="1610" t="s">
        <v>260</v>
      </c>
      <c r="F201" s="1610" t="s">
        <v>42</v>
      </c>
      <c r="G201" s="1610" t="s">
        <v>2425</v>
      </c>
      <c r="H201" s="1610" t="s">
        <v>2426</v>
      </c>
      <c r="I201" s="1610" t="s">
        <v>2530</v>
      </c>
      <c r="J201" s="1610" t="s">
        <v>2531</v>
      </c>
      <c r="K201" s="1611">
        <v>7500.0</v>
      </c>
      <c r="L201" s="1612">
        <v>6941.105</v>
      </c>
      <c r="M201" s="1613" t="s">
        <v>1815</v>
      </c>
      <c r="N201" s="1610" t="s">
        <v>2528</v>
      </c>
      <c r="O201" s="160"/>
      <c r="P201" s="1598">
        <v>45548.0</v>
      </c>
      <c r="Q201" s="105"/>
      <c r="R201" s="103" t="s">
        <v>96</v>
      </c>
      <c r="S201" s="247"/>
      <c r="T201" s="1610" t="s">
        <v>2429</v>
      </c>
      <c r="U201" s="101" t="s">
        <v>266</v>
      </c>
      <c r="V201" s="1614" t="s">
        <v>193</v>
      </c>
      <c r="W201" s="1397">
        <v>45548.0</v>
      </c>
      <c r="X201" s="1621">
        <v>45548.427083333336</v>
      </c>
      <c r="Y201" s="1621">
        <v>45548.907638888886</v>
      </c>
      <c r="Z201" s="1397" t="str">
        <f t="shared" si="196"/>
        <v>0 hari 11 jam 32 menit 0</v>
      </c>
      <c r="AA201" s="103"/>
      <c r="AB201" s="1615"/>
      <c r="AC201" s="1615"/>
      <c r="AD201" s="1391" t="s">
        <v>191</v>
      </c>
      <c r="AE201" s="103" t="s">
        <v>1499</v>
      </c>
      <c r="AF201" s="101" t="s">
        <v>193</v>
      </c>
      <c r="AG201" s="101" t="s">
        <v>234</v>
      </c>
      <c r="AH201" s="175" t="s">
        <v>884</v>
      </c>
      <c r="AI201" s="101" t="s">
        <v>1828</v>
      </c>
      <c r="AJ201" s="101"/>
      <c r="AK201" s="175"/>
      <c r="AL201" s="1403"/>
      <c r="AM201" s="1416"/>
      <c r="AN201" s="1416"/>
      <c r="AO201" s="1416">
        <v>819706.0</v>
      </c>
      <c r="AP201" s="159" t="s">
        <v>192</v>
      </c>
      <c r="AQ201" s="1416"/>
      <c r="AR201" s="175"/>
      <c r="AS201" s="175"/>
      <c r="AT201" s="1529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3"/>
      <c r="BX201" s="103"/>
      <c r="BY201" s="103"/>
      <c r="BZ201" s="1529"/>
      <c r="CA201" s="1475"/>
      <c r="CB201" s="1616"/>
      <c r="CC201" s="1616"/>
      <c r="CD201" s="1616"/>
      <c r="CE201" s="1616">
        <v>45481.34722222222</v>
      </c>
      <c r="CF201" s="1617">
        <v>45481.34722222222</v>
      </c>
      <c r="CG201" s="1617">
        <v>45481.552083333336</v>
      </c>
      <c r="CH201" s="1617">
        <v>45482.506944444445</v>
      </c>
      <c r="CI201" s="1618"/>
      <c r="CJ201" s="1397" t="str">
        <f t="shared" si="193"/>
        <v>1 hari 3 jam 50 menit 0</v>
      </c>
      <c r="CK201" s="1619"/>
      <c r="CL201" s="1616">
        <v>45482.947916666664</v>
      </c>
      <c r="CM201" s="1618">
        <f t="shared" si="194"/>
        <v>1.600694444</v>
      </c>
      <c r="CN201" s="1397" t="str">
        <f t="shared" si="195"/>
        <v>1 hari 14 jam 25 menit 0</v>
      </c>
      <c r="CO201" s="1619"/>
      <c r="CP201" s="1619"/>
      <c r="CQ201" s="1619"/>
      <c r="CR201" s="1619"/>
      <c r="CS201" s="1619"/>
      <c r="CT201" s="1619"/>
      <c r="CU201" s="1619"/>
      <c r="CV201" s="1619"/>
      <c r="CW201" s="1619"/>
      <c r="CX201" s="1619"/>
      <c r="CY201" s="1619"/>
      <c r="CZ201" s="1620"/>
      <c r="DA201" s="1610" t="s">
        <v>11</v>
      </c>
      <c r="DB201" s="104"/>
      <c r="DC201" s="104"/>
      <c r="DD201" s="104"/>
      <c r="DE201" s="104"/>
    </row>
    <row r="202" ht="30.75" customHeight="1">
      <c r="A202" s="1609">
        <v>1.0</v>
      </c>
      <c r="B202" s="54" t="s">
        <v>2398</v>
      </c>
      <c r="C202" s="1610" t="s">
        <v>13</v>
      </c>
      <c r="D202" s="1610" t="s">
        <v>2532</v>
      </c>
      <c r="E202" s="1610" t="s">
        <v>2533</v>
      </c>
      <c r="F202" s="1610" t="s">
        <v>2534</v>
      </c>
      <c r="G202" s="1601" t="s">
        <v>2535</v>
      </c>
      <c r="H202" s="1610" t="s">
        <v>2536</v>
      </c>
      <c r="I202" s="1610" t="s">
        <v>1619</v>
      </c>
      <c r="J202" s="1610" t="s">
        <v>2537</v>
      </c>
      <c r="K202" s="1611">
        <v>7500.0</v>
      </c>
      <c r="L202" s="1612">
        <v>7504.508</v>
      </c>
      <c r="M202" s="1613" t="s">
        <v>1815</v>
      </c>
      <c r="N202" s="1632" t="s">
        <v>1815</v>
      </c>
      <c r="O202" s="175" t="s">
        <v>2538</v>
      </c>
      <c r="P202" s="1598">
        <v>45567.0</v>
      </c>
      <c r="Q202" s="105" t="s">
        <v>2539</v>
      </c>
      <c r="R202" s="103" t="s">
        <v>2540</v>
      </c>
      <c r="S202" s="247"/>
      <c r="T202" s="1610" t="s">
        <v>2541</v>
      </c>
      <c r="U202" s="101" t="s">
        <v>1224</v>
      </c>
      <c r="V202" s="1614" t="s">
        <v>193</v>
      </c>
      <c r="W202" s="1397">
        <v>45567.0</v>
      </c>
      <c r="X202" s="1399">
        <v>45567.75</v>
      </c>
      <c r="Y202" s="1399">
        <v>45573.95208333333</v>
      </c>
      <c r="Z202" s="1397" t="str">
        <f t="shared" si="196"/>
        <v>6 hari 4 jam 51 menit 0</v>
      </c>
      <c r="AA202" s="103"/>
      <c r="AB202" s="1615"/>
      <c r="AC202" s="1615"/>
      <c r="AD202" s="1391" t="s">
        <v>191</v>
      </c>
      <c r="AE202" s="103" t="s">
        <v>2542</v>
      </c>
      <c r="AF202" s="101" t="s">
        <v>193</v>
      </c>
      <c r="AG202" s="103"/>
      <c r="AH202" s="175" t="s">
        <v>884</v>
      </c>
      <c r="AI202" s="103"/>
      <c r="AJ202" s="101"/>
      <c r="AK202" s="175"/>
      <c r="AL202" s="1403"/>
      <c r="AM202" s="1416">
        <v>1060000.0</v>
      </c>
      <c r="AN202" s="1416"/>
      <c r="AO202" s="1416">
        <v>1060000.0</v>
      </c>
      <c r="AP202" s="159" t="s">
        <v>192</v>
      </c>
      <c r="AQ202" s="1416"/>
      <c r="AR202" s="175"/>
      <c r="AS202" s="175"/>
      <c r="AT202" s="1529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3"/>
      <c r="BN202" s="103"/>
      <c r="BO202" s="103"/>
      <c r="BP202" s="103"/>
      <c r="BQ202" s="103"/>
      <c r="BR202" s="103"/>
      <c r="BS202" s="103"/>
      <c r="BT202" s="103"/>
      <c r="BU202" s="103"/>
      <c r="BV202" s="103"/>
      <c r="BW202" s="103"/>
      <c r="BX202" s="103"/>
      <c r="BY202" s="103"/>
      <c r="BZ202" s="1529"/>
      <c r="CA202" s="1475"/>
      <c r="CB202" s="1616"/>
      <c r="CC202" s="1616"/>
      <c r="CD202" s="1616"/>
      <c r="CE202" s="1616"/>
      <c r="CF202" s="1617"/>
      <c r="CG202" s="1617"/>
      <c r="CH202" s="1617"/>
      <c r="CI202" s="1618"/>
      <c r="CJ202" s="1397" t="str">
        <f t="shared" si="193"/>
        <v>0 hari 0 jam 0 menit 0</v>
      </c>
      <c r="CK202" s="1619"/>
      <c r="CL202" s="1616"/>
      <c r="CM202" s="1618">
        <f t="shared" si="194"/>
        <v>0</v>
      </c>
      <c r="CN202" s="1397" t="str">
        <f t="shared" si="195"/>
        <v>0 hari 0 jam 0 menit 0</v>
      </c>
      <c r="CO202" s="1619"/>
      <c r="CP202" s="1619"/>
      <c r="CQ202" s="1619"/>
      <c r="CR202" s="1619"/>
      <c r="CS202" s="1619"/>
      <c r="CT202" s="1619"/>
      <c r="CU202" s="1619"/>
      <c r="CV202" s="1619"/>
      <c r="CW202" s="1619"/>
      <c r="CX202" s="1619"/>
      <c r="CY202" s="1619"/>
      <c r="CZ202" s="1620"/>
      <c r="DA202" s="1610" t="s">
        <v>13</v>
      </c>
      <c r="DB202" s="104"/>
      <c r="DC202" s="104"/>
      <c r="DD202" s="104"/>
      <c r="DE202" s="104"/>
    </row>
    <row r="203" ht="30.75" customHeight="1">
      <c r="A203" s="1609">
        <v>2.0</v>
      </c>
      <c r="B203" s="54" t="s">
        <v>2398</v>
      </c>
      <c r="C203" s="1610" t="s">
        <v>13</v>
      </c>
      <c r="D203" s="1610" t="s">
        <v>2543</v>
      </c>
      <c r="E203" s="1610" t="s">
        <v>2533</v>
      </c>
      <c r="F203" s="1610" t="s">
        <v>2534</v>
      </c>
      <c r="G203" s="1601" t="s">
        <v>2535</v>
      </c>
      <c r="H203" s="1610" t="s">
        <v>2536</v>
      </c>
      <c r="I203" s="1610" t="s">
        <v>2544</v>
      </c>
      <c r="J203" s="1610" t="s">
        <v>2545</v>
      </c>
      <c r="K203" s="1611">
        <v>7500.0</v>
      </c>
      <c r="L203" s="1612">
        <v>7508.246</v>
      </c>
      <c r="M203" s="1613" t="s">
        <v>1815</v>
      </c>
      <c r="N203" s="1632" t="s">
        <v>1815</v>
      </c>
      <c r="O203" s="175"/>
      <c r="P203" s="1598">
        <v>45573.0</v>
      </c>
      <c r="Q203" s="105" t="s">
        <v>2539</v>
      </c>
      <c r="R203" s="103" t="s">
        <v>2540</v>
      </c>
      <c r="S203" s="247"/>
      <c r="T203" s="1610" t="s">
        <v>2541</v>
      </c>
      <c r="U203" s="101" t="s">
        <v>1224</v>
      </c>
      <c r="V203" s="1614" t="s">
        <v>193</v>
      </c>
      <c r="W203" s="1397">
        <v>45573.0</v>
      </c>
      <c r="X203" s="1399">
        <v>45573.54861111111</v>
      </c>
      <c r="Y203" s="1399">
        <v>45576.27013888889</v>
      </c>
      <c r="Z203" s="1397" t="str">
        <f t="shared" si="196"/>
        <v>2 hari 17 jam 19 menit 0</v>
      </c>
      <c r="AA203" s="103"/>
      <c r="AB203" s="1615"/>
      <c r="AC203" s="1615"/>
      <c r="AD203" s="1391" t="s">
        <v>191</v>
      </c>
      <c r="AE203" s="103" t="s">
        <v>2546</v>
      </c>
      <c r="AF203" s="101" t="s">
        <v>193</v>
      </c>
      <c r="AG203" s="103"/>
      <c r="AH203" s="175" t="s">
        <v>884</v>
      </c>
      <c r="AI203" s="103"/>
      <c r="AJ203" s="101"/>
      <c r="AK203" s="175"/>
      <c r="AL203" s="1403"/>
      <c r="AM203" s="1416">
        <v>1060000.0</v>
      </c>
      <c r="AN203" s="1416"/>
      <c r="AO203" s="1416">
        <v>1060000.0</v>
      </c>
      <c r="AP203" s="159" t="s">
        <v>192</v>
      </c>
      <c r="AQ203" s="1416"/>
      <c r="AR203" s="175"/>
      <c r="AS203" s="175"/>
      <c r="AT203" s="1529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3"/>
      <c r="BN203" s="103"/>
      <c r="BO203" s="103"/>
      <c r="BP203" s="103"/>
      <c r="BQ203" s="103"/>
      <c r="BR203" s="103"/>
      <c r="BS203" s="103"/>
      <c r="BT203" s="103"/>
      <c r="BU203" s="103"/>
      <c r="BV203" s="103"/>
      <c r="BW203" s="103"/>
      <c r="BX203" s="103"/>
      <c r="BY203" s="103"/>
      <c r="BZ203" s="1529"/>
      <c r="CA203" s="1475"/>
      <c r="CB203" s="1616"/>
      <c r="CC203" s="1616"/>
      <c r="CD203" s="1616"/>
      <c r="CE203" s="1616"/>
      <c r="CF203" s="1617"/>
      <c r="CG203" s="1617"/>
      <c r="CH203" s="1617"/>
      <c r="CI203" s="1618"/>
      <c r="CJ203" s="1397" t="str">
        <f t="shared" si="193"/>
        <v>0 hari 0 jam 0 menit 0</v>
      </c>
      <c r="CK203" s="1619"/>
      <c r="CL203" s="1616"/>
      <c r="CM203" s="1618">
        <f t="shared" si="194"/>
        <v>0</v>
      </c>
      <c r="CN203" s="1397" t="str">
        <f t="shared" si="195"/>
        <v>0 hari 0 jam 0 menit 0</v>
      </c>
      <c r="CO203" s="1619"/>
      <c r="CP203" s="1619"/>
      <c r="CQ203" s="1619"/>
      <c r="CR203" s="1619"/>
      <c r="CS203" s="1619"/>
      <c r="CT203" s="1619"/>
      <c r="CU203" s="1619"/>
      <c r="CV203" s="1619"/>
      <c r="CW203" s="1619"/>
      <c r="CX203" s="1619"/>
      <c r="CY203" s="1619"/>
      <c r="CZ203" s="1620"/>
      <c r="DA203" s="1610" t="s">
        <v>13</v>
      </c>
      <c r="DB203" s="104"/>
      <c r="DC203" s="104"/>
      <c r="DD203" s="104"/>
      <c r="DE203" s="104"/>
    </row>
    <row r="204" ht="30.75" customHeight="1">
      <c r="A204" s="1609">
        <v>3.0</v>
      </c>
      <c r="B204" s="54" t="s">
        <v>2398</v>
      </c>
      <c r="C204" s="1610" t="s">
        <v>11</v>
      </c>
      <c r="D204" s="1610" t="s">
        <v>2547</v>
      </c>
      <c r="E204" s="1610" t="s">
        <v>260</v>
      </c>
      <c r="F204" s="1610" t="s">
        <v>42</v>
      </c>
      <c r="G204" s="1601" t="s">
        <v>2425</v>
      </c>
      <c r="H204" s="1610" t="s">
        <v>2426</v>
      </c>
      <c r="I204" s="1610" t="s">
        <v>1278</v>
      </c>
      <c r="J204" s="1610" t="s">
        <v>2487</v>
      </c>
      <c r="K204" s="1611">
        <v>7500.0</v>
      </c>
      <c r="L204" s="1612">
        <v>7552.501</v>
      </c>
      <c r="M204" s="1613" t="s">
        <v>1815</v>
      </c>
      <c r="N204" s="1632" t="s">
        <v>1815</v>
      </c>
      <c r="O204" s="175"/>
      <c r="P204" s="1598">
        <v>45563.0</v>
      </c>
      <c r="Q204" s="105" t="s">
        <v>2539</v>
      </c>
      <c r="R204" s="103" t="s">
        <v>96</v>
      </c>
      <c r="S204" s="247"/>
      <c r="T204" s="1610" t="s">
        <v>2429</v>
      </c>
      <c r="U204" s="101" t="s">
        <v>266</v>
      </c>
      <c r="V204" s="1614" t="s">
        <v>193</v>
      </c>
      <c r="W204" s="1397">
        <v>45563.0</v>
      </c>
      <c r="X204" s="1399">
        <v>45563.65277777778</v>
      </c>
      <c r="Y204" s="1399">
        <v>45564.61944444444</v>
      </c>
      <c r="Z204" s="1397" t="str">
        <f t="shared" si="196"/>
        <v>0 hari 23 jam 12 menit 0</v>
      </c>
      <c r="AA204" s="103"/>
      <c r="AB204" s="1615"/>
      <c r="AC204" s="1615"/>
      <c r="AD204" s="1391" t="s">
        <v>191</v>
      </c>
      <c r="AE204" s="103" t="s">
        <v>2481</v>
      </c>
      <c r="AF204" s="101" t="s">
        <v>193</v>
      </c>
      <c r="AG204" s="101" t="s">
        <v>234</v>
      </c>
      <c r="AH204" s="175" t="s">
        <v>884</v>
      </c>
      <c r="AI204" s="101" t="s">
        <v>1828</v>
      </c>
      <c r="AJ204" s="101"/>
      <c r="AK204" s="175"/>
      <c r="AL204" s="1403"/>
      <c r="AM204" s="1416">
        <v>598985.0</v>
      </c>
      <c r="AN204" s="1416"/>
      <c r="AO204" s="1416">
        <v>598985.0</v>
      </c>
      <c r="AP204" s="159" t="s">
        <v>192</v>
      </c>
      <c r="AQ204" s="1416"/>
      <c r="AR204" s="175"/>
      <c r="AS204" s="175"/>
      <c r="AT204" s="1529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3"/>
      <c r="BN204" s="103"/>
      <c r="BO204" s="103"/>
      <c r="BP204" s="103"/>
      <c r="BQ204" s="103"/>
      <c r="BR204" s="103"/>
      <c r="BS204" s="103"/>
      <c r="BT204" s="103"/>
      <c r="BU204" s="103"/>
      <c r="BV204" s="103"/>
      <c r="BW204" s="103"/>
      <c r="BX204" s="103"/>
      <c r="BY204" s="103"/>
      <c r="BZ204" s="1529"/>
      <c r="CA204" s="1475"/>
      <c r="CB204" s="1616"/>
      <c r="CC204" s="1616"/>
      <c r="CD204" s="1616"/>
      <c r="CE204" s="1616"/>
      <c r="CF204" s="1617"/>
      <c r="CG204" s="1617"/>
      <c r="CH204" s="1617"/>
      <c r="CI204" s="1618"/>
      <c r="CJ204" s="1397" t="str">
        <f t="shared" si="193"/>
        <v>0 hari 0 jam 0 menit 0</v>
      </c>
      <c r="CK204" s="1619"/>
      <c r="CL204" s="1616"/>
      <c r="CM204" s="1618">
        <f t="shared" si="194"/>
        <v>0</v>
      </c>
      <c r="CN204" s="1397" t="str">
        <f t="shared" si="195"/>
        <v>0 hari 0 jam 0 menit 0</v>
      </c>
      <c r="CO204" s="1619"/>
      <c r="CP204" s="1619"/>
      <c r="CQ204" s="1619"/>
      <c r="CR204" s="1619"/>
      <c r="CS204" s="1619"/>
      <c r="CT204" s="1619"/>
      <c r="CU204" s="1619"/>
      <c r="CV204" s="1619"/>
      <c r="CW204" s="1619"/>
      <c r="CX204" s="1619"/>
      <c r="CY204" s="1619"/>
      <c r="CZ204" s="1620"/>
      <c r="DA204" s="1610" t="s">
        <v>11</v>
      </c>
      <c r="DB204" s="104"/>
      <c r="DC204" s="104"/>
      <c r="DD204" s="104"/>
      <c r="DE204" s="104"/>
    </row>
    <row r="205" ht="30.75" customHeight="1">
      <c r="A205" s="1609">
        <v>4.0</v>
      </c>
      <c r="B205" s="54"/>
      <c r="C205" s="1610" t="s">
        <v>6</v>
      </c>
      <c r="D205" s="1610" t="s">
        <v>2548</v>
      </c>
      <c r="E205" s="1610" t="s">
        <v>1768</v>
      </c>
      <c r="F205" s="1610" t="s">
        <v>1474</v>
      </c>
      <c r="G205" s="1601" t="s">
        <v>330</v>
      </c>
      <c r="H205" s="1610" t="s">
        <v>2463</v>
      </c>
      <c r="I205" s="1610" t="s">
        <v>2549</v>
      </c>
      <c r="J205" s="1610" t="s">
        <v>2550</v>
      </c>
      <c r="K205" s="1611">
        <v>58000.0</v>
      </c>
      <c r="L205" s="1612">
        <v>58000.0</v>
      </c>
      <c r="M205" s="1613" t="s">
        <v>1815</v>
      </c>
      <c r="N205" s="1632" t="s">
        <v>2551</v>
      </c>
      <c r="O205" s="175"/>
      <c r="P205" s="1598">
        <v>45582.0</v>
      </c>
      <c r="Q205" s="105" t="s">
        <v>2552</v>
      </c>
      <c r="R205" s="103" t="s">
        <v>1825</v>
      </c>
      <c r="S205" s="247"/>
      <c r="T205" s="1610"/>
      <c r="U205" s="101"/>
      <c r="V205" s="1614" t="s">
        <v>193</v>
      </c>
      <c r="W205" s="1397">
        <v>45582.0</v>
      </c>
      <c r="X205" s="1399"/>
      <c r="Y205" s="1399"/>
      <c r="Z205" s="1397"/>
      <c r="AA205" s="103"/>
      <c r="AB205" s="1615"/>
      <c r="AC205" s="1615"/>
      <c r="AD205" s="1391" t="s">
        <v>957</v>
      </c>
      <c r="AE205" s="103" t="s">
        <v>1521</v>
      </c>
      <c r="AF205" s="103"/>
      <c r="AG205" s="103"/>
      <c r="AH205" s="175"/>
      <c r="AI205" s="103"/>
      <c r="AJ205" s="101"/>
      <c r="AK205" s="175"/>
      <c r="AL205" s="1403"/>
      <c r="AM205" s="1416"/>
      <c r="AN205" s="1416"/>
      <c r="AO205" s="1416" t="s">
        <v>2553</v>
      </c>
      <c r="AP205" s="159" t="s">
        <v>192</v>
      </c>
      <c r="AQ205" s="1416"/>
      <c r="AR205" s="175"/>
      <c r="AS205" s="175"/>
      <c r="AT205" s="1529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3"/>
      <c r="BN205" s="103"/>
      <c r="BO205" s="103"/>
      <c r="BP205" s="103"/>
      <c r="BQ205" s="103"/>
      <c r="BR205" s="103"/>
      <c r="BS205" s="103"/>
      <c r="BT205" s="103"/>
      <c r="BU205" s="103"/>
      <c r="BV205" s="103"/>
      <c r="BW205" s="103"/>
      <c r="BX205" s="103"/>
      <c r="BY205" s="103"/>
      <c r="BZ205" s="1529"/>
      <c r="CA205" s="1475"/>
      <c r="CB205" s="1616"/>
      <c r="CC205" s="1616"/>
      <c r="CD205" s="1616"/>
      <c r="CE205" s="1616"/>
      <c r="CF205" s="1617"/>
      <c r="CG205" s="1617"/>
      <c r="CH205" s="1617"/>
      <c r="CI205" s="1618"/>
      <c r="CJ205" s="1397"/>
      <c r="CK205" s="1619"/>
      <c r="CL205" s="1616"/>
      <c r="CM205" s="1618"/>
      <c r="CN205" s="1397"/>
      <c r="CO205" s="1619"/>
      <c r="CP205" s="1619"/>
      <c r="CQ205" s="1619"/>
      <c r="CR205" s="1619"/>
      <c r="CS205" s="1619"/>
      <c r="CT205" s="1619"/>
      <c r="CU205" s="1619"/>
      <c r="CV205" s="1619"/>
      <c r="CW205" s="1619"/>
      <c r="CX205" s="1619"/>
      <c r="CY205" s="1619"/>
      <c r="CZ205" s="1620"/>
      <c r="DA205" s="1610" t="s">
        <v>6</v>
      </c>
      <c r="DB205" s="104"/>
      <c r="DC205" s="104"/>
      <c r="DD205" s="104"/>
      <c r="DE205" s="104"/>
    </row>
    <row r="206" ht="30.75" customHeight="1">
      <c r="A206" s="1609">
        <v>1.0</v>
      </c>
      <c r="B206" s="54" t="s">
        <v>2398</v>
      </c>
      <c r="C206" s="1610" t="s">
        <v>11</v>
      </c>
      <c r="D206" s="1610" t="s">
        <v>2554</v>
      </c>
      <c r="E206" s="1610" t="s">
        <v>2513</v>
      </c>
      <c r="F206" s="1610" t="s">
        <v>12</v>
      </c>
      <c r="G206" s="1601" t="s">
        <v>270</v>
      </c>
      <c r="H206" s="1610" t="s">
        <v>2400</v>
      </c>
      <c r="I206" s="1610" t="s">
        <v>2298</v>
      </c>
      <c r="J206" s="1610" t="s">
        <v>2555</v>
      </c>
      <c r="K206" s="1611">
        <v>7500.0</v>
      </c>
      <c r="L206" s="1612">
        <v>7653.81</v>
      </c>
      <c r="M206" s="1613" t="s">
        <v>1815</v>
      </c>
      <c r="N206" s="1601" t="s">
        <v>92</v>
      </c>
      <c r="O206" s="175"/>
      <c r="P206" s="1598">
        <v>45581.0</v>
      </c>
      <c r="Q206" s="105" t="s">
        <v>2539</v>
      </c>
      <c r="R206" s="103" t="s">
        <v>96</v>
      </c>
      <c r="S206" s="247"/>
      <c r="T206" s="1610" t="s">
        <v>2556</v>
      </c>
      <c r="U206" s="101" t="s">
        <v>266</v>
      </c>
      <c r="V206" s="1614" t="s">
        <v>193</v>
      </c>
      <c r="W206" s="1397">
        <v>45581.0</v>
      </c>
      <c r="X206" s="1399">
        <v>45581.59722222222</v>
      </c>
      <c r="Y206" s="1621">
        <v>45582.41736111111</v>
      </c>
      <c r="Z206" s="1397" t="str">
        <f t="shared" ref="Z206:Z209" si="197">INT(Y206-X206)&amp;" hari "&amp;HOUR(MOD(Y206-X206,1))&amp;" jam "&amp;MINUTE(MOD(Y206-X206,1))&amp;" menit "&amp;SECOND(MOD(Y206-X206,1))</f>
        <v>0 hari 19 jam 41 menit 0</v>
      </c>
      <c r="AA206" s="103"/>
      <c r="AB206" s="1615"/>
      <c r="AC206" s="1615"/>
      <c r="AD206" s="1391" t="s">
        <v>191</v>
      </c>
      <c r="AE206" s="103" t="s">
        <v>2557</v>
      </c>
      <c r="AF206" s="101" t="s">
        <v>193</v>
      </c>
      <c r="AG206" s="101" t="s">
        <v>234</v>
      </c>
      <c r="AH206" s="175" t="s">
        <v>884</v>
      </c>
      <c r="AI206" s="103"/>
      <c r="AJ206" s="101"/>
      <c r="AK206" s="175"/>
      <c r="AL206" s="1403"/>
      <c r="AM206" s="1416">
        <v>850163.0</v>
      </c>
      <c r="AN206" s="1416"/>
      <c r="AO206" s="1416">
        <v>850163.0</v>
      </c>
      <c r="AP206" s="159" t="s">
        <v>192</v>
      </c>
      <c r="AQ206" s="1416"/>
      <c r="AR206" s="175"/>
      <c r="AS206" s="175"/>
      <c r="AT206" s="1529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3"/>
      <c r="BN206" s="103"/>
      <c r="BO206" s="103"/>
      <c r="BP206" s="103"/>
      <c r="BQ206" s="103"/>
      <c r="BR206" s="103"/>
      <c r="BS206" s="103"/>
      <c r="BT206" s="103"/>
      <c r="BU206" s="103"/>
      <c r="BV206" s="103"/>
      <c r="BW206" s="103"/>
      <c r="BX206" s="103"/>
      <c r="BY206" s="103"/>
      <c r="BZ206" s="1529"/>
      <c r="CA206" s="1475"/>
      <c r="CB206" s="1616"/>
      <c r="CC206" s="1616"/>
      <c r="CD206" s="1616"/>
      <c r="CE206" s="1616"/>
      <c r="CF206" s="1617"/>
      <c r="CG206" s="1617"/>
      <c r="CH206" s="1617"/>
      <c r="CI206" s="1618"/>
      <c r="CJ206" s="1397"/>
      <c r="CK206" s="1619"/>
      <c r="CL206" s="1616"/>
      <c r="CM206" s="1618"/>
      <c r="CN206" s="1397"/>
      <c r="CO206" s="1619"/>
      <c r="CP206" s="1619"/>
      <c r="CQ206" s="1619"/>
      <c r="CR206" s="1619"/>
      <c r="CS206" s="1619"/>
      <c r="CT206" s="1619"/>
      <c r="CU206" s="1619"/>
      <c r="CV206" s="1619"/>
      <c r="CW206" s="1619"/>
      <c r="CX206" s="1619"/>
      <c r="CY206" s="1619"/>
      <c r="CZ206" s="1620"/>
      <c r="DA206" s="1610" t="s">
        <v>11</v>
      </c>
      <c r="DB206" s="104"/>
      <c r="DC206" s="104"/>
      <c r="DD206" s="104"/>
      <c r="DE206" s="104"/>
    </row>
    <row r="207" ht="30.75" customHeight="1">
      <c r="A207" s="1633">
        <v>1.0</v>
      </c>
      <c r="B207" s="54" t="s">
        <v>2398</v>
      </c>
      <c r="C207" s="1634" t="s">
        <v>11</v>
      </c>
      <c r="D207" s="1390" t="s">
        <v>2558</v>
      </c>
      <c r="E207" s="1635" t="s">
        <v>269</v>
      </c>
      <c r="F207" s="1390" t="s">
        <v>12</v>
      </c>
      <c r="G207" s="81" t="s">
        <v>270</v>
      </c>
      <c r="H207" s="1390" t="s">
        <v>271</v>
      </c>
      <c r="I207" s="1610" t="s">
        <v>2559</v>
      </c>
      <c r="J207" s="1610" t="s">
        <v>2560</v>
      </c>
      <c r="K207" s="1636">
        <v>7500.0</v>
      </c>
      <c r="L207" s="1637">
        <v>7537.251</v>
      </c>
      <c r="M207" s="1613" t="s">
        <v>1815</v>
      </c>
      <c r="N207" s="1638" t="s">
        <v>1815</v>
      </c>
      <c r="O207" s="175"/>
      <c r="P207" s="1598">
        <v>45599.0</v>
      </c>
      <c r="Q207" s="105" t="s">
        <v>2539</v>
      </c>
      <c r="R207" s="103" t="s">
        <v>96</v>
      </c>
      <c r="S207" s="247"/>
      <c r="T207" s="1610" t="s">
        <v>2556</v>
      </c>
      <c r="U207" s="101" t="s">
        <v>266</v>
      </c>
      <c r="V207" s="1614" t="s">
        <v>193</v>
      </c>
      <c r="W207" s="1397">
        <v>45599.0</v>
      </c>
      <c r="X207" s="1399">
        <v>45599.46875</v>
      </c>
      <c r="Y207" s="1621">
        <v>45599.73333333333</v>
      </c>
      <c r="Z207" s="1397" t="str">
        <f t="shared" si="197"/>
        <v>0 hari 6 jam 21 menit 0</v>
      </c>
      <c r="AA207" s="103"/>
      <c r="AB207" s="1615"/>
      <c r="AC207" s="1615"/>
      <c r="AD207" s="1391" t="s">
        <v>191</v>
      </c>
      <c r="AE207" s="103" t="s">
        <v>2557</v>
      </c>
      <c r="AF207" s="101" t="s">
        <v>193</v>
      </c>
      <c r="AG207" s="101" t="s">
        <v>234</v>
      </c>
      <c r="AH207" s="175" t="s">
        <v>884</v>
      </c>
      <c r="AI207" s="103"/>
      <c r="AJ207" s="101"/>
      <c r="AK207" s="175"/>
      <c r="AL207" s="1403"/>
      <c r="AM207" s="1416">
        <v>629442.0</v>
      </c>
      <c r="AN207" s="1416"/>
      <c r="AO207" s="1416">
        <v>629442.0</v>
      </c>
      <c r="AP207" s="159" t="s">
        <v>192</v>
      </c>
      <c r="AQ207" s="1416"/>
      <c r="AR207" s="175"/>
      <c r="AS207" s="175"/>
      <c r="AT207" s="1529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3"/>
      <c r="BN207" s="103"/>
      <c r="BO207" s="103"/>
      <c r="BP207" s="103"/>
      <c r="BQ207" s="103"/>
      <c r="BR207" s="103"/>
      <c r="BS207" s="103"/>
      <c r="BT207" s="103"/>
      <c r="BU207" s="103"/>
      <c r="BV207" s="103"/>
      <c r="BW207" s="103"/>
      <c r="BX207" s="103"/>
      <c r="BY207" s="103"/>
      <c r="BZ207" s="1529"/>
      <c r="CA207" s="1475"/>
      <c r="CB207" s="1616"/>
      <c r="CC207" s="1616"/>
      <c r="CD207" s="1616"/>
      <c r="CE207" s="1616"/>
      <c r="CF207" s="1617"/>
      <c r="CG207" s="1617"/>
      <c r="CH207" s="1617"/>
      <c r="CI207" s="1618"/>
      <c r="CJ207" s="1397"/>
      <c r="CK207" s="1619"/>
      <c r="CL207" s="1616"/>
      <c r="CM207" s="1618"/>
      <c r="CN207" s="1397"/>
      <c r="CO207" s="1619"/>
      <c r="CP207" s="1619"/>
      <c r="CQ207" s="1619"/>
      <c r="CR207" s="1619"/>
      <c r="CS207" s="1619"/>
      <c r="CT207" s="1619"/>
      <c r="CU207" s="1619"/>
      <c r="CV207" s="1619"/>
      <c r="CW207" s="1619"/>
      <c r="CX207" s="1619"/>
      <c r="CY207" s="1619"/>
      <c r="CZ207" s="1620"/>
      <c r="DA207" s="1634" t="s">
        <v>11</v>
      </c>
      <c r="DB207" s="104"/>
      <c r="DC207" s="104"/>
      <c r="DD207" s="104"/>
      <c r="DE207" s="104"/>
    </row>
    <row r="208" ht="30.75" customHeight="1">
      <c r="A208" s="1633">
        <v>1.0</v>
      </c>
      <c r="B208" s="54" t="s">
        <v>2398</v>
      </c>
      <c r="C208" s="1634" t="s">
        <v>11</v>
      </c>
      <c r="D208" s="1390" t="s">
        <v>2561</v>
      </c>
      <c r="E208" s="1635" t="s">
        <v>2562</v>
      </c>
      <c r="F208" s="1390" t="s">
        <v>2563</v>
      </c>
      <c r="G208" s="81" t="s">
        <v>2564</v>
      </c>
      <c r="H208" s="1390" t="s">
        <v>756</v>
      </c>
      <c r="I208" s="1610" t="s">
        <v>2565</v>
      </c>
      <c r="J208" s="1610" t="s">
        <v>2566</v>
      </c>
      <c r="K208" s="1636">
        <v>7500.0</v>
      </c>
      <c r="L208" s="1637">
        <v>7508.063</v>
      </c>
      <c r="M208" s="1613" t="s">
        <v>1815</v>
      </c>
      <c r="N208" s="1638" t="s">
        <v>1815</v>
      </c>
      <c r="O208" s="175"/>
      <c r="P208" s="1598">
        <v>45593.0</v>
      </c>
      <c r="Q208" s="105" t="s">
        <v>2539</v>
      </c>
      <c r="R208" s="103" t="s">
        <v>2419</v>
      </c>
      <c r="S208" s="247"/>
      <c r="T208" s="1610" t="s">
        <v>756</v>
      </c>
      <c r="U208" s="101" t="s">
        <v>2420</v>
      </c>
      <c r="V208" s="1614" t="s">
        <v>193</v>
      </c>
      <c r="W208" s="1397">
        <v>45593.0</v>
      </c>
      <c r="X208" s="1399">
        <v>45593.447916666664</v>
      </c>
      <c r="Y208" s="1621">
        <v>45593.49722222222</v>
      </c>
      <c r="Z208" s="1397" t="str">
        <f t="shared" si="197"/>
        <v>0 hari 1 jam 11 menit 0</v>
      </c>
      <c r="AA208" s="103"/>
      <c r="AB208" s="1615"/>
      <c r="AC208" s="1615"/>
      <c r="AD208" s="1391" t="s">
        <v>191</v>
      </c>
      <c r="AE208" s="103" t="s">
        <v>2567</v>
      </c>
      <c r="AF208" s="101" t="s">
        <v>193</v>
      </c>
      <c r="AG208" s="103"/>
      <c r="AH208" s="175" t="s">
        <v>884</v>
      </c>
      <c r="AI208" s="103"/>
      <c r="AJ208" s="101"/>
      <c r="AK208" s="175"/>
      <c r="AL208" s="1403"/>
      <c r="AM208" s="1416">
        <v>345000.0</v>
      </c>
      <c r="AN208" s="1416"/>
      <c r="AO208" s="1416">
        <v>345000.0</v>
      </c>
      <c r="AP208" s="159" t="s">
        <v>192</v>
      </c>
      <c r="AQ208" s="1416"/>
      <c r="AR208" s="175"/>
      <c r="AS208" s="175"/>
      <c r="AT208" s="1529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3"/>
      <c r="BN208" s="103"/>
      <c r="BO208" s="103"/>
      <c r="BP208" s="103"/>
      <c r="BQ208" s="103"/>
      <c r="BR208" s="103"/>
      <c r="BS208" s="103"/>
      <c r="BT208" s="103"/>
      <c r="BU208" s="103"/>
      <c r="BV208" s="103"/>
      <c r="BW208" s="103"/>
      <c r="BX208" s="103"/>
      <c r="BY208" s="103"/>
      <c r="BZ208" s="1529"/>
      <c r="CA208" s="1475"/>
      <c r="CB208" s="1616"/>
      <c r="CC208" s="1616"/>
      <c r="CD208" s="1616"/>
      <c r="CE208" s="1616"/>
      <c r="CF208" s="1617"/>
      <c r="CG208" s="1617"/>
      <c r="CH208" s="1617"/>
      <c r="CI208" s="1618"/>
      <c r="CJ208" s="1397"/>
      <c r="CK208" s="1619"/>
      <c r="CL208" s="1616"/>
      <c r="CM208" s="1618"/>
      <c r="CN208" s="1397"/>
      <c r="CO208" s="1619"/>
      <c r="CP208" s="1619"/>
      <c r="CQ208" s="1619"/>
      <c r="CR208" s="1619"/>
      <c r="CS208" s="1619"/>
      <c r="CT208" s="1619"/>
      <c r="CU208" s="1619"/>
      <c r="CV208" s="1619"/>
      <c r="CW208" s="1619"/>
      <c r="CX208" s="1619"/>
      <c r="CY208" s="1619"/>
      <c r="CZ208" s="1620"/>
      <c r="DA208" s="1634" t="s">
        <v>11</v>
      </c>
      <c r="DB208" s="104"/>
      <c r="DC208" s="104"/>
      <c r="DD208" s="104"/>
      <c r="DE208" s="104"/>
    </row>
    <row r="209" ht="30.75" customHeight="1">
      <c r="A209" s="1633">
        <v>3.0</v>
      </c>
      <c r="B209" s="54" t="s">
        <v>2398</v>
      </c>
      <c r="C209" s="1634" t="s">
        <v>11</v>
      </c>
      <c r="D209" s="1390" t="s">
        <v>2568</v>
      </c>
      <c r="E209" s="1635" t="s">
        <v>2562</v>
      </c>
      <c r="F209" s="1390" t="s">
        <v>2569</v>
      </c>
      <c r="G209" s="81" t="s">
        <v>2570</v>
      </c>
      <c r="H209" s="1390" t="s">
        <v>756</v>
      </c>
      <c r="I209" s="1610" t="s">
        <v>1333</v>
      </c>
      <c r="J209" s="1610" t="s">
        <v>2571</v>
      </c>
      <c r="K209" s="1636">
        <v>7500.0</v>
      </c>
      <c r="L209" s="1637">
        <v>7568.434</v>
      </c>
      <c r="M209" s="1613" t="s">
        <v>1815</v>
      </c>
      <c r="N209" s="1638" t="s">
        <v>1815</v>
      </c>
      <c r="O209" s="175"/>
      <c r="P209" s="1598">
        <v>45598.0</v>
      </c>
      <c r="Q209" s="105" t="s">
        <v>2539</v>
      </c>
      <c r="R209" s="103" t="s">
        <v>2419</v>
      </c>
      <c r="S209" s="247"/>
      <c r="T209" s="1610" t="s">
        <v>756</v>
      </c>
      <c r="U209" s="101" t="s">
        <v>2420</v>
      </c>
      <c r="V209" s="1614" t="s">
        <v>193</v>
      </c>
      <c r="W209" s="1397">
        <v>45601.0</v>
      </c>
      <c r="X209" s="1399">
        <v>45598.71875</v>
      </c>
      <c r="Y209" s="1399">
        <v>45601.43472222222</v>
      </c>
      <c r="Z209" s="1397" t="str">
        <f t="shared" si="197"/>
        <v>2 hari 17 jam 11 menit 0</v>
      </c>
      <c r="AA209" s="103"/>
      <c r="AB209" s="1615"/>
      <c r="AC209" s="1615"/>
      <c r="AD209" s="1391" t="s">
        <v>191</v>
      </c>
      <c r="AE209" s="103" t="s">
        <v>2572</v>
      </c>
      <c r="AF209" s="101" t="s">
        <v>193</v>
      </c>
      <c r="AG209" s="103"/>
      <c r="AH209" s="175" t="s">
        <v>884</v>
      </c>
      <c r="AI209" s="103"/>
      <c r="AJ209" s="101"/>
      <c r="AK209" s="175"/>
      <c r="AL209" s="1403"/>
      <c r="AM209" s="1416">
        <v>480000.0</v>
      </c>
      <c r="AN209" s="1416"/>
      <c r="AO209" s="1416">
        <v>480000.0</v>
      </c>
      <c r="AP209" s="159" t="s">
        <v>192</v>
      </c>
      <c r="AQ209" s="1416"/>
      <c r="AR209" s="175"/>
      <c r="AS209" s="175"/>
      <c r="AT209" s="1529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3"/>
      <c r="BN209" s="103"/>
      <c r="BO209" s="103"/>
      <c r="BP209" s="103"/>
      <c r="BQ209" s="103"/>
      <c r="BR209" s="103"/>
      <c r="BS209" s="103"/>
      <c r="BT209" s="103"/>
      <c r="BU209" s="103"/>
      <c r="BV209" s="103"/>
      <c r="BW209" s="103"/>
      <c r="BX209" s="103"/>
      <c r="BY209" s="103"/>
      <c r="BZ209" s="1529"/>
      <c r="CA209" s="1475"/>
      <c r="CB209" s="1616"/>
      <c r="CC209" s="1616"/>
      <c r="CD209" s="1616"/>
      <c r="CE209" s="1616"/>
      <c r="CF209" s="1617"/>
      <c r="CG209" s="1617"/>
      <c r="CH209" s="1617"/>
      <c r="CI209" s="1618"/>
      <c r="CJ209" s="1397"/>
      <c r="CK209" s="1619"/>
      <c r="CL209" s="1616"/>
      <c r="CM209" s="1618"/>
      <c r="CN209" s="1397"/>
      <c r="CO209" s="1619"/>
      <c r="CP209" s="1619"/>
      <c r="CQ209" s="1619"/>
      <c r="CR209" s="1619"/>
      <c r="CS209" s="1619"/>
      <c r="CT209" s="1619"/>
      <c r="CU209" s="1619"/>
      <c r="CV209" s="1619"/>
      <c r="CW209" s="1619"/>
      <c r="CX209" s="1619"/>
      <c r="CY209" s="1619"/>
      <c r="CZ209" s="1620"/>
      <c r="DA209" s="1634" t="s">
        <v>11</v>
      </c>
      <c r="DB209" s="104"/>
      <c r="DC209" s="104"/>
      <c r="DD209" s="104"/>
      <c r="DE209" s="104"/>
    </row>
    <row r="210" ht="30.75" customHeight="1">
      <c r="A210" s="1633">
        <v>4.0</v>
      </c>
      <c r="B210" s="54"/>
      <c r="C210" s="1634" t="s">
        <v>6</v>
      </c>
      <c r="D210" s="1390" t="s">
        <v>2573</v>
      </c>
      <c r="E210" s="1601" t="s">
        <v>1768</v>
      </c>
      <c r="F210" s="1390" t="s">
        <v>7</v>
      </c>
      <c r="G210" s="81" t="s">
        <v>330</v>
      </c>
      <c r="H210" s="1390" t="s">
        <v>324</v>
      </c>
      <c r="I210" s="1610" t="s">
        <v>2574</v>
      </c>
      <c r="J210" s="1610" t="s">
        <v>2575</v>
      </c>
      <c r="K210" s="1636">
        <v>50000.0</v>
      </c>
      <c r="L210" s="1636">
        <v>50000.0</v>
      </c>
      <c r="M210" s="1613" t="s">
        <v>1815</v>
      </c>
      <c r="N210" s="1638" t="s">
        <v>1815</v>
      </c>
      <c r="O210" s="175"/>
      <c r="P210" s="1598">
        <v>45600.0</v>
      </c>
      <c r="Q210" s="105"/>
      <c r="R210" s="103" t="s">
        <v>1825</v>
      </c>
      <c r="S210" s="247"/>
      <c r="T210" s="1610" t="s">
        <v>324</v>
      </c>
      <c r="U210" s="101"/>
      <c r="V210" s="1614" t="s">
        <v>193</v>
      </c>
      <c r="W210" s="1397">
        <v>45600.0</v>
      </c>
      <c r="X210" s="1399"/>
      <c r="Y210" s="1399"/>
      <c r="Z210" s="1397"/>
      <c r="AA210" s="103"/>
      <c r="AB210" s="1615"/>
      <c r="AC210" s="1615"/>
      <c r="AD210" s="1391" t="s">
        <v>95</v>
      </c>
      <c r="AE210" s="103" t="s">
        <v>1521</v>
      </c>
      <c r="AF210" s="103"/>
      <c r="AG210" s="103"/>
      <c r="AH210" s="175"/>
      <c r="AI210" s="103"/>
      <c r="AJ210" s="101"/>
      <c r="AK210" s="175"/>
      <c r="AL210" s="1403"/>
      <c r="AM210" s="1416"/>
      <c r="AN210" s="1416"/>
      <c r="AO210" s="1416">
        <v>665480.0</v>
      </c>
      <c r="AP210" s="159" t="s">
        <v>192</v>
      </c>
      <c r="AQ210" s="1416"/>
      <c r="AR210" s="175"/>
      <c r="AS210" s="175"/>
      <c r="AT210" s="1529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3"/>
      <c r="BN210" s="103"/>
      <c r="BO210" s="103"/>
      <c r="BP210" s="103"/>
      <c r="BQ210" s="103"/>
      <c r="BR210" s="103"/>
      <c r="BS210" s="103"/>
      <c r="BT210" s="103"/>
      <c r="BU210" s="103"/>
      <c r="BV210" s="103"/>
      <c r="BW210" s="103"/>
      <c r="BX210" s="103"/>
      <c r="BY210" s="103"/>
      <c r="BZ210" s="1529"/>
      <c r="CA210" s="1475"/>
      <c r="CB210" s="1616"/>
      <c r="CC210" s="1616"/>
      <c r="CD210" s="1616"/>
      <c r="CE210" s="1616"/>
      <c r="CF210" s="1617"/>
      <c r="CG210" s="1617"/>
      <c r="CH210" s="1617"/>
      <c r="CI210" s="1618"/>
      <c r="CJ210" s="1397"/>
      <c r="CK210" s="1619"/>
      <c r="CL210" s="1616"/>
      <c r="CM210" s="1618"/>
      <c r="CN210" s="1397"/>
      <c r="CO210" s="1619"/>
      <c r="CP210" s="1619"/>
      <c r="CQ210" s="357"/>
      <c r="CR210" s="1619"/>
      <c r="CS210" s="1619"/>
      <c r="CT210" s="1619"/>
      <c r="CU210" s="1619"/>
      <c r="CV210" s="1619"/>
      <c r="CW210" s="1619"/>
      <c r="CX210" s="1619"/>
      <c r="CY210" s="1619"/>
      <c r="CZ210" s="1620"/>
      <c r="DA210" s="1634" t="s">
        <v>6</v>
      </c>
      <c r="DB210" s="1588"/>
      <c r="DC210" s="1588"/>
      <c r="DD210" s="1588"/>
      <c r="DE210" s="1588"/>
    </row>
    <row r="211" ht="30.75" customHeight="1">
      <c r="A211" s="1633">
        <v>1.0</v>
      </c>
      <c r="B211" s="54" t="s">
        <v>2398</v>
      </c>
      <c r="C211" s="1634" t="s">
        <v>11</v>
      </c>
      <c r="D211" s="1390" t="s">
        <v>2576</v>
      </c>
      <c r="E211" s="1635" t="s">
        <v>269</v>
      </c>
      <c r="F211" s="1390" t="s">
        <v>12</v>
      </c>
      <c r="G211" s="81" t="s">
        <v>270</v>
      </c>
      <c r="H211" s="1390" t="s">
        <v>271</v>
      </c>
      <c r="I211" s="1610" t="s">
        <v>2577</v>
      </c>
      <c r="J211" s="1610" t="s">
        <v>2578</v>
      </c>
      <c r="K211" s="1636">
        <v>7500.0</v>
      </c>
      <c r="L211" s="1637">
        <v>7551.811</v>
      </c>
      <c r="M211" s="1613" t="s">
        <v>1815</v>
      </c>
      <c r="N211" s="1638" t="s">
        <v>1815</v>
      </c>
      <c r="O211" s="1638"/>
      <c r="P211" s="1598">
        <v>45606.0</v>
      </c>
      <c r="Q211" s="105"/>
      <c r="R211" s="103" t="s">
        <v>96</v>
      </c>
      <c r="S211" s="247"/>
      <c r="T211" s="1610" t="s">
        <v>2556</v>
      </c>
      <c r="U211" s="101" t="s">
        <v>266</v>
      </c>
      <c r="V211" s="1614" t="s">
        <v>193</v>
      </c>
      <c r="W211" s="1397">
        <v>45606.0</v>
      </c>
      <c r="X211" s="1399">
        <v>45606.875</v>
      </c>
      <c r="Y211" s="1399">
        <v>45607.415972222225</v>
      </c>
      <c r="Z211" s="1397" t="str">
        <f>INT(Y211-X211)&amp;" hari "&amp;HOUR(MOD(Y211-X211,1))&amp;" jam "&amp;MINUTE(MOD(Y211-X211,1))&amp;" menit "&amp;SECOND(MOD(Y211-X211,1))</f>
        <v>0 hari 12 jam 59 menit 0</v>
      </c>
      <c r="AA211" s="103"/>
      <c r="AB211" s="1615"/>
      <c r="AC211" s="1615"/>
      <c r="AD211" s="1391" t="s">
        <v>191</v>
      </c>
      <c r="AE211" s="103" t="s">
        <v>2557</v>
      </c>
      <c r="AF211" s="103"/>
      <c r="AG211" s="103"/>
      <c r="AH211" s="175"/>
      <c r="AI211" s="103"/>
      <c r="AJ211" s="101"/>
      <c r="AK211" s="175"/>
      <c r="AL211" s="1403"/>
      <c r="AM211" s="1416"/>
      <c r="AN211" s="1416"/>
      <c r="AO211" s="1416"/>
      <c r="AP211" s="159" t="s">
        <v>192</v>
      </c>
      <c r="AQ211" s="1416"/>
      <c r="AR211" s="175"/>
      <c r="AS211" s="175"/>
      <c r="AT211" s="1529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3"/>
      <c r="BN211" s="103"/>
      <c r="BO211" s="103"/>
      <c r="BP211" s="103"/>
      <c r="BQ211" s="103"/>
      <c r="BR211" s="103"/>
      <c r="BS211" s="103"/>
      <c r="BT211" s="103"/>
      <c r="BU211" s="103"/>
      <c r="BV211" s="103"/>
      <c r="BW211" s="103"/>
      <c r="BX211" s="103"/>
      <c r="BY211" s="103"/>
      <c r="BZ211" s="1529"/>
      <c r="CA211" s="1475"/>
      <c r="CB211" s="1616"/>
      <c r="CC211" s="1616"/>
      <c r="CD211" s="1616"/>
      <c r="CE211" s="1616"/>
      <c r="CF211" s="1617"/>
      <c r="CG211" s="1617"/>
      <c r="CH211" s="1617"/>
      <c r="CI211" s="1618"/>
      <c r="CJ211" s="1397"/>
      <c r="CK211" s="1619"/>
      <c r="CL211" s="1616"/>
      <c r="CM211" s="1618"/>
      <c r="CN211" s="1397"/>
      <c r="CO211" s="1619"/>
      <c r="CP211" s="1619"/>
      <c r="CQ211" s="1619"/>
      <c r="CR211" s="1619"/>
      <c r="CS211" s="1619"/>
      <c r="CT211" s="1619"/>
      <c r="CU211" s="1619"/>
      <c r="CV211" s="1619"/>
      <c r="CW211" s="1619"/>
      <c r="CX211" s="1619"/>
      <c r="CY211" s="1619"/>
      <c r="CZ211" s="1620"/>
      <c r="DA211" s="1634" t="s">
        <v>11</v>
      </c>
      <c r="DB211" s="104"/>
      <c r="DC211" s="104"/>
      <c r="DD211" s="104"/>
      <c r="DE211" s="104"/>
    </row>
    <row r="212" ht="30.75" customHeight="1">
      <c r="A212" s="602">
        <v>1.0</v>
      </c>
      <c r="B212" s="54" t="s">
        <v>2398</v>
      </c>
      <c r="C212" s="57" t="s">
        <v>11</v>
      </c>
      <c r="D212" s="57" t="s">
        <v>259</v>
      </c>
      <c r="E212" s="57" t="s">
        <v>260</v>
      </c>
      <c r="F212" s="57" t="s">
        <v>42</v>
      </c>
      <c r="G212" s="58" t="s">
        <v>261</v>
      </c>
      <c r="H212" s="57" t="s">
        <v>262</v>
      </c>
      <c r="I212" s="1604" t="s">
        <v>263</v>
      </c>
      <c r="J212" s="1604" t="s">
        <v>264</v>
      </c>
      <c r="K212" s="297">
        <v>7500.0</v>
      </c>
      <c r="L212" s="298">
        <v>0.0</v>
      </c>
      <c r="M212" s="61" t="s">
        <v>2579</v>
      </c>
      <c r="N212" s="61" t="s">
        <v>317</v>
      </c>
      <c r="O212" s="160"/>
      <c r="P212" s="62"/>
      <c r="Q212" s="58"/>
      <c r="R212" s="105"/>
      <c r="S212" s="247"/>
      <c r="T212" s="1604"/>
      <c r="U212" s="54"/>
      <c r="V212" s="1639" t="s">
        <v>193</v>
      </c>
      <c r="W212" s="63"/>
      <c r="X212" s="322"/>
      <c r="Y212" s="322"/>
      <c r="Z212" s="63"/>
      <c r="AA212" s="105"/>
      <c r="AB212" s="323"/>
      <c r="AC212" s="323"/>
      <c r="AD212" s="68" t="s">
        <v>191</v>
      </c>
      <c r="AE212" s="105"/>
      <c r="AF212" s="105"/>
      <c r="AG212" s="105"/>
      <c r="AH212" s="160"/>
      <c r="AI212" s="105"/>
      <c r="AJ212" s="54"/>
      <c r="AK212" s="160"/>
      <c r="AL212" s="1449"/>
      <c r="AM212" s="159"/>
      <c r="AN212" s="159"/>
      <c r="AO212" s="159"/>
      <c r="AP212" s="159" t="s">
        <v>192</v>
      </c>
      <c r="AQ212" s="159"/>
      <c r="AR212" s="160"/>
      <c r="AS212" s="160"/>
      <c r="AT212" s="25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  <c r="BF212" s="105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105"/>
      <c r="BU212" s="105"/>
      <c r="BV212" s="105"/>
      <c r="BW212" s="105"/>
      <c r="BX212" s="105"/>
      <c r="BY212" s="105"/>
      <c r="BZ212" s="255"/>
      <c r="CA212" s="324"/>
      <c r="CB212" s="325"/>
      <c r="CC212" s="325"/>
      <c r="CD212" s="325"/>
      <c r="CE212" s="325"/>
      <c r="CF212" s="326"/>
      <c r="CG212" s="326"/>
      <c r="CH212" s="326"/>
      <c r="CI212" s="327"/>
      <c r="CJ212" s="63"/>
      <c r="CK212" s="274"/>
      <c r="CL212" s="325"/>
      <c r="CM212" s="327"/>
      <c r="CN212" s="63"/>
      <c r="CO212" s="274"/>
      <c r="CP212" s="274"/>
      <c r="CQ212" s="274"/>
      <c r="CR212" s="274"/>
      <c r="CS212" s="274"/>
      <c r="CT212" s="274"/>
      <c r="CU212" s="274"/>
      <c r="CV212" s="274"/>
      <c r="CW212" s="274"/>
      <c r="CX212" s="274"/>
      <c r="CY212" s="274"/>
      <c r="CZ212" s="167"/>
      <c r="DA212" s="57" t="s">
        <v>11</v>
      </c>
      <c r="DB212" s="104"/>
      <c r="DC212" s="104"/>
      <c r="DD212" s="104"/>
      <c r="DE212" s="104"/>
    </row>
    <row r="213" ht="30.75" customHeight="1">
      <c r="A213" s="602">
        <v>2.0</v>
      </c>
      <c r="B213" s="105" t="s">
        <v>2398</v>
      </c>
      <c r="C213" s="57" t="s">
        <v>11</v>
      </c>
      <c r="D213" s="57" t="s">
        <v>2580</v>
      </c>
      <c r="E213" s="57" t="s">
        <v>269</v>
      </c>
      <c r="F213" s="57" t="s">
        <v>12</v>
      </c>
      <c r="G213" s="58" t="s">
        <v>270</v>
      </c>
      <c r="H213" s="57" t="s">
        <v>271</v>
      </c>
      <c r="I213" s="57" t="s">
        <v>2581</v>
      </c>
      <c r="J213" s="57" t="s">
        <v>2582</v>
      </c>
      <c r="K213" s="1640">
        <v>7500.0</v>
      </c>
      <c r="L213" s="1641">
        <v>7516.047</v>
      </c>
      <c r="M213" s="61" t="s">
        <v>1815</v>
      </c>
      <c r="N213" s="61" t="s">
        <v>92</v>
      </c>
      <c r="O213" s="58"/>
      <c r="P213" s="62">
        <v>45620.0</v>
      </c>
      <c r="Q213" s="58"/>
      <c r="R213" s="105"/>
      <c r="S213" s="247"/>
      <c r="T213" s="1604" t="s">
        <v>2556</v>
      </c>
      <c r="U213" s="105"/>
      <c r="V213" s="105"/>
      <c r="W213" s="1642"/>
      <c r="X213" s="1643"/>
      <c r="Y213" s="1643"/>
      <c r="Z213" s="1642"/>
      <c r="AA213" s="105"/>
      <c r="AB213" s="323"/>
      <c r="AC213" s="323"/>
      <c r="AD213" s="105"/>
      <c r="AE213" s="105"/>
      <c r="AF213" s="105"/>
      <c r="AG213" s="105"/>
      <c r="AH213" s="105"/>
      <c r="AI213" s="105"/>
      <c r="AJ213" s="255"/>
      <c r="AK213" s="255"/>
      <c r="AL213" s="255"/>
      <c r="AM213" s="278"/>
      <c r="AN213" s="278"/>
      <c r="AO213" s="278"/>
      <c r="AP213" s="278"/>
      <c r="AQ213" s="105"/>
      <c r="AR213" s="105"/>
      <c r="AS213" s="105"/>
      <c r="AT213" s="25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  <c r="BF213" s="105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105"/>
      <c r="BU213" s="105"/>
      <c r="BV213" s="105"/>
      <c r="BW213" s="105"/>
      <c r="BX213" s="105"/>
      <c r="BY213" s="105"/>
      <c r="BZ213" s="255"/>
      <c r="CA213" s="1644"/>
      <c r="CB213" s="1644"/>
      <c r="CC213" s="1644"/>
      <c r="CD213" s="1644"/>
      <c r="CE213" s="1644"/>
      <c r="CF213" s="1644"/>
      <c r="CG213" s="1644"/>
      <c r="CH213" s="1644"/>
      <c r="CI213" s="1645"/>
      <c r="CJ213" s="1642"/>
      <c r="CK213" s="274"/>
      <c r="CL213" s="1644"/>
      <c r="CM213" s="1645"/>
      <c r="CN213" s="1642"/>
      <c r="CO213" s="274"/>
      <c r="CP213" s="274"/>
      <c r="CQ213" s="274"/>
      <c r="CR213" s="274"/>
      <c r="CS213" s="274"/>
      <c r="CT213" s="274"/>
      <c r="CU213" s="274"/>
      <c r="CV213" s="274"/>
      <c r="CW213" s="274"/>
      <c r="CX213" s="274"/>
      <c r="CY213" s="274"/>
      <c r="CZ213" s="167"/>
      <c r="DA213" s="167"/>
      <c r="DB213" s="105"/>
      <c r="DC213" s="105"/>
      <c r="DD213" s="105"/>
      <c r="DE213" s="105"/>
    </row>
    <row r="214" ht="30.75" customHeight="1">
      <c r="A214" s="602">
        <v>3.0</v>
      </c>
      <c r="B214" s="54" t="s">
        <v>2398</v>
      </c>
      <c r="C214" s="57" t="s">
        <v>11</v>
      </c>
      <c r="D214" s="57" t="s">
        <v>2583</v>
      </c>
      <c r="E214" s="57" t="s">
        <v>260</v>
      </c>
      <c r="F214" s="57" t="s">
        <v>2584</v>
      </c>
      <c r="G214" s="58" t="s">
        <v>270</v>
      </c>
      <c r="H214" s="57" t="s">
        <v>271</v>
      </c>
      <c r="I214" s="1604" t="s">
        <v>2585</v>
      </c>
      <c r="J214" s="1604" t="s">
        <v>2586</v>
      </c>
      <c r="K214" s="297">
        <v>7500.0</v>
      </c>
      <c r="L214" s="298">
        <v>7504.322</v>
      </c>
      <c r="M214" s="61" t="s">
        <v>2587</v>
      </c>
      <c r="N214" s="61" t="s">
        <v>2588</v>
      </c>
      <c r="O214" s="160"/>
      <c r="P214" s="62">
        <v>45641.0</v>
      </c>
      <c r="Q214" s="58"/>
      <c r="R214" s="105"/>
      <c r="S214" s="247"/>
      <c r="T214" s="1604"/>
      <c r="U214" s="54"/>
      <c r="V214" s="1639" t="s">
        <v>193</v>
      </c>
      <c r="W214" s="63"/>
      <c r="X214" s="322"/>
      <c r="Y214" s="322"/>
      <c r="Z214" s="63"/>
      <c r="AA214" s="105"/>
      <c r="AB214" s="323"/>
      <c r="AC214" s="323"/>
      <c r="AD214" s="68" t="s">
        <v>191</v>
      </c>
      <c r="AE214" s="105"/>
      <c r="AF214" s="105"/>
      <c r="AG214" s="105"/>
      <c r="AH214" s="160"/>
      <c r="AI214" s="105"/>
      <c r="AJ214" s="54"/>
      <c r="AK214" s="160"/>
      <c r="AL214" s="1449"/>
      <c r="AM214" s="159"/>
      <c r="AN214" s="159"/>
      <c r="AO214" s="159"/>
      <c r="AP214" s="159" t="s">
        <v>192</v>
      </c>
      <c r="AQ214" s="159"/>
      <c r="AR214" s="160"/>
      <c r="AS214" s="160"/>
      <c r="AT214" s="25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  <c r="BF214" s="105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105"/>
      <c r="BU214" s="105"/>
      <c r="BV214" s="105"/>
      <c r="BW214" s="105"/>
      <c r="BX214" s="105"/>
      <c r="BY214" s="105"/>
      <c r="BZ214" s="255"/>
      <c r="CA214" s="324"/>
      <c r="CB214" s="325"/>
      <c r="CC214" s="325"/>
      <c r="CD214" s="325"/>
      <c r="CE214" s="325"/>
      <c r="CF214" s="326"/>
      <c r="CG214" s="326"/>
      <c r="CH214" s="326"/>
      <c r="CI214" s="327"/>
      <c r="CJ214" s="63"/>
      <c r="CK214" s="274"/>
      <c r="CL214" s="325"/>
      <c r="CM214" s="327"/>
      <c r="CN214" s="63"/>
      <c r="CO214" s="274"/>
      <c r="CP214" s="274"/>
      <c r="CQ214" s="274"/>
      <c r="CR214" s="274"/>
      <c r="CS214" s="274"/>
      <c r="CT214" s="274"/>
      <c r="CU214" s="274"/>
      <c r="CV214" s="274"/>
      <c r="CW214" s="274"/>
      <c r="CX214" s="274"/>
      <c r="CY214" s="274"/>
      <c r="CZ214" s="167"/>
      <c r="DA214" s="57" t="s">
        <v>11</v>
      </c>
      <c r="DB214" s="104"/>
      <c r="DC214" s="104"/>
      <c r="DD214" s="104"/>
      <c r="DE214" s="104"/>
    </row>
    <row r="215" ht="30.75" customHeight="1">
      <c r="A215" s="602">
        <v>4.0</v>
      </c>
      <c r="B215" s="54" t="s">
        <v>2398</v>
      </c>
      <c r="C215" s="57" t="s">
        <v>11</v>
      </c>
      <c r="D215" s="57" t="s">
        <v>268</v>
      </c>
      <c r="E215" s="57" t="s">
        <v>269</v>
      </c>
      <c r="F215" s="57" t="s">
        <v>12</v>
      </c>
      <c r="G215" s="57" t="s">
        <v>270</v>
      </c>
      <c r="H215" s="57" t="s">
        <v>271</v>
      </c>
      <c r="I215" s="439" t="s">
        <v>2589</v>
      </c>
      <c r="J215" s="57" t="s">
        <v>2590</v>
      </c>
      <c r="K215" s="297">
        <v>7500.0</v>
      </c>
      <c r="L215" s="298">
        <v>0.0</v>
      </c>
      <c r="M215" s="61" t="s">
        <v>2591</v>
      </c>
      <c r="N215" s="61" t="s">
        <v>788</v>
      </c>
      <c r="O215" s="439" t="s">
        <v>2592</v>
      </c>
      <c r="P215" s="62"/>
      <c r="Q215" s="58"/>
      <c r="R215" s="105"/>
      <c r="S215" s="247"/>
      <c r="T215" s="247"/>
      <c r="U215" s="54"/>
      <c r="V215" s="54"/>
      <c r="W215" s="63"/>
      <c r="X215" s="322"/>
      <c r="Y215" s="322"/>
      <c r="Z215" s="63"/>
      <c r="AA215" s="105"/>
      <c r="AB215" s="323"/>
      <c r="AC215" s="323"/>
      <c r="AD215" s="105"/>
      <c r="AE215" s="105"/>
      <c r="AF215" s="105"/>
      <c r="AG215" s="105"/>
      <c r="AH215" s="54"/>
      <c r="AI215" s="105"/>
      <c r="AJ215" s="255"/>
      <c r="AK215" s="255"/>
      <c r="AL215" s="255"/>
      <c r="AM215" s="278"/>
      <c r="AN215" s="278"/>
      <c r="AO215" s="278"/>
      <c r="AP215" s="278"/>
      <c r="AQ215" s="105"/>
      <c r="AR215" s="105"/>
      <c r="AS215" s="105"/>
      <c r="AT215" s="25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  <c r="BF215" s="105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105"/>
      <c r="BU215" s="105"/>
      <c r="BV215" s="105"/>
      <c r="BW215" s="105"/>
      <c r="BX215" s="105"/>
      <c r="BY215" s="105"/>
      <c r="BZ215" s="255"/>
      <c r="CA215" s="324"/>
      <c r="CB215" s="325"/>
      <c r="CC215" s="325"/>
      <c r="CD215" s="325"/>
      <c r="CE215" s="325"/>
      <c r="CF215" s="326"/>
      <c r="CG215" s="326"/>
      <c r="CH215" s="326"/>
      <c r="CI215" s="327"/>
      <c r="CJ215" s="63"/>
      <c r="CK215" s="274"/>
      <c r="CL215" s="325"/>
      <c r="CM215" s="327"/>
      <c r="CN215" s="63"/>
      <c r="CO215" s="274"/>
      <c r="CP215" s="274"/>
      <c r="CQ215" s="274"/>
      <c r="CR215" s="274"/>
      <c r="CS215" s="274"/>
      <c r="CT215" s="274"/>
      <c r="CU215" s="274"/>
      <c r="CV215" s="274"/>
      <c r="CW215" s="274"/>
      <c r="CX215" s="274"/>
      <c r="CY215" s="274"/>
      <c r="CZ215" s="167"/>
      <c r="DA215" s="167"/>
      <c r="DB215" s="104"/>
      <c r="DC215" s="104"/>
      <c r="DD215" s="104"/>
      <c r="DE215" s="104"/>
    </row>
    <row r="216" ht="30.75" hidden="1" customHeight="1">
      <c r="A216" s="602">
        <v>5.0</v>
      </c>
      <c r="B216" s="54" t="s">
        <v>2398</v>
      </c>
      <c r="C216" s="57" t="s">
        <v>11</v>
      </c>
      <c r="D216" s="57" t="s">
        <v>2593</v>
      </c>
      <c r="E216" s="57" t="s">
        <v>279</v>
      </c>
      <c r="F216" s="57" t="s">
        <v>34</v>
      </c>
      <c r="G216" s="57" t="s">
        <v>270</v>
      </c>
      <c r="H216" s="57" t="s">
        <v>281</v>
      </c>
      <c r="I216" s="57" t="s">
        <v>282</v>
      </c>
      <c r="J216" s="57" t="s">
        <v>283</v>
      </c>
      <c r="K216" s="297">
        <v>7500.0</v>
      </c>
      <c r="L216" s="298">
        <v>0.0</v>
      </c>
      <c r="M216" s="61" t="s">
        <v>1815</v>
      </c>
      <c r="N216" s="61" t="s">
        <v>92</v>
      </c>
      <c r="O216" s="439" t="s">
        <v>2592</v>
      </c>
      <c r="P216" s="62">
        <v>45652.0</v>
      </c>
      <c r="Q216" s="58"/>
      <c r="R216" s="105"/>
      <c r="S216" s="247"/>
      <c r="T216" s="247"/>
      <c r="U216" s="54"/>
      <c r="V216" s="54"/>
      <c r="W216" s="63"/>
      <c r="X216" s="322"/>
      <c r="Y216" s="322"/>
      <c r="Z216" s="63"/>
      <c r="AA216" s="105"/>
      <c r="AB216" s="323"/>
      <c r="AC216" s="323"/>
      <c r="AD216" s="105"/>
      <c r="AE216" s="105"/>
      <c r="AF216" s="105"/>
      <c r="AG216" s="105"/>
      <c r="AH216" s="54"/>
      <c r="AI216" s="105"/>
      <c r="AJ216" s="255"/>
      <c r="AK216" s="255"/>
      <c r="AL216" s="255"/>
      <c r="AM216" s="278"/>
      <c r="AN216" s="278"/>
      <c r="AO216" s="278"/>
      <c r="AP216" s="278"/>
      <c r="AQ216" s="105"/>
      <c r="AR216" s="105"/>
      <c r="AS216" s="105"/>
      <c r="AT216" s="25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  <c r="BF216" s="105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105"/>
      <c r="BU216" s="105"/>
      <c r="BV216" s="105"/>
      <c r="BW216" s="105"/>
      <c r="BX216" s="105"/>
      <c r="BY216" s="105"/>
      <c r="BZ216" s="255"/>
      <c r="CA216" s="324"/>
      <c r="CB216" s="325"/>
      <c r="CC216" s="325"/>
      <c r="CD216" s="325"/>
      <c r="CE216" s="325"/>
      <c r="CF216" s="326"/>
      <c r="CG216" s="326"/>
      <c r="CH216" s="326"/>
      <c r="CI216" s="327"/>
      <c r="CJ216" s="63"/>
      <c r="CK216" s="274"/>
      <c r="CL216" s="325"/>
      <c r="CM216" s="327"/>
      <c r="CN216" s="63"/>
      <c r="CO216" s="274"/>
      <c r="CP216" s="274"/>
      <c r="CQ216" s="274"/>
      <c r="CR216" s="274"/>
      <c r="CS216" s="274"/>
      <c r="CT216" s="274"/>
      <c r="CU216" s="274"/>
      <c r="CV216" s="274"/>
      <c r="CW216" s="274"/>
      <c r="CX216" s="274"/>
      <c r="CY216" s="274"/>
      <c r="CZ216" s="167"/>
      <c r="DA216" s="167"/>
      <c r="DB216" s="104"/>
      <c r="DC216" s="104"/>
      <c r="DD216" s="104"/>
      <c r="DE216" s="104"/>
    </row>
    <row r="217" ht="30.75" hidden="1" customHeight="1">
      <c r="A217" s="602">
        <v>6.0</v>
      </c>
      <c r="B217" s="54" t="s">
        <v>2398</v>
      </c>
      <c r="C217" s="57" t="s">
        <v>11</v>
      </c>
      <c r="D217" s="57" t="s">
        <v>2594</v>
      </c>
      <c r="E217" s="57" t="s">
        <v>279</v>
      </c>
      <c r="F217" s="57" t="s">
        <v>34</v>
      </c>
      <c r="G217" s="57" t="s">
        <v>270</v>
      </c>
      <c r="H217" s="57" t="s">
        <v>281</v>
      </c>
      <c r="I217" s="57" t="s">
        <v>288</v>
      </c>
      <c r="J217" s="57" t="s">
        <v>289</v>
      </c>
      <c r="K217" s="297">
        <v>7500.0</v>
      </c>
      <c r="L217" s="298">
        <v>0.0</v>
      </c>
      <c r="M217" s="61" t="s">
        <v>2595</v>
      </c>
      <c r="N217" s="61" t="s">
        <v>2596</v>
      </c>
      <c r="O217" s="439" t="s">
        <v>2592</v>
      </c>
      <c r="P217" s="62">
        <v>45653.0</v>
      </c>
      <c r="Q217" s="58"/>
      <c r="R217" s="105"/>
      <c r="S217" s="247"/>
      <c r="T217" s="247"/>
      <c r="U217" s="54"/>
      <c r="V217" s="54"/>
      <c r="W217" s="63"/>
      <c r="X217" s="322"/>
      <c r="Y217" s="322"/>
      <c r="Z217" s="63"/>
      <c r="AA217" s="105"/>
      <c r="AB217" s="323"/>
      <c r="AC217" s="323"/>
      <c r="AD217" s="105"/>
      <c r="AE217" s="105"/>
      <c r="AF217" s="105"/>
      <c r="AG217" s="105"/>
      <c r="AH217" s="54"/>
      <c r="AI217" s="105"/>
      <c r="AJ217" s="255"/>
      <c r="AK217" s="255"/>
      <c r="AL217" s="255"/>
      <c r="AM217" s="278"/>
      <c r="AN217" s="278"/>
      <c r="AO217" s="278"/>
      <c r="AP217" s="278"/>
      <c r="AQ217" s="105"/>
      <c r="AR217" s="105"/>
      <c r="AS217" s="105"/>
      <c r="AT217" s="25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  <c r="BF217" s="105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105"/>
      <c r="BU217" s="105"/>
      <c r="BV217" s="105"/>
      <c r="BW217" s="105"/>
      <c r="BX217" s="105"/>
      <c r="BY217" s="105"/>
      <c r="BZ217" s="255"/>
      <c r="CA217" s="324"/>
      <c r="CB217" s="325"/>
      <c r="CC217" s="325"/>
      <c r="CD217" s="325"/>
      <c r="CE217" s="325"/>
      <c r="CF217" s="326"/>
      <c r="CG217" s="326"/>
      <c r="CH217" s="326"/>
      <c r="CI217" s="327"/>
      <c r="CJ217" s="63"/>
      <c r="CK217" s="274"/>
      <c r="CL217" s="325"/>
      <c r="CM217" s="327"/>
      <c r="CN217" s="63"/>
      <c r="CO217" s="274"/>
      <c r="CP217" s="274"/>
      <c r="CQ217" s="274"/>
      <c r="CR217" s="274"/>
      <c r="CS217" s="274"/>
      <c r="CT217" s="274"/>
      <c r="CU217" s="274"/>
      <c r="CV217" s="274"/>
      <c r="CW217" s="274"/>
      <c r="CX217" s="274"/>
      <c r="CY217" s="274"/>
      <c r="CZ217" s="167"/>
      <c r="DA217" s="167"/>
      <c r="DB217" s="104"/>
      <c r="DC217" s="104"/>
      <c r="DD217" s="104"/>
      <c r="DE217" s="104"/>
    </row>
    <row r="218" ht="18.75" customHeight="1">
      <c r="A218" s="280"/>
      <c r="B218" s="280"/>
      <c r="C218" s="280"/>
      <c r="D218" s="282"/>
      <c r="E218" s="283"/>
      <c r="F218" s="283"/>
      <c r="G218" s="283"/>
      <c r="H218" s="283"/>
      <c r="I218" s="283"/>
      <c r="J218" s="284" t="s">
        <v>111</v>
      </c>
      <c r="K218" s="285">
        <f>SUM(K212+K213+K220+K215)</f>
        <v>30000</v>
      </c>
      <c r="L218" s="286">
        <f>SUM(L212+L213+L214+L215)</f>
        <v>15020.369</v>
      </c>
      <c r="M218" s="287"/>
      <c r="N218" s="283"/>
      <c r="O218" s="280"/>
      <c r="P218" s="283"/>
      <c r="Q218" s="283"/>
      <c r="R218" s="283"/>
      <c r="S218" s="283"/>
      <c r="T218" s="283"/>
      <c r="U218" s="280"/>
      <c r="V218" s="280"/>
      <c r="W218" s="280"/>
      <c r="X218" s="280"/>
      <c r="Y218" s="288"/>
      <c r="Z218" s="288"/>
      <c r="AA218" s="288">
        <f>AB218-L218</f>
        <v>37379.631</v>
      </c>
      <c r="AB218" s="285">
        <v>52400.0</v>
      </c>
      <c r="AC218" s="285"/>
      <c r="AD218" s="289"/>
      <c r="AE218" s="289"/>
      <c r="AF218" s="280"/>
      <c r="AG218" s="280"/>
      <c r="AH218" s="280"/>
      <c r="AI218" s="280"/>
      <c r="AJ218" s="280"/>
      <c r="AK218" s="280"/>
      <c r="AL218" s="280"/>
      <c r="AM218" s="280"/>
      <c r="AN218" s="280"/>
      <c r="AO218" s="280"/>
      <c r="AP218" s="280"/>
      <c r="AQ218" s="280"/>
      <c r="AR218" s="280"/>
      <c r="AS218" s="289"/>
      <c r="AT218" s="280"/>
      <c r="AU218" s="280"/>
      <c r="AV218" s="280"/>
      <c r="AW218" s="289"/>
      <c r="AX218" s="289"/>
      <c r="AY218" s="289"/>
      <c r="AZ218" s="289"/>
      <c r="BA218" s="289"/>
      <c r="BB218" s="280"/>
      <c r="BC218" s="289"/>
      <c r="BD218" s="289"/>
      <c r="BE218" s="289"/>
      <c r="BF218" s="289"/>
      <c r="BG218" s="289"/>
      <c r="BH218" s="280"/>
      <c r="BI218" s="280"/>
      <c r="BJ218" s="289"/>
      <c r="BK218" s="289"/>
      <c r="BL218" s="289"/>
      <c r="BM218" s="289"/>
      <c r="BN218" s="289"/>
      <c r="BO218" s="280"/>
      <c r="BP218" s="289"/>
      <c r="BQ218" s="289"/>
      <c r="BR218" s="289"/>
      <c r="BS218" s="289"/>
      <c r="BT218" s="289"/>
      <c r="BU218" s="280"/>
      <c r="BV218" s="289"/>
      <c r="BW218" s="289"/>
      <c r="BX218" s="289"/>
      <c r="BY218" s="289"/>
      <c r="BZ218" s="292"/>
      <c r="CA218" s="293"/>
      <c r="CB218" s="292"/>
      <c r="CC218" s="292"/>
      <c r="CD218" s="292"/>
      <c r="CE218" s="292"/>
      <c r="CF218" s="292"/>
      <c r="CG218" s="292"/>
      <c r="CH218" s="292"/>
      <c r="CI218" s="292"/>
      <c r="CJ218" s="292"/>
      <c r="CK218" s="292"/>
      <c r="CL218" s="292"/>
      <c r="CM218" s="292"/>
      <c r="CN218" s="292"/>
      <c r="CO218" s="292"/>
      <c r="CP218" s="292"/>
      <c r="CQ218" s="292"/>
      <c r="CR218" s="292"/>
      <c r="CS218" s="292"/>
      <c r="CT218" s="292"/>
      <c r="CU218" s="292"/>
      <c r="CV218" s="292"/>
      <c r="CW218" s="292"/>
      <c r="CX218" s="292"/>
      <c r="CY218" s="292"/>
      <c r="CZ218" s="294"/>
      <c r="DA218" s="294"/>
    </row>
    <row r="219" ht="43.5" customHeight="1">
      <c r="A219" s="602">
        <v>1.0</v>
      </c>
      <c r="B219" s="54"/>
      <c r="C219" s="57" t="s">
        <v>6</v>
      </c>
      <c r="D219" s="57" t="s">
        <v>2597</v>
      </c>
      <c r="E219" s="57" t="s">
        <v>322</v>
      </c>
      <c r="F219" s="57" t="s">
        <v>7</v>
      </c>
      <c r="G219" s="57" t="s">
        <v>330</v>
      </c>
      <c r="H219" s="247" t="s">
        <v>324</v>
      </c>
      <c r="I219" s="296" t="s">
        <v>2598</v>
      </c>
      <c r="J219" s="296" t="s">
        <v>326</v>
      </c>
      <c r="K219" s="297">
        <v>55400.0</v>
      </c>
      <c r="L219" s="298" t="s">
        <v>96</v>
      </c>
      <c r="M219" s="61" t="s">
        <v>2599</v>
      </c>
      <c r="N219" s="61" t="s">
        <v>788</v>
      </c>
      <c r="O219" s="439"/>
      <c r="P219" s="62"/>
      <c r="Q219" s="105"/>
      <c r="R219" s="105"/>
      <c r="S219" s="247"/>
      <c r="T219" s="247"/>
      <c r="U219" s="54"/>
      <c r="V219" s="54"/>
      <c r="W219" s="63"/>
      <c r="X219" s="322"/>
      <c r="Y219" s="322"/>
      <c r="Z219" s="63"/>
      <c r="AA219" s="105"/>
      <c r="AB219" s="323"/>
      <c r="AC219" s="323"/>
      <c r="AD219" s="105"/>
      <c r="AE219" s="105"/>
      <c r="AF219" s="105"/>
      <c r="AG219" s="105"/>
      <c r="AH219" s="54"/>
      <c r="AI219" s="105"/>
      <c r="AJ219" s="255"/>
      <c r="AK219" s="255"/>
      <c r="AL219" s="255"/>
      <c r="AM219" s="278"/>
      <c r="AN219" s="278"/>
      <c r="AO219" s="278"/>
      <c r="AP219" s="278"/>
      <c r="AQ219" s="105"/>
      <c r="AR219" s="105"/>
      <c r="AS219" s="105"/>
      <c r="AT219" s="25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  <c r="BF219" s="105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105"/>
      <c r="BU219" s="105"/>
      <c r="BV219" s="105"/>
      <c r="BW219" s="105"/>
      <c r="BX219" s="105"/>
      <c r="BY219" s="105"/>
      <c r="BZ219" s="255"/>
      <c r="CA219" s="324"/>
      <c r="CB219" s="325"/>
      <c r="CC219" s="325"/>
      <c r="CD219" s="325"/>
      <c r="CE219" s="325"/>
      <c r="CF219" s="326"/>
      <c r="CG219" s="326"/>
      <c r="CH219" s="326"/>
      <c r="CI219" s="327"/>
      <c r="CJ219" s="63"/>
      <c r="CK219" s="274"/>
      <c r="CL219" s="325"/>
      <c r="CM219" s="327"/>
      <c r="CN219" s="63"/>
      <c r="CO219" s="274"/>
      <c r="CP219" s="274"/>
      <c r="CQ219" s="274"/>
      <c r="CR219" s="274"/>
      <c r="CS219" s="274"/>
      <c r="CT219" s="274"/>
      <c r="CU219" s="274"/>
      <c r="CV219" s="274"/>
      <c r="CW219" s="274"/>
      <c r="CX219" s="274"/>
      <c r="CY219" s="274"/>
      <c r="CZ219" s="167"/>
      <c r="DA219" s="274"/>
      <c r="DB219" s="104"/>
      <c r="DC219" s="104"/>
      <c r="DD219" s="104"/>
      <c r="DE219" s="104"/>
    </row>
    <row r="220" ht="30.75" customHeight="1">
      <c r="A220" s="1646">
        <v>4.0</v>
      </c>
      <c r="B220" s="1568" t="s">
        <v>2398</v>
      </c>
      <c r="C220" s="1647" t="s">
        <v>11</v>
      </c>
      <c r="D220" s="1570" t="s">
        <v>2600</v>
      </c>
      <c r="E220" s="1648" t="s">
        <v>269</v>
      </c>
      <c r="F220" s="57" t="s">
        <v>12</v>
      </c>
      <c r="G220" s="1571" t="s">
        <v>2601</v>
      </c>
      <c r="H220" s="57" t="s">
        <v>271</v>
      </c>
      <c r="I220" s="1604" t="s">
        <v>2602</v>
      </c>
      <c r="J220" s="1604" t="s">
        <v>2603</v>
      </c>
      <c r="K220" s="1572">
        <v>7500.0</v>
      </c>
      <c r="L220" s="1573">
        <v>7349.156</v>
      </c>
      <c r="M220" s="61" t="s">
        <v>1552</v>
      </c>
      <c r="N220" s="61" t="s">
        <v>92</v>
      </c>
      <c r="O220" s="1571" t="s">
        <v>2604</v>
      </c>
      <c r="P220" s="62">
        <v>45617.0</v>
      </c>
      <c r="Q220" s="105"/>
      <c r="R220" s="105"/>
      <c r="S220" s="247"/>
      <c r="T220" s="1604" t="s">
        <v>2556</v>
      </c>
      <c r="U220" s="54"/>
      <c r="V220" s="1639" t="s">
        <v>193</v>
      </c>
      <c r="W220" s="63"/>
      <c r="X220" s="322"/>
      <c r="Y220" s="322"/>
      <c r="Z220" s="63"/>
      <c r="AA220" s="105"/>
      <c r="AB220" s="323"/>
      <c r="AC220" s="323"/>
      <c r="AD220" s="68" t="s">
        <v>191</v>
      </c>
      <c r="AE220" s="105"/>
      <c r="AF220" s="105"/>
      <c r="AG220" s="105"/>
      <c r="AH220" s="160"/>
      <c r="AI220" s="105"/>
      <c r="AJ220" s="54"/>
      <c r="AK220" s="160"/>
      <c r="AL220" s="1449"/>
      <c r="AM220" s="159"/>
      <c r="AN220" s="159"/>
      <c r="AO220" s="159"/>
      <c r="AP220" s="159" t="s">
        <v>192</v>
      </c>
      <c r="AQ220" s="159"/>
      <c r="AR220" s="160"/>
      <c r="AS220" s="160"/>
      <c r="AT220" s="25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  <c r="BF220" s="105"/>
      <c r="BG220" s="105"/>
      <c r="BH220" s="105"/>
      <c r="BI220" s="105"/>
      <c r="BJ220" s="105"/>
      <c r="BK220" s="105"/>
      <c r="BL220" s="105"/>
      <c r="BM220" s="105"/>
      <c r="BN220" s="105"/>
      <c r="BO220" s="105"/>
      <c r="BP220" s="105"/>
      <c r="BQ220" s="105"/>
      <c r="BR220" s="105"/>
      <c r="BS220" s="105"/>
      <c r="BT220" s="105"/>
      <c r="BU220" s="105"/>
      <c r="BV220" s="105"/>
      <c r="BW220" s="105"/>
      <c r="BX220" s="105"/>
      <c r="BY220" s="105"/>
      <c r="BZ220" s="255"/>
      <c r="CA220" s="324"/>
      <c r="CB220" s="325"/>
      <c r="CC220" s="325"/>
      <c r="CD220" s="325"/>
      <c r="CE220" s="325"/>
      <c r="CF220" s="326"/>
      <c r="CG220" s="326"/>
      <c r="CH220" s="326"/>
      <c r="CI220" s="327"/>
      <c r="CJ220" s="63"/>
      <c r="CK220" s="274"/>
      <c r="CL220" s="325"/>
      <c r="CM220" s="327"/>
      <c r="CN220" s="63"/>
      <c r="CO220" s="274"/>
      <c r="CP220" s="274"/>
      <c r="CQ220" s="274"/>
      <c r="CR220" s="274"/>
      <c r="CS220" s="274"/>
      <c r="CT220" s="274"/>
      <c r="CU220" s="274"/>
      <c r="CV220" s="274"/>
      <c r="CW220" s="274"/>
      <c r="CX220" s="274"/>
      <c r="CY220" s="274"/>
      <c r="CZ220" s="167"/>
      <c r="DA220" s="1647" t="s">
        <v>11</v>
      </c>
      <c r="DB220" s="104"/>
      <c r="DC220" s="104"/>
      <c r="DD220" s="104"/>
      <c r="DE220" s="104"/>
    </row>
    <row r="221" ht="18.75" customHeight="1">
      <c r="A221" s="280"/>
      <c r="B221" s="280"/>
      <c r="C221" s="280"/>
      <c r="D221" s="282"/>
      <c r="E221" s="283"/>
      <c r="F221" s="283"/>
      <c r="G221" s="283"/>
      <c r="H221" s="283"/>
      <c r="I221" s="283"/>
      <c r="J221" s="284" t="s">
        <v>111</v>
      </c>
      <c r="K221" s="285">
        <f>SUM(K212+K213+K220+K215)</f>
        <v>30000</v>
      </c>
      <c r="L221" s="286">
        <f>SUM(L212+L213+L214+L215)</f>
        <v>15020.369</v>
      </c>
      <c r="M221" s="287"/>
      <c r="N221" s="283"/>
      <c r="O221" s="280"/>
      <c r="P221" s="283"/>
      <c r="Q221" s="283"/>
      <c r="R221" s="283"/>
      <c r="S221" s="283"/>
      <c r="T221" s="283"/>
      <c r="U221" s="280"/>
      <c r="V221" s="280"/>
      <c r="W221" s="280"/>
      <c r="X221" s="280"/>
      <c r="Y221" s="288"/>
      <c r="Z221" s="288"/>
      <c r="AA221" s="288">
        <f>AB221-L221</f>
        <v>37379.631</v>
      </c>
      <c r="AB221" s="285">
        <v>52400.0</v>
      </c>
      <c r="AC221" s="285"/>
      <c r="AD221" s="289"/>
      <c r="AE221" s="289"/>
      <c r="AF221" s="280"/>
      <c r="AG221" s="280"/>
      <c r="AH221" s="280"/>
      <c r="AI221" s="280"/>
      <c r="AJ221" s="280"/>
      <c r="AK221" s="280"/>
      <c r="AL221" s="280"/>
      <c r="AM221" s="280"/>
      <c r="AN221" s="280"/>
      <c r="AO221" s="280"/>
      <c r="AP221" s="280"/>
      <c r="AQ221" s="280"/>
      <c r="AR221" s="280"/>
      <c r="AS221" s="289"/>
      <c r="AT221" s="280"/>
      <c r="AU221" s="280"/>
      <c r="AV221" s="280"/>
      <c r="AW221" s="289"/>
      <c r="AX221" s="289"/>
      <c r="AY221" s="289"/>
      <c r="AZ221" s="289"/>
      <c r="BA221" s="289"/>
      <c r="BB221" s="280"/>
      <c r="BC221" s="289"/>
      <c r="BD221" s="289"/>
      <c r="BE221" s="289"/>
      <c r="BF221" s="289"/>
      <c r="BG221" s="289"/>
      <c r="BH221" s="280"/>
      <c r="BI221" s="280"/>
      <c r="BJ221" s="289"/>
      <c r="BK221" s="289"/>
      <c r="BL221" s="289"/>
      <c r="BM221" s="289"/>
      <c r="BN221" s="289"/>
      <c r="BO221" s="280"/>
      <c r="BP221" s="289"/>
      <c r="BQ221" s="289"/>
      <c r="BR221" s="289"/>
      <c r="BS221" s="289"/>
      <c r="BT221" s="289"/>
      <c r="BU221" s="280"/>
      <c r="BV221" s="289"/>
      <c r="BW221" s="289"/>
      <c r="BX221" s="289"/>
      <c r="BY221" s="289"/>
      <c r="BZ221" s="292"/>
      <c r="CA221" s="293"/>
      <c r="CB221" s="292"/>
      <c r="CC221" s="292"/>
      <c r="CD221" s="292"/>
      <c r="CE221" s="292"/>
      <c r="CF221" s="292"/>
      <c r="CG221" s="292"/>
      <c r="CH221" s="292"/>
      <c r="CI221" s="292"/>
      <c r="CJ221" s="292"/>
      <c r="CK221" s="292"/>
      <c r="CL221" s="292"/>
      <c r="CM221" s="292"/>
      <c r="CN221" s="292"/>
      <c r="CO221" s="292"/>
      <c r="CP221" s="292"/>
      <c r="CQ221" s="292"/>
      <c r="CR221" s="292"/>
      <c r="CS221" s="292"/>
      <c r="CT221" s="292"/>
      <c r="CU221" s="292"/>
      <c r="CV221" s="292"/>
      <c r="CW221" s="292"/>
      <c r="CX221" s="292"/>
      <c r="CY221" s="292"/>
      <c r="CZ221" s="294"/>
      <c r="DA221" s="294"/>
    </row>
    <row r="222" ht="15.75" customHeight="1">
      <c r="A222" s="1389">
        <v>1.0</v>
      </c>
      <c r="B222" s="101" t="s">
        <v>2443</v>
      </c>
      <c r="C222" s="175" t="s">
        <v>13</v>
      </c>
      <c r="D222" s="1391" t="s">
        <v>2605</v>
      </c>
      <c r="E222" s="81" t="s">
        <v>2606</v>
      </c>
      <c r="F222" s="81" t="s">
        <v>2607</v>
      </c>
      <c r="G222" s="81" t="s">
        <v>2608</v>
      </c>
      <c r="H222" s="81" t="s">
        <v>28</v>
      </c>
      <c r="I222" s="81" t="s">
        <v>2609</v>
      </c>
      <c r="J222" s="1391" t="s">
        <v>2610</v>
      </c>
      <c r="K222" s="1392">
        <v>7500.0</v>
      </c>
      <c r="L222" s="1393">
        <v>7511.763</v>
      </c>
      <c r="M222" s="1649" t="s">
        <v>1815</v>
      </c>
      <c r="N222" s="1650" t="s">
        <v>1755</v>
      </c>
      <c r="O222" s="175"/>
      <c r="P222" s="1598">
        <v>45359.0</v>
      </c>
      <c r="Q222" s="103"/>
      <c r="R222" s="103" t="s">
        <v>2611</v>
      </c>
      <c r="S222" s="1396"/>
      <c r="T222" s="1610" t="s">
        <v>2612</v>
      </c>
      <c r="U222" s="175" t="s">
        <v>1224</v>
      </c>
      <c r="V222" s="175" t="s">
        <v>193</v>
      </c>
      <c r="W222" s="1397">
        <v>45359.0</v>
      </c>
      <c r="X222" s="1398">
        <v>45359.65972222222</v>
      </c>
      <c r="Y222" s="1399">
        <v>45359.74930555555</v>
      </c>
      <c r="Z222" s="1400" t="str">
        <f t="shared" ref="Z222:Z225" si="198">INT(Y222-X222)&amp;" hari "&amp;HOUR(MOD(Y222-X222,1))&amp;" jam "&amp;MINUTE(MOD(Y222-X222,1))&amp;" menit "&amp;SECOND(MOD(Y222-X222,1))</f>
        <v>0 hari 2 jam 9 menit 0</v>
      </c>
      <c r="AA222" s="1401"/>
      <c r="AB222" s="1401"/>
      <c r="AC222" s="1401"/>
      <c r="AD222" s="1391" t="s">
        <v>191</v>
      </c>
      <c r="AE222" s="1402"/>
      <c r="AF222" s="101"/>
      <c r="AG222" s="101"/>
      <c r="AH222" s="175"/>
      <c r="AI222" s="175"/>
      <c r="AJ222" s="101"/>
      <c r="AK222" s="175"/>
      <c r="AL222" s="1403"/>
      <c r="AM222" s="1416">
        <v>840000.0</v>
      </c>
      <c r="AN222" s="1416"/>
      <c r="AO222" s="1416">
        <v>840000.0</v>
      </c>
      <c r="AP222" s="159" t="s">
        <v>192</v>
      </c>
      <c r="AQ222" s="1416">
        <v>79774.0</v>
      </c>
      <c r="AR222" s="175"/>
      <c r="AS222" s="175"/>
      <c r="AT222" s="1404"/>
      <c r="AU222" s="101"/>
      <c r="AV222" s="101"/>
      <c r="AW222" s="101"/>
      <c r="AX222" s="100"/>
      <c r="AY222" s="101"/>
      <c r="AZ222" s="101"/>
      <c r="BA222" s="101"/>
      <c r="BB222" s="101"/>
      <c r="BC222" s="101"/>
      <c r="BD222" s="101"/>
      <c r="BE222" s="101"/>
      <c r="BF222" s="100"/>
      <c r="BG222" s="100"/>
      <c r="BH222" s="101"/>
      <c r="BI222" s="101"/>
      <c r="BJ222" s="100"/>
      <c r="BK222" s="100"/>
      <c r="BL222" s="100"/>
      <c r="BM222" s="100"/>
      <c r="BN222" s="100"/>
      <c r="BO222" s="100"/>
      <c r="BP222" s="100"/>
      <c r="BQ222" s="100"/>
      <c r="BR222" s="100"/>
      <c r="BS222" s="100"/>
      <c r="BT222" s="100"/>
      <c r="BU222" s="100"/>
      <c r="BV222" s="100"/>
      <c r="BW222" s="100"/>
      <c r="BX222" s="100"/>
      <c r="BY222" s="1391"/>
      <c r="BZ222" s="1405">
        <v>79774.0</v>
      </c>
      <c r="CA222" s="101" t="s">
        <v>1843</v>
      </c>
      <c r="CB222" s="1405">
        <v>2.972973E7</v>
      </c>
      <c r="CC222" s="1422"/>
      <c r="CD222" s="1422"/>
      <c r="CE222" s="1422">
        <v>45358.32986111111</v>
      </c>
      <c r="CF222" s="1473">
        <v>45358.458333333336</v>
      </c>
      <c r="CG222" s="1473">
        <v>45358.833333333336</v>
      </c>
      <c r="CH222" s="1473">
        <v>45359.6875</v>
      </c>
      <c r="CI222" s="327">
        <f t="shared" ref="CI222:CI225" si="199">CH222-CE222</f>
        <v>1.357638889</v>
      </c>
      <c r="CJ222" s="63" t="str">
        <f t="shared" ref="CJ222:CJ225" si="200">INT(CH222-CE222)&amp;" hari "&amp;HOUR(MOD(CH222-CE222,1))&amp;" jam "&amp;MINUTE(MOD(CH222-CE222,1))&amp;" menit "&amp;SECOND(MOD(CH222-CE222,1))</f>
        <v>1 hari 8 jam 35 menit 0</v>
      </c>
      <c r="CK222" s="821"/>
      <c r="CL222" s="326">
        <v>45359.74930555555</v>
      </c>
      <c r="CM222" s="327">
        <f t="shared" ref="CM222:CM225" si="201">CL222-CE222</f>
        <v>1.419444444</v>
      </c>
      <c r="CN222" s="63" t="str">
        <f t="shared" ref="CN222:CN225" si="202">INT(CL222-CE222)&amp;" hari "&amp;HOUR(MOD(CL222-CE222,1))&amp;" jam "&amp;MINUTE(MOD(CL222-CE222,1))&amp;" menit "&amp;SECOND(MOD(CL222-CE222,1))</f>
        <v>1 hari 10 jam 4 menit 0</v>
      </c>
      <c r="CO222" s="326"/>
      <c r="CP222" s="326">
        <v>45364.072916666664</v>
      </c>
      <c r="CQ222" s="326">
        <v>45364.663194444445</v>
      </c>
      <c r="CR222" s="326">
        <v>45364.75</v>
      </c>
      <c r="CS222" s="326">
        <v>45365.25</v>
      </c>
      <c r="CT222" s="327">
        <f t="shared" ref="CT222:CT225" si="203">CS222-CP222</f>
        <v>1.177083333</v>
      </c>
      <c r="CU222" s="63" t="str">
        <f t="shared" ref="CU222:CU225" si="204">INT(CS222-CP222)&amp;" hari "&amp;HOUR(MOD(CS222-CP222,1))&amp;" jam "&amp;MINUTE(MOD(CS222-CP222,1))&amp;" menit "&amp;SECOND(MOD(CS222-CP222,1))</f>
        <v>1 hari 4 jam 15 menit 0</v>
      </c>
      <c r="CV222" s="327">
        <f t="shared" ref="CV222:CV225" si="205">CM222+CT222</f>
        <v>2.596527778</v>
      </c>
      <c r="CW222" s="63" t="str">
        <f t="shared" ref="CW222:CW225" si="206">INT(CV222)&amp;" hari "&amp;HOUR(MOD(CV222,1))&amp;" jam "&amp;MINUTE(MOD(CV222,1))&amp;" menit "&amp;SECOND(MOD(CV222,1))</f>
        <v>2 hari 14 jam 19 menit 0</v>
      </c>
      <c r="CX222" s="1397"/>
      <c r="CY222" s="1397"/>
      <c r="CZ222" s="1411" t="s">
        <v>359</v>
      </c>
      <c r="DA222" s="711" t="s">
        <v>13</v>
      </c>
    </row>
    <row r="223" ht="15.75" customHeight="1">
      <c r="A223" s="1389">
        <v>2.0</v>
      </c>
      <c r="B223" s="101" t="s">
        <v>2443</v>
      </c>
      <c r="C223" s="175" t="s">
        <v>13</v>
      </c>
      <c r="D223" s="1391" t="s">
        <v>2605</v>
      </c>
      <c r="E223" s="81" t="s">
        <v>2606</v>
      </c>
      <c r="F223" s="81" t="s">
        <v>2607</v>
      </c>
      <c r="G223" s="81" t="s">
        <v>2608</v>
      </c>
      <c r="H223" s="81" t="s">
        <v>28</v>
      </c>
      <c r="I223" s="81" t="s">
        <v>2613</v>
      </c>
      <c r="J223" s="1391" t="s">
        <v>2614</v>
      </c>
      <c r="K223" s="1392">
        <v>7500.0</v>
      </c>
      <c r="L223" s="1393">
        <v>7562.086</v>
      </c>
      <c r="M223" s="1649" t="s">
        <v>1815</v>
      </c>
      <c r="N223" s="1650" t="s">
        <v>1755</v>
      </c>
      <c r="O223" s="175"/>
      <c r="P223" s="1598">
        <v>45364.0</v>
      </c>
      <c r="Q223" s="103"/>
      <c r="R223" s="103" t="s">
        <v>2611</v>
      </c>
      <c r="S223" s="1396"/>
      <c r="T223" s="1610" t="s">
        <v>2612</v>
      </c>
      <c r="U223" s="175" t="s">
        <v>1224</v>
      </c>
      <c r="V223" s="175" t="s">
        <v>193</v>
      </c>
      <c r="W223" s="1397">
        <v>45364.0</v>
      </c>
      <c r="X223" s="1398">
        <v>45364.493055555555</v>
      </c>
      <c r="Y223" s="1399">
        <v>45366.350694444445</v>
      </c>
      <c r="Z223" s="1400" t="str">
        <f t="shared" si="198"/>
        <v>1 hari 20 jam 35 menit 0</v>
      </c>
      <c r="AA223" s="1401"/>
      <c r="AB223" s="1401"/>
      <c r="AC223" s="1401"/>
      <c r="AD223" s="1391" t="s">
        <v>191</v>
      </c>
      <c r="AE223" s="1402"/>
      <c r="AF223" s="101"/>
      <c r="AG223" s="101"/>
      <c r="AH223" s="175"/>
      <c r="AI223" s="175"/>
      <c r="AJ223" s="1410"/>
      <c r="AK223" s="1403"/>
      <c r="AL223" s="1403"/>
      <c r="AM223" s="1416">
        <v>840000.0</v>
      </c>
      <c r="AN223" s="159"/>
      <c r="AO223" s="1416">
        <v>840000.0</v>
      </c>
      <c r="AP223" s="159" t="s">
        <v>192</v>
      </c>
      <c r="AQ223" s="1416">
        <v>79774.0</v>
      </c>
      <c r="AR223" s="175"/>
      <c r="AS223" s="175"/>
      <c r="AT223" s="1404"/>
      <c r="AU223" s="101"/>
      <c r="AV223" s="101"/>
      <c r="AW223" s="101"/>
      <c r="AX223" s="100"/>
      <c r="AY223" s="101"/>
      <c r="AZ223" s="101"/>
      <c r="BA223" s="101"/>
      <c r="BB223" s="101"/>
      <c r="BC223" s="101"/>
      <c r="BD223" s="101"/>
      <c r="BE223" s="101"/>
      <c r="BF223" s="100"/>
      <c r="BG223" s="100"/>
      <c r="BH223" s="101"/>
      <c r="BI223" s="101"/>
      <c r="BJ223" s="100"/>
      <c r="BK223" s="100"/>
      <c r="BL223" s="100"/>
      <c r="BM223" s="100"/>
      <c r="BN223" s="100"/>
      <c r="BO223" s="100"/>
      <c r="BP223" s="100"/>
      <c r="BQ223" s="100"/>
      <c r="BR223" s="100"/>
      <c r="BS223" s="100"/>
      <c r="BT223" s="100"/>
      <c r="BU223" s="100"/>
      <c r="BV223" s="100"/>
      <c r="BW223" s="100"/>
      <c r="BX223" s="100"/>
      <c r="BY223" s="1391"/>
      <c r="BZ223" s="1405">
        <v>79774.0</v>
      </c>
      <c r="CA223" s="101" t="s">
        <v>1843</v>
      </c>
      <c r="CB223" s="1405">
        <v>2.972973E7</v>
      </c>
      <c r="CC223" s="326"/>
      <c r="CD223" s="326"/>
      <c r="CE223" s="326">
        <v>45362.833333333336</v>
      </c>
      <c r="CF223" s="326">
        <v>45362.958333333336</v>
      </c>
      <c r="CG223" s="326">
        <v>45363.354166666664</v>
      </c>
      <c r="CH223" s="326">
        <v>45364.493055555555</v>
      </c>
      <c r="CI223" s="327">
        <f t="shared" si="199"/>
        <v>1.659722222</v>
      </c>
      <c r="CJ223" s="63" t="str">
        <f t="shared" si="200"/>
        <v>1 hari 15 jam 50 menit 0</v>
      </c>
      <c r="CK223" s="326"/>
      <c r="CL223" s="326">
        <v>45366.350694444445</v>
      </c>
      <c r="CM223" s="327">
        <f t="shared" si="201"/>
        <v>3.517361111</v>
      </c>
      <c r="CN223" s="63" t="str">
        <f t="shared" si="202"/>
        <v>3 hari 12 jam 25 menit 0</v>
      </c>
      <c r="CO223" s="326"/>
      <c r="CP223" s="326">
        <v>45368.01736111111</v>
      </c>
      <c r="CQ223" s="326">
        <v>45368.01736111111</v>
      </c>
      <c r="CR223" s="326">
        <v>45368.083333333336</v>
      </c>
      <c r="CS223" s="326">
        <v>45368.583333333336</v>
      </c>
      <c r="CT223" s="327">
        <f t="shared" si="203"/>
        <v>0.5659722222</v>
      </c>
      <c r="CU223" s="63" t="str">
        <f t="shared" si="204"/>
        <v>0 hari 13 jam 35 menit 0</v>
      </c>
      <c r="CV223" s="327">
        <f t="shared" si="205"/>
        <v>4.083333333</v>
      </c>
      <c r="CW223" s="63" t="str">
        <f t="shared" si="206"/>
        <v>4 hari 2 jam 0 menit 0</v>
      </c>
      <c r="CX223" s="1397"/>
      <c r="CY223" s="1397"/>
      <c r="CZ223" s="1411" t="s">
        <v>359</v>
      </c>
      <c r="DA223" s="711" t="s">
        <v>13</v>
      </c>
    </row>
    <row r="224" ht="15.75" customHeight="1">
      <c r="A224" s="1389">
        <v>3.0</v>
      </c>
      <c r="B224" s="101" t="s">
        <v>2443</v>
      </c>
      <c r="C224" s="175" t="s">
        <v>13</v>
      </c>
      <c r="D224" s="1391" t="s">
        <v>2605</v>
      </c>
      <c r="E224" s="81" t="s">
        <v>2606</v>
      </c>
      <c r="F224" s="81" t="s">
        <v>2615</v>
      </c>
      <c r="G224" s="81" t="s">
        <v>2616</v>
      </c>
      <c r="H224" s="81" t="s">
        <v>2617</v>
      </c>
      <c r="I224" s="81" t="s">
        <v>2618</v>
      </c>
      <c r="J224" s="1391" t="s">
        <v>2619</v>
      </c>
      <c r="K224" s="1392">
        <v>7500.0</v>
      </c>
      <c r="L224" s="1393">
        <v>7674.365</v>
      </c>
      <c r="M224" s="1649" t="s">
        <v>1815</v>
      </c>
      <c r="N224" s="1650" t="s">
        <v>1755</v>
      </c>
      <c r="O224" s="175"/>
      <c r="P224" s="1598">
        <v>45369.0</v>
      </c>
      <c r="Q224" s="103"/>
      <c r="R224" s="103" t="s">
        <v>2611</v>
      </c>
      <c r="S224" s="1396"/>
      <c r="T224" s="1610" t="s">
        <v>2612</v>
      </c>
      <c r="U224" s="175" t="s">
        <v>1224</v>
      </c>
      <c r="V224" s="175" t="s">
        <v>193</v>
      </c>
      <c r="W224" s="1397">
        <v>45369.0</v>
      </c>
      <c r="X224" s="1398">
        <v>45369.993055555555</v>
      </c>
      <c r="Y224" s="1399">
        <v>45370.00069444445</v>
      </c>
      <c r="Z224" s="1400" t="str">
        <f t="shared" si="198"/>
        <v>0 hari 0 jam 11 menit 0</v>
      </c>
      <c r="AA224" s="1401"/>
      <c r="AB224" s="1401"/>
      <c r="AC224" s="1401"/>
      <c r="AD224" s="1391" t="s">
        <v>191</v>
      </c>
      <c r="AE224" s="1402"/>
      <c r="AF224" s="101"/>
      <c r="AG224" s="101"/>
      <c r="AH224" s="175"/>
      <c r="AI224" s="175"/>
      <c r="AJ224" s="1410"/>
      <c r="AK224" s="1403"/>
      <c r="AL224" s="1403"/>
      <c r="AM224" s="1416">
        <v>840000.0</v>
      </c>
      <c r="AN224" s="159"/>
      <c r="AO224" s="1416">
        <v>840000.0</v>
      </c>
      <c r="AP224" s="159" t="s">
        <v>192</v>
      </c>
      <c r="AQ224" s="1416">
        <v>79774.0</v>
      </c>
      <c r="AR224" s="175"/>
      <c r="AS224" s="175"/>
      <c r="AT224" s="1404"/>
      <c r="AU224" s="101"/>
      <c r="AV224" s="101"/>
      <c r="AW224" s="101"/>
      <c r="AX224" s="100"/>
      <c r="AY224" s="101"/>
      <c r="AZ224" s="101"/>
      <c r="BA224" s="101"/>
      <c r="BB224" s="101"/>
      <c r="BC224" s="101"/>
      <c r="BD224" s="101"/>
      <c r="BE224" s="101"/>
      <c r="BF224" s="100"/>
      <c r="BG224" s="100"/>
      <c r="BH224" s="101"/>
      <c r="BI224" s="101"/>
      <c r="BJ224" s="100"/>
      <c r="BK224" s="100"/>
      <c r="BL224" s="100"/>
      <c r="BM224" s="100"/>
      <c r="BN224" s="100"/>
      <c r="BO224" s="100"/>
      <c r="BP224" s="100"/>
      <c r="BQ224" s="100"/>
      <c r="BR224" s="100"/>
      <c r="BS224" s="100"/>
      <c r="BT224" s="100"/>
      <c r="BU224" s="100"/>
      <c r="BV224" s="100"/>
      <c r="BW224" s="100"/>
      <c r="BX224" s="100"/>
      <c r="BY224" s="1391"/>
      <c r="BZ224" s="1405">
        <v>79774.0</v>
      </c>
      <c r="CA224" s="101" t="s">
        <v>1843</v>
      </c>
      <c r="CB224" s="1405">
        <v>2.972973E7</v>
      </c>
      <c r="CC224" s="326"/>
      <c r="CD224" s="326"/>
      <c r="CE224" s="326">
        <v>45368.583333333336</v>
      </c>
      <c r="CF224" s="326">
        <v>45368.59722222222</v>
      </c>
      <c r="CG224" s="326">
        <v>45368.59722222222</v>
      </c>
      <c r="CH224" s="326">
        <v>45369.604166666664</v>
      </c>
      <c r="CI224" s="327">
        <f t="shared" si="199"/>
        <v>1.020833333</v>
      </c>
      <c r="CJ224" s="63" t="str">
        <f t="shared" si="200"/>
        <v>1 hari 0 jam 30 menit 0</v>
      </c>
      <c r="CK224" s="326"/>
      <c r="CL224" s="326">
        <v>45370.00069444445</v>
      </c>
      <c r="CM224" s="327">
        <f t="shared" si="201"/>
        <v>1.417361111</v>
      </c>
      <c r="CN224" s="63" t="str">
        <f t="shared" si="202"/>
        <v>1 hari 10 jam 1 menit 0</v>
      </c>
      <c r="CO224" s="326"/>
      <c r="CP224" s="326">
        <v>45371.64236111111</v>
      </c>
      <c r="CQ224" s="326">
        <v>45371.729166666664</v>
      </c>
      <c r="CR224" s="326">
        <v>45371.729166666664</v>
      </c>
      <c r="CS224" s="326">
        <v>45372.458333333336</v>
      </c>
      <c r="CT224" s="327">
        <f t="shared" si="203"/>
        <v>0.8159722222</v>
      </c>
      <c r="CU224" s="63" t="str">
        <f t="shared" si="204"/>
        <v>0 hari 19 jam 35 menit 0</v>
      </c>
      <c r="CV224" s="327">
        <f t="shared" si="205"/>
        <v>2.233333333</v>
      </c>
      <c r="CW224" s="63" t="str">
        <f t="shared" si="206"/>
        <v>2 hari 5 jam 36 menit 0</v>
      </c>
      <c r="CX224" s="1397"/>
      <c r="CY224" s="1397"/>
      <c r="CZ224" s="1411" t="s">
        <v>359</v>
      </c>
      <c r="DA224" s="711" t="s">
        <v>13</v>
      </c>
    </row>
    <row r="225" ht="15.75" customHeight="1">
      <c r="A225" s="1389">
        <v>4.0</v>
      </c>
      <c r="B225" s="101" t="s">
        <v>2443</v>
      </c>
      <c r="C225" s="175" t="s">
        <v>13</v>
      </c>
      <c r="D225" s="1391" t="s">
        <v>2605</v>
      </c>
      <c r="E225" s="81" t="s">
        <v>2620</v>
      </c>
      <c r="F225" s="81" t="s">
        <v>2621</v>
      </c>
      <c r="G225" s="81" t="s">
        <v>2622</v>
      </c>
      <c r="H225" s="81" t="s">
        <v>2623</v>
      </c>
      <c r="I225" s="81" t="s">
        <v>2624</v>
      </c>
      <c r="J225" s="1391" t="s">
        <v>2625</v>
      </c>
      <c r="K225" s="1392">
        <v>5000.0</v>
      </c>
      <c r="L225" s="1393">
        <v>5064.091</v>
      </c>
      <c r="M225" s="1649" t="s">
        <v>1815</v>
      </c>
      <c r="N225" s="1650" t="s">
        <v>1755</v>
      </c>
      <c r="O225" s="175"/>
      <c r="P225" s="1598">
        <v>45366.0</v>
      </c>
      <c r="Q225" s="103"/>
      <c r="R225" s="103" t="s">
        <v>96</v>
      </c>
      <c r="S225" s="103"/>
      <c r="T225" s="1610" t="s">
        <v>2623</v>
      </c>
      <c r="U225" s="175" t="s">
        <v>2626</v>
      </c>
      <c r="V225" s="175" t="s">
        <v>193</v>
      </c>
      <c r="W225" s="1397">
        <v>45366.0</v>
      </c>
      <c r="X225" s="1398">
        <v>45366.07638888889</v>
      </c>
      <c r="Y225" s="1399">
        <v>45366.69513888889</v>
      </c>
      <c r="Z225" s="1400" t="str">
        <f t="shared" si="198"/>
        <v>0 hari 14 jam 51 menit 0</v>
      </c>
      <c r="AA225" s="1401"/>
      <c r="AB225" s="1401"/>
      <c r="AC225" s="1401"/>
      <c r="AD225" s="1391" t="s">
        <v>191</v>
      </c>
      <c r="AE225" s="1402"/>
      <c r="AF225" s="101"/>
      <c r="AG225" s="101"/>
      <c r="AH225" s="175"/>
      <c r="AI225" s="175"/>
      <c r="AJ225" s="1410"/>
      <c r="AK225" s="1403"/>
      <c r="AL225" s="1403"/>
      <c r="AM225" s="1416">
        <v>720000.0</v>
      </c>
      <c r="AN225" s="159"/>
      <c r="AO225" s="1416">
        <v>720000.0</v>
      </c>
      <c r="AP225" s="159" t="s">
        <v>192</v>
      </c>
      <c r="AQ225" s="1416">
        <v>79279.0</v>
      </c>
      <c r="AR225" s="175"/>
      <c r="AS225" s="175"/>
      <c r="AT225" s="1404"/>
      <c r="AU225" s="101"/>
      <c r="AV225" s="101"/>
      <c r="AW225" s="101"/>
      <c r="AX225" s="100"/>
      <c r="AY225" s="101"/>
      <c r="AZ225" s="101"/>
      <c r="BA225" s="101"/>
      <c r="BB225" s="101"/>
      <c r="BC225" s="101"/>
      <c r="BD225" s="101"/>
      <c r="BE225" s="101"/>
      <c r="BF225" s="100"/>
      <c r="BG225" s="100"/>
      <c r="BH225" s="101"/>
      <c r="BI225" s="101"/>
      <c r="BJ225" s="100"/>
      <c r="BK225" s="100"/>
      <c r="BL225" s="100"/>
      <c r="BM225" s="100"/>
      <c r="BN225" s="100"/>
      <c r="BO225" s="100"/>
      <c r="BP225" s="100"/>
      <c r="BQ225" s="100"/>
      <c r="BR225" s="100"/>
      <c r="BS225" s="100"/>
      <c r="BT225" s="100"/>
      <c r="BU225" s="100"/>
      <c r="BV225" s="100"/>
      <c r="BW225" s="100"/>
      <c r="BX225" s="100"/>
      <c r="BY225" s="1391"/>
      <c r="BZ225" s="1405">
        <v>79279.0</v>
      </c>
      <c r="CA225" s="101" t="s">
        <v>1987</v>
      </c>
      <c r="CB225" s="1405">
        <v>2.5E7</v>
      </c>
      <c r="CC225" s="326"/>
      <c r="CD225" s="326"/>
      <c r="CE225" s="326">
        <v>45364.6875</v>
      </c>
      <c r="CF225" s="326">
        <v>45364.87847222222</v>
      </c>
      <c r="CG225" s="326">
        <v>45364.9375</v>
      </c>
      <c r="CH225" s="326">
        <v>45366.083333333336</v>
      </c>
      <c r="CI225" s="327">
        <f t="shared" si="199"/>
        <v>1.395833333</v>
      </c>
      <c r="CJ225" s="63" t="str">
        <f t="shared" si="200"/>
        <v>1 hari 9 jam 30 menit 0</v>
      </c>
      <c r="CK225" s="326"/>
      <c r="CL225" s="326">
        <v>45366.69513888889</v>
      </c>
      <c r="CM225" s="327">
        <f t="shared" si="201"/>
        <v>2.007638889</v>
      </c>
      <c r="CN225" s="63" t="str">
        <f t="shared" si="202"/>
        <v>2 hari 0 jam 11 menit 0</v>
      </c>
      <c r="CO225" s="326"/>
      <c r="CP225" s="326">
        <v>45370.333333333336</v>
      </c>
      <c r="CQ225" s="326">
        <v>45370.368055555555</v>
      </c>
      <c r="CR225" s="326">
        <v>45370.395833333336</v>
      </c>
      <c r="CS225" s="326">
        <v>45370.75</v>
      </c>
      <c r="CT225" s="327">
        <f t="shared" si="203"/>
        <v>0.4166666667</v>
      </c>
      <c r="CU225" s="63" t="str">
        <f t="shared" si="204"/>
        <v>0 hari 10 jam 0 menit 0</v>
      </c>
      <c r="CV225" s="327">
        <f t="shared" si="205"/>
        <v>2.424305556</v>
      </c>
      <c r="CW225" s="63" t="str">
        <f t="shared" si="206"/>
        <v>2 hari 10 jam 11 menit 0</v>
      </c>
      <c r="CX225" s="1397"/>
      <c r="CY225" s="1397"/>
      <c r="CZ225" s="1411" t="s">
        <v>359</v>
      </c>
      <c r="DA225" s="711" t="s">
        <v>13</v>
      </c>
    </row>
    <row r="226" ht="15.0" customHeight="1">
      <c r="A226" s="1451"/>
      <c r="B226" s="1452"/>
      <c r="C226" s="1453"/>
      <c r="D226" s="1455"/>
      <c r="E226" s="1455"/>
      <c r="F226" s="1455"/>
      <c r="G226" s="1455"/>
      <c r="H226" s="1455"/>
      <c r="I226" s="1455"/>
      <c r="J226" s="1456" t="s">
        <v>111</v>
      </c>
      <c r="K226" s="1651">
        <f t="shared" ref="K226:L226" si="207">SUM(K222:K225)</f>
        <v>27500</v>
      </c>
      <c r="L226" s="1652">
        <f t="shared" si="207"/>
        <v>27812.305</v>
      </c>
      <c r="M226" s="1459"/>
      <c r="N226" s="1455"/>
      <c r="O226" s="1453"/>
      <c r="P226" s="1455"/>
      <c r="Q226" s="1460"/>
      <c r="R226" s="1460"/>
      <c r="S226" s="1460"/>
      <c r="T226" s="1455"/>
      <c r="U226" s="1453"/>
      <c r="V226" s="1453"/>
      <c r="W226" s="1452"/>
      <c r="X226" s="1453"/>
      <c r="Y226" s="1461"/>
      <c r="Z226" s="1462"/>
      <c r="AA226" s="1462"/>
      <c r="AB226" s="1463"/>
      <c r="AC226" s="1464"/>
      <c r="AD226" s="1465"/>
      <c r="AE226" s="1466"/>
      <c r="AF226" s="1452"/>
      <c r="AG226" s="1452"/>
      <c r="AH226" s="1453"/>
      <c r="AI226" s="1453"/>
      <c r="AJ226" s="1452"/>
      <c r="AK226" s="1453"/>
      <c r="AL226" s="1453"/>
      <c r="AM226" s="1453"/>
      <c r="AN226" s="1453"/>
      <c r="AO226" s="1453"/>
      <c r="AP226" s="1453"/>
      <c r="AQ226" s="1453"/>
      <c r="AR226" s="1453"/>
      <c r="AS226" s="1465"/>
      <c r="AT226" s="1452"/>
      <c r="AU226" s="1452"/>
      <c r="AV226" s="1452"/>
      <c r="AW226" s="1466"/>
      <c r="AX226" s="1466"/>
      <c r="AY226" s="1466"/>
      <c r="AZ226" s="1466"/>
      <c r="BA226" s="1466"/>
      <c r="BB226" s="1452"/>
      <c r="BC226" s="1466"/>
      <c r="BD226" s="1466"/>
      <c r="BE226" s="1466"/>
      <c r="BF226" s="1466"/>
      <c r="BG226" s="1466"/>
      <c r="BH226" s="1452"/>
      <c r="BI226" s="1452"/>
      <c r="BJ226" s="1466"/>
      <c r="BK226" s="1466"/>
      <c r="BL226" s="1466"/>
      <c r="BM226" s="1466"/>
      <c r="BN226" s="1466"/>
      <c r="BO226" s="1452"/>
      <c r="BP226" s="1466"/>
      <c r="BQ226" s="1466"/>
      <c r="BR226" s="1466"/>
      <c r="BS226" s="1466"/>
      <c r="BT226" s="1466"/>
      <c r="BU226" s="1452"/>
      <c r="BV226" s="1466"/>
      <c r="BW226" s="1466"/>
      <c r="BX226" s="1466"/>
      <c r="BY226" s="1465"/>
      <c r="BZ226" s="1467"/>
      <c r="CA226" s="1468"/>
      <c r="CB226" s="1467"/>
      <c r="CC226" s="1469"/>
      <c r="CD226" s="1469"/>
      <c r="CE226" s="1469"/>
      <c r="CF226" s="1469"/>
      <c r="CG226" s="1469"/>
      <c r="CH226" s="1469"/>
      <c r="CI226" s="1469"/>
      <c r="CJ226" s="1469"/>
      <c r="CK226" s="1469"/>
      <c r="CL226" s="1469"/>
      <c r="CM226" s="1469"/>
      <c r="CN226" s="1469"/>
      <c r="CO226" s="1469"/>
      <c r="CP226" s="1469"/>
      <c r="CQ226" s="1469"/>
      <c r="CR226" s="1469"/>
      <c r="CS226" s="1469"/>
      <c r="CT226" s="1469"/>
      <c r="CU226" s="1469"/>
      <c r="CV226" s="1469"/>
      <c r="CW226" s="1469"/>
      <c r="CX226" s="1467"/>
      <c r="CY226" s="1467"/>
      <c r="CZ226" s="1470"/>
      <c r="DA226" s="1470"/>
    </row>
    <row r="227" ht="15.75" customHeight="1">
      <c r="A227" s="1389">
        <v>1.0</v>
      </c>
      <c r="B227" s="101" t="s">
        <v>2443</v>
      </c>
      <c r="C227" s="175" t="s">
        <v>6</v>
      </c>
      <c r="D227" s="1390" t="s">
        <v>2627</v>
      </c>
      <c r="E227" s="81" t="s">
        <v>1768</v>
      </c>
      <c r="F227" s="1390" t="s">
        <v>1474</v>
      </c>
      <c r="G227" s="81" t="s">
        <v>330</v>
      </c>
      <c r="H227" s="81" t="s">
        <v>1822</v>
      </c>
      <c r="I227" s="81" t="s">
        <v>2628</v>
      </c>
      <c r="J227" s="1417" t="s">
        <v>2629</v>
      </c>
      <c r="K227" s="1653">
        <v>4300.0</v>
      </c>
      <c r="L227" s="1393">
        <v>4801.276</v>
      </c>
      <c r="M227" s="1649" t="s">
        <v>1815</v>
      </c>
      <c r="N227" s="1650" t="s">
        <v>1755</v>
      </c>
      <c r="O227" s="175" t="s">
        <v>2630</v>
      </c>
      <c r="P227" s="1654">
        <v>45396.0</v>
      </c>
      <c r="Q227" s="103"/>
      <c r="R227" s="103" t="s">
        <v>1825</v>
      </c>
      <c r="S227" s="103"/>
      <c r="T227" s="1610" t="s">
        <v>2631</v>
      </c>
      <c r="U227" s="175" t="s">
        <v>1224</v>
      </c>
      <c r="V227" s="175" t="s">
        <v>193</v>
      </c>
      <c r="W227" s="1397">
        <v>45396.0</v>
      </c>
      <c r="X227" s="1398">
        <v>45396.399305555555</v>
      </c>
      <c r="Y227" s="1399">
        <v>45396.60625</v>
      </c>
      <c r="Z227" s="1400" t="str">
        <f t="shared" ref="Z227:Z228" si="208">INT(Y227-X227)&amp;" hari "&amp;HOUR(MOD(Y227-X227,1))&amp;" jam "&amp;MINUTE(MOD(Y227-X227,1))&amp;" menit "&amp;SECOND(MOD(Y227-X227,1))</f>
        <v>0 hari 4 jam 58 menit 0</v>
      </c>
      <c r="AA227" s="1401">
        <f t="shared" ref="AA227:AA228" si="209">AB227-L227</f>
        <v>2698.724</v>
      </c>
      <c r="AB227" s="1393">
        <v>7500.0</v>
      </c>
      <c r="AC227" s="1393">
        <v>0.0</v>
      </c>
      <c r="AD227" s="1391" t="s">
        <v>191</v>
      </c>
      <c r="AE227" s="100"/>
      <c r="AF227" s="100"/>
      <c r="AG227" s="100"/>
      <c r="AH227" s="175" t="s">
        <v>884</v>
      </c>
      <c r="AI227" s="1391"/>
      <c r="AJ227" s="100"/>
      <c r="AK227" s="1391"/>
      <c r="AL227" s="1655"/>
      <c r="AM227" s="1655"/>
      <c r="AN227" s="159">
        <v>594270.0</v>
      </c>
      <c r="AO227" s="159">
        <v>589579.0</v>
      </c>
      <c r="AP227" s="159" t="s">
        <v>192</v>
      </c>
      <c r="AQ227" s="1391"/>
      <c r="AR227" s="1391"/>
      <c r="AS227" s="1391"/>
      <c r="AT227" s="1405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  <c r="BH227" s="100"/>
      <c r="BI227" s="100"/>
      <c r="BJ227" s="100"/>
      <c r="BK227" s="100"/>
      <c r="BL227" s="100"/>
      <c r="BM227" s="100"/>
      <c r="BN227" s="100"/>
      <c r="BO227" s="100"/>
      <c r="BP227" s="100"/>
      <c r="BQ227" s="100"/>
      <c r="BR227" s="100"/>
      <c r="BS227" s="100"/>
      <c r="BT227" s="100"/>
      <c r="BU227" s="100"/>
      <c r="BV227" s="100"/>
      <c r="BW227" s="100"/>
      <c r="BX227" s="100"/>
      <c r="BY227" s="1391"/>
      <c r="BZ227" s="1405">
        <v>48000.0</v>
      </c>
      <c r="CA227" s="101" t="s">
        <v>194</v>
      </c>
      <c r="CB227" s="1405">
        <v>3.0E7</v>
      </c>
      <c r="CC227" s="326"/>
      <c r="CD227" s="326"/>
      <c r="CE227" s="326">
        <v>45395.270833333336</v>
      </c>
      <c r="CF227" s="326">
        <v>45395.51388888889</v>
      </c>
      <c r="CG227" s="326">
        <v>45395.555555555555</v>
      </c>
      <c r="CH227" s="326">
        <v>45396.375</v>
      </c>
      <c r="CI227" s="327">
        <f t="shared" ref="CI227:CI235" si="210">CH227-CE227</f>
        <v>1.104166667</v>
      </c>
      <c r="CJ227" s="63" t="str">
        <f t="shared" ref="CJ227:CJ235" si="211">INT(CH227-CE227)&amp;" hari "&amp;HOUR(MOD(CH227-CE227,1))&amp;" jam "&amp;MINUTE(MOD(CH227-CE227,1))&amp;" menit "&amp;SECOND(MOD(CH227-CE227,1))</f>
        <v>1 hari 2 jam 30 menit 0</v>
      </c>
      <c r="CK227" s="326">
        <v>45396.98611111111</v>
      </c>
      <c r="CL227" s="326">
        <v>45396.60625</v>
      </c>
      <c r="CM227" s="327">
        <f t="shared" ref="CM227:CM228" si="212">CL227-CE227</f>
        <v>1.335416667</v>
      </c>
      <c r="CN227" s="63" t="str">
        <f t="shared" ref="CN227:CN228" si="213">INT(CL227-CE227)&amp;" hari "&amp;HOUR(MOD(CL227-CE227,1))&amp;" jam "&amp;MINUTE(MOD(CL227-CE227,1))&amp;" menit "&amp;SECOND(MOD(CL227-CE227,1))</f>
        <v>1 hari 8 jam 3 menit 0</v>
      </c>
      <c r="CO227" s="326"/>
      <c r="CP227" s="326">
        <v>45400.645833333336</v>
      </c>
      <c r="CQ227" s="326">
        <v>45400.645833333336</v>
      </c>
      <c r="CR227" s="326">
        <v>45400.65972222222</v>
      </c>
      <c r="CS227" s="326">
        <v>45401.010416666664</v>
      </c>
      <c r="CT227" s="327">
        <f t="shared" ref="CT227:CT235" si="214">CS227-CP227</f>
        <v>0.3645833333</v>
      </c>
      <c r="CU227" s="63" t="str">
        <f t="shared" ref="CU227:CU235" si="215">INT(CS227-CP227)&amp;" hari "&amp;HOUR(MOD(CS227-CP227,1))&amp;" jam "&amp;MINUTE(MOD(CS227-CP227,1))&amp;" menit "&amp;SECOND(MOD(CS227-CP227,1))</f>
        <v>0 hari 8 jam 45 menit 0</v>
      </c>
      <c r="CV227" s="327">
        <f t="shared" ref="CV227:CV235" si="216">CM227+CT227</f>
        <v>1.7</v>
      </c>
      <c r="CW227" s="63" t="str">
        <f t="shared" ref="CW227:CW235" si="217">INT(CV227)&amp;" hari "&amp;HOUR(MOD(CV227,1))&amp;" jam "&amp;MINUTE(MOD(CV227,1))&amp;" menit "&amp;SECOND(MOD(CV227,1))</f>
        <v>1 hari 16 jam 48 menit 0</v>
      </c>
      <c r="CX227" s="101" t="s">
        <v>96</v>
      </c>
      <c r="CY227" s="101" t="s">
        <v>96</v>
      </c>
      <c r="CZ227" s="1411" t="s">
        <v>359</v>
      </c>
      <c r="DA227" s="1474" t="s">
        <v>6</v>
      </c>
    </row>
    <row r="228" ht="15.75" customHeight="1">
      <c r="A228" s="1389">
        <v>2.0</v>
      </c>
      <c r="B228" s="101" t="s">
        <v>2443</v>
      </c>
      <c r="C228" s="175" t="s">
        <v>6</v>
      </c>
      <c r="D228" s="1390" t="s">
        <v>2627</v>
      </c>
      <c r="E228" s="81" t="s">
        <v>1768</v>
      </c>
      <c r="F228" s="1390" t="s">
        <v>1474</v>
      </c>
      <c r="G228" s="81" t="s">
        <v>330</v>
      </c>
      <c r="H228" s="81" t="s">
        <v>1822</v>
      </c>
      <c r="I228" s="81" t="s">
        <v>2632</v>
      </c>
      <c r="J228" s="1417" t="s">
        <v>2633</v>
      </c>
      <c r="K228" s="1653">
        <v>7529.0</v>
      </c>
      <c r="L228" s="1393">
        <v>7529.119</v>
      </c>
      <c r="M228" s="1649" t="s">
        <v>1815</v>
      </c>
      <c r="N228" s="1650" t="s">
        <v>1755</v>
      </c>
      <c r="O228" s="175"/>
      <c r="P228" s="1654">
        <v>45399.0</v>
      </c>
      <c r="Q228" s="103"/>
      <c r="R228" s="103" t="s">
        <v>1825</v>
      </c>
      <c r="S228" s="103"/>
      <c r="T228" s="1610" t="s">
        <v>2631</v>
      </c>
      <c r="U228" s="175" t="s">
        <v>1224</v>
      </c>
      <c r="V228" s="175" t="s">
        <v>193</v>
      </c>
      <c r="W228" s="1397">
        <v>45399.0</v>
      </c>
      <c r="X228" s="1398">
        <v>45399.538194444445</v>
      </c>
      <c r="Y228" s="1399">
        <v>45399.683333333334</v>
      </c>
      <c r="Z228" s="1400" t="str">
        <f t="shared" si="208"/>
        <v>0 hari 3 jam 29 menit 0</v>
      </c>
      <c r="AA228" s="1401">
        <f t="shared" si="209"/>
        <v>-29.119</v>
      </c>
      <c r="AB228" s="1393">
        <v>7500.0</v>
      </c>
      <c r="AC228" s="1393">
        <v>0.0</v>
      </c>
      <c r="AD228" s="1391" t="s">
        <v>191</v>
      </c>
      <c r="AE228" s="100"/>
      <c r="AF228" s="100"/>
      <c r="AG228" s="100"/>
      <c r="AH228" s="175" t="s">
        <v>884</v>
      </c>
      <c r="AI228" s="1391"/>
      <c r="AJ228" s="1405"/>
      <c r="AK228" s="1655"/>
      <c r="AL228" s="1655"/>
      <c r="AM228" s="1655"/>
      <c r="AN228" s="159">
        <v>604319.0</v>
      </c>
      <c r="AO228" s="159">
        <v>604479.0</v>
      </c>
      <c r="AP228" s="159" t="s">
        <v>192</v>
      </c>
      <c r="AQ228" s="1391"/>
      <c r="AR228" s="1391"/>
      <c r="AS228" s="1391"/>
      <c r="AT228" s="1405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  <c r="BH228" s="100"/>
      <c r="BI228" s="100"/>
      <c r="BJ228" s="100"/>
      <c r="BK228" s="100"/>
      <c r="BL228" s="100"/>
      <c r="BM228" s="100"/>
      <c r="BN228" s="100"/>
      <c r="BO228" s="100"/>
      <c r="BP228" s="100"/>
      <c r="BQ228" s="100"/>
      <c r="BR228" s="100"/>
      <c r="BS228" s="100"/>
      <c r="BT228" s="100"/>
      <c r="BU228" s="100"/>
      <c r="BV228" s="100"/>
      <c r="BW228" s="100"/>
      <c r="BX228" s="100"/>
      <c r="BY228" s="1391"/>
      <c r="BZ228" s="1405">
        <v>48000.0</v>
      </c>
      <c r="CA228" s="101" t="s">
        <v>194</v>
      </c>
      <c r="CB228" s="1405">
        <v>3.0E7</v>
      </c>
      <c r="CC228" s="326"/>
      <c r="CD228" s="326"/>
      <c r="CE228" s="326">
        <v>45396.583333333336</v>
      </c>
      <c r="CF228" s="326">
        <v>45397.43402777778</v>
      </c>
      <c r="CG228" s="326">
        <v>45398.822916666664</v>
      </c>
      <c r="CH228" s="326">
        <v>45399.506944444445</v>
      </c>
      <c r="CI228" s="327">
        <f t="shared" si="210"/>
        <v>2.923611111</v>
      </c>
      <c r="CJ228" s="63" t="str">
        <f t="shared" si="211"/>
        <v>2 hari 22 jam 10 menit 0</v>
      </c>
      <c r="CK228" s="326">
        <v>45400.0625</v>
      </c>
      <c r="CL228" s="326">
        <v>45399.683333333334</v>
      </c>
      <c r="CM228" s="327">
        <f t="shared" si="212"/>
        <v>3.1</v>
      </c>
      <c r="CN228" s="63" t="str">
        <f t="shared" si="213"/>
        <v>3 hari 2 jam 24 menit 0</v>
      </c>
      <c r="CO228" s="326"/>
      <c r="CP228" s="326">
        <v>45400.32638888889</v>
      </c>
      <c r="CQ228" s="326">
        <v>45401.069444444445</v>
      </c>
      <c r="CR228" s="326">
        <v>45401.069444444445</v>
      </c>
      <c r="CS228" s="326">
        <v>45401.69097222222</v>
      </c>
      <c r="CT228" s="327">
        <f t="shared" si="214"/>
        <v>1.364583333</v>
      </c>
      <c r="CU228" s="63" t="str">
        <f t="shared" si="215"/>
        <v>1 hari 8 jam 45 menit 0</v>
      </c>
      <c r="CV228" s="327">
        <f t="shared" si="216"/>
        <v>4.464583333</v>
      </c>
      <c r="CW228" s="63" t="str">
        <f t="shared" si="217"/>
        <v>4 hari 11 jam 9 menit 0</v>
      </c>
      <c r="CX228" s="101" t="s">
        <v>96</v>
      </c>
      <c r="CY228" s="101" t="s">
        <v>96</v>
      </c>
      <c r="CZ228" s="1411" t="s">
        <v>359</v>
      </c>
      <c r="DA228" s="1474" t="s">
        <v>6</v>
      </c>
    </row>
    <row r="229" ht="15.75" customHeight="1">
      <c r="A229" s="1389">
        <v>3.0</v>
      </c>
      <c r="B229" s="101" t="s">
        <v>2443</v>
      </c>
      <c r="C229" s="175" t="s">
        <v>6</v>
      </c>
      <c r="D229" s="1390" t="s">
        <v>2627</v>
      </c>
      <c r="E229" s="1390" t="s">
        <v>1997</v>
      </c>
      <c r="F229" s="1390" t="s">
        <v>2634</v>
      </c>
      <c r="G229" s="1390" t="s">
        <v>1992</v>
      </c>
      <c r="H229" s="1390" t="s">
        <v>1998</v>
      </c>
      <c r="I229" s="81" t="s">
        <v>1999</v>
      </c>
      <c r="J229" s="1417" t="s">
        <v>2635</v>
      </c>
      <c r="K229" s="1653">
        <v>361.0</v>
      </c>
      <c r="L229" s="1393">
        <v>360.615</v>
      </c>
      <c r="M229" s="1649" t="s">
        <v>2636</v>
      </c>
      <c r="N229" s="1650" t="s">
        <v>1755</v>
      </c>
      <c r="O229" s="175"/>
      <c r="P229" s="1390"/>
      <c r="Q229" s="1396"/>
      <c r="R229" s="103" t="s">
        <v>1851</v>
      </c>
      <c r="S229" s="103"/>
      <c r="T229" s="1610" t="s">
        <v>2637</v>
      </c>
      <c r="U229" s="175" t="s">
        <v>2638</v>
      </c>
      <c r="V229" s="1400"/>
      <c r="W229" s="1397"/>
      <c r="X229" s="1656"/>
      <c r="Y229" s="100"/>
      <c r="Z229" s="1391"/>
      <c r="AA229" s="1393">
        <v>0.0</v>
      </c>
      <c r="AB229" s="1393">
        <v>0.0</v>
      </c>
      <c r="AC229" s="1393">
        <v>0.0</v>
      </c>
      <c r="AD229" s="1391" t="s">
        <v>1996</v>
      </c>
      <c r="AE229" s="100"/>
      <c r="AF229" s="100"/>
      <c r="AG229" s="100"/>
      <c r="AH229" s="175" t="s">
        <v>884</v>
      </c>
      <c r="AI229" s="1391"/>
      <c r="AJ229" s="1405"/>
      <c r="AK229" s="1655"/>
      <c r="AL229" s="1655"/>
      <c r="AM229" s="1655"/>
      <c r="AN229" s="159"/>
      <c r="AO229" s="159" t="s">
        <v>2639</v>
      </c>
      <c r="AP229" s="159" t="s">
        <v>192</v>
      </c>
      <c r="AQ229" s="1391"/>
      <c r="AR229" s="1391"/>
      <c r="AS229" s="1391"/>
      <c r="AT229" s="1405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  <c r="BG229" s="100"/>
      <c r="BH229" s="100"/>
      <c r="BI229" s="100"/>
      <c r="BJ229" s="100"/>
      <c r="BK229" s="100"/>
      <c r="BL229" s="100"/>
      <c r="BM229" s="100"/>
      <c r="BN229" s="100"/>
      <c r="BO229" s="100"/>
      <c r="BP229" s="100"/>
      <c r="BQ229" s="100"/>
      <c r="BR229" s="100"/>
      <c r="BS229" s="100"/>
      <c r="BT229" s="100"/>
      <c r="BU229" s="100"/>
      <c r="BV229" s="100"/>
      <c r="BW229" s="100"/>
      <c r="BX229" s="100"/>
      <c r="BY229" s="1391"/>
      <c r="BZ229" s="1405">
        <v>122117.0</v>
      </c>
      <c r="CA229" s="101" t="s">
        <v>194</v>
      </c>
      <c r="CB229" s="1405">
        <v>3.0E7</v>
      </c>
      <c r="CC229" s="326"/>
      <c r="CD229" s="326"/>
      <c r="CE229" s="326">
        <v>45387.64236111111</v>
      </c>
      <c r="CF229" s="326">
        <v>45400.038194444445</v>
      </c>
      <c r="CG229" s="326">
        <v>45400.09027777778</v>
      </c>
      <c r="CH229" s="326">
        <v>45400.37152777778</v>
      </c>
      <c r="CI229" s="327">
        <f t="shared" si="210"/>
        <v>12.72916667</v>
      </c>
      <c r="CJ229" s="63" t="str">
        <f t="shared" si="211"/>
        <v>12 hari 17 jam 30 menit 0</v>
      </c>
      <c r="CK229" s="326">
        <v>45400.895833333336</v>
      </c>
      <c r="CL229" s="327"/>
      <c r="CM229" s="327">
        <f>CK229-CE229</f>
        <v>13.25347222</v>
      </c>
      <c r="CN229" s="63" t="str">
        <f>INT(CK229-CE229)&amp;" hari "&amp;HOUR(MOD(CK229-CE229,1))&amp;" jam "&amp;MINUTE(MOD(CK229-CE229,1))&amp;" menit "&amp;SECOND(MOD(CK229-CE229,1))</f>
        <v>13 hari 6 jam 5 menit 0</v>
      </c>
      <c r="CO229" s="326"/>
      <c r="CP229" s="326">
        <v>45403.24652777778</v>
      </c>
      <c r="CQ229" s="326">
        <v>45403.27777777778</v>
      </c>
      <c r="CR229" s="326">
        <v>45403.27777777778</v>
      </c>
      <c r="CS229" s="326">
        <v>45403.35763888889</v>
      </c>
      <c r="CT229" s="327">
        <f t="shared" si="214"/>
        <v>0.1111111111</v>
      </c>
      <c r="CU229" s="63" t="str">
        <f t="shared" si="215"/>
        <v>0 hari 2 jam 40 menit 0</v>
      </c>
      <c r="CV229" s="327">
        <f t="shared" si="216"/>
        <v>13.36458333</v>
      </c>
      <c r="CW229" s="63" t="str">
        <f t="shared" si="217"/>
        <v>13 hari 8 jam 45 menit 0</v>
      </c>
      <c r="CX229" s="101" t="s">
        <v>96</v>
      </c>
      <c r="CY229" s="101" t="s">
        <v>96</v>
      </c>
      <c r="CZ229" s="1411" t="s">
        <v>359</v>
      </c>
      <c r="DA229" s="1474" t="s">
        <v>6</v>
      </c>
    </row>
    <row r="230" ht="15.75" customHeight="1">
      <c r="A230" s="1389">
        <v>4.0</v>
      </c>
      <c r="B230" s="101" t="s">
        <v>2443</v>
      </c>
      <c r="C230" s="175" t="s">
        <v>6</v>
      </c>
      <c r="D230" s="1390" t="s">
        <v>2627</v>
      </c>
      <c r="E230" s="1390" t="s">
        <v>2640</v>
      </c>
      <c r="F230" s="1390" t="s">
        <v>2641</v>
      </c>
      <c r="G230" s="1390" t="s">
        <v>2642</v>
      </c>
      <c r="H230" s="1390" t="s">
        <v>2643</v>
      </c>
      <c r="I230" s="81" t="s">
        <v>2644</v>
      </c>
      <c r="J230" s="1417" t="s">
        <v>2645</v>
      </c>
      <c r="K230" s="1653">
        <v>8006.0</v>
      </c>
      <c r="L230" s="1393">
        <v>8006.439</v>
      </c>
      <c r="M230" s="1649" t="s">
        <v>1815</v>
      </c>
      <c r="N230" s="1650" t="s">
        <v>1755</v>
      </c>
      <c r="O230" s="175"/>
      <c r="P230" s="1654">
        <v>45402.0</v>
      </c>
      <c r="Q230" s="1396"/>
      <c r="R230" s="103" t="s">
        <v>2646</v>
      </c>
      <c r="S230" s="1396"/>
      <c r="T230" s="1610" t="s">
        <v>2643</v>
      </c>
      <c r="U230" s="175" t="s">
        <v>1631</v>
      </c>
      <c r="V230" s="175" t="s">
        <v>193</v>
      </c>
      <c r="W230" s="1397">
        <v>45402.0</v>
      </c>
      <c r="X230" s="1398">
        <v>45402.583333333336</v>
      </c>
      <c r="Y230" s="1399">
        <v>45403.70972222222</v>
      </c>
      <c r="Z230" s="1400" t="str">
        <f t="shared" ref="Z230:Z235" si="218">INT(Y230-X230)&amp;" hari "&amp;HOUR(MOD(Y230-X230,1))&amp;" jam "&amp;MINUTE(MOD(Y230-X230,1))&amp;" menit "&amp;SECOND(MOD(Y230-X230,1))</f>
        <v>1 hari 3 jam 2 menit 0</v>
      </c>
      <c r="AA230" s="1401">
        <f t="shared" ref="AA230:AA232" si="219">AB230-L230</f>
        <v>-506.439</v>
      </c>
      <c r="AB230" s="1393">
        <v>7500.0</v>
      </c>
      <c r="AC230" s="1393">
        <v>0.0</v>
      </c>
      <c r="AD230" s="1391" t="s">
        <v>191</v>
      </c>
      <c r="AE230" s="100"/>
      <c r="AF230" s="100"/>
      <c r="AG230" s="100"/>
      <c r="AH230" s="175" t="s">
        <v>884</v>
      </c>
      <c r="AI230" s="1391"/>
      <c r="AJ230" s="1405"/>
      <c r="AK230" s="1655"/>
      <c r="AL230" s="1655"/>
      <c r="AM230" s="1403"/>
      <c r="AN230" s="159"/>
      <c r="AO230" s="159">
        <v>1075000.0</v>
      </c>
      <c r="AP230" s="159" t="s">
        <v>192</v>
      </c>
      <c r="AQ230" s="1391"/>
      <c r="AR230" s="1391"/>
      <c r="AS230" s="1391"/>
      <c r="AT230" s="1405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  <c r="BG230" s="100"/>
      <c r="BH230" s="100"/>
      <c r="BI230" s="100"/>
      <c r="BJ230" s="100"/>
      <c r="BK230" s="100"/>
      <c r="BL230" s="100"/>
      <c r="BM230" s="100"/>
      <c r="BN230" s="100"/>
      <c r="BO230" s="100"/>
      <c r="BP230" s="100"/>
      <c r="BQ230" s="100"/>
      <c r="BR230" s="100"/>
      <c r="BS230" s="100"/>
      <c r="BT230" s="100"/>
      <c r="BU230" s="100"/>
      <c r="BV230" s="100"/>
      <c r="BW230" s="100"/>
      <c r="BX230" s="100"/>
      <c r="BY230" s="1391"/>
      <c r="BZ230" s="1405">
        <v>158153.0</v>
      </c>
      <c r="CA230" s="101" t="s">
        <v>194</v>
      </c>
      <c r="CB230" s="1405">
        <v>3.0E7</v>
      </c>
      <c r="CC230" s="326"/>
      <c r="CD230" s="326"/>
      <c r="CE230" s="326">
        <v>45400.15277777778</v>
      </c>
      <c r="CF230" s="326">
        <v>45400.15625</v>
      </c>
      <c r="CG230" s="326">
        <v>45400.649305555555</v>
      </c>
      <c r="CH230" s="326">
        <v>45402.541666666664</v>
      </c>
      <c r="CI230" s="327">
        <f t="shared" si="210"/>
        <v>2.388888889</v>
      </c>
      <c r="CJ230" s="63" t="str">
        <f t="shared" si="211"/>
        <v>2 hari 9 jam 20 menit 0</v>
      </c>
      <c r="CK230" s="326">
        <v>45404.708333333336</v>
      </c>
      <c r="CL230" s="326">
        <v>45403.70972222222</v>
      </c>
      <c r="CM230" s="327">
        <f t="shared" ref="CM230:CM235" si="220">CL230-CE230</f>
        <v>3.556944444</v>
      </c>
      <c r="CN230" s="63" t="str">
        <f t="shared" ref="CN230:CN235" si="221">INT(CL230-CE230)&amp;" hari "&amp;HOUR(MOD(CL230-CE230,1))&amp;" jam "&amp;MINUTE(MOD(CL230-CE230,1))&amp;" menit "&amp;SECOND(MOD(CL230-CE230,1))</f>
        <v>3 hari 13 jam 22 menit 0</v>
      </c>
      <c r="CO230" s="326"/>
      <c r="CP230" s="326">
        <v>45400.645833333336</v>
      </c>
      <c r="CQ230" s="326">
        <v>45406.75</v>
      </c>
      <c r="CR230" s="326">
        <v>45406.75</v>
      </c>
      <c r="CS230" s="326">
        <v>45407.208333333336</v>
      </c>
      <c r="CT230" s="327">
        <f t="shared" si="214"/>
        <v>6.5625</v>
      </c>
      <c r="CU230" s="63" t="str">
        <f t="shared" si="215"/>
        <v>6 hari 13 jam 30 menit 0</v>
      </c>
      <c r="CV230" s="327">
        <f t="shared" si="216"/>
        <v>10.11944444</v>
      </c>
      <c r="CW230" s="63" t="str">
        <f t="shared" si="217"/>
        <v>10 hari 2 jam 52 menit 0</v>
      </c>
      <c r="CX230" s="101" t="s">
        <v>96</v>
      </c>
      <c r="CY230" s="101" t="s">
        <v>96</v>
      </c>
      <c r="CZ230" s="1411" t="s">
        <v>359</v>
      </c>
      <c r="DA230" s="1474" t="s">
        <v>6</v>
      </c>
    </row>
    <row r="231" ht="15.75" customHeight="1">
      <c r="A231" s="1389">
        <v>5.0</v>
      </c>
      <c r="B231" s="101" t="s">
        <v>2443</v>
      </c>
      <c r="C231" s="175" t="s">
        <v>6</v>
      </c>
      <c r="D231" s="1390" t="s">
        <v>2627</v>
      </c>
      <c r="E231" s="1390" t="s">
        <v>2647</v>
      </c>
      <c r="F231" s="1390" t="s">
        <v>10</v>
      </c>
      <c r="G231" s="1390" t="s">
        <v>2648</v>
      </c>
      <c r="H231" s="1390" t="s">
        <v>1998</v>
      </c>
      <c r="I231" s="81" t="s">
        <v>2649</v>
      </c>
      <c r="J231" s="1417" t="s">
        <v>2650</v>
      </c>
      <c r="K231" s="1653">
        <v>10092.0</v>
      </c>
      <c r="L231" s="1393">
        <v>10092.0</v>
      </c>
      <c r="M231" s="1649" t="s">
        <v>1815</v>
      </c>
      <c r="N231" s="1650" t="s">
        <v>1755</v>
      </c>
      <c r="O231" s="175"/>
      <c r="P231" s="1654">
        <v>45405.0</v>
      </c>
      <c r="Q231" s="1396"/>
      <c r="R231" s="103" t="s">
        <v>1851</v>
      </c>
      <c r="S231" s="103"/>
      <c r="T231" s="1610" t="s">
        <v>2637</v>
      </c>
      <c r="U231" s="175" t="s">
        <v>1224</v>
      </c>
      <c r="V231" s="175" t="s">
        <v>193</v>
      </c>
      <c r="W231" s="1657">
        <v>45405.0</v>
      </c>
      <c r="X231" s="1398">
        <v>45405.81597222222</v>
      </c>
      <c r="Y231" s="1399">
        <v>45406.424305555556</v>
      </c>
      <c r="Z231" s="1400" t="str">
        <f t="shared" si="218"/>
        <v>0 hari 14 jam 36 menit 0</v>
      </c>
      <c r="AA231" s="1401">
        <f t="shared" si="219"/>
        <v>-92</v>
      </c>
      <c r="AB231" s="1393">
        <v>10000.0</v>
      </c>
      <c r="AC231" s="1393">
        <v>0.0</v>
      </c>
      <c r="AD231" s="1391" t="s">
        <v>1996</v>
      </c>
      <c r="AE231" s="100"/>
      <c r="AF231" s="100"/>
      <c r="AG231" s="100"/>
      <c r="AH231" s="175" t="s">
        <v>884</v>
      </c>
      <c r="AI231" s="1391"/>
      <c r="AJ231" s="1405"/>
      <c r="AK231" s="1655"/>
      <c r="AL231" s="1655"/>
      <c r="AM231" s="1655"/>
      <c r="AN231" s="159"/>
      <c r="AO231" s="159">
        <v>1297462.0</v>
      </c>
      <c r="AP231" s="159" t="s">
        <v>192</v>
      </c>
      <c r="AQ231" s="1391"/>
      <c r="AR231" s="1391"/>
      <c r="AS231" s="1391"/>
      <c r="AT231" s="1405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  <c r="BG231" s="100"/>
      <c r="BH231" s="100"/>
      <c r="BI231" s="100"/>
      <c r="BJ231" s="100"/>
      <c r="BK231" s="100"/>
      <c r="BL231" s="100"/>
      <c r="BM231" s="100"/>
      <c r="BN231" s="100"/>
      <c r="BO231" s="100"/>
      <c r="BP231" s="100"/>
      <c r="BQ231" s="100"/>
      <c r="BR231" s="100"/>
      <c r="BS231" s="100"/>
      <c r="BT231" s="100"/>
      <c r="BU231" s="100"/>
      <c r="BV231" s="100"/>
      <c r="BW231" s="100"/>
      <c r="BX231" s="100"/>
      <c r="BY231" s="1391"/>
      <c r="BZ231" s="1405">
        <v>122117.0</v>
      </c>
      <c r="CA231" s="101" t="s">
        <v>194</v>
      </c>
      <c r="CB231" s="1405">
        <v>3.0E7</v>
      </c>
      <c r="CC231" s="326"/>
      <c r="CD231" s="326"/>
      <c r="CE231" s="326">
        <v>45400.100694444445</v>
      </c>
      <c r="CF231" s="326">
        <v>45405.52777777778</v>
      </c>
      <c r="CG231" s="326">
        <v>45405.538194444445</v>
      </c>
      <c r="CH231" s="326">
        <v>45405.80902777778</v>
      </c>
      <c r="CI231" s="327">
        <f t="shared" si="210"/>
        <v>5.708333333</v>
      </c>
      <c r="CJ231" s="63" t="str">
        <f t="shared" si="211"/>
        <v>5 hari 17 jam 0 menit 0</v>
      </c>
      <c r="CK231" s="326">
        <v>45406.833333333336</v>
      </c>
      <c r="CL231" s="326">
        <v>45406.424305555556</v>
      </c>
      <c r="CM231" s="327">
        <f t="shared" si="220"/>
        <v>6.323611111</v>
      </c>
      <c r="CN231" s="63" t="str">
        <f t="shared" si="221"/>
        <v>6 hari 7 jam 46 menit 0</v>
      </c>
      <c r="CO231" s="326"/>
      <c r="CP231" s="326">
        <v>45408.788194444445</v>
      </c>
      <c r="CQ231" s="326">
        <v>45408.833333333336</v>
      </c>
      <c r="CR231" s="326">
        <v>45408.833333333336</v>
      </c>
      <c r="CS231" s="326">
        <v>45410.739583333336</v>
      </c>
      <c r="CT231" s="327">
        <f t="shared" si="214"/>
        <v>1.951388889</v>
      </c>
      <c r="CU231" s="63" t="str">
        <f t="shared" si="215"/>
        <v>1 hari 22 jam 50 menit 0</v>
      </c>
      <c r="CV231" s="327">
        <f t="shared" si="216"/>
        <v>8.275</v>
      </c>
      <c r="CW231" s="63" t="str">
        <f t="shared" si="217"/>
        <v>8 hari 6 jam 36 menit 0</v>
      </c>
      <c r="CX231" s="101">
        <v>0.69</v>
      </c>
      <c r="CY231" s="101" t="s">
        <v>2651</v>
      </c>
      <c r="CZ231" s="1477"/>
      <c r="DA231" s="1474" t="s">
        <v>6</v>
      </c>
    </row>
    <row r="232" ht="15.75" customHeight="1">
      <c r="A232" s="1389">
        <v>6.0</v>
      </c>
      <c r="B232" s="101" t="s">
        <v>2443</v>
      </c>
      <c r="C232" s="175" t="s">
        <v>6</v>
      </c>
      <c r="D232" s="1390" t="s">
        <v>2627</v>
      </c>
      <c r="E232" s="81" t="s">
        <v>1768</v>
      </c>
      <c r="F232" s="1390" t="s">
        <v>1474</v>
      </c>
      <c r="G232" s="81" t="s">
        <v>330</v>
      </c>
      <c r="H232" s="81" t="s">
        <v>1822</v>
      </c>
      <c r="I232" s="81" t="s">
        <v>2652</v>
      </c>
      <c r="J232" s="1417" t="s">
        <v>2653</v>
      </c>
      <c r="K232" s="1653">
        <v>6584.0</v>
      </c>
      <c r="L232" s="1393">
        <v>6584.465</v>
      </c>
      <c r="M232" s="1649" t="s">
        <v>1815</v>
      </c>
      <c r="N232" s="1650" t="s">
        <v>1755</v>
      </c>
      <c r="O232" s="175"/>
      <c r="P232" s="1654">
        <v>45406.0</v>
      </c>
      <c r="Q232" s="103"/>
      <c r="R232" s="103" t="s">
        <v>1825</v>
      </c>
      <c r="S232" s="103"/>
      <c r="T232" s="1610" t="s">
        <v>2631</v>
      </c>
      <c r="U232" s="175" t="s">
        <v>1224</v>
      </c>
      <c r="V232" s="175" t="s">
        <v>193</v>
      </c>
      <c r="W232" s="1397">
        <v>45406.0</v>
      </c>
      <c r="X232" s="1398">
        <v>45406.308333333334</v>
      </c>
      <c r="Y232" s="1399">
        <v>45406.41736111111</v>
      </c>
      <c r="Z232" s="1400" t="str">
        <f t="shared" si="218"/>
        <v>0 hari 2 jam 37 menit 0</v>
      </c>
      <c r="AA232" s="1401">
        <f t="shared" si="219"/>
        <v>615.535</v>
      </c>
      <c r="AB232" s="1393">
        <v>7200.0</v>
      </c>
      <c r="AC232" s="1393">
        <f>AB232-L232</f>
        <v>615.535</v>
      </c>
      <c r="AD232" s="1391" t="s">
        <v>191</v>
      </c>
      <c r="AE232" s="100"/>
      <c r="AF232" s="100"/>
      <c r="AG232" s="100"/>
      <c r="AH232" s="175" t="s">
        <v>884</v>
      </c>
      <c r="AI232" s="1391"/>
      <c r="AJ232" s="1405"/>
      <c r="AK232" s="1655"/>
      <c r="AL232" s="1655"/>
      <c r="AM232" s="1655"/>
      <c r="AN232" s="1416">
        <v>606860.0</v>
      </c>
      <c r="AO232" s="159">
        <v>607339.0</v>
      </c>
      <c r="AP232" s="159" t="s">
        <v>192</v>
      </c>
      <c r="AQ232" s="1391"/>
      <c r="AR232" s="1391"/>
      <c r="AS232" s="1391"/>
      <c r="AT232" s="1405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  <c r="BF232" s="100"/>
      <c r="BG232" s="100"/>
      <c r="BH232" s="100"/>
      <c r="BI232" s="100"/>
      <c r="BJ232" s="100"/>
      <c r="BK232" s="100"/>
      <c r="BL232" s="100"/>
      <c r="BM232" s="100"/>
      <c r="BN232" s="100"/>
      <c r="BO232" s="100"/>
      <c r="BP232" s="100"/>
      <c r="BQ232" s="100"/>
      <c r="BR232" s="100"/>
      <c r="BS232" s="100"/>
      <c r="BT232" s="100"/>
      <c r="BU232" s="100"/>
      <c r="BV232" s="100"/>
      <c r="BW232" s="100"/>
      <c r="BX232" s="100"/>
      <c r="BY232" s="1391"/>
      <c r="BZ232" s="1405">
        <v>46000.0</v>
      </c>
      <c r="CA232" s="101" t="s">
        <v>1819</v>
      </c>
      <c r="CB232" s="1405">
        <v>3.5E7</v>
      </c>
      <c r="CC232" s="326"/>
      <c r="CD232" s="326"/>
      <c r="CE232" s="326">
        <v>45399.59027777778</v>
      </c>
      <c r="CF232" s="326">
        <v>45399.61111111111</v>
      </c>
      <c r="CG232" s="326">
        <v>45400.555555555555</v>
      </c>
      <c r="CH232" s="326">
        <v>45406.29861111111</v>
      </c>
      <c r="CI232" s="327">
        <f t="shared" si="210"/>
        <v>6.708333333</v>
      </c>
      <c r="CJ232" s="63" t="str">
        <f t="shared" si="211"/>
        <v>6 hari 17 jam 0 menit 0</v>
      </c>
      <c r="CK232" s="326">
        <v>45406.62847222222</v>
      </c>
      <c r="CL232" s="326">
        <v>45406.41736111111</v>
      </c>
      <c r="CM232" s="327">
        <f t="shared" si="220"/>
        <v>6.827083333</v>
      </c>
      <c r="CN232" s="63" t="str">
        <f t="shared" si="221"/>
        <v>6 hari 19 jam 51 menit 0</v>
      </c>
      <c r="CO232" s="326"/>
      <c r="CP232" s="326">
        <v>45408.493055555555</v>
      </c>
      <c r="CQ232" s="326">
        <v>45408.53472222222</v>
      </c>
      <c r="CR232" s="326">
        <v>45408.666666666664</v>
      </c>
      <c r="CS232" s="326">
        <v>45409.239583333336</v>
      </c>
      <c r="CT232" s="327">
        <f t="shared" si="214"/>
        <v>0.7465277778</v>
      </c>
      <c r="CU232" s="63" t="str">
        <f t="shared" si="215"/>
        <v>0 hari 17 jam 55 menit 0</v>
      </c>
      <c r="CV232" s="327">
        <f t="shared" si="216"/>
        <v>7.573611111</v>
      </c>
      <c r="CW232" s="63" t="str">
        <f t="shared" si="217"/>
        <v>7 hari 13 jam 46 menit 0</v>
      </c>
      <c r="CX232" s="101">
        <v>3.44</v>
      </c>
      <c r="CY232" s="101" t="s">
        <v>2654</v>
      </c>
      <c r="CZ232" s="1477"/>
      <c r="DA232" s="1474" t="s">
        <v>6</v>
      </c>
    </row>
    <row r="233" ht="15.75" customHeight="1">
      <c r="A233" s="1389">
        <v>7.0</v>
      </c>
      <c r="B233" s="101" t="s">
        <v>2443</v>
      </c>
      <c r="C233" s="175" t="s">
        <v>6</v>
      </c>
      <c r="D233" s="1390" t="s">
        <v>2627</v>
      </c>
      <c r="E233" s="1390" t="s">
        <v>1809</v>
      </c>
      <c r="F233" s="1390" t="s">
        <v>2655</v>
      </c>
      <c r="G233" s="1390" t="s">
        <v>2003</v>
      </c>
      <c r="H233" s="1390" t="s">
        <v>1998</v>
      </c>
      <c r="I233" s="81" t="s">
        <v>2656</v>
      </c>
      <c r="J233" s="1417" t="s">
        <v>2635</v>
      </c>
      <c r="K233" s="1653">
        <v>8000.0</v>
      </c>
      <c r="L233" s="1393">
        <v>7773.282</v>
      </c>
      <c r="M233" s="1649" t="s">
        <v>1815</v>
      </c>
      <c r="N233" s="1650" t="s">
        <v>1755</v>
      </c>
      <c r="O233" s="175"/>
      <c r="P233" s="1654">
        <v>45409.0</v>
      </c>
      <c r="Q233" s="1480"/>
      <c r="R233" s="103" t="s">
        <v>552</v>
      </c>
      <c r="S233" s="103"/>
      <c r="T233" s="1610" t="s">
        <v>2637</v>
      </c>
      <c r="U233" s="175" t="s">
        <v>1224</v>
      </c>
      <c r="V233" s="175" t="s">
        <v>193</v>
      </c>
      <c r="W233" s="1397">
        <v>45409.0</v>
      </c>
      <c r="X233" s="1398">
        <v>45409.506944444445</v>
      </c>
      <c r="Y233" s="1399">
        <v>45409.65416666667</v>
      </c>
      <c r="Z233" s="1400" t="str">
        <f t="shared" si="218"/>
        <v>0 hari 3 jam 32 menit 0</v>
      </c>
      <c r="AA233" s="1393">
        <v>0.0</v>
      </c>
      <c r="AB233" s="1393">
        <v>0.0</v>
      </c>
      <c r="AC233" s="1393">
        <v>0.0</v>
      </c>
      <c r="AD233" s="1391" t="s">
        <v>1996</v>
      </c>
      <c r="AE233" s="100"/>
      <c r="AF233" s="100"/>
      <c r="AG233" s="100"/>
      <c r="AH233" s="175" t="s">
        <v>884</v>
      </c>
      <c r="AI233" s="1391"/>
      <c r="AJ233" s="1405"/>
      <c r="AK233" s="1655"/>
      <c r="AL233" s="1655"/>
      <c r="AM233" s="1403"/>
      <c r="AN233" s="159"/>
      <c r="AO233" s="159">
        <v>913706.0</v>
      </c>
      <c r="AP233" s="159" t="s">
        <v>192</v>
      </c>
      <c r="AQ233" s="1391"/>
      <c r="AR233" s="1391"/>
      <c r="AS233" s="1391"/>
      <c r="AT233" s="1405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  <c r="BF233" s="100"/>
      <c r="BG233" s="100"/>
      <c r="BH233" s="100"/>
      <c r="BI233" s="100"/>
      <c r="BJ233" s="100"/>
      <c r="BK233" s="100"/>
      <c r="BL233" s="100"/>
      <c r="BM233" s="100"/>
      <c r="BN233" s="100"/>
      <c r="BO233" s="100"/>
      <c r="BP233" s="100"/>
      <c r="BQ233" s="100"/>
      <c r="BR233" s="100"/>
      <c r="BS233" s="100"/>
      <c r="BT233" s="100"/>
      <c r="BU233" s="100"/>
      <c r="BV233" s="100"/>
      <c r="BW233" s="100"/>
      <c r="BX233" s="100"/>
      <c r="BY233" s="1391"/>
      <c r="BZ233" s="1405">
        <v>122117.0</v>
      </c>
      <c r="CA233" s="101" t="s">
        <v>194</v>
      </c>
      <c r="CB233" s="1405">
        <v>3.0E7</v>
      </c>
      <c r="CC233" s="326"/>
      <c r="CD233" s="326"/>
      <c r="CE233" s="326">
        <v>45404.74652777778</v>
      </c>
      <c r="CF233" s="326">
        <v>45409.36111111111</v>
      </c>
      <c r="CG233" s="326">
        <v>45409.38888888889</v>
      </c>
      <c r="CH233" s="326">
        <v>45409.5</v>
      </c>
      <c r="CI233" s="327">
        <f t="shared" si="210"/>
        <v>4.753472222</v>
      </c>
      <c r="CJ233" s="63" t="str">
        <f t="shared" si="211"/>
        <v>4 hari 18 jam 5 menit 0</v>
      </c>
      <c r="CK233" s="326">
        <v>45410.04861111111</v>
      </c>
      <c r="CL233" s="326">
        <v>45409.65416666667</v>
      </c>
      <c r="CM233" s="327">
        <f t="shared" si="220"/>
        <v>4.907638889</v>
      </c>
      <c r="CN233" s="63" t="str">
        <f t="shared" si="221"/>
        <v>4 hari 21 jam 47 menit 0</v>
      </c>
      <c r="CO233" s="326"/>
      <c r="CP233" s="326">
        <v>45412.09375</v>
      </c>
      <c r="CQ233" s="326">
        <v>45412.166666666664</v>
      </c>
      <c r="CR233" s="326">
        <v>45412.166666666664</v>
      </c>
      <c r="CS233" s="326">
        <v>45412.75</v>
      </c>
      <c r="CT233" s="327">
        <f t="shared" si="214"/>
        <v>0.65625</v>
      </c>
      <c r="CU233" s="63" t="str">
        <f t="shared" si="215"/>
        <v>0 hari 15 jam 45 menit 0</v>
      </c>
      <c r="CV233" s="327">
        <f t="shared" si="216"/>
        <v>5.563888889</v>
      </c>
      <c r="CW233" s="63" t="str">
        <f t="shared" si="217"/>
        <v>5 hari 13 jam 32 menit 0</v>
      </c>
      <c r="CX233" s="101" t="s">
        <v>96</v>
      </c>
      <c r="CY233" s="101" t="s">
        <v>96</v>
      </c>
      <c r="CZ233" s="1411" t="s">
        <v>359</v>
      </c>
      <c r="DA233" s="1474" t="s">
        <v>6</v>
      </c>
    </row>
    <row r="234" ht="15.75" customHeight="1">
      <c r="A234" s="1389">
        <v>8.0</v>
      </c>
      <c r="B234" s="101" t="s">
        <v>2443</v>
      </c>
      <c r="C234" s="175" t="s">
        <v>6</v>
      </c>
      <c r="D234" s="1390" t="s">
        <v>2627</v>
      </c>
      <c r="E234" s="1390" t="s">
        <v>1768</v>
      </c>
      <c r="F234" s="1390" t="s">
        <v>1474</v>
      </c>
      <c r="G234" s="81" t="s">
        <v>330</v>
      </c>
      <c r="H234" s="81" t="s">
        <v>1822</v>
      </c>
      <c r="I234" s="81" t="s">
        <v>2657</v>
      </c>
      <c r="J234" s="1417" t="s">
        <v>2629</v>
      </c>
      <c r="K234" s="1653">
        <v>5000.0</v>
      </c>
      <c r="L234" s="1393">
        <v>5013.113</v>
      </c>
      <c r="M234" s="1649" t="s">
        <v>1815</v>
      </c>
      <c r="N234" s="1650" t="s">
        <v>1755</v>
      </c>
      <c r="O234" s="175"/>
      <c r="P234" s="1654">
        <v>45408.0</v>
      </c>
      <c r="Q234" s="103"/>
      <c r="R234" s="103" t="s">
        <v>1825</v>
      </c>
      <c r="S234" s="103"/>
      <c r="T234" s="1610" t="s">
        <v>2631</v>
      </c>
      <c r="U234" s="175" t="s">
        <v>2638</v>
      </c>
      <c r="V234" s="175" t="s">
        <v>193</v>
      </c>
      <c r="W234" s="1397">
        <v>45408.0</v>
      </c>
      <c r="X234" s="1398">
        <v>45408.25</v>
      </c>
      <c r="Y234" s="1399">
        <v>45408.56041666667</v>
      </c>
      <c r="Z234" s="1400" t="str">
        <f t="shared" si="218"/>
        <v>0 hari 7 jam 27 menit 0</v>
      </c>
      <c r="AA234" s="1401">
        <f t="shared" ref="AA234:AA235" si="222">AB234-L234</f>
        <v>2186.887</v>
      </c>
      <c r="AB234" s="1393">
        <v>7200.0</v>
      </c>
      <c r="AC234" s="1393">
        <f t="shared" ref="AC234:AC235" si="223">AB234-L234</f>
        <v>2186.887</v>
      </c>
      <c r="AD234" s="1391" t="s">
        <v>191</v>
      </c>
      <c r="AE234" s="100"/>
      <c r="AF234" s="100"/>
      <c r="AG234" s="100"/>
      <c r="AH234" s="175" t="s">
        <v>884</v>
      </c>
      <c r="AI234" s="1391"/>
      <c r="AJ234" s="1405"/>
      <c r="AK234" s="1655"/>
      <c r="AL234" s="1655"/>
      <c r="AM234" s="1403"/>
      <c r="AN234" s="159">
        <v>603643.0</v>
      </c>
      <c r="AO234" s="159">
        <v>601578.0</v>
      </c>
      <c r="AP234" s="159" t="s">
        <v>192</v>
      </c>
      <c r="AQ234" s="1391"/>
      <c r="AR234" s="1391"/>
      <c r="AS234" s="1391"/>
      <c r="AT234" s="1405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  <c r="BF234" s="100"/>
      <c r="BG234" s="100"/>
      <c r="BH234" s="100"/>
      <c r="BI234" s="100"/>
      <c r="BJ234" s="100"/>
      <c r="BK234" s="100"/>
      <c r="BL234" s="100"/>
      <c r="BM234" s="100"/>
      <c r="BN234" s="100"/>
      <c r="BO234" s="100"/>
      <c r="BP234" s="100"/>
      <c r="BQ234" s="100"/>
      <c r="BR234" s="100"/>
      <c r="BS234" s="100"/>
      <c r="BT234" s="100"/>
      <c r="BU234" s="100"/>
      <c r="BV234" s="100"/>
      <c r="BW234" s="100"/>
      <c r="BX234" s="100"/>
      <c r="BY234" s="1391"/>
      <c r="BZ234" s="1405">
        <v>48000.0</v>
      </c>
      <c r="CA234" s="101" t="s">
        <v>194</v>
      </c>
      <c r="CB234" s="1405">
        <v>3.0E7</v>
      </c>
      <c r="CC234" s="326"/>
      <c r="CD234" s="326"/>
      <c r="CE234" s="326">
        <v>45407.354166666664</v>
      </c>
      <c r="CF234" s="326">
        <v>45407.368055555555</v>
      </c>
      <c r="CG234" s="326">
        <v>45407.625</v>
      </c>
      <c r="CH234" s="326">
        <v>45408.20138888889</v>
      </c>
      <c r="CI234" s="327">
        <f t="shared" si="210"/>
        <v>0.8472222222</v>
      </c>
      <c r="CJ234" s="63" t="str">
        <f t="shared" si="211"/>
        <v>0 hari 20 jam 20 menit 0</v>
      </c>
      <c r="CK234" s="326">
        <v>45408.9375</v>
      </c>
      <c r="CL234" s="326">
        <v>45408.56041666667</v>
      </c>
      <c r="CM234" s="327">
        <f t="shared" si="220"/>
        <v>1.20625</v>
      </c>
      <c r="CN234" s="63" t="str">
        <f t="shared" si="221"/>
        <v>1 hari 4 jam 57 menit 0</v>
      </c>
      <c r="CO234" s="326"/>
      <c r="CP234" s="326">
        <v>45409.0625</v>
      </c>
      <c r="CQ234" s="326">
        <v>45409.427083333336</v>
      </c>
      <c r="CR234" s="326">
        <v>45409.427083333336</v>
      </c>
      <c r="CS234" s="326">
        <v>45410.01736111111</v>
      </c>
      <c r="CT234" s="327">
        <f t="shared" si="214"/>
        <v>0.9548611111</v>
      </c>
      <c r="CU234" s="63" t="str">
        <f t="shared" si="215"/>
        <v>0 hari 22 jam 55 menit 0</v>
      </c>
      <c r="CV234" s="327">
        <f t="shared" si="216"/>
        <v>2.161111111</v>
      </c>
      <c r="CW234" s="63" t="str">
        <f t="shared" si="217"/>
        <v>2 hari 3 jam 52 menit 0</v>
      </c>
      <c r="CX234" s="101" t="s">
        <v>96</v>
      </c>
      <c r="CY234" s="101" t="s">
        <v>96</v>
      </c>
      <c r="CZ234" s="1411" t="s">
        <v>359</v>
      </c>
      <c r="DA234" s="1474" t="s">
        <v>6</v>
      </c>
    </row>
    <row r="235" ht="15.75" customHeight="1">
      <c r="A235" s="1389">
        <v>9.0</v>
      </c>
      <c r="B235" s="101" t="s">
        <v>2443</v>
      </c>
      <c r="C235" s="175" t="s">
        <v>6</v>
      </c>
      <c r="D235" s="1390" t="s">
        <v>2627</v>
      </c>
      <c r="E235" s="1390" t="s">
        <v>1768</v>
      </c>
      <c r="F235" s="1390" t="s">
        <v>1474</v>
      </c>
      <c r="G235" s="81" t="s">
        <v>330</v>
      </c>
      <c r="H235" s="81" t="s">
        <v>1822</v>
      </c>
      <c r="I235" s="81" t="s">
        <v>114</v>
      </c>
      <c r="J235" s="1417" t="s">
        <v>2633</v>
      </c>
      <c r="K235" s="1653">
        <v>5127.0</v>
      </c>
      <c r="L235" s="1393">
        <v>5031.193</v>
      </c>
      <c r="M235" s="1649" t="s">
        <v>1815</v>
      </c>
      <c r="N235" s="1650" t="s">
        <v>1755</v>
      </c>
      <c r="O235" s="175"/>
      <c r="P235" s="1654">
        <v>45409.0</v>
      </c>
      <c r="Q235" s="103"/>
      <c r="R235" s="103" t="s">
        <v>1825</v>
      </c>
      <c r="S235" s="103"/>
      <c r="T235" s="1610" t="s">
        <v>2631</v>
      </c>
      <c r="U235" s="175" t="s">
        <v>1224</v>
      </c>
      <c r="V235" s="175" t="s">
        <v>193</v>
      </c>
      <c r="W235" s="1397">
        <v>45409.0</v>
      </c>
      <c r="X235" s="1398">
        <v>45409.21527777778</v>
      </c>
      <c r="Y235" s="1399">
        <v>45409.441666666666</v>
      </c>
      <c r="Z235" s="1400" t="str">
        <f t="shared" si="218"/>
        <v>0 hari 5 jam 26 menit 0</v>
      </c>
      <c r="AA235" s="1401">
        <f t="shared" si="222"/>
        <v>2168.807</v>
      </c>
      <c r="AB235" s="1393">
        <v>7200.0</v>
      </c>
      <c r="AC235" s="1393">
        <f t="shared" si="223"/>
        <v>2168.807</v>
      </c>
      <c r="AD235" s="1391" t="s">
        <v>191</v>
      </c>
      <c r="AE235" s="100"/>
      <c r="AF235" s="100"/>
      <c r="AG235" s="100"/>
      <c r="AH235" s="175" t="s">
        <v>884</v>
      </c>
      <c r="AI235" s="1391"/>
      <c r="AJ235" s="1405"/>
      <c r="AK235" s="1655"/>
      <c r="AL235" s="1655"/>
      <c r="AM235" s="1403"/>
      <c r="AN235" s="159">
        <v>605514.0</v>
      </c>
      <c r="AO235" s="159">
        <v>606471.0</v>
      </c>
      <c r="AP235" s="159" t="s">
        <v>192</v>
      </c>
      <c r="AQ235" s="1391"/>
      <c r="AR235" s="1391"/>
      <c r="AS235" s="1391"/>
      <c r="AT235" s="1405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  <c r="BF235" s="100"/>
      <c r="BG235" s="100"/>
      <c r="BH235" s="100"/>
      <c r="BI235" s="100"/>
      <c r="BJ235" s="100"/>
      <c r="BK235" s="100"/>
      <c r="BL235" s="100"/>
      <c r="BM235" s="100"/>
      <c r="BN235" s="100"/>
      <c r="BO235" s="100"/>
      <c r="BP235" s="100"/>
      <c r="BQ235" s="100"/>
      <c r="BR235" s="100"/>
      <c r="BS235" s="100"/>
      <c r="BT235" s="100"/>
      <c r="BU235" s="100"/>
      <c r="BV235" s="100"/>
      <c r="BW235" s="100"/>
      <c r="BX235" s="100"/>
      <c r="BY235" s="1391"/>
      <c r="BZ235" s="1405">
        <v>48000.0</v>
      </c>
      <c r="CA235" s="101" t="s">
        <v>194</v>
      </c>
      <c r="CB235" s="1405">
        <v>3.0E7</v>
      </c>
      <c r="CC235" s="326"/>
      <c r="CD235" s="326"/>
      <c r="CE235" s="326">
        <v>45401.78472222222</v>
      </c>
      <c r="CF235" s="326">
        <v>45408.40972222222</v>
      </c>
      <c r="CG235" s="326">
        <v>45408.85763888889</v>
      </c>
      <c r="CH235" s="326">
        <v>45409.180555555555</v>
      </c>
      <c r="CI235" s="327">
        <f t="shared" si="210"/>
        <v>7.395833333</v>
      </c>
      <c r="CJ235" s="63" t="str">
        <f t="shared" si="211"/>
        <v>7 hari 9 jam 30 menit 0</v>
      </c>
      <c r="CK235" s="326">
        <v>45409.729166666664</v>
      </c>
      <c r="CL235" s="326">
        <v>45409.441666666666</v>
      </c>
      <c r="CM235" s="327">
        <f t="shared" si="220"/>
        <v>7.656944444</v>
      </c>
      <c r="CN235" s="63" t="str">
        <f t="shared" si="221"/>
        <v>7 hari 15 jam 46 menit 0</v>
      </c>
      <c r="CO235" s="326"/>
      <c r="CP235" s="326">
        <v>45409.854166666664</v>
      </c>
      <c r="CQ235" s="326">
        <v>45410.0625</v>
      </c>
      <c r="CR235" s="326">
        <v>45410.0625</v>
      </c>
      <c r="CS235" s="326">
        <v>45410.583333333336</v>
      </c>
      <c r="CT235" s="327">
        <f t="shared" si="214"/>
        <v>0.7291666667</v>
      </c>
      <c r="CU235" s="63" t="str">
        <f t="shared" si="215"/>
        <v>0 hari 17 jam 30 menit 0</v>
      </c>
      <c r="CV235" s="327">
        <f t="shared" si="216"/>
        <v>8.386111111</v>
      </c>
      <c r="CW235" s="63" t="str">
        <f t="shared" si="217"/>
        <v>8 hari 9 jam 16 menit 0</v>
      </c>
      <c r="CX235" s="101" t="s">
        <v>96</v>
      </c>
      <c r="CY235" s="101" t="s">
        <v>96</v>
      </c>
      <c r="CZ235" s="1411" t="s">
        <v>359</v>
      </c>
      <c r="DA235" s="1474" t="s">
        <v>6</v>
      </c>
    </row>
    <row r="236" ht="15.0" customHeight="1">
      <c r="A236" s="1493"/>
      <c r="B236" s="1466"/>
      <c r="C236" s="1465"/>
      <c r="D236" s="1455"/>
      <c r="E236" s="1455"/>
      <c r="F236" s="1455"/>
      <c r="G236" s="1455"/>
      <c r="H236" s="1455"/>
      <c r="I236" s="1455"/>
      <c r="J236" s="1456" t="s">
        <v>111</v>
      </c>
      <c r="K236" s="1494">
        <f t="shared" ref="K236:L236" si="224">SUM(K227:K235)</f>
        <v>54999</v>
      </c>
      <c r="L236" s="1458">
        <f t="shared" si="224"/>
        <v>55191.502</v>
      </c>
      <c r="M236" s="1495"/>
      <c r="N236" s="1455"/>
      <c r="O236" s="1465"/>
      <c r="P236" s="1455"/>
      <c r="Q236" s="1460"/>
      <c r="R236" s="1460"/>
      <c r="S236" s="1460"/>
      <c r="T236" s="1455"/>
      <c r="U236" s="1465"/>
      <c r="V236" s="1465"/>
      <c r="W236" s="1466"/>
      <c r="X236" s="1465"/>
      <c r="Y236" s="1496"/>
      <c r="Z236" s="1497"/>
      <c r="AA236" s="1497"/>
      <c r="AB236" s="1494">
        <f t="shared" ref="AB236:AC236" si="225">SUM(AB227:AB235)</f>
        <v>54100</v>
      </c>
      <c r="AC236" s="1457">
        <f t="shared" si="225"/>
        <v>4971.229</v>
      </c>
      <c r="AD236" s="1465"/>
      <c r="AE236" s="1466"/>
      <c r="AF236" s="1466"/>
      <c r="AG236" s="1466"/>
      <c r="AH236" s="1453"/>
      <c r="AI236" s="1465"/>
      <c r="AJ236" s="1466"/>
      <c r="AK236" s="1465"/>
      <c r="AL236" s="1465"/>
      <c r="AM236" s="1465"/>
      <c r="AN236" s="1465"/>
      <c r="AO236" s="1465"/>
      <c r="AP236" s="1465"/>
      <c r="AQ236" s="1465"/>
      <c r="AR236" s="1465"/>
      <c r="AS236" s="1465"/>
      <c r="AT236" s="1466"/>
      <c r="AU236" s="1466"/>
      <c r="AV236" s="1466"/>
      <c r="AW236" s="1466"/>
      <c r="AX236" s="1466"/>
      <c r="AY236" s="1466"/>
      <c r="AZ236" s="1466"/>
      <c r="BA236" s="1466"/>
      <c r="BB236" s="1466"/>
      <c r="BC236" s="1466"/>
      <c r="BD236" s="1466"/>
      <c r="BE236" s="1466"/>
      <c r="BF236" s="1466"/>
      <c r="BG236" s="1466"/>
      <c r="BH236" s="1466"/>
      <c r="BI236" s="1466"/>
      <c r="BJ236" s="1466"/>
      <c r="BK236" s="1466"/>
      <c r="BL236" s="1466"/>
      <c r="BM236" s="1466"/>
      <c r="BN236" s="1466"/>
      <c r="BO236" s="1466"/>
      <c r="BP236" s="1466"/>
      <c r="BQ236" s="1466"/>
      <c r="BR236" s="1466"/>
      <c r="BS236" s="1466"/>
      <c r="BT236" s="1466"/>
      <c r="BU236" s="1466"/>
      <c r="BV236" s="1466"/>
      <c r="BW236" s="1466"/>
      <c r="BX236" s="1466"/>
      <c r="BY236" s="1465"/>
      <c r="BZ236" s="1467"/>
      <c r="CA236" s="1468"/>
      <c r="CB236" s="1467"/>
      <c r="CC236" s="1469"/>
      <c r="CD236" s="1469"/>
      <c r="CE236" s="1469"/>
      <c r="CF236" s="1469"/>
      <c r="CG236" s="1469"/>
      <c r="CH236" s="1469"/>
      <c r="CI236" s="1469"/>
      <c r="CJ236" s="1469"/>
      <c r="CK236" s="1469"/>
      <c r="CL236" s="1469"/>
      <c r="CM236" s="1469"/>
      <c r="CN236" s="1469"/>
      <c r="CO236" s="1469"/>
      <c r="CP236" s="1469"/>
      <c r="CQ236" s="1469"/>
      <c r="CR236" s="1469"/>
      <c r="CS236" s="1469"/>
      <c r="CT236" s="1469"/>
      <c r="CU236" s="1469"/>
      <c r="CV236" s="1469"/>
      <c r="CW236" s="1469"/>
      <c r="CX236" s="1467"/>
      <c r="CY236" s="1467"/>
      <c r="CZ236" s="1470"/>
      <c r="DA236" s="1470"/>
    </row>
    <row r="237" ht="15.75" customHeight="1">
      <c r="A237" s="1389">
        <v>1.0</v>
      </c>
      <c r="B237" s="101" t="s">
        <v>2443</v>
      </c>
      <c r="C237" s="175" t="s">
        <v>6</v>
      </c>
      <c r="D237" s="1390" t="s">
        <v>2658</v>
      </c>
      <c r="E237" s="81" t="s">
        <v>2606</v>
      </c>
      <c r="F237" s="1390" t="s">
        <v>28</v>
      </c>
      <c r="G237" s="1390" t="s">
        <v>2608</v>
      </c>
      <c r="H237" s="1390" t="s">
        <v>28</v>
      </c>
      <c r="I237" s="81" t="s">
        <v>2659</v>
      </c>
      <c r="J237" s="1417" t="s">
        <v>2660</v>
      </c>
      <c r="K237" s="1653">
        <v>7500.0</v>
      </c>
      <c r="L237" s="1393">
        <v>7579.542</v>
      </c>
      <c r="M237" s="1649" t="s">
        <v>1815</v>
      </c>
      <c r="N237" s="1394" t="s">
        <v>1755</v>
      </c>
      <c r="O237" s="175"/>
      <c r="P237" s="1658">
        <v>45416.0</v>
      </c>
      <c r="Q237" s="1396"/>
      <c r="R237" s="1396" t="s">
        <v>2661</v>
      </c>
      <c r="S237" s="103"/>
      <c r="T237" s="1610" t="s">
        <v>2662</v>
      </c>
      <c r="U237" s="175" t="s">
        <v>1224</v>
      </c>
      <c r="V237" s="175" t="s">
        <v>193</v>
      </c>
      <c r="W237" s="1659">
        <v>45416.0</v>
      </c>
      <c r="X237" s="1398">
        <v>45416.666666666664</v>
      </c>
      <c r="Y237" s="1399">
        <v>45416.9</v>
      </c>
      <c r="Z237" s="1400" t="str">
        <f t="shared" ref="Z237:Z243" si="226">INT(Y237-X237)&amp;" hari "&amp;HOUR(MOD(Y237-X237,1))&amp;" jam "&amp;MINUTE(MOD(Y237-X237,1))&amp;" menit "&amp;SECOND(MOD(Y237-X237,1))</f>
        <v>0 hari 5 jam 36 menit 0</v>
      </c>
      <c r="AA237" s="1391" t="s">
        <v>96</v>
      </c>
      <c r="AB237" s="1393">
        <v>7500.0</v>
      </c>
      <c r="AC237" s="1393">
        <v>0.0</v>
      </c>
      <c r="AD237" s="1391" t="s">
        <v>191</v>
      </c>
      <c r="AE237" s="100"/>
      <c r="AF237" s="100"/>
      <c r="AG237" s="100"/>
      <c r="AH237" s="175" t="s">
        <v>884</v>
      </c>
      <c r="AI237" s="1391"/>
      <c r="AJ237" s="100"/>
      <c r="AK237" s="1391"/>
      <c r="AL237" s="1655"/>
      <c r="AM237" s="1655"/>
      <c r="AN237" s="159"/>
      <c r="AO237" s="1416">
        <v>835000.0</v>
      </c>
      <c r="AP237" s="159" t="s">
        <v>192</v>
      </c>
      <c r="AQ237" s="1391"/>
      <c r="AR237" s="1391"/>
      <c r="AS237" s="1391"/>
      <c r="AT237" s="1405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  <c r="BF237" s="100"/>
      <c r="BG237" s="100"/>
      <c r="BH237" s="100"/>
      <c r="BI237" s="100"/>
      <c r="BJ237" s="100"/>
      <c r="BK237" s="100"/>
      <c r="BL237" s="100"/>
      <c r="BM237" s="100"/>
      <c r="BN237" s="100"/>
      <c r="BO237" s="100"/>
      <c r="BP237" s="100"/>
      <c r="BQ237" s="100"/>
      <c r="BR237" s="100"/>
      <c r="BS237" s="100"/>
      <c r="BT237" s="100"/>
      <c r="BU237" s="100"/>
      <c r="BV237" s="100"/>
      <c r="BW237" s="100"/>
      <c r="BX237" s="100"/>
      <c r="BY237" s="1391"/>
      <c r="BZ237" s="1405">
        <v>140135.0</v>
      </c>
      <c r="CA237" s="101" t="s">
        <v>194</v>
      </c>
      <c r="CB237" s="1405">
        <v>3.0E7</v>
      </c>
      <c r="CC237" s="1473"/>
      <c r="CD237" s="1473"/>
      <c r="CE237" s="1473">
        <v>45413.041666666664</v>
      </c>
      <c r="CF237" s="1473">
        <v>45413.520833333336</v>
      </c>
      <c r="CG237" s="1473">
        <v>45413.65972222222</v>
      </c>
      <c r="CH237" s="1473">
        <v>45416.65625</v>
      </c>
      <c r="CI237" s="327">
        <f t="shared" ref="CI237:CI243" si="227">CH237-CE237</f>
        <v>3.614583333</v>
      </c>
      <c r="CJ237" s="63" t="str">
        <f t="shared" ref="CJ237:CJ243" si="228">INT(CH237-CE237)&amp;" hari "&amp;HOUR(MOD(CH237-CE237,1))&amp;" jam "&amp;MINUTE(MOD(CH237-CE237,1))&amp;" menit "&amp;SECOND(MOD(CH237-CE237,1))</f>
        <v>3 hari 14 jam 45 menit 0</v>
      </c>
      <c r="CK237" s="1473">
        <v>45417.95138888889</v>
      </c>
      <c r="CL237" s="326">
        <v>45416.9</v>
      </c>
      <c r="CM237" s="327">
        <f t="shared" ref="CM237:CM243" si="229">CL237-CE237</f>
        <v>3.858333333</v>
      </c>
      <c r="CN237" s="63" t="str">
        <f t="shared" ref="CN237:CN243" si="230">INT(CL237-CE237)&amp;" hari "&amp;HOUR(MOD(CL237-CE237,1))&amp;" jam "&amp;MINUTE(MOD(CL237-CE237,1))&amp;" menit "&amp;SECOND(MOD(CL237-CE237,1))</f>
        <v>3 hari 20 jam 36 menit 0</v>
      </c>
      <c r="CO237" s="1473"/>
      <c r="CP237" s="1473">
        <v>45421.01736111111</v>
      </c>
      <c r="CQ237" s="326">
        <v>45422.302083333336</v>
      </c>
      <c r="CR237" s="326">
        <v>45422.302083333336</v>
      </c>
      <c r="CS237" s="326">
        <v>45422.875</v>
      </c>
      <c r="CT237" s="327">
        <f t="shared" ref="CT237:CT243" si="231">CS237-CP237</f>
        <v>1.857638889</v>
      </c>
      <c r="CU237" s="63" t="str">
        <f t="shared" ref="CU237:CU243" si="232">INT(CS237-CP237)&amp;" hari "&amp;HOUR(MOD(CS237-CP237,1))&amp;" jam "&amp;MINUTE(MOD(CS237-CP237,1))&amp;" menit "&amp;SECOND(MOD(CS237-CP237,1))</f>
        <v>1 hari 20 jam 35 menit 0</v>
      </c>
      <c r="CV237" s="327">
        <f t="shared" ref="CV237:CV243" si="233">CM237+CT237</f>
        <v>5.715972222</v>
      </c>
      <c r="CW237" s="63" t="str">
        <f t="shared" ref="CW237:CW243" si="234">INT(CV237)&amp;" hari "&amp;HOUR(MOD(CV237,1))&amp;" jam "&amp;MINUTE(MOD(CV237,1))&amp;" menit "&amp;SECOND(MOD(CV237,1))</f>
        <v>5 hari 17 jam 11 menit 0</v>
      </c>
      <c r="CX237" s="101" t="s">
        <v>96</v>
      </c>
      <c r="CY237" s="101" t="s">
        <v>96</v>
      </c>
      <c r="CZ237" s="1411" t="s">
        <v>359</v>
      </c>
      <c r="DA237" s="711" t="s">
        <v>13</v>
      </c>
    </row>
    <row r="238" ht="15.75" customHeight="1">
      <c r="A238" s="1389">
        <v>2.0</v>
      </c>
      <c r="B238" s="101" t="s">
        <v>2443</v>
      </c>
      <c r="C238" s="175" t="s">
        <v>6</v>
      </c>
      <c r="D238" s="1390" t="s">
        <v>2658</v>
      </c>
      <c r="E238" s="81" t="s">
        <v>2606</v>
      </c>
      <c r="F238" s="1390" t="s">
        <v>28</v>
      </c>
      <c r="G238" s="1390" t="s">
        <v>2608</v>
      </c>
      <c r="H238" s="1390" t="s">
        <v>28</v>
      </c>
      <c r="I238" s="81" t="s">
        <v>1555</v>
      </c>
      <c r="J238" s="1417" t="s">
        <v>2663</v>
      </c>
      <c r="K238" s="1653">
        <v>7500.0</v>
      </c>
      <c r="L238" s="1393">
        <v>7150.377</v>
      </c>
      <c r="M238" s="1649" t="s">
        <v>1815</v>
      </c>
      <c r="N238" s="1394" t="s">
        <v>1755</v>
      </c>
      <c r="O238" s="175"/>
      <c r="P238" s="1654">
        <v>45426.0</v>
      </c>
      <c r="Q238" s="1396"/>
      <c r="R238" s="1396" t="s">
        <v>2661</v>
      </c>
      <c r="S238" s="103"/>
      <c r="T238" s="1610" t="s">
        <v>2662</v>
      </c>
      <c r="U238" s="175" t="s">
        <v>1224</v>
      </c>
      <c r="V238" s="175" t="s">
        <v>193</v>
      </c>
      <c r="W238" s="1659">
        <v>45426.0</v>
      </c>
      <c r="X238" s="1398">
        <v>45426.944444444445</v>
      </c>
      <c r="Y238" s="1399">
        <v>45427.65</v>
      </c>
      <c r="Z238" s="1400" t="str">
        <f t="shared" si="226"/>
        <v>0 hari 16 jam 56 menit 0</v>
      </c>
      <c r="AA238" s="1401">
        <f t="shared" ref="AA238:AA239" si="235">AB238-L238</f>
        <v>149.623</v>
      </c>
      <c r="AB238" s="1393">
        <v>7300.0</v>
      </c>
      <c r="AC238" s="1393">
        <f t="shared" ref="AC238:AC239" si="236">AB238-L238</f>
        <v>149.623</v>
      </c>
      <c r="AD238" s="1391" t="s">
        <v>191</v>
      </c>
      <c r="AE238" s="100"/>
      <c r="AF238" s="100"/>
      <c r="AG238" s="100"/>
      <c r="AH238" s="175" t="s">
        <v>884</v>
      </c>
      <c r="AI238" s="1391"/>
      <c r="AJ238" s="1405"/>
      <c r="AK238" s="1655"/>
      <c r="AL238" s="1655"/>
      <c r="AM238" s="1655"/>
      <c r="AN238" s="159"/>
      <c r="AO238" s="1416">
        <v>835000.0</v>
      </c>
      <c r="AP238" s="159" t="s">
        <v>192</v>
      </c>
      <c r="AQ238" s="1391"/>
      <c r="AR238" s="1391"/>
      <c r="AS238" s="1391"/>
      <c r="AT238" s="1405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  <c r="BF238" s="100"/>
      <c r="BG238" s="100"/>
      <c r="BH238" s="100"/>
      <c r="BI238" s="100"/>
      <c r="BJ238" s="100"/>
      <c r="BK238" s="100"/>
      <c r="BL238" s="100"/>
      <c r="BM238" s="100"/>
      <c r="BN238" s="100"/>
      <c r="BO238" s="100"/>
      <c r="BP238" s="100"/>
      <c r="BQ238" s="100"/>
      <c r="BR238" s="100"/>
      <c r="BS238" s="100"/>
      <c r="BT238" s="100"/>
      <c r="BU238" s="100"/>
      <c r="BV238" s="100"/>
      <c r="BW238" s="100"/>
      <c r="BX238" s="100"/>
      <c r="BY238" s="1391"/>
      <c r="BZ238" s="1405">
        <v>140135.0</v>
      </c>
      <c r="CA238" s="101" t="s">
        <v>194</v>
      </c>
      <c r="CB238" s="1405">
        <v>3.0E7</v>
      </c>
      <c r="CC238" s="1473"/>
      <c r="CD238" s="1473"/>
      <c r="CE238" s="1473">
        <v>45420.864583333336</v>
      </c>
      <c r="CF238" s="1473">
        <v>45420.875</v>
      </c>
      <c r="CG238" s="1473">
        <v>45421.54513888889</v>
      </c>
      <c r="CH238" s="326">
        <v>45426.791666666664</v>
      </c>
      <c r="CI238" s="327">
        <f t="shared" si="227"/>
        <v>5.927083333</v>
      </c>
      <c r="CJ238" s="63" t="str">
        <f t="shared" si="228"/>
        <v>5 hari 22 jam 15 menit 0</v>
      </c>
      <c r="CK238" s="326">
        <v>45428.041666666664</v>
      </c>
      <c r="CL238" s="326">
        <v>45427.65</v>
      </c>
      <c r="CM238" s="327">
        <f t="shared" si="229"/>
        <v>6.785416667</v>
      </c>
      <c r="CN238" s="63" t="str">
        <f t="shared" si="230"/>
        <v>6 hari 18 jam 51 menit 0</v>
      </c>
      <c r="CO238" s="326"/>
      <c r="CP238" s="326">
        <v>45430.864583333336</v>
      </c>
      <c r="CQ238" s="326">
        <v>45430.864583333336</v>
      </c>
      <c r="CR238" s="326">
        <v>45430.96875</v>
      </c>
      <c r="CS238" s="326">
        <v>45431.479166666664</v>
      </c>
      <c r="CT238" s="327">
        <f t="shared" si="231"/>
        <v>0.6145833333</v>
      </c>
      <c r="CU238" s="63" t="str">
        <f t="shared" si="232"/>
        <v>0 hari 14 jam 45 menit 0</v>
      </c>
      <c r="CV238" s="327">
        <f t="shared" si="233"/>
        <v>7.4</v>
      </c>
      <c r="CW238" s="63" t="str">
        <f t="shared" si="234"/>
        <v>7 hari 9 jam 36 menit 0</v>
      </c>
      <c r="CX238" s="101" t="s">
        <v>96</v>
      </c>
      <c r="CY238" s="101" t="s">
        <v>96</v>
      </c>
      <c r="CZ238" s="1411" t="s">
        <v>359</v>
      </c>
      <c r="DA238" s="711" t="s">
        <v>13</v>
      </c>
    </row>
    <row r="239" ht="15.75" customHeight="1">
      <c r="A239" s="1389">
        <v>3.0</v>
      </c>
      <c r="B239" s="101" t="s">
        <v>2443</v>
      </c>
      <c r="C239" s="175" t="s">
        <v>6</v>
      </c>
      <c r="D239" s="1390" t="s">
        <v>2658</v>
      </c>
      <c r="E239" s="81" t="s">
        <v>1768</v>
      </c>
      <c r="F239" s="1390" t="s">
        <v>1474</v>
      </c>
      <c r="G239" s="1390" t="s">
        <v>330</v>
      </c>
      <c r="H239" s="1390" t="s">
        <v>2664</v>
      </c>
      <c r="I239" s="81" t="s">
        <v>2665</v>
      </c>
      <c r="J239" s="1417" t="s">
        <v>2000</v>
      </c>
      <c r="K239" s="1653">
        <v>6500.0</v>
      </c>
      <c r="L239" s="1393">
        <v>6488.532</v>
      </c>
      <c r="M239" s="1649" t="s">
        <v>1815</v>
      </c>
      <c r="N239" s="1394" t="s">
        <v>1755</v>
      </c>
      <c r="O239" s="175"/>
      <c r="P239" s="1658">
        <v>45416.0</v>
      </c>
      <c r="Q239" s="1396"/>
      <c r="R239" s="1396" t="s">
        <v>1825</v>
      </c>
      <c r="S239" s="103"/>
      <c r="T239" s="1610" t="s">
        <v>2631</v>
      </c>
      <c r="U239" s="175" t="s">
        <v>1224</v>
      </c>
      <c r="V239" s="175" t="s">
        <v>193</v>
      </c>
      <c r="W239" s="1659">
        <v>45416.0</v>
      </c>
      <c r="X239" s="1398">
        <v>45416.5</v>
      </c>
      <c r="Y239" s="1399">
        <v>45416.55763888889</v>
      </c>
      <c r="Z239" s="1400" t="str">
        <f t="shared" si="226"/>
        <v>0 hari 1 jam 23 menit 0</v>
      </c>
      <c r="AA239" s="1401">
        <f t="shared" si="235"/>
        <v>711.468</v>
      </c>
      <c r="AB239" s="1393">
        <v>7200.0</v>
      </c>
      <c r="AC239" s="1393">
        <f t="shared" si="236"/>
        <v>711.468</v>
      </c>
      <c r="AD239" s="1391" t="s">
        <v>191</v>
      </c>
      <c r="AE239" s="100"/>
      <c r="AF239" s="100"/>
      <c r="AG239" s="100"/>
      <c r="AH239" s="175" t="s">
        <v>884</v>
      </c>
      <c r="AI239" s="1391"/>
      <c r="AJ239" s="1405"/>
      <c r="AK239" s="1655"/>
      <c r="AL239" s="1655"/>
      <c r="AM239" s="1660"/>
      <c r="AN239" s="159">
        <v>608727.0</v>
      </c>
      <c r="AO239" s="1416">
        <v>594790.0</v>
      </c>
      <c r="AP239" s="159" t="s">
        <v>192</v>
      </c>
      <c r="AQ239" s="1391"/>
      <c r="AR239" s="1391"/>
      <c r="AS239" s="1391"/>
      <c r="AT239" s="1405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  <c r="BF239" s="100"/>
      <c r="BG239" s="100"/>
      <c r="BH239" s="100"/>
      <c r="BI239" s="100"/>
      <c r="BJ239" s="100"/>
      <c r="BK239" s="100"/>
      <c r="BL239" s="100"/>
      <c r="BM239" s="100"/>
      <c r="BN239" s="100"/>
      <c r="BO239" s="100"/>
      <c r="BP239" s="100"/>
      <c r="BQ239" s="100"/>
      <c r="BR239" s="100"/>
      <c r="BS239" s="100"/>
      <c r="BT239" s="100"/>
      <c r="BU239" s="100"/>
      <c r="BV239" s="100"/>
      <c r="BW239" s="100"/>
      <c r="BX239" s="100"/>
      <c r="BY239" s="1391"/>
      <c r="BZ239" s="1405">
        <v>48000.0</v>
      </c>
      <c r="CA239" s="101" t="s">
        <v>194</v>
      </c>
      <c r="CB239" s="1405">
        <v>3.0E7</v>
      </c>
      <c r="CC239" s="1473"/>
      <c r="CD239" s="1473"/>
      <c r="CE239" s="1473">
        <v>45414.944444444445</v>
      </c>
      <c r="CF239" s="1473">
        <v>45415.354166666664</v>
      </c>
      <c r="CG239" s="1473">
        <v>45415.958333333336</v>
      </c>
      <c r="CH239" s="1473">
        <v>45416.493055555555</v>
      </c>
      <c r="CI239" s="327">
        <f t="shared" si="227"/>
        <v>1.548611111</v>
      </c>
      <c r="CJ239" s="63" t="str">
        <f t="shared" si="228"/>
        <v>1 hari 13 jam 10 menit 0</v>
      </c>
      <c r="CK239" s="326">
        <v>45416.98263888889</v>
      </c>
      <c r="CL239" s="326">
        <v>45416.55763888889</v>
      </c>
      <c r="CM239" s="327">
        <f t="shared" si="229"/>
        <v>1.613194444</v>
      </c>
      <c r="CN239" s="63" t="str">
        <f t="shared" si="230"/>
        <v>1 hari 14 jam 43 menit 0</v>
      </c>
      <c r="CO239" s="1473"/>
      <c r="CP239" s="1473">
        <v>45418.40625</v>
      </c>
      <c r="CQ239" s="1473">
        <v>45419.625</v>
      </c>
      <c r="CR239" s="1473">
        <v>45419.635416666664</v>
      </c>
      <c r="CS239" s="1473">
        <v>45420.225694444445</v>
      </c>
      <c r="CT239" s="327">
        <f t="shared" si="231"/>
        <v>1.819444444</v>
      </c>
      <c r="CU239" s="63" t="str">
        <f t="shared" si="232"/>
        <v>1 hari 19 jam 40 menit 0</v>
      </c>
      <c r="CV239" s="327">
        <f t="shared" si="233"/>
        <v>3.432638889</v>
      </c>
      <c r="CW239" s="63" t="str">
        <f t="shared" si="234"/>
        <v>3 hari 10 jam 23 menit 0</v>
      </c>
      <c r="CX239" s="101" t="s">
        <v>96</v>
      </c>
      <c r="CY239" s="101" t="s">
        <v>96</v>
      </c>
      <c r="CZ239" s="1411" t="s">
        <v>359</v>
      </c>
      <c r="DA239" s="711" t="s">
        <v>6</v>
      </c>
    </row>
    <row r="240" ht="15.75" customHeight="1">
      <c r="A240" s="1389">
        <v>4.0</v>
      </c>
      <c r="B240" s="101" t="s">
        <v>2443</v>
      </c>
      <c r="C240" s="175" t="s">
        <v>6</v>
      </c>
      <c r="D240" s="1390" t="s">
        <v>2658</v>
      </c>
      <c r="E240" s="81" t="s">
        <v>1768</v>
      </c>
      <c r="F240" s="1390" t="s">
        <v>1474</v>
      </c>
      <c r="G240" s="1390" t="s">
        <v>330</v>
      </c>
      <c r="H240" s="1390" t="s">
        <v>2664</v>
      </c>
      <c r="I240" s="81" t="s">
        <v>2666</v>
      </c>
      <c r="J240" s="1417" t="s">
        <v>2667</v>
      </c>
      <c r="K240" s="1653">
        <v>7600.0</v>
      </c>
      <c r="L240" s="1393">
        <v>7808.84</v>
      </c>
      <c r="M240" s="1649" t="s">
        <v>1815</v>
      </c>
      <c r="N240" s="1394" t="s">
        <v>1755</v>
      </c>
      <c r="O240" s="175"/>
      <c r="P240" s="1658">
        <v>45418.0</v>
      </c>
      <c r="Q240" s="1396"/>
      <c r="R240" s="1396" t="s">
        <v>1825</v>
      </c>
      <c r="S240" s="103"/>
      <c r="T240" s="1610" t="s">
        <v>2631</v>
      </c>
      <c r="U240" s="175" t="s">
        <v>1224</v>
      </c>
      <c r="V240" s="175" t="s">
        <v>193</v>
      </c>
      <c r="W240" s="1659">
        <v>45418.0</v>
      </c>
      <c r="X240" s="1398">
        <v>45418.62847222222</v>
      </c>
      <c r="Y240" s="1399">
        <v>45418.71805555555</v>
      </c>
      <c r="Z240" s="1400" t="str">
        <f t="shared" si="226"/>
        <v>0 hari 2 jam 9 menit 0</v>
      </c>
      <c r="AA240" s="1391" t="s">
        <v>96</v>
      </c>
      <c r="AB240" s="1393">
        <v>7500.0</v>
      </c>
      <c r="AC240" s="1393">
        <v>0.0</v>
      </c>
      <c r="AD240" s="1391" t="s">
        <v>191</v>
      </c>
      <c r="AE240" s="100"/>
      <c r="AF240" s="100"/>
      <c r="AG240" s="100"/>
      <c r="AH240" s="175" t="s">
        <v>884</v>
      </c>
      <c r="AI240" s="1391"/>
      <c r="AJ240" s="1405"/>
      <c r="AK240" s="1655"/>
      <c r="AL240" s="1655"/>
      <c r="AM240" s="1660"/>
      <c r="AN240" s="159">
        <v>604669.0</v>
      </c>
      <c r="AO240" s="1416">
        <v>606420.0</v>
      </c>
      <c r="AP240" s="159" t="s">
        <v>192</v>
      </c>
      <c r="AQ240" s="1391"/>
      <c r="AR240" s="1391"/>
      <c r="AS240" s="1391"/>
      <c r="AT240" s="1405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  <c r="BG240" s="100"/>
      <c r="BH240" s="100"/>
      <c r="BI240" s="100"/>
      <c r="BJ240" s="100"/>
      <c r="BK240" s="100"/>
      <c r="BL240" s="100"/>
      <c r="BM240" s="100"/>
      <c r="BN240" s="100"/>
      <c r="BO240" s="100"/>
      <c r="BP240" s="100"/>
      <c r="BQ240" s="100"/>
      <c r="BR240" s="100"/>
      <c r="BS240" s="100"/>
      <c r="BT240" s="100"/>
      <c r="BU240" s="100"/>
      <c r="BV240" s="100"/>
      <c r="BW240" s="100"/>
      <c r="BX240" s="100"/>
      <c r="BY240" s="1391"/>
      <c r="BZ240" s="1405">
        <v>48000.0</v>
      </c>
      <c r="CA240" s="101" t="s">
        <v>194</v>
      </c>
      <c r="CB240" s="1405">
        <v>3.0E7</v>
      </c>
      <c r="CC240" s="1473"/>
      <c r="CD240" s="1473"/>
      <c r="CE240" s="1473">
        <v>45417.09722222222</v>
      </c>
      <c r="CF240" s="1473">
        <v>45417.59027777778</v>
      </c>
      <c r="CG240" s="1473">
        <v>45417.87152777778</v>
      </c>
      <c r="CH240" s="1473">
        <v>45418.56597222222</v>
      </c>
      <c r="CI240" s="327">
        <f t="shared" si="227"/>
        <v>1.46875</v>
      </c>
      <c r="CJ240" s="63" t="str">
        <f t="shared" si="228"/>
        <v>1 hari 11 jam 15 menit 0</v>
      </c>
      <c r="CK240" s="1473">
        <v>45419.291666666664</v>
      </c>
      <c r="CL240" s="326">
        <v>45418.71805555555</v>
      </c>
      <c r="CM240" s="327">
        <f t="shared" si="229"/>
        <v>1.620833333</v>
      </c>
      <c r="CN240" s="63" t="str">
        <f t="shared" si="230"/>
        <v>1 hari 14 jam 54 menit 0</v>
      </c>
      <c r="CO240" s="1473"/>
      <c r="CP240" s="1473">
        <v>45419.70486111111</v>
      </c>
      <c r="CQ240" s="1473">
        <v>45420.95138888889</v>
      </c>
      <c r="CR240" s="1473">
        <v>45420.96527777778</v>
      </c>
      <c r="CS240" s="1473">
        <v>45421.48611111111</v>
      </c>
      <c r="CT240" s="327">
        <f t="shared" si="231"/>
        <v>1.78125</v>
      </c>
      <c r="CU240" s="63" t="str">
        <f t="shared" si="232"/>
        <v>1 hari 18 jam 45 menit 0</v>
      </c>
      <c r="CV240" s="327">
        <f t="shared" si="233"/>
        <v>3.402083333</v>
      </c>
      <c r="CW240" s="63" t="str">
        <f t="shared" si="234"/>
        <v>3 hari 9 jam 39 menit 0</v>
      </c>
      <c r="CX240" s="101" t="s">
        <v>96</v>
      </c>
      <c r="CY240" s="101" t="s">
        <v>96</v>
      </c>
      <c r="CZ240" s="1411" t="s">
        <v>359</v>
      </c>
      <c r="DA240" s="711" t="s">
        <v>6</v>
      </c>
    </row>
    <row r="241" ht="43.5" customHeight="1">
      <c r="A241" s="1389">
        <v>5.0</v>
      </c>
      <c r="B241" s="101" t="s">
        <v>2443</v>
      </c>
      <c r="C241" s="175" t="s">
        <v>6</v>
      </c>
      <c r="D241" s="1390" t="s">
        <v>2658</v>
      </c>
      <c r="E241" s="81" t="s">
        <v>1768</v>
      </c>
      <c r="F241" s="1390" t="s">
        <v>1474</v>
      </c>
      <c r="G241" s="1390" t="s">
        <v>330</v>
      </c>
      <c r="H241" s="1390" t="s">
        <v>2664</v>
      </c>
      <c r="I241" s="81" t="s">
        <v>1555</v>
      </c>
      <c r="J241" s="1390" t="s">
        <v>2668</v>
      </c>
      <c r="K241" s="1653">
        <v>6700.0</v>
      </c>
      <c r="L241" s="1393">
        <v>6992.681</v>
      </c>
      <c r="M241" s="1649" t="s">
        <v>1815</v>
      </c>
      <c r="N241" s="1394" t="s">
        <v>1755</v>
      </c>
      <c r="O241" s="175"/>
      <c r="P241" s="1654">
        <v>45417.0</v>
      </c>
      <c r="Q241" s="1396"/>
      <c r="R241" s="1396" t="s">
        <v>1825</v>
      </c>
      <c r="S241" s="103"/>
      <c r="T241" s="1610" t="s">
        <v>2631</v>
      </c>
      <c r="U241" s="175" t="s">
        <v>1224</v>
      </c>
      <c r="V241" s="175" t="s">
        <v>193</v>
      </c>
      <c r="W241" s="1659">
        <v>45417.0</v>
      </c>
      <c r="X241" s="1398">
        <v>45417.54861111111</v>
      </c>
      <c r="Y241" s="1399">
        <v>45417.623611111114</v>
      </c>
      <c r="Z241" s="1400" t="str">
        <f t="shared" si="226"/>
        <v>0 hari 1 jam 48 menit 0</v>
      </c>
      <c r="AA241" s="1401">
        <f t="shared" ref="AA241:AA242" si="237">AB241-L241</f>
        <v>307.319</v>
      </c>
      <c r="AB241" s="1393">
        <v>7300.0</v>
      </c>
      <c r="AC241" s="1393">
        <f t="shared" ref="AC241:AC242" si="238">AB241-L241</f>
        <v>307.319</v>
      </c>
      <c r="AD241" s="1391" t="s">
        <v>191</v>
      </c>
      <c r="AE241" s="100"/>
      <c r="AF241" s="100"/>
      <c r="AG241" s="100"/>
      <c r="AH241" s="175" t="s">
        <v>884</v>
      </c>
      <c r="AI241" s="1391"/>
      <c r="AJ241" s="1405"/>
      <c r="AK241" s="1655"/>
      <c r="AL241" s="1655"/>
      <c r="AM241" s="1655"/>
      <c r="AN241" s="159">
        <v>608727.0</v>
      </c>
      <c r="AO241" s="1416">
        <v>611451.0</v>
      </c>
      <c r="AP241" s="159" t="s">
        <v>192</v>
      </c>
      <c r="AQ241" s="1391"/>
      <c r="AR241" s="1391"/>
      <c r="AS241" s="1391"/>
      <c r="AT241" s="1405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  <c r="BF241" s="100"/>
      <c r="BG241" s="100"/>
      <c r="BH241" s="100"/>
      <c r="BI241" s="100"/>
      <c r="BJ241" s="100"/>
      <c r="BK241" s="100"/>
      <c r="BL241" s="100"/>
      <c r="BM241" s="100"/>
      <c r="BN241" s="100"/>
      <c r="BO241" s="100"/>
      <c r="BP241" s="100"/>
      <c r="BQ241" s="100"/>
      <c r="BR241" s="100"/>
      <c r="BS241" s="100"/>
      <c r="BT241" s="100"/>
      <c r="BU241" s="100"/>
      <c r="BV241" s="100"/>
      <c r="BW241" s="100"/>
      <c r="BX241" s="100"/>
      <c r="BY241" s="1391"/>
      <c r="BZ241" s="1405">
        <v>52000.0</v>
      </c>
      <c r="CA241" s="101" t="s">
        <v>1819</v>
      </c>
      <c r="CB241" s="1405">
        <v>3.5E7</v>
      </c>
      <c r="CC241" s="1473"/>
      <c r="CD241" s="1473"/>
      <c r="CE241" s="1473">
        <v>45416.552083333336</v>
      </c>
      <c r="CF241" s="1473">
        <v>45416.618055555555</v>
      </c>
      <c r="CG241" s="1473">
        <v>45416.631944444445</v>
      </c>
      <c r="CH241" s="1473">
        <v>45417.52777777778</v>
      </c>
      <c r="CI241" s="327">
        <f t="shared" si="227"/>
        <v>0.9756944444</v>
      </c>
      <c r="CJ241" s="63" t="str">
        <f t="shared" si="228"/>
        <v>0 hari 23 jam 25 menit 0</v>
      </c>
      <c r="CK241" s="1473">
        <v>45418.006944444445</v>
      </c>
      <c r="CL241" s="326">
        <v>45417.623611111114</v>
      </c>
      <c r="CM241" s="327">
        <f t="shared" si="229"/>
        <v>1.071527778</v>
      </c>
      <c r="CN241" s="63" t="str">
        <f t="shared" si="230"/>
        <v>1 hari 1 jam 43 menit 0</v>
      </c>
      <c r="CO241" s="1473"/>
      <c r="CP241" s="1473">
        <v>45418.21527777778</v>
      </c>
      <c r="CQ241" s="1473">
        <v>45420.28472222222</v>
      </c>
      <c r="CR241" s="1473">
        <v>45420.28472222222</v>
      </c>
      <c r="CS241" s="1473">
        <v>45420.850694444445</v>
      </c>
      <c r="CT241" s="327">
        <f t="shared" si="231"/>
        <v>2.635416667</v>
      </c>
      <c r="CU241" s="63" t="str">
        <f t="shared" si="232"/>
        <v>2 hari 15 jam 15 menit 0</v>
      </c>
      <c r="CV241" s="327">
        <f t="shared" si="233"/>
        <v>3.706944444</v>
      </c>
      <c r="CW241" s="63" t="str">
        <f t="shared" si="234"/>
        <v>3 hari 16 jam 58 menit 0</v>
      </c>
      <c r="CX241" s="101" t="s">
        <v>96</v>
      </c>
      <c r="CY241" s="101" t="s">
        <v>96</v>
      </c>
      <c r="CZ241" s="1411" t="s">
        <v>359</v>
      </c>
      <c r="DA241" s="711" t="s">
        <v>6</v>
      </c>
    </row>
    <row r="242" ht="15.75" customHeight="1">
      <c r="A242" s="1389">
        <v>6.0</v>
      </c>
      <c r="B242" s="101" t="s">
        <v>2443</v>
      </c>
      <c r="C242" s="175" t="s">
        <v>6</v>
      </c>
      <c r="D242" s="1390" t="s">
        <v>2658</v>
      </c>
      <c r="E242" s="81" t="s">
        <v>1768</v>
      </c>
      <c r="F242" s="1390" t="s">
        <v>1474</v>
      </c>
      <c r="G242" s="1390" t="s">
        <v>330</v>
      </c>
      <c r="H242" s="1390" t="s">
        <v>2664</v>
      </c>
      <c r="I242" s="81" t="s">
        <v>1559</v>
      </c>
      <c r="J242" s="1417" t="s">
        <v>1833</v>
      </c>
      <c r="K242" s="1653">
        <v>8000.0</v>
      </c>
      <c r="L242" s="1393">
        <v>8103.951</v>
      </c>
      <c r="M242" s="1649" t="s">
        <v>1815</v>
      </c>
      <c r="N242" s="1394" t="s">
        <v>1755</v>
      </c>
      <c r="O242" s="175"/>
      <c r="P242" s="1658">
        <v>45419.0</v>
      </c>
      <c r="Q242" s="1396"/>
      <c r="R242" s="1396" t="s">
        <v>1825</v>
      </c>
      <c r="S242" s="103"/>
      <c r="T242" s="1610" t="s">
        <v>2631</v>
      </c>
      <c r="U242" s="175" t="s">
        <v>1224</v>
      </c>
      <c r="V242" s="175" t="s">
        <v>193</v>
      </c>
      <c r="W242" s="1659">
        <v>45419.0</v>
      </c>
      <c r="X242" s="1398">
        <v>45419.54861111111</v>
      </c>
      <c r="Y242" s="1399">
        <v>45419.58611111111</v>
      </c>
      <c r="Z242" s="1400" t="str">
        <f t="shared" si="226"/>
        <v>0 hari 0 jam 54 menit 0</v>
      </c>
      <c r="AA242" s="1401">
        <f t="shared" si="237"/>
        <v>396.049</v>
      </c>
      <c r="AB242" s="1393">
        <v>8500.0</v>
      </c>
      <c r="AC242" s="1393">
        <f t="shared" si="238"/>
        <v>396.049</v>
      </c>
      <c r="AD242" s="1391" t="s">
        <v>191</v>
      </c>
      <c r="AE242" s="100"/>
      <c r="AF242" s="100"/>
      <c r="AG242" s="100"/>
      <c r="AH242" s="175" t="s">
        <v>884</v>
      </c>
      <c r="AI242" s="1391"/>
      <c r="AJ242" s="1405"/>
      <c r="AK242" s="1655"/>
      <c r="AL242" s="1655"/>
      <c r="AM242" s="1655"/>
      <c r="AN242" s="159">
        <v>608727.0</v>
      </c>
      <c r="AO242" s="1416">
        <v>589925.0</v>
      </c>
      <c r="AP242" s="159" t="s">
        <v>192</v>
      </c>
      <c r="AQ242" s="1391"/>
      <c r="AR242" s="1391"/>
      <c r="AS242" s="1391"/>
      <c r="AT242" s="1405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  <c r="BG242" s="100"/>
      <c r="BH242" s="100"/>
      <c r="BI242" s="100"/>
      <c r="BJ242" s="100"/>
      <c r="BK242" s="100"/>
      <c r="BL242" s="100"/>
      <c r="BM242" s="100"/>
      <c r="BN242" s="100"/>
      <c r="BO242" s="100"/>
      <c r="BP242" s="100"/>
      <c r="BQ242" s="100"/>
      <c r="BR242" s="100"/>
      <c r="BS242" s="100"/>
      <c r="BT242" s="100"/>
      <c r="BU242" s="100"/>
      <c r="BV242" s="100"/>
      <c r="BW242" s="100"/>
      <c r="BX242" s="100"/>
      <c r="BY242" s="1391"/>
      <c r="BZ242" s="1405">
        <v>48000.0</v>
      </c>
      <c r="CA242" s="101" t="s">
        <v>194</v>
      </c>
      <c r="CB242" s="1405">
        <v>3.0E7</v>
      </c>
      <c r="CC242" s="1473"/>
      <c r="CD242" s="1473"/>
      <c r="CE242" s="1473">
        <v>45417.53402777778</v>
      </c>
      <c r="CF242" s="1473">
        <v>45418.864583333336</v>
      </c>
      <c r="CG242" s="1473">
        <v>45418.9375</v>
      </c>
      <c r="CH242" s="1473">
        <v>45419.541666666664</v>
      </c>
      <c r="CI242" s="327">
        <f t="shared" si="227"/>
        <v>2.007638889</v>
      </c>
      <c r="CJ242" s="63" t="str">
        <f t="shared" si="228"/>
        <v>2 hari 0 jam 11 menit 0</v>
      </c>
      <c r="CK242" s="1473">
        <v>45420.104166666664</v>
      </c>
      <c r="CL242" s="326">
        <v>45419.58611111111</v>
      </c>
      <c r="CM242" s="327">
        <f t="shared" si="229"/>
        <v>2.052083333</v>
      </c>
      <c r="CN242" s="63" t="str">
        <f t="shared" si="230"/>
        <v>2 hari 1 jam 15 menit 0</v>
      </c>
      <c r="CO242" s="1473"/>
      <c r="CP242" s="1473">
        <v>45420.61111111111</v>
      </c>
      <c r="CQ242" s="1473">
        <v>45421.631944444445</v>
      </c>
      <c r="CR242" s="1473">
        <v>45421.631944444445</v>
      </c>
      <c r="CS242" s="326">
        <v>45422.194444444445</v>
      </c>
      <c r="CT242" s="327">
        <f t="shared" si="231"/>
        <v>1.583333333</v>
      </c>
      <c r="CU242" s="63" t="str">
        <f t="shared" si="232"/>
        <v>1 hari 14 jam 0 menit 0</v>
      </c>
      <c r="CV242" s="327">
        <f t="shared" si="233"/>
        <v>3.635416667</v>
      </c>
      <c r="CW242" s="63" t="str">
        <f t="shared" si="234"/>
        <v>3 hari 15 jam 15 menit 0</v>
      </c>
      <c r="CX242" s="101" t="s">
        <v>96</v>
      </c>
      <c r="CY242" s="101" t="s">
        <v>96</v>
      </c>
      <c r="CZ242" s="1411" t="s">
        <v>359</v>
      </c>
      <c r="DA242" s="711" t="s">
        <v>6</v>
      </c>
    </row>
    <row r="243" ht="15.75" customHeight="1">
      <c r="A243" s="1389">
        <v>7.0</v>
      </c>
      <c r="B243" s="101" t="s">
        <v>2443</v>
      </c>
      <c r="C243" s="175" t="s">
        <v>6</v>
      </c>
      <c r="D243" s="1390" t="s">
        <v>2658</v>
      </c>
      <c r="E243" s="1390" t="s">
        <v>1846</v>
      </c>
      <c r="F243" s="1390" t="s">
        <v>2669</v>
      </c>
      <c r="G243" s="1390" t="s">
        <v>2670</v>
      </c>
      <c r="H243" s="1390" t="s">
        <v>1971</v>
      </c>
      <c r="I243" s="81" t="s">
        <v>2671</v>
      </c>
      <c r="J243" s="1417" t="s">
        <v>2672</v>
      </c>
      <c r="K243" s="1653">
        <v>7300.0</v>
      </c>
      <c r="L243" s="1393">
        <v>7305.448</v>
      </c>
      <c r="M243" s="1649" t="s">
        <v>1815</v>
      </c>
      <c r="N243" s="1394" t="s">
        <v>1755</v>
      </c>
      <c r="O243" s="175"/>
      <c r="P243" s="1658">
        <v>45420.0</v>
      </c>
      <c r="Q243" s="1396"/>
      <c r="R243" s="1396" t="s">
        <v>1851</v>
      </c>
      <c r="S243" s="1396"/>
      <c r="T243" s="1610" t="s">
        <v>2673</v>
      </c>
      <c r="U243" s="175" t="s">
        <v>1224</v>
      </c>
      <c r="V243" s="175" t="s">
        <v>193</v>
      </c>
      <c r="W243" s="1659">
        <v>45420.0</v>
      </c>
      <c r="X243" s="1398">
        <v>45420.989583333336</v>
      </c>
      <c r="Y243" s="1399">
        <v>45423.839583333334</v>
      </c>
      <c r="Z243" s="1400" t="str">
        <f t="shared" si="226"/>
        <v>2 hari 20 jam 24 menit 0</v>
      </c>
      <c r="AA243" s="1391" t="s">
        <v>96</v>
      </c>
      <c r="AB243" s="1393">
        <v>7500.0</v>
      </c>
      <c r="AC243" s="1393">
        <v>0.0</v>
      </c>
      <c r="AD243" s="1391" t="s">
        <v>191</v>
      </c>
      <c r="AE243" s="100"/>
      <c r="AF243" s="100"/>
      <c r="AG243" s="100"/>
      <c r="AH243" s="175" t="s">
        <v>884</v>
      </c>
      <c r="AI243" s="1391"/>
      <c r="AJ243" s="1405"/>
      <c r="AK243" s="1655"/>
      <c r="AL243" s="1655"/>
      <c r="AM243" s="1472"/>
      <c r="AN243" s="159"/>
      <c r="AO243" s="1416">
        <v>1150000.0</v>
      </c>
      <c r="AP243" s="159" t="s">
        <v>192</v>
      </c>
      <c r="AQ243" s="1391"/>
      <c r="AR243" s="1391"/>
      <c r="AS243" s="1391"/>
      <c r="AT243" s="1405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  <c r="BG243" s="100"/>
      <c r="BH243" s="100"/>
      <c r="BI243" s="100"/>
      <c r="BJ243" s="100"/>
      <c r="BK243" s="100"/>
      <c r="BL243" s="100"/>
      <c r="BM243" s="100"/>
      <c r="BN243" s="100"/>
      <c r="BO243" s="100"/>
      <c r="BP243" s="100"/>
      <c r="BQ243" s="100"/>
      <c r="BR243" s="100"/>
      <c r="BS243" s="100"/>
      <c r="BT243" s="100"/>
      <c r="BU243" s="100"/>
      <c r="BV243" s="100"/>
      <c r="BW243" s="100"/>
      <c r="BX243" s="100"/>
      <c r="BY243" s="1391"/>
      <c r="BZ243" s="1405">
        <v>149144.0</v>
      </c>
      <c r="CA243" s="101" t="s">
        <v>194</v>
      </c>
      <c r="CB243" s="1405">
        <v>3.0E7</v>
      </c>
      <c r="CC243" s="1473"/>
      <c r="CD243" s="1473"/>
      <c r="CE243" s="1473">
        <v>45417.53125</v>
      </c>
      <c r="CF243" s="1473">
        <v>45417.569444444445</v>
      </c>
      <c r="CG243" s="326">
        <v>45418.489583333336</v>
      </c>
      <c r="CH243" s="1473">
        <v>45420.989583333336</v>
      </c>
      <c r="CI243" s="327">
        <f t="shared" si="227"/>
        <v>3.458333333</v>
      </c>
      <c r="CJ243" s="63" t="str">
        <f t="shared" si="228"/>
        <v>3 hari 11 jam 0 menit 0</v>
      </c>
      <c r="CK243" s="326">
        <v>45425.041666666664</v>
      </c>
      <c r="CL243" s="326">
        <v>45423.839583333334</v>
      </c>
      <c r="CM243" s="327">
        <f t="shared" si="229"/>
        <v>6.308333333</v>
      </c>
      <c r="CN243" s="63" t="str">
        <f t="shared" si="230"/>
        <v>6 hari 7 jam 24 menit 0</v>
      </c>
      <c r="CO243" s="326"/>
      <c r="CP243" s="326">
        <v>45428.25</v>
      </c>
      <c r="CQ243" s="326">
        <v>45428.381944444445</v>
      </c>
      <c r="CR243" s="326">
        <v>45428.381944444445</v>
      </c>
      <c r="CS243" s="326">
        <v>45428.73611111111</v>
      </c>
      <c r="CT243" s="327">
        <f t="shared" si="231"/>
        <v>0.4861111111</v>
      </c>
      <c r="CU243" s="63" t="str">
        <f t="shared" si="232"/>
        <v>0 hari 11 jam 40 menit 0</v>
      </c>
      <c r="CV243" s="327">
        <f t="shared" si="233"/>
        <v>6.794444444</v>
      </c>
      <c r="CW243" s="63" t="str">
        <f t="shared" si="234"/>
        <v>6 hari 19 jam 4 menit 0</v>
      </c>
      <c r="CX243" s="101" t="s">
        <v>96</v>
      </c>
      <c r="CY243" s="101" t="s">
        <v>96</v>
      </c>
      <c r="CZ243" s="1411" t="s">
        <v>359</v>
      </c>
      <c r="DA243" s="711" t="s">
        <v>13</v>
      </c>
    </row>
    <row r="244" ht="15.75" customHeight="1">
      <c r="A244" s="1389">
        <v>8.0</v>
      </c>
      <c r="B244" s="1661"/>
      <c r="C244" s="1662"/>
      <c r="D244" s="1663"/>
      <c r="E244" s="1663"/>
      <c r="F244" s="1663"/>
      <c r="G244" s="1663"/>
      <c r="H244" s="1663"/>
      <c r="I244" s="1663"/>
      <c r="J244" s="1664" t="s">
        <v>2674</v>
      </c>
      <c r="K244" s="1653">
        <v>663.0</v>
      </c>
      <c r="L244" s="1393">
        <v>663.0</v>
      </c>
      <c r="M244" s="1649" t="s">
        <v>1815</v>
      </c>
      <c r="N244" s="1394" t="s">
        <v>1755</v>
      </c>
      <c r="O244" s="1665"/>
      <c r="P244" s="1663"/>
      <c r="Q244" s="1480"/>
      <c r="R244" s="1480"/>
      <c r="S244" s="1480"/>
      <c r="T244" s="1610"/>
      <c r="U244" s="1665"/>
      <c r="V244" s="1665"/>
      <c r="W244" s="1666"/>
      <c r="X244" s="1665"/>
      <c r="Y244" s="512"/>
      <c r="Z244" s="1667"/>
      <c r="AA244" s="1667"/>
      <c r="AB244" s="1668"/>
      <c r="AC244" s="1668"/>
      <c r="AD244" s="1391" t="s">
        <v>191</v>
      </c>
      <c r="AE244" s="512"/>
      <c r="AF244" s="512"/>
      <c r="AG244" s="512"/>
      <c r="AH244" s="175"/>
      <c r="AI244" s="1667"/>
      <c r="AJ244" s="1669"/>
      <c r="AK244" s="1660"/>
      <c r="AL244" s="1660"/>
      <c r="AM244" s="1472"/>
      <c r="AN244" s="159"/>
      <c r="AO244" s="1416"/>
      <c r="AP244" s="159"/>
      <c r="AQ244" s="1667"/>
      <c r="AR244" s="1667"/>
      <c r="AS244" s="1667"/>
      <c r="AT244" s="1669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1667"/>
      <c r="BZ244" s="1670"/>
      <c r="CA244" s="1671"/>
      <c r="CB244" s="1670"/>
      <c r="CC244" s="1672"/>
      <c r="CD244" s="1672"/>
      <c r="CE244" s="1672"/>
      <c r="CF244" s="1672"/>
      <c r="CG244" s="1672"/>
      <c r="CH244" s="1672"/>
      <c r="CI244" s="1672"/>
      <c r="CJ244" s="1672"/>
      <c r="CK244" s="1672"/>
      <c r="CL244" s="1672"/>
      <c r="CM244" s="1672"/>
      <c r="CN244" s="1672"/>
      <c r="CO244" s="1672"/>
      <c r="CP244" s="1672"/>
      <c r="CQ244" s="1672"/>
      <c r="CR244" s="1672"/>
      <c r="CS244" s="1672"/>
      <c r="CT244" s="1672"/>
      <c r="CU244" s="1672"/>
      <c r="CV244" s="1672"/>
      <c r="CW244" s="1672"/>
      <c r="CX244" s="1670"/>
      <c r="CY244" s="1670"/>
      <c r="CZ244" s="1673"/>
      <c r="DA244" s="1673" t="s">
        <v>6</v>
      </c>
    </row>
    <row r="245" ht="15.75" customHeight="1">
      <c r="A245" s="1389">
        <v>9.0</v>
      </c>
      <c r="B245" s="1661"/>
      <c r="C245" s="1662"/>
      <c r="D245" s="1663"/>
      <c r="E245" s="1663"/>
      <c r="F245" s="1663"/>
      <c r="G245" s="1663"/>
      <c r="H245" s="1663"/>
      <c r="I245" s="1663"/>
      <c r="J245" s="1664" t="s">
        <v>2675</v>
      </c>
      <c r="K245" s="1653">
        <v>270.0</v>
      </c>
      <c r="L245" s="1393">
        <v>270.0</v>
      </c>
      <c r="M245" s="1649" t="s">
        <v>1815</v>
      </c>
      <c r="N245" s="1394" t="s">
        <v>1755</v>
      </c>
      <c r="O245" s="1665"/>
      <c r="P245" s="1663"/>
      <c r="Q245" s="1480"/>
      <c r="R245" s="1480"/>
      <c r="S245" s="1480"/>
      <c r="T245" s="1610"/>
      <c r="U245" s="1665"/>
      <c r="V245" s="1665"/>
      <c r="W245" s="1666"/>
      <c r="X245" s="1665"/>
      <c r="Y245" s="512"/>
      <c r="Z245" s="1667"/>
      <c r="AA245" s="1667"/>
      <c r="AB245" s="1668"/>
      <c r="AC245" s="1668"/>
      <c r="AD245" s="1391" t="s">
        <v>191</v>
      </c>
      <c r="AE245" s="512"/>
      <c r="AF245" s="512"/>
      <c r="AG245" s="512"/>
      <c r="AH245" s="1662"/>
      <c r="AI245" s="1667"/>
      <c r="AJ245" s="1669"/>
      <c r="AK245" s="1660"/>
      <c r="AL245" s="1660"/>
      <c r="AM245" s="1472"/>
      <c r="AN245" s="159"/>
      <c r="AO245" s="1416"/>
      <c r="AP245" s="159"/>
      <c r="AQ245" s="1667"/>
      <c r="AR245" s="1667"/>
      <c r="AS245" s="1667"/>
      <c r="AT245" s="1669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1667"/>
      <c r="BZ245" s="1670"/>
      <c r="CA245" s="1671"/>
      <c r="CB245" s="1670"/>
      <c r="CC245" s="1672"/>
      <c r="CD245" s="1672"/>
      <c r="CE245" s="1672"/>
      <c r="CF245" s="1672"/>
      <c r="CG245" s="1672"/>
      <c r="CH245" s="1672"/>
      <c r="CI245" s="1672"/>
      <c r="CJ245" s="1672"/>
      <c r="CK245" s="1672"/>
      <c r="CL245" s="1672"/>
      <c r="CM245" s="1672"/>
      <c r="CN245" s="1672"/>
      <c r="CO245" s="1672"/>
      <c r="CP245" s="1672"/>
      <c r="CQ245" s="1672"/>
      <c r="CR245" s="1672"/>
      <c r="CS245" s="1672"/>
      <c r="CT245" s="1672"/>
      <c r="CU245" s="1672"/>
      <c r="CV245" s="1672"/>
      <c r="CW245" s="1672"/>
      <c r="CX245" s="1670"/>
      <c r="CY245" s="1670"/>
      <c r="CZ245" s="1673"/>
      <c r="DA245" s="1673" t="s">
        <v>6</v>
      </c>
    </row>
    <row r="246" ht="15.0" customHeight="1">
      <c r="A246" s="1493"/>
      <c r="B246" s="1466"/>
      <c r="C246" s="1465"/>
      <c r="D246" s="1455"/>
      <c r="E246" s="1455"/>
      <c r="F246" s="1455"/>
      <c r="G246" s="1455"/>
      <c r="H246" s="1455"/>
      <c r="I246" s="1455"/>
      <c r="J246" s="1456" t="s">
        <v>111</v>
      </c>
      <c r="K246" s="1494">
        <f>SUM(K237:K245)</f>
        <v>52033</v>
      </c>
      <c r="L246" s="1458">
        <f>SUM(L237:L243)</f>
        <v>51429.371</v>
      </c>
      <c r="M246" s="1495"/>
      <c r="N246" s="1455"/>
      <c r="O246" s="1465"/>
      <c r="P246" s="1455"/>
      <c r="Q246" s="1460"/>
      <c r="R246" s="1460"/>
      <c r="S246" s="1460"/>
      <c r="T246" s="1455"/>
      <c r="U246" s="1465"/>
      <c r="V246" s="1465"/>
      <c r="W246" s="1466"/>
      <c r="X246" s="1465"/>
      <c r="Y246" s="1496"/>
      <c r="Z246" s="1497"/>
      <c r="AA246" s="1497"/>
      <c r="AB246" s="1494">
        <f t="shared" ref="AB246:AC246" si="239">SUM(AB237:AB245)</f>
        <v>52800</v>
      </c>
      <c r="AC246" s="1457">
        <f t="shared" si="239"/>
        <v>1564.459</v>
      </c>
      <c r="AD246" s="1465"/>
      <c r="AE246" s="1466"/>
      <c r="AF246" s="1466"/>
      <c r="AG246" s="1466"/>
      <c r="AH246" s="1453"/>
      <c r="AI246" s="1465"/>
      <c r="AJ246" s="1466"/>
      <c r="AK246" s="1465"/>
      <c r="AL246" s="1465"/>
      <c r="AM246" s="1465"/>
      <c r="AN246" s="1465"/>
      <c r="AO246" s="1465"/>
      <c r="AP246" s="1465"/>
      <c r="AQ246" s="1465"/>
      <c r="AR246" s="1465"/>
      <c r="AS246" s="1465"/>
      <c r="AT246" s="1466"/>
      <c r="AU246" s="1466"/>
      <c r="AV246" s="1466"/>
      <c r="AW246" s="1466"/>
      <c r="AX246" s="1466"/>
      <c r="AY246" s="1466"/>
      <c r="AZ246" s="1466"/>
      <c r="BA246" s="1466"/>
      <c r="BB246" s="1466"/>
      <c r="BC246" s="1466"/>
      <c r="BD246" s="1466"/>
      <c r="BE246" s="1466"/>
      <c r="BF246" s="1466"/>
      <c r="BG246" s="1466"/>
      <c r="BH246" s="1466"/>
      <c r="BI246" s="1466"/>
      <c r="BJ246" s="1466"/>
      <c r="BK246" s="1466"/>
      <c r="BL246" s="1466"/>
      <c r="BM246" s="1466"/>
      <c r="BN246" s="1466"/>
      <c r="BO246" s="1466"/>
      <c r="BP246" s="1466"/>
      <c r="BQ246" s="1466"/>
      <c r="BR246" s="1466"/>
      <c r="BS246" s="1466"/>
      <c r="BT246" s="1466"/>
      <c r="BU246" s="1466"/>
      <c r="BV246" s="1466"/>
      <c r="BW246" s="1466"/>
      <c r="BX246" s="1466"/>
      <c r="BY246" s="1465"/>
      <c r="BZ246" s="1467"/>
      <c r="CA246" s="1500"/>
      <c r="CB246" s="1499"/>
      <c r="CC246" s="1501"/>
      <c r="CD246" s="1501"/>
      <c r="CE246" s="1501"/>
      <c r="CF246" s="1501"/>
      <c r="CG246" s="1501"/>
      <c r="CH246" s="1501"/>
      <c r="CI246" s="1501"/>
      <c r="CJ246" s="1501"/>
      <c r="CK246" s="1501"/>
      <c r="CL246" s="1501"/>
      <c r="CM246" s="1501"/>
      <c r="CN246" s="1501"/>
      <c r="CO246" s="1501"/>
      <c r="CP246" s="1501"/>
      <c r="CQ246" s="1501"/>
      <c r="CR246" s="1501"/>
      <c r="CS246" s="1501"/>
      <c r="CT246" s="1501"/>
      <c r="CU246" s="1501"/>
      <c r="CV246" s="1501"/>
      <c r="CW246" s="1501"/>
      <c r="CX246" s="1499"/>
      <c r="CY246" s="1499"/>
      <c r="CZ246" s="1502"/>
      <c r="DA246" s="1502"/>
    </row>
    <row r="247" ht="28.5" customHeight="1">
      <c r="A247" s="1389">
        <v>1.0</v>
      </c>
      <c r="B247" s="78"/>
      <c r="C247" s="175" t="s">
        <v>6</v>
      </c>
      <c r="D247" s="1390" t="s">
        <v>2676</v>
      </c>
      <c r="E247" s="81" t="s">
        <v>1768</v>
      </c>
      <c r="F247" s="1390" t="s">
        <v>7</v>
      </c>
      <c r="G247" s="1390" t="s">
        <v>330</v>
      </c>
      <c r="H247" s="1390" t="s">
        <v>2366</v>
      </c>
      <c r="I247" s="81" t="s">
        <v>2677</v>
      </c>
      <c r="J247" s="1417" t="s">
        <v>2678</v>
      </c>
      <c r="K247" s="1653">
        <v>5200.0</v>
      </c>
      <c r="L247" s="1393">
        <v>4999.434</v>
      </c>
      <c r="M247" s="1649" t="s">
        <v>265</v>
      </c>
      <c r="N247" s="81" t="s">
        <v>93</v>
      </c>
      <c r="O247" s="175" t="s">
        <v>2679</v>
      </c>
      <c r="P247" s="62">
        <v>45598.0</v>
      </c>
      <c r="Q247" s="1602"/>
      <c r="R247" s="1396" t="s">
        <v>1825</v>
      </c>
      <c r="S247" s="1603"/>
      <c r="T247" s="1610" t="s">
        <v>2366</v>
      </c>
      <c r="U247" s="1605" t="s">
        <v>1775</v>
      </c>
      <c r="V247" s="1605"/>
      <c r="W247" s="1606"/>
      <c r="X247" s="1539"/>
      <c r="Y247" s="322"/>
      <c r="Z247" s="1400"/>
      <c r="AA247" s="1401"/>
      <c r="AB247" s="1393"/>
      <c r="AC247" s="1393"/>
      <c r="AD247" s="1391" t="s">
        <v>191</v>
      </c>
      <c r="AE247" s="103" t="s">
        <v>2245</v>
      </c>
      <c r="AF247" s="101" t="s">
        <v>193</v>
      </c>
      <c r="AG247" s="101" t="s">
        <v>234</v>
      </c>
      <c r="AH247" s="175" t="s">
        <v>884</v>
      </c>
      <c r="AI247" s="101" t="s">
        <v>1828</v>
      </c>
      <c r="AJ247" s="1674"/>
      <c r="AK247" s="1675" t="s">
        <v>193</v>
      </c>
      <c r="AL247" s="1675" t="s">
        <v>193</v>
      </c>
      <c r="AM247" s="1655" t="s">
        <v>2367</v>
      </c>
      <c r="AN247" s="1655"/>
      <c r="AO247" s="159"/>
      <c r="AP247" s="1416"/>
      <c r="AQ247" s="159"/>
      <c r="AR247" s="175">
        <v>8.20241101930963E14</v>
      </c>
      <c r="AS247" s="175">
        <v>4500.0</v>
      </c>
      <c r="AT247" s="255" t="s">
        <v>2680</v>
      </c>
      <c r="AU247" s="105" t="s">
        <v>193</v>
      </c>
      <c r="AV247" s="105" t="s">
        <v>96</v>
      </c>
      <c r="AW247" s="105"/>
      <c r="AX247" s="105"/>
      <c r="AY247" s="105"/>
      <c r="AZ247" s="105"/>
      <c r="BA247" s="105"/>
      <c r="BB247" s="105"/>
      <c r="BC247" s="105"/>
      <c r="BD247" s="105"/>
      <c r="BE247" s="105"/>
      <c r="BF247" s="105"/>
      <c r="BG247" s="105"/>
      <c r="BH247" s="105"/>
      <c r="BI247" s="105"/>
      <c r="BJ247" s="105"/>
      <c r="BK247" s="105"/>
      <c r="BL247" s="105"/>
      <c r="BM247" s="105"/>
      <c r="BN247" s="105"/>
      <c r="BO247" s="105"/>
      <c r="BP247" s="105"/>
      <c r="BQ247" s="105"/>
      <c r="BR247" s="105"/>
      <c r="BS247" s="105"/>
      <c r="BT247" s="105"/>
      <c r="BU247" s="105"/>
      <c r="BV247" s="105"/>
      <c r="BW247" s="105"/>
      <c r="BX247" s="105"/>
      <c r="BY247" s="105"/>
      <c r="BZ247" s="255">
        <v>45000.0</v>
      </c>
      <c r="CA247" s="1545" t="s">
        <v>194</v>
      </c>
      <c r="CB247" s="303">
        <v>3.0E7</v>
      </c>
      <c r="CC247" s="325"/>
      <c r="CD247" s="325"/>
      <c r="CE247" s="821"/>
      <c r="CF247" s="326"/>
      <c r="CG247" s="326"/>
      <c r="CH247" s="326"/>
      <c r="CI247" s="327"/>
      <c r="CJ247" s="63"/>
      <c r="CK247" s="274"/>
      <c r="CL247" s="325"/>
      <c r="CM247" s="327"/>
      <c r="CN247" s="63"/>
      <c r="CO247" s="274"/>
      <c r="CP247" s="274"/>
      <c r="CQ247" s="274"/>
      <c r="CR247" s="274"/>
      <c r="CS247" s="274"/>
      <c r="CT247" s="274"/>
      <c r="CU247" s="274"/>
      <c r="CV247" s="274"/>
      <c r="CW247" s="274"/>
      <c r="CX247" s="274"/>
      <c r="CY247" s="274"/>
      <c r="CZ247" s="167"/>
      <c r="DA247" s="167" t="s">
        <v>6</v>
      </c>
      <c r="DB247" s="104"/>
      <c r="DC247" s="104"/>
      <c r="DD247" s="104"/>
      <c r="DE247" s="104"/>
    </row>
    <row r="248" ht="30.75" customHeight="1">
      <c r="A248" s="1389">
        <v>2.0</v>
      </c>
      <c r="B248" s="54"/>
      <c r="C248" s="175"/>
      <c r="D248" s="1390" t="s">
        <v>2681</v>
      </c>
      <c r="E248" s="81" t="s">
        <v>1768</v>
      </c>
      <c r="F248" s="1390" t="s">
        <v>7</v>
      </c>
      <c r="G248" s="1390" t="s">
        <v>330</v>
      </c>
      <c r="H248" s="1390" t="s">
        <v>2366</v>
      </c>
      <c r="I248" s="81" t="s">
        <v>2330</v>
      </c>
      <c r="J248" s="1417" t="s">
        <v>525</v>
      </c>
      <c r="K248" s="1653">
        <v>6600.0</v>
      </c>
      <c r="L248" s="1393">
        <v>6985.339</v>
      </c>
      <c r="M248" s="1649" t="s">
        <v>1552</v>
      </c>
      <c r="N248" s="1676"/>
      <c r="O248" s="175" t="s">
        <v>2682</v>
      </c>
      <c r="P248" s="62">
        <v>45600.0</v>
      </c>
      <c r="Q248" s="1313"/>
      <c r="R248" s="1396" t="s">
        <v>1825</v>
      </c>
      <c r="S248" s="247"/>
      <c r="T248" s="1610" t="s">
        <v>2366</v>
      </c>
      <c r="U248" s="157" t="s">
        <v>1775</v>
      </c>
      <c r="V248" s="157"/>
      <c r="W248" s="63"/>
      <c r="X248" s="1539"/>
      <c r="Y248" s="322"/>
      <c r="Z248" s="1400"/>
      <c r="AA248" s="1401"/>
      <c r="AB248" s="1393"/>
      <c r="AC248" s="1393"/>
      <c r="AD248" s="1391" t="s">
        <v>191</v>
      </c>
      <c r="AE248" s="103" t="s">
        <v>2245</v>
      </c>
      <c r="AF248" s="101" t="s">
        <v>193</v>
      </c>
      <c r="AG248" s="101" t="s">
        <v>234</v>
      </c>
      <c r="AH248" s="175" t="s">
        <v>884</v>
      </c>
      <c r="AI248" s="101" t="s">
        <v>1828</v>
      </c>
      <c r="AJ248" s="1674"/>
      <c r="AK248" s="1675" t="s">
        <v>193</v>
      </c>
      <c r="AL248" s="1675" t="s">
        <v>193</v>
      </c>
      <c r="AM248" s="1655" t="s">
        <v>2367</v>
      </c>
      <c r="AN248" s="1655"/>
      <c r="AO248" s="159"/>
      <c r="AP248" s="1416"/>
      <c r="AQ248" s="159"/>
      <c r="AR248" s="175"/>
      <c r="AS248" s="175"/>
      <c r="AT248" s="25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  <c r="BF248" s="105"/>
      <c r="BG248" s="105"/>
      <c r="BH248" s="105"/>
      <c r="BI248" s="105"/>
      <c r="BJ248" s="105"/>
      <c r="BK248" s="105"/>
      <c r="BL248" s="105"/>
      <c r="BM248" s="105"/>
      <c r="BN248" s="105"/>
      <c r="BO248" s="105"/>
      <c r="BP248" s="105"/>
      <c r="BQ248" s="105"/>
      <c r="BR248" s="105"/>
      <c r="BS248" s="105"/>
      <c r="BT248" s="105"/>
      <c r="BU248" s="105"/>
      <c r="BV248" s="105"/>
      <c r="BW248" s="105"/>
      <c r="BX248" s="105"/>
      <c r="BY248" s="105"/>
      <c r="BZ248" s="255">
        <v>45000.0</v>
      </c>
      <c r="CA248" s="1545" t="s">
        <v>194</v>
      </c>
      <c r="CB248" s="303">
        <v>3.0E7</v>
      </c>
      <c r="CC248" s="325"/>
      <c r="CD248" s="325"/>
      <c r="CE248" s="821"/>
      <c r="CF248" s="326"/>
      <c r="CG248" s="326"/>
      <c r="CH248" s="326"/>
      <c r="CI248" s="327"/>
      <c r="CJ248" s="63"/>
      <c r="CK248" s="274"/>
      <c r="CL248" s="325"/>
      <c r="CM248" s="327"/>
      <c r="CN248" s="63"/>
      <c r="CO248" s="274"/>
      <c r="CP248" s="274"/>
      <c r="CQ248" s="274"/>
      <c r="CR248" s="274"/>
      <c r="CS248" s="274"/>
      <c r="CT248" s="274"/>
      <c r="CU248" s="274"/>
      <c r="CV248" s="274"/>
      <c r="CW248" s="274"/>
      <c r="CX248" s="274"/>
      <c r="CY248" s="274"/>
      <c r="CZ248" s="167"/>
      <c r="DA248" s="167" t="s">
        <v>6</v>
      </c>
      <c r="DB248" s="104"/>
      <c r="DC248" s="104"/>
      <c r="DD248" s="104"/>
      <c r="DE248" s="104"/>
    </row>
    <row r="249" ht="30.75" customHeight="1">
      <c r="A249" s="1389">
        <v>3.0</v>
      </c>
      <c r="B249" s="54"/>
      <c r="C249" s="175"/>
      <c r="D249" s="1390" t="s">
        <v>2683</v>
      </c>
      <c r="E249" s="81" t="s">
        <v>1768</v>
      </c>
      <c r="F249" s="1390" t="s">
        <v>7</v>
      </c>
      <c r="G249" s="1390" t="s">
        <v>330</v>
      </c>
      <c r="H249" s="1390" t="s">
        <v>2366</v>
      </c>
      <c r="I249" s="81" t="s">
        <v>2333</v>
      </c>
      <c r="J249" s="1417" t="s">
        <v>2684</v>
      </c>
      <c r="K249" s="1653">
        <v>6500.0</v>
      </c>
      <c r="L249" s="1393">
        <v>6517.322</v>
      </c>
      <c r="M249" s="1649" t="s">
        <v>1552</v>
      </c>
      <c r="N249" s="1676"/>
      <c r="O249" s="175" t="s">
        <v>2685</v>
      </c>
      <c r="P249" s="62">
        <v>45602.0</v>
      </c>
      <c r="Q249" s="1313"/>
      <c r="R249" s="1396" t="s">
        <v>1825</v>
      </c>
      <c r="S249" s="247"/>
      <c r="T249" s="1610" t="s">
        <v>2366</v>
      </c>
      <c r="U249" s="157" t="s">
        <v>1775</v>
      </c>
      <c r="V249" s="157"/>
      <c r="W249" s="63"/>
      <c r="X249" s="1539"/>
      <c r="Y249" s="322"/>
      <c r="Z249" s="1400"/>
      <c r="AA249" s="1401"/>
      <c r="AB249" s="1393"/>
      <c r="AC249" s="1393"/>
      <c r="AD249" s="1391" t="s">
        <v>191</v>
      </c>
      <c r="AE249" s="103" t="s">
        <v>2245</v>
      </c>
      <c r="AF249" s="101" t="s">
        <v>193</v>
      </c>
      <c r="AG249" s="101" t="s">
        <v>234</v>
      </c>
      <c r="AH249" s="175" t="s">
        <v>884</v>
      </c>
      <c r="AI249" s="101" t="s">
        <v>1828</v>
      </c>
      <c r="AJ249" s="1674"/>
      <c r="AK249" s="1675" t="s">
        <v>193</v>
      </c>
      <c r="AL249" s="1675" t="s">
        <v>193</v>
      </c>
      <c r="AM249" s="1655" t="s">
        <v>2367</v>
      </c>
      <c r="AN249" s="1655"/>
      <c r="AO249" s="159"/>
      <c r="AP249" s="1416"/>
      <c r="AQ249" s="159"/>
      <c r="AR249" s="175"/>
      <c r="AS249" s="175"/>
      <c r="AT249" s="25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  <c r="BF249" s="105"/>
      <c r="BG249" s="105"/>
      <c r="BH249" s="105"/>
      <c r="BI249" s="105"/>
      <c r="BJ249" s="105"/>
      <c r="BK249" s="105"/>
      <c r="BL249" s="105"/>
      <c r="BM249" s="105"/>
      <c r="BN249" s="105"/>
      <c r="BO249" s="105"/>
      <c r="BP249" s="105"/>
      <c r="BQ249" s="105"/>
      <c r="BR249" s="105"/>
      <c r="BS249" s="105"/>
      <c r="BT249" s="105"/>
      <c r="BU249" s="105"/>
      <c r="BV249" s="105"/>
      <c r="BW249" s="105"/>
      <c r="BX249" s="105"/>
      <c r="BY249" s="105"/>
      <c r="BZ249" s="255">
        <v>45000.0</v>
      </c>
      <c r="CA249" s="1545" t="s">
        <v>194</v>
      </c>
      <c r="CB249" s="303">
        <v>3.0E7</v>
      </c>
      <c r="CC249" s="325"/>
      <c r="CD249" s="325"/>
      <c r="CE249" s="821"/>
      <c r="CF249" s="326"/>
      <c r="CG249" s="326"/>
      <c r="CH249" s="326"/>
      <c r="CI249" s="327"/>
      <c r="CJ249" s="63"/>
      <c r="CK249" s="274"/>
      <c r="CL249" s="325"/>
      <c r="CM249" s="327"/>
      <c r="CN249" s="63"/>
      <c r="CO249" s="274"/>
      <c r="CP249" s="274"/>
      <c r="CQ249" s="274"/>
      <c r="CR249" s="274"/>
      <c r="CS249" s="274"/>
      <c r="CT249" s="274"/>
      <c r="CU249" s="274"/>
      <c r="CV249" s="274"/>
      <c r="CW249" s="274"/>
      <c r="CX249" s="274"/>
      <c r="CY249" s="274"/>
      <c r="CZ249" s="167"/>
      <c r="DA249" s="167" t="s">
        <v>6</v>
      </c>
      <c r="DB249" s="104"/>
      <c r="DC249" s="104"/>
      <c r="DD249" s="104"/>
      <c r="DE249" s="104"/>
    </row>
    <row r="250" ht="30.75" customHeight="1">
      <c r="A250" s="1389">
        <v>4.0</v>
      </c>
      <c r="B250" s="54"/>
      <c r="C250" s="175"/>
      <c r="D250" s="1677" t="s">
        <v>2686</v>
      </c>
      <c r="E250" s="81" t="s">
        <v>1768</v>
      </c>
      <c r="F250" s="1390" t="s">
        <v>7</v>
      </c>
      <c r="G250" s="1390" t="s">
        <v>330</v>
      </c>
      <c r="H250" s="1390" t="s">
        <v>2366</v>
      </c>
      <c r="I250" s="81" t="s">
        <v>2336</v>
      </c>
      <c r="J250" s="1417" t="s">
        <v>2687</v>
      </c>
      <c r="K250" s="1653">
        <v>6500.0</v>
      </c>
      <c r="L250" s="1393">
        <v>6530.915</v>
      </c>
      <c r="M250" s="1649" t="s">
        <v>1552</v>
      </c>
      <c r="N250" s="1676"/>
      <c r="O250" s="175" t="s">
        <v>2688</v>
      </c>
      <c r="P250" s="62">
        <v>45603.0</v>
      </c>
      <c r="Q250" s="1313"/>
      <c r="R250" s="1396" t="s">
        <v>1825</v>
      </c>
      <c r="S250" s="247"/>
      <c r="T250" s="1610" t="s">
        <v>2366</v>
      </c>
      <c r="U250" s="157" t="s">
        <v>1775</v>
      </c>
      <c r="V250" s="157"/>
      <c r="W250" s="63"/>
      <c r="X250" s="1539"/>
      <c r="Y250" s="322"/>
      <c r="Z250" s="1400"/>
      <c r="AA250" s="1401"/>
      <c r="AB250" s="1393"/>
      <c r="AC250" s="1393"/>
      <c r="AD250" s="1391" t="s">
        <v>191</v>
      </c>
      <c r="AE250" s="103" t="s">
        <v>2245</v>
      </c>
      <c r="AF250" s="101" t="s">
        <v>193</v>
      </c>
      <c r="AG250" s="101" t="s">
        <v>234</v>
      </c>
      <c r="AH250" s="175" t="s">
        <v>884</v>
      </c>
      <c r="AI250" s="101" t="s">
        <v>1828</v>
      </c>
      <c r="AJ250" s="1674"/>
      <c r="AK250" s="1675" t="s">
        <v>193</v>
      </c>
      <c r="AL250" s="1675" t="s">
        <v>193</v>
      </c>
      <c r="AM250" s="1655" t="s">
        <v>2367</v>
      </c>
      <c r="AN250" s="1655"/>
      <c r="AO250" s="159"/>
      <c r="AP250" s="1416"/>
      <c r="AQ250" s="159"/>
      <c r="AR250" s="175"/>
      <c r="AS250" s="175"/>
      <c r="AT250" s="25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  <c r="BF250" s="105"/>
      <c r="BG250" s="105"/>
      <c r="BH250" s="105"/>
      <c r="BI250" s="105"/>
      <c r="BJ250" s="105"/>
      <c r="BK250" s="105"/>
      <c r="BL250" s="105"/>
      <c r="BM250" s="105"/>
      <c r="BN250" s="105"/>
      <c r="BO250" s="105"/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105"/>
      <c r="BZ250" s="255">
        <v>45000.0</v>
      </c>
      <c r="CA250" s="1545" t="s">
        <v>194</v>
      </c>
      <c r="CB250" s="303">
        <v>3.0E7</v>
      </c>
      <c r="CC250" s="325"/>
      <c r="CD250" s="325"/>
      <c r="CE250" s="821"/>
      <c r="CF250" s="326"/>
      <c r="CG250" s="326"/>
      <c r="CH250" s="326"/>
      <c r="CI250" s="327"/>
      <c r="CJ250" s="63"/>
      <c r="CK250" s="274"/>
      <c r="CL250" s="325"/>
      <c r="CM250" s="327"/>
      <c r="CN250" s="63"/>
      <c r="CO250" s="274"/>
      <c r="CP250" s="274"/>
      <c r="CQ250" s="274"/>
      <c r="CR250" s="274"/>
      <c r="CS250" s="274"/>
      <c r="CT250" s="274"/>
      <c r="CU250" s="274"/>
      <c r="CV250" s="274"/>
      <c r="CW250" s="274"/>
      <c r="CX250" s="274"/>
      <c r="CY250" s="274"/>
      <c r="CZ250" s="167"/>
      <c r="DA250" s="167" t="s">
        <v>6</v>
      </c>
      <c r="DB250" s="104"/>
      <c r="DC250" s="104"/>
      <c r="DD250" s="104"/>
      <c r="DE250" s="104"/>
    </row>
    <row r="251" ht="32.25" customHeight="1">
      <c r="A251" s="1389">
        <v>5.0</v>
      </c>
      <c r="B251" s="265"/>
      <c r="C251" s="175"/>
      <c r="D251" s="1390"/>
      <c r="E251" s="81" t="s">
        <v>1768</v>
      </c>
      <c r="F251" s="1390" t="s">
        <v>7</v>
      </c>
      <c r="G251" s="1390" t="s">
        <v>330</v>
      </c>
      <c r="H251" s="1390" t="s">
        <v>2366</v>
      </c>
      <c r="I251" s="81" t="s">
        <v>2689</v>
      </c>
      <c r="J251" s="1417" t="s">
        <v>2690</v>
      </c>
      <c r="K251" s="1653">
        <v>6500.0</v>
      </c>
      <c r="L251" s="1393">
        <v>5972.376</v>
      </c>
      <c r="M251" s="1649" t="s">
        <v>1552</v>
      </c>
      <c r="N251" s="1676"/>
      <c r="O251" s="175" t="s">
        <v>2691</v>
      </c>
      <c r="P251" s="62">
        <v>45606.0</v>
      </c>
      <c r="Q251" s="1678"/>
      <c r="R251" s="1396" t="s">
        <v>1825</v>
      </c>
      <c r="S251" s="247"/>
      <c r="T251" s="1610" t="s">
        <v>2366</v>
      </c>
      <c r="U251" s="157" t="s">
        <v>1775</v>
      </c>
      <c r="V251" s="1679"/>
      <c r="W251" s="642"/>
      <c r="X251" s="1539"/>
      <c r="Y251" s="322"/>
      <c r="Z251" s="1400"/>
      <c r="AA251" s="1401"/>
      <c r="AB251" s="1393"/>
      <c r="AC251" s="1393"/>
      <c r="AD251" s="1391" t="s">
        <v>191</v>
      </c>
      <c r="AE251" s="103" t="s">
        <v>2245</v>
      </c>
      <c r="AF251" s="101" t="s">
        <v>193</v>
      </c>
      <c r="AG251" s="101" t="s">
        <v>234</v>
      </c>
      <c r="AH251" s="175" t="s">
        <v>884</v>
      </c>
      <c r="AI251" s="101" t="s">
        <v>1828</v>
      </c>
      <c r="AJ251" s="1674"/>
      <c r="AK251" s="1675" t="s">
        <v>193</v>
      </c>
      <c r="AL251" s="1675" t="s">
        <v>193</v>
      </c>
      <c r="AM251" s="1655" t="s">
        <v>2367</v>
      </c>
      <c r="AN251" s="1655"/>
      <c r="AO251" s="159"/>
      <c r="AP251" s="1416"/>
      <c r="AQ251" s="159"/>
      <c r="AR251" s="175"/>
      <c r="AS251" s="175"/>
      <c r="AT251" s="25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  <c r="BF251" s="105"/>
      <c r="BG251" s="105"/>
      <c r="BH251" s="105"/>
      <c r="BI251" s="105"/>
      <c r="BJ251" s="105"/>
      <c r="BK251" s="105"/>
      <c r="BL251" s="105"/>
      <c r="BM251" s="105"/>
      <c r="BN251" s="105"/>
      <c r="BO251" s="105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105"/>
      <c r="BZ251" s="255">
        <v>45000.0</v>
      </c>
      <c r="CA251" s="1545" t="s">
        <v>194</v>
      </c>
      <c r="CB251" s="303">
        <v>3.0E7</v>
      </c>
      <c r="CC251" s="325"/>
      <c r="CD251" s="325"/>
      <c r="CE251" s="821"/>
      <c r="CF251" s="326"/>
      <c r="CG251" s="326"/>
      <c r="CH251" s="326"/>
      <c r="CI251" s="327"/>
      <c r="CJ251" s="63"/>
      <c r="CK251" s="274"/>
      <c r="CL251" s="325"/>
      <c r="CM251" s="327"/>
      <c r="CN251" s="63"/>
      <c r="CO251" s="274"/>
      <c r="CP251" s="274"/>
      <c r="CQ251" s="274"/>
      <c r="CR251" s="274"/>
      <c r="CS251" s="274"/>
      <c r="CT251" s="274"/>
      <c r="CU251" s="274"/>
      <c r="CV251" s="274"/>
      <c r="CW251" s="274"/>
      <c r="CX251" s="274"/>
      <c r="CY251" s="274"/>
      <c r="CZ251" s="167"/>
      <c r="DA251" s="167" t="s">
        <v>6</v>
      </c>
      <c r="DB251" s="104"/>
      <c r="DC251" s="104"/>
      <c r="DD251" s="104"/>
      <c r="DE251" s="104"/>
    </row>
    <row r="252" ht="18.0" customHeight="1">
      <c r="A252" s="280"/>
      <c r="B252" s="280"/>
      <c r="C252" s="283"/>
      <c r="D252" s="282"/>
      <c r="E252" s="283"/>
      <c r="F252" s="283"/>
      <c r="G252" s="283"/>
      <c r="H252" s="283"/>
      <c r="I252" s="283"/>
      <c r="J252" s="284" t="s">
        <v>111</v>
      </c>
      <c r="K252" s="285">
        <f t="shared" ref="K252:L252" si="240">SUM(K247:K251)</f>
        <v>31300</v>
      </c>
      <c r="L252" s="286">
        <f t="shared" si="240"/>
        <v>31005.386</v>
      </c>
      <c r="M252" s="1596"/>
      <c r="N252" s="283"/>
      <c r="O252" s="280"/>
      <c r="P252" s="283"/>
      <c r="Q252" s="1554" t="s">
        <v>2310</v>
      </c>
      <c r="R252" s="283"/>
      <c r="S252" s="283"/>
      <c r="T252" s="283"/>
      <c r="U252" s="280"/>
      <c r="V252" s="280"/>
      <c r="W252" s="280"/>
      <c r="X252" s="280"/>
      <c r="Y252" s="288"/>
      <c r="Z252" s="288"/>
      <c r="AA252" s="288">
        <f>AB252-L252</f>
        <v>21394.614</v>
      </c>
      <c r="AB252" s="285">
        <v>52400.0</v>
      </c>
      <c r="AC252" s="285"/>
      <c r="AD252" s="289"/>
      <c r="AE252" s="289"/>
      <c r="AF252" s="280"/>
      <c r="AG252" s="280"/>
      <c r="AH252" s="280"/>
      <c r="AI252" s="280"/>
      <c r="AJ252" s="280"/>
      <c r="AK252" s="280"/>
      <c r="AL252" s="280"/>
      <c r="AM252" s="280"/>
      <c r="AN252" s="280"/>
      <c r="AO252" s="280"/>
      <c r="AP252" s="280"/>
      <c r="AQ252" s="280"/>
      <c r="AR252" s="280"/>
      <c r="AS252" s="289"/>
      <c r="AT252" s="280"/>
      <c r="AU252" s="280"/>
      <c r="AV252" s="280"/>
      <c r="AW252" s="289"/>
      <c r="AX252" s="289"/>
      <c r="AY252" s="289"/>
      <c r="AZ252" s="289"/>
      <c r="BA252" s="289"/>
      <c r="BB252" s="280"/>
      <c r="BC252" s="289"/>
      <c r="BD252" s="289"/>
      <c r="BE252" s="289"/>
      <c r="BF252" s="289"/>
      <c r="BG252" s="289"/>
      <c r="BH252" s="280"/>
      <c r="BI252" s="280"/>
      <c r="BJ252" s="289"/>
      <c r="BK252" s="289"/>
      <c r="BL252" s="289"/>
      <c r="BM252" s="289"/>
      <c r="BN252" s="289"/>
      <c r="BO252" s="280"/>
      <c r="BP252" s="289"/>
      <c r="BQ252" s="289"/>
      <c r="BR252" s="289"/>
      <c r="BS252" s="289"/>
      <c r="BT252" s="289"/>
      <c r="BU252" s="280"/>
      <c r="BV252" s="289"/>
      <c r="BW252" s="289"/>
      <c r="BX252" s="289"/>
      <c r="BY252" s="289"/>
      <c r="BZ252" s="292"/>
      <c r="CA252" s="293"/>
      <c r="CB252" s="292"/>
      <c r="CC252" s="292"/>
      <c r="CD252" s="292"/>
      <c r="CE252" s="292"/>
      <c r="CF252" s="292"/>
      <c r="CG252" s="292"/>
      <c r="CH252" s="292"/>
      <c r="CI252" s="292"/>
      <c r="CJ252" s="292"/>
      <c r="CK252" s="292"/>
      <c r="CL252" s="292"/>
      <c r="CM252" s="292"/>
      <c r="CN252" s="292"/>
      <c r="CO252" s="292"/>
      <c r="CP252" s="292"/>
      <c r="CQ252" s="292"/>
      <c r="CR252" s="292"/>
      <c r="CS252" s="292"/>
      <c r="CT252" s="292"/>
      <c r="CU252" s="292"/>
      <c r="CV252" s="292"/>
      <c r="CW252" s="292"/>
      <c r="CX252" s="292"/>
      <c r="CY252" s="292"/>
      <c r="CZ252" s="294"/>
      <c r="DA252" s="294"/>
    </row>
    <row r="253" ht="28.5" customHeight="1">
      <c r="A253" s="53">
        <v>1.0</v>
      </c>
      <c r="B253" s="78"/>
      <c r="C253" s="58" t="s">
        <v>6</v>
      </c>
      <c r="D253" s="1390" t="s">
        <v>2692</v>
      </c>
      <c r="E253" s="81" t="s">
        <v>1768</v>
      </c>
      <c r="F253" s="1390" t="s">
        <v>7</v>
      </c>
      <c r="G253" s="1390" t="s">
        <v>330</v>
      </c>
      <c r="H253" s="1390" t="s">
        <v>2366</v>
      </c>
      <c r="I253" s="81" t="s">
        <v>1366</v>
      </c>
      <c r="J253" s="1417" t="s">
        <v>2364</v>
      </c>
      <c r="K253" s="1653">
        <v>6500.0</v>
      </c>
      <c r="L253" s="1393">
        <v>6566.603</v>
      </c>
      <c r="M253" s="1649" t="s">
        <v>265</v>
      </c>
      <c r="N253" s="1638"/>
      <c r="O253" s="175"/>
      <c r="P253" s="62">
        <v>45610.0</v>
      </c>
      <c r="Q253" s="1602"/>
      <c r="R253" s="1396" t="s">
        <v>1825</v>
      </c>
      <c r="S253" s="1603"/>
      <c r="T253" s="1610" t="s">
        <v>2366</v>
      </c>
      <c r="U253" s="1605" t="s">
        <v>1775</v>
      </c>
      <c r="V253" s="1605"/>
      <c r="W253" s="1606"/>
      <c r="X253" s="1539"/>
      <c r="Y253" s="322"/>
      <c r="Z253" s="1400"/>
      <c r="AA253" s="1401"/>
      <c r="AB253" s="1401"/>
      <c r="AC253" s="1401"/>
      <c r="AD253" s="1391" t="s">
        <v>191</v>
      </c>
      <c r="AE253" s="103" t="s">
        <v>2245</v>
      </c>
      <c r="AF253" s="101" t="s">
        <v>193</v>
      </c>
      <c r="AG253" s="101" t="s">
        <v>234</v>
      </c>
      <c r="AH253" s="175" t="s">
        <v>884</v>
      </c>
      <c r="AI253" s="101" t="s">
        <v>1828</v>
      </c>
      <c r="AJ253" s="163"/>
      <c r="AK253" s="1675" t="s">
        <v>193</v>
      </c>
      <c r="AL253" s="1675" t="s">
        <v>193</v>
      </c>
      <c r="AM253" s="1660" t="s">
        <v>2367</v>
      </c>
      <c r="AN253" s="159"/>
      <c r="AO253" s="1416"/>
      <c r="AP253" s="159"/>
      <c r="AQ253" s="159"/>
      <c r="AR253" s="175">
        <v>8.20241101930963E14</v>
      </c>
      <c r="AS253" s="175">
        <v>4500.0</v>
      </c>
      <c r="AT253" s="255" t="s">
        <v>2680</v>
      </c>
      <c r="AU253" s="105" t="s">
        <v>193</v>
      </c>
      <c r="AV253" s="105" t="s">
        <v>96</v>
      </c>
      <c r="AW253" s="105"/>
      <c r="AX253" s="105"/>
      <c r="AY253" s="105"/>
      <c r="AZ253" s="105"/>
      <c r="BA253" s="105"/>
      <c r="BB253" s="105"/>
      <c r="BC253" s="105"/>
      <c r="BD253" s="105"/>
      <c r="BE253" s="105"/>
      <c r="BF253" s="105"/>
      <c r="BG253" s="105"/>
      <c r="BH253" s="105"/>
      <c r="BI253" s="105"/>
      <c r="BJ253" s="105"/>
      <c r="BK253" s="105"/>
      <c r="BL253" s="105"/>
      <c r="BM253" s="105"/>
      <c r="BN253" s="105"/>
      <c r="BO253" s="105"/>
      <c r="BP253" s="105"/>
      <c r="BQ253" s="105"/>
      <c r="BR253" s="105"/>
      <c r="BS253" s="105"/>
      <c r="BT253" s="105"/>
      <c r="BU253" s="105"/>
      <c r="BV253" s="105"/>
      <c r="BW253" s="105"/>
      <c r="BX253" s="105"/>
      <c r="BY253" s="105"/>
      <c r="BZ253" s="255">
        <v>45000.0</v>
      </c>
      <c r="CA253" s="1545" t="s">
        <v>194</v>
      </c>
      <c r="CB253" s="303">
        <v>3.0E7</v>
      </c>
      <c r="CC253" s="325"/>
      <c r="CD253" s="325"/>
      <c r="CE253" s="821"/>
      <c r="CF253" s="326"/>
      <c r="CG253" s="326"/>
      <c r="CH253" s="326"/>
      <c r="CI253" s="327"/>
      <c r="CJ253" s="63"/>
      <c r="CK253" s="274"/>
      <c r="CL253" s="325"/>
      <c r="CM253" s="327"/>
      <c r="CN253" s="63"/>
      <c r="CO253" s="274"/>
      <c r="CP253" s="274"/>
      <c r="CQ253" s="274"/>
      <c r="CR253" s="274"/>
      <c r="CS253" s="274"/>
      <c r="CT253" s="274"/>
      <c r="CU253" s="274"/>
      <c r="CV253" s="274"/>
      <c r="CW253" s="274"/>
      <c r="CX253" s="274"/>
      <c r="CY253" s="274"/>
      <c r="CZ253" s="167"/>
      <c r="DA253" s="167" t="s">
        <v>6</v>
      </c>
      <c r="DB253" s="104"/>
      <c r="DC253" s="104"/>
      <c r="DD253" s="104"/>
      <c r="DE253" s="104"/>
    </row>
    <row r="254" ht="30.75" customHeight="1">
      <c r="A254" s="1389">
        <v>2.0</v>
      </c>
      <c r="B254" s="54"/>
      <c r="C254" s="175"/>
      <c r="D254" s="1390" t="s">
        <v>2693</v>
      </c>
      <c r="E254" s="81" t="s">
        <v>1768</v>
      </c>
      <c r="F254" s="1390" t="s">
        <v>7</v>
      </c>
      <c r="G254" s="1390" t="s">
        <v>330</v>
      </c>
      <c r="H254" s="1390" t="s">
        <v>2366</v>
      </c>
      <c r="I254" s="81" t="s">
        <v>2694</v>
      </c>
      <c r="J254" s="1417" t="s">
        <v>2695</v>
      </c>
      <c r="K254" s="1653">
        <v>6500.0</v>
      </c>
      <c r="L254" s="1393">
        <v>6894.769</v>
      </c>
      <c r="M254" s="1649" t="s">
        <v>265</v>
      </c>
      <c r="N254" s="1676"/>
      <c r="O254" s="175"/>
      <c r="P254" s="62">
        <v>45611.0</v>
      </c>
      <c r="Q254" s="1313"/>
      <c r="R254" s="1396" t="s">
        <v>1825</v>
      </c>
      <c r="S254" s="247"/>
      <c r="T254" s="1610" t="s">
        <v>2366</v>
      </c>
      <c r="U254" s="157"/>
      <c r="V254" s="157"/>
      <c r="W254" s="63"/>
      <c r="X254" s="1539"/>
      <c r="Y254" s="322"/>
      <c r="Z254" s="1400"/>
      <c r="AA254" s="1401"/>
      <c r="AB254" s="1401"/>
      <c r="AC254" s="1401"/>
      <c r="AD254" s="1391" t="s">
        <v>191</v>
      </c>
      <c r="AE254" s="103" t="s">
        <v>2245</v>
      </c>
      <c r="AF254" s="101" t="s">
        <v>193</v>
      </c>
      <c r="AG254" s="101" t="s">
        <v>234</v>
      </c>
      <c r="AH254" s="175" t="s">
        <v>884</v>
      </c>
      <c r="AI254" s="101" t="s">
        <v>1828</v>
      </c>
      <c r="AJ254" s="163"/>
      <c r="AK254" s="1675" t="s">
        <v>193</v>
      </c>
      <c r="AL254" s="1675" t="s">
        <v>193</v>
      </c>
      <c r="AM254" s="1660" t="s">
        <v>2367</v>
      </c>
      <c r="AN254" s="159"/>
      <c r="AO254" s="1416"/>
      <c r="AP254" s="159"/>
      <c r="AQ254" s="159"/>
      <c r="AR254" s="175"/>
      <c r="AS254" s="175"/>
      <c r="AT254" s="25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  <c r="BF254" s="105"/>
      <c r="BG254" s="105"/>
      <c r="BH254" s="105"/>
      <c r="BI254" s="105"/>
      <c r="BJ254" s="105"/>
      <c r="BK254" s="105"/>
      <c r="BL254" s="105"/>
      <c r="BM254" s="105"/>
      <c r="BN254" s="105"/>
      <c r="BO254" s="105"/>
      <c r="BP254" s="105"/>
      <c r="BQ254" s="105"/>
      <c r="BR254" s="105"/>
      <c r="BS254" s="105"/>
      <c r="BT254" s="105"/>
      <c r="BU254" s="105"/>
      <c r="BV254" s="105"/>
      <c r="BW254" s="105"/>
      <c r="BX254" s="105"/>
      <c r="BY254" s="105"/>
      <c r="BZ254" s="255">
        <v>45000.0</v>
      </c>
      <c r="CA254" s="1545" t="s">
        <v>194</v>
      </c>
      <c r="CB254" s="303">
        <v>3.0E7</v>
      </c>
      <c r="CC254" s="325"/>
      <c r="CD254" s="325"/>
      <c r="CE254" s="821"/>
      <c r="CF254" s="326"/>
      <c r="CG254" s="326"/>
      <c r="CH254" s="326"/>
      <c r="CI254" s="327"/>
      <c r="CJ254" s="63"/>
      <c r="CK254" s="274"/>
      <c r="CL254" s="325"/>
      <c r="CM254" s="327"/>
      <c r="CN254" s="63"/>
      <c r="CO254" s="274"/>
      <c r="CP254" s="274"/>
      <c r="CQ254" s="274"/>
      <c r="CR254" s="274"/>
      <c r="CS254" s="274"/>
      <c r="CT254" s="274"/>
      <c r="CU254" s="274"/>
      <c r="CV254" s="274"/>
      <c r="CW254" s="274"/>
      <c r="CX254" s="274"/>
      <c r="CY254" s="274"/>
      <c r="CZ254" s="167"/>
      <c r="DA254" s="167" t="s">
        <v>6</v>
      </c>
      <c r="DB254" s="104"/>
      <c r="DC254" s="104"/>
      <c r="DD254" s="104"/>
      <c r="DE254" s="104"/>
    </row>
    <row r="255" ht="30.75" customHeight="1">
      <c r="A255" s="1389">
        <v>3.0</v>
      </c>
      <c r="B255" s="54"/>
      <c r="C255" s="175"/>
      <c r="D255" s="1390"/>
      <c r="E255" s="81" t="s">
        <v>1768</v>
      </c>
      <c r="F255" s="1390" t="s">
        <v>7</v>
      </c>
      <c r="G255" s="1390" t="s">
        <v>330</v>
      </c>
      <c r="H255" s="1390" t="s">
        <v>2366</v>
      </c>
      <c r="I255" s="81" t="s">
        <v>2696</v>
      </c>
      <c r="J255" s="1417" t="s">
        <v>2697</v>
      </c>
      <c r="K255" s="1653">
        <v>7000.0</v>
      </c>
      <c r="L255" s="1393">
        <v>7001.126</v>
      </c>
      <c r="M255" s="1649" t="s">
        <v>265</v>
      </c>
      <c r="N255" s="1676"/>
      <c r="O255" s="175"/>
      <c r="P255" s="62">
        <v>45613.0</v>
      </c>
      <c r="Q255" s="1313"/>
      <c r="R255" s="1396" t="s">
        <v>1825</v>
      </c>
      <c r="S255" s="247"/>
      <c r="T255" s="1610" t="s">
        <v>2366</v>
      </c>
      <c r="U255" s="157"/>
      <c r="V255" s="157"/>
      <c r="W255" s="63"/>
      <c r="X255" s="1539"/>
      <c r="Y255" s="322"/>
      <c r="Z255" s="1400"/>
      <c r="AA255" s="1401"/>
      <c r="AB255" s="1401"/>
      <c r="AC255" s="1401"/>
      <c r="AD255" s="1391" t="s">
        <v>191</v>
      </c>
      <c r="AE255" s="103" t="s">
        <v>2245</v>
      </c>
      <c r="AF255" s="101" t="s">
        <v>193</v>
      </c>
      <c r="AG255" s="101" t="s">
        <v>234</v>
      </c>
      <c r="AH255" s="175" t="s">
        <v>884</v>
      </c>
      <c r="AI255" s="101" t="s">
        <v>1828</v>
      </c>
      <c r="AJ255" s="163"/>
      <c r="AK255" s="1675" t="s">
        <v>193</v>
      </c>
      <c r="AL255" s="1675" t="s">
        <v>193</v>
      </c>
      <c r="AM255" s="1660" t="s">
        <v>2367</v>
      </c>
      <c r="AN255" s="159"/>
      <c r="AO255" s="1416"/>
      <c r="AP255" s="159"/>
      <c r="AQ255" s="159"/>
      <c r="AR255" s="175"/>
      <c r="AS255" s="175"/>
      <c r="AT255" s="25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  <c r="BF255" s="105"/>
      <c r="BG255" s="105"/>
      <c r="BH255" s="105"/>
      <c r="BI255" s="105"/>
      <c r="BJ255" s="105"/>
      <c r="BK255" s="105"/>
      <c r="BL255" s="105"/>
      <c r="BM255" s="105"/>
      <c r="BN255" s="105"/>
      <c r="BO255" s="105"/>
      <c r="BP255" s="105"/>
      <c r="BQ255" s="105"/>
      <c r="BR255" s="105"/>
      <c r="BS255" s="105"/>
      <c r="BT255" s="105"/>
      <c r="BU255" s="105"/>
      <c r="BV255" s="105"/>
      <c r="BW255" s="105"/>
      <c r="BX255" s="105"/>
      <c r="BY255" s="105"/>
      <c r="BZ255" s="255">
        <v>45000.0</v>
      </c>
      <c r="CA255" s="1545" t="s">
        <v>194</v>
      </c>
      <c r="CB255" s="303">
        <v>3.0E7</v>
      </c>
      <c r="CC255" s="325"/>
      <c r="CD255" s="325"/>
      <c r="CE255" s="821"/>
      <c r="CF255" s="326"/>
      <c r="CG255" s="326"/>
      <c r="CH255" s="326"/>
      <c r="CI255" s="327"/>
      <c r="CJ255" s="63"/>
      <c r="CK255" s="274"/>
      <c r="CL255" s="325"/>
      <c r="CM255" s="327"/>
      <c r="CN255" s="63"/>
      <c r="CO255" s="274"/>
      <c r="CP255" s="274"/>
      <c r="CQ255" s="274"/>
      <c r="CR255" s="274"/>
      <c r="CS255" s="274"/>
      <c r="CT255" s="274"/>
      <c r="CU255" s="274"/>
      <c r="CV255" s="274"/>
      <c r="CW255" s="274"/>
      <c r="CX255" s="274"/>
      <c r="CY255" s="274"/>
      <c r="CZ255" s="167"/>
      <c r="DA255" s="167" t="s">
        <v>6</v>
      </c>
      <c r="DB255" s="104"/>
      <c r="DC255" s="104"/>
      <c r="DD255" s="104"/>
      <c r="DE255" s="104"/>
    </row>
    <row r="256" ht="30.75" customHeight="1">
      <c r="A256" s="1389">
        <v>4.0</v>
      </c>
      <c r="B256" s="54"/>
      <c r="C256" s="175"/>
      <c r="D256" s="1390"/>
      <c r="E256" s="81" t="s">
        <v>1768</v>
      </c>
      <c r="F256" s="1390" t="s">
        <v>7</v>
      </c>
      <c r="G256" s="1390" t="s">
        <v>330</v>
      </c>
      <c r="H256" s="1390" t="s">
        <v>2366</v>
      </c>
      <c r="I256" s="81" t="s">
        <v>2698</v>
      </c>
      <c r="J256" s="1417" t="s">
        <v>2699</v>
      </c>
      <c r="K256" s="1653">
        <v>6500.0</v>
      </c>
      <c r="L256" s="1393">
        <v>6408.73</v>
      </c>
      <c r="M256" s="1649" t="s">
        <v>265</v>
      </c>
      <c r="N256" s="1676"/>
      <c r="O256" s="175"/>
      <c r="P256" s="62">
        <v>45616.0</v>
      </c>
      <c r="Q256" s="1313"/>
      <c r="R256" s="1396" t="s">
        <v>1825</v>
      </c>
      <c r="S256" s="247"/>
      <c r="T256" s="1610" t="s">
        <v>2366</v>
      </c>
      <c r="U256" s="157"/>
      <c r="V256" s="157"/>
      <c r="W256" s="63"/>
      <c r="X256" s="1539"/>
      <c r="Y256" s="322"/>
      <c r="Z256" s="1400"/>
      <c r="AA256" s="1401"/>
      <c r="AB256" s="1401"/>
      <c r="AC256" s="1401"/>
      <c r="AD256" s="1391" t="s">
        <v>191</v>
      </c>
      <c r="AE256" s="103" t="s">
        <v>2245</v>
      </c>
      <c r="AF256" s="101" t="s">
        <v>193</v>
      </c>
      <c r="AG256" s="101" t="s">
        <v>234</v>
      </c>
      <c r="AH256" s="175" t="s">
        <v>884</v>
      </c>
      <c r="AI256" s="101" t="s">
        <v>1828</v>
      </c>
      <c r="AJ256" s="163"/>
      <c r="AK256" s="1675" t="s">
        <v>193</v>
      </c>
      <c r="AL256" s="1675" t="s">
        <v>193</v>
      </c>
      <c r="AM256" s="1660" t="s">
        <v>2367</v>
      </c>
      <c r="AN256" s="159"/>
      <c r="AO256" s="1416"/>
      <c r="AP256" s="159"/>
      <c r="AQ256" s="159"/>
      <c r="AR256" s="175"/>
      <c r="AS256" s="175"/>
      <c r="AT256" s="25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  <c r="BF256" s="105"/>
      <c r="BG256" s="105"/>
      <c r="BH256" s="105"/>
      <c r="BI256" s="105"/>
      <c r="BJ256" s="105"/>
      <c r="BK256" s="105"/>
      <c r="BL256" s="105"/>
      <c r="BM256" s="105"/>
      <c r="BN256" s="105"/>
      <c r="BO256" s="105"/>
      <c r="BP256" s="105"/>
      <c r="BQ256" s="105"/>
      <c r="BR256" s="105"/>
      <c r="BS256" s="105"/>
      <c r="BT256" s="105"/>
      <c r="BU256" s="105"/>
      <c r="BV256" s="105"/>
      <c r="BW256" s="105"/>
      <c r="BX256" s="105"/>
      <c r="BY256" s="105"/>
      <c r="BZ256" s="255">
        <v>45000.0</v>
      </c>
      <c r="CA256" s="1545" t="s">
        <v>194</v>
      </c>
      <c r="CB256" s="303">
        <v>3.0E7</v>
      </c>
      <c r="CC256" s="325"/>
      <c r="CD256" s="325"/>
      <c r="CE256" s="821"/>
      <c r="CF256" s="326"/>
      <c r="CG256" s="326"/>
      <c r="CH256" s="326"/>
      <c r="CI256" s="327"/>
      <c r="CJ256" s="63"/>
      <c r="CK256" s="274"/>
      <c r="CL256" s="325"/>
      <c r="CM256" s="327"/>
      <c r="CN256" s="63"/>
      <c r="CO256" s="274"/>
      <c r="CP256" s="274"/>
      <c r="CQ256" s="274"/>
      <c r="CR256" s="274"/>
      <c r="CS256" s="274"/>
      <c r="CT256" s="274"/>
      <c r="CU256" s="274"/>
      <c r="CV256" s="274"/>
      <c r="CW256" s="274"/>
      <c r="CX256" s="274"/>
      <c r="CY256" s="274"/>
      <c r="CZ256" s="167"/>
      <c r="DA256" s="167" t="s">
        <v>6</v>
      </c>
      <c r="DB256" s="104"/>
      <c r="DC256" s="104"/>
      <c r="DD256" s="104"/>
      <c r="DE256" s="104"/>
    </row>
    <row r="257" ht="30.75" customHeight="1">
      <c r="A257" s="1389">
        <v>5.0</v>
      </c>
      <c r="B257" s="54"/>
      <c r="C257" s="175"/>
      <c r="D257" s="1390"/>
      <c r="E257" s="81" t="s">
        <v>1768</v>
      </c>
      <c r="F257" s="1390" t="s">
        <v>7</v>
      </c>
      <c r="G257" s="1390" t="s">
        <v>330</v>
      </c>
      <c r="H257" s="1390" t="s">
        <v>2366</v>
      </c>
      <c r="I257" s="81" t="s">
        <v>2700</v>
      </c>
      <c r="J257" s="1417" t="s">
        <v>2701</v>
      </c>
      <c r="K257" s="1653">
        <v>7000.0</v>
      </c>
      <c r="L257" s="1393">
        <v>7150.792</v>
      </c>
      <c r="M257" s="1649" t="s">
        <v>265</v>
      </c>
      <c r="N257" s="1676"/>
      <c r="O257" s="175"/>
      <c r="P257" s="62">
        <v>45617.0</v>
      </c>
      <c r="Q257" s="1313"/>
      <c r="R257" s="1396" t="s">
        <v>1825</v>
      </c>
      <c r="S257" s="247"/>
      <c r="T257" s="1610" t="s">
        <v>2366</v>
      </c>
      <c r="U257" s="157"/>
      <c r="V257" s="157"/>
      <c r="W257" s="63"/>
      <c r="X257" s="1539"/>
      <c r="Y257" s="322"/>
      <c r="Z257" s="1400"/>
      <c r="AA257" s="1401"/>
      <c r="AB257" s="1401"/>
      <c r="AC257" s="1401"/>
      <c r="AD257" s="1391" t="s">
        <v>191</v>
      </c>
      <c r="AE257" s="103" t="s">
        <v>2245</v>
      </c>
      <c r="AF257" s="101" t="s">
        <v>193</v>
      </c>
      <c r="AG257" s="101" t="s">
        <v>234</v>
      </c>
      <c r="AH257" s="175" t="s">
        <v>884</v>
      </c>
      <c r="AI257" s="101" t="s">
        <v>1828</v>
      </c>
      <c r="AJ257" s="163"/>
      <c r="AK257" s="1675"/>
      <c r="AL257" s="1675"/>
      <c r="AM257" s="1660"/>
      <c r="AN257" s="159"/>
      <c r="AO257" s="1416"/>
      <c r="AP257" s="159"/>
      <c r="AQ257" s="159"/>
      <c r="AR257" s="175"/>
      <c r="AS257" s="175"/>
      <c r="AT257" s="25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  <c r="BF257" s="105"/>
      <c r="BG257" s="105"/>
      <c r="BH257" s="105"/>
      <c r="BI257" s="105"/>
      <c r="BJ257" s="105"/>
      <c r="BK257" s="105"/>
      <c r="BL257" s="105"/>
      <c r="BM257" s="105"/>
      <c r="BN257" s="105"/>
      <c r="BO257" s="105"/>
      <c r="BP257" s="105"/>
      <c r="BQ257" s="105"/>
      <c r="BR257" s="105"/>
      <c r="BS257" s="105"/>
      <c r="BT257" s="105"/>
      <c r="BU257" s="105"/>
      <c r="BV257" s="105"/>
      <c r="BW257" s="105"/>
      <c r="BX257" s="105"/>
      <c r="BY257" s="105"/>
      <c r="BZ257" s="255">
        <v>45000.0</v>
      </c>
      <c r="CA257" s="1545" t="s">
        <v>194</v>
      </c>
      <c r="CB257" s="303">
        <v>3.0E7</v>
      </c>
      <c r="CC257" s="325"/>
      <c r="CD257" s="325"/>
      <c r="CE257" s="821"/>
      <c r="CF257" s="326"/>
      <c r="CG257" s="326"/>
      <c r="CH257" s="326"/>
      <c r="CI257" s="327"/>
      <c r="CJ257" s="63"/>
      <c r="CK257" s="274"/>
      <c r="CL257" s="325"/>
      <c r="CM257" s="327"/>
      <c r="CN257" s="63"/>
      <c r="CO257" s="274"/>
      <c r="CP257" s="274"/>
      <c r="CQ257" s="274"/>
      <c r="CR257" s="274"/>
      <c r="CS257" s="274"/>
      <c r="CT257" s="274"/>
      <c r="CU257" s="274"/>
      <c r="CV257" s="274"/>
      <c r="CW257" s="274"/>
      <c r="CX257" s="274"/>
      <c r="CY257" s="274"/>
      <c r="CZ257" s="167"/>
      <c r="DA257" s="167" t="s">
        <v>6</v>
      </c>
      <c r="DB257" s="104"/>
      <c r="DC257" s="104"/>
      <c r="DD257" s="104"/>
      <c r="DE257" s="104"/>
    </row>
    <row r="258" ht="30.75" customHeight="1">
      <c r="A258" s="1389">
        <v>6.0</v>
      </c>
      <c r="B258" s="54"/>
      <c r="C258" s="175"/>
      <c r="D258" s="1390"/>
      <c r="E258" s="81" t="s">
        <v>1768</v>
      </c>
      <c r="F258" s="1390" t="s">
        <v>7</v>
      </c>
      <c r="G258" s="1390" t="s">
        <v>330</v>
      </c>
      <c r="H258" s="1390" t="s">
        <v>2366</v>
      </c>
      <c r="I258" s="81" t="s">
        <v>2702</v>
      </c>
      <c r="J258" s="1417" t="s">
        <v>2364</v>
      </c>
      <c r="K258" s="1653">
        <v>6800.0</v>
      </c>
      <c r="L258" s="1393">
        <v>6485.128</v>
      </c>
      <c r="M258" s="1649" t="s">
        <v>265</v>
      </c>
      <c r="N258" s="1676"/>
      <c r="O258" s="175"/>
      <c r="P258" s="62">
        <v>45617.0</v>
      </c>
      <c r="Q258" s="1313"/>
      <c r="R258" s="1396" t="s">
        <v>1825</v>
      </c>
      <c r="S258" s="247"/>
      <c r="T258" s="1610" t="s">
        <v>2366</v>
      </c>
      <c r="U258" s="157"/>
      <c r="V258" s="157"/>
      <c r="W258" s="63"/>
      <c r="X258" s="1539"/>
      <c r="Y258" s="322"/>
      <c r="Z258" s="1400"/>
      <c r="AA258" s="1401"/>
      <c r="AB258" s="1401"/>
      <c r="AC258" s="1401"/>
      <c r="AD258" s="1391" t="s">
        <v>191</v>
      </c>
      <c r="AE258" s="103" t="s">
        <v>2245</v>
      </c>
      <c r="AF258" s="101" t="s">
        <v>193</v>
      </c>
      <c r="AG258" s="101" t="s">
        <v>234</v>
      </c>
      <c r="AH258" s="175" t="s">
        <v>884</v>
      </c>
      <c r="AI258" s="101" t="s">
        <v>1828</v>
      </c>
      <c r="AJ258" s="163"/>
      <c r="AK258" s="1675"/>
      <c r="AL258" s="1675"/>
      <c r="AM258" s="1660"/>
      <c r="AN258" s="159"/>
      <c r="AO258" s="1416"/>
      <c r="AP258" s="159"/>
      <c r="AQ258" s="159"/>
      <c r="AR258" s="175"/>
      <c r="AS258" s="175"/>
      <c r="AT258" s="25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  <c r="BF258" s="105"/>
      <c r="BG258" s="105"/>
      <c r="BH258" s="105"/>
      <c r="BI258" s="105"/>
      <c r="BJ258" s="105"/>
      <c r="BK258" s="105"/>
      <c r="BL258" s="105"/>
      <c r="BM258" s="105"/>
      <c r="BN258" s="105"/>
      <c r="BO258" s="105"/>
      <c r="BP258" s="105"/>
      <c r="BQ258" s="105"/>
      <c r="BR258" s="105"/>
      <c r="BS258" s="105"/>
      <c r="BT258" s="105"/>
      <c r="BU258" s="105"/>
      <c r="BV258" s="105"/>
      <c r="BW258" s="105"/>
      <c r="BX258" s="105"/>
      <c r="BY258" s="105"/>
      <c r="BZ258" s="255">
        <v>45000.0</v>
      </c>
      <c r="CA258" s="1545" t="s">
        <v>194</v>
      </c>
      <c r="CB258" s="303">
        <v>3.0E7</v>
      </c>
      <c r="CC258" s="325"/>
      <c r="CD258" s="325"/>
      <c r="CE258" s="821"/>
      <c r="CF258" s="326"/>
      <c r="CG258" s="326"/>
      <c r="CH258" s="326"/>
      <c r="CI258" s="327"/>
      <c r="CJ258" s="63"/>
      <c r="CK258" s="274"/>
      <c r="CL258" s="325"/>
      <c r="CM258" s="327"/>
      <c r="CN258" s="63"/>
      <c r="CO258" s="274"/>
      <c r="CP258" s="274"/>
      <c r="CQ258" s="274"/>
      <c r="CR258" s="274"/>
      <c r="CS258" s="274"/>
      <c r="CT258" s="274"/>
      <c r="CU258" s="274"/>
      <c r="CV258" s="274"/>
      <c r="CW258" s="274"/>
      <c r="CX258" s="274"/>
      <c r="CY258" s="274"/>
      <c r="CZ258" s="167"/>
      <c r="DA258" s="167" t="s">
        <v>6</v>
      </c>
      <c r="DB258" s="104"/>
      <c r="DC258" s="104"/>
      <c r="DD258" s="104"/>
      <c r="DE258" s="104"/>
    </row>
    <row r="259" ht="32.25" customHeight="1">
      <c r="A259" s="1389">
        <v>7.0</v>
      </c>
      <c r="B259" s="265"/>
      <c r="C259" s="175"/>
      <c r="D259" s="1390"/>
      <c r="E259" s="81" t="s">
        <v>1768</v>
      </c>
      <c r="F259" s="1390" t="s">
        <v>7</v>
      </c>
      <c r="G259" s="1390" t="s">
        <v>330</v>
      </c>
      <c r="H259" s="1390" t="s">
        <v>2366</v>
      </c>
      <c r="I259" s="81" t="s">
        <v>2703</v>
      </c>
      <c r="J259" s="1417" t="s">
        <v>2704</v>
      </c>
      <c r="K259" s="1653">
        <v>6500.0</v>
      </c>
      <c r="L259" s="1393">
        <v>6304.584</v>
      </c>
      <c r="M259" s="1649" t="s">
        <v>265</v>
      </c>
      <c r="N259" s="1676"/>
      <c r="O259" s="175"/>
      <c r="P259" s="62">
        <v>45618.0</v>
      </c>
      <c r="Q259" s="1678"/>
      <c r="R259" s="1396" t="s">
        <v>1825</v>
      </c>
      <c r="S259" s="247"/>
      <c r="T259" s="1610" t="s">
        <v>2366</v>
      </c>
      <c r="U259" s="1679"/>
      <c r="V259" s="1679"/>
      <c r="W259" s="642"/>
      <c r="X259" s="1539"/>
      <c r="Y259" s="322"/>
      <c r="Z259" s="1400"/>
      <c r="AA259" s="1401"/>
      <c r="AB259" s="1401"/>
      <c r="AC259" s="1401"/>
      <c r="AD259" s="1391" t="s">
        <v>191</v>
      </c>
      <c r="AE259" s="103" t="s">
        <v>2245</v>
      </c>
      <c r="AF259" s="101" t="s">
        <v>193</v>
      </c>
      <c r="AG259" s="101" t="s">
        <v>234</v>
      </c>
      <c r="AH259" s="175" t="s">
        <v>884</v>
      </c>
      <c r="AI259" s="101" t="s">
        <v>1828</v>
      </c>
      <c r="AJ259" s="163"/>
      <c r="AK259" s="1675" t="s">
        <v>193</v>
      </c>
      <c r="AL259" s="1675" t="s">
        <v>193</v>
      </c>
      <c r="AM259" s="1660" t="s">
        <v>2367</v>
      </c>
      <c r="AN259" s="159"/>
      <c r="AO259" s="1416"/>
      <c r="AP259" s="159"/>
      <c r="AQ259" s="159"/>
      <c r="AR259" s="175"/>
      <c r="AS259" s="175"/>
      <c r="AT259" s="25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255">
        <v>45000.0</v>
      </c>
      <c r="CA259" s="1545" t="s">
        <v>194</v>
      </c>
      <c r="CB259" s="303">
        <v>3.0E7</v>
      </c>
      <c r="CC259" s="325"/>
      <c r="CD259" s="325"/>
      <c r="CE259" s="821"/>
      <c r="CF259" s="326"/>
      <c r="CG259" s="326"/>
      <c r="CH259" s="326"/>
      <c r="CI259" s="327"/>
      <c r="CJ259" s="63"/>
      <c r="CK259" s="274"/>
      <c r="CL259" s="325"/>
      <c r="CM259" s="327"/>
      <c r="CN259" s="63"/>
      <c r="CO259" s="274"/>
      <c r="CP259" s="274"/>
      <c r="CQ259" s="274"/>
      <c r="CR259" s="274"/>
      <c r="CS259" s="274"/>
      <c r="CT259" s="274"/>
      <c r="CU259" s="274"/>
      <c r="CV259" s="274"/>
      <c r="CW259" s="274"/>
      <c r="CX259" s="274"/>
      <c r="CY259" s="274"/>
      <c r="CZ259" s="167"/>
      <c r="DA259" s="167" t="s">
        <v>6</v>
      </c>
      <c r="DB259" s="104"/>
      <c r="DC259" s="104"/>
      <c r="DD259" s="104"/>
      <c r="DE259" s="104"/>
    </row>
    <row r="260" ht="18.0" customHeight="1">
      <c r="A260" s="280"/>
      <c r="B260" s="280"/>
      <c r="C260" s="283"/>
      <c r="D260" s="282"/>
      <c r="E260" s="283"/>
      <c r="F260" s="283"/>
      <c r="G260" s="283"/>
      <c r="H260" s="283"/>
      <c r="I260" s="283"/>
      <c r="J260" s="284" t="s">
        <v>111</v>
      </c>
      <c r="K260" s="285">
        <f t="shared" ref="K260:L260" si="241">SUM(K253:K259)</f>
        <v>46800</v>
      </c>
      <c r="L260" s="286">
        <f t="shared" si="241"/>
        <v>46811.732</v>
      </c>
      <c r="M260" s="1596"/>
      <c r="N260" s="283"/>
      <c r="O260" s="280"/>
      <c r="P260" s="283"/>
      <c r="Q260" s="1554" t="s">
        <v>2310</v>
      </c>
      <c r="R260" s="283"/>
      <c r="S260" s="283"/>
      <c r="T260" s="283"/>
      <c r="U260" s="280"/>
      <c r="V260" s="280"/>
      <c r="W260" s="280"/>
      <c r="X260" s="280"/>
      <c r="Y260" s="288"/>
      <c r="Z260" s="288"/>
      <c r="AA260" s="288">
        <f>AB260-L260</f>
        <v>5588.268</v>
      </c>
      <c r="AB260" s="285">
        <v>52400.0</v>
      </c>
      <c r="AC260" s="285"/>
      <c r="AD260" s="289"/>
      <c r="AE260" s="289"/>
      <c r="AF260" s="280"/>
      <c r="AG260" s="280"/>
      <c r="AH260" s="280"/>
      <c r="AI260" s="280"/>
      <c r="AJ260" s="280"/>
      <c r="AK260" s="280"/>
      <c r="AL260" s="280"/>
      <c r="AM260" s="280"/>
      <c r="AN260" s="280"/>
      <c r="AO260" s="280"/>
      <c r="AP260" s="280"/>
      <c r="AQ260" s="280"/>
      <c r="AR260" s="280"/>
      <c r="AS260" s="289"/>
      <c r="AT260" s="280"/>
      <c r="AU260" s="280"/>
      <c r="AV260" s="280"/>
      <c r="AW260" s="289"/>
      <c r="AX260" s="289"/>
      <c r="AY260" s="289"/>
      <c r="AZ260" s="289"/>
      <c r="BA260" s="289"/>
      <c r="BB260" s="280"/>
      <c r="BC260" s="289"/>
      <c r="BD260" s="289"/>
      <c r="BE260" s="289"/>
      <c r="BF260" s="289"/>
      <c r="BG260" s="289"/>
      <c r="BH260" s="280"/>
      <c r="BI260" s="280"/>
      <c r="BJ260" s="289"/>
      <c r="BK260" s="289"/>
      <c r="BL260" s="289"/>
      <c r="BM260" s="289"/>
      <c r="BN260" s="289"/>
      <c r="BO260" s="280"/>
      <c r="BP260" s="289"/>
      <c r="BQ260" s="289"/>
      <c r="BR260" s="289"/>
      <c r="BS260" s="289"/>
      <c r="BT260" s="289"/>
      <c r="BU260" s="280"/>
      <c r="BV260" s="289"/>
      <c r="BW260" s="289"/>
      <c r="BX260" s="289"/>
      <c r="BY260" s="289"/>
      <c r="BZ260" s="292"/>
      <c r="CA260" s="293"/>
      <c r="CB260" s="292"/>
      <c r="CC260" s="292"/>
      <c r="CD260" s="292"/>
      <c r="CE260" s="292"/>
      <c r="CF260" s="292"/>
      <c r="CG260" s="292"/>
      <c r="CH260" s="292"/>
      <c r="CI260" s="292"/>
      <c r="CJ260" s="292"/>
      <c r="CK260" s="292"/>
      <c r="CL260" s="292"/>
      <c r="CM260" s="292"/>
      <c r="CN260" s="292"/>
      <c r="CO260" s="292"/>
      <c r="CP260" s="292"/>
      <c r="CQ260" s="292"/>
      <c r="CR260" s="292"/>
      <c r="CS260" s="292"/>
      <c r="CT260" s="292"/>
      <c r="CU260" s="292"/>
      <c r="CV260" s="292"/>
      <c r="CW260" s="292"/>
      <c r="CX260" s="292"/>
      <c r="CY260" s="292"/>
      <c r="CZ260" s="294"/>
      <c r="DA260" s="294"/>
    </row>
    <row r="261" ht="28.5" customHeight="1">
      <c r="A261" s="53">
        <v>1.0</v>
      </c>
      <c r="B261" s="78"/>
      <c r="C261" s="58" t="s">
        <v>6</v>
      </c>
      <c r="D261" s="57" t="s">
        <v>2705</v>
      </c>
      <c r="E261" s="58" t="s">
        <v>1768</v>
      </c>
      <c r="F261" s="57" t="s">
        <v>7</v>
      </c>
      <c r="G261" s="57" t="s">
        <v>330</v>
      </c>
      <c r="H261" s="57" t="s">
        <v>2366</v>
      </c>
      <c r="I261" s="58" t="s">
        <v>2706</v>
      </c>
      <c r="J261" s="1483" t="s">
        <v>2701</v>
      </c>
      <c r="K261" s="59">
        <v>7200.0</v>
      </c>
      <c r="L261" s="60">
        <v>7005.779</v>
      </c>
      <c r="M261" s="1649" t="s">
        <v>265</v>
      </c>
      <c r="N261" s="473"/>
      <c r="O261" s="160" t="s">
        <v>2679</v>
      </c>
      <c r="P261" s="62">
        <v>45619.0</v>
      </c>
      <c r="Q261" s="1602"/>
      <c r="R261" s="247" t="s">
        <v>1825</v>
      </c>
      <c r="S261" s="1603"/>
      <c r="T261" s="1604" t="s">
        <v>2366</v>
      </c>
      <c r="U261" s="1605" t="s">
        <v>1775</v>
      </c>
      <c r="V261" s="1605"/>
      <c r="W261" s="1606"/>
      <c r="X261" s="1539"/>
      <c r="Y261" s="322"/>
      <c r="Z261" s="1446"/>
      <c r="AA261" s="1607"/>
      <c r="AB261" s="60"/>
      <c r="AC261" s="60"/>
      <c r="AD261" s="68" t="s">
        <v>191</v>
      </c>
      <c r="AE261" s="105" t="s">
        <v>2245</v>
      </c>
      <c r="AF261" s="54" t="s">
        <v>193</v>
      </c>
      <c r="AG261" s="54" t="s">
        <v>234</v>
      </c>
      <c r="AH261" s="160" t="s">
        <v>884</v>
      </c>
      <c r="AI261" s="54" t="s">
        <v>1828</v>
      </c>
      <c r="AJ261" s="156"/>
      <c r="AK261" s="157" t="s">
        <v>193</v>
      </c>
      <c r="AL261" s="157" t="s">
        <v>193</v>
      </c>
      <c r="AM261" s="158" t="s">
        <v>2367</v>
      </c>
      <c r="AN261" s="158"/>
      <c r="AO261" s="159"/>
      <c r="AP261" s="159"/>
      <c r="AQ261" s="159"/>
      <c r="AR261" s="160">
        <v>8.20241101930963E14</v>
      </c>
      <c r="AS261" s="160">
        <v>4500.0</v>
      </c>
      <c r="AT261" s="255" t="s">
        <v>2680</v>
      </c>
      <c r="AU261" s="105" t="s">
        <v>193</v>
      </c>
      <c r="AV261" s="105" t="s">
        <v>96</v>
      </c>
      <c r="AW261" s="105"/>
      <c r="AX261" s="105"/>
      <c r="AY261" s="105"/>
      <c r="AZ261" s="105"/>
      <c r="BA261" s="105"/>
      <c r="BB261" s="105"/>
      <c r="BC261" s="105"/>
      <c r="BD261" s="105"/>
      <c r="BE261" s="105"/>
      <c r="BF261" s="105"/>
      <c r="BG261" s="105"/>
      <c r="BH261" s="105"/>
      <c r="BI261" s="105"/>
      <c r="BJ261" s="105"/>
      <c r="BK261" s="105"/>
      <c r="BL261" s="105"/>
      <c r="BM261" s="105"/>
      <c r="BN261" s="105"/>
      <c r="BO261" s="105"/>
      <c r="BP261" s="105"/>
      <c r="BQ261" s="105"/>
      <c r="BR261" s="105"/>
      <c r="BS261" s="105"/>
      <c r="BT261" s="105"/>
      <c r="BU261" s="105"/>
      <c r="BV261" s="105"/>
      <c r="BW261" s="105"/>
      <c r="BX261" s="105"/>
      <c r="BY261" s="105"/>
      <c r="BZ261" s="255">
        <v>45000.0</v>
      </c>
      <c r="CA261" s="1545" t="s">
        <v>194</v>
      </c>
      <c r="CB261" s="303">
        <v>3.0E7</v>
      </c>
      <c r="CC261" s="325"/>
      <c r="CD261" s="325"/>
      <c r="CE261" s="821"/>
      <c r="CF261" s="326"/>
      <c r="CG261" s="326"/>
      <c r="CH261" s="326"/>
      <c r="CI261" s="327"/>
      <c r="CJ261" s="63"/>
      <c r="CK261" s="274"/>
      <c r="CL261" s="325"/>
      <c r="CM261" s="327"/>
      <c r="CN261" s="63"/>
      <c r="CO261" s="274"/>
      <c r="CP261" s="274"/>
      <c r="CQ261" s="274"/>
      <c r="CR261" s="274"/>
      <c r="CS261" s="274"/>
      <c r="CT261" s="274"/>
      <c r="CU261" s="274"/>
      <c r="CV261" s="274"/>
      <c r="CW261" s="274"/>
      <c r="CX261" s="274"/>
      <c r="CY261" s="274"/>
      <c r="CZ261" s="167"/>
      <c r="DA261" s="167" t="s">
        <v>6</v>
      </c>
      <c r="DB261" s="104"/>
      <c r="DC261" s="104"/>
      <c r="DD261" s="104"/>
      <c r="DE261" s="104"/>
    </row>
    <row r="262" ht="30.75" customHeight="1">
      <c r="A262" s="1389">
        <v>2.0</v>
      </c>
      <c r="B262" s="54"/>
      <c r="C262" s="175"/>
      <c r="D262" s="57" t="s">
        <v>2707</v>
      </c>
      <c r="E262" s="58" t="s">
        <v>1768</v>
      </c>
      <c r="F262" s="57" t="s">
        <v>7</v>
      </c>
      <c r="G262" s="57" t="s">
        <v>330</v>
      </c>
      <c r="H262" s="57" t="s">
        <v>2366</v>
      </c>
      <c r="I262" s="58" t="s">
        <v>2708</v>
      </c>
      <c r="J262" s="1483" t="s">
        <v>2364</v>
      </c>
      <c r="K262" s="59">
        <v>6600.0</v>
      </c>
      <c r="L262" s="60">
        <v>6648.67</v>
      </c>
      <c r="M262" s="1649" t="s">
        <v>265</v>
      </c>
      <c r="N262" s="68"/>
      <c r="O262" s="160" t="s">
        <v>2682</v>
      </c>
      <c r="P262" s="62">
        <v>45621.0</v>
      </c>
      <c r="Q262" s="1313"/>
      <c r="R262" s="247" t="s">
        <v>1825</v>
      </c>
      <c r="S262" s="247"/>
      <c r="T262" s="1610" t="s">
        <v>2366</v>
      </c>
      <c r="U262" s="157" t="s">
        <v>1775</v>
      </c>
      <c r="V262" s="157"/>
      <c r="W262" s="63"/>
      <c r="X262" s="1539"/>
      <c r="Y262" s="322"/>
      <c r="Z262" s="1400"/>
      <c r="AA262" s="1401"/>
      <c r="AB262" s="1393"/>
      <c r="AC262" s="1393"/>
      <c r="AD262" s="1391" t="s">
        <v>191</v>
      </c>
      <c r="AE262" s="103" t="s">
        <v>2245</v>
      </c>
      <c r="AF262" s="101" t="s">
        <v>193</v>
      </c>
      <c r="AG262" s="101" t="s">
        <v>234</v>
      </c>
      <c r="AH262" s="175" t="s">
        <v>884</v>
      </c>
      <c r="AI262" s="101" t="s">
        <v>1828</v>
      </c>
      <c r="AJ262" s="1674"/>
      <c r="AK262" s="1675" t="s">
        <v>193</v>
      </c>
      <c r="AL262" s="1675" t="s">
        <v>193</v>
      </c>
      <c r="AM262" s="1655" t="s">
        <v>2367</v>
      </c>
      <c r="AN262" s="1655"/>
      <c r="AO262" s="159"/>
      <c r="AP262" s="1416"/>
      <c r="AQ262" s="159"/>
      <c r="AR262" s="175"/>
      <c r="AS262" s="175"/>
      <c r="AT262" s="25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  <c r="BF262" s="105"/>
      <c r="BG262" s="105"/>
      <c r="BH262" s="105"/>
      <c r="BI262" s="105"/>
      <c r="BJ262" s="105"/>
      <c r="BK262" s="105"/>
      <c r="BL262" s="105"/>
      <c r="BM262" s="105"/>
      <c r="BN262" s="105"/>
      <c r="BO262" s="105"/>
      <c r="BP262" s="105"/>
      <c r="BQ262" s="105"/>
      <c r="BR262" s="105"/>
      <c r="BS262" s="105"/>
      <c r="BT262" s="105"/>
      <c r="BU262" s="105"/>
      <c r="BV262" s="105"/>
      <c r="BW262" s="105"/>
      <c r="BX262" s="105"/>
      <c r="BY262" s="105"/>
      <c r="BZ262" s="255">
        <v>45000.0</v>
      </c>
      <c r="CA262" s="1545" t="s">
        <v>194</v>
      </c>
      <c r="CB262" s="303">
        <v>3.0E7</v>
      </c>
      <c r="CC262" s="325"/>
      <c r="CD262" s="325"/>
      <c r="CE262" s="821"/>
      <c r="CF262" s="326"/>
      <c r="CG262" s="326"/>
      <c r="CH262" s="326"/>
      <c r="CI262" s="327"/>
      <c r="CJ262" s="63"/>
      <c r="CK262" s="274"/>
      <c r="CL262" s="325"/>
      <c r="CM262" s="327"/>
      <c r="CN262" s="63"/>
      <c r="CO262" s="274"/>
      <c r="CP262" s="274"/>
      <c r="CQ262" s="274"/>
      <c r="CR262" s="274"/>
      <c r="CS262" s="274"/>
      <c r="CT262" s="274"/>
      <c r="CU262" s="274"/>
      <c r="CV262" s="274"/>
      <c r="CW262" s="274"/>
      <c r="CX262" s="274"/>
      <c r="CY262" s="274"/>
      <c r="CZ262" s="167"/>
      <c r="DA262" s="167" t="s">
        <v>6</v>
      </c>
      <c r="DB262" s="104"/>
      <c r="DC262" s="104"/>
      <c r="DD262" s="104"/>
      <c r="DE262" s="104"/>
    </row>
    <row r="263" ht="30.75" customHeight="1">
      <c r="A263" s="1389">
        <v>3.0</v>
      </c>
      <c r="B263" s="54"/>
      <c r="C263" s="175"/>
      <c r="D263" s="1390"/>
      <c r="E263" s="58" t="s">
        <v>1768</v>
      </c>
      <c r="F263" s="57" t="s">
        <v>7</v>
      </c>
      <c r="G263" s="57" t="s">
        <v>330</v>
      </c>
      <c r="H263" s="57" t="s">
        <v>2366</v>
      </c>
      <c r="I263" s="58" t="s">
        <v>2709</v>
      </c>
      <c r="J263" s="1483" t="s">
        <v>2695</v>
      </c>
      <c r="K263" s="59">
        <v>6600.0</v>
      </c>
      <c r="L263" s="60">
        <v>6013.69</v>
      </c>
      <c r="M263" s="1649" t="s">
        <v>265</v>
      </c>
      <c r="N263" s="1680" t="s">
        <v>2710</v>
      </c>
      <c r="O263" s="160" t="s">
        <v>2685</v>
      </c>
      <c r="P263" s="62">
        <v>45622.0</v>
      </c>
      <c r="Q263" s="1313"/>
      <c r="R263" s="247" t="s">
        <v>1825</v>
      </c>
      <c r="S263" s="247"/>
      <c r="T263" s="1610" t="s">
        <v>2366</v>
      </c>
      <c r="U263" s="157" t="s">
        <v>1775</v>
      </c>
      <c r="V263" s="157"/>
      <c r="W263" s="63"/>
      <c r="X263" s="1539"/>
      <c r="Y263" s="322"/>
      <c r="Z263" s="1400"/>
      <c r="AA263" s="1401"/>
      <c r="AB263" s="1393"/>
      <c r="AC263" s="1393"/>
      <c r="AD263" s="1391" t="s">
        <v>191</v>
      </c>
      <c r="AE263" s="103" t="s">
        <v>2245</v>
      </c>
      <c r="AF263" s="101" t="s">
        <v>193</v>
      </c>
      <c r="AG263" s="101" t="s">
        <v>234</v>
      </c>
      <c r="AH263" s="175" t="s">
        <v>884</v>
      </c>
      <c r="AI263" s="101" t="s">
        <v>1828</v>
      </c>
      <c r="AJ263" s="1674"/>
      <c r="AK263" s="1675" t="s">
        <v>193</v>
      </c>
      <c r="AL263" s="1675" t="s">
        <v>193</v>
      </c>
      <c r="AM263" s="1655" t="s">
        <v>2367</v>
      </c>
      <c r="AN263" s="1655"/>
      <c r="AO263" s="159"/>
      <c r="AP263" s="1416"/>
      <c r="AQ263" s="159"/>
      <c r="AR263" s="175"/>
      <c r="AS263" s="175"/>
      <c r="AT263" s="25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  <c r="BF263" s="105"/>
      <c r="BG263" s="105"/>
      <c r="BH263" s="105"/>
      <c r="BI263" s="105"/>
      <c r="BJ263" s="105"/>
      <c r="BK263" s="105"/>
      <c r="BL263" s="105"/>
      <c r="BM263" s="105"/>
      <c r="BN263" s="105"/>
      <c r="BO263" s="105"/>
      <c r="BP263" s="105"/>
      <c r="BQ263" s="105"/>
      <c r="BR263" s="105"/>
      <c r="BS263" s="105"/>
      <c r="BT263" s="105"/>
      <c r="BU263" s="105"/>
      <c r="BV263" s="105"/>
      <c r="BW263" s="105"/>
      <c r="BX263" s="105"/>
      <c r="BY263" s="105"/>
      <c r="BZ263" s="255">
        <v>45000.0</v>
      </c>
      <c r="CA263" s="1545" t="s">
        <v>194</v>
      </c>
      <c r="CB263" s="303">
        <v>3.0E7</v>
      </c>
      <c r="CC263" s="325"/>
      <c r="CD263" s="325"/>
      <c r="CE263" s="821"/>
      <c r="CF263" s="326"/>
      <c r="CG263" s="326"/>
      <c r="CH263" s="326"/>
      <c r="CI263" s="327"/>
      <c r="CJ263" s="63"/>
      <c r="CK263" s="274"/>
      <c r="CL263" s="325"/>
      <c r="CM263" s="327"/>
      <c r="CN263" s="63"/>
      <c r="CO263" s="274"/>
      <c r="CP263" s="274"/>
      <c r="CQ263" s="274"/>
      <c r="CR263" s="274"/>
      <c r="CS263" s="274"/>
      <c r="CT263" s="274"/>
      <c r="CU263" s="274"/>
      <c r="CV263" s="274"/>
      <c r="CW263" s="274"/>
      <c r="CX263" s="274"/>
      <c r="CY263" s="274"/>
      <c r="CZ263" s="167"/>
      <c r="DA263" s="167" t="s">
        <v>6</v>
      </c>
      <c r="DB263" s="104"/>
      <c r="DC263" s="104"/>
      <c r="DD263" s="104"/>
      <c r="DE263" s="104"/>
    </row>
    <row r="264" ht="30.75" customHeight="1">
      <c r="A264" s="1389">
        <v>4.0</v>
      </c>
      <c r="B264" s="54"/>
      <c r="C264" s="175"/>
      <c r="D264" s="1677"/>
      <c r="E264" s="58" t="s">
        <v>1768</v>
      </c>
      <c r="F264" s="57" t="s">
        <v>7</v>
      </c>
      <c r="G264" s="57" t="s">
        <v>330</v>
      </c>
      <c r="H264" s="57" t="s">
        <v>2366</v>
      </c>
      <c r="I264" s="58" t="s">
        <v>1404</v>
      </c>
      <c r="J264" s="1483" t="s">
        <v>2711</v>
      </c>
      <c r="K264" s="59">
        <v>6600.0</v>
      </c>
      <c r="L264" s="60">
        <v>6464.614</v>
      </c>
      <c r="M264" s="1649" t="s">
        <v>265</v>
      </c>
      <c r="N264" s="68"/>
      <c r="O264" s="160" t="s">
        <v>2688</v>
      </c>
      <c r="P264" s="62">
        <v>45620.0</v>
      </c>
      <c r="Q264" s="1313"/>
      <c r="R264" s="247" t="s">
        <v>1825</v>
      </c>
      <c r="S264" s="247"/>
      <c r="T264" s="1610" t="s">
        <v>2366</v>
      </c>
      <c r="U264" s="157" t="s">
        <v>1775</v>
      </c>
      <c r="V264" s="157"/>
      <c r="W264" s="63"/>
      <c r="X264" s="1539"/>
      <c r="Y264" s="322"/>
      <c r="Z264" s="1400"/>
      <c r="AA264" s="1401"/>
      <c r="AB264" s="1393"/>
      <c r="AC264" s="1393"/>
      <c r="AD264" s="1391" t="s">
        <v>191</v>
      </c>
      <c r="AE264" s="103" t="s">
        <v>2245</v>
      </c>
      <c r="AF264" s="101" t="s">
        <v>193</v>
      </c>
      <c r="AG264" s="101" t="s">
        <v>234</v>
      </c>
      <c r="AH264" s="175" t="s">
        <v>884</v>
      </c>
      <c r="AI264" s="101" t="s">
        <v>1828</v>
      </c>
      <c r="AJ264" s="1674"/>
      <c r="AK264" s="1675" t="s">
        <v>193</v>
      </c>
      <c r="AL264" s="1675" t="s">
        <v>193</v>
      </c>
      <c r="AM264" s="1655" t="s">
        <v>2367</v>
      </c>
      <c r="AN264" s="1655"/>
      <c r="AO264" s="159"/>
      <c r="AP264" s="1416"/>
      <c r="AQ264" s="159"/>
      <c r="AR264" s="175"/>
      <c r="AS264" s="175"/>
      <c r="AT264" s="25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  <c r="BF264" s="105"/>
      <c r="BG264" s="105"/>
      <c r="BH264" s="105"/>
      <c r="BI264" s="105"/>
      <c r="BJ264" s="105"/>
      <c r="BK264" s="105"/>
      <c r="BL264" s="105"/>
      <c r="BM264" s="105"/>
      <c r="BN264" s="105"/>
      <c r="BO264" s="105"/>
      <c r="BP264" s="105"/>
      <c r="BQ264" s="105"/>
      <c r="BR264" s="105"/>
      <c r="BS264" s="105"/>
      <c r="BT264" s="105"/>
      <c r="BU264" s="105"/>
      <c r="BV264" s="105"/>
      <c r="BW264" s="105"/>
      <c r="BX264" s="105"/>
      <c r="BY264" s="105"/>
      <c r="BZ264" s="255">
        <v>45000.0</v>
      </c>
      <c r="CA264" s="1545" t="s">
        <v>194</v>
      </c>
      <c r="CB264" s="303">
        <v>3.0E7</v>
      </c>
      <c r="CC264" s="325"/>
      <c r="CD264" s="325"/>
      <c r="CE264" s="821"/>
      <c r="CF264" s="326"/>
      <c r="CG264" s="326"/>
      <c r="CH264" s="326"/>
      <c r="CI264" s="327"/>
      <c r="CJ264" s="63"/>
      <c r="CK264" s="274"/>
      <c r="CL264" s="325"/>
      <c r="CM264" s="327"/>
      <c r="CN264" s="63"/>
      <c r="CO264" s="274"/>
      <c r="CP264" s="274"/>
      <c r="CQ264" s="274"/>
      <c r="CR264" s="274"/>
      <c r="CS264" s="274"/>
      <c r="CT264" s="274"/>
      <c r="CU264" s="274"/>
      <c r="CV264" s="274"/>
      <c r="CW264" s="274"/>
      <c r="CX264" s="274"/>
      <c r="CY264" s="274"/>
      <c r="CZ264" s="167"/>
      <c r="DA264" s="167" t="s">
        <v>6</v>
      </c>
      <c r="DB264" s="104"/>
      <c r="DC264" s="104"/>
      <c r="DD264" s="104"/>
      <c r="DE264" s="104"/>
    </row>
    <row r="265" ht="32.25" customHeight="1">
      <c r="A265" s="1389">
        <v>5.0</v>
      </c>
      <c r="B265" s="265"/>
      <c r="C265" s="175"/>
      <c r="D265" s="1390"/>
      <c r="E265" s="58" t="s">
        <v>1768</v>
      </c>
      <c r="F265" s="57" t="s">
        <v>7</v>
      </c>
      <c r="G265" s="57" t="s">
        <v>330</v>
      </c>
      <c r="H265" s="57" t="s">
        <v>2366</v>
      </c>
      <c r="I265" s="58" t="s">
        <v>1409</v>
      </c>
      <c r="J265" s="1483" t="s">
        <v>2712</v>
      </c>
      <c r="K265" s="59">
        <v>4300.0</v>
      </c>
      <c r="L265" s="60">
        <v>5273.364</v>
      </c>
      <c r="M265" s="1649" t="s">
        <v>265</v>
      </c>
      <c r="N265" s="68"/>
      <c r="O265" s="160" t="s">
        <v>2691</v>
      </c>
      <c r="P265" s="62">
        <v>45622.0</v>
      </c>
      <c r="Q265" s="1678"/>
      <c r="R265" s="247" t="s">
        <v>1825</v>
      </c>
      <c r="S265" s="247"/>
      <c r="T265" s="1610" t="s">
        <v>2366</v>
      </c>
      <c r="U265" s="157" t="s">
        <v>1775</v>
      </c>
      <c r="V265" s="1679"/>
      <c r="W265" s="642"/>
      <c r="X265" s="1539"/>
      <c r="Y265" s="322"/>
      <c r="Z265" s="1400"/>
      <c r="AA265" s="1401"/>
      <c r="AB265" s="1393"/>
      <c r="AC265" s="1393"/>
      <c r="AD265" s="1391" t="s">
        <v>191</v>
      </c>
      <c r="AE265" s="103" t="s">
        <v>2245</v>
      </c>
      <c r="AF265" s="101" t="s">
        <v>193</v>
      </c>
      <c r="AG265" s="101" t="s">
        <v>234</v>
      </c>
      <c r="AH265" s="175" t="s">
        <v>884</v>
      </c>
      <c r="AI265" s="101" t="s">
        <v>1828</v>
      </c>
      <c r="AJ265" s="1674"/>
      <c r="AK265" s="1675" t="s">
        <v>193</v>
      </c>
      <c r="AL265" s="1675" t="s">
        <v>193</v>
      </c>
      <c r="AM265" s="1655" t="s">
        <v>2367</v>
      </c>
      <c r="AN265" s="1655"/>
      <c r="AO265" s="159"/>
      <c r="AP265" s="1416"/>
      <c r="AQ265" s="159"/>
      <c r="AR265" s="175"/>
      <c r="AS265" s="175"/>
      <c r="AT265" s="25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  <c r="BF265" s="105"/>
      <c r="BG265" s="105"/>
      <c r="BH265" s="105"/>
      <c r="BI265" s="105"/>
      <c r="BJ265" s="105"/>
      <c r="BK265" s="105"/>
      <c r="BL265" s="105"/>
      <c r="BM265" s="105"/>
      <c r="BN265" s="105"/>
      <c r="BO265" s="105"/>
      <c r="BP265" s="105"/>
      <c r="BQ265" s="105"/>
      <c r="BR265" s="105"/>
      <c r="BS265" s="105"/>
      <c r="BT265" s="105"/>
      <c r="BU265" s="105"/>
      <c r="BV265" s="105"/>
      <c r="BW265" s="105"/>
      <c r="BX265" s="105"/>
      <c r="BY265" s="105"/>
      <c r="BZ265" s="255">
        <v>45000.0</v>
      </c>
      <c r="CA265" s="1545" t="s">
        <v>194</v>
      </c>
      <c r="CB265" s="303">
        <v>3.0E7</v>
      </c>
      <c r="CC265" s="325"/>
      <c r="CD265" s="325"/>
      <c r="CE265" s="821"/>
      <c r="CF265" s="326"/>
      <c r="CG265" s="326"/>
      <c r="CH265" s="326"/>
      <c r="CI265" s="327"/>
      <c r="CJ265" s="63"/>
      <c r="CK265" s="274"/>
      <c r="CL265" s="325"/>
      <c r="CM265" s="327"/>
      <c r="CN265" s="63"/>
      <c r="CO265" s="274"/>
      <c r="CP265" s="274"/>
      <c r="CQ265" s="274"/>
      <c r="CR265" s="274"/>
      <c r="CS265" s="274"/>
      <c r="CT265" s="274"/>
      <c r="CU265" s="274"/>
      <c r="CV265" s="274"/>
      <c r="CW265" s="274"/>
      <c r="CX265" s="274"/>
      <c r="CY265" s="274"/>
      <c r="CZ265" s="167"/>
      <c r="DA265" s="167" t="s">
        <v>6</v>
      </c>
      <c r="DB265" s="104"/>
      <c r="DC265" s="104"/>
      <c r="DD265" s="104"/>
      <c r="DE265" s="104"/>
    </row>
    <row r="266" ht="18.0" customHeight="1">
      <c r="A266" s="280"/>
      <c r="B266" s="280"/>
      <c r="C266" s="283"/>
      <c r="D266" s="282"/>
      <c r="E266" s="283"/>
      <c r="F266" s="283"/>
      <c r="G266" s="283"/>
      <c r="H266" s="283"/>
      <c r="I266" s="283"/>
      <c r="J266" s="284" t="s">
        <v>111</v>
      </c>
      <c r="K266" s="285">
        <f t="shared" ref="K266:L266" si="242">SUM(K261:K265)</f>
        <v>31300</v>
      </c>
      <c r="L266" s="286">
        <f t="shared" si="242"/>
        <v>31406.117</v>
      </c>
      <c r="M266" s="1596"/>
      <c r="N266" s="283"/>
      <c r="O266" s="280"/>
      <c r="P266" s="283"/>
      <c r="Q266" s="1554" t="s">
        <v>2310</v>
      </c>
      <c r="R266" s="283"/>
      <c r="S266" s="283"/>
      <c r="T266" s="283"/>
      <c r="U266" s="280"/>
      <c r="V266" s="280"/>
      <c r="W266" s="280"/>
      <c r="X266" s="280"/>
      <c r="Y266" s="288"/>
      <c r="Z266" s="288"/>
      <c r="AA266" s="288">
        <f>AB266-L266</f>
        <v>20993.883</v>
      </c>
      <c r="AB266" s="285">
        <v>52400.0</v>
      </c>
      <c r="AC266" s="285"/>
      <c r="AD266" s="289"/>
      <c r="AE266" s="289"/>
      <c r="AF266" s="280"/>
      <c r="AG266" s="280"/>
      <c r="AH266" s="280"/>
      <c r="AI266" s="280"/>
      <c r="AJ266" s="280"/>
      <c r="AK266" s="280"/>
      <c r="AL266" s="280"/>
      <c r="AM266" s="280"/>
      <c r="AN266" s="280"/>
      <c r="AO266" s="280"/>
      <c r="AP266" s="280"/>
      <c r="AQ266" s="280"/>
      <c r="AR266" s="280"/>
      <c r="AS266" s="289"/>
      <c r="AT266" s="280"/>
      <c r="AU266" s="280"/>
      <c r="AV266" s="280"/>
      <c r="AW266" s="289"/>
      <c r="AX266" s="289"/>
      <c r="AY266" s="289"/>
      <c r="AZ266" s="289"/>
      <c r="BA266" s="289"/>
      <c r="BB266" s="280"/>
      <c r="BC266" s="289"/>
      <c r="BD266" s="289"/>
      <c r="BE266" s="289"/>
      <c r="BF266" s="289"/>
      <c r="BG266" s="289"/>
      <c r="BH266" s="280"/>
      <c r="BI266" s="280"/>
      <c r="BJ266" s="289"/>
      <c r="BK266" s="289"/>
      <c r="BL266" s="289"/>
      <c r="BM266" s="289"/>
      <c r="BN266" s="289"/>
      <c r="BO266" s="280"/>
      <c r="BP266" s="289"/>
      <c r="BQ266" s="289"/>
      <c r="BR266" s="289"/>
      <c r="BS266" s="289"/>
      <c r="BT266" s="289"/>
      <c r="BU266" s="280"/>
      <c r="BV266" s="289"/>
      <c r="BW266" s="289"/>
      <c r="BX266" s="289"/>
      <c r="BY266" s="289"/>
      <c r="BZ266" s="292"/>
      <c r="CA266" s="293"/>
      <c r="CB266" s="292"/>
      <c r="CC266" s="292"/>
      <c r="CD266" s="292"/>
      <c r="CE266" s="292"/>
      <c r="CF266" s="292"/>
      <c r="CG266" s="292"/>
      <c r="CH266" s="292"/>
      <c r="CI266" s="292"/>
      <c r="CJ266" s="292"/>
      <c r="CK266" s="292"/>
      <c r="CL266" s="292"/>
      <c r="CM266" s="292"/>
      <c r="CN266" s="292"/>
      <c r="CO266" s="292"/>
      <c r="CP266" s="292"/>
      <c r="CQ266" s="292"/>
      <c r="CR266" s="292"/>
      <c r="CS266" s="292"/>
      <c r="CT266" s="292"/>
      <c r="CU266" s="292"/>
      <c r="CV266" s="292"/>
      <c r="CW266" s="292"/>
      <c r="CX266" s="292"/>
      <c r="CY266" s="292"/>
      <c r="CZ266" s="294"/>
      <c r="DA266" s="294"/>
    </row>
    <row r="267" ht="28.5" customHeight="1">
      <c r="A267" s="53">
        <v>1.0</v>
      </c>
      <c r="B267" s="78"/>
      <c r="C267" s="58" t="s">
        <v>6</v>
      </c>
      <c r="D267" s="57" t="s">
        <v>2713</v>
      </c>
      <c r="E267" s="58" t="s">
        <v>322</v>
      </c>
      <c r="F267" s="57" t="s">
        <v>7</v>
      </c>
      <c r="G267" s="57" t="s">
        <v>330</v>
      </c>
      <c r="H267" s="57" t="s">
        <v>324</v>
      </c>
      <c r="I267" s="58" t="s">
        <v>2714</v>
      </c>
      <c r="J267" s="1483" t="s">
        <v>2715</v>
      </c>
      <c r="K267" s="59">
        <v>55000.0</v>
      </c>
      <c r="L267" s="60">
        <v>0.0</v>
      </c>
      <c r="M267" s="61" t="s">
        <v>2716</v>
      </c>
      <c r="N267" s="473" t="s">
        <v>2717</v>
      </c>
      <c r="O267" s="160" t="s">
        <v>2679</v>
      </c>
      <c r="P267" s="62"/>
      <c r="Q267" s="1602"/>
      <c r="R267" s="247" t="s">
        <v>1825</v>
      </c>
      <c r="S267" s="1603"/>
      <c r="T267" s="1604" t="s">
        <v>2366</v>
      </c>
      <c r="U267" s="1605" t="s">
        <v>1775</v>
      </c>
      <c r="V267" s="1605"/>
      <c r="W267" s="1606"/>
      <c r="X267" s="1539"/>
      <c r="Y267" s="322"/>
      <c r="Z267" s="1446"/>
      <c r="AA267" s="1607"/>
      <c r="AB267" s="60"/>
      <c r="AC267" s="60"/>
      <c r="AD267" s="68" t="s">
        <v>191</v>
      </c>
      <c r="AE267" s="105" t="s">
        <v>2245</v>
      </c>
      <c r="AF267" s="54" t="s">
        <v>193</v>
      </c>
      <c r="AG267" s="54" t="s">
        <v>234</v>
      </c>
      <c r="AH267" s="160" t="s">
        <v>884</v>
      </c>
      <c r="AI267" s="54" t="s">
        <v>1828</v>
      </c>
      <c r="AJ267" s="156"/>
      <c r="AK267" s="157" t="s">
        <v>193</v>
      </c>
      <c r="AL267" s="157" t="s">
        <v>193</v>
      </c>
      <c r="AM267" s="158" t="s">
        <v>2367</v>
      </c>
      <c r="AN267" s="158"/>
      <c r="AO267" s="159"/>
      <c r="AP267" s="159"/>
      <c r="AQ267" s="159"/>
      <c r="AR267" s="160">
        <v>8.20241101930963E14</v>
      </c>
      <c r="AS267" s="160">
        <v>4500.0</v>
      </c>
      <c r="AT267" s="255" t="s">
        <v>2680</v>
      </c>
      <c r="AU267" s="105" t="s">
        <v>193</v>
      </c>
      <c r="AV267" s="105" t="s">
        <v>96</v>
      </c>
      <c r="AW267" s="105"/>
      <c r="AX267" s="105"/>
      <c r="AY267" s="105"/>
      <c r="AZ267" s="105"/>
      <c r="BA267" s="105"/>
      <c r="BB267" s="105"/>
      <c r="BC267" s="105"/>
      <c r="BD267" s="105"/>
      <c r="BE267" s="105"/>
      <c r="BF267" s="105"/>
      <c r="BG267" s="105"/>
      <c r="BH267" s="105"/>
      <c r="BI267" s="105"/>
      <c r="BJ267" s="105"/>
      <c r="BK267" s="105"/>
      <c r="BL267" s="105"/>
      <c r="BM267" s="105"/>
      <c r="BN267" s="105"/>
      <c r="BO267" s="105"/>
      <c r="BP267" s="105"/>
      <c r="BQ267" s="105"/>
      <c r="BR267" s="105"/>
      <c r="BS267" s="105"/>
      <c r="BT267" s="105"/>
      <c r="BU267" s="105"/>
      <c r="BV267" s="105"/>
      <c r="BW267" s="105"/>
      <c r="BX267" s="105"/>
      <c r="BY267" s="105"/>
      <c r="BZ267" s="255">
        <v>45000.0</v>
      </c>
      <c r="CA267" s="1545" t="s">
        <v>194</v>
      </c>
      <c r="CB267" s="303">
        <v>3.0E7</v>
      </c>
      <c r="CC267" s="325"/>
      <c r="CD267" s="325"/>
      <c r="CE267" s="821"/>
      <c r="CF267" s="326"/>
      <c r="CG267" s="326"/>
      <c r="CH267" s="326"/>
      <c r="CI267" s="327"/>
      <c r="CJ267" s="63"/>
      <c r="CK267" s="274"/>
      <c r="CL267" s="325"/>
      <c r="CM267" s="327"/>
      <c r="CN267" s="63"/>
      <c r="CO267" s="274"/>
      <c r="CP267" s="274"/>
      <c r="CQ267" s="274"/>
      <c r="CR267" s="274"/>
      <c r="CS267" s="274"/>
      <c r="CT267" s="274"/>
      <c r="CU267" s="274"/>
      <c r="CV267" s="274"/>
      <c r="CW267" s="274"/>
      <c r="CX267" s="274"/>
      <c r="CY267" s="274"/>
      <c r="CZ267" s="167"/>
      <c r="DA267" s="167" t="s">
        <v>6</v>
      </c>
      <c r="DB267" s="104"/>
      <c r="DC267" s="104"/>
      <c r="DD267" s="104"/>
      <c r="DE267" s="104"/>
    </row>
    <row r="268" ht="28.5" customHeight="1">
      <c r="A268" s="53"/>
      <c r="B268" s="78"/>
      <c r="C268" s="58"/>
      <c r="D268" s="57" t="s">
        <v>2718</v>
      </c>
      <c r="E268" s="58"/>
      <c r="F268" s="57"/>
      <c r="G268" s="57"/>
      <c r="H268" s="57"/>
      <c r="I268" s="58"/>
      <c r="J268" s="1483"/>
      <c r="K268" s="59"/>
      <c r="L268" s="60"/>
      <c r="M268" s="61"/>
      <c r="N268" s="473"/>
      <c r="O268" s="160"/>
      <c r="P268" s="62"/>
      <c r="Q268" s="1602"/>
      <c r="R268" s="247"/>
      <c r="S268" s="1603"/>
      <c r="T268" s="1604"/>
      <c r="U268" s="1605"/>
      <c r="V268" s="1605"/>
      <c r="W268" s="1606"/>
      <c r="X268" s="1539"/>
      <c r="Y268" s="322"/>
      <c r="Z268" s="1446"/>
      <c r="AA268" s="1607"/>
      <c r="AB268" s="60"/>
      <c r="AC268" s="60"/>
      <c r="AD268" s="68"/>
      <c r="AE268" s="105"/>
      <c r="AF268" s="54"/>
      <c r="AG268" s="54"/>
      <c r="AH268" s="160"/>
      <c r="AI268" s="54"/>
      <c r="AJ268" s="156"/>
      <c r="AK268" s="157"/>
      <c r="AL268" s="157"/>
      <c r="AM268" s="158"/>
      <c r="AN268" s="158"/>
      <c r="AO268" s="159"/>
      <c r="AP268" s="159"/>
      <c r="AQ268" s="159"/>
      <c r="AR268" s="160"/>
      <c r="AS268" s="160"/>
      <c r="AT268" s="25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  <c r="BF268" s="105"/>
      <c r="BG268" s="105"/>
      <c r="BH268" s="105"/>
      <c r="BI268" s="105"/>
      <c r="BJ268" s="105"/>
      <c r="BK268" s="105"/>
      <c r="BL268" s="105"/>
      <c r="BM268" s="105"/>
      <c r="BN268" s="105"/>
      <c r="BO268" s="105"/>
      <c r="BP268" s="105"/>
      <c r="BQ268" s="105"/>
      <c r="BR268" s="105"/>
      <c r="BS268" s="105"/>
      <c r="BT268" s="105"/>
      <c r="BU268" s="105"/>
      <c r="BV268" s="105"/>
      <c r="BW268" s="105"/>
      <c r="BX268" s="105"/>
      <c r="BY268" s="105"/>
      <c r="BZ268" s="255"/>
      <c r="CA268" s="1545"/>
      <c r="CB268" s="303"/>
      <c r="CC268" s="325"/>
      <c r="CD268" s="325"/>
      <c r="CE268" s="821"/>
      <c r="CF268" s="326"/>
      <c r="CG268" s="326"/>
      <c r="CH268" s="326"/>
      <c r="CI268" s="327"/>
      <c r="CJ268" s="63"/>
      <c r="CK268" s="274"/>
      <c r="CL268" s="325"/>
      <c r="CM268" s="327"/>
      <c r="CN268" s="63"/>
      <c r="CO268" s="274"/>
      <c r="CP268" s="274"/>
      <c r="CQ268" s="274"/>
      <c r="CR268" s="274"/>
      <c r="CS268" s="274"/>
      <c r="CT268" s="274"/>
      <c r="CU268" s="274"/>
      <c r="CV268" s="274"/>
      <c r="CW268" s="274"/>
      <c r="CX268" s="274"/>
      <c r="CY268" s="274"/>
      <c r="CZ268" s="167"/>
      <c r="DA268" s="167"/>
      <c r="DB268" s="104"/>
      <c r="DC268" s="104"/>
      <c r="DD268" s="104"/>
      <c r="DE268" s="104"/>
    </row>
    <row r="269" ht="18.0" customHeight="1">
      <c r="A269" s="280"/>
      <c r="B269" s="280"/>
      <c r="C269" s="283"/>
      <c r="D269" s="282"/>
      <c r="E269" s="283"/>
      <c r="F269" s="283"/>
      <c r="G269" s="283"/>
      <c r="H269" s="283"/>
      <c r="I269" s="283"/>
      <c r="J269" s="284" t="s">
        <v>111</v>
      </c>
      <c r="K269" s="285">
        <f t="shared" ref="K269:L269" si="243">SUM(K267)</f>
        <v>55000</v>
      </c>
      <c r="L269" s="286">
        <f t="shared" si="243"/>
        <v>0</v>
      </c>
      <c r="M269" s="1596"/>
      <c r="N269" s="283"/>
      <c r="O269" s="280"/>
      <c r="P269" s="283"/>
      <c r="Q269" s="1554" t="s">
        <v>2310</v>
      </c>
      <c r="R269" s="283"/>
      <c r="S269" s="283"/>
      <c r="T269" s="283"/>
      <c r="U269" s="280"/>
      <c r="V269" s="280"/>
      <c r="W269" s="280"/>
      <c r="X269" s="280"/>
      <c r="Y269" s="288"/>
      <c r="Z269" s="288"/>
      <c r="AA269" s="288">
        <f>AB269-L269</f>
        <v>52400</v>
      </c>
      <c r="AB269" s="285">
        <v>52400.0</v>
      </c>
      <c r="AC269" s="285"/>
      <c r="AD269" s="289"/>
      <c r="AE269" s="289"/>
      <c r="AF269" s="280"/>
      <c r="AG269" s="280"/>
      <c r="AH269" s="280"/>
      <c r="AI269" s="280"/>
      <c r="AJ269" s="280"/>
      <c r="AK269" s="280"/>
      <c r="AL269" s="280"/>
      <c r="AM269" s="280"/>
      <c r="AN269" s="280"/>
      <c r="AO269" s="280"/>
      <c r="AP269" s="280"/>
      <c r="AQ269" s="280"/>
      <c r="AR269" s="280"/>
      <c r="AS269" s="289"/>
      <c r="AT269" s="280"/>
      <c r="AU269" s="280"/>
      <c r="AV269" s="280"/>
      <c r="AW269" s="289"/>
      <c r="AX269" s="289"/>
      <c r="AY269" s="289"/>
      <c r="AZ269" s="289"/>
      <c r="BA269" s="289"/>
      <c r="BB269" s="280"/>
      <c r="BC269" s="289"/>
      <c r="BD269" s="289"/>
      <c r="BE269" s="289"/>
      <c r="BF269" s="289"/>
      <c r="BG269" s="289"/>
      <c r="BH269" s="280"/>
      <c r="BI269" s="280"/>
      <c r="BJ269" s="289"/>
      <c r="BK269" s="289"/>
      <c r="BL269" s="289"/>
      <c r="BM269" s="289"/>
      <c r="BN269" s="289"/>
      <c r="BO269" s="280"/>
      <c r="BP269" s="289"/>
      <c r="BQ269" s="289"/>
      <c r="BR269" s="289"/>
      <c r="BS269" s="289"/>
      <c r="BT269" s="289"/>
      <c r="BU269" s="280"/>
      <c r="BV269" s="289"/>
      <c r="BW269" s="289"/>
      <c r="BX269" s="289"/>
      <c r="BY269" s="289"/>
      <c r="BZ269" s="292"/>
      <c r="CA269" s="293"/>
      <c r="CB269" s="292"/>
      <c r="CC269" s="292"/>
      <c r="CD269" s="292"/>
      <c r="CE269" s="292"/>
      <c r="CF269" s="292"/>
      <c r="CG269" s="292"/>
      <c r="CH269" s="292"/>
      <c r="CI269" s="292"/>
      <c r="CJ269" s="292"/>
      <c r="CK269" s="292"/>
      <c r="CL269" s="292"/>
      <c r="CM269" s="292"/>
      <c r="CN269" s="292"/>
      <c r="CO269" s="292"/>
      <c r="CP269" s="292"/>
      <c r="CQ269" s="292"/>
      <c r="CR269" s="292"/>
      <c r="CS269" s="292"/>
      <c r="CT269" s="292"/>
      <c r="CU269" s="292"/>
      <c r="CV269" s="292"/>
      <c r="CW269" s="292"/>
      <c r="CX269" s="292"/>
      <c r="CY269" s="292"/>
      <c r="CZ269" s="294"/>
      <c r="DA269" s="294"/>
    </row>
    <row r="270" ht="28.5" customHeight="1">
      <c r="A270" s="53">
        <v>1.0</v>
      </c>
      <c r="B270" s="78"/>
      <c r="C270" s="58" t="s">
        <v>6</v>
      </c>
      <c r="D270" s="57" t="s">
        <v>2719</v>
      </c>
      <c r="E270" s="58" t="s">
        <v>322</v>
      </c>
      <c r="F270" s="57" t="s">
        <v>7</v>
      </c>
      <c r="G270" s="57" t="s">
        <v>330</v>
      </c>
      <c r="H270" s="57" t="s">
        <v>324</v>
      </c>
      <c r="I270" s="58" t="s">
        <v>2350</v>
      </c>
      <c r="J270" s="58" t="s">
        <v>2720</v>
      </c>
      <c r="K270" s="59">
        <v>8800.0</v>
      </c>
      <c r="L270" s="60">
        <v>8879.595</v>
      </c>
      <c r="M270" s="61" t="s">
        <v>265</v>
      </c>
      <c r="N270" s="375" t="s">
        <v>327</v>
      </c>
      <c r="O270" s="160" t="s">
        <v>2679</v>
      </c>
      <c r="P270" s="1598">
        <v>45642.0</v>
      </c>
      <c r="Q270" s="1602"/>
      <c r="R270" s="247" t="s">
        <v>1825</v>
      </c>
      <c r="S270" s="1603"/>
      <c r="T270" s="1604" t="s">
        <v>2366</v>
      </c>
      <c r="U270" s="1605" t="s">
        <v>1775</v>
      </c>
      <c r="V270" s="1605"/>
      <c r="W270" s="1606"/>
      <c r="X270" s="1539"/>
      <c r="Y270" s="322"/>
      <c r="Z270" s="1446"/>
      <c r="AA270" s="1607"/>
      <c r="AB270" s="60"/>
      <c r="AC270" s="60"/>
      <c r="AD270" s="68" t="s">
        <v>191</v>
      </c>
      <c r="AE270" s="105" t="s">
        <v>2245</v>
      </c>
      <c r="AF270" s="54" t="s">
        <v>193</v>
      </c>
      <c r="AG270" s="54" t="s">
        <v>234</v>
      </c>
      <c r="AH270" s="160" t="s">
        <v>884</v>
      </c>
      <c r="AI270" s="54" t="s">
        <v>1828</v>
      </c>
      <c r="AJ270" s="156"/>
      <c r="AK270" s="157" t="s">
        <v>193</v>
      </c>
      <c r="AL270" s="157" t="s">
        <v>193</v>
      </c>
      <c r="AM270" s="158" t="s">
        <v>2367</v>
      </c>
      <c r="AN270" s="158"/>
      <c r="AO270" s="159"/>
      <c r="AP270" s="159"/>
      <c r="AQ270" s="159"/>
      <c r="AR270" s="160">
        <v>8.20241101930963E14</v>
      </c>
      <c r="AS270" s="160">
        <v>4500.0</v>
      </c>
      <c r="AT270" s="255" t="s">
        <v>2680</v>
      </c>
      <c r="AU270" s="105" t="s">
        <v>193</v>
      </c>
      <c r="AV270" s="105" t="s">
        <v>96</v>
      </c>
      <c r="AW270" s="105"/>
      <c r="AX270" s="105"/>
      <c r="AY270" s="105"/>
      <c r="AZ270" s="105"/>
      <c r="BA270" s="105"/>
      <c r="BB270" s="105"/>
      <c r="BC270" s="105"/>
      <c r="BD270" s="105"/>
      <c r="BE270" s="105"/>
      <c r="BF270" s="105"/>
      <c r="BG270" s="105"/>
      <c r="BH270" s="105"/>
      <c r="BI270" s="105"/>
      <c r="BJ270" s="105"/>
      <c r="BK270" s="105"/>
      <c r="BL270" s="105"/>
      <c r="BM270" s="105"/>
      <c r="BN270" s="105"/>
      <c r="BO270" s="105"/>
      <c r="BP270" s="105"/>
      <c r="BQ270" s="105"/>
      <c r="BR270" s="105"/>
      <c r="BS270" s="105"/>
      <c r="BT270" s="105"/>
      <c r="BU270" s="105"/>
      <c r="BV270" s="105"/>
      <c r="BW270" s="105"/>
      <c r="BX270" s="105"/>
      <c r="BY270" s="105"/>
      <c r="BZ270" s="255">
        <v>45000.0</v>
      </c>
      <c r="CA270" s="1545" t="s">
        <v>194</v>
      </c>
      <c r="CB270" s="303">
        <v>3.0E7</v>
      </c>
      <c r="CC270" s="325"/>
      <c r="CD270" s="325"/>
      <c r="CE270" s="821"/>
      <c r="CF270" s="326"/>
      <c r="CG270" s="326"/>
      <c r="CH270" s="326"/>
      <c r="CI270" s="327"/>
      <c r="CJ270" s="63"/>
      <c r="CK270" s="274"/>
      <c r="CL270" s="325"/>
      <c r="CM270" s="327"/>
      <c r="CN270" s="63"/>
      <c r="CO270" s="274"/>
      <c r="CP270" s="274"/>
      <c r="CQ270" s="274"/>
      <c r="CR270" s="274"/>
      <c r="CS270" s="274"/>
      <c r="CT270" s="274"/>
      <c r="CU270" s="274"/>
      <c r="CV270" s="274"/>
      <c r="CW270" s="274"/>
      <c r="CX270" s="274"/>
      <c r="CY270" s="274"/>
      <c r="CZ270" s="167"/>
      <c r="DA270" s="167" t="s">
        <v>6</v>
      </c>
      <c r="DB270" s="104"/>
      <c r="DC270" s="104"/>
      <c r="DD270" s="104"/>
      <c r="DE270" s="104"/>
    </row>
    <row r="271" ht="28.5" customHeight="1">
      <c r="A271" s="53">
        <v>2.0</v>
      </c>
      <c r="B271" s="78"/>
      <c r="C271" s="58"/>
      <c r="D271" s="57" t="s">
        <v>2721</v>
      </c>
      <c r="E271" s="58" t="s">
        <v>322</v>
      </c>
      <c r="F271" s="57" t="s">
        <v>7</v>
      </c>
      <c r="G271" s="57" t="s">
        <v>330</v>
      </c>
      <c r="H271" s="57" t="s">
        <v>324</v>
      </c>
      <c r="I271" s="58" t="s">
        <v>2722</v>
      </c>
      <c r="J271" s="58" t="s">
        <v>2723</v>
      </c>
      <c r="K271" s="59">
        <v>7600.0</v>
      </c>
      <c r="L271" s="60">
        <v>7630.625</v>
      </c>
      <c r="M271" s="1589" t="s">
        <v>2724</v>
      </c>
      <c r="N271" s="375" t="s">
        <v>327</v>
      </c>
      <c r="O271" s="160" t="s">
        <v>2679</v>
      </c>
      <c r="P271" s="1598">
        <v>45643.0</v>
      </c>
      <c r="Q271" s="1602"/>
      <c r="R271" s="247" t="s">
        <v>1825</v>
      </c>
      <c r="S271" s="1603"/>
      <c r="T271" s="1604" t="s">
        <v>2366</v>
      </c>
      <c r="U271" s="1605" t="s">
        <v>1775</v>
      </c>
      <c r="V271" s="1605"/>
      <c r="W271" s="1606"/>
      <c r="X271" s="1539"/>
      <c r="Y271" s="322"/>
      <c r="Z271" s="1446"/>
      <c r="AA271" s="1607"/>
      <c r="AB271" s="60"/>
      <c r="AC271" s="60"/>
      <c r="AD271" s="68" t="s">
        <v>191</v>
      </c>
      <c r="AE271" s="105" t="s">
        <v>2245</v>
      </c>
      <c r="AF271" s="54" t="s">
        <v>193</v>
      </c>
      <c r="AG271" s="54" t="s">
        <v>234</v>
      </c>
      <c r="AH271" s="160" t="s">
        <v>884</v>
      </c>
      <c r="AI271" s="54" t="s">
        <v>1828</v>
      </c>
      <c r="AJ271" s="156"/>
      <c r="AK271" s="157" t="s">
        <v>193</v>
      </c>
      <c r="AL271" s="157" t="s">
        <v>193</v>
      </c>
      <c r="AM271" s="158" t="s">
        <v>2367</v>
      </c>
      <c r="AN271" s="158"/>
      <c r="AO271" s="159"/>
      <c r="AP271" s="159"/>
      <c r="AQ271" s="159"/>
      <c r="AR271" s="160">
        <v>8.20241101930963E14</v>
      </c>
      <c r="AS271" s="160">
        <v>4500.0</v>
      </c>
      <c r="AT271" s="255" t="s">
        <v>2680</v>
      </c>
      <c r="AU271" s="105" t="s">
        <v>193</v>
      </c>
      <c r="AV271" s="105" t="s">
        <v>96</v>
      </c>
      <c r="AW271" s="105"/>
      <c r="AX271" s="105"/>
      <c r="AY271" s="105"/>
      <c r="AZ271" s="105"/>
      <c r="BA271" s="105"/>
      <c r="BB271" s="105"/>
      <c r="BC271" s="105"/>
      <c r="BD271" s="105"/>
      <c r="BE271" s="105"/>
      <c r="BF271" s="105"/>
      <c r="BG271" s="105"/>
      <c r="BH271" s="105"/>
      <c r="BI271" s="105"/>
      <c r="BJ271" s="105"/>
      <c r="BK271" s="105"/>
      <c r="BL271" s="105"/>
      <c r="BM271" s="105"/>
      <c r="BN271" s="105"/>
      <c r="BO271" s="105"/>
      <c r="BP271" s="105"/>
      <c r="BQ271" s="105"/>
      <c r="BR271" s="105"/>
      <c r="BS271" s="105"/>
      <c r="BT271" s="105"/>
      <c r="BU271" s="105"/>
      <c r="BV271" s="105"/>
      <c r="BW271" s="105"/>
      <c r="BX271" s="105"/>
      <c r="BY271" s="105"/>
      <c r="BZ271" s="255">
        <v>45000.0</v>
      </c>
      <c r="CA271" s="1545" t="s">
        <v>194</v>
      </c>
      <c r="CB271" s="303">
        <v>3.0E7</v>
      </c>
      <c r="CC271" s="325"/>
      <c r="CD271" s="325"/>
      <c r="CE271" s="821"/>
      <c r="CF271" s="326"/>
      <c r="CG271" s="326"/>
      <c r="CH271" s="326"/>
      <c r="CI271" s="327"/>
      <c r="CJ271" s="63"/>
      <c r="CK271" s="274"/>
      <c r="CL271" s="325"/>
      <c r="CM271" s="327"/>
      <c r="CN271" s="63"/>
      <c r="CO271" s="274"/>
      <c r="CP271" s="274"/>
      <c r="CQ271" s="274"/>
      <c r="CR271" s="274"/>
      <c r="CS271" s="274"/>
      <c r="CT271" s="274"/>
      <c r="CU271" s="274"/>
      <c r="CV271" s="274"/>
      <c r="CW271" s="274"/>
      <c r="CX271" s="274"/>
      <c r="CY271" s="274"/>
      <c r="CZ271" s="167"/>
      <c r="DA271" s="167" t="s">
        <v>6</v>
      </c>
      <c r="DB271" s="104"/>
      <c r="DC271" s="104"/>
      <c r="DD271" s="104"/>
      <c r="DE271" s="104"/>
    </row>
    <row r="272" ht="28.5" customHeight="1">
      <c r="A272" s="53">
        <v>3.0</v>
      </c>
      <c r="B272" s="78"/>
      <c r="C272" s="58"/>
      <c r="D272" s="57"/>
      <c r="E272" s="58" t="s">
        <v>322</v>
      </c>
      <c r="F272" s="57" t="s">
        <v>7</v>
      </c>
      <c r="G272" s="57" t="s">
        <v>330</v>
      </c>
      <c r="H272" s="57" t="s">
        <v>324</v>
      </c>
      <c r="I272" s="58" t="s">
        <v>2725</v>
      </c>
      <c r="J272" s="58" t="s">
        <v>2364</v>
      </c>
      <c r="K272" s="59">
        <v>7300.0</v>
      </c>
      <c r="L272" s="60">
        <v>7280.612</v>
      </c>
      <c r="M272" s="61" t="s">
        <v>265</v>
      </c>
      <c r="N272" s="375" t="s">
        <v>327</v>
      </c>
      <c r="O272" s="160" t="s">
        <v>2679</v>
      </c>
      <c r="P272" s="1598">
        <v>45641.0</v>
      </c>
      <c r="Q272" s="1602"/>
      <c r="R272" s="247" t="s">
        <v>1825</v>
      </c>
      <c r="S272" s="1603"/>
      <c r="T272" s="1604" t="s">
        <v>2366</v>
      </c>
      <c r="U272" s="1605" t="s">
        <v>1775</v>
      </c>
      <c r="V272" s="1605"/>
      <c r="W272" s="1606"/>
      <c r="X272" s="1539"/>
      <c r="Y272" s="322"/>
      <c r="Z272" s="1446"/>
      <c r="AA272" s="1607"/>
      <c r="AB272" s="60"/>
      <c r="AC272" s="60"/>
      <c r="AD272" s="68" t="s">
        <v>191</v>
      </c>
      <c r="AE272" s="105" t="s">
        <v>2245</v>
      </c>
      <c r="AF272" s="54" t="s">
        <v>193</v>
      </c>
      <c r="AG272" s="54" t="s">
        <v>234</v>
      </c>
      <c r="AH272" s="160" t="s">
        <v>884</v>
      </c>
      <c r="AI272" s="54" t="s">
        <v>1828</v>
      </c>
      <c r="AJ272" s="156"/>
      <c r="AK272" s="157" t="s">
        <v>193</v>
      </c>
      <c r="AL272" s="157" t="s">
        <v>193</v>
      </c>
      <c r="AM272" s="158" t="s">
        <v>2367</v>
      </c>
      <c r="AN272" s="158"/>
      <c r="AO272" s="159"/>
      <c r="AP272" s="159"/>
      <c r="AQ272" s="159"/>
      <c r="AR272" s="160">
        <v>8.20241101930963E14</v>
      </c>
      <c r="AS272" s="160">
        <v>4500.0</v>
      </c>
      <c r="AT272" s="255" t="s">
        <v>2680</v>
      </c>
      <c r="AU272" s="105" t="s">
        <v>193</v>
      </c>
      <c r="AV272" s="105" t="s">
        <v>96</v>
      </c>
      <c r="AW272" s="105"/>
      <c r="AX272" s="105"/>
      <c r="AY272" s="105"/>
      <c r="AZ272" s="105"/>
      <c r="BA272" s="105"/>
      <c r="BB272" s="105"/>
      <c r="BC272" s="105"/>
      <c r="BD272" s="105"/>
      <c r="BE272" s="105"/>
      <c r="BF272" s="105"/>
      <c r="BG272" s="105"/>
      <c r="BH272" s="105"/>
      <c r="BI272" s="105"/>
      <c r="BJ272" s="105"/>
      <c r="BK272" s="105"/>
      <c r="BL272" s="105"/>
      <c r="BM272" s="105"/>
      <c r="BN272" s="105"/>
      <c r="BO272" s="105"/>
      <c r="BP272" s="105"/>
      <c r="BQ272" s="105"/>
      <c r="BR272" s="105"/>
      <c r="BS272" s="105"/>
      <c r="BT272" s="105"/>
      <c r="BU272" s="105"/>
      <c r="BV272" s="105"/>
      <c r="BW272" s="105"/>
      <c r="BX272" s="105"/>
      <c r="BY272" s="105"/>
      <c r="BZ272" s="255">
        <v>45000.0</v>
      </c>
      <c r="CA272" s="1545" t="s">
        <v>194</v>
      </c>
      <c r="CB272" s="303">
        <v>3.0E7</v>
      </c>
      <c r="CC272" s="325"/>
      <c r="CD272" s="325"/>
      <c r="CE272" s="821"/>
      <c r="CF272" s="326"/>
      <c r="CG272" s="326"/>
      <c r="CH272" s="326"/>
      <c r="CI272" s="327"/>
      <c r="CJ272" s="63"/>
      <c r="CK272" s="274"/>
      <c r="CL272" s="325"/>
      <c r="CM272" s="327"/>
      <c r="CN272" s="63"/>
      <c r="CO272" s="274"/>
      <c r="CP272" s="274"/>
      <c r="CQ272" s="274"/>
      <c r="CR272" s="274"/>
      <c r="CS272" s="274"/>
      <c r="CT272" s="274"/>
      <c r="CU272" s="274"/>
      <c r="CV272" s="274"/>
      <c r="CW272" s="274"/>
      <c r="CX272" s="274"/>
      <c r="CY272" s="274"/>
      <c r="CZ272" s="167"/>
      <c r="DA272" s="167" t="s">
        <v>6</v>
      </c>
      <c r="DB272" s="104"/>
      <c r="DC272" s="104"/>
      <c r="DD272" s="104"/>
      <c r="DE272" s="104"/>
    </row>
    <row r="273" ht="28.5" customHeight="1">
      <c r="A273" s="53">
        <v>4.0</v>
      </c>
      <c r="B273" s="78"/>
      <c r="C273" s="58"/>
      <c r="D273" s="57"/>
      <c r="E273" s="58" t="s">
        <v>322</v>
      </c>
      <c r="F273" s="57" t="s">
        <v>7</v>
      </c>
      <c r="G273" s="57" t="s">
        <v>330</v>
      </c>
      <c r="H273" s="57" t="s">
        <v>324</v>
      </c>
      <c r="I273" s="58" t="s">
        <v>2726</v>
      </c>
      <c r="J273" s="58" t="s">
        <v>2727</v>
      </c>
      <c r="K273" s="59">
        <v>7600.0</v>
      </c>
      <c r="L273" s="60">
        <v>7509.89</v>
      </c>
      <c r="M273" s="61" t="s">
        <v>265</v>
      </c>
      <c r="N273" s="375" t="s">
        <v>327</v>
      </c>
      <c r="O273" s="160" t="s">
        <v>2679</v>
      </c>
      <c r="P273" s="1598">
        <v>45644.0</v>
      </c>
      <c r="Q273" s="1602"/>
      <c r="R273" s="247" t="s">
        <v>1825</v>
      </c>
      <c r="S273" s="1603"/>
      <c r="T273" s="1604" t="s">
        <v>2366</v>
      </c>
      <c r="U273" s="1605" t="s">
        <v>1775</v>
      </c>
      <c r="V273" s="1605"/>
      <c r="W273" s="1606"/>
      <c r="X273" s="1539"/>
      <c r="Y273" s="322"/>
      <c r="Z273" s="1446"/>
      <c r="AA273" s="1607"/>
      <c r="AB273" s="60"/>
      <c r="AC273" s="60"/>
      <c r="AD273" s="68" t="s">
        <v>191</v>
      </c>
      <c r="AE273" s="105" t="s">
        <v>2245</v>
      </c>
      <c r="AF273" s="54" t="s">
        <v>193</v>
      </c>
      <c r="AG273" s="54" t="s">
        <v>234</v>
      </c>
      <c r="AH273" s="160" t="s">
        <v>884</v>
      </c>
      <c r="AI273" s="54" t="s">
        <v>1828</v>
      </c>
      <c r="AJ273" s="156"/>
      <c r="AK273" s="157" t="s">
        <v>193</v>
      </c>
      <c r="AL273" s="157" t="s">
        <v>193</v>
      </c>
      <c r="AM273" s="158" t="s">
        <v>2367</v>
      </c>
      <c r="AN273" s="158"/>
      <c r="AO273" s="159"/>
      <c r="AP273" s="159"/>
      <c r="AQ273" s="159"/>
      <c r="AR273" s="160">
        <v>8.20241101930963E14</v>
      </c>
      <c r="AS273" s="160">
        <v>4500.0</v>
      </c>
      <c r="AT273" s="255" t="s">
        <v>2680</v>
      </c>
      <c r="AU273" s="105" t="s">
        <v>193</v>
      </c>
      <c r="AV273" s="105" t="s">
        <v>96</v>
      </c>
      <c r="AW273" s="105"/>
      <c r="AX273" s="105"/>
      <c r="AY273" s="105"/>
      <c r="AZ273" s="105"/>
      <c r="BA273" s="105"/>
      <c r="BB273" s="105"/>
      <c r="BC273" s="105"/>
      <c r="BD273" s="105"/>
      <c r="BE273" s="105"/>
      <c r="BF273" s="105"/>
      <c r="BG273" s="105"/>
      <c r="BH273" s="105"/>
      <c r="BI273" s="105"/>
      <c r="BJ273" s="105"/>
      <c r="BK273" s="105"/>
      <c r="BL273" s="105"/>
      <c r="BM273" s="105"/>
      <c r="BN273" s="105"/>
      <c r="BO273" s="105"/>
      <c r="BP273" s="105"/>
      <c r="BQ273" s="105"/>
      <c r="BR273" s="105"/>
      <c r="BS273" s="105"/>
      <c r="BT273" s="105"/>
      <c r="BU273" s="105"/>
      <c r="BV273" s="105"/>
      <c r="BW273" s="105"/>
      <c r="BX273" s="105"/>
      <c r="BY273" s="105"/>
      <c r="BZ273" s="255">
        <v>45000.0</v>
      </c>
      <c r="CA273" s="1545" t="s">
        <v>194</v>
      </c>
      <c r="CB273" s="303">
        <v>3.0E7</v>
      </c>
      <c r="CC273" s="325"/>
      <c r="CD273" s="325"/>
      <c r="CE273" s="821"/>
      <c r="CF273" s="326"/>
      <c r="CG273" s="326"/>
      <c r="CH273" s="326"/>
      <c r="CI273" s="327"/>
      <c r="CJ273" s="63"/>
      <c r="CK273" s="274"/>
      <c r="CL273" s="325"/>
      <c r="CM273" s="327"/>
      <c r="CN273" s="63"/>
      <c r="CO273" s="274"/>
      <c r="CP273" s="274"/>
      <c r="CQ273" s="274"/>
      <c r="CR273" s="274"/>
      <c r="CS273" s="274"/>
      <c r="CT273" s="274"/>
      <c r="CU273" s="274"/>
      <c r="CV273" s="274"/>
      <c r="CW273" s="274"/>
      <c r="CX273" s="274"/>
      <c r="CY273" s="274"/>
      <c r="CZ273" s="167"/>
      <c r="DA273" s="167" t="s">
        <v>6</v>
      </c>
      <c r="DB273" s="104"/>
      <c r="DC273" s="104"/>
      <c r="DD273" s="104"/>
      <c r="DE273" s="104"/>
    </row>
    <row r="274" ht="28.5" customHeight="1">
      <c r="A274" s="53">
        <v>5.0</v>
      </c>
      <c r="B274" s="78"/>
      <c r="C274" s="58"/>
      <c r="D274" s="57"/>
      <c r="E274" s="58" t="s">
        <v>322</v>
      </c>
      <c r="F274" s="57" t="s">
        <v>7</v>
      </c>
      <c r="G274" s="57" t="s">
        <v>330</v>
      </c>
      <c r="H274" s="57" t="s">
        <v>324</v>
      </c>
      <c r="I274" s="58"/>
      <c r="J274" s="58" t="s">
        <v>319</v>
      </c>
      <c r="K274" s="59">
        <v>0.0</v>
      </c>
      <c r="L274" s="60">
        <v>0.0</v>
      </c>
      <c r="M274" s="1649" t="s">
        <v>2728</v>
      </c>
      <c r="N274" s="473"/>
      <c r="O274" s="160" t="s">
        <v>2679</v>
      </c>
      <c r="P274" s="62"/>
      <c r="Q274" s="1602"/>
      <c r="R274" s="247" t="s">
        <v>1825</v>
      </c>
      <c r="S274" s="1603"/>
      <c r="T274" s="1604" t="s">
        <v>2366</v>
      </c>
      <c r="U274" s="1605" t="s">
        <v>1775</v>
      </c>
      <c r="V274" s="1605"/>
      <c r="W274" s="1606"/>
      <c r="X274" s="1539"/>
      <c r="Y274" s="322"/>
      <c r="Z274" s="1446"/>
      <c r="AA274" s="1607"/>
      <c r="AB274" s="60"/>
      <c r="AC274" s="60"/>
      <c r="AD274" s="68" t="s">
        <v>191</v>
      </c>
      <c r="AE274" s="105" t="s">
        <v>2245</v>
      </c>
      <c r="AF274" s="54" t="s">
        <v>193</v>
      </c>
      <c r="AG274" s="54" t="s">
        <v>234</v>
      </c>
      <c r="AH274" s="160" t="s">
        <v>884</v>
      </c>
      <c r="AI274" s="54" t="s">
        <v>1828</v>
      </c>
      <c r="AJ274" s="156"/>
      <c r="AK274" s="157" t="s">
        <v>193</v>
      </c>
      <c r="AL274" s="157" t="s">
        <v>193</v>
      </c>
      <c r="AM274" s="158" t="s">
        <v>2367</v>
      </c>
      <c r="AN274" s="158"/>
      <c r="AO274" s="159"/>
      <c r="AP274" s="159"/>
      <c r="AQ274" s="159"/>
      <c r="AR274" s="160">
        <v>8.20241101930963E14</v>
      </c>
      <c r="AS274" s="160">
        <v>4500.0</v>
      </c>
      <c r="AT274" s="255" t="s">
        <v>2680</v>
      </c>
      <c r="AU274" s="105" t="s">
        <v>193</v>
      </c>
      <c r="AV274" s="105" t="s">
        <v>96</v>
      </c>
      <c r="AW274" s="105"/>
      <c r="AX274" s="105"/>
      <c r="AY274" s="105"/>
      <c r="AZ274" s="105"/>
      <c r="BA274" s="105"/>
      <c r="BB274" s="105"/>
      <c r="BC274" s="105"/>
      <c r="BD274" s="105"/>
      <c r="BE274" s="105"/>
      <c r="BF274" s="105"/>
      <c r="BG274" s="105"/>
      <c r="BH274" s="105"/>
      <c r="BI274" s="105"/>
      <c r="BJ274" s="105"/>
      <c r="BK274" s="105"/>
      <c r="BL274" s="105"/>
      <c r="BM274" s="105"/>
      <c r="BN274" s="105"/>
      <c r="BO274" s="105"/>
      <c r="BP274" s="105"/>
      <c r="BQ274" s="105"/>
      <c r="BR274" s="105"/>
      <c r="BS274" s="105"/>
      <c r="BT274" s="105"/>
      <c r="BU274" s="105"/>
      <c r="BV274" s="105"/>
      <c r="BW274" s="105"/>
      <c r="BX274" s="105"/>
      <c r="BY274" s="105"/>
      <c r="BZ274" s="255">
        <v>45000.0</v>
      </c>
      <c r="CA274" s="1545" t="s">
        <v>194</v>
      </c>
      <c r="CB274" s="303">
        <v>3.0E7</v>
      </c>
      <c r="CC274" s="325"/>
      <c r="CD274" s="325"/>
      <c r="CE274" s="821">
        <v>45602.76388888889</v>
      </c>
      <c r="CF274" s="326"/>
      <c r="CG274" s="326"/>
      <c r="CH274" s="326"/>
      <c r="CI274" s="327"/>
      <c r="CJ274" s="63"/>
      <c r="CK274" s="274"/>
      <c r="CL274" s="325"/>
      <c r="CM274" s="327"/>
      <c r="CN274" s="63"/>
      <c r="CO274" s="274"/>
      <c r="CP274" s="274"/>
      <c r="CQ274" s="274"/>
      <c r="CR274" s="274"/>
      <c r="CS274" s="274"/>
      <c r="CT274" s="274"/>
      <c r="CU274" s="274"/>
      <c r="CV274" s="274"/>
      <c r="CW274" s="274"/>
      <c r="CX274" s="274"/>
      <c r="CY274" s="274"/>
      <c r="CZ274" s="167"/>
      <c r="DA274" s="167" t="s">
        <v>6</v>
      </c>
      <c r="DB274" s="104"/>
      <c r="DC274" s="104"/>
      <c r="DD274" s="104"/>
      <c r="DE274" s="104"/>
    </row>
    <row r="275" ht="18.0" customHeight="1">
      <c r="A275" s="280"/>
      <c r="B275" s="280"/>
      <c r="C275" s="283"/>
      <c r="D275" s="282"/>
      <c r="E275" s="283"/>
      <c r="F275" s="283"/>
      <c r="G275" s="283"/>
      <c r="H275" s="283"/>
      <c r="I275" s="283"/>
      <c r="J275" s="284" t="s">
        <v>111</v>
      </c>
      <c r="K275" s="285">
        <f>SUM(K270:K274)</f>
        <v>31300</v>
      </c>
      <c r="L275" s="286">
        <f>SUM(L270:L273)</f>
        <v>31300.722</v>
      </c>
      <c r="M275" s="1596"/>
      <c r="N275" s="283"/>
      <c r="O275" s="280"/>
      <c r="P275" s="283"/>
      <c r="Q275" s="1554" t="s">
        <v>2310</v>
      </c>
      <c r="R275" s="283"/>
      <c r="S275" s="283"/>
      <c r="T275" s="283"/>
      <c r="U275" s="280"/>
      <c r="V275" s="280"/>
      <c r="W275" s="280"/>
      <c r="X275" s="280"/>
      <c r="Y275" s="288"/>
      <c r="Z275" s="288"/>
      <c r="AA275" s="288">
        <f>AB275-L275</f>
        <v>21099.278</v>
      </c>
      <c r="AB275" s="285">
        <v>52400.0</v>
      </c>
      <c r="AC275" s="285"/>
      <c r="AD275" s="289"/>
      <c r="AE275" s="289"/>
      <c r="AF275" s="280"/>
      <c r="AG275" s="280"/>
      <c r="AH275" s="280"/>
      <c r="AI275" s="280"/>
      <c r="AJ275" s="280"/>
      <c r="AK275" s="280"/>
      <c r="AL275" s="280"/>
      <c r="AM275" s="280"/>
      <c r="AN275" s="280"/>
      <c r="AO275" s="280"/>
      <c r="AP275" s="280"/>
      <c r="AQ275" s="280"/>
      <c r="AR275" s="280"/>
      <c r="AS275" s="289"/>
      <c r="AT275" s="280"/>
      <c r="AU275" s="280"/>
      <c r="AV275" s="280"/>
      <c r="AW275" s="289"/>
      <c r="AX275" s="289"/>
      <c r="AY275" s="289"/>
      <c r="AZ275" s="289"/>
      <c r="BA275" s="289"/>
      <c r="BB275" s="280"/>
      <c r="BC275" s="289"/>
      <c r="BD275" s="289"/>
      <c r="BE275" s="289"/>
      <c r="BF275" s="289"/>
      <c r="BG275" s="289"/>
      <c r="BH275" s="280"/>
      <c r="BI275" s="280"/>
      <c r="BJ275" s="289"/>
      <c r="BK275" s="289"/>
      <c r="BL275" s="289"/>
      <c r="BM275" s="289"/>
      <c r="BN275" s="289"/>
      <c r="BO275" s="280"/>
      <c r="BP275" s="289"/>
      <c r="BQ275" s="289"/>
      <c r="BR275" s="289"/>
      <c r="BS275" s="289"/>
      <c r="BT275" s="289"/>
      <c r="BU275" s="280"/>
      <c r="BV275" s="289"/>
      <c r="BW275" s="289"/>
      <c r="BX275" s="289"/>
      <c r="BY275" s="289"/>
      <c r="BZ275" s="292"/>
      <c r="CA275" s="293"/>
      <c r="CB275" s="292"/>
      <c r="CC275" s="292"/>
      <c r="CD275" s="292"/>
      <c r="CE275" s="292"/>
      <c r="CF275" s="292"/>
      <c r="CG275" s="292"/>
      <c r="CH275" s="292"/>
      <c r="CI275" s="292"/>
      <c r="CJ275" s="292"/>
      <c r="CK275" s="292"/>
      <c r="CL275" s="292"/>
      <c r="CM275" s="292"/>
      <c r="CN275" s="292"/>
      <c r="CO275" s="292"/>
      <c r="CP275" s="292"/>
      <c r="CQ275" s="292"/>
      <c r="CR275" s="292"/>
      <c r="CS275" s="292"/>
      <c r="CT275" s="292"/>
      <c r="CU275" s="292"/>
      <c r="CV275" s="292"/>
      <c r="CW275" s="292"/>
      <c r="CX275" s="292"/>
      <c r="CY275" s="292"/>
      <c r="CZ275" s="294"/>
      <c r="DA275" s="294"/>
    </row>
    <row r="276">
      <c r="A276" s="100"/>
      <c r="B276" s="100"/>
      <c r="C276" s="100"/>
      <c r="D276" s="103"/>
      <c r="E276" s="103"/>
      <c r="F276" s="103"/>
      <c r="G276" s="103"/>
      <c r="H276" s="103"/>
      <c r="I276" s="103"/>
      <c r="J276" s="100"/>
      <c r="K276" s="100"/>
      <c r="L276" s="101"/>
      <c r="M276" s="102"/>
      <c r="N276" s="103"/>
      <c r="O276" s="100"/>
      <c r="P276" s="103"/>
      <c r="Q276" s="103"/>
      <c r="R276" s="103"/>
      <c r="S276" s="103"/>
      <c r="T276" s="103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1"/>
      <c r="AI276" s="100"/>
      <c r="AJ276" s="100"/>
      <c r="AK276" s="100"/>
      <c r="AL276" s="100"/>
      <c r="AM276" s="100"/>
      <c r="AN276" s="100"/>
      <c r="AO276" s="100"/>
      <c r="AP276" s="100"/>
      <c r="AQ276" s="100"/>
      <c r="AR276" s="100"/>
      <c r="AS276" s="100"/>
      <c r="AT276" s="100"/>
      <c r="AU276" s="100"/>
      <c r="AV276" s="100"/>
      <c r="AW276" s="100"/>
      <c r="AX276" s="100"/>
      <c r="AY276" s="100"/>
      <c r="AZ276" s="100"/>
      <c r="BA276" s="100"/>
      <c r="BB276" s="100"/>
      <c r="BC276" s="100"/>
      <c r="BD276" s="100"/>
      <c r="BE276" s="100"/>
      <c r="BF276" s="100"/>
      <c r="BG276" s="100"/>
      <c r="BH276" s="100"/>
      <c r="BI276" s="100"/>
      <c r="BJ276" s="100"/>
      <c r="BK276" s="100"/>
      <c r="BL276" s="100"/>
      <c r="BM276" s="100"/>
      <c r="BN276" s="100"/>
      <c r="BO276" s="100"/>
      <c r="BP276" s="100"/>
      <c r="BQ276" s="100"/>
      <c r="BR276" s="100"/>
      <c r="BS276" s="100"/>
      <c r="BT276" s="100"/>
      <c r="BU276" s="100"/>
      <c r="BV276" s="100"/>
      <c r="BW276" s="100"/>
      <c r="BX276" s="100"/>
      <c r="BY276" s="100"/>
      <c r="BZ276" s="223"/>
      <c r="CA276" s="224"/>
      <c r="CB276" s="223"/>
      <c r="CC276" s="225"/>
      <c r="CD276" s="225"/>
      <c r="CE276" s="225"/>
      <c r="CF276" s="225"/>
      <c r="CG276" s="225"/>
      <c r="CH276" s="225"/>
      <c r="CI276" s="225"/>
      <c r="CJ276" s="225"/>
      <c r="CK276" s="225"/>
      <c r="CL276" s="225"/>
      <c r="CM276" s="225"/>
      <c r="CN276" s="225"/>
      <c r="CO276" s="225"/>
      <c r="CP276" s="225"/>
      <c r="CQ276" s="225"/>
      <c r="CR276" s="225"/>
      <c r="CS276" s="225"/>
      <c r="CT276" s="225"/>
      <c r="CU276" s="225"/>
      <c r="CV276" s="225"/>
      <c r="CW276" s="225"/>
      <c r="CX276" s="223"/>
      <c r="CY276" s="223"/>
      <c r="CZ276" s="226"/>
      <c r="DA276" s="226"/>
    </row>
    <row r="277">
      <c r="A277" s="100"/>
      <c r="B277" s="100"/>
      <c r="C277" s="100"/>
      <c r="D277" s="103"/>
      <c r="E277" s="103"/>
      <c r="F277" s="103"/>
      <c r="G277" s="103"/>
      <c r="H277" s="103"/>
      <c r="I277" s="103"/>
      <c r="J277" s="100"/>
      <c r="K277" s="100"/>
      <c r="L277" s="101"/>
      <c r="M277" s="102"/>
      <c r="N277" s="103"/>
      <c r="O277" s="100"/>
      <c r="P277" s="103"/>
      <c r="Q277" s="103"/>
      <c r="R277" s="103"/>
      <c r="S277" s="103"/>
      <c r="T277" s="103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1"/>
      <c r="AI277" s="100"/>
      <c r="AJ277" s="100"/>
      <c r="AK277" s="100"/>
      <c r="AL277" s="100"/>
      <c r="AM277" s="100"/>
      <c r="AN277" s="100"/>
      <c r="AO277" s="100"/>
      <c r="AP277" s="100"/>
      <c r="AQ277" s="100"/>
      <c r="AR277" s="100"/>
      <c r="AS277" s="100"/>
      <c r="AT277" s="100"/>
      <c r="AU277" s="100"/>
      <c r="AV277" s="100"/>
      <c r="AW277" s="100"/>
      <c r="AX277" s="100"/>
      <c r="AY277" s="100"/>
      <c r="AZ277" s="100"/>
      <c r="BA277" s="100"/>
      <c r="BB277" s="100"/>
      <c r="BC277" s="100"/>
      <c r="BD277" s="100"/>
      <c r="BE277" s="100"/>
      <c r="BF277" s="100"/>
      <c r="BG277" s="100"/>
      <c r="BH277" s="100"/>
      <c r="BI277" s="100"/>
      <c r="BJ277" s="100"/>
      <c r="BK277" s="100"/>
      <c r="BL277" s="100"/>
      <c r="BM277" s="100"/>
      <c r="BN277" s="100"/>
      <c r="BO277" s="100"/>
      <c r="BP277" s="100"/>
      <c r="BQ277" s="100"/>
      <c r="BR277" s="100"/>
      <c r="BS277" s="100"/>
      <c r="BT277" s="100"/>
      <c r="BU277" s="100"/>
      <c r="BV277" s="100"/>
      <c r="BW277" s="100"/>
      <c r="BX277" s="100"/>
      <c r="BY277" s="100"/>
      <c r="BZ277" s="223"/>
      <c r="CA277" s="224"/>
      <c r="CB277" s="223"/>
      <c r="CC277" s="225"/>
      <c r="CD277" s="225"/>
      <c r="CE277" s="225"/>
      <c r="CF277" s="225"/>
      <c r="CG277" s="225"/>
      <c r="CH277" s="225"/>
      <c r="CI277" s="225"/>
      <c r="CJ277" s="225"/>
      <c r="CK277" s="225"/>
      <c r="CL277" s="225"/>
      <c r="CM277" s="225"/>
      <c r="CN277" s="225"/>
      <c r="CO277" s="225"/>
      <c r="CP277" s="225"/>
      <c r="CQ277" s="225"/>
      <c r="CR277" s="225"/>
      <c r="CS277" s="225"/>
      <c r="CT277" s="225"/>
      <c r="CU277" s="225"/>
      <c r="CV277" s="225"/>
      <c r="CW277" s="225"/>
      <c r="CX277" s="223"/>
      <c r="CY277" s="223"/>
      <c r="CZ277" s="226"/>
      <c r="DA277" s="226"/>
    </row>
    <row r="278">
      <c r="A278" s="100"/>
      <c r="B278" s="100"/>
      <c r="C278" s="100"/>
      <c r="D278" s="103"/>
      <c r="E278" s="103"/>
      <c r="F278" s="103"/>
      <c r="G278" s="103"/>
      <c r="H278" s="103"/>
      <c r="I278" s="103"/>
      <c r="J278" s="100"/>
      <c r="K278" s="100"/>
      <c r="L278" s="101"/>
      <c r="M278" s="102"/>
      <c r="N278" s="103"/>
      <c r="O278" s="100"/>
      <c r="P278" s="103"/>
      <c r="Q278" s="103"/>
      <c r="R278" s="103"/>
      <c r="S278" s="103"/>
      <c r="T278" s="103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1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00"/>
      <c r="BI278" s="100"/>
      <c r="BJ278" s="100"/>
      <c r="BK278" s="100"/>
      <c r="BL278" s="100"/>
      <c r="BM278" s="100"/>
      <c r="BN278" s="100"/>
      <c r="BO278" s="100"/>
      <c r="BP278" s="100"/>
      <c r="BQ278" s="100"/>
      <c r="BR278" s="100"/>
      <c r="BS278" s="100"/>
      <c r="BT278" s="100"/>
      <c r="BU278" s="100"/>
      <c r="BV278" s="100"/>
      <c r="BW278" s="100"/>
      <c r="BX278" s="100"/>
      <c r="BY278" s="100"/>
      <c r="BZ278" s="223"/>
      <c r="CA278" s="224"/>
      <c r="CB278" s="223"/>
      <c r="CC278" s="225"/>
      <c r="CD278" s="225"/>
      <c r="CE278" s="225"/>
      <c r="CF278" s="225"/>
      <c r="CG278" s="225"/>
      <c r="CH278" s="225"/>
      <c r="CI278" s="225"/>
      <c r="CJ278" s="225"/>
      <c r="CK278" s="225"/>
      <c r="CL278" s="225"/>
      <c r="CM278" s="225"/>
      <c r="CN278" s="225"/>
      <c r="CO278" s="225"/>
      <c r="CP278" s="225"/>
      <c r="CQ278" s="225"/>
      <c r="CR278" s="225"/>
      <c r="CS278" s="225"/>
      <c r="CT278" s="225"/>
      <c r="CU278" s="225"/>
      <c r="CV278" s="225"/>
      <c r="CW278" s="225"/>
      <c r="CX278" s="223"/>
      <c r="CY278" s="223"/>
      <c r="CZ278" s="226"/>
      <c r="DA278" s="226"/>
    </row>
    <row r="279">
      <c r="A279" s="100"/>
      <c r="B279" s="100"/>
      <c r="C279" s="100"/>
      <c r="D279" s="103"/>
      <c r="E279" s="103"/>
      <c r="F279" s="103"/>
      <c r="G279" s="103"/>
      <c r="H279" s="103"/>
      <c r="I279" s="103"/>
      <c r="J279" s="100"/>
      <c r="K279" s="100"/>
      <c r="L279" s="101"/>
      <c r="M279" s="102"/>
      <c r="N279" s="103"/>
      <c r="O279" s="100"/>
      <c r="P279" s="103"/>
      <c r="Q279" s="103"/>
      <c r="R279" s="103"/>
      <c r="S279" s="103"/>
      <c r="T279" s="103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1"/>
      <c r="AI279" s="100"/>
      <c r="AJ279" s="100"/>
      <c r="AK279" s="100"/>
      <c r="AL279" s="100"/>
      <c r="AM279" s="100"/>
      <c r="AN279" s="100"/>
      <c r="AO279" s="100"/>
      <c r="AP279" s="100"/>
      <c r="AQ279" s="100"/>
      <c r="AR279" s="100"/>
      <c r="AS279" s="100"/>
      <c r="AT279" s="100"/>
      <c r="AU279" s="100"/>
      <c r="AV279" s="100"/>
      <c r="AW279" s="100"/>
      <c r="AX279" s="100"/>
      <c r="AY279" s="100"/>
      <c r="AZ279" s="100"/>
      <c r="BA279" s="100"/>
      <c r="BB279" s="100"/>
      <c r="BC279" s="100"/>
      <c r="BD279" s="100"/>
      <c r="BE279" s="100"/>
      <c r="BF279" s="100"/>
      <c r="BG279" s="100"/>
      <c r="BH279" s="100"/>
      <c r="BI279" s="100"/>
      <c r="BJ279" s="100"/>
      <c r="BK279" s="100"/>
      <c r="BL279" s="100"/>
      <c r="BM279" s="100"/>
      <c r="BN279" s="100"/>
      <c r="BO279" s="100"/>
      <c r="BP279" s="100"/>
      <c r="BQ279" s="100"/>
      <c r="BR279" s="100"/>
      <c r="BS279" s="100"/>
      <c r="BT279" s="100"/>
      <c r="BU279" s="100"/>
      <c r="BV279" s="100"/>
      <c r="BW279" s="100"/>
      <c r="BX279" s="100"/>
      <c r="BY279" s="100"/>
      <c r="BZ279" s="223"/>
      <c r="CA279" s="224"/>
      <c r="CB279" s="223"/>
      <c r="CC279" s="225"/>
      <c r="CD279" s="225"/>
      <c r="CE279" s="225"/>
      <c r="CF279" s="225"/>
      <c r="CG279" s="225"/>
      <c r="CH279" s="225"/>
      <c r="CI279" s="225"/>
      <c r="CJ279" s="225"/>
      <c r="CK279" s="225"/>
      <c r="CL279" s="225"/>
      <c r="CM279" s="225"/>
      <c r="CN279" s="225"/>
      <c r="CO279" s="225"/>
      <c r="CP279" s="225"/>
      <c r="CQ279" s="225"/>
      <c r="CR279" s="225"/>
      <c r="CS279" s="225"/>
      <c r="CT279" s="225"/>
      <c r="CU279" s="225"/>
      <c r="CV279" s="225"/>
      <c r="CW279" s="225"/>
      <c r="CX279" s="223"/>
      <c r="CY279" s="223"/>
      <c r="CZ279" s="226"/>
      <c r="DA279" s="226"/>
    </row>
    <row r="280">
      <c r="A280" s="100"/>
      <c r="B280" s="100"/>
      <c r="C280" s="100"/>
      <c r="D280" s="103"/>
      <c r="E280" s="103"/>
      <c r="F280" s="103"/>
      <c r="G280" s="103"/>
      <c r="H280" s="103"/>
      <c r="I280" s="103"/>
      <c r="J280" s="100"/>
      <c r="K280" s="100"/>
      <c r="L280" s="101"/>
      <c r="M280" s="102"/>
      <c r="N280" s="103"/>
      <c r="O280" s="100"/>
      <c r="P280" s="103"/>
      <c r="Q280" s="103"/>
      <c r="R280" s="103"/>
      <c r="S280" s="103"/>
      <c r="T280" s="103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1"/>
      <c r="AI280" s="100"/>
      <c r="AJ280" s="100"/>
      <c r="AK280" s="100"/>
      <c r="AL280" s="100"/>
      <c r="AM280" s="100"/>
      <c r="AN280" s="100"/>
      <c r="AO280" s="100"/>
      <c r="AP280" s="100"/>
      <c r="AQ280" s="100"/>
      <c r="AR280" s="100"/>
      <c r="AS280" s="100"/>
      <c r="AT280" s="100"/>
      <c r="AU280" s="100"/>
      <c r="AV280" s="100"/>
      <c r="AW280" s="100"/>
      <c r="AX280" s="100"/>
      <c r="AY280" s="100"/>
      <c r="AZ280" s="100"/>
      <c r="BA280" s="100"/>
      <c r="BB280" s="100"/>
      <c r="BC280" s="100"/>
      <c r="BD280" s="100"/>
      <c r="BE280" s="100"/>
      <c r="BF280" s="100"/>
      <c r="BG280" s="100"/>
      <c r="BH280" s="100"/>
      <c r="BI280" s="100"/>
      <c r="BJ280" s="100"/>
      <c r="BK280" s="100"/>
      <c r="BL280" s="100"/>
      <c r="BM280" s="100"/>
      <c r="BN280" s="100"/>
      <c r="BO280" s="100"/>
      <c r="BP280" s="100"/>
      <c r="BQ280" s="100"/>
      <c r="BR280" s="100"/>
      <c r="BS280" s="100"/>
      <c r="BT280" s="100"/>
      <c r="BU280" s="100"/>
      <c r="BV280" s="100"/>
      <c r="BW280" s="100"/>
      <c r="BX280" s="100"/>
      <c r="BY280" s="100"/>
      <c r="BZ280" s="223"/>
      <c r="CA280" s="224"/>
      <c r="CB280" s="223"/>
      <c r="CC280" s="225"/>
      <c r="CD280" s="225"/>
      <c r="CE280" s="225"/>
      <c r="CF280" s="225"/>
      <c r="CG280" s="225"/>
      <c r="CH280" s="225"/>
      <c r="CI280" s="225"/>
      <c r="CJ280" s="225"/>
      <c r="CK280" s="225"/>
      <c r="CL280" s="225"/>
      <c r="CM280" s="225"/>
      <c r="CN280" s="225"/>
      <c r="CO280" s="225"/>
      <c r="CP280" s="225"/>
      <c r="CQ280" s="225"/>
      <c r="CR280" s="225"/>
      <c r="CS280" s="225"/>
      <c r="CT280" s="225"/>
      <c r="CU280" s="225"/>
      <c r="CV280" s="225"/>
      <c r="CW280" s="225"/>
      <c r="CX280" s="223"/>
      <c r="CY280" s="223"/>
      <c r="CZ280" s="226"/>
      <c r="DA280" s="226"/>
    </row>
    <row r="281">
      <c r="A281" s="100"/>
      <c r="B281" s="100"/>
      <c r="C281" s="100"/>
      <c r="D281" s="103"/>
      <c r="E281" s="103"/>
      <c r="F281" s="103"/>
      <c r="G281" s="103"/>
      <c r="H281" s="103"/>
      <c r="I281" s="103"/>
      <c r="J281" s="100"/>
      <c r="K281" s="100"/>
      <c r="L281" s="101"/>
      <c r="M281" s="102"/>
      <c r="N281" s="103"/>
      <c r="O281" s="100"/>
      <c r="P281" s="103"/>
      <c r="Q281" s="103"/>
      <c r="R281" s="103"/>
      <c r="S281" s="103"/>
      <c r="T281" s="103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01"/>
      <c r="AI281" s="100"/>
      <c r="AJ281" s="100"/>
      <c r="AK281" s="100"/>
      <c r="AL281" s="100"/>
      <c r="AM281" s="100"/>
      <c r="AN281" s="100"/>
      <c r="AO281" s="100"/>
      <c r="AP281" s="100"/>
      <c r="AQ281" s="100"/>
      <c r="AR281" s="100"/>
      <c r="AS281" s="100"/>
      <c r="AT281" s="100"/>
      <c r="AU281" s="100"/>
      <c r="AV281" s="100"/>
      <c r="AW281" s="100"/>
      <c r="AX281" s="100"/>
      <c r="AY281" s="100"/>
      <c r="AZ281" s="100"/>
      <c r="BA281" s="100"/>
      <c r="BB281" s="100"/>
      <c r="BC281" s="100"/>
      <c r="BD281" s="100"/>
      <c r="BE281" s="100"/>
      <c r="BF281" s="100"/>
      <c r="BG281" s="100"/>
      <c r="BH281" s="100"/>
      <c r="BI281" s="100"/>
      <c r="BJ281" s="100"/>
      <c r="BK281" s="100"/>
      <c r="BL281" s="100"/>
      <c r="BM281" s="100"/>
      <c r="BN281" s="100"/>
      <c r="BO281" s="100"/>
      <c r="BP281" s="100"/>
      <c r="BQ281" s="100"/>
      <c r="BR281" s="100"/>
      <c r="BS281" s="100"/>
      <c r="BT281" s="100"/>
      <c r="BU281" s="100"/>
      <c r="BV281" s="100"/>
      <c r="BW281" s="100"/>
      <c r="BX281" s="100"/>
      <c r="BY281" s="100"/>
      <c r="BZ281" s="223"/>
      <c r="CA281" s="224"/>
      <c r="CB281" s="223"/>
      <c r="CC281" s="225"/>
      <c r="CD281" s="225"/>
      <c r="CE281" s="225"/>
      <c r="CF281" s="225"/>
      <c r="CG281" s="225"/>
      <c r="CH281" s="225"/>
      <c r="CI281" s="225"/>
      <c r="CJ281" s="225"/>
      <c r="CK281" s="225"/>
      <c r="CL281" s="225"/>
      <c r="CM281" s="225"/>
      <c r="CN281" s="225"/>
      <c r="CO281" s="225"/>
      <c r="CP281" s="225"/>
      <c r="CQ281" s="225"/>
      <c r="CR281" s="225"/>
      <c r="CS281" s="225"/>
      <c r="CT281" s="225"/>
      <c r="CU281" s="225"/>
      <c r="CV281" s="225"/>
      <c r="CW281" s="225"/>
      <c r="CX281" s="223"/>
      <c r="CY281" s="223"/>
      <c r="CZ281" s="226"/>
      <c r="DA281" s="226"/>
    </row>
    <row r="282">
      <c r="A282" s="100"/>
      <c r="B282" s="100"/>
      <c r="C282" s="100"/>
      <c r="D282" s="103"/>
      <c r="E282" s="103"/>
      <c r="F282" s="103"/>
      <c r="G282" s="103"/>
      <c r="H282" s="103"/>
      <c r="I282" s="103"/>
      <c r="J282" s="100"/>
      <c r="K282" s="100"/>
      <c r="L282" s="101"/>
      <c r="M282" s="102"/>
      <c r="N282" s="103"/>
      <c r="O282" s="100"/>
      <c r="P282" s="103"/>
      <c r="Q282" s="103"/>
      <c r="R282" s="103"/>
      <c r="S282" s="103"/>
      <c r="T282" s="103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01"/>
      <c r="AI282" s="100"/>
      <c r="AJ282" s="100"/>
      <c r="AK282" s="100"/>
      <c r="AL282" s="100"/>
      <c r="AM282" s="100"/>
      <c r="AN282" s="100"/>
      <c r="AO282" s="100"/>
      <c r="AP282" s="100"/>
      <c r="AQ282" s="100"/>
      <c r="AR282" s="100"/>
      <c r="AS282" s="100"/>
      <c r="AT282" s="100"/>
      <c r="AU282" s="100"/>
      <c r="AV282" s="100"/>
      <c r="AW282" s="100"/>
      <c r="AX282" s="100"/>
      <c r="AY282" s="100"/>
      <c r="AZ282" s="100"/>
      <c r="BA282" s="100"/>
      <c r="BB282" s="100"/>
      <c r="BC282" s="100"/>
      <c r="BD282" s="100"/>
      <c r="BE282" s="100"/>
      <c r="BF282" s="100"/>
      <c r="BG282" s="100"/>
      <c r="BH282" s="100"/>
      <c r="BI282" s="100"/>
      <c r="BJ282" s="100"/>
      <c r="BK282" s="100"/>
      <c r="BL282" s="100"/>
      <c r="BM282" s="100"/>
      <c r="BN282" s="100"/>
      <c r="BO282" s="100"/>
      <c r="BP282" s="100"/>
      <c r="BQ282" s="100"/>
      <c r="BR282" s="100"/>
      <c r="BS282" s="100"/>
      <c r="BT282" s="100"/>
      <c r="BU282" s="100"/>
      <c r="BV282" s="100"/>
      <c r="BW282" s="100"/>
      <c r="BX282" s="100"/>
      <c r="BY282" s="100"/>
      <c r="BZ282" s="223"/>
      <c r="CA282" s="224"/>
      <c r="CB282" s="223"/>
      <c r="CC282" s="225"/>
      <c r="CD282" s="225"/>
      <c r="CE282" s="225"/>
      <c r="CF282" s="225"/>
      <c r="CG282" s="225"/>
      <c r="CH282" s="225"/>
      <c r="CI282" s="225"/>
      <c r="CJ282" s="225"/>
      <c r="CK282" s="225"/>
      <c r="CL282" s="225"/>
      <c r="CM282" s="225"/>
      <c r="CN282" s="225"/>
      <c r="CO282" s="225"/>
      <c r="CP282" s="225"/>
      <c r="CQ282" s="225"/>
      <c r="CR282" s="225"/>
      <c r="CS282" s="225"/>
      <c r="CT282" s="225"/>
      <c r="CU282" s="225"/>
      <c r="CV282" s="225"/>
      <c r="CW282" s="225"/>
      <c r="CX282" s="223"/>
      <c r="CY282" s="223"/>
      <c r="CZ282" s="226"/>
      <c r="DA282" s="226"/>
    </row>
    <row r="283">
      <c r="A283" s="100"/>
      <c r="B283" s="100"/>
      <c r="C283" s="100"/>
      <c r="D283" s="103"/>
      <c r="E283" s="103"/>
      <c r="F283" s="103"/>
      <c r="G283" s="103"/>
      <c r="H283" s="103"/>
      <c r="I283" s="103"/>
      <c r="J283" s="100"/>
      <c r="K283" s="100"/>
      <c r="L283" s="101"/>
      <c r="M283" s="102"/>
      <c r="N283" s="103"/>
      <c r="O283" s="100"/>
      <c r="P283" s="103"/>
      <c r="Q283" s="103"/>
      <c r="R283" s="103"/>
      <c r="S283" s="103"/>
      <c r="T283" s="103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1"/>
      <c r="AI283" s="100"/>
      <c r="AJ283" s="100"/>
      <c r="AK283" s="100"/>
      <c r="AL283" s="100"/>
      <c r="AM283" s="100"/>
      <c r="AN283" s="100"/>
      <c r="AO283" s="100"/>
      <c r="AP283" s="100"/>
      <c r="AQ283" s="100"/>
      <c r="AR283" s="100"/>
      <c r="AS283" s="100"/>
      <c r="AT283" s="100"/>
      <c r="AU283" s="100"/>
      <c r="AV283" s="100"/>
      <c r="AW283" s="100"/>
      <c r="AX283" s="100"/>
      <c r="AY283" s="100"/>
      <c r="AZ283" s="100"/>
      <c r="BA283" s="100"/>
      <c r="BB283" s="100"/>
      <c r="BC283" s="100"/>
      <c r="BD283" s="100"/>
      <c r="BE283" s="100"/>
      <c r="BF283" s="100"/>
      <c r="BG283" s="100"/>
      <c r="BH283" s="100"/>
      <c r="BI283" s="100"/>
      <c r="BJ283" s="100"/>
      <c r="BK283" s="100"/>
      <c r="BL283" s="100"/>
      <c r="BM283" s="100"/>
      <c r="BN283" s="100"/>
      <c r="BO283" s="100"/>
      <c r="BP283" s="100"/>
      <c r="BQ283" s="100"/>
      <c r="BR283" s="100"/>
      <c r="BS283" s="100"/>
      <c r="BT283" s="100"/>
      <c r="BU283" s="100"/>
      <c r="BV283" s="100"/>
      <c r="BW283" s="100"/>
      <c r="BX283" s="100"/>
      <c r="BY283" s="100"/>
      <c r="BZ283" s="223"/>
      <c r="CA283" s="224"/>
      <c r="CB283" s="223"/>
      <c r="CC283" s="225"/>
      <c r="CD283" s="225"/>
      <c r="CE283" s="225"/>
      <c r="CF283" s="225"/>
      <c r="CG283" s="225"/>
      <c r="CH283" s="225"/>
      <c r="CI283" s="225"/>
      <c r="CJ283" s="225"/>
      <c r="CK283" s="225"/>
      <c r="CL283" s="225"/>
      <c r="CM283" s="225"/>
      <c r="CN283" s="225"/>
      <c r="CO283" s="225"/>
      <c r="CP283" s="225"/>
      <c r="CQ283" s="225"/>
      <c r="CR283" s="225"/>
      <c r="CS283" s="225"/>
      <c r="CT283" s="225"/>
      <c r="CU283" s="225"/>
      <c r="CV283" s="225"/>
      <c r="CW283" s="225"/>
      <c r="CX283" s="223"/>
      <c r="CY283" s="223"/>
      <c r="CZ283" s="226"/>
      <c r="DA283" s="226"/>
    </row>
    <row r="284">
      <c r="A284" s="100"/>
      <c r="B284" s="100"/>
      <c r="C284" s="100"/>
      <c r="D284" s="103"/>
      <c r="E284" s="103"/>
      <c r="F284" s="103"/>
      <c r="G284" s="103"/>
      <c r="H284" s="103"/>
      <c r="I284" s="103"/>
      <c r="J284" s="100"/>
      <c r="K284" s="100"/>
      <c r="L284" s="101"/>
      <c r="M284" s="102"/>
      <c r="N284" s="103"/>
      <c r="O284" s="100"/>
      <c r="P284" s="103"/>
      <c r="Q284" s="103"/>
      <c r="R284" s="103"/>
      <c r="S284" s="103"/>
      <c r="T284" s="103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1"/>
      <c r="AI284" s="100"/>
      <c r="AJ284" s="100"/>
      <c r="AK284" s="100"/>
      <c r="AL284" s="100"/>
      <c r="AM284" s="100"/>
      <c r="AN284" s="100"/>
      <c r="AO284" s="100"/>
      <c r="AP284" s="100"/>
      <c r="AQ284" s="100"/>
      <c r="AR284" s="100"/>
      <c r="AS284" s="100"/>
      <c r="AT284" s="100"/>
      <c r="AU284" s="100"/>
      <c r="AV284" s="100"/>
      <c r="AW284" s="100"/>
      <c r="AX284" s="100"/>
      <c r="AY284" s="100"/>
      <c r="AZ284" s="100"/>
      <c r="BA284" s="100"/>
      <c r="BB284" s="100"/>
      <c r="BC284" s="100"/>
      <c r="BD284" s="100"/>
      <c r="BE284" s="100"/>
      <c r="BF284" s="100"/>
      <c r="BG284" s="100"/>
      <c r="BH284" s="100"/>
      <c r="BI284" s="100"/>
      <c r="BJ284" s="100"/>
      <c r="BK284" s="100"/>
      <c r="BL284" s="100"/>
      <c r="BM284" s="100"/>
      <c r="BN284" s="100"/>
      <c r="BO284" s="100"/>
      <c r="BP284" s="100"/>
      <c r="BQ284" s="100"/>
      <c r="BR284" s="100"/>
      <c r="BS284" s="100"/>
      <c r="BT284" s="100"/>
      <c r="BU284" s="100"/>
      <c r="BV284" s="100"/>
      <c r="BW284" s="100"/>
      <c r="BX284" s="100"/>
      <c r="BY284" s="100"/>
      <c r="BZ284" s="223"/>
      <c r="CA284" s="224"/>
      <c r="CB284" s="223"/>
      <c r="CC284" s="225"/>
      <c r="CD284" s="225"/>
      <c r="CE284" s="225"/>
      <c r="CF284" s="225"/>
      <c r="CG284" s="225"/>
      <c r="CH284" s="225"/>
      <c r="CI284" s="225"/>
      <c r="CJ284" s="225"/>
      <c r="CK284" s="225"/>
      <c r="CL284" s="225"/>
      <c r="CM284" s="225"/>
      <c r="CN284" s="225"/>
      <c r="CO284" s="225"/>
      <c r="CP284" s="225"/>
      <c r="CQ284" s="225"/>
      <c r="CR284" s="225"/>
      <c r="CS284" s="225"/>
      <c r="CT284" s="225"/>
      <c r="CU284" s="225"/>
      <c r="CV284" s="225"/>
      <c r="CW284" s="225"/>
      <c r="CX284" s="223"/>
      <c r="CY284" s="223"/>
      <c r="CZ284" s="226"/>
      <c r="DA284" s="226"/>
    </row>
    <row r="285">
      <c r="A285" s="100"/>
      <c r="B285" s="100"/>
      <c r="C285" s="100"/>
      <c r="D285" s="103"/>
      <c r="E285" s="103"/>
      <c r="F285" s="103"/>
      <c r="G285" s="103"/>
      <c r="H285" s="103"/>
      <c r="I285" s="103"/>
      <c r="J285" s="100"/>
      <c r="K285" s="100"/>
      <c r="L285" s="101"/>
      <c r="M285" s="102"/>
      <c r="N285" s="103"/>
      <c r="O285" s="100"/>
      <c r="P285" s="103"/>
      <c r="Q285" s="103"/>
      <c r="R285" s="103"/>
      <c r="S285" s="103"/>
      <c r="T285" s="103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01"/>
      <c r="AI285" s="100"/>
      <c r="AJ285" s="100"/>
      <c r="AK285" s="100"/>
      <c r="AL285" s="100"/>
      <c r="AM285" s="100"/>
      <c r="AN285" s="100"/>
      <c r="AO285" s="100"/>
      <c r="AP285" s="100"/>
      <c r="AQ285" s="100"/>
      <c r="AR285" s="100"/>
      <c r="AS285" s="100"/>
      <c r="AT285" s="100"/>
      <c r="AU285" s="100"/>
      <c r="AV285" s="100"/>
      <c r="AW285" s="100"/>
      <c r="AX285" s="100"/>
      <c r="AY285" s="100"/>
      <c r="AZ285" s="100"/>
      <c r="BA285" s="100"/>
      <c r="BB285" s="100"/>
      <c r="BC285" s="100"/>
      <c r="BD285" s="100"/>
      <c r="BE285" s="100"/>
      <c r="BF285" s="100"/>
      <c r="BG285" s="100"/>
      <c r="BH285" s="100"/>
      <c r="BI285" s="100"/>
      <c r="BJ285" s="100"/>
      <c r="BK285" s="100"/>
      <c r="BL285" s="100"/>
      <c r="BM285" s="100"/>
      <c r="BN285" s="100"/>
      <c r="BO285" s="100"/>
      <c r="BP285" s="100"/>
      <c r="BQ285" s="100"/>
      <c r="BR285" s="100"/>
      <c r="BS285" s="100"/>
      <c r="BT285" s="100"/>
      <c r="BU285" s="100"/>
      <c r="BV285" s="100"/>
      <c r="BW285" s="100"/>
      <c r="BX285" s="100"/>
      <c r="BY285" s="100"/>
      <c r="BZ285" s="223"/>
      <c r="CA285" s="224"/>
      <c r="CB285" s="223"/>
      <c r="CC285" s="225"/>
      <c r="CD285" s="225"/>
      <c r="CE285" s="225"/>
      <c r="CF285" s="225"/>
      <c r="CG285" s="225"/>
      <c r="CH285" s="225"/>
      <c r="CI285" s="225"/>
      <c r="CJ285" s="225"/>
      <c r="CK285" s="225"/>
      <c r="CL285" s="225"/>
      <c r="CM285" s="225"/>
      <c r="CN285" s="225"/>
      <c r="CO285" s="225"/>
      <c r="CP285" s="225"/>
      <c r="CQ285" s="225"/>
      <c r="CR285" s="225"/>
      <c r="CS285" s="225"/>
      <c r="CT285" s="225"/>
      <c r="CU285" s="225"/>
      <c r="CV285" s="225"/>
      <c r="CW285" s="225"/>
      <c r="CX285" s="223"/>
      <c r="CY285" s="223"/>
      <c r="CZ285" s="226"/>
      <c r="DA285" s="226"/>
    </row>
    <row r="286">
      <c r="A286" s="100"/>
      <c r="B286" s="100"/>
      <c r="C286" s="100"/>
      <c r="D286" s="103"/>
      <c r="E286" s="103"/>
      <c r="F286" s="103"/>
      <c r="G286" s="103"/>
      <c r="H286" s="103"/>
      <c r="I286" s="103"/>
      <c r="J286" s="100"/>
      <c r="K286" s="100"/>
      <c r="L286" s="101"/>
      <c r="M286" s="102"/>
      <c r="N286" s="103"/>
      <c r="O286" s="100"/>
      <c r="P286" s="103"/>
      <c r="Q286" s="103"/>
      <c r="R286" s="103"/>
      <c r="S286" s="103"/>
      <c r="T286" s="103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01"/>
      <c r="AI286" s="100"/>
      <c r="AJ286" s="100"/>
      <c r="AK286" s="100"/>
      <c r="AL286" s="100"/>
      <c r="AM286" s="100"/>
      <c r="AN286" s="100"/>
      <c r="AO286" s="100"/>
      <c r="AP286" s="100"/>
      <c r="AQ286" s="100"/>
      <c r="AR286" s="100"/>
      <c r="AS286" s="100"/>
      <c r="AT286" s="100"/>
      <c r="AU286" s="100"/>
      <c r="AV286" s="100"/>
      <c r="AW286" s="100"/>
      <c r="AX286" s="100"/>
      <c r="AY286" s="100"/>
      <c r="AZ286" s="100"/>
      <c r="BA286" s="100"/>
      <c r="BB286" s="100"/>
      <c r="BC286" s="100"/>
      <c r="BD286" s="100"/>
      <c r="BE286" s="100"/>
      <c r="BF286" s="100"/>
      <c r="BG286" s="100"/>
      <c r="BH286" s="100"/>
      <c r="BI286" s="100"/>
      <c r="BJ286" s="100"/>
      <c r="BK286" s="100"/>
      <c r="BL286" s="100"/>
      <c r="BM286" s="100"/>
      <c r="BN286" s="100"/>
      <c r="BO286" s="100"/>
      <c r="BP286" s="100"/>
      <c r="BQ286" s="100"/>
      <c r="BR286" s="100"/>
      <c r="BS286" s="100"/>
      <c r="BT286" s="100"/>
      <c r="BU286" s="100"/>
      <c r="BV286" s="100"/>
      <c r="BW286" s="100"/>
      <c r="BX286" s="100"/>
      <c r="BY286" s="100"/>
      <c r="BZ286" s="223"/>
      <c r="CA286" s="224"/>
      <c r="CB286" s="223"/>
      <c r="CC286" s="225"/>
      <c r="CD286" s="225"/>
      <c r="CE286" s="225"/>
      <c r="CF286" s="225"/>
      <c r="CG286" s="225"/>
      <c r="CH286" s="225"/>
      <c r="CI286" s="225"/>
      <c r="CJ286" s="225"/>
      <c r="CK286" s="225"/>
      <c r="CL286" s="225"/>
      <c r="CM286" s="225"/>
      <c r="CN286" s="225"/>
      <c r="CO286" s="225"/>
      <c r="CP286" s="225"/>
      <c r="CQ286" s="225"/>
      <c r="CR286" s="225"/>
      <c r="CS286" s="225"/>
      <c r="CT286" s="225"/>
      <c r="CU286" s="225"/>
      <c r="CV286" s="225"/>
      <c r="CW286" s="225"/>
      <c r="CX286" s="223"/>
      <c r="CY286" s="223"/>
      <c r="CZ286" s="226"/>
      <c r="DA286" s="226"/>
    </row>
    <row r="287">
      <c r="A287" s="100"/>
      <c r="B287" s="100"/>
      <c r="C287" s="100"/>
      <c r="D287" s="103"/>
      <c r="E287" s="103"/>
      <c r="F287" s="103"/>
      <c r="G287" s="103"/>
      <c r="H287" s="103"/>
      <c r="I287" s="103"/>
      <c r="J287" s="100"/>
      <c r="K287" s="100"/>
      <c r="L287" s="101"/>
      <c r="M287" s="102"/>
      <c r="N287" s="103"/>
      <c r="O287" s="100"/>
      <c r="P287" s="103"/>
      <c r="Q287" s="103"/>
      <c r="R287" s="103"/>
      <c r="S287" s="103"/>
      <c r="T287" s="103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01"/>
      <c r="AI287" s="100"/>
      <c r="AJ287" s="100"/>
      <c r="AK287" s="100"/>
      <c r="AL287" s="100"/>
      <c r="AM287" s="100"/>
      <c r="AN287" s="100"/>
      <c r="AO287" s="100"/>
      <c r="AP287" s="100"/>
      <c r="AQ287" s="100"/>
      <c r="AR287" s="100"/>
      <c r="AS287" s="100"/>
      <c r="AT287" s="100"/>
      <c r="AU287" s="100"/>
      <c r="AV287" s="100"/>
      <c r="AW287" s="100"/>
      <c r="AX287" s="100"/>
      <c r="AY287" s="100"/>
      <c r="AZ287" s="100"/>
      <c r="BA287" s="100"/>
      <c r="BB287" s="100"/>
      <c r="BC287" s="100"/>
      <c r="BD287" s="100"/>
      <c r="BE287" s="100"/>
      <c r="BF287" s="100"/>
      <c r="BG287" s="100"/>
      <c r="BH287" s="100"/>
      <c r="BI287" s="100"/>
      <c r="BJ287" s="100"/>
      <c r="BK287" s="100"/>
      <c r="BL287" s="100"/>
      <c r="BM287" s="100"/>
      <c r="BN287" s="100"/>
      <c r="BO287" s="100"/>
      <c r="BP287" s="100"/>
      <c r="BQ287" s="100"/>
      <c r="BR287" s="100"/>
      <c r="BS287" s="100"/>
      <c r="BT287" s="100"/>
      <c r="BU287" s="100"/>
      <c r="BV287" s="100"/>
      <c r="BW287" s="100"/>
      <c r="BX287" s="100"/>
      <c r="BY287" s="100"/>
      <c r="BZ287" s="223"/>
      <c r="CA287" s="224"/>
      <c r="CB287" s="223"/>
      <c r="CC287" s="225"/>
      <c r="CD287" s="225"/>
      <c r="CE287" s="225"/>
      <c r="CF287" s="225"/>
      <c r="CG287" s="225"/>
      <c r="CH287" s="225"/>
      <c r="CI287" s="225"/>
      <c r="CJ287" s="225"/>
      <c r="CK287" s="225"/>
      <c r="CL287" s="225"/>
      <c r="CM287" s="225"/>
      <c r="CN287" s="225"/>
      <c r="CO287" s="225"/>
      <c r="CP287" s="225"/>
      <c r="CQ287" s="225"/>
      <c r="CR287" s="225"/>
      <c r="CS287" s="225"/>
      <c r="CT287" s="225"/>
      <c r="CU287" s="225"/>
      <c r="CV287" s="225"/>
      <c r="CW287" s="225"/>
      <c r="CX287" s="223"/>
      <c r="CY287" s="223"/>
      <c r="CZ287" s="226"/>
      <c r="DA287" s="226"/>
    </row>
    <row r="288" ht="18.75" customHeight="1">
      <c r="A288" s="1681" t="s">
        <v>2729</v>
      </c>
      <c r="B288" s="1682"/>
      <c r="C288" s="1682"/>
      <c r="D288" s="1683"/>
      <c r="E288" s="1682"/>
      <c r="F288" s="1682"/>
      <c r="G288" s="1682"/>
      <c r="H288" s="1682"/>
      <c r="I288" s="1683"/>
      <c r="J288" s="1682"/>
      <c r="K288" s="1682"/>
      <c r="L288" s="1684"/>
      <c r="M288" s="1685"/>
      <c r="N288" s="1683"/>
      <c r="O288" s="1682"/>
      <c r="P288" s="1682"/>
      <c r="Q288" s="1682"/>
      <c r="R288" s="1682"/>
      <c r="S288" s="1682"/>
      <c r="T288" s="1682"/>
      <c r="U288" s="1682"/>
      <c r="V288" s="1682"/>
      <c r="W288" s="1682"/>
      <c r="X288" s="1682"/>
      <c r="Y288" s="1682"/>
      <c r="Z288" s="1682"/>
      <c r="AA288" s="1682"/>
      <c r="AB288" s="1682"/>
      <c r="AC288" s="1682"/>
      <c r="AD288" s="1682"/>
      <c r="AE288" s="1682"/>
      <c r="AF288" s="1682"/>
      <c r="AG288" s="1682"/>
      <c r="AH288" s="1684"/>
      <c r="AI288" s="1682"/>
      <c r="AJ288" s="1682"/>
      <c r="AK288" s="1682"/>
      <c r="AL288" s="1682"/>
      <c r="AM288" s="1682"/>
      <c r="AN288" s="1682"/>
      <c r="AO288" s="1682"/>
      <c r="AP288" s="1682"/>
      <c r="AQ288" s="1682"/>
      <c r="AR288" s="1682"/>
      <c r="AS288" s="1682"/>
      <c r="AT288" s="1682"/>
      <c r="AU288" s="1682"/>
      <c r="AV288" s="1682"/>
      <c r="AW288" s="1682"/>
      <c r="AX288" s="1682"/>
      <c r="AY288" s="1682"/>
      <c r="AZ288" s="1682"/>
      <c r="BA288" s="1682"/>
      <c r="BB288" s="1682"/>
      <c r="BC288" s="1682"/>
      <c r="BD288" s="1682"/>
      <c r="BE288" s="1682"/>
      <c r="BF288" s="1682"/>
      <c r="BG288" s="1682"/>
      <c r="BH288" s="1682"/>
      <c r="BI288" s="1682"/>
      <c r="BJ288" s="1682"/>
      <c r="BK288" s="1682"/>
      <c r="BL288" s="1682"/>
      <c r="BM288" s="1682"/>
      <c r="BN288" s="1682"/>
      <c r="BO288" s="1682"/>
      <c r="BP288" s="1682"/>
      <c r="BQ288" s="1682"/>
      <c r="BR288" s="1682"/>
      <c r="BS288" s="1682"/>
      <c r="BT288" s="1682"/>
      <c r="BU288" s="1682"/>
      <c r="BV288" s="1682"/>
      <c r="BW288" s="1682"/>
      <c r="BX288" s="1682"/>
      <c r="BY288" s="1682"/>
      <c r="BZ288" s="1682"/>
      <c r="CA288" s="1684"/>
      <c r="CB288" s="1682"/>
      <c r="CC288" s="1686"/>
      <c r="CD288" s="1686"/>
      <c r="CE288" s="1686"/>
      <c r="CF288" s="1686"/>
      <c r="CG288" s="1686"/>
      <c r="CH288" s="1686"/>
      <c r="CI288" s="1686"/>
      <c r="CJ288" s="1686"/>
      <c r="CK288" s="1686"/>
      <c r="CL288" s="1686"/>
      <c r="CM288" s="1686"/>
      <c r="CN288" s="1686"/>
      <c r="CO288" s="1686"/>
      <c r="CP288" s="1686"/>
      <c r="CQ288" s="1686"/>
      <c r="CR288" s="1686"/>
      <c r="CS288" s="1686"/>
      <c r="CT288" s="1686"/>
      <c r="CU288" s="1686"/>
      <c r="CV288" s="1686"/>
      <c r="CW288" s="1686"/>
      <c r="CX288" s="1682"/>
      <c r="CY288" s="1682"/>
      <c r="CZ288" s="1687"/>
      <c r="DA288" s="1687"/>
      <c r="DB288" s="1688"/>
      <c r="DC288" s="1365"/>
      <c r="DD288" s="1365"/>
      <c r="DE288" s="1365"/>
    </row>
    <row r="289" ht="31.5" customHeight="1">
      <c r="A289" s="677" t="s">
        <v>0</v>
      </c>
      <c r="B289" s="678" t="s">
        <v>44</v>
      </c>
      <c r="C289" s="680" t="s">
        <v>45</v>
      </c>
      <c r="D289" s="680" t="s">
        <v>46</v>
      </c>
      <c r="E289" s="680" t="s">
        <v>47</v>
      </c>
      <c r="F289" s="680" t="s">
        <v>48</v>
      </c>
      <c r="G289" s="681" t="s">
        <v>49</v>
      </c>
      <c r="H289" s="682" t="s">
        <v>50</v>
      </c>
      <c r="I289" s="683" t="s">
        <v>51</v>
      </c>
      <c r="J289" s="682" t="s">
        <v>52</v>
      </c>
      <c r="K289" s="684" t="s">
        <v>53</v>
      </c>
      <c r="L289" s="684" t="s">
        <v>54</v>
      </c>
      <c r="M289" s="685" t="s">
        <v>55</v>
      </c>
      <c r="N289" s="680" t="s">
        <v>56</v>
      </c>
      <c r="O289" s="684" t="s">
        <v>115</v>
      </c>
      <c r="P289" s="686" t="s">
        <v>57</v>
      </c>
      <c r="Q289" s="687"/>
      <c r="R289" s="687" t="s">
        <v>1789</v>
      </c>
      <c r="S289" s="687" t="s">
        <v>805</v>
      </c>
      <c r="T289" s="1689" t="s">
        <v>66</v>
      </c>
      <c r="U289" s="688" t="s">
        <v>118</v>
      </c>
      <c r="V289" s="688" t="s">
        <v>392</v>
      </c>
      <c r="W289" s="689" t="s">
        <v>57</v>
      </c>
      <c r="X289" s="690"/>
      <c r="Y289" s="689" t="s">
        <v>59</v>
      </c>
      <c r="Z289" s="690"/>
      <c r="AA289" s="688" t="s">
        <v>119</v>
      </c>
      <c r="AB289" s="691" t="s">
        <v>60</v>
      </c>
      <c r="AC289" s="691" t="s">
        <v>120</v>
      </c>
      <c r="AD289" s="688" t="s">
        <v>62</v>
      </c>
      <c r="AE289" s="689" t="s">
        <v>138</v>
      </c>
      <c r="AF289" s="690"/>
      <c r="AG289" s="690"/>
      <c r="AH289" s="690"/>
      <c r="AI289" s="688"/>
      <c r="AJ289" s="689" t="s">
        <v>122</v>
      </c>
      <c r="AK289" s="690"/>
      <c r="AL289" s="688" t="s">
        <v>123</v>
      </c>
      <c r="AM289" s="688"/>
      <c r="AN289" s="688"/>
      <c r="AO289" s="688"/>
      <c r="AP289" s="688"/>
      <c r="AQ289" s="688"/>
      <c r="AR289" s="688"/>
      <c r="AS289" s="688" t="s">
        <v>53</v>
      </c>
      <c r="AT289" s="688"/>
      <c r="AU289" s="689" t="s">
        <v>1791</v>
      </c>
      <c r="AV289" s="690"/>
      <c r="AW289" s="690"/>
      <c r="AX289" s="688"/>
      <c r="AY289" s="689" t="s">
        <v>124</v>
      </c>
      <c r="AZ289" s="690"/>
      <c r="BA289" s="690"/>
      <c r="BB289" s="690"/>
      <c r="BC289" s="690"/>
      <c r="BD289" s="690"/>
      <c r="BE289" s="690"/>
      <c r="BF289" s="690"/>
      <c r="BG289" s="690"/>
      <c r="BH289" s="690"/>
      <c r="BI289" s="690"/>
      <c r="BJ289" s="688"/>
      <c r="BK289" s="688"/>
      <c r="BL289" s="688"/>
      <c r="BM289" s="692"/>
      <c r="BN289" s="689" t="s">
        <v>125</v>
      </c>
      <c r="BO289" s="690"/>
      <c r="BP289" s="690"/>
      <c r="BQ289" s="689"/>
      <c r="BR289" s="690"/>
      <c r="BS289" s="690"/>
      <c r="BT289" s="690"/>
      <c r="BU289" s="690"/>
      <c r="BV289" s="689" t="s">
        <v>126</v>
      </c>
      <c r="BW289" s="690"/>
      <c r="BX289" s="690"/>
      <c r="BY289" s="692" t="s">
        <v>114</v>
      </c>
      <c r="BZ289" s="693"/>
      <c r="CA289" s="694" t="s">
        <v>806</v>
      </c>
      <c r="CB289" s="694"/>
      <c r="CC289" s="696"/>
      <c r="CD289" s="696"/>
      <c r="CE289" s="695" t="s">
        <v>63</v>
      </c>
      <c r="CF289" s="690"/>
      <c r="CG289" s="690"/>
      <c r="CH289" s="690"/>
      <c r="CI289" s="690"/>
      <c r="CJ289" s="690"/>
      <c r="CK289" s="690"/>
      <c r="CL289" s="690"/>
      <c r="CM289" s="690"/>
      <c r="CN289" s="690"/>
      <c r="CO289" s="690"/>
      <c r="CP289" s="690"/>
      <c r="CQ289" s="690"/>
      <c r="CR289" s="690"/>
      <c r="CS289" s="690"/>
      <c r="CT289" s="696"/>
      <c r="CU289" s="696"/>
      <c r="CV289" s="696"/>
      <c r="CW289" s="696"/>
      <c r="CX289" s="697"/>
      <c r="CY289" s="690"/>
      <c r="CZ289" s="1690"/>
      <c r="DA289" s="1690"/>
      <c r="DB289" s="1588"/>
      <c r="DC289" s="1588"/>
      <c r="DD289" s="1588"/>
      <c r="DE289" s="1588"/>
    </row>
    <row r="290">
      <c r="A290" s="1691"/>
      <c r="B290" s="1692"/>
      <c r="C290" s="1676"/>
      <c r="D290" s="1676"/>
      <c r="E290" s="1676"/>
      <c r="F290" s="1676"/>
      <c r="G290" s="1676"/>
      <c r="H290" s="1676"/>
      <c r="I290" s="1676"/>
      <c r="J290" s="1676"/>
      <c r="K290" s="1693" t="s">
        <v>65</v>
      </c>
      <c r="L290" s="1693" t="s">
        <v>66</v>
      </c>
      <c r="M290" s="1694"/>
      <c r="N290" s="1676"/>
      <c r="O290" s="1676"/>
      <c r="P290" s="1676"/>
      <c r="Q290" s="1695"/>
      <c r="R290" s="1696"/>
      <c r="S290" s="1696" t="s">
        <v>43</v>
      </c>
      <c r="T290" s="1697" t="s">
        <v>1797</v>
      </c>
      <c r="U290" s="1588"/>
      <c r="V290" s="1692"/>
      <c r="W290" s="1692" t="s">
        <v>67</v>
      </c>
      <c r="X290" s="1692" t="s">
        <v>68</v>
      </c>
      <c r="Y290" s="1692" t="s">
        <v>67</v>
      </c>
      <c r="Z290" s="1692" t="s">
        <v>68</v>
      </c>
      <c r="AA290" s="1698"/>
      <c r="AB290" s="1698"/>
      <c r="AC290" s="1698"/>
      <c r="AD290" s="1699" t="s">
        <v>69</v>
      </c>
      <c r="AE290" s="688" t="s">
        <v>135</v>
      </c>
      <c r="AF290" s="1699" t="s">
        <v>136</v>
      </c>
      <c r="AG290" s="1699" t="s">
        <v>137</v>
      </c>
      <c r="AH290" s="1699" t="s">
        <v>138</v>
      </c>
      <c r="AI290" s="1699" t="s">
        <v>139</v>
      </c>
      <c r="AJ290" s="1699" t="s">
        <v>140</v>
      </c>
      <c r="AK290" s="1699" t="s">
        <v>141</v>
      </c>
      <c r="AL290" s="1699" t="s">
        <v>142</v>
      </c>
      <c r="AM290" s="688" t="s">
        <v>1798</v>
      </c>
      <c r="AN290" s="688"/>
      <c r="AO290" s="688"/>
      <c r="AP290" s="688"/>
      <c r="AQ290" s="688" t="s">
        <v>1799</v>
      </c>
      <c r="AR290" s="1699" t="s">
        <v>146</v>
      </c>
      <c r="AS290" s="1698" t="s">
        <v>147</v>
      </c>
      <c r="AT290" s="1699" t="s">
        <v>148</v>
      </c>
      <c r="AU290" s="1699" t="s">
        <v>1800</v>
      </c>
      <c r="AV290" s="1699" t="s">
        <v>1801</v>
      </c>
      <c r="AW290" s="1699" t="s">
        <v>2730</v>
      </c>
      <c r="AX290" s="1699" t="s">
        <v>2731</v>
      </c>
      <c r="AY290" s="1699" t="s">
        <v>151</v>
      </c>
      <c r="AZ290" s="1699" t="s">
        <v>152</v>
      </c>
      <c r="BA290" s="1699" t="s">
        <v>153</v>
      </c>
      <c r="BB290" s="1699" t="s">
        <v>154</v>
      </c>
      <c r="BC290" s="1699" t="s">
        <v>155</v>
      </c>
      <c r="BD290" s="1699" t="s">
        <v>156</v>
      </c>
      <c r="BE290" s="1699" t="s">
        <v>2732</v>
      </c>
      <c r="BF290" s="1699" t="s">
        <v>158</v>
      </c>
      <c r="BG290" s="1699" t="s">
        <v>159</v>
      </c>
      <c r="BH290" s="1699" t="s">
        <v>2733</v>
      </c>
      <c r="BI290" s="1699" t="s">
        <v>161</v>
      </c>
      <c r="BJ290" s="1699" t="s">
        <v>162</v>
      </c>
      <c r="BK290" s="1699" t="s">
        <v>163</v>
      </c>
      <c r="BL290" s="1699" t="s">
        <v>164</v>
      </c>
      <c r="BM290" s="1699" t="s">
        <v>165</v>
      </c>
      <c r="BN290" s="1699" t="s">
        <v>166</v>
      </c>
      <c r="BO290" s="1699" t="s">
        <v>2734</v>
      </c>
      <c r="BP290" s="1699" t="s">
        <v>168</v>
      </c>
      <c r="BQ290" s="1699" t="s">
        <v>169</v>
      </c>
      <c r="BR290" s="1699" t="s">
        <v>170</v>
      </c>
      <c r="BS290" s="1699" t="s">
        <v>171</v>
      </c>
      <c r="BT290" s="1699" t="s">
        <v>172</v>
      </c>
      <c r="BU290" s="1699" t="s">
        <v>173</v>
      </c>
      <c r="BV290" s="1699" t="s">
        <v>174</v>
      </c>
      <c r="BW290" s="1699" t="s">
        <v>175</v>
      </c>
      <c r="BX290" s="1699" t="s">
        <v>176</v>
      </c>
      <c r="BY290" s="1698"/>
      <c r="BZ290" s="688" t="s">
        <v>1802</v>
      </c>
      <c r="CA290" s="688" t="s">
        <v>1803</v>
      </c>
      <c r="CB290" s="688"/>
      <c r="CC290" s="1700"/>
      <c r="CD290" s="1700"/>
      <c r="CE290" s="1700" t="s">
        <v>70</v>
      </c>
      <c r="CF290" s="1700" t="s">
        <v>71</v>
      </c>
      <c r="CG290" s="1700" t="s">
        <v>72</v>
      </c>
      <c r="CH290" s="1700" t="s">
        <v>73</v>
      </c>
      <c r="CI290" s="1700" t="s">
        <v>74</v>
      </c>
      <c r="CJ290" s="1700" t="s">
        <v>1805</v>
      </c>
      <c r="CK290" s="1700" t="s">
        <v>1806</v>
      </c>
      <c r="CL290" s="1700" t="s">
        <v>75</v>
      </c>
      <c r="CM290" s="1701" t="s">
        <v>76</v>
      </c>
      <c r="CN290" s="690"/>
      <c r="CO290" s="1700"/>
      <c r="CP290" s="1700" t="s">
        <v>77</v>
      </c>
      <c r="CQ290" s="1700" t="s">
        <v>78</v>
      </c>
      <c r="CR290" s="1700" t="s">
        <v>79</v>
      </c>
      <c r="CS290" s="1700" t="s">
        <v>80</v>
      </c>
      <c r="CT290" s="1700" t="s">
        <v>81</v>
      </c>
      <c r="CU290" s="1700" t="s">
        <v>82</v>
      </c>
      <c r="CV290" s="1701" t="s">
        <v>83</v>
      </c>
      <c r="CW290" s="690"/>
      <c r="CX290" s="688"/>
      <c r="CY290" s="688"/>
      <c r="CZ290" s="1702"/>
      <c r="DA290" s="1702"/>
    </row>
    <row r="291" ht="30.75" customHeight="1">
      <c r="A291" s="1703">
        <v>1.0</v>
      </c>
      <c r="B291" s="1704" t="s">
        <v>2398</v>
      </c>
      <c r="C291" s="1705" t="s">
        <v>6</v>
      </c>
      <c r="D291" s="1706" t="s">
        <v>2735</v>
      </c>
      <c r="E291" s="1705" t="s">
        <v>2736</v>
      </c>
      <c r="F291" s="1705" t="s">
        <v>2736</v>
      </c>
      <c r="G291" s="1707" t="s">
        <v>578</v>
      </c>
      <c r="H291" s="1708" t="s">
        <v>2737</v>
      </c>
      <c r="I291" s="1705" t="s">
        <v>2738</v>
      </c>
      <c r="J291" s="1705" t="s">
        <v>764</v>
      </c>
      <c r="K291" s="1709">
        <v>7500.0</v>
      </c>
      <c r="L291" s="1710">
        <v>0.0</v>
      </c>
      <c r="M291" s="1711" t="s">
        <v>2739</v>
      </c>
      <c r="N291" s="1707" t="s">
        <v>2740</v>
      </c>
      <c r="O291" s="1712"/>
      <c r="P291" s="1713"/>
      <c r="Q291" s="1707"/>
      <c r="R291" s="105"/>
      <c r="S291" s="247"/>
      <c r="T291" s="247"/>
      <c r="U291" s="54"/>
      <c r="V291" s="54"/>
      <c r="W291" s="63"/>
      <c r="X291" s="322"/>
      <c r="Y291" s="322"/>
      <c r="Z291" s="63"/>
      <c r="AA291" s="105"/>
      <c r="AB291" s="323"/>
      <c r="AC291" s="323"/>
      <c r="AD291" s="105"/>
      <c r="AE291" s="105"/>
      <c r="AF291" s="105"/>
      <c r="AG291" s="105"/>
      <c r="AH291" s="54"/>
      <c r="AI291" s="105"/>
      <c r="AJ291" s="255"/>
      <c r="AK291" s="255"/>
      <c r="AL291" s="255"/>
      <c r="AM291" s="278"/>
      <c r="AN291" s="278"/>
      <c r="AO291" s="278"/>
      <c r="AP291" s="278"/>
      <c r="AQ291" s="105"/>
      <c r="AR291" s="105"/>
      <c r="AS291" s="105"/>
      <c r="AT291" s="25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  <c r="BF291" s="105"/>
      <c r="BG291" s="105"/>
      <c r="BH291" s="105"/>
      <c r="BI291" s="105"/>
      <c r="BJ291" s="105"/>
      <c r="BK291" s="105"/>
      <c r="BL291" s="105"/>
      <c r="BM291" s="105"/>
      <c r="BN291" s="105"/>
      <c r="BO291" s="105"/>
      <c r="BP291" s="105"/>
      <c r="BQ291" s="105"/>
      <c r="BR291" s="105"/>
      <c r="BS291" s="105"/>
      <c r="BT291" s="105"/>
      <c r="BU291" s="105"/>
      <c r="BV291" s="105"/>
      <c r="BW291" s="105"/>
      <c r="BX291" s="105"/>
      <c r="BY291" s="105"/>
      <c r="BZ291" s="255"/>
      <c r="CA291" s="324"/>
      <c r="CB291" s="325"/>
      <c r="CC291" s="325"/>
      <c r="CD291" s="325"/>
      <c r="CE291" s="325"/>
      <c r="CF291" s="326"/>
      <c r="CG291" s="326"/>
      <c r="CH291" s="326"/>
      <c r="CI291" s="327"/>
      <c r="CJ291" s="63"/>
      <c r="CK291" s="274"/>
      <c r="CL291" s="325"/>
      <c r="CM291" s="327"/>
      <c r="CN291" s="63"/>
      <c r="CO291" s="274"/>
      <c r="CP291" s="274"/>
      <c r="CQ291" s="274"/>
      <c r="CR291" s="274"/>
      <c r="CS291" s="274"/>
      <c r="CT291" s="274"/>
      <c r="CU291" s="274"/>
      <c r="CV291" s="274"/>
      <c r="CW291" s="274"/>
      <c r="CX291" s="274"/>
      <c r="CY291" s="274"/>
      <c r="CZ291" s="167"/>
      <c r="DA291" s="167"/>
      <c r="DB291" s="104"/>
      <c r="DC291" s="104"/>
      <c r="DD291" s="104"/>
      <c r="DE291" s="104"/>
    </row>
    <row r="292" ht="58.5" customHeight="1">
      <c r="A292" s="602"/>
      <c r="B292" s="54"/>
      <c r="C292" s="57"/>
      <c r="D292" s="1714"/>
      <c r="E292" s="439"/>
      <c r="F292" s="439"/>
      <c r="G292" s="439"/>
      <c r="H292" s="439"/>
      <c r="I292" s="1556"/>
      <c r="J292" s="57"/>
      <c r="K292" s="297"/>
      <c r="L292" s="298"/>
      <c r="M292" s="473" t="s">
        <v>2741</v>
      </c>
      <c r="N292" s="58"/>
      <c r="O292" s="439"/>
      <c r="P292" s="62"/>
      <c r="Q292" s="58"/>
      <c r="R292" s="105"/>
      <c r="S292" s="247"/>
      <c r="T292" s="247"/>
      <c r="U292" s="54"/>
      <c r="V292" s="54"/>
      <c r="W292" s="63"/>
      <c r="X292" s="322"/>
      <c r="Y292" s="322"/>
      <c r="Z292" s="63"/>
      <c r="AA292" s="105"/>
      <c r="AB292" s="323"/>
      <c r="AC292" s="323"/>
      <c r="AD292" s="105"/>
      <c r="AE292" s="105"/>
      <c r="AF292" s="105"/>
      <c r="AG292" s="105"/>
      <c r="AH292" s="54"/>
      <c r="AI292" s="105"/>
      <c r="AJ292" s="255"/>
      <c r="AK292" s="255"/>
      <c r="AL292" s="255"/>
      <c r="AM292" s="278"/>
      <c r="AN292" s="278"/>
      <c r="AO292" s="278"/>
      <c r="AP292" s="278"/>
      <c r="AQ292" s="105"/>
      <c r="AR292" s="105"/>
      <c r="AS292" s="105"/>
      <c r="AT292" s="25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  <c r="BF292" s="105"/>
      <c r="BG292" s="105"/>
      <c r="BH292" s="105"/>
      <c r="BI292" s="105"/>
      <c r="BJ292" s="105"/>
      <c r="BK292" s="105"/>
      <c r="BL292" s="105"/>
      <c r="BM292" s="105"/>
      <c r="BN292" s="105"/>
      <c r="BO292" s="105"/>
      <c r="BP292" s="105"/>
      <c r="BQ292" s="105"/>
      <c r="BR292" s="105"/>
      <c r="BS292" s="105"/>
      <c r="BT292" s="105"/>
      <c r="BU292" s="105"/>
      <c r="BV292" s="105"/>
      <c r="BW292" s="105"/>
      <c r="BX292" s="105"/>
      <c r="BY292" s="105"/>
      <c r="BZ292" s="255"/>
      <c r="CA292" s="324"/>
      <c r="CB292" s="325"/>
      <c r="CC292" s="325"/>
      <c r="CD292" s="325"/>
      <c r="CE292" s="325"/>
      <c r="CF292" s="326"/>
      <c r="CG292" s="326"/>
      <c r="CH292" s="326"/>
      <c r="CI292" s="327"/>
      <c r="CJ292" s="63"/>
      <c r="CK292" s="274"/>
      <c r="CL292" s="325"/>
      <c r="CM292" s="327"/>
      <c r="CN292" s="63"/>
      <c r="CO292" s="274"/>
      <c r="CP292" s="274"/>
      <c r="CQ292" s="274"/>
      <c r="CR292" s="274"/>
      <c r="CS292" s="274"/>
      <c r="CT292" s="274"/>
      <c r="CU292" s="274"/>
      <c r="CV292" s="274"/>
      <c r="CW292" s="274"/>
      <c r="CX292" s="274"/>
      <c r="CY292" s="274"/>
      <c r="CZ292" s="167"/>
      <c r="DA292" s="167"/>
      <c r="DB292" s="104"/>
      <c r="DC292" s="104"/>
      <c r="DD292" s="104"/>
      <c r="DE292" s="104"/>
    </row>
    <row r="293" ht="30.75" customHeight="1">
      <c r="A293" s="602"/>
      <c r="B293" s="54"/>
      <c r="C293" s="57"/>
      <c r="D293" s="1714"/>
      <c r="E293" s="439"/>
      <c r="F293" s="439"/>
      <c r="G293" s="439"/>
      <c r="H293" s="439"/>
      <c r="I293" s="1556"/>
      <c r="J293" s="57"/>
      <c r="K293" s="297"/>
      <c r="L293" s="298"/>
      <c r="M293" s="473"/>
      <c r="N293" s="58"/>
      <c r="O293" s="439"/>
      <c r="P293" s="62"/>
      <c r="Q293" s="58"/>
      <c r="R293" s="105"/>
      <c r="S293" s="247"/>
      <c r="T293" s="247"/>
      <c r="U293" s="54"/>
      <c r="V293" s="54"/>
      <c r="W293" s="63"/>
      <c r="X293" s="322"/>
      <c r="Y293" s="322"/>
      <c r="Z293" s="63"/>
      <c r="AA293" s="105"/>
      <c r="AB293" s="323"/>
      <c r="AC293" s="323"/>
      <c r="AD293" s="105"/>
      <c r="AE293" s="105"/>
      <c r="AF293" s="105"/>
      <c r="AG293" s="105"/>
      <c r="AH293" s="54"/>
      <c r="AI293" s="105"/>
      <c r="AJ293" s="255"/>
      <c r="AK293" s="255"/>
      <c r="AL293" s="255"/>
      <c r="AM293" s="278"/>
      <c r="AN293" s="278"/>
      <c r="AO293" s="278"/>
      <c r="AP293" s="278"/>
      <c r="AQ293" s="105"/>
      <c r="AR293" s="105"/>
      <c r="AS293" s="105"/>
      <c r="AT293" s="25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  <c r="BF293" s="105"/>
      <c r="BG293" s="105"/>
      <c r="BH293" s="105"/>
      <c r="BI293" s="105"/>
      <c r="BJ293" s="105"/>
      <c r="BK293" s="105"/>
      <c r="BL293" s="105"/>
      <c r="BM293" s="105"/>
      <c r="BN293" s="105"/>
      <c r="BO293" s="105"/>
      <c r="BP293" s="105"/>
      <c r="BQ293" s="105"/>
      <c r="BR293" s="105"/>
      <c r="BS293" s="105"/>
      <c r="BT293" s="105"/>
      <c r="BU293" s="105"/>
      <c r="BV293" s="105"/>
      <c r="BW293" s="105"/>
      <c r="BX293" s="105"/>
      <c r="BY293" s="105"/>
      <c r="BZ293" s="255"/>
      <c r="CA293" s="324"/>
      <c r="CB293" s="325"/>
      <c r="CC293" s="325"/>
      <c r="CD293" s="325"/>
      <c r="CE293" s="325"/>
      <c r="CF293" s="326"/>
      <c r="CG293" s="326"/>
      <c r="CH293" s="326"/>
      <c r="CI293" s="327"/>
      <c r="CJ293" s="63"/>
      <c r="CK293" s="274"/>
      <c r="CL293" s="325"/>
      <c r="CM293" s="327"/>
      <c r="CN293" s="63"/>
      <c r="CO293" s="274"/>
      <c r="CP293" s="274"/>
      <c r="CQ293" s="274"/>
      <c r="CR293" s="274"/>
      <c r="CS293" s="274"/>
      <c r="CT293" s="274"/>
      <c r="CU293" s="274"/>
      <c r="CV293" s="274"/>
      <c r="CW293" s="274"/>
      <c r="CX293" s="274"/>
      <c r="CY293" s="274"/>
      <c r="CZ293" s="167"/>
      <c r="DA293" s="167"/>
      <c r="DB293" s="104"/>
      <c r="DC293" s="104"/>
      <c r="DD293" s="104"/>
      <c r="DE293" s="104"/>
    </row>
    <row r="294" ht="30.75" customHeight="1">
      <c r="A294" s="602"/>
      <c r="B294" s="54"/>
      <c r="C294" s="57"/>
      <c r="D294" s="1714"/>
      <c r="E294" s="439"/>
      <c r="F294" s="439"/>
      <c r="G294" s="439"/>
      <c r="H294" s="439"/>
      <c r="I294" s="1556"/>
      <c r="J294" s="57"/>
      <c r="K294" s="297"/>
      <c r="L294" s="298"/>
      <c r="M294" s="473"/>
      <c r="N294" s="58"/>
      <c r="O294" s="439"/>
      <c r="P294" s="62"/>
      <c r="Q294" s="58"/>
      <c r="R294" s="105"/>
      <c r="S294" s="247"/>
      <c r="T294" s="247"/>
      <c r="U294" s="54"/>
      <c r="V294" s="54"/>
      <c r="W294" s="63"/>
      <c r="X294" s="322"/>
      <c r="Y294" s="322"/>
      <c r="Z294" s="63"/>
      <c r="AA294" s="105"/>
      <c r="AB294" s="323"/>
      <c r="AC294" s="323"/>
      <c r="AD294" s="105"/>
      <c r="AE294" s="105"/>
      <c r="AF294" s="105"/>
      <c r="AG294" s="105"/>
      <c r="AH294" s="54"/>
      <c r="AI294" s="105"/>
      <c r="AJ294" s="255"/>
      <c r="AK294" s="255"/>
      <c r="AL294" s="255"/>
      <c r="AM294" s="278"/>
      <c r="AN294" s="278"/>
      <c r="AO294" s="278"/>
      <c r="AP294" s="278"/>
      <c r="AQ294" s="105"/>
      <c r="AR294" s="105"/>
      <c r="AS294" s="105"/>
      <c r="AT294" s="25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  <c r="BF294" s="105"/>
      <c r="BG294" s="105"/>
      <c r="BH294" s="105"/>
      <c r="BI294" s="105"/>
      <c r="BJ294" s="105"/>
      <c r="BK294" s="105"/>
      <c r="BL294" s="105"/>
      <c r="BM294" s="105"/>
      <c r="BN294" s="105"/>
      <c r="BO294" s="105"/>
      <c r="BP294" s="105"/>
      <c r="BQ294" s="105"/>
      <c r="BR294" s="105"/>
      <c r="BS294" s="105"/>
      <c r="BT294" s="105"/>
      <c r="BU294" s="105"/>
      <c r="BV294" s="105"/>
      <c r="BW294" s="105"/>
      <c r="BX294" s="105"/>
      <c r="BY294" s="105"/>
      <c r="BZ294" s="255"/>
      <c r="CA294" s="324"/>
      <c r="CB294" s="325"/>
      <c r="CC294" s="325"/>
      <c r="CD294" s="325"/>
      <c r="CE294" s="325"/>
      <c r="CF294" s="326"/>
      <c r="CG294" s="326"/>
      <c r="CH294" s="326"/>
      <c r="CI294" s="327"/>
      <c r="CJ294" s="63"/>
      <c r="CK294" s="274"/>
      <c r="CL294" s="325"/>
      <c r="CM294" s="327"/>
      <c r="CN294" s="63"/>
      <c r="CO294" s="274"/>
      <c r="CP294" s="274"/>
      <c r="CQ294" s="274"/>
      <c r="CR294" s="274"/>
      <c r="CS294" s="274"/>
      <c r="CT294" s="274"/>
      <c r="CU294" s="274"/>
      <c r="CV294" s="274"/>
      <c r="CW294" s="274"/>
      <c r="CX294" s="274"/>
      <c r="CY294" s="274"/>
      <c r="CZ294" s="167"/>
      <c r="DA294" s="167"/>
      <c r="DB294" s="104"/>
      <c r="DC294" s="104"/>
      <c r="DD294" s="104"/>
      <c r="DE294" s="104"/>
    </row>
    <row r="295" ht="30.75" customHeight="1">
      <c r="A295" s="602"/>
      <c r="B295" s="54"/>
      <c r="C295" s="57"/>
      <c r="D295" s="1714"/>
      <c r="E295" s="439"/>
      <c r="F295" s="439"/>
      <c r="G295" s="439"/>
      <c r="H295" s="439"/>
      <c r="I295" s="1556"/>
      <c r="J295" s="57"/>
      <c r="K295" s="297"/>
      <c r="L295" s="298"/>
      <c r="M295" s="473"/>
      <c r="N295" s="58"/>
      <c r="O295" s="439"/>
      <c r="P295" s="62"/>
      <c r="Q295" s="58"/>
      <c r="R295" s="105"/>
      <c r="S295" s="247"/>
      <c r="T295" s="247"/>
      <c r="U295" s="54"/>
      <c r="V295" s="54"/>
      <c r="W295" s="63"/>
      <c r="X295" s="322"/>
      <c r="Y295" s="322"/>
      <c r="Z295" s="63"/>
      <c r="AA295" s="105"/>
      <c r="AB295" s="323"/>
      <c r="AC295" s="323"/>
      <c r="AD295" s="105"/>
      <c r="AE295" s="105"/>
      <c r="AF295" s="105"/>
      <c r="AG295" s="105"/>
      <c r="AH295" s="54"/>
      <c r="AI295" s="105"/>
      <c r="AJ295" s="255"/>
      <c r="AK295" s="255"/>
      <c r="AL295" s="255"/>
      <c r="AM295" s="278"/>
      <c r="AN295" s="278"/>
      <c r="AO295" s="278"/>
      <c r="AP295" s="278"/>
      <c r="AQ295" s="105"/>
      <c r="AR295" s="105"/>
      <c r="AS295" s="105"/>
      <c r="AT295" s="25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  <c r="BF295" s="105"/>
      <c r="BG295" s="105"/>
      <c r="BH295" s="105"/>
      <c r="BI295" s="105"/>
      <c r="BJ295" s="105"/>
      <c r="BK295" s="105"/>
      <c r="BL295" s="105"/>
      <c r="BM295" s="105"/>
      <c r="BN295" s="105"/>
      <c r="BO295" s="105"/>
      <c r="BP295" s="105"/>
      <c r="BQ295" s="105"/>
      <c r="BR295" s="105"/>
      <c r="BS295" s="105"/>
      <c r="BT295" s="105"/>
      <c r="BU295" s="105"/>
      <c r="BV295" s="105"/>
      <c r="BW295" s="105"/>
      <c r="BX295" s="105"/>
      <c r="BY295" s="105"/>
      <c r="BZ295" s="255"/>
      <c r="CA295" s="324"/>
      <c r="CB295" s="325"/>
      <c r="CC295" s="325"/>
      <c r="CD295" s="325"/>
      <c r="CE295" s="325"/>
      <c r="CF295" s="326"/>
      <c r="CG295" s="326"/>
      <c r="CH295" s="326"/>
      <c r="CI295" s="327"/>
      <c r="CJ295" s="63"/>
      <c r="CK295" s="274"/>
      <c r="CL295" s="325"/>
      <c r="CM295" s="327"/>
      <c r="CN295" s="63"/>
      <c r="CO295" s="274"/>
      <c r="CP295" s="274"/>
      <c r="CQ295" s="274"/>
      <c r="CR295" s="274"/>
      <c r="CS295" s="274"/>
      <c r="CT295" s="274"/>
      <c r="CU295" s="274"/>
      <c r="CV295" s="274"/>
      <c r="CW295" s="274"/>
      <c r="CX295" s="274"/>
      <c r="CY295" s="274"/>
      <c r="CZ295" s="167"/>
      <c r="DA295" s="167"/>
      <c r="DB295" s="104"/>
      <c r="DC295" s="104"/>
      <c r="DD295" s="104"/>
      <c r="DE295" s="104"/>
    </row>
    <row r="296" ht="30.75" customHeight="1">
      <c r="A296" s="602"/>
      <c r="B296" s="54"/>
      <c r="C296" s="57"/>
      <c r="D296" s="1714"/>
      <c r="E296" s="439"/>
      <c r="F296" s="439"/>
      <c r="G296" s="439"/>
      <c r="H296" s="439"/>
      <c r="I296" s="1556"/>
      <c r="J296" s="57"/>
      <c r="K296" s="297"/>
      <c r="L296" s="298"/>
      <c r="M296" s="473"/>
      <c r="N296" s="58"/>
      <c r="O296" s="439"/>
      <c r="P296" s="62"/>
      <c r="Q296" s="58"/>
      <c r="R296" s="105"/>
      <c r="S296" s="247"/>
      <c r="T296" s="247"/>
      <c r="U296" s="54"/>
      <c r="V296" s="54"/>
      <c r="W296" s="63"/>
      <c r="X296" s="322"/>
      <c r="Y296" s="322"/>
      <c r="Z296" s="63"/>
      <c r="AA296" s="105"/>
      <c r="AB296" s="323"/>
      <c r="AC296" s="323"/>
      <c r="AD296" s="105"/>
      <c r="AE296" s="105"/>
      <c r="AF296" s="105"/>
      <c r="AG296" s="105"/>
      <c r="AH296" s="54"/>
      <c r="AI296" s="105"/>
      <c r="AJ296" s="255"/>
      <c r="AK296" s="255"/>
      <c r="AL296" s="255"/>
      <c r="AM296" s="278"/>
      <c r="AN296" s="278"/>
      <c r="AO296" s="278"/>
      <c r="AP296" s="278"/>
      <c r="AQ296" s="105"/>
      <c r="AR296" s="105"/>
      <c r="AS296" s="105"/>
      <c r="AT296" s="25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  <c r="BF296" s="105"/>
      <c r="BG296" s="105"/>
      <c r="BH296" s="105"/>
      <c r="BI296" s="105"/>
      <c r="BJ296" s="105"/>
      <c r="BK296" s="105"/>
      <c r="BL296" s="105"/>
      <c r="BM296" s="105"/>
      <c r="BN296" s="105"/>
      <c r="BO296" s="105"/>
      <c r="BP296" s="105"/>
      <c r="BQ296" s="105"/>
      <c r="BR296" s="105"/>
      <c r="BS296" s="105"/>
      <c r="BT296" s="105"/>
      <c r="BU296" s="105"/>
      <c r="BV296" s="105"/>
      <c r="BW296" s="105"/>
      <c r="BX296" s="105"/>
      <c r="BY296" s="105"/>
      <c r="BZ296" s="255"/>
      <c r="CA296" s="324"/>
      <c r="CB296" s="325"/>
      <c r="CC296" s="325"/>
      <c r="CD296" s="325"/>
      <c r="CE296" s="325"/>
      <c r="CF296" s="326"/>
      <c r="CG296" s="326"/>
      <c r="CH296" s="326"/>
      <c r="CI296" s="327"/>
      <c r="CJ296" s="63"/>
      <c r="CK296" s="274"/>
      <c r="CL296" s="325"/>
      <c r="CM296" s="327"/>
      <c r="CN296" s="63"/>
      <c r="CO296" s="274"/>
      <c r="CP296" s="274"/>
      <c r="CQ296" s="274"/>
      <c r="CR296" s="274"/>
      <c r="CS296" s="274"/>
      <c r="CT296" s="274"/>
      <c r="CU296" s="274"/>
      <c r="CV296" s="274"/>
      <c r="CW296" s="274"/>
      <c r="CX296" s="274"/>
      <c r="CY296" s="274"/>
      <c r="CZ296" s="167"/>
      <c r="DA296" s="167"/>
      <c r="DB296" s="104"/>
      <c r="DC296" s="104"/>
      <c r="DD296" s="104"/>
      <c r="DE296" s="104"/>
    </row>
    <row r="297" ht="30.75" customHeight="1">
      <c r="A297" s="602">
        <v>3.0</v>
      </c>
      <c r="B297" s="54"/>
      <c r="C297" s="57" t="s">
        <v>6</v>
      </c>
      <c r="D297" s="1714" t="s">
        <v>2742</v>
      </c>
      <c r="E297" s="57" t="s">
        <v>322</v>
      </c>
      <c r="F297" s="57" t="s">
        <v>7</v>
      </c>
      <c r="G297" s="58" t="s">
        <v>330</v>
      </c>
      <c r="H297" s="57" t="s">
        <v>324</v>
      </c>
      <c r="I297" s="57" t="s">
        <v>2743</v>
      </c>
      <c r="J297" s="58" t="s">
        <v>2744</v>
      </c>
      <c r="K297" s="297">
        <v>55000.0</v>
      </c>
      <c r="L297" s="298">
        <v>0.0</v>
      </c>
      <c r="M297" s="473" t="s">
        <v>255</v>
      </c>
      <c r="N297" s="58" t="s">
        <v>2740</v>
      </c>
      <c r="O297" s="160"/>
      <c r="P297" s="57"/>
      <c r="Q297" s="58" t="s">
        <v>1892</v>
      </c>
      <c r="R297" s="105"/>
      <c r="S297" s="247"/>
      <c r="T297" s="247"/>
      <c r="U297" s="54"/>
      <c r="V297" s="54"/>
      <c r="W297" s="63"/>
      <c r="X297" s="322"/>
      <c r="Y297" s="322"/>
      <c r="Z297" s="63"/>
      <c r="AA297" s="105"/>
      <c r="AB297" s="323"/>
      <c r="AC297" s="323"/>
      <c r="AD297" s="105"/>
      <c r="AE297" s="105"/>
      <c r="AF297" s="105"/>
      <c r="AG297" s="105"/>
      <c r="AH297" s="54"/>
      <c r="AI297" s="105"/>
      <c r="AJ297" s="255"/>
      <c r="AK297" s="255"/>
      <c r="AL297" s="255"/>
      <c r="AM297" s="278"/>
      <c r="AN297" s="278"/>
      <c r="AO297" s="278"/>
      <c r="AP297" s="278"/>
      <c r="AQ297" s="105"/>
      <c r="AR297" s="105"/>
      <c r="AS297" s="105"/>
      <c r="AT297" s="25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  <c r="BF297" s="105"/>
      <c r="BG297" s="105"/>
      <c r="BH297" s="105"/>
      <c r="BI297" s="105"/>
      <c r="BJ297" s="105"/>
      <c r="BK297" s="105"/>
      <c r="BL297" s="105"/>
      <c r="BM297" s="105"/>
      <c r="BN297" s="105"/>
      <c r="BO297" s="105"/>
      <c r="BP297" s="105"/>
      <c r="BQ297" s="105"/>
      <c r="BR297" s="105"/>
      <c r="BS297" s="105"/>
      <c r="BT297" s="105"/>
      <c r="BU297" s="105"/>
      <c r="BV297" s="105"/>
      <c r="BW297" s="105"/>
      <c r="BX297" s="105"/>
      <c r="BY297" s="105"/>
      <c r="BZ297" s="255"/>
      <c r="CA297" s="324"/>
      <c r="CB297" s="325"/>
      <c r="CC297" s="325"/>
      <c r="CD297" s="325"/>
      <c r="CE297" s="325"/>
      <c r="CF297" s="326"/>
      <c r="CG297" s="326"/>
      <c r="CH297" s="326"/>
      <c r="CI297" s="327"/>
      <c r="CJ297" s="63"/>
      <c r="CK297" s="274"/>
      <c r="CL297" s="325"/>
      <c r="CM297" s="327"/>
      <c r="CN297" s="63"/>
      <c r="CO297" s="274"/>
      <c r="CP297" s="274"/>
      <c r="CQ297" s="321" t="s">
        <v>2745</v>
      </c>
      <c r="CR297" s="274"/>
      <c r="CS297" s="274"/>
      <c r="CT297" s="274"/>
      <c r="CU297" s="274"/>
      <c r="CV297" s="274"/>
      <c r="CW297" s="274"/>
      <c r="CX297" s="274"/>
      <c r="CY297" s="274"/>
      <c r="CZ297" s="167"/>
      <c r="DA297" s="167"/>
      <c r="DB297" s="104"/>
      <c r="DC297" s="104"/>
      <c r="DD297" s="104"/>
      <c r="DE297" s="104"/>
    </row>
    <row r="298" ht="30.75" customHeight="1">
      <c r="A298" s="433">
        <v>4.0</v>
      </c>
      <c r="B298" s="448"/>
      <c r="C298" s="445" t="s">
        <v>8</v>
      </c>
      <c r="D298" s="1715" t="s">
        <v>2746</v>
      </c>
      <c r="E298" s="445" t="s">
        <v>2747</v>
      </c>
      <c r="F298" s="58" t="s">
        <v>183</v>
      </c>
      <c r="G298" s="58" t="s">
        <v>2748</v>
      </c>
      <c r="H298" s="439" t="s">
        <v>552</v>
      </c>
      <c r="I298" s="1716" t="s">
        <v>2749</v>
      </c>
      <c r="J298" s="58" t="s">
        <v>555</v>
      </c>
      <c r="K298" s="441">
        <v>50000.0</v>
      </c>
      <c r="L298" s="298">
        <v>0.0</v>
      </c>
      <c r="M298" s="473" t="s">
        <v>2750</v>
      </c>
      <c r="N298" s="1717" t="s">
        <v>2751</v>
      </c>
      <c r="O298" s="444"/>
      <c r="P298" s="445"/>
      <c r="Q298" s="446"/>
      <c r="R298" s="451"/>
      <c r="S298" s="447"/>
      <c r="T298" s="447"/>
      <c r="U298" s="448"/>
      <c r="V298" s="448"/>
      <c r="W298" s="449"/>
      <c r="X298" s="450"/>
      <c r="Y298" s="450"/>
      <c r="Z298" s="449"/>
      <c r="AA298" s="451"/>
      <c r="AB298" s="452"/>
      <c r="AC298" s="452"/>
      <c r="AD298" s="451"/>
      <c r="AE298" s="451"/>
      <c r="AF298" s="451"/>
      <c r="AG298" s="451"/>
      <c r="AH298" s="448"/>
      <c r="AI298" s="451"/>
      <c r="AJ298" s="453"/>
      <c r="AK298" s="453"/>
      <c r="AL298" s="453"/>
      <c r="AM298" s="454"/>
      <c r="AN298" s="454"/>
      <c r="AO298" s="454"/>
      <c r="AP298" s="454"/>
      <c r="AQ298" s="451"/>
      <c r="AR298" s="451"/>
      <c r="AS298" s="451"/>
      <c r="AT298" s="453"/>
      <c r="AU298" s="451"/>
      <c r="AV298" s="451"/>
      <c r="AW298" s="451"/>
      <c r="AX298" s="451"/>
      <c r="AY298" s="451"/>
      <c r="AZ298" s="451"/>
      <c r="BA298" s="451"/>
      <c r="BB298" s="451"/>
      <c r="BC298" s="451"/>
      <c r="BD298" s="451"/>
      <c r="BE298" s="451"/>
      <c r="BF298" s="451"/>
      <c r="BG298" s="451"/>
      <c r="BH298" s="451"/>
      <c r="BI298" s="451"/>
      <c r="BJ298" s="451"/>
      <c r="BK298" s="451"/>
      <c r="BL298" s="451"/>
      <c r="BM298" s="451"/>
      <c r="BN298" s="451"/>
      <c r="BO298" s="451"/>
      <c r="BP298" s="451"/>
      <c r="BQ298" s="451"/>
      <c r="BR298" s="451"/>
      <c r="BS298" s="451"/>
      <c r="BT298" s="451"/>
      <c r="BU298" s="451"/>
      <c r="BV298" s="451"/>
      <c r="BW298" s="451"/>
      <c r="BX298" s="451"/>
      <c r="BY298" s="451"/>
      <c r="BZ298" s="453"/>
      <c r="CA298" s="455"/>
      <c r="CB298" s="456"/>
      <c r="CC298" s="456"/>
      <c r="CD298" s="456"/>
      <c r="CE298" s="456"/>
      <c r="CF298" s="457"/>
      <c r="CG298" s="457"/>
      <c r="CH298" s="457"/>
      <c r="CI298" s="458"/>
      <c r="CJ298" s="449"/>
      <c r="CK298" s="459"/>
      <c r="CL298" s="456"/>
      <c r="CM298" s="458"/>
      <c r="CN298" s="449"/>
      <c r="CO298" s="459"/>
      <c r="CP298" s="459"/>
      <c r="CQ298" s="459"/>
      <c r="CR298" s="459"/>
      <c r="CS298" s="459"/>
      <c r="CT298" s="459"/>
      <c r="CU298" s="459"/>
      <c r="CV298" s="459"/>
      <c r="CW298" s="459"/>
      <c r="CX298" s="459"/>
      <c r="CY298" s="459"/>
      <c r="CZ298" s="1718"/>
      <c r="DA298" s="1718"/>
      <c r="DB298" s="1719"/>
      <c r="DC298" s="1719"/>
      <c r="DD298" s="1719"/>
      <c r="DE298" s="1719"/>
    </row>
    <row r="299" ht="30.75" customHeight="1">
      <c r="A299" s="433">
        <v>5.0</v>
      </c>
      <c r="B299" s="448"/>
      <c r="C299" s="445" t="s">
        <v>8</v>
      </c>
      <c r="D299" s="1715" t="s">
        <v>2752</v>
      </c>
      <c r="E299" s="445" t="s">
        <v>249</v>
      </c>
      <c r="F299" s="445" t="s">
        <v>560</v>
      </c>
      <c r="G299" s="58" t="s">
        <v>567</v>
      </c>
      <c r="H299" s="57" t="s">
        <v>252</v>
      </c>
      <c r="I299" s="467" t="s">
        <v>2753</v>
      </c>
      <c r="J299" s="58" t="s">
        <v>555</v>
      </c>
      <c r="K299" s="441">
        <v>50000.0</v>
      </c>
      <c r="L299" s="298">
        <v>0.0</v>
      </c>
      <c r="M299" s="473" t="s">
        <v>2754</v>
      </c>
      <c r="N299" s="444" t="s">
        <v>2740</v>
      </c>
      <c r="O299" s="444"/>
      <c r="P299" s="445"/>
      <c r="Q299" s="446"/>
      <c r="R299" s="451"/>
      <c r="S299" s="447"/>
      <c r="T299" s="447"/>
      <c r="U299" s="448"/>
      <c r="V299" s="448"/>
      <c r="W299" s="449"/>
      <c r="X299" s="450"/>
      <c r="Y299" s="450"/>
      <c r="Z299" s="449"/>
      <c r="AA299" s="451"/>
      <c r="AB299" s="452"/>
      <c r="AC299" s="452"/>
      <c r="AD299" s="451"/>
      <c r="AE299" s="451"/>
      <c r="AF299" s="451"/>
      <c r="AG299" s="451"/>
      <c r="AH299" s="448"/>
      <c r="AI299" s="451"/>
      <c r="AJ299" s="453"/>
      <c r="AK299" s="453"/>
      <c r="AL299" s="453"/>
      <c r="AM299" s="454"/>
      <c r="AN299" s="454"/>
      <c r="AO299" s="454"/>
      <c r="AP299" s="454"/>
      <c r="AQ299" s="451"/>
      <c r="AR299" s="451"/>
      <c r="AS299" s="451"/>
      <c r="AT299" s="453"/>
      <c r="AU299" s="451"/>
      <c r="AV299" s="451"/>
      <c r="AW299" s="451"/>
      <c r="AX299" s="451"/>
      <c r="AY299" s="451"/>
      <c r="AZ299" s="451"/>
      <c r="BA299" s="451"/>
      <c r="BB299" s="451"/>
      <c r="BC299" s="451"/>
      <c r="BD299" s="451"/>
      <c r="BE299" s="451"/>
      <c r="BF299" s="451"/>
      <c r="BG299" s="451"/>
      <c r="BH299" s="451"/>
      <c r="BI299" s="451"/>
      <c r="BJ299" s="451"/>
      <c r="BK299" s="451"/>
      <c r="BL299" s="451"/>
      <c r="BM299" s="451"/>
      <c r="BN299" s="451"/>
      <c r="BO299" s="451"/>
      <c r="BP299" s="451"/>
      <c r="BQ299" s="451"/>
      <c r="BR299" s="451"/>
      <c r="BS299" s="451"/>
      <c r="BT299" s="451"/>
      <c r="BU299" s="451"/>
      <c r="BV299" s="451"/>
      <c r="BW299" s="451"/>
      <c r="BX299" s="451"/>
      <c r="BY299" s="451"/>
      <c r="BZ299" s="453"/>
      <c r="CA299" s="455"/>
      <c r="CB299" s="456"/>
      <c r="CC299" s="456"/>
      <c r="CD299" s="456"/>
      <c r="CE299" s="456"/>
      <c r="CF299" s="457"/>
      <c r="CG299" s="457"/>
      <c r="CH299" s="457"/>
      <c r="CI299" s="458"/>
      <c r="CJ299" s="449"/>
      <c r="CK299" s="459"/>
      <c r="CL299" s="456"/>
      <c r="CM299" s="458"/>
      <c r="CN299" s="449"/>
      <c r="CO299" s="459"/>
      <c r="CP299" s="459"/>
      <c r="CQ299" s="459"/>
      <c r="CR299" s="459"/>
      <c r="CS299" s="459"/>
      <c r="CT299" s="459"/>
      <c r="CU299" s="459"/>
      <c r="CV299" s="459"/>
      <c r="CW299" s="459"/>
      <c r="CX299" s="459"/>
      <c r="CY299" s="459"/>
      <c r="CZ299" s="1718"/>
      <c r="DA299" s="1718"/>
      <c r="DB299" s="1719"/>
      <c r="DC299" s="1719"/>
      <c r="DD299" s="1719"/>
      <c r="DE299" s="1719"/>
    </row>
    <row r="300">
      <c r="A300" s="280"/>
      <c r="B300" s="280"/>
      <c r="C300" s="280"/>
      <c r="D300" s="282"/>
      <c r="E300" s="283"/>
      <c r="F300" s="283"/>
      <c r="G300" s="283"/>
      <c r="H300" s="283"/>
      <c r="I300" s="283"/>
      <c r="J300" s="1720" t="s">
        <v>2755</v>
      </c>
      <c r="K300" s="1721">
        <v>0.0</v>
      </c>
      <c r="L300" s="286">
        <f>SUM(L291:L299)</f>
        <v>0</v>
      </c>
      <c r="M300" s="287"/>
      <c r="N300" s="283"/>
      <c r="O300" s="280"/>
      <c r="P300" s="283"/>
      <c r="Q300" s="283"/>
      <c r="R300" s="283"/>
      <c r="S300" s="283"/>
      <c r="T300" s="283"/>
      <c r="U300" s="280"/>
      <c r="V300" s="280"/>
      <c r="W300" s="280"/>
      <c r="X300" s="280"/>
      <c r="Y300" s="288"/>
      <c r="Z300" s="288"/>
      <c r="AA300" s="288">
        <f t="shared" ref="AA300:AA301" si="244">AB300-L300</f>
        <v>52400</v>
      </c>
      <c r="AB300" s="285">
        <v>52400.0</v>
      </c>
      <c r="AC300" s="285"/>
      <c r="AD300" s="289"/>
      <c r="AE300" s="289"/>
      <c r="AF300" s="280"/>
      <c r="AG300" s="280"/>
      <c r="AH300" s="280"/>
      <c r="AI300" s="280"/>
      <c r="AJ300" s="280"/>
      <c r="AK300" s="280"/>
      <c r="AL300" s="280"/>
      <c r="AM300" s="280"/>
      <c r="AN300" s="280"/>
      <c r="AO300" s="280"/>
      <c r="AP300" s="280"/>
      <c r="AQ300" s="280"/>
      <c r="AR300" s="280"/>
      <c r="AS300" s="289"/>
      <c r="AT300" s="280"/>
      <c r="AU300" s="280"/>
      <c r="AV300" s="280"/>
      <c r="AW300" s="289"/>
      <c r="AX300" s="289"/>
      <c r="AY300" s="289"/>
      <c r="AZ300" s="289"/>
      <c r="BA300" s="289"/>
      <c r="BB300" s="280"/>
      <c r="BC300" s="289"/>
      <c r="BD300" s="289"/>
      <c r="BE300" s="289"/>
      <c r="BF300" s="289"/>
      <c r="BG300" s="289"/>
      <c r="BH300" s="280"/>
      <c r="BI300" s="280"/>
      <c r="BJ300" s="289"/>
      <c r="BK300" s="289"/>
      <c r="BL300" s="289"/>
      <c r="BM300" s="289"/>
      <c r="BN300" s="289"/>
      <c r="BO300" s="280"/>
      <c r="BP300" s="289"/>
      <c r="BQ300" s="289"/>
      <c r="BR300" s="289"/>
      <c r="BS300" s="289"/>
      <c r="BT300" s="289"/>
      <c r="BU300" s="280"/>
      <c r="BV300" s="289"/>
      <c r="BW300" s="289"/>
      <c r="BX300" s="289"/>
      <c r="BY300" s="289"/>
      <c r="BZ300" s="292"/>
      <c r="CA300" s="293"/>
      <c r="CB300" s="292"/>
      <c r="CC300" s="292"/>
      <c r="CD300" s="292"/>
      <c r="CE300" s="292"/>
      <c r="CF300" s="292"/>
      <c r="CG300" s="292"/>
      <c r="CH300" s="292"/>
      <c r="CI300" s="292"/>
      <c r="CJ300" s="292"/>
      <c r="CK300" s="292"/>
      <c r="CL300" s="292"/>
      <c r="CM300" s="292"/>
      <c r="CN300" s="292"/>
      <c r="CO300" s="292"/>
      <c r="CP300" s="292"/>
      <c r="CQ300" s="292"/>
      <c r="CR300" s="292"/>
      <c r="CS300" s="292"/>
      <c r="CT300" s="292"/>
      <c r="CU300" s="292"/>
      <c r="CV300" s="292"/>
      <c r="CW300" s="292"/>
      <c r="CX300" s="292"/>
      <c r="CY300" s="292"/>
      <c r="CZ300" s="294"/>
      <c r="DA300" s="294"/>
    </row>
    <row r="301">
      <c r="A301" s="280"/>
      <c r="B301" s="280"/>
      <c r="C301" s="280"/>
      <c r="D301" s="282"/>
      <c r="E301" s="283"/>
      <c r="F301" s="283"/>
      <c r="G301" s="283"/>
      <c r="H301" s="283"/>
      <c r="I301" s="283"/>
      <c r="J301" s="544" t="s">
        <v>2756</v>
      </c>
      <c r="K301" s="1722">
        <f>SUM(K291)</f>
        <v>7500</v>
      </c>
      <c r="L301" s="286">
        <f>SUM(L292:L299)</f>
        <v>0</v>
      </c>
      <c r="M301" s="287"/>
      <c r="N301" s="283"/>
      <c r="O301" s="280"/>
      <c r="P301" s="283"/>
      <c r="Q301" s="283"/>
      <c r="R301" s="283"/>
      <c r="S301" s="283"/>
      <c r="T301" s="283"/>
      <c r="U301" s="280"/>
      <c r="V301" s="280"/>
      <c r="W301" s="280"/>
      <c r="X301" s="280"/>
      <c r="Y301" s="288"/>
      <c r="Z301" s="288"/>
      <c r="AA301" s="288">
        <f t="shared" si="244"/>
        <v>52400</v>
      </c>
      <c r="AB301" s="285">
        <v>52400.0</v>
      </c>
      <c r="AC301" s="285"/>
      <c r="AD301" s="289"/>
      <c r="AE301" s="289"/>
      <c r="AF301" s="280"/>
      <c r="AG301" s="280"/>
      <c r="AH301" s="280"/>
      <c r="AI301" s="280"/>
      <c r="AJ301" s="280"/>
      <c r="AK301" s="280"/>
      <c r="AL301" s="280"/>
      <c r="AM301" s="280"/>
      <c r="AN301" s="280"/>
      <c r="AO301" s="280"/>
      <c r="AP301" s="280"/>
      <c r="AQ301" s="280"/>
      <c r="AR301" s="280"/>
      <c r="AS301" s="289"/>
      <c r="AT301" s="280"/>
      <c r="AU301" s="280"/>
      <c r="AV301" s="280"/>
      <c r="AW301" s="289"/>
      <c r="AX301" s="289"/>
      <c r="AY301" s="289"/>
      <c r="AZ301" s="289"/>
      <c r="BA301" s="289"/>
      <c r="BB301" s="280"/>
      <c r="BC301" s="289"/>
      <c r="BD301" s="289"/>
      <c r="BE301" s="289"/>
      <c r="BF301" s="289"/>
      <c r="BG301" s="289"/>
      <c r="BH301" s="280"/>
      <c r="BI301" s="280"/>
      <c r="BJ301" s="289"/>
      <c r="BK301" s="289"/>
      <c r="BL301" s="289"/>
      <c r="BM301" s="289"/>
      <c r="BN301" s="289"/>
      <c r="BO301" s="280"/>
      <c r="BP301" s="289"/>
      <c r="BQ301" s="289"/>
      <c r="BR301" s="289"/>
      <c r="BS301" s="289"/>
      <c r="BT301" s="289"/>
      <c r="BU301" s="280"/>
      <c r="BV301" s="289"/>
      <c r="BW301" s="289"/>
      <c r="BX301" s="289"/>
      <c r="BY301" s="289"/>
      <c r="BZ301" s="292"/>
      <c r="CA301" s="293"/>
      <c r="CB301" s="292"/>
      <c r="CC301" s="292"/>
      <c r="CD301" s="292"/>
      <c r="CE301" s="292"/>
      <c r="CF301" s="292"/>
      <c r="CG301" s="292"/>
      <c r="CH301" s="292"/>
      <c r="CI301" s="292"/>
      <c r="CJ301" s="292"/>
      <c r="CK301" s="292"/>
      <c r="CL301" s="292"/>
      <c r="CM301" s="292"/>
      <c r="CN301" s="292"/>
      <c r="CO301" s="292"/>
      <c r="CP301" s="292"/>
      <c r="CQ301" s="292"/>
      <c r="CR301" s="292"/>
      <c r="CS301" s="292"/>
      <c r="CT301" s="292"/>
      <c r="CU301" s="292"/>
      <c r="CV301" s="292"/>
      <c r="CW301" s="292"/>
      <c r="CX301" s="292"/>
      <c r="CY301" s="292"/>
      <c r="CZ301" s="294"/>
      <c r="DA301" s="294"/>
    </row>
    <row r="302">
      <c r="A302" s="100"/>
      <c r="B302" s="100"/>
      <c r="C302" s="100"/>
      <c r="D302" s="103"/>
      <c r="E302" s="103"/>
      <c r="F302" s="103"/>
      <c r="G302" s="103"/>
      <c r="H302" s="103"/>
      <c r="I302" s="103"/>
      <c r="J302" s="100"/>
      <c r="K302" s="100"/>
      <c r="L302" s="101"/>
      <c r="M302" s="102"/>
      <c r="N302" s="103"/>
      <c r="O302" s="100"/>
      <c r="P302" s="103"/>
      <c r="Q302" s="103"/>
      <c r="R302" s="103"/>
      <c r="S302" s="103"/>
      <c r="T302" s="103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01"/>
      <c r="AI302" s="100"/>
      <c r="AJ302" s="100"/>
      <c r="AK302" s="100"/>
      <c r="AL302" s="100"/>
      <c r="AM302" s="100"/>
      <c r="AN302" s="100"/>
      <c r="AO302" s="100"/>
      <c r="AP302" s="100"/>
      <c r="AQ302" s="100"/>
      <c r="AR302" s="100"/>
      <c r="AS302" s="100"/>
      <c r="AT302" s="100"/>
      <c r="AU302" s="100"/>
      <c r="AV302" s="100"/>
      <c r="AW302" s="100"/>
      <c r="AX302" s="100"/>
      <c r="AY302" s="100"/>
      <c r="AZ302" s="100"/>
      <c r="BA302" s="100"/>
      <c r="BB302" s="100"/>
      <c r="BC302" s="100"/>
      <c r="BD302" s="100"/>
      <c r="BE302" s="100"/>
      <c r="BF302" s="100"/>
      <c r="BG302" s="100"/>
      <c r="BH302" s="100"/>
      <c r="BI302" s="100"/>
      <c r="BJ302" s="100"/>
      <c r="BK302" s="100"/>
      <c r="BL302" s="100"/>
      <c r="BM302" s="100"/>
      <c r="BN302" s="100"/>
      <c r="BO302" s="100"/>
      <c r="BP302" s="100"/>
      <c r="BQ302" s="100"/>
      <c r="BR302" s="100"/>
      <c r="BS302" s="100"/>
      <c r="BT302" s="100"/>
      <c r="BU302" s="100"/>
      <c r="BV302" s="100"/>
      <c r="BW302" s="100"/>
      <c r="BX302" s="100"/>
      <c r="BY302" s="100"/>
      <c r="BZ302" s="223"/>
      <c r="CA302" s="224"/>
      <c r="CB302" s="223"/>
      <c r="CC302" s="225"/>
      <c r="CD302" s="225"/>
      <c r="CE302" s="225"/>
      <c r="CF302" s="225"/>
      <c r="CG302" s="225"/>
      <c r="CH302" s="225"/>
      <c r="CI302" s="225"/>
      <c r="CJ302" s="225"/>
      <c r="CK302" s="225"/>
      <c r="CL302" s="225"/>
      <c r="CM302" s="225"/>
      <c r="CN302" s="225"/>
      <c r="CO302" s="225"/>
      <c r="CP302" s="225"/>
      <c r="CQ302" s="225"/>
      <c r="CR302" s="225"/>
      <c r="CS302" s="225"/>
      <c r="CT302" s="225"/>
      <c r="CU302" s="225"/>
      <c r="CV302" s="225"/>
      <c r="CW302" s="225"/>
      <c r="CX302" s="223"/>
      <c r="CY302" s="223"/>
      <c r="CZ302" s="223"/>
      <c r="DA302" s="223"/>
    </row>
    <row r="303" ht="18.75" customHeight="1">
      <c r="A303" s="106" t="s">
        <v>813</v>
      </c>
      <c r="B303" s="15"/>
      <c r="C303" s="15"/>
      <c r="D303" s="18"/>
      <c r="E303" s="15"/>
      <c r="F303" s="15"/>
      <c r="G303" s="15"/>
      <c r="H303" s="15"/>
      <c r="I303" s="18"/>
      <c r="J303" s="15"/>
      <c r="K303" s="15"/>
      <c r="L303" s="19"/>
      <c r="M303" s="20"/>
      <c r="N303" s="18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9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9"/>
      <c r="CB303" s="15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15"/>
      <c r="CY303" s="15"/>
      <c r="CZ303" s="15"/>
      <c r="DA303" s="15"/>
      <c r="DB303" s="1365"/>
      <c r="DC303" s="1365"/>
      <c r="DD303" s="1365"/>
      <c r="DE303" s="1365"/>
    </row>
    <row r="304" ht="31.5" customHeight="1">
      <c r="A304" s="677" t="s">
        <v>0</v>
      </c>
      <c r="B304" s="678" t="s">
        <v>44</v>
      </c>
      <c r="C304" s="680" t="s">
        <v>45</v>
      </c>
      <c r="D304" s="680" t="s">
        <v>46</v>
      </c>
      <c r="E304" s="680" t="s">
        <v>47</v>
      </c>
      <c r="F304" s="680" t="s">
        <v>48</v>
      </c>
      <c r="G304" s="681" t="s">
        <v>49</v>
      </c>
      <c r="H304" s="682" t="s">
        <v>50</v>
      </c>
      <c r="I304" s="683" t="s">
        <v>51</v>
      </c>
      <c r="J304" s="682" t="s">
        <v>52</v>
      </c>
      <c r="K304" s="684" t="s">
        <v>53</v>
      </c>
      <c r="L304" s="684" t="s">
        <v>54</v>
      </c>
      <c r="M304" s="685" t="s">
        <v>55</v>
      </c>
      <c r="N304" s="680" t="s">
        <v>56</v>
      </c>
      <c r="O304" s="684" t="s">
        <v>115</v>
      </c>
      <c r="P304" s="686" t="s">
        <v>57</v>
      </c>
      <c r="Q304" s="687"/>
      <c r="R304" s="687" t="s">
        <v>1789</v>
      </c>
      <c r="S304" s="687" t="s">
        <v>805</v>
      </c>
      <c r="T304" s="1689" t="s">
        <v>66</v>
      </c>
      <c r="U304" s="688" t="s">
        <v>118</v>
      </c>
      <c r="V304" s="688" t="s">
        <v>392</v>
      </c>
      <c r="W304" s="689" t="s">
        <v>57</v>
      </c>
      <c r="X304" s="690"/>
      <c r="Y304" s="689" t="s">
        <v>59</v>
      </c>
      <c r="Z304" s="690"/>
      <c r="AA304" s="688" t="s">
        <v>119</v>
      </c>
      <c r="AB304" s="691" t="s">
        <v>60</v>
      </c>
      <c r="AC304" s="691" t="s">
        <v>120</v>
      </c>
      <c r="AD304" s="688" t="s">
        <v>62</v>
      </c>
      <c r="AE304" s="689" t="s">
        <v>138</v>
      </c>
      <c r="AF304" s="690"/>
      <c r="AG304" s="690"/>
      <c r="AH304" s="690"/>
      <c r="AI304" s="688"/>
      <c r="AJ304" s="689" t="s">
        <v>122</v>
      </c>
      <c r="AK304" s="690"/>
      <c r="AL304" s="688" t="s">
        <v>123</v>
      </c>
      <c r="AM304" s="688"/>
      <c r="AN304" s="688"/>
      <c r="AO304" s="688"/>
      <c r="AP304" s="688"/>
      <c r="AQ304" s="688"/>
      <c r="AR304" s="688"/>
      <c r="AS304" s="688" t="s">
        <v>53</v>
      </c>
      <c r="AT304" s="688"/>
      <c r="AU304" s="689" t="s">
        <v>1791</v>
      </c>
      <c r="AV304" s="690"/>
      <c r="AW304" s="690"/>
      <c r="AX304" s="688"/>
      <c r="AY304" s="689" t="s">
        <v>124</v>
      </c>
      <c r="AZ304" s="690"/>
      <c r="BA304" s="690"/>
      <c r="BB304" s="690"/>
      <c r="BC304" s="690"/>
      <c r="BD304" s="690"/>
      <c r="BE304" s="690"/>
      <c r="BF304" s="690"/>
      <c r="BG304" s="690"/>
      <c r="BH304" s="690"/>
      <c r="BI304" s="690"/>
      <c r="BJ304" s="688"/>
      <c r="BK304" s="688"/>
      <c r="BL304" s="688"/>
      <c r="BM304" s="692"/>
      <c r="BN304" s="689" t="s">
        <v>125</v>
      </c>
      <c r="BO304" s="690"/>
      <c r="BP304" s="690"/>
      <c r="BQ304" s="689"/>
      <c r="BR304" s="690"/>
      <c r="BS304" s="690"/>
      <c r="BT304" s="690"/>
      <c r="BU304" s="690"/>
      <c r="BV304" s="689" t="s">
        <v>126</v>
      </c>
      <c r="BW304" s="690"/>
      <c r="BX304" s="690"/>
      <c r="BY304" s="692" t="s">
        <v>114</v>
      </c>
      <c r="BZ304" s="693"/>
      <c r="CA304" s="694" t="s">
        <v>806</v>
      </c>
      <c r="CB304" s="694"/>
      <c r="CC304" s="696"/>
      <c r="CD304" s="696"/>
      <c r="CE304" s="695" t="s">
        <v>63</v>
      </c>
      <c r="CF304" s="690"/>
      <c r="CG304" s="690"/>
      <c r="CH304" s="690"/>
      <c r="CI304" s="690"/>
      <c r="CJ304" s="690"/>
      <c r="CK304" s="690"/>
      <c r="CL304" s="690"/>
      <c r="CM304" s="690"/>
      <c r="CN304" s="690"/>
      <c r="CO304" s="690"/>
      <c r="CP304" s="690"/>
      <c r="CQ304" s="690"/>
      <c r="CR304" s="690"/>
      <c r="CS304" s="690"/>
      <c r="CT304" s="696"/>
      <c r="CU304" s="696"/>
      <c r="CV304" s="696"/>
      <c r="CW304" s="696"/>
      <c r="CX304" s="697"/>
      <c r="CY304" s="690"/>
      <c r="CZ304" s="694"/>
      <c r="DA304" s="694"/>
      <c r="DB304" s="1588"/>
      <c r="DC304" s="1588"/>
      <c r="DD304" s="1588"/>
      <c r="DE304" s="1588"/>
    </row>
    <row r="305">
      <c r="A305" s="1691"/>
      <c r="B305" s="1692"/>
      <c r="C305" s="1676"/>
      <c r="D305" s="1676"/>
      <c r="E305" s="1676"/>
      <c r="F305" s="1676"/>
      <c r="G305" s="1676"/>
      <c r="H305" s="1676"/>
      <c r="I305" s="1676"/>
      <c r="J305" s="1676"/>
      <c r="K305" s="1693" t="s">
        <v>65</v>
      </c>
      <c r="L305" s="1693" t="s">
        <v>66</v>
      </c>
      <c r="M305" s="1694"/>
      <c r="N305" s="1676"/>
      <c r="O305" s="1676"/>
      <c r="P305" s="1676"/>
      <c r="Q305" s="1696"/>
      <c r="R305" s="1696"/>
      <c r="S305" s="1696" t="s">
        <v>43</v>
      </c>
      <c r="T305" s="1697" t="s">
        <v>1797</v>
      </c>
      <c r="U305" s="1588"/>
      <c r="V305" s="1692"/>
      <c r="W305" s="1692" t="s">
        <v>67</v>
      </c>
      <c r="X305" s="1692" t="s">
        <v>68</v>
      </c>
      <c r="Y305" s="1692" t="s">
        <v>67</v>
      </c>
      <c r="Z305" s="1692" t="s">
        <v>68</v>
      </c>
      <c r="AA305" s="1698"/>
      <c r="AB305" s="1698"/>
      <c r="AC305" s="1698"/>
      <c r="AD305" s="1699" t="s">
        <v>69</v>
      </c>
      <c r="AE305" s="688" t="s">
        <v>135</v>
      </c>
      <c r="AF305" s="1699" t="s">
        <v>136</v>
      </c>
      <c r="AG305" s="1699" t="s">
        <v>137</v>
      </c>
      <c r="AH305" s="1699" t="s">
        <v>138</v>
      </c>
      <c r="AI305" s="1699" t="s">
        <v>139</v>
      </c>
      <c r="AJ305" s="1699" t="s">
        <v>140</v>
      </c>
      <c r="AK305" s="1699" t="s">
        <v>141</v>
      </c>
      <c r="AL305" s="1699" t="s">
        <v>142</v>
      </c>
      <c r="AM305" s="688" t="s">
        <v>1798</v>
      </c>
      <c r="AN305" s="688"/>
      <c r="AO305" s="688"/>
      <c r="AP305" s="688"/>
      <c r="AQ305" s="688" t="s">
        <v>1799</v>
      </c>
      <c r="AR305" s="1699" t="s">
        <v>146</v>
      </c>
      <c r="AS305" s="1698" t="s">
        <v>147</v>
      </c>
      <c r="AT305" s="1699" t="s">
        <v>148</v>
      </c>
      <c r="AU305" s="1699" t="s">
        <v>1800</v>
      </c>
      <c r="AV305" s="1699" t="s">
        <v>1801</v>
      </c>
      <c r="AW305" s="1699" t="s">
        <v>2730</v>
      </c>
      <c r="AX305" s="1699" t="s">
        <v>2731</v>
      </c>
      <c r="AY305" s="1699" t="s">
        <v>151</v>
      </c>
      <c r="AZ305" s="1699" t="s">
        <v>152</v>
      </c>
      <c r="BA305" s="1699" t="s">
        <v>153</v>
      </c>
      <c r="BB305" s="1699" t="s">
        <v>154</v>
      </c>
      <c r="BC305" s="1699" t="s">
        <v>155</v>
      </c>
      <c r="BD305" s="1699" t="s">
        <v>156</v>
      </c>
      <c r="BE305" s="1699" t="s">
        <v>2732</v>
      </c>
      <c r="BF305" s="1699" t="s">
        <v>158</v>
      </c>
      <c r="BG305" s="1699" t="s">
        <v>159</v>
      </c>
      <c r="BH305" s="1699" t="s">
        <v>2733</v>
      </c>
      <c r="BI305" s="1699" t="s">
        <v>161</v>
      </c>
      <c r="BJ305" s="1699" t="s">
        <v>162</v>
      </c>
      <c r="BK305" s="1699" t="s">
        <v>163</v>
      </c>
      <c r="BL305" s="1699" t="s">
        <v>164</v>
      </c>
      <c r="BM305" s="1699" t="s">
        <v>165</v>
      </c>
      <c r="BN305" s="1699" t="s">
        <v>166</v>
      </c>
      <c r="BO305" s="1699" t="s">
        <v>2734</v>
      </c>
      <c r="BP305" s="1699" t="s">
        <v>168</v>
      </c>
      <c r="BQ305" s="1699" t="s">
        <v>169</v>
      </c>
      <c r="BR305" s="1699" t="s">
        <v>170</v>
      </c>
      <c r="BS305" s="1699" t="s">
        <v>171</v>
      </c>
      <c r="BT305" s="1699" t="s">
        <v>172</v>
      </c>
      <c r="BU305" s="1699" t="s">
        <v>173</v>
      </c>
      <c r="BV305" s="1699" t="s">
        <v>174</v>
      </c>
      <c r="BW305" s="1699" t="s">
        <v>175</v>
      </c>
      <c r="BX305" s="1699" t="s">
        <v>176</v>
      </c>
      <c r="BY305" s="1698"/>
      <c r="BZ305" s="688" t="s">
        <v>1802</v>
      </c>
      <c r="CA305" s="688" t="s">
        <v>1803</v>
      </c>
      <c r="CB305" s="688"/>
      <c r="CC305" s="1700"/>
      <c r="CD305" s="1700"/>
      <c r="CE305" s="1700" t="s">
        <v>70</v>
      </c>
      <c r="CF305" s="1700" t="s">
        <v>71</v>
      </c>
      <c r="CG305" s="1700" t="s">
        <v>72</v>
      </c>
      <c r="CH305" s="1700" t="s">
        <v>73</v>
      </c>
      <c r="CI305" s="1700" t="s">
        <v>74</v>
      </c>
      <c r="CJ305" s="1700" t="s">
        <v>1805</v>
      </c>
      <c r="CK305" s="1700" t="s">
        <v>1806</v>
      </c>
      <c r="CL305" s="1700" t="s">
        <v>75</v>
      </c>
      <c r="CM305" s="1701" t="s">
        <v>76</v>
      </c>
      <c r="CN305" s="690"/>
      <c r="CO305" s="1700"/>
      <c r="CP305" s="1700" t="s">
        <v>77</v>
      </c>
      <c r="CQ305" s="1700" t="s">
        <v>78</v>
      </c>
      <c r="CR305" s="1700" t="s">
        <v>79</v>
      </c>
      <c r="CS305" s="1700" t="s">
        <v>80</v>
      </c>
      <c r="CT305" s="1700" t="s">
        <v>81</v>
      </c>
      <c r="CU305" s="1700" t="s">
        <v>82</v>
      </c>
      <c r="CV305" s="1701" t="s">
        <v>83</v>
      </c>
      <c r="CW305" s="690"/>
      <c r="CX305" s="688"/>
      <c r="CY305" s="688"/>
      <c r="CZ305" s="688"/>
      <c r="DA305" s="688"/>
    </row>
    <row r="306" ht="30.75" customHeight="1">
      <c r="A306" s="602">
        <v>1.0</v>
      </c>
      <c r="B306" s="54"/>
      <c r="C306" s="57" t="s">
        <v>6</v>
      </c>
      <c r="D306" s="57" t="s">
        <v>2757</v>
      </c>
      <c r="E306" s="57" t="s">
        <v>2758</v>
      </c>
      <c r="F306" s="1723" t="s">
        <v>96</v>
      </c>
      <c r="G306" s="58" t="s">
        <v>2759</v>
      </c>
      <c r="H306" s="1723" t="s">
        <v>96</v>
      </c>
      <c r="I306" s="61" t="s">
        <v>2760</v>
      </c>
      <c r="J306" s="1724" t="s">
        <v>96</v>
      </c>
      <c r="K306" s="297">
        <v>50000.0</v>
      </c>
      <c r="L306" s="298" t="s">
        <v>96</v>
      </c>
      <c r="M306" s="473" t="s">
        <v>2761</v>
      </c>
      <c r="N306" s="58"/>
      <c r="O306" s="473"/>
      <c r="P306" s="57"/>
      <c r="Q306" s="105"/>
      <c r="R306" s="105"/>
      <c r="S306" s="247"/>
      <c r="T306" s="247"/>
      <c r="U306" s="54"/>
      <c r="V306" s="54"/>
      <c r="W306" s="63"/>
      <c r="X306" s="322"/>
      <c r="Y306" s="322"/>
      <c r="Z306" s="63"/>
      <c r="AA306" s="105"/>
      <c r="AB306" s="323"/>
      <c r="AC306" s="323"/>
      <c r="AD306" s="105"/>
      <c r="AE306" s="105"/>
      <c r="AF306" s="105"/>
      <c r="AG306" s="105"/>
      <c r="AH306" s="54"/>
      <c r="AI306" s="105"/>
      <c r="AJ306" s="255"/>
      <c r="AK306" s="255"/>
      <c r="AL306" s="255"/>
      <c r="AM306" s="278"/>
      <c r="AN306" s="278"/>
      <c r="AO306" s="278"/>
      <c r="AP306" s="278"/>
      <c r="AQ306" s="105"/>
      <c r="AR306" s="105"/>
      <c r="AS306" s="105"/>
      <c r="AT306" s="25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  <c r="BF306" s="105"/>
      <c r="BG306" s="105"/>
      <c r="BH306" s="105"/>
      <c r="BI306" s="105"/>
      <c r="BJ306" s="105"/>
      <c r="BK306" s="105"/>
      <c r="BL306" s="105"/>
      <c r="BM306" s="105"/>
      <c r="BN306" s="105"/>
      <c r="BO306" s="105"/>
      <c r="BP306" s="105"/>
      <c r="BQ306" s="105"/>
      <c r="BR306" s="105"/>
      <c r="BS306" s="105"/>
      <c r="BT306" s="105"/>
      <c r="BU306" s="105"/>
      <c r="BV306" s="105"/>
      <c r="BW306" s="105"/>
      <c r="BX306" s="105"/>
      <c r="BY306" s="105"/>
      <c r="BZ306" s="255"/>
      <c r="CA306" s="324"/>
      <c r="CB306" s="325"/>
      <c r="CC306" s="325"/>
      <c r="CD306" s="325"/>
      <c r="CE306" s="325"/>
      <c r="CF306" s="326"/>
      <c r="CG306" s="326"/>
      <c r="CH306" s="326"/>
      <c r="CI306" s="327"/>
      <c r="CJ306" s="63"/>
      <c r="CK306" s="274"/>
      <c r="CL306" s="325"/>
      <c r="CM306" s="327"/>
      <c r="CN306" s="63"/>
      <c r="CO306" s="274"/>
      <c r="CP306" s="274"/>
      <c r="CQ306" s="274"/>
      <c r="CR306" s="274"/>
      <c r="CS306" s="274"/>
      <c r="CT306" s="274"/>
      <c r="CU306" s="274"/>
      <c r="CV306" s="274"/>
      <c r="CW306" s="274"/>
      <c r="CX306" s="274"/>
      <c r="CY306" s="274"/>
      <c r="CZ306" s="274"/>
      <c r="DA306" s="274"/>
      <c r="DB306" s="104"/>
      <c r="DC306" s="104"/>
      <c r="DD306" s="104"/>
      <c r="DE306" s="104"/>
    </row>
    <row r="307" ht="30.75" customHeight="1">
      <c r="A307" s="602">
        <v>2.0</v>
      </c>
      <c r="B307" s="54"/>
      <c r="C307" s="57" t="s">
        <v>6</v>
      </c>
      <c r="D307" s="57" t="s">
        <v>2757</v>
      </c>
      <c r="E307" s="57" t="s">
        <v>279</v>
      </c>
      <c r="F307" s="57" t="s">
        <v>2762</v>
      </c>
      <c r="G307" s="58" t="s">
        <v>280</v>
      </c>
      <c r="H307" s="57" t="s">
        <v>552</v>
      </c>
      <c r="I307" s="61" t="s">
        <v>2763</v>
      </c>
      <c r="J307" s="1724" t="s">
        <v>96</v>
      </c>
      <c r="K307" s="297">
        <v>50000.0</v>
      </c>
      <c r="L307" s="298" t="s">
        <v>96</v>
      </c>
      <c r="M307" s="473" t="s">
        <v>2764</v>
      </c>
      <c r="N307" s="58"/>
      <c r="O307" s="473"/>
      <c r="P307" s="57"/>
      <c r="Q307" s="105"/>
      <c r="R307" s="105"/>
      <c r="S307" s="247"/>
      <c r="T307" s="247"/>
      <c r="U307" s="54"/>
      <c r="V307" s="54"/>
      <c r="W307" s="63"/>
      <c r="X307" s="322"/>
      <c r="Y307" s="322"/>
      <c r="Z307" s="63"/>
      <c r="AA307" s="105"/>
      <c r="AB307" s="323"/>
      <c r="AC307" s="323"/>
      <c r="AD307" s="105"/>
      <c r="AE307" s="105"/>
      <c r="AF307" s="105"/>
      <c r="AG307" s="105"/>
      <c r="AH307" s="54"/>
      <c r="AI307" s="105"/>
      <c r="AJ307" s="255"/>
      <c r="AK307" s="255"/>
      <c r="AL307" s="255"/>
      <c r="AM307" s="278"/>
      <c r="AN307" s="278"/>
      <c r="AO307" s="278"/>
      <c r="AP307" s="278"/>
      <c r="AQ307" s="105"/>
      <c r="AR307" s="105"/>
      <c r="AS307" s="105"/>
      <c r="AT307" s="25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  <c r="BF307" s="105"/>
      <c r="BG307" s="105"/>
      <c r="BH307" s="105"/>
      <c r="BI307" s="105"/>
      <c r="BJ307" s="105"/>
      <c r="BK307" s="105"/>
      <c r="BL307" s="105"/>
      <c r="BM307" s="105"/>
      <c r="BN307" s="105"/>
      <c r="BO307" s="105"/>
      <c r="BP307" s="105"/>
      <c r="BQ307" s="105"/>
      <c r="BR307" s="105"/>
      <c r="BS307" s="105"/>
      <c r="BT307" s="105"/>
      <c r="BU307" s="105"/>
      <c r="BV307" s="105"/>
      <c r="BW307" s="105"/>
      <c r="BX307" s="105"/>
      <c r="BY307" s="105"/>
      <c r="BZ307" s="255"/>
      <c r="CA307" s="324"/>
      <c r="CB307" s="325"/>
      <c r="CC307" s="325"/>
      <c r="CD307" s="325"/>
      <c r="CE307" s="325"/>
      <c r="CF307" s="326"/>
      <c r="CG307" s="326"/>
      <c r="CH307" s="326"/>
      <c r="CI307" s="327"/>
      <c r="CJ307" s="63"/>
      <c r="CK307" s="274"/>
      <c r="CL307" s="325"/>
      <c r="CM307" s="327"/>
      <c r="CN307" s="63"/>
      <c r="CO307" s="274"/>
      <c r="CP307" s="274"/>
      <c r="CQ307" s="274"/>
      <c r="CR307" s="274"/>
      <c r="CS307" s="274"/>
      <c r="CT307" s="274"/>
      <c r="CU307" s="274"/>
      <c r="CV307" s="274"/>
      <c r="CW307" s="274"/>
      <c r="CX307" s="274"/>
      <c r="CY307" s="274"/>
      <c r="CZ307" s="274"/>
      <c r="DA307" s="274"/>
      <c r="DB307" s="104"/>
      <c r="DC307" s="104"/>
      <c r="DD307" s="104"/>
      <c r="DE307" s="104"/>
    </row>
    <row r="308" ht="30.75" customHeight="1">
      <c r="A308" s="602">
        <v>3.0</v>
      </c>
      <c r="B308" s="54"/>
      <c r="C308" s="57" t="s">
        <v>6</v>
      </c>
      <c r="D308" s="57" t="s">
        <v>784</v>
      </c>
      <c r="E308" s="170" t="s">
        <v>2765</v>
      </c>
      <c r="F308" s="57" t="s">
        <v>2766</v>
      </c>
      <c r="G308" s="58" t="s">
        <v>330</v>
      </c>
      <c r="H308" s="57" t="s">
        <v>2767</v>
      </c>
      <c r="I308" s="61" t="s">
        <v>2768</v>
      </c>
      <c r="J308" s="1724" t="s">
        <v>2769</v>
      </c>
      <c r="K308" s="297">
        <v>50000.0</v>
      </c>
      <c r="L308" s="298" t="s">
        <v>96</v>
      </c>
      <c r="M308" s="473" t="s">
        <v>2770</v>
      </c>
      <c r="N308" s="58" t="s">
        <v>2771</v>
      </c>
      <c r="O308" s="473"/>
      <c r="P308" s="57"/>
      <c r="Q308" s="105"/>
      <c r="R308" s="105"/>
      <c r="S308" s="247"/>
      <c r="T308" s="247"/>
      <c r="U308" s="54"/>
      <c r="V308" s="54"/>
      <c r="W308" s="63"/>
      <c r="X308" s="322"/>
      <c r="Y308" s="322"/>
      <c r="Z308" s="63"/>
      <c r="AA308" s="105"/>
      <c r="AB308" s="323"/>
      <c r="AC308" s="323"/>
      <c r="AD308" s="105"/>
      <c r="AE308" s="105"/>
      <c r="AF308" s="105"/>
      <c r="AG308" s="105"/>
      <c r="AH308" s="54"/>
      <c r="AI308" s="105"/>
      <c r="AJ308" s="255"/>
      <c r="AK308" s="255"/>
      <c r="AL308" s="255"/>
      <c r="AM308" s="278"/>
      <c r="AN308" s="278"/>
      <c r="AO308" s="278"/>
      <c r="AP308" s="278"/>
      <c r="AQ308" s="105"/>
      <c r="AR308" s="105"/>
      <c r="AS308" s="105"/>
      <c r="AT308" s="25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  <c r="BF308" s="105"/>
      <c r="BG308" s="105"/>
      <c r="BH308" s="105"/>
      <c r="BI308" s="105"/>
      <c r="BJ308" s="105"/>
      <c r="BK308" s="105"/>
      <c r="BL308" s="105"/>
      <c r="BM308" s="105"/>
      <c r="BN308" s="105"/>
      <c r="BO308" s="105"/>
      <c r="BP308" s="105"/>
      <c r="BQ308" s="105"/>
      <c r="BR308" s="105"/>
      <c r="BS308" s="105"/>
      <c r="BT308" s="105"/>
      <c r="BU308" s="105"/>
      <c r="BV308" s="105"/>
      <c r="BW308" s="105"/>
      <c r="BX308" s="105"/>
      <c r="BY308" s="105"/>
      <c r="BZ308" s="255"/>
      <c r="CA308" s="324"/>
      <c r="CB308" s="325"/>
      <c r="CC308" s="325"/>
      <c r="CD308" s="325"/>
      <c r="CE308" s="325"/>
      <c r="CF308" s="326"/>
      <c r="CG308" s="326"/>
      <c r="CH308" s="326"/>
      <c r="CI308" s="327"/>
      <c r="CJ308" s="63"/>
      <c r="CK308" s="274"/>
      <c r="CL308" s="325"/>
      <c r="CM308" s="327"/>
      <c r="CN308" s="63"/>
      <c r="CO308" s="274"/>
      <c r="CP308" s="274"/>
      <c r="CQ308" s="274"/>
      <c r="CR308" s="274"/>
      <c r="CS308" s="274"/>
      <c r="CT308" s="274"/>
      <c r="CU308" s="274"/>
      <c r="CV308" s="274"/>
      <c r="CW308" s="274"/>
      <c r="CX308" s="274"/>
      <c r="CY308" s="274"/>
      <c r="CZ308" s="274"/>
      <c r="DA308" s="274"/>
      <c r="DB308" s="104"/>
      <c r="DC308" s="104"/>
      <c r="DD308" s="104"/>
      <c r="DE308" s="104"/>
    </row>
    <row r="309" ht="30.75" customHeight="1">
      <c r="A309" s="602">
        <v>4.0</v>
      </c>
      <c r="B309" s="54"/>
      <c r="C309" s="57" t="s">
        <v>8</v>
      </c>
      <c r="D309" s="57" t="s">
        <v>2757</v>
      </c>
      <c r="E309" s="57" t="s">
        <v>2772</v>
      </c>
      <c r="F309" s="57" t="s">
        <v>183</v>
      </c>
      <c r="G309" s="58"/>
      <c r="H309" s="57" t="s">
        <v>96</v>
      </c>
      <c r="I309" s="61" t="s">
        <v>2773</v>
      </c>
      <c r="J309" s="1724" t="s">
        <v>96</v>
      </c>
      <c r="K309" s="297">
        <v>24000.0</v>
      </c>
      <c r="L309" s="298" t="s">
        <v>96</v>
      </c>
      <c r="M309" s="473" t="s">
        <v>2774</v>
      </c>
      <c r="N309" s="58"/>
      <c r="O309" s="473"/>
      <c r="P309" s="57"/>
      <c r="Q309" s="105"/>
      <c r="R309" s="105"/>
      <c r="S309" s="247"/>
      <c r="T309" s="247"/>
      <c r="U309" s="54"/>
      <c r="V309" s="54"/>
      <c r="W309" s="63"/>
      <c r="X309" s="322"/>
      <c r="Y309" s="322"/>
      <c r="Z309" s="63"/>
      <c r="AA309" s="105"/>
      <c r="AB309" s="323"/>
      <c r="AC309" s="323"/>
      <c r="AD309" s="105"/>
      <c r="AE309" s="105"/>
      <c r="AF309" s="105"/>
      <c r="AG309" s="105"/>
      <c r="AH309" s="54"/>
      <c r="AI309" s="105"/>
      <c r="AJ309" s="255"/>
      <c r="AK309" s="255"/>
      <c r="AL309" s="255"/>
      <c r="AM309" s="278"/>
      <c r="AN309" s="278"/>
      <c r="AO309" s="278"/>
      <c r="AP309" s="278"/>
      <c r="AQ309" s="105"/>
      <c r="AR309" s="105"/>
      <c r="AS309" s="105"/>
      <c r="AT309" s="25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  <c r="BF309" s="105"/>
      <c r="BG309" s="105"/>
      <c r="BH309" s="105"/>
      <c r="BI309" s="105"/>
      <c r="BJ309" s="105"/>
      <c r="BK309" s="105"/>
      <c r="BL309" s="105"/>
      <c r="BM309" s="105"/>
      <c r="BN309" s="105"/>
      <c r="BO309" s="105"/>
      <c r="BP309" s="105"/>
      <c r="BQ309" s="105"/>
      <c r="BR309" s="105"/>
      <c r="BS309" s="105"/>
      <c r="BT309" s="105"/>
      <c r="BU309" s="105"/>
      <c r="BV309" s="105"/>
      <c r="BW309" s="105"/>
      <c r="BX309" s="105"/>
      <c r="BY309" s="105"/>
      <c r="BZ309" s="255"/>
      <c r="CA309" s="324"/>
      <c r="CB309" s="325"/>
      <c r="CC309" s="325"/>
      <c r="CD309" s="325"/>
      <c r="CE309" s="325"/>
      <c r="CF309" s="326"/>
      <c r="CG309" s="326"/>
      <c r="CH309" s="326"/>
      <c r="CI309" s="327"/>
      <c r="CJ309" s="63"/>
      <c r="CK309" s="274"/>
      <c r="CL309" s="325"/>
      <c r="CM309" s="327"/>
      <c r="CN309" s="63"/>
      <c r="CO309" s="274"/>
      <c r="CP309" s="274"/>
      <c r="CQ309" s="274"/>
      <c r="CR309" s="274"/>
      <c r="CS309" s="274"/>
      <c r="CT309" s="274"/>
      <c r="CU309" s="274"/>
      <c r="CV309" s="274"/>
      <c r="CW309" s="274"/>
      <c r="CX309" s="274"/>
      <c r="CY309" s="274"/>
      <c r="CZ309" s="274"/>
      <c r="DA309" s="274"/>
      <c r="DB309" s="104"/>
      <c r="DC309" s="104"/>
      <c r="DD309" s="104"/>
      <c r="DE309" s="104"/>
    </row>
    <row r="310" ht="30.75" customHeight="1">
      <c r="A310" s="433">
        <v>5.0</v>
      </c>
      <c r="B310" s="448"/>
      <c r="C310" s="445" t="s">
        <v>8</v>
      </c>
      <c r="D310" s="445" t="s">
        <v>2757</v>
      </c>
      <c r="E310" s="445" t="s">
        <v>2775</v>
      </c>
      <c r="F310" s="1725" t="s">
        <v>2312</v>
      </c>
      <c r="G310" s="446"/>
      <c r="H310" s="1725" t="s">
        <v>2776</v>
      </c>
      <c r="I310" s="445" t="s">
        <v>2777</v>
      </c>
      <c r="J310" s="1726" t="s">
        <v>96</v>
      </c>
      <c r="K310" s="441">
        <v>50000.0</v>
      </c>
      <c r="L310" s="1727" t="s">
        <v>96</v>
      </c>
      <c r="M310" s="444" t="s">
        <v>2778</v>
      </c>
      <c r="N310" s="1728"/>
      <c r="O310" s="1729"/>
      <c r="P310" s="445"/>
      <c r="Q310" s="451"/>
      <c r="R310" s="451"/>
      <c r="S310" s="447"/>
      <c r="T310" s="447"/>
      <c r="U310" s="448"/>
      <c r="V310" s="448"/>
      <c r="W310" s="449"/>
      <c r="X310" s="450"/>
      <c r="Y310" s="450"/>
      <c r="Z310" s="449"/>
      <c r="AA310" s="451"/>
      <c r="AB310" s="452"/>
      <c r="AC310" s="452"/>
      <c r="AD310" s="451"/>
      <c r="AE310" s="451"/>
      <c r="AF310" s="451"/>
      <c r="AG310" s="451"/>
      <c r="AH310" s="448"/>
      <c r="AI310" s="451"/>
      <c r="AJ310" s="453"/>
      <c r="AK310" s="453"/>
      <c r="AL310" s="453"/>
      <c r="AM310" s="454"/>
      <c r="AN310" s="454"/>
      <c r="AO310" s="454"/>
      <c r="AP310" s="454"/>
      <c r="AQ310" s="451"/>
      <c r="AR310" s="451"/>
      <c r="AS310" s="451"/>
      <c r="AT310" s="453"/>
      <c r="AU310" s="451"/>
      <c r="AV310" s="451"/>
      <c r="AW310" s="451"/>
      <c r="AX310" s="451"/>
      <c r="AY310" s="451"/>
      <c r="AZ310" s="451"/>
      <c r="BA310" s="451"/>
      <c r="BB310" s="451"/>
      <c r="BC310" s="451"/>
      <c r="BD310" s="451"/>
      <c r="BE310" s="451"/>
      <c r="BF310" s="451"/>
      <c r="BG310" s="451"/>
      <c r="BH310" s="451"/>
      <c r="BI310" s="451"/>
      <c r="BJ310" s="451"/>
      <c r="BK310" s="451"/>
      <c r="BL310" s="451"/>
      <c r="BM310" s="451"/>
      <c r="BN310" s="451"/>
      <c r="BO310" s="451"/>
      <c r="BP310" s="451"/>
      <c r="BQ310" s="451"/>
      <c r="BR310" s="451"/>
      <c r="BS310" s="451"/>
      <c r="BT310" s="451"/>
      <c r="BU310" s="451"/>
      <c r="BV310" s="451"/>
      <c r="BW310" s="451"/>
      <c r="BX310" s="451"/>
      <c r="BY310" s="451"/>
      <c r="BZ310" s="453"/>
      <c r="CA310" s="455"/>
      <c r="CB310" s="456"/>
      <c r="CC310" s="456"/>
      <c r="CD310" s="456"/>
      <c r="CE310" s="456"/>
      <c r="CF310" s="457"/>
      <c r="CG310" s="457"/>
      <c r="CH310" s="457"/>
      <c r="CI310" s="458"/>
      <c r="CJ310" s="449"/>
      <c r="CK310" s="459"/>
      <c r="CL310" s="456"/>
      <c r="CM310" s="458"/>
      <c r="CN310" s="449"/>
      <c r="CO310" s="459"/>
      <c r="CP310" s="459"/>
      <c r="CQ310" s="459"/>
      <c r="CR310" s="459"/>
      <c r="CS310" s="459"/>
      <c r="CT310" s="459"/>
      <c r="CU310" s="459"/>
      <c r="CV310" s="459"/>
      <c r="CW310" s="459"/>
      <c r="CX310" s="459"/>
      <c r="CY310" s="459"/>
      <c r="CZ310" s="459"/>
      <c r="DA310" s="459"/>
      <c r="DB310" s="1719"/>
      <c r="DC310" s="1719"/>
      <c r="DD310" s="1719"/>
      <c r="DE310" s="1719"/>
    </row>
    <row r="311">
      <c r="A311" s="280"/>
      <c r="B311" s="280"/>
      <c r="C311" s="280"/>
      <c r="D311" s="282"/>
      <c r="E311" s="283"/>
      <c r="F311" s="283"/>
      <c r="G311" s="283"/>
      <c r="H311" s="283"/>
      <c r="I311" s="283"/>
      <c r="J311" s="284" t="s">
        <v>111</v>
      </c>
      <c r="K311" s="1722">
        <f>SUM(K306:K310)</f>
        <v>224000</v>
      </c>
      <c r="L311" s="286" t="str">
        <f>SUM(#REF!)</f>
        <v>#REF!</v>
      </c>
      <c r="M311" s="287"/>
      <c r="N311" s="283"/>
      <c r="O311" s="280"/>
      <c r="P311" s="283"/>
      <c r="Q311" s="283"/>
      <c r="R311" s="283"/>
      <c r="S311" s="283"/>
      <c r="T311" s="283"/>
      <c r="U311" s="280"/>
      <c r="V311" s="280"/>
      <c r="W311" s="280"/>
      <c r="X311" s="280"/>
      <c r="Y311" s="288"/>
      <c r="Z311" s="288"/>
      <c r="AA311" s="288" t="str">
        <f>AB311-L311</f>
        <v>#REF!</v>
      </c>
      <c r="AB311" s="285">
        <v>52400.0</v>
      </c>
      <c r="AC311" s="285"/>
      <c r="AD311" s="289"/>
      <c r="AE311" s="289"/>
      <c r="AF311" s="280"/>
      <c r="AG311" s="280"/>
      <c r="AH311" s="280"/>
      <c r="AI311" s="280"/>
      <c r="AJ311" s="280"/>
      <c r="AK311" s="280"/>
      <c r="AL311" s="280"/>
      <c r="AM311" s="280"/>
      <c r="AN311" s="280"/>
      <c r="AO311" s="280"/>
      <c r="AP311" s="280"/>
      <c r="AQ311" s="280"/>
      <c r="AR311" s="280"/>
      <c r="AS311" s="289"/>
      <c r="AT311" s="280"/>
      <c r="AU311" s="280"/>
      <c r="AV311" s="280"/>
      <c r="AW311" s="289"/>
      <c r="AX311" s="289"/>
      <c r="AY311" s="289"/>
      <c r="AZ311" s="289"/>
      <c r="BA311" s="289"/>
      <c r="BB311" s="280"/>
      <c r="BC311" s="289"/>
      <c r="BD311" s="289"/>
      <c r="BE311" s="289"/>
      <c r="BF311" s="289"/>
      <c r="BG311" s="289"/>
      <c r="BH311" s="280"/>
      <c r="BI311" s="280"/>
      <c r="BJ311" s="289"/>
      <c r="BK311" s="289"/>
      <c r="BL311" s="289"/>
      <c r="BM311" s="289"/>
      <c r="BN311" s="289"/>
      <c r="BO311" s="280"/>
      <c r="BP311" s="289"/>
      <c r="BQ311" s="289"/>
      <c r="BR311" s="289"/>
      <c r="BS311" s="289"/>
      <c r="BT311" s="289"/>
      <c r="BU311" s="280"/>
      <c r="BV311" s="289"/>
      <c r="BW311" s="289"/>
      <c r="BX311" s="289"/>
      <c r="BY311" s="289"/>
      <c r="BZ311" s="292"/>
      <c r="CA311" s="293"/>
      <c r="CB311" s="292"/>
      <c r="CC311" s="292"/>
      <c r="CD311" s="292"/>
      <c r="CE311" s="292"/>
      <c r="CF311" s="292"/>
      <c r="CG311" s="292"/>
      <c r="CH311" s="292"/>
      <c r="CI311" s="292"/>
      <c r="CJ311" s="292"/>
      <c r="CK311" s="292"/>
      <c r="CL311" s="292"/>
      <c r="CM311" s="292"/>
      <c r="CN311" s="292"/>
      <c r="CO311" s="292"/>
      <c r="CP311" s="292"/>
      <c r="CQ311" s="292"/>
      <c r="CR311" s="292"/>
      <c r="CS311" s="292"/>
      <c r="CT311" s="292"/>
      <c r="CU311" s="292"/>
      <c r="CV311" s="292"/>
      <c r="CW311" s="292"/>
      <c r="CX311" s="292"/>
      <c r="CY311" s="292"/>
      <c r="CZ311" s="292"/>
      <c r="DA311" s="292"/>
    </row>
    <row r="312">
      <c r="A312" s="100"/>
      <c r="B312" s="100"/>
      <c r="C312" s="100"/>
      <c r="D312" s="103"/>
      <c r="E312" s="103"/>
      <c r="F312" s="103"/>
      <c r="G312" s="103"/>
      <c r="H312" s="103"/>
      <c r="I312" s="103"/>
      <c r="J312" s="100"/>
      <c r="K312" s="100"/>
      <c r="L312" s="101"/>
      <c r="M312" s="102"/>
      <c r="N312" s="103"/>
      <c r="O312" s="100"/>
      <c r="P312" s="103"/>
      <c r="Q312" s="103"/>
      <c r="R312" s="103"/>
      <c r="S312" s="103"/>
      <c r="T312" s="103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01"/>
      <c r="AI312" s="100"/>
      <c r="AJ312" s="100"/>
      <c r="AK312" s="100"/>
      <c r="AL312" s="100"/>
      <c r="AM312" s="100"/>
      <c r="AN312" s="100"/>
      <c r="AO312" s="100"/>
      <c r="AP312" s="100"/>
      <c r="AQ312" s="100"/>
      <c r="AR312" s="100"/>
      <c r="AS312" s="100"/>
      <c r="AT312" s="100"/>
      <c r="AU312" s="100"/>
      <c r="AV312" s="100"/>
      <c r="AW312" s="100"/>
      <c r="AX312" s="100"/>
      <c r="AY312" s="100"/>
      <c r="AZ312" s="100"/>
      <c r="BA312" s="100"/>
      <c r="BB312" s="100"/>
      <c r="BC312" s="100"/>
      <c r="BD312" s="100"/>
      <c r="BE312" s="100"/>
      <c r="BF312" s="100"/>
      <c r="BG312" s="100"/>
      <c r="BH312" s="100"/>
      <c r="BI312" s="100"/>
      <c r="BJ312" s="100"/>
      <c r="BK312" s="100"/>
      <c r="BL312" s="100"/>
      <c r="BM312" s="100"/>
      <c r="BN312" s="100"/>
      <c r="BO312" s="100"/>
      <c r="BP312" s="100"/>
      <c r="BQ312" s="100"/>
      <c r="BR312" s="100"/>
      <c r="BS312" s="100"/>
      <c r="BT312" s="100"/>
      <c r="BU312" s="100"/>
      <c r="BV312" s="100"/>
      <c r="BW312" s="100"/>
      <c r="BX312" s="100"/>
      <c r="BY312" s="100"/>
      <c r="BZ312" s="223"/>
      <c r="CA312" s="224"/>
      <c r="CB312" s="223"/>
      <c r="CC312" s="225"/>
      <c r="CD312" s="225"/>
      <c r="CE312" s="225"/>
      <c r="CF312" s="225"/>
      <c r="CG312" s="225"/>
      <c r="CH312" s="225"/>
      <c r="CI312" s="225"/>
      <c r="CJ312" s="225"/>
      <c r="CK312" s="225"/>
      <c r="CL312" s="225"/>
      <c r="CM312" s="225"/>
      <c r="CN312" s="225"/>
      <c r="CO312" s="225"/>
      <c r="CP312" s="225"/>
      <c r="CQ312" s="225"/>
      <c r="CR312" s="225"/>
      <c r="CS312" s="225"/>
      <c r="CT312" s="225"/>
      <c r="CU312" s="225"/>
      <c r="CV312" s="225"/>
      <c r="CW312" s="225"/>
      <c r="CX312" s="223"/>
      <c r="CY312" s="223"/>
      <c r="CZ312" s="223"/>
      <c r="DA312" s="223"/>
    </row>
    <row r="313" ht="18.75" customHeight="1">
      <c r="A313" s="106" t="s">
        <v>804</v>
      </c>
      <c r="B313" s="15"/>
      <c r="C313" s="15"/>
      <c r="D313" s="18"/>
      <c r="E313" s="15"/>
      <c r="F313" s="15"/>
      <c r="G313" s="15"/>
      <c r="H313" s="15"/>
      <c r="I313" s="18"/>
      <c r="J313" s="15"/>
      <c r="K313" s="15"/>
      <c r="L313" s="19"/>
      <c r="M313" s="20"/>
      <c r="N313" s="18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9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9"/>
      <c r="CB313" s="15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15"/>
      <c r="CY313" s="15"/>
      <c r="CZ313" s="15"/>
      <c r="DA313" s="15"/>
      <c r="DB313" s="1365"/>
      <c r="DC313" s="1365"/>
      <c r="DD313" s="1365"/>
      <c r="DE313" s="1365"/>
    </row>
    <row r="314" ht="31.5" customHeight="1">
      <c r="A314" s="688" t="s">
        <v>0</v>
      </c>
      <c r="B314" s="688" t="s">
        <v>44</v>
      </c>
      <c r="C314" s="687" t="s">
        <v>45</v>
      </c>
      <c r="D314" s="687" t="s">
        <v>46</v>
      </c>
      <c r="E314" s="687" t="s">
        <v>47</v>
      </c>
      <c r="F314" s="687" t="s">
        <v>48</v>
      </c>
      <c r="G314" s="1730" t="s">
        <v>49</v>
      </c>
      <c r="H314" s="1689" t="s">
        <v>50</v>
      </c>
      <c r="I314" s="1731" t="s">
        <v>51</v>
      </c>
      <c r="J314" s="1689" t="s">
        <v>52</v>
      </c>
      <c r="K314" s="688" t="s">
        <v>53</v>
      </c>
      <c r="L314" s="688" t="s">
        <v>54</v>
      </c>
      <c r="M314" s="1732" t="s">
        <v>55</v>
      </c>
      <c r="N314" s="687" t="s">
        <v>56</v>
      </c>
      <c r="O314" s="688" t="s">
        <v>115</v>
      </c>
      <c r="P314" s="1733" t="s">
        <v>57</v>
      </c>
      <c r="Q314" s="687"/>
      <c r="R314" s="687" t="s">
        <v>1789</v>
      </c>
      <c r="S314" s="687" t="s">
        <v>805</v>
      </c>
      <c r="T314" s="1689" t="s">
        <v>66</v>
      </c>
      <c r="U314" s="688" t="s">
        <v>118</v>
      </c>
      <c r="V314" s="688" t="s">
        <v>392</v>
      </c>
      <c r="W314" s="689" t="s">
        <v>57</v>
      </c>
      <c r="X314" s="690"/>
      <c r="Y314" s="689" t="s">
        <v>59</v>
      </c>
      <c r="Z314" s="690"/>
      <c r="AA314" s="688" t="s">
        <v>119</v>
      </c>
      <c r="AB314" s="691" t="s">
        <v>60</v>
      </c>
      <c r="AC314" s="691" t="s">
        <v>120</v>
      </c>
      <c r="AD314" s="688" t="s">
        <v>62</v>
      </c>
      <c r="AE314" s="689" t="s">
        <v>138</v>
      </c>
      <c r="AF314" s="690"/>
      <c r="AG314" s="690"/>
      <c r="AH314" s="690"/>
      <c r="AI314" s="688"/>
      <c r="AJ314" s="689" t="s">
        <v>122</v>
      </c>
      <c r="AK314" s="690"/>
      <c r="AL314" s="688" t="s">
        <v>123</v>
      </c>
      <c r="AM314" s="688"/>
      <c r="AN314" s="688"/>
      <c r="AO314" s="688"/>
      <c r="AP314" s="688"/>
      <c r="AQ314" s="688"/>
      <c r="AR314" s="688"/>
      <c r="AS314" s="688" t="s">
        <v>53</v>
      </c>
      <c r="AT314" s="688"/>
      <c r="AU314" s="689" t="s">
        <v>1791</v>
      </c>
      <c r="AV314" s="690"/>
      <c r="AW314" s="690"/>
      <c r="AX314" s="688"/>
      <c r="AY314" s="689" t="s">
        <v>124</v>
      </c>
      <c r="AZ314" s="690"/>
      <c r="BA314" s="690"/>
      <c r="BB314" s="690"/>
      <c r="BC314" s="690"/>
      <c r="BD314" s="690"/>
      <c r="BE314" s="690"/>
      <c r="BF314" s="690"/>
      <c r="BG314" s="690"/>
      <c r="BH314" s="690"/>
      <c r="BI314" s="690"/>
      <c r="BJ314" s="688"/>
      <c r="BK314" s="688"/>
      <c r="BL314" s="688"/>
      <c r="BM314" s="692"/>
      <c r="BN314" s="689" t="s">
        <v>125</v>
      </c>
      <c r="BO314" s="690"/>
      <c r="BP314" s="690"/>
      <c r="BQ314" s="689"/>
      <c r="BR314" s="690"/>
      <c r="BS314" s="690"/>
      <c r="BT314" s="690"/>
      <c r="BU314" s="690"/>
      <c r="BV314" s="689" t="s">
        <v>126</v>
      </c>
      <c r="BW314" s="690"/>
      <c r="BX314" s="690"/>
      <c r="BY314" s="692" t="s">
        <v>114</v>
      </c>
      <c r="BZ314" s="693"/>
      <c r="CA314" s="694" t="s">
        <v>806</v>
      </c>
      <c r="CB314" s="694"/>
      <c r="CC314" s="696"/>
      <c r="CD314" s="696"/>
      <c r="CE314" s="695" t="s">
        <v>63</v>
      </c>
      <c r="CF314" s="690"/>
      <c r="CG314" s="690"/>
      <c r="CH314" s="690"/>
      <c r="CI314" s="690"/>
      <c r="CJ314" s="690"/>
      <c r="CK314" s="690"/>
      <c r="CL314" s="690"/>
      <c r="CM314" s="690"/>
      <c r="CN314" s="690"/>
      <c r="CO314" s="690"/>
      <c r="CP314" s="690"/>
      <c r="CQ314" s="690"/>
      <c r="CR314" s="690"/>
      <c r="CS314" s="690"/>
      <c r="CT314" s="696"/>
      <c r="CU314" s="696"/>
      <c r="CV314" s="696"/>
      <c r="CW314" s="696"/>
      <c r="CX314" s="697"/>
      <c r="CY314" s="690"/>
      <c r="CZ314" s="694"/>
      <c r="DA314" s="694"/>
      <c r="DB314" s="1588"/>
      <c r="DC314" s="1588"/>
      <c r="DD314" s="1588"/>
      <c r="DE314" s="1588"/>
    </row>
    <row r="315">
      <c r="A315" s="1588"/>
      <c r="B315" s="1692"/>
      <c r="C315" s="1588"/>
      <c r="D315" s="1588"/>
      <c r="E315" s="1588"/>
      <c r="F315" s="1588"/>
      <c r="G315" s="1588"/>
      <c r="H315" s="1588"/>
      <c r="I315" s="1588"/>
      <c r="J315" s="1588"/>
      <c r="K315" s="1699" t="s">
        <v>65</v>
      </c>
      <c r="L315" s="1699" t="s">
        <v>66</v>
      </c>
      <c r="M315" s="1734"/>
      <c r="N315" s="1588"/>
      <c r="O315" s="1588"/>
      <c r="P315" s="1588"/>
      <c r="Q315" s="1696"/>
      <c r="R315" s="1696"/>
      <c r="S315" s="1696" t="s">
        <v>43</v>
      </c>
      <c r="T315" s="1697" t="s">
        <v>1797</v>
      </c>
      <c r="U315" s="1588"/>
      <c r="V315" s="1692"/>
      <c r="W315" s="1692" t="s">
        <v>67</v>
      </c>
      <c r="X315" s="1692" t="s">
        <v>68</v>
      </c>
      <c r="Y315" s="1692" t="s">
        <v>67</v>
      </c>
      <c r="Z315" s="1692" t="s">
        <v>68</v>
      </c>
      <c r="AA315" s="1698"/>
      <c r="AB315" s="1698"/>
      <c r="AC315" s="1698"/>
      <c r="AD315" s="1699" t="s">
        <v>69</v>
      </c>
      <c r="AE315" s="688" t="s">
        <v>135</v>
      </c>
      <c r="AF315" s="1699" t="s">
        <v>136</v>
      </c>
      <c r="AG315" s="1699" t="s">
        <v>137</v>
      </c>
      <c r="AH315" s="1699" t="s">
        <v>138</v>
      </c>
      <c r="AI315" s="1699" t="s">
        <v>139</v>
      </c>
      <c r="AJ315" s="1699" t="s">
        <v>140</v>
      </c>
      <c r="AK315" s="1699" t="s">
        <v>141</v>
      </c>
      <c r="AL315" s="1699" t="s">
        <v>142</v>
      </c>
      <c r="AM315" s="688" t="s">
        <v>1798</v>
      </c>
      <c r="AN315" s="688"/>
      <c r="AO315" s="688"/>
      <c r="AP315" s="688"/>
      <c r="AQ315" s="688" t="s">
        <v>1799</v>
      </c>
      <c r="AR315" s="1699" t="s">
        <v>146</v>
      </c>
      <c r="AS315" s="1698" t="s">
        <v>147</v>
      </c>
      <c r="AT315" s="1699" t="s">
        <v>148</v>
      </c>
      <c r="AU315" s="1699" t="s">
        <v>1800</v>
      </c>
      <c r="AV315" s="1699" t="s">
        <v>1801</v>
      </c>
      <c r="AW315" s="1699" t="s">
        <v>2730</v>
      </c>
      <c r="AX315" s="1699" t="s">
        <v>2731</v>
      </c>
      <c r="AY315" s="1699" t="s">
        <v>151</v>
      </c>
      <c r="AZ315" s="1699" t="s">
        <v>152</v>
      </c>
      <c r="BA315" s="1699" t="s">
        <v>153</v>
      </c>
      <c r="BB315" s="1699" t="s">
        <v>154</v>
      </c>
      <c r="BC315" s="1699" t="s">
        <v>155</v>
      </c>
      <c r="BD315" s="1699" t="s">
        <v>156</v>
      </c>
      <c r="BE315" s="1699" t="s">
        <v>2732</v>
      </c>
      <c r="BF315" s="1699" t="s">
        <v>158</v>
      </c>
      <c r="BG315" s="1699" t="s">
        <v>159</v>
      </c>
      <c r="BH315" s="1699" t="s">
        <v>2733</v>
      </c>
      <c r="BI315" s="1699" t="s">
        <v>161</v>
      </c>
      <c r="BJ315" s="1699" t="s">
        <v>162</v>
      </c>
      <c r="BK315" s="1699" t="s">
        <v>163</v>
      </c>
      <c r="BL315" s="1699" t="s">
        <v>164</v>
      </c>
      <c r="BM315" s="1699" t="s">
        <v>165</v>
      </c>
      <c r="BN315" s="1699" t="s">
        <v>166</v>
      </c>
      <c r="BO315" s="1699" t="s">
        <v>2734</v>
      </c>
      <c r="BP315" s="1699" t="s">
        <v>168</v>
      </c>
      <c r="BQ315" s="1699" t="s">
        <v>169</v>
      </c>
      <c r="BR315" s="1699" t="s">
        <v>170</v>
      </c>
      <c r="BS315" s="1699" t="s">
        <v>171</v>
      </c>
      <c r="BT315" s="1699" t="s">
        <v>172</v>
      </c>
      <c r="BU315" s="1699" t="s">
        <v>173</v>
      </c>
      <c r="BV315" s="1699" t="s">
        <v>174</v>
      </c>
      <c r="BW315" s="1699" t="s">
        <v>175</v>
      </c>
      <c r="BX315" s="1699" t="s">
        <v>176</v>
      </c>
      <c r="BY315" s="1698"/>
      <c r="BZ315" s="688" t="s">
        <v>1802</v>
      </c>
      <c r="CA315" s="688" t="s">
        <v>1803</v>
      </c>
      <c r="CB315" s="688"/>
      <c r="CC315" s="1700"/>
      <c r="CD315" s="1700"/>
      <c r="CE315" s="1700" t="s">
        <v>70</v>
      </c>
      <c r="CF315" s="1700" t="s">
        <v>71</v>
      </c>
      <c r="CG315" s="1700" t="s">
        <v>72</v>
      </c>
      <c r="CH315" s="1700" t="s">
        <v>73</v>
      </c>
      <c r="CI315" s="1700" t="s">
        <v>74</v>
      </c>
      <c r="CJ315" s="1700" t="s">
        <v>1805</v>
      </c>
      <c r="CK315" s="1700" t="s">
        <v>1806</v>
      </c>
      <c r="CL315" s="1700" t="s">
        <v>75</v>
      </c>
      <c r="CM315" s="1701" t="s">
        <v>76</v>
      </c>
      <c r="CN315" s="690"/>
      <c r="CO315" s="1700"/>
      <c r="CP315" s="1700" t="s">
        <v>77</v>
      </c>
      <c r="CQ315" s="1700" t="s">
        <v>78</v>
      </c>
      <c r="CR315" s="1700" t="s">
        <v>79</v>
      </c>
      <c r="CS315" s="1700" t="s">
        <v>80</v>
      </c>
      <c r="CT315" s="1700" t="s">
        <v>81</v>
      </c>
      <c r="CU315" s="1700" t="s">
        <v>82</v>
      </c>
      <c r="CV315" s="1701" t="s">
        <v>83</v>
      </c>
      <c r="CW315" s="690"/>
      <c r="CX315" s="688"/>
      <c r="CY315" s="688"/>
      <c r="CZ315" s="688"/>
      <c r="DA315" s="688"/>
    </row>
    <row r="316" ht="30.75" customHeight="1">
      <c r="A316" s="54">
        <v>1.0</v>
      </c>
      <c r="B316" s="54"/>
      <c r="C316" s="104" t="s">
        <v>8</v>
      </c>
      <c r="D316" s="105" t="s">
        <v>2779</v>
      </c>
      <c r="E316" s="105" t="s">
        <v>539</v>
      </c>
      <c r="F316" s="105" t="s">
        <v>183</v>
      </c>
      <c r="G316" s="105"/>
      <c r="H316" s="105" t="s">
        <v>2117</v>
      </c>
      <c r="I316" s="105" t="s">
        <v>1250</v>
      </c>
      <c r="J316" s="318" t="s">
        <v>2779</v>
      </c>
      <c r="K316" s="319">
        <v>7500.0</v>
      </c>
      <c r="L316" s="320">
        <v>0.0</v>
      </c>
      <c r="M316" s="321" t="s">
        <v>2780</v>
      </c>
      <c r="N316" s="318" t="s">
        <v>2781</v>
      </c>
      <c r="O316" s="54"/>
      <c r="P316" s="105"/>
      <c r="Q316" s="105"/>
      <c r="R316" s="105"/>
      <c r="S316" s="105"/>
      <c r="T316" s="105"/>
      <c r="U316" s="54"/>
      <c r="V316" s="54"/>
      <c r="W316" s="63"/>
      <c r="X316" s="322"/>
      <c r="Y316" s="322"/>
      <c r="Z316" s="63"/>
      <c r="AA316" s="105"/>
      <c r="AB316" s="323"/>
      <c r="AC316" s="323"/>
      <c r="AD316" s="105"/>
      <c r="AE316" s="105"/>
      <c r="AF316" s="105"/>
      <c r="AG316" s="105"/>
      <c r="AH316" s="54"/>
      <c r="AI316" s="105"/>
      <c r="AJ316" s="255"/>
      <c r="AK316" s="255"/>
      <c r="AL316" s="255"/>
      <c r="AM316" s="255"/>
      <c r="AN316" s="255"/>
      <c r="AO316" s="255"/>
      <c r="AP316" s="255"/>
      <c r="AQ316" s="105"/>
      <c r="AR316" s="105"/>
      <c r="AS316" s="105"/>
      <c r="AT316" s="25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  <c r="BF316" s="105"/>
      <c r="BG316" s="105"/>
      <c r="BH316" s="105"/>
      <c r="BI316" s="105"/>
      <c r="BJ316" s="105"/>
      <c r="BK316" s="105"/>
      <c r="BL316" s="105"/>
      <c r="BM316" s="105"/>
      <c r="BN316" s="105"/>
      <c r="BO316" s="105"/>
      <c r="BP316" s="105"/>
      <c r="BQ316" s="105"/>
      <c r="BR316" s="105"/>
      <c r="BS316" s="105"/>
      <c r="BT316" s="105"/>
      <c r="BU316" s="105"/>
      <c r="BV316" s="105"/>
      <c r="BW316" s="105"/>
      <c r="BX316" s="105"/>
      <c r="BY316" s="105"/>
      <c r="BZ316" s="255"/>
      <c r="CA316" s="324"/>
      <c r="CB316" s="325"/>
      <c r="CC316" s="325"/>
      <c r="CD316" s="325"/>
      <c r="CE316" s="325"/>
      <c r="CF316" s="326"/>
      <c r="CG316" s="326"/>
      <c r="CH316" s="326"/>
      <c r="CI316" s="327"/>
      <c r="CJ316" s="63"/>
      <c r="CK316" s="274"/>
      <c r="CL316" s="325"/>
      <c r="CM316" s="327"/>
      <c r="CN316" s="63"/>
      <c r="CO316" s="274"/>
      <c r="CP316" s="274"/>
      <c r="CQ316" s="274"/>
      <c r="CR316" s="274"/>
      <c r="CS316" s="274"/>
      <c r="CT316" s="274"/>
      <c r="CU316" s="274"/>
      <c r="CV316" s="274"/>
      <c r="CW316" s="274"/>
      <c r="CX316" s="274"/>
      <c r="CY316" s="274"/>
      <c r="CZ316" s="274"/>
      <c r="DA316" s="274"/>
      <c r="DB316" s="1588"/>
      <c r="DC316" s="1588"/>
      <c r="DD316" s="1588"/>
      <c r="DE316" s="1588"/>
    </row>
    <row r="317" ht="30.75" customHeight="1">
      <c r="A317" s="54">
        <v>2.0</v>
      </c>
      <c r="B317" s="54"/>
      <c r="C317" s="104" t="s">
        <v>8</v>
      </c>
      <c r="D317" s="105" t="s">
        <v>2779</v>
      </c>
      <c r="E317" s="105" t="s">
        <v>539</v>
      </c>
      <c r="F317" s="105" t="s">
        <v>183</v>
      </c>
      <c r="G317" s="105"/>
      <c r="H317" s="105" t="s">
        <v>2117</v>
      </c>
      <c r="I317" s="105" t="s">
        <v>1272</v>
      </c>
      <c r="J317" s="318" t="s">
        <v>2779</v>
      </c>
      <c r="K317" s="319">
        <v>7500.0</v>
      </c>
      <c r="L317" s="320">
        <v>0.0</v>
      </c>
      <c r="M317" s="321" t="s">
        <v>2780</v>
      </c>
      <c r="N317" s="318" t="s">
        <v>2781</v>
      </c>
      <c r="O317" s="54"/>
      <c r="P317" s="105"/>
      <c r="Q317" s="105"/>
      <c r="R317" s="105"/>
      <c r="S317" s="105"/>
      <c r="T317" s="105"/>
      <c r="U317" s="54"/>
      <c r="V317" s="54"/>
      <c r="W317" s="63"/>
      <c r="X317" s="322"/>
      <c r="Y317" s="322"/>
      <c r="Z317" s="63"/>
      <c r="AA317" s="105"/>
      <c r="AB317" s="323"/>
      <c r="AC317" s="323"/>
      <c r="AD317" s="105"/>
      <c r="AE317" s="105"/>
      <c r="AF317" s="105"/>
      <c r="AG317" s="105"/>
      <c r="AH317" s="54"/>
      <c r="AI317" s="105"/>
      <c r="AJ317" s="255"/>
      <c r="AK317" s="255"/>
      <c r="AL317" s="255"/>
      <c r="AM317" s="255"/>
      <c r="AN317" s="255"/>
      <c r="AO317" s="255"/>
      <c r="AP317" s="255"/>
      <c r="AQ317" s="105"/>
      <c r="AR317" s="105"/>
      <c r="AS317" s="105"/>
      <c r="AT317" s="25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  <c r="BF317" s="105"/>
      <c r="BG317" s="105"/>
      <c r="BH317" s="105"/>
      <c r="BI317" s="105"/>
      <c r="BJ317" s="105"/>
      <c r="BK317" s="105"/>
      <c r="BL317" s="105"/>
      <c r="BM317" s="105"/>
      <c r="BN317" s="105"/>
      <c r="BO317" s="105"/>
      <c r="BP317" s="105"/>
      <c r="BQ317" s="105"/>
      <c r="BR317" s="105"/>
      <c r="BS317" s="105"/>
      <c r="BT317" s="105"/>
      <c r="BU317" s="105"/>
      <c r="BV317" s="105"/>
      <c r="BW317" s="105"/>
      <c r="BX317" s="105"/>
      <c r="BY317" s="105"/>
      <c r="BZ317" s="255"/>
      <c r="CA317" s="324"/>
      <c r="CB317" s="325"/>
      <c r="CC317" s="325"/>
      <c r="CD317" s="325"/>
      <c r="CE317" s="325"/>
      <c r="CF317" s="326"/>
      <c r="CG317" s="326"/>
      <c r="CH317" s="326"/>
      <c r="CI317" s="327"/>
      <c r="CJ317" s="63"/>
      <c r="CK317" s="274"/>
      <c r="CL317" s="325"/>
      <c r="CM317" s="327"/>
      <c r="CN317" s="63"/>
      <c r="CO317" s="274"/>
      <c r="CP317" s="274"/>
      <c r="CQ317" s="274"/>
      <c r="CR317" s="274"/>
      <c r="CS317" s="274"/>
      <c r="CT317" s="274"/>
      <c r="CU317" s="274"/>
      <c r="CV317" s="274"/>
      <c r="CW317" s="274"/>
      <c r="CX317" s="274"/>
      <c r="CY317" s="274"/>
      <c r="CZ317" s="274"/>
      <c r="DA317" s="274"/>
      <c r="DB317" s="1588"/>
      <c r="DC317" s="1588"/>
      <c r="DD317" s="1588"/>
      <c r="DE317" s="1588"/>
    </row>
    <row r="318" ht="30.75" customHeight="1">
      <c r="A318" s="54">
        <v>3.0</v>
      </c>
      <c r="B318" s="54"/>
      <c r="C318" s="104" t="s">
        <v>8</v>
      </c>
      <c r="D318" s="105" t="s">
        <v>2782</v>
      </c>
      <c r="E318" s="105" t="s">
        <v>539</v>
      </c>
      <c r="F318" s="105" t="s">
        <v>183</v>
      </c>
      <c r="G318" s="105"/>
      <c r="H318" s="105" t="s">
        <v>2117</v>
      </c>
      <c r="I318" s="105" t="s">
        <v>2783</v>
      </c>
      <c r="J318" s="318" t="s">
        <v>2779</v>
      </c>
      <c r="K318" s="319">
        <v>7500.0</v>
      </c>
      <c r="L318" s="320">
        <v>0.0</v>
      </c>
      <c r="M318" s="321" t="s">
        <v>2780</v>
      </c>
      <c r="N318" s="318" t="s">
        <v>2781</v>
      </c>
      <c r="O318" s="54"/>
      <c r="P318" s="105"/>
      <c r="Q318" s="105"/>
      <c r="R318" s="105"/>
      <c r="S318" s="105"/>
      <c r="T318" s="105"/>
      <c r="U318" s="54"/>
      <c r="V318" s="54"/>
      <c r="W318" s="63"/>
      <c r="X318" s="322"/>
      <c r="Y318" s="322"/>
      <c r="Z318" s="63"/>
      <c r="AA318" s="105"/>
      <c r="AB318" s="323"/>
      <c r="AC318" s="323"/>
      <c r="AD318" s="105"/>
      <c r="AE318" s="105"/>
      <c r="AF318" s="105"/>
      <c r="AG318" s="105"/>
      <c r="AH318" s="54"/>
      <c r="AI318" s="105"/>
      <c r="AJ318" s="255"/>
      <c r="AK318" s="255"/>
      <c r="AL318" s="255"/>
      <c r="AM318" s="255"/>
      <c r="AN318" s="255"/>
      <c r="AO318" s="255"/>
      <c r="AP318" s="255"/>
      <c r="AQ318" s="105"/>
      <c r="AR318" s="105"/>
      <c r="AS318" s="105"/>
      <c r="AT318" s="25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  <c r="BF318" s="105"/>
      <c r="BG318" s="105"/>
      <c r="BH318" s="105"/>
      <c r="BI318" s="105"/>
      <c r="BJ318" s="105"/>
      <c r="BK318" s="105"/>
      <c r="BL318" s="105"/>
      <c r="BM318" s="105"/>
      <c r="BN318" s="105"/>
      <c r="BO318" s="105"/>
      <c r="BP318" s="105"/>
      <c r="BQ318" s="105"/>
      <c r="BR318" s="105"/>
      <c r="BS318" s="105"/>
      <c r="BT318" s="105"/>
      <c r="BU318" s="105"/>
      <c r="BV318" s="105"/>
      <c r="BW318" s="105"/>
      <c r="BX318" s="105"/>
      <c r="BY318" s="105"/>
      <c r="BZ318" s="255"/>
      <c r="CA318" s="324"/>
      <c r="CB318" s="325"/>
      <c r="CC318" s="325"/>
      <c r="CD318" s="325"/>
      <c r="CE318" s="325"/>
      <c r="CF318" s="326"/>
      <c r="CG318" s="326"/>
      <c r="CH318" s="326"/>
      <c r="CI318" s="327"/>
      <c r="CJ318" s="63"/>
      <c r="CK318" s="274"/>
      <c r="CL318" s="325"/>
      <c r="CM318" s="327"/>
      <c r="CN318" s="63"/>
      <c r="CO318" s="274"/>
      <c r="CP318" s="274"/>
      <c r="CQ318" s="274"/>
      <c r="CR318" s="274"/>
      <c r="CS318" s="274"/>
      <c r="CT318" s="274"/>
      <c r="CU318" s="274"/>
      <c r="CV318" s="274"/>
      <c r="CW318" s="274"/>
      <c r="CX318" s="274"/>
      <c r="CY318" s="274"/>
      <c r="CZ318" s="274"/>
      <c r="DA318" s="274"/>
      <c r="DB318" s="1588"/>
      <c r="DC318" s="1588"/>
      <c r="DD318" s="1588"/>
      <c r="DE318" s="1588"/>
    </row>
    <row r="319" ht="30.75" customHeight="1">
      <c r="A319" s="54">
        <v>4.0</v>
      </c>
      <c r="B319" s="54"/>
      <c r="C319" s="247" t="s">
        <v>6</v>
      </c>
      <c r="D319" s="105" t="s">
        <v>2784</v>
      </c>
      <c r="E319" s="247" t="s">
        <v>2785</v>
      </c>
      <c r="F319" s="247" t="s">
        <v>2786</v>
      </c>
      <c r="G319" s="105" t="s">
        <v>2467</v>
      </c>
      <c r="H319" s="247" t="s">
        <v>2787</v>
      </c>
      <c r="I319" s="148" t="s">
        <v>2788</v>
      </c>
      <c r="J319" s="105" t="s">
        <v>555</v>
      </c>
      <c r="K319" s="319">
        <v>50000.0</v>
      </c>
      <c r="L319" s="320" t="s">
        <v>96</v>
      </c>
      <c r="M319" s="1735" t="s">
        <v>2789</v>
      </c>
      <c r="N319" s="318" t="s">
        <v>2781</v>
      </c>
      <c r="O319" s="54"/>
      <c r="P319" s="247"/>
      <c r="Q319" s="105" t="s">
        <v>1892</v>
      </c>
      <c r="R319" s="105"/>
      <c r="S319" s="247"/>
      <c r="T319" s="247"/>
      <c r="U319" s="54"/>
      <c r="V319" s="54"/>
      <c r="W319" s="63"/>
      <c r="X319" s="322"/>
      <c r="Y319" s="322"/>
      <c r="Z319" s="63"/>
      <c r="AA319" s="105"/>
      <c r="AB319" s="323"/>
      <c r="AC319" s="323"/>
      <c r="AD319" s="105"/>
      <c r="AE319" s="105"/>
      <c r="AF319" s="105"/>
      <c r="AG319" s="105"/>
      <c r="AH319" s="54"/>
      <c r="AI319" s="105"/>
      <c r="AJ319" s="255"/>
      <c r="AK319" s="255"/>
      <c r="AL319" s="255"/>
      <c r="AM319" s="278"/>
      <c r="AN319" s="278"/>
      <c r="AO319" s="278"/>
      <c r="AP319" s="278"/>
      <c r="AQ319" s="105"/>
      <c r="AR319" s="105"/>
      <c r="AS319" s="105"/>
      <c r="AT319" s="25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  <c r="BF319" s="105"/>
      <c r="BG319" s="105"/>
      <c r="BH319" s="105"/>
      <c r="BI319" s="105"/>
      <c r="BJ319" s="105"/>
      <c r="BK319" s="105"/>
      <c r="BL319" s="105"/>
      <c r="BM319" s="105"/>
      <c r="BN319" s="105"/>
      <c r="BO319" s="105"/>
      <c r="BP319" s="105"/>
      <c r="BQ319" s="105"/>
      <c r="BR319" s="105"/>
      <c r="BS319" s="105"/>
      <c r="BT319" s="105"/>
      <c r="BU319" s="105"/>
      <c r="BV319" s="105"/>
      <c r="BW319" s="105"/>
      <c r="BX319" s="105"/>
      <c r="BY319" s="105"/>
      <c r="BZ319" s="255"/>
      <c r="CA319" s="324"/>
      <c r="CB319" s="325"/>
      <c r="CC319" s="325"/>
      <c r="CD319" s="325"/>
      <c r="CE319" s="325"/>
      <c r="CF319" s="326"/>
      <c r="CG319" s="326"/>
      <c r="CH319" s="326"/>
      <c r="CI319" s="327"/>
      <c r="CJ319" s="63"/>
      <c r="CK319" s="274"/>
      <c r="CL319" s="325"/>
      <c r="CM319" s="327"/>
      <c r="CN319" s="63"/>
      <c r="CO319" s="274"/>
      <c r="CP319" s="274"/>
      <c r="CQ319" s="321" t="s">
        <v>2745</v>
      </c>
      <c r="CR319" s="274"/>
      <c r="CS319" s="274"/>
      <c r="CT319" s="274"/>
      <c r="CU319" s="274"/>
      <c r="CV319" s="274"/>
      <c r="CW319" s="274"/>
      <c r="CX319" s="274"/>
      <c r="CY319" s="274"/>
      <c r="CZ319" s="274"/>
      <c r="DA319" s="274"/>
      <c r="DB319" s="1588"/>
      <c r="DC319" s="1588"/>
      <c r="DD319" s="1588"/>
      <c r="DE319" s="1588"/>
    </row>
    <row r="320" ht="30.75" customHeight="1">
      <c r="A320" s="54">
        <v>5.0</v>
      </c>
      <c r="B320" s="54"/>
      <c r="C320" s="247" t="s">
        <v>6</v>
      </c>
      <c r="D320" s="105" t="s">
        <v>2790</v>
      </c>
      <c r="E320" s="247" t="s">
        <v>2791</v>
      </c>
      <c r="F320" s="1736" t="s">
        <v>96</v>
      </c>
      <c r="G320" s="105"/>
      <c r="H320" s="1736" t="s">
        <v>96</v>
      </c>
      <c r="I320" s="148" t="s">
        <v>618</v>
      </c>
      <c r="J320" s="1737" t="s">
        <v>96</v>
      </c>
      <c r="K320" s="319">
        <v>50000.0</v>
      </c>
      <c r="L320" s="320" t="s">
        <v>96</v>
      </c>
      <c r="M320" s="321" t="s">
        <v>2792</v>
      </c>
      <c r="N320" s="318" t="s">
        <v>2781</v>
      </c>
      <c r="O320" s="321"/>
      <c r="P320" s="247"/>
      <c r="Q320" s="105"/>
      <c r="R320" s="105"/>
      <c r="S320" s="247"/>
      <c r="T320" s="247"/>
      <c r="U320" s="54"/>
      <c r="V320" s="54"/>
      <c r="W320" s="63"/>
      <c r="X320" s="322"/>
      <c r="Y320" s="322"/>
      <c r="Z320" s="63"/>
      <c r="AA320" s="105"/>
      <c r="AB320" s="323"/>
      <c r="AC320" s="323"/>
      <c r="AD320" s="105"/>
      <c r="AE320" s="105"/>
      <c r="AF320" s="105"/>
      <c r="AG320" s="105"/>
      <c r="AH320" s="54"/>
      <c r="AI320" s="105"/>
      <c r="AJ320" s="255"/>
      <c r="AK320" s="255"/>
      <c r="AL320" s="255"/>
      <c r="AM320" s="278"/>
      <c r="AN320" s="278"/>
      <c r="AO320" s="278"/>
      <c r="AP320" s="278"/>
      <c r="AQ320" s="105"/>
      <c r="AR320" s="105"/>
      <c r="AS320" s="105"/>
      <c r="AT320" s="25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  <c r="BF320" s="105"/>
      <c r="BG320" s="105"/>
      <c r="BH320" s="105"/>
      <c r="BI320" s="105"/>
      <c r="BJ320" s="105"/>
      <c r="BK320" s="105"/>
      <c r="BL320" s="105"/>
      <c r="BM320" s="105"/>
      <c r="BN320" s="105"/>
      <c r="BO320" s="105"/>
      <c r="BP320" s="105"/>
      <c r="BQ320" s="105"/>
      <c r="BR320" s="105"/>
      <c r="BS320" s="105"/>
      <c r="BT320" s="105"/>
      <c r="BU320" s="105"/>
      <c r="BV320" s="105"/>
      <c r="BW320" s="105"/>
      <c r="BX320" s="105"/>
      <c r="BY320" s="105"/>
      <c r="BZ320" s="255"/>
      <c r="CA320" s="324"/>
      <c r="CB320" s="325"/>
      <c r="CC320" s="325"/>
      <c r="CD320" s="325"/>
      <c r="CE320" s="325"/>
      <c r="CF320" s="326"/>
      <c r="CG320" s="326"/>
      <c r="CH320" s="326"/>
      <c r="CI320" s="327"/>
      <c r="CJ320" s="63"/>
      <c r="CK320" s="274"/>
      <c r="CL320" s="325"/>
      <c r="CM320" s="327"/>
      <c r="CN320" s="63"/>
      <c r="CO320" s="274"/>
      <c r="CP320" s="274"/>
      <c r="CQ320" s="274"/>
      <c r="CR320" s="274"/>
      <c r="CS320" s="274"/>
      <c r="CT320" s="274"/>
      <c r="CU320" s="274"/>
      <c r="CV320" s="274"/>
      <c r="CW320" s="274"/>
      <c r="CX320" s="274"/>
      <c r="CY320" s="274"/>
      <c r="CZ320" s="274"/>
      <c r="DA320" s="274"/>
      <c r="DB320" s="1588"/>
      <c r="DC320" s="1588"/>
      <c r="DD320" s="1588"/>
      <c r="DE320" s="1588"/>
    </row>
    <row r="321" ht="30.75" customHeight="1">
      <c r="A321" s="54">
        <v>6.0</v>
      </c>
      <c r="B321" s="54"/>
      <c r="C321" s="247" t="s">
        <v>6</v>
      </c>
      <c r="D321" s="105" t="s">
        <v>2793</v>
      </c>
      <c r="E321" s="247" t="s">
        <v>2794</v>
      </c>
      <c r="F321" s="1736" t="s">
        <v>96</v>
      </c>
      <c r="G321" s="105"/>
      <c r="H321" s="1736" t="s">
        <v>96</v>
      </c>
      <c r="I321" s="148" t="s">
        <v>618</v>
      </c>
      <c r="J321" s="1737" t="s">
        <v>96</v>
      </c>
      <c r="K321" s="319">
        <v>50000.0</v>
      </c>
      <c r="L321" s="320" t="s">
        <v>96</v>
      </c>
      <c r="M321" s="321"/>
      <c r="N321" s="318" t="s">
        <v>2781</v>
      </c>
      <c r="O321" s="321"/>
      <c r="P321" s="247"/>
      <c r="Q321" s="105"/>
      <c r="R321" s="105"/>
      <c r="S321" s="247"/>
      <c r="T321" s="247"/>
      <c r="U321" s="54"/>
      <c r="V321" s="54"/>
      <c r="W321" s="63"/>
      <c r="X321" s="322"/>
      <c r="Y321" s="322"/>
      <c r="Z321" s="63"/>
      <c r="AA321" s="105"/>
      <c r="AB321" s="323"/>
      <c r="AC321" s="323"/>
      <c r="AD321" s="105"/>
      <c r="AE321" s="105"/>
      <c r="AF321" s="105"/>
      <c r="AG321" s="105"/>
      <c r="AH321" s="54"/>
      <c r="AI321" s="105"/>
      <c r="AJ321" s="255"/>
      <c r="AK321" s="255"/>
      <c r="AL321" s="255"/>
      <c r="AM321" s="278"/>
      <c r="AN321" s="278"/>
      <c r="AO321" s="278"/>
      <c r="AP321" s="278"/>
      <c r="AQ321" s="105"/>
      <c r="AR321" s="105"/>
      <c r="AS321" s="105"/>
      <c r="AT321" s="25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  <c r="BF321" s="105"/>
      <c r="BG321" s="105"/>
      <c r="BH321" s="105"/>
      <c r="BI321" s="105"/>
      <c r="BJ321" s="105"/>
      <c r="BK321" s="105"/>
      <c r="BL321" s="105"/>
      <c r="BM321" s="105"/>
      <c r="BN321" s="105"/>
      <c r="BO321" s="105"/>
      <c r="BP321" s="105"/>
      <c r="BQ321" s="105"/>
      <c r="BR321" s="105"/>
      <c r="BS321" s="105"/>
      <c r="BT321" s="105"/>
      <c r="BU321" s="105"/>
      <c r="BV321" s="105"/>
      <c r="BW321" s="105"/>
      <c r="BX321" s="105"/>
      <c r="BY321" s="105"/>
      <c r="BZ321" s="255"/>
      <c r="CA321" s="324"/>
      <c r="CB321" s="325"/>
      <c r="CC321" s="325"/>
      <c r="CD321" s="325"/>
      <c r="CE321" s="325"/>
      <c r="CF321" s="326"/>
      <c r="CG321" s="326"/>
      <c r="CH321" s="326"/>
      <c r="CI321" s="327"/>
      <c r="CJ321" s="63"/>
      <c r="CK321" s="274"/>
      <c r="CL321" s="325"/>
      <c r="CM321" s="327"/>
      <c r="CN321" s="63"/>
      <c r="CO321" s="274"/>
      <c r="CP321" s="274"/>
      <c r="CQ321" s="274"/>
      <c r="CR321" s="274"/>
      <c r="CS321" s="274"/>
      <c r="CT321" s="274"/>
      <c r="CU321" s="274"/>
      <c r="CV321" s="274"/>
      <c r="CW321" s="274"/>
      <c r="CX321" s="274"/>
      <c r="CY321" s="274"/>
      <c r="CZ321" s="274"/>
      <c r="DA321" s="274"/>
      <c r="DB321" s="1588"/>
      <c r="DC321" s="1588"/>
      <c r="DD321" s="1588"/>
      <c r="DE321" s="1588"/>
    </row>
    <row r="322" ht="30.75" customHeight="1">
      <c r="A322" s="54">
        <v>7.0</v>
      </c>
      <c r="B322" s="54"/>
      <c r="C322" s="247" t="s">
        <v>6</v>
      </c>
      <c r="D322" s="105" t="s">
        <v>2795</v>
      </c>
      <c r="E322" s="247" t="s">
        <v>279</v>
      </c>
      <c r="F322" s="247" t="s">
        <v>2762</v>
      </c>
      <c r="G322" s="105"/>
      <c r="H322" s="247" t="s">
        <v>552</v>
      </c>
      <c r="I322" s="148" t="s">
        <v>618</v>
      </c>
      <c r="J322" s="1737" t="s">
        <v>96</v>
      </c>
      <c r="K322" s="319">
        <v>50000.0</v>
      </c>
      <c r="L322" s="320" t="s">
        <v>96</v>
      </c>
      <c r="M322" s="321" t="s">
        <v>2796</v>
      </c>
      <c r="N322" s="318" t="s">
        <v>2781</v>
      </c>
      <c r="O322" s="321"/>
      <c r="P322" s="247"/>
      <c r="Q322" s="105" t="s">
        <v>2797</v>
      </c>
      <c r="R322" s="105"/>
      <c r="S322" s="247"/>
      <c r="T322" s="247"/>
      <c r="U322" s="54"/>
      <c r="V322" s="54"/>
      <c r="W322" s="63"/>
      <c r="X322" s="322"/>
      <c r="Y322" s="322"/>
      <c r="Z322" s="63"/>
      <c r="AA322" s="105"/>
      <c r="AB322" s="323"/>
      <c r="AC322" s="323"/>
      <c r="AD322" s="105"/>
      <c r="AE322" s="105"/>
      <c r="AF322" s="105"/>
      <c r="AG322" s="105"/>
      <c r="AH322" s="54"/>
      <c r="AI322" s="105"/>
      <c r="AJ322" s="255"/>
      <c r="AK322" s="255"/>
      <c r="AL322" s="255"/>
      <c r="AM322" s="278"/>
      <c r="AN322" s="278"/>
      <c r="AO322" s="278"/>
      <c r="AP322" s="278"/>
      <c r="AQ322" s="105"/>
      <c r="AR322" s="105"/>
      <c r="AS322" s="105"/>
      <c r="AT322" s="25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  <c r="BF322" s="105"/>
      <c r="BG322" s="105"/>
      <c r="BH322" s="105"/>
      <c r="BI322" s="105"/>
      <c r="BJ322" s="105"/>
      <c r="BK322" s="105"/>
      <c r="BL322" s="105"/>
      <c r="BM322" s="105"/>
      <c r="BN322" s="105"/>
      <c r="BO322" s="105"/>
      <c r="BP322" s="105"/>
      <c r="BQ322" s="105"/>
      <c r="BR322" s="105"/>
      <c r="BS322" s="105"/>
      <c r="BT322" s="105"/>
      <c r="BU322" s="105"/>
      <c r="BV322" s="105"/>
      <c r="BW322" s="105"/>
      <c r="BX322" s="105"/>
      <c r="BY322" s="105"/>
      <c r="BZ322" s="255"/>
      <c r="CA322" s="324"/>
      <c r="CB322" s="325"/>
      <c r="CC322" s="325"/>
      <c r="CD322" s="325"/>
      <c r="CE322" s="325"/>
      <c r="CF322" s="326"/>
      <c r="CG322" s="326"/>
      <c r="CH322" s="326"/>
      <c r="CI322" s="327"/>
      <c r="CJ322" s="63"/>
      <c r="CK322" s="274"/>
      <c r="CL322" s="325"/>
      <c r="CM322" s="327"/>
      <c r="CN322" s="63"/>
      <c r="CO322" s="274"/>
      <c r="CP322" s="274"/>
      <c r="CQ322" s="274"/>
      <c r="CR322" s="274"/>
      <c r="CS322" s="274"/>
      <c r="CT322" s="274"/>
      <c r="CU322" s="274"/>
      <c r="CV322" s="274"/>
      <c r="CW322" s="274"/>
      <c r="CX322" s="274"/>
      <c r="CY322" s="274"/>
      <c r="CZ322" s="274"/>
      <c r="DA322" s="274"/>
      <c r="DB322" s="1588"/>
      <c r="DC322" s="1588"/>
      <c r="DD322" s="1588"/>
      <c r="DE322" s="1588"/>
    </row>
    <row r="323">
      <c r="A323" s="280"/>
      <c r="B323" s="280"/>
      <c r="C323" s="280"/>
      <c r="D323" s="282"/>
      <c r="E323" s="283"/>
      <c r="F323" s="283"/>
      <c r="G323" s="283"/>
      <c r="H323" s="283"/>
      <c r="I323" s="283"/>
      <c r="J323" s="284" t="s">
        <v>111</v>
      </c>
      <c r="K323" s="1722">
        <f>SUM(K316:K322)</f>
        <v>222500</v>
      </c>
      <c r="L323" s="286" t="str">
        <f>SUM(#REF!)</f>
        <v>#REF!</v>
      </c>
      <c r="M323" s="287"/>
      <c r="N323" s="283"/>
      <c r="O323" s="280"/>
      <c r="P323" s="283"/>
      <c r="Q323" s="283"/>
      <c r="R323" s="283"/>
      <c r="S323" s="283"/>
      <c r="T323" s="283"/>
      <c r="U323" s="280"/>
      <c r="V323" s="280"/>
      <c r="W323" s="280"/>
      <c r="X323" s="280"/>
      <c r="Y323" s="288"/>
      <c r="Z323" s="288"/>
      <c r="AA323" s="288" t="str">
        <f>AB323-L323</f>
        <v>#REF!</v>
      </c>
      <c r="AB323" s="285">
        <v>52400.0</v>
      </c>
      <c r="AC323" s="285"/>
      <c r="AD323" s="289"/>
      <c r="AE323" s="289"/>
      <c r="AF323" s="280"/>
      <c r="AG323" s="280"/>
      <c r="AH323" s="280"/>
      <c r="AI323" s="280"/>
      <c r="AJ323" s="280"/>
      <c r="AK323" s="280"/>
      <c r="AL323" s="280"/>
      <c r="AM323" s="280"/>
      <c r="AN323" s="280"/>
      <c r="AO323" s="280"/>
      <c r="AP323" s="280"/>
      <c r="AQ323" s="280"/>
      <c r="AR323" s="280"/>
      <c r="AS323" s="289"/>
      <c r="AT323" s="280"/>
      <c r="AU323" s="280"/>
      <c r="AV323" s="280"/>
      <c r="AW323" s="289"/>
      <c r="AX323" s="289"/>
      <c r="AY323" s="289"/>
      <c r="AZ323" s="289"/>
      <c r="BA323" s="289"/>
      <c r="BB323" s="280"/>
      <c r="BC323" s="289"/>
      <c r="BD323" s="289"/>
      <c r="BE323" s="289"/>
      <c r="BF323" s="289"/>
      <c r="BG323" s="289"/>
      <c r="BH323" s="280"/>
      <c r="BI323" s="280"/>
      <c r="BJ323" s="289"/>
      <c r="BK323" s="289"/>
      <c r="BL323" s="289"/>
      <c r="BM323" s="289"/>
      <c r="BN323" s="289"/>
      <c r="BO323" s="280"/>
      <c r="BP323" s="289"/>
      <c r="BQ323" s="289"/>
      <c r="BR323" s="289"/>
      <c r="BS323" s="289"/>
      <c r="BT323" s="289"/>
      <c r="BU323" s="280"/>
      <c r="BV323" s="289"/>
      <c r="BW323" s="289"/>
      <c r="BX323" s="289"/>
      <c r="BY323" s="289"/>
      <c r="BZ323" s="292"/>
      <c r="CA323" s="293"/>
      <c r="CB323" s="292"/>
      <c r="CC323" s="292"/>
      <c r="CD323" s="292"/>
      <c r="CE323" s="292"/>
      <c r="CF323" s="292"/>
      <c r="CG323" s="292"/>
      <c r="CH323" s="292"/>
      <c r="CI323" s="292"/>
      <c r="CJ323" s="292"/>
      <c r="CK323" s="292"/>
      <c r="CL323" s="292"/>
      <c r="CM323" s="292"/>
      <c r="CN323" s="292"/>
      <c r="CO323" s="292"/>
      <c r="CP323" s="292"/>
      <c r="CQ323" s="292"/>
      <c r="CR323" s="292"/>
      <c r="CS323" s="292"/>
      <c r="CT323" s="292"/>
      <c r="CU323" s="292"/>
      <c r="CV323" s="292"/>
      <c r="CW323" s="292"/>
      <c r="CX323" s="292"/>
      <c r="CY323" s="292"/>
      <c r="CZ323" s="292"/>
      <c r="DA323" s="292"/>
    </row>
    <row r="324">
      <c r="A324" s="100"/>
      <c r="B324" s="100"/>
      <c r="C324" s="100"/>
      <c r="D324" s="103"/>
      <c r="E324" s="103"/>
      <c r="F324" s="103"/>
      <c r="G324" s="103"/>
      <c r="H324" s="103"/>
      <c r="I324" s="103"/>
      <c r="J324" s="100"/>
      <c r="K324" s="100"/>
      <c r="L324" s="101"/>
      <c r="M324" s="102"/>
      <c r="N324" s="103"/>
      <c r="O324" s="100"/>
      <c r="P324" s="103"/>
      <c r="Q324" s="103"/>
      <c r="R324" s="103"/>
      <c r="S324" s="103"/>
      <c r="T324" s="103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01"/>
      <c r="AI324" s="100"/>
      <c r="AJ324" s="100"/>
      <c r="AK324" s="100"/>
      <c r="AL324" s="100"/>
      <c r="AM324" s="100"/>
      <c r="AN324" s="100"/>
      <c r="AO324" s="100"/>
      <c r="AP324" s="100"/>
      <c r="AQ324" s="100"/>
      <c r="AR324" s="100"/>
      <c r="AS324" s="100"/>
      <c r="AT324" s="100"/>
      <c r="AU324" s="100"/>
      <c r="AV324" s="100"/>
      <c r="AW324" s="100"/>
      <c r="AX324" s="100"/>
      <c r="AY324" s="100"/>
      <c r="AZ324" s="100"/>
      <c r="BA324" s="100"/>
      <c r="BB324" s="100"/>
      <c r="BC324" s="100"/>
      <c r="BD324" s="100"/>
      <c r="BE324" s="100"/>
      <c r="BF324" s="100"/>
      <c r="BG324" s="100"/>
      <c r="BH324" s="100"/>
      <c r="BI324" s="100"/>
      <c r="BJ324" s="100"/>
      <c r="BK324" s="100"/>
      <c r="BL324" s="100"/>
      <c r="BM324" s="100"/>
      <c r="BN324" s="100"/>
      <c r="BO324" s="100"/>
      <c r="BP324" s="100"/>
      <c r="BQ324" s="100"/>
      <c r="BR324" s="100"/>
      <c r="BS324" s="100"/>
      <c r="BT324" s="100"/>
      <c r="BU324" s="100"/>
      <c r="BV324" s="100"/>
      <c r="BW324" s="100"/>
      <c r="BX324" s="100"/>
      <c r="BY324" s="100"/>
      <c r="BZ324" s="223"/>
      <c r="CA324" s="224"/>
      <c r="CB324" s="223"/>
      <c r="CC324" s="225"/>
      <c r="CD324" s="225"/>
      <c r="CE324" s="225"/>
      <c r="CF324" s="225"/>
      <c r="CG324" s="225"/>
      <c r="CH324" s="225"/>
      <c r="CI324" s="225"/>
      <c r="CJ324" s="225"/>
      <c r="CK324" s="225"/>
      <c r="CL324" s="225"/>
      <c r="CM324" s="225"/>
      <c r="CN324" s="225"/>
      <c r="CO324" s="225"/>
      <c r="CP324" s="225"/>
      <c r="CQ324" s="225"/>
      <c r="CR324" s="225"/>
      <c r="CS324" s="225"/>
      <c r="CT324" s="225"/>
      <c r="CU324" s="225"/>
      <c r="CV324" s="225"/>
      <c r="CW324" s="225"/>
      <c r="CX324" s="223"/>
      <c r="CY324" s="223"/>
      <c r="CZ324" s="223"/>
      <c r="DA324" s="223"/>
    </row>
    <row r="325">
      <c r="A325" s="100"/>
      <c r="B325" s="100"/>
      <c r="C325" s="100"/>
      <c r="D325" s="103"/>
      <c r="E325" s="103"/>
      <c r="F325" s="103"/>
      <c r="G325" s="103"/>
      <c r="H325" s="103"/>
      <c r="I325" s="103"/>
      <c r="J325" s="100"/>
      <c r="K325" s="100"/>
      <c r="L325" s="101"/>
      <c r="M325" s="102"/>
      <c r="N325" s="103"/>
      <c r="O325" s="100"/>
      <c r="P325" s="103"/>
      <c r="Q325" s="103"/>
      <c r="R325" s="103"/>
      <c r="S325" s="103"/>
      <c r="T325" s="103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01"/>
      <c r="AI325" s="100"/>
      <c r="AJ325" s="100"/>
      <c r="AK325" s="100"/>
      <c r="AL325" s="100"/>
      <c r="AM325" s="100"/>
      <c r="AN325" s="100"/>
      <c r="AO325" s="100"/>
      <c r="AP325" s="100"/>
      <c r="AQ325" s="100"/>
      <c r="AR325" s="100"/>
      <c r="AS325" s="100"/>
      <c r="AT325" s="100"/>
      <c r="AU325" s="100"/>
      <c r="AV325" s="100"/>
      <c r="AW325" s="100"/>
      <c r="AX325" s="100"/>
      <c r="AY325" s="100"/>
      <c r="AZ325" s="100"/>
      <c r="BA325" s="100"/>
      <c r="BB325" s="100"/>
      <c r="BC325" s="100"/>
      <c r="BD325" s="100"/>
      <c r="BE325" s="100"/>
      <c r="BF325" s="100"/>
      <c r="BG325" s="100"/>
      <c r="BH325" s="100"/>
      <c r="BI325" s="100"/>
      <c r="BJ325" s="100"/>
      <c r="BK325" s="100"/>
      <c r="BL325" s="100"/>
      <c r="BM325" s="100"/>
      <c r="BN325" s="100"/>
      <c r="BO325" s="100"/>
      <c r="BP325" s="100"/>
      <c r="BQ325" s="100"/>
      <c r="BR325" s="100"/>
      <c r="BS325" s="100"/>
      <c r="BT325" s="100"/>
      <c r="BU325" s="100"/>
      <c r="BV325" s="100"/>
      <c r="BW325" s="100"/>
      <c r="BX325" s="100"/>
      <c r="BY325" s="100"/>
      <c r="BZ325" s="223"/>
      <c r="CA325" s="224"/>
      <c r="CB325" s="223"/>
      <c r="CC325" s="225"/>
      <c r="CD325" s="225"/>
      <c r="CE325" s="225"/>
      <c r="CF325" s="225"/>
      <c r="CG325" s="225"/>
      <c r="CH325" s="225"/>
      <c r="CI325" s="225"/>
      <c r="CJ325" s="225"/>
      <c r="CK325" s="225"/>
      <c r="CL325" s="225"/>
      <c r="CM325" s="225"/>
      <c r="CN325" s="225"/>
      <c r="CO325" s="225"/>
      <c r="CP325" s="225"/>
      <c r="CQ325" s="225"/>
      <c r="CR325" s="225"/>
      <c r="CS325" s="225"/>
      <c r="CT325" s="225"/>
      <c r="CU325" s="225"/>
      <c r="CV325" s="225"/>
      <c r="CW325" s="225"/>
      <c r="CX325" s="223"/>
      <c r="CY325" s="223"/>
      <c r="CZ325" s="223"/>
      <c r="DA325" s="223"/>
    </row>
    <row r="326">
      <c r="A326" s="100"/>
      <c r="B326" s="100"/>
      <c r="C326" s="100"/>
      <c r="D326" s="103"/>
      <c r="E326" s="103"/>
      <c r="F326" s="103"/>
      <c r="G326" s="103"/>
      <c r="H326" s="103"/>
      <c r="I326" s="103"/>
      <c r="J326" s="100"/>
      <c r="K326" s="100"/>
      <c r="L326" s="101"/>
      <c r="M326" s="102"/>
      <c r="N326" s="103"/>
      <c r="O326" s="100"/>
      <c r="P326" s="103"/>
      <c r="Q326" s="103"/>
      <c r="R326" s="103"/>
      <c r="S326" s="103"/>
      <c r="T326" s="103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01"/>
      <c r="AI326" s="100"/>
      <c r="AJ326" s="100"/>
      <c r="AK326" s="100"/>
      <c r="AL326" s="100"/>
      <c r="AM326" s="100"/>
      <c r="AN326" s="100"/>
      <c r="AO326" s="100"/>
      <c r="AP326" s="100"/>
      <c r="AQ326" s="100"/>
      <c r="AR326" s="100"/>
      <c r="AS326" s="100"/>
      <c r="AT326" s="100"/>
      <c r="AU326" s="100"/>
      <c r="AV326" s="100"/>
      <c r="AW326" s="100"/>
      <c r="AX326" s="100"/>
      <c r="AY326" s="100"/>
      <c r="AZ326" s="100"/>
      <c r="BA326" s="100"/>
      <c r="BB326" s="100"/>
      <c r="BC326" s="100"/>
      <c r="BD326" s="100"/>
      <c r="BE326" s="100"/>
      <c r="BF326" s="100"/>
      <c r="BG326" s="100"/>
      <c r="BH326" s="100"/>
      <c r="BI326" s="100"/>
      <c r="BJ326" s="100"/>
      <c r="BK326" s="100"/>
      <c r="BL326" s="100"/>
      <c r="BM326" s="100"/>
      <c r="BN326" s="100"/>
      <c r="BO326" s="100"/>
      <c r="BP326" s="100"/>
      <c r="BQ326" s="100"/>
      <c r="BR326" s="100"/>
      <c r="BS326" s="100"/>
      <c r="BT326" s="100"/>
      <c r="BU326" s="100"/>
      <c r="BV326" s="100"/>
      <c r="BW326" s="100"/>
      <c r="BX326" s="100"/>
      <c r="BY326" s="100"/>
      <c r="BZ326" s="223"/>
      <c r="CA326" s="224"/>
      <c r="CB326" s="223"/>
      <c r="CC326" s="225"/>
      <c r="CD326" s="225"/>
      <c r="CE326" s="225"/>
      <c r="CF326" s="225"/>
      <c r="CG326" s="225"/>
      <c r="CH326" s="225"/>
      <c r="CI326" s="225"/>
      <c r="CJ326" s="225"/>
      <c r="CK326" s="225"/>
      <c r="CL326" s="225"/>
      <c r="CM326" s="225"/>
      <c r="CN326" s="225"/>
      <c r="CO326" s="225"/>
      <c r="CP326" s="225"/>
      <c r="CQ326" s="225"/>
      <c r="CR326" s="225"/>
      <c r="CS326" s="225"/>
      <c r="CT326" s="225"/>
      <c r="CU326" s="225"/>
      <c r="CV326" s="225"/>
      <c r="CW326" s="225"/>
      <c r="CX326" s="223"/>
      <c r="CY326" s="223"/>
      <c r="CZ326" s="223"/>
      <c r="DA326" s="223"/>
    </row>
    <row r="327">
      <c r="A327" s="100"/>
      <c r="B327" s="100"/>
      <c r="C327" s="100"/>
      <c r="D327" s="103"/>
      <c r="E327" s="103"/>
      <c r="F327" s="103"/>
      <c r="G327" s="103"/>
      <c r="H327" s="103"/>
      <c r="I327" s="103"/>
      <c r="J327" s="100"/>
      <c r="K327" s="100"/>
      <c r="L327" s="101"/>
      <c r="M327" s="102"/>
      <c r="N327" s="103"/>
      <c r="O327" s="100"/>
      <c r="P327" s="103"/>
      <c r="Q327" s="103"/>
      <c r="R327" s="103"/>
      <c r="S327" s="103"/>
      <c r="T327" s="103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01"/>
      <c r="AI327" s="100"/>
      <c r="AJ327" s="100"/>
      <c r="AK327" s="100"/>
      <c r="AL327" s="100"/>
      <c r="AM327" s="100"/>
      <c r="AN327" s="100"/>
      <c r="AO327" s="100"/>
      <c r="AP327" s="100"/>
      <c r="AQ327" s="100"/>
      <c r="AR327" s="100"/>
      <c r="AS327" s="100"/>
      <c r="AT327" s="100"/>
      <c r="AU327" s="100"/>
      <c r="AV327" s="100"/>
      <c r="AW327" s="100"/>
      <c r="AX327" s="100"/>
      <c r="AY327" s="100"/>
      <c r="AZ327" s="100"/>
      <c r="BA327" s="100"/>
      <c r="BB327" s="100"/>
      <c r="BC327" s="100"/>
      <c r="BD327" s="100"/>
      <c r="BE327" s="100"/>
      <c r="BF327" s="100"/>
      <c r="BG327" s="100"/>
      <c r="BH327" s="100"/>
      <c r="BI327" s="100"/>
      <c r="BJ327" s="100"/>
      <c r="BK327" s="100"/>
      <c r="BL327" s="100"/>
      <c r="BM327" s="100"/>
      <c r="BN327" s="100"/>
      <c r="BO327" s="100"/>
      <c r="BP327" s="100"/>
      <c r="BQ327" s="100"/>
      <c r="BR327" s="100"/>
      <c r="BS327" s="100"/>
      <c r="BT327" s="100"/>
      <c r="BU327" s="100"/>
      <c r="BV327" s="100"/>
      <c r="BW327" s="100"/>
      <c r="BX327" s="100"/>
      <c r="BY327" s="100"/>
      <c r="BZ327" s="223"/>
      <c r="CA327" s="224"/>
      <c r="CB327" s="223"/>
      <c r="CC327" s="225"/>
      <c r="CD327" s="225"/>
      <c r="CE327" s="225"/>
      <c r="CF327" s="225"/>
      <c r="CG327" s="225"/>
      <c r="CH327" s="225"/>
      <c r="CI327" s="225"/>
      <c r="CJ327" s="225"/>
      <c r="CK327" s="225"/>
      <c r="CL327" s="225"/>
      <c r="CM327" s="225"/>
      <c r="CN327" s="225"/>
      <c r="CO327" s="225"/>
      <c r="CP327" s="225"/>
      <c r="CQ327" s="225"/>
      <c r="CR327" s="225"/>
      <c r="CS327" s="225"/>
      <c r="CT327" s="225"/>
      <c r="CU327" s="225"/>
      <c r="CV327" s="225"/>
      <c r="CW327" s="225"/>
      <c r="CX327" s="223"/>
      <c r="CY327" s="223"/>
      <c r="CZ327" s="223"/>
      <c r="DA327" s="223"/>
    </row>
    <row r="328">
      <c r="A328" s="100"/>
      <c r="B328" s="100"/>
      <c r="C328" s="100"/>
      <c r="D328" s="103"/>
      <c r="E328" s="101"/>
      <c r="F328" s="100"/>
      <c r="G328" s="100"/>
      <c r="H328" s="100"/>
      <c r="I328" s="103"/>
      <c r="J328" s="100"/>
      <c r="K328" s="100"/>
      <c r="L328" s="101"/>
      <c r="M328" s="102"/>
      <c r="N328" s="103"/>
      <c r="O328" s="100"/>
      <c r="P328" s="100"/>
      <c r="Q328" s="100"/>
      <c r="R328" s="100"/>
      <c r="S328" s="101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1"/>
      <c r="AI328" s="100"/>
      <c r="AJ328" s="100"/>
      <c r="AK328" s="100"/>
      <c r="AL328" s="100"/>
      <c r="AM328" s="100"/>
      <c r="AN328" s="100"/>
      <c r="AO328" s="100"/>
      <c r="AP328" s="100"/>
      <c r="AQ328" s="100"/>
      <c r="AR328" s="100"/>
      <c r="AS328" s="100"/>
      <c r="AT328" s="100"/>
      <c r="AU328" s="100"/>
      <c r="AV328" s="100"/>
      <c r="AW328" s="100"/>
      <c r="AX328" s="100"/>
      <c r="AY328" s="100"/>
      <c r="AZ328" s="100"/>
      <c r="BA328" s="100"/>
      <c r="BB328" s="100"/>
      <c r="BC328" s="100"/>
      <c r="BD328" s="100"/>
      <c r="BE328" s="100"/>
      <c r="BF328" s="100"/>
      <c r="BG328" s="100"/>
      <c r="BH328" s="100"/>
      <c r="BI328" s="100"/>
      <c r="BJ328" s="100"/>
      <c r="BK328" s="100"/>
      <c r="BL328" s="100"/>
      <c r="BM328" s="100"/>
      <c r="BN328" s="100"/>
      <c r="BO328" s="100"/>
      <c r="BP328" s="100"/>
      <c r="BQ328" s="100"/>
      <c r="BR328" s="100"/>
      <c r="BS328" s="100"/>
      <c r="BT328" s="100"/>
      <c r="BU328" s="100"/>
      <c r="BV328" s="100"/>
      <c r="BW328" s="100"/>
      <c r="BX328" s="100"/>
      <c r="BY328" s="100"/>
      <c r="BZ328" s="223"/>
      <c r="CA328" s="224"/>
      <c r="CB328" s="223"/>
      <c r="CC328" s="225"/>
      <c r="CD328" s="225"/>
      <c r="CE328" s="225"/>
      <c r="CF328" s="225"/>
      <c r="CG328" s="225"/>
      <c r="CH328" s="225"/>
      <c r="CI328" s="225"/>
      <c r="CJ328" s="225"/>
      <c r="CK328" s="225"/>
      <c r="CL328" s="225"/>
      <c r="CM328" s="225"/>
      <c r="CN328" s="225"/>
      <c r="CO328" s="225"/>
      <c r="CP328" s="225"/>
      <c r="CQ328" s="225"/>
      <c r="CR328" s="225"/>
      <c r="CS328" s="225"/>
      <c r="CT328" s="225"/>
      <c r="CU328" s="225"/>
      <c r="CV328" s="225"/>
      <c r="CW328" s="225"/>
      <c r="CX328" s="223"/>
      <c r="CY328" s="223"/>
      <c r="CZ328" s="223"/>
      <c r="DA328" s="223"/>
    </row>
    <row r="329">
      <c r="A329" s="100"/>
      <c r="B329" s="100"/>
      <c r="C329" s="100"/>
      <c r="D329" s="103"/>
      <c r="E329" s="101"/>
      <c r="F329" s="100"/>
      <c r="G329" s="100"/>
      <c r="H329" s="100"/>
      <c r="I329" s="103"/>
      <c r="J329" s="100"/>
      <c r="K329" s="100"/>
      <c r="L329" s="101"/>
      <c r="M329" s="102"/>
      <c r="N329" s="103"/>
      <c r="O329" s="100"/>
      <c r="P329" s="100"/>
      <c r="Q329" s="100"/>
      <c r="R329" s="100"/>
      <c r="S329" s="101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01"/>
      <c r="AI329" s="100"/>
      <c r="AJ329" s="100"/>
      <c r="AK329" s="100"/>
      <c r="AL329" s="100"/>
      <c r="AM329" s="100"/>
      <c r="AN329" s="100"/>
      <c r="AO329" s="100"/>
      <c r="AP329" s="100"/>
      <c r="AQ329" s="100"/>
      <c r="AR329" s="100"/>
      <c r="AS329" s="100"/>
      <c r="AT329" s="100"/>
      <c r="AU329" s="100"/>
      <c r="AV329" s="100"/>
      <c r="AW329" s="100"/>
      <c r="AX329" s="100"/>
      <c r="AY329" s="100"/>
      <c r="AZ329" s="100"/>
      <c r="BA329" s="100"/>
      <c r="BB329" s="100"/>
      <c r="BC329" s="100"/>
      <c r="BD329" s="100"/>
      <c r="BE329" s="100"/>
      <c r="BF329" s="100"/>
      <c r="BG329" s="100"/>
      <c r="BH329" s="100"/>
      <c r="BI329" s="100"/>
      <c r="BJ329" s="100"/>
      <c r="BK329" s="100"/>
      <c r="BL329" s="100"/>
      <c r="BM329" s="100"/>
      <c r="BN329" s="100"/>
      <c r="BO329" s="100"/>
      <c r="BP329" s="100"/>
      <c r="BQ329" s="100"/>
      <c r="BR329" s="100"/>
      <c r="BS329" s="100"/>
      <c r="BT329" s="100"/>
      <c r="BU329" s="100"/>
      <c r="BV329" s="100"/>
      <c r="BW329" s="100"/>
      <c r="BX329" s="100"/>
      <c r="BY329" s="100"/>
      <c r="BZ329" s="223"/>
      <c r="CA329" s="224"/>
      <c r="CB329" s="223"/>
      <c r="CC329" s="225"/>
      <c r="CD329" s="225"/>
      <c r="CE329" s="225"/>
      <c r="CF329" s="225"/>
      <c r="CG329" s="225"/>
      <c r="CH329" s="225"/>
      <c r="CI329" s="225"/>
      <c r="CJ329" s="225"/>
      <c r="CK329" s="225"/>
      <c r="CL329" s="225"/>
      <c r="CM329" s="225"/>
      <c r="CN329" s="225"/>
      <c r="CO329" s="225"/>
      <c r="CP329" s="225"/>
      <c r="CQ329" s="225"/>
      <c r="CR329" s="225"/>
      <c r="CS329" s="225"/>
      <c r="CT329" s="225"/>
      <c r="CU329" s="225"/>
      <c r="CV329" s="225"/>
      <c r="CW329" s="225"/>
      <c r="CX329" s="223"/>
      <c r="CY329" s="223"/>
      <c r="CZ329" s="223"/>
      <c r="DA329" s="223"/>
    </row>
    <row r="330">
      <c r="A330" s="100"/>
      <c r="B330" s="100"/>
      <c r="C330" s="100"/>
      <c r="D330" s="103"/>
      <c r="E330" s="101"/>
      <c r="F330" s="100"/>
      <c r="G330" s="100"/>
      <c r="H330" s="100"/>
      <c r="I330" s="103"/>
      <c r="J330" s="100"/>
      <c r="K330" s="100"/>
      <c r="L330" s="101"/>
      <c r="M330" s="102"/>
      <c r="N330" s="103"/>
      <c r="O330" s="100"/>
      <c r="P330" s="100"/>
      <c r="Q330" s="100"/>
      <c r="R330" s="100"/>
      <c r="S330" s="101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01"/>
      <c r="AI330" s="100"/>
      <c r="AJ330" s="100"/>
      <c r="AK330" s="100"/>
      <c r="AL330" s="100"/>
      <c r="AM330" s="100"/>
      <c r="AN330" s="100"/>
      <c r="AO330" s="100"/>
      <c r="AP330" s="100"/>
      <c r="AQ330" s="100"/>
      <c r="AR330" s="100"/>
      <c r="AS330" s="100"/>
      <c r="AT330" s="100"/>
      <c r="AU330" s="100"/>
      <c r="AV330" s="100"/>
      <c r="AW330" s="100"/>
      <c r="AX330" s="100"/>
      <c r="AY330" s="100"/>
      <c r="AZ330" s="100"/>
      <c r="BA330" s="100"/>
      <c r="BB330" s="100"/>
      <c r="BC330" s="100"/>
      <c r="BD330" s="100"/>
      <c r="BE330" s="100"/>
      <c r="BF330" s="100"/>
      <c r="BG330" s="100"/>
      <c r="BH330" s="100"/>
      <c r="BI330" s="100"/>
      <c r="BJ330" s="100"/>
      <c r="BK330" s="100"/>
      <c r="BL330" s="100"/>
      <c r="BM330" s="100"/>
      <c r="BN330" s="100"/>
      <c r="BO330" s="100"/>
      <c r="BP330" s="100"/>
      <c r="BQ330" s="100"/>
      <c r="BR330" s="100"/>
      <c r="BS330" s="100"/>
      <c r="BT330" s="100"/>
      <c r="BU330" s="100"/>
      <c r="BV330" s="100"/>
      <c r="BW330" s="100"/>
      <c r="BX330" s="100"/>
      <c r="BY330" s="100"/>
      <c r="BZ330" s="223"/>
      <c r="CA330" s="224"/>
      <c r="CB330" s="223"/>
      <c r="CC330" s="225"/>
      <c r="CD330" s="225"/>
      <c r="CE330" s="225"/>
      <c r="CF330" s="225"/>
      <c r="CG330" s="225"/>
      <c r="CH330" s="225"/>
      <c r="CI330" s="225"/>
      <c r="CJ330" s="225"/>
      <c r="CK330" s="225"/>
      <c r="CL330" s="225"/>
      <c r="CM330" s="225"/>
      <c r="CN330" s="225"/>
      <c r="CO330" s="225"/>
      <c r="CP330" s="225"/>
      <c r="CQ330" s="225"/>
      <c r="CR330" s="225"/>
      <c r="CS330" s="225"/>
      <c r="CT330" s="225"/>
      <c r="CU330" s="225"/>
      <c r="CV330" s="225"/>
      <c r="CW330" s="225"/>
      <c r="CX330" s="223"/>
      <c r="CY330" s="223"/>
      <c r="CZ330" s="223"/>
      <c r="DA330" s="223"/>
    </row>
    <row r="331">
      <c r="A331" s="100"/>
      <c r="B331" s="100"/>
      <c r="C331" s="100"/>
      <c r="D331" s="103"/>
      <c r="E331" s="101"/>
      <c r="F331" s="100"/>
      <c r="G331" s="100"/>
      <c r="H331" s="100"/>
      <c r="I331" s="103"/>
      <c r="J331" s="100"/>
      <c r="K331" s="100"/>
      <c r="L331" s="101"/>
      <c r="M331" s="102"/>
      <c r="N331" s="103"/>
      <c r="O331" s="100"/>
      <c r="P331" s="100"/>
      <c r="Q331" s="100"/>
      <c r="R331" s="100"/>
      <c r="S331" s="101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01"/>
      <c r="AI331" s="100"/>
      <c r="AJ331" s="100"/>
      <c r="AK331" s="100"/>
      <c r="AL331" s="100"/>
      <c r="AM331" s="100"/>
      <c r="AN331" s="100"/>
      <c r="AO331" s="100"/>
      <c r="AP331" s="100"/>
      <c r="AQ331" s="100"/>
      <c r="AR331" s="100"/>
      <c r="AS331" s="100"/>
      <c r="AT331" s="100"/>
      <c r="AU331" s="100"/>
      <c r="AV331" s="100"/>
      <c r="AW331" s="100"/>
      <c r="AX331" s="100"/>
      <c r="AY331" s="100"/>
      <c r="AZ331" s="100"/>
      <c r="BA331" s="100"/>
      <c r="BB331" s="100"/>
      <c r="BC331" s="100"/>
      <c r="BD331" s="100"/>
      <c r="BE331" s="100"/>
      <c r="BF331" s="100"/>
      <c r="BG331" s="100"/>
      <c r="BH331" s="100"/>
      <c r="BI331" s="100"/>
      <c r="BJ331" s="100"/>
      <c r="BK331" s="100"/>
      <c r="BL331" s="100"/>
      <c r="BM331" s="100"/>
      <c r="BN331" s="100"/>
      <c r="BO331" s="100"/>
      <c r="BP331" s="100"/>
      <c r="BQ331" s="100"/>
      <c r="BR331" s="100"/>
      <c r="BS331" s="100"/>
      <c r="BT331" s="100"/>
      <c r="BU331" s="100"/>
      <c r="BV331" s="100"/>
      <c r="BW331" s="100"/>
      <c r="BX331" s="100"/>
      <c r="BY331" s="100"/>
      <c r="BZ331" s="223"/>
      <c r="CA331" s="224"/>
      <c r="CB331" s="223"/>
      <c r="CC331" s="225"/>
      <c r="CD331" s="225"/>
      <c r="CE331" s="225"/>
      <c r="CF331" s="225"/>
      <c r="CG331" s="225"/>
      <c r="CH331" s="225"/>
      <c r="CI331" s="225"/>
      <c r="CJ331" s="225"/>
      <c r="CK331" s="225"/>
      <c r="CL331" s="225"/>
      <c r="CM331" s="225"/>
      <c r="CN331" s="225"/>
      <c r="CO331" s="225"/>
      <c r="CP331" s="225"/>
      <c r="CQ331" s="225"/>
      <c r="CR331" s="225"/>
      <c r="CS331" s="225"/>
      <c r="CT331" s="225"/>
      <c r="CU331" s="225"/>
      <c r="CV331" s="225"/>
      <c r="CW331" s="225"/>
      <c r="CX331" s="223"/>
      <c r="CY331" s="223"/>
      <c r="CZ331" s="223"/>
      <c r="DA331" s="223"/>
    </row>
    <row r="332">
      <c r="A332" s="100"/>
      <c r="B332" s="100"/>
      <c r="C332" s="100"/>
      <c r="D332" s="103"/>
      <c r="E332" s="101"/>
      <c r="F332" s="100"/>
      <c r="G332" s="100"/>
      <c r="H332" s="100"/>
      <c r="I332" s="103"/>
      <c r="J332" s="100"/>
      <c r="K332" s="100"/>
      <c r="L332" s="101"/>
      <c r="M332" s="102"/>
      <c r="N332" s="103"/>
      <c r="O332" s="100"/>
      <c r="P332" s="100"/>
      <c r="Q332" s="100"/>
      <c r="R332" s="100"/>
      <c r="S332" s="101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1"/>
      <c r="AI332" s="100"/>
      <c r="AJ332" s="100"/>
      <c r="AK332" s="100"/>
      <c r="AL332" s="100"/>
      <c r="AM332" s="100"/>
      <c r="AN332" s="100"/>
      <c r="AO332" s="100"/>
      <c r="AP332" s="100"/>
      <c r="AQ332" s="100"/>
      <c r="AR332" s="100"/>
      <c r="AS332" s="100"/>
      <c r="AT332" s="100"/>
      <c r="AU332" s="100"/>
      <c r="AV332" s="100"/>
      <c r="AW332" s="100"/>
      <c r="AX332" s="100"/>
      <c r="AY332" s="100"/>
      <c r="AZ332" s="100"/>
      <c r="BA332" s="100"/>
      <c r="BB332" s="100"/>
      <c r="BC332" s="100"/>
      <c r="BD332" s="100"/>
      <c r="BE332" s="100"/>
      <c r="BF332" s="100"/>
      <c r="BG332" s="100"/>
      <c r="BH332" s="100"/>
      <c r="BI332" s="100"/>
      <c r="BJ332" s="100"/>
      <c r="BK332" s="100"/>
      <c r="BL332" s="100"/>
      <c r="BM332" s="100"/>
      <c r="BN332" s="100"/>
      <c r="BO332" s="100"/>
      <c r="BP332" s="100"/>
      <c r="BQ332" s="100"/>
      <c r="BR332" s="100"/>
      <c r="BS332" s="100"/>
      <c r="BT332" s="100"/>
      <c r="BU332" s="100"/>
      <c r="BV332" s="100"/>
      <c r="BW332" s="100"/>
      <c r="BX332" s="100"/>
      <c r="BY332" s="100"/>
      <c r="BZ332" s="223"/>
      <c r="CA332" s="224"/>
      <c r="CB332" s="223"/>
      <c r="CC332" s="225"/>
      <c r="CD332" s="225"/>
      <c r="CE332" s="225"/>
      <c r="CF332" s="225"/>
      <c r="CG332" s="225"/>
      <c r="CH332" s="225"/>
      <c r="CI332" s="225"/>
      <c r="CJ332" s="225"/>
      <c r="CK332" s="225"/>
      <c r="CL332" s="225"/>
      <c r="CM332" s="225"/>
      <c r="CN332" s="225"/>
      <c r="CO332" s="225"/>
      <c r="CP332" s="225"/>
      <c r="CQ332" s="225"/>
      <c r="CR332" s="225"/>
      <c r="CS332" s="225"/>
      <c r="CT332" s="225"/>
      <c r="CU332" s="225"/>
      <c r="CV332" s="225"/>
      <c r="CW332" s="225"/>
      <c r="CX332" s="223"/>
      <c r="CY332" s="223"/>
      <c r="CZ332" s="223"/>
      <c r="DA332" s="223"/>
    </row>
    <row r="333">
      <c r="A333" s="100"/>
      <c r="B333" s="100"/>
      <c r="C333" s="100"/>
      <c r="D333" s="103"/>
      <c r="E333" s="101"/>
      <c r="F333" s="100"/>
      <c r="G333" s="100"/>
      <c r="H333" s="100"/>
      <c r="I333" s="103"/>
      <c r="J333" s="100"/>
      <c r="K333" s="100"/>
      <c r="L333" s="101"/>
      <c r="M333" s="102"/>
      <c r="N333" s="103"/>
      <c r="O333" s="100"/>
      <c r="P333" s="100"/>
      <c r="Q333" s="100"/>
      <c r="R333" s="100"/>
      <c r="S333" s="101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01"/>
      <c r="AI333" s="100"/>
      <c r="AJ333" s="100"/>
      <c r="AK333" s="100"/>
      <c r="AL333" s="100"/>
      <c r="AM333" s="100"/>
      <c r="AN333" s="100"/>
      <c r="AO333" s="100"/>
      <c r="AP333" s="100"/>
      <c r="AQ333" s="100"/>
      <c r="AR333" s="100"/>
      <c r="AS333" s="100"/>
      <c r="AT333" s="100"/>
      <c r="AU333" s="100"/>
      <c r="AV333" s="100"/>
      <c r="AW333" s="100"/>
      <c r="AX333" s="100"/>
      <c r="AY333" s="100"/>
      <c r="AZ333" s="100"/>
      <c r="BA333" s="100"/>
      <c r="BB333" s="100"/>
      <c r="BC333" s="100"/>
      <c r="BD333" s="100"/>
      <c r="BE333" s="100"/>
      <c r="BF333" s="100"/>
      <c r="BG333" s="100"/>
      <c r="BH333" s="100"/>
      <c r="BI333" s="100"/>
      <c r="BJ333" s="100"/>
      <c r="BK333" s="100"/>
      <c r="BL333" s="100"/>
      <c r="BM333" s="100"/>
      <c r="BN333" s="100"/>
      <c r="BO333" s="100"/>
      <c r="BP333" s="100"/>
      <c r="BQ333" s="100"/>
      <c r="BR333" s="100"/>
      <c r="BS333" s="100"/>
      <c r="BT333" s="100"/>
      <c r="BU333" s="100"/>
      <c r="BV333" s="100"/>
      <c r="BW333" s="100"/>
      <c r="BX333" s="100"/>
      <c r="BY333" s="100"/>
      <c r="BZ333" s="223"/>
      <c r="CA333" s="224"/>
      <c r="CB333" s="223"/>
      <c r="CC333" s="225"/>
      <c r="CD333" s="225"/>
      <c r="CE333" s="225"/>
      <c r="CF333" s="225"/>
      <c r="CG333" s="225"/>
      <c r="CH333" s="225"/>
      <c r="CI333" s="225"/>
      <c r="CJ333" s="225"/>
      <c r="CK333" s="225"/>
      <c r="CL333" s="225"/>
      <c r="CM333" s="225"/>
      <c r="CN333" s="225"/>
      <c r="CO333" s="225"/>
      <c r="CP333" s="225"/>
      <c r="CQ333" s="225"/>
      <c r="CR333" s="225"/>
      <c r="CS333" s="225"/>
      <c r="CT333" s="225"/>
      <c r="CU333" s="225"/>
      <c r="CV333" s="225"/>
      <c r="CW333" s="225"/>
      <c r="CX333" s="223"/>
      <c r="CY333" s="223"/>
      <c r="CZ333" s="223"/>
      <c r="DA333" s="223"/>
    </row>
    <row r="334">
      <c r="A334" s="100"/>
      <c r="B334" s="100"/>
      <c r="C334" s="100"/>
      <c r="D334" s="103"/>
      <c r="E334" s="101"/>
      <c r="F334" s="100"/>
      <c r="G334" s="100"/>
      <c r="H334" s="100"/>
      <c r="I334" s="103"/>
      <c r="J334" s="100"/>
      <c r="K334" s="100"/>
      <c r="L334" s="101"/>
      <c r="M334" s="102"/>
      <c r="N334" s="103"/>
      <c r="O334" s="100"/>
      <c r="P334" s="100"/>
      <c r="Q334" s="100"/>
      <c r="R334" s="100"/>
      <c r="S334" s="101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01"/>
      <c r="AI334" s="100"/>
      <c r="AJ334" s="100"/>
      <c r="AK334" s="100"/>
      <c r="AL334" s="100"/>
      <c r="AM334" s="100"/>
      <c r="AN334" s="100"/>
      <c r="AO334" s="100"/>
      <c r="AP334" s="100"/>
      <c r="AQ334" s="100"/>
      <c r="AR334" s="100"/>
      <c r="AS334" s="100"/>
      <c r="AT334" s="100"/>
      <c r="AU334" s="100"/>
      <c r="AV334" s="100"/>
      <c r="AW334" s="100"/>
      <c r="AX334" s="100"/>
      <c r="AY334" s="100"/>
      <c r="AZ334" s="100"/>
      <c r="BA334" s="100"/>
      <c r="BB334" s="100"/>
      <c r="BC334" s="100"/>
      <c r="BD334" s="100"/>
      <c r="BE334" s="100"/>
      <c r="BF334" s="100"/>
      <c r="BG334" s="100"/>
      <c r="BH334" s="100"/>
      <c r="BI334" s="100"/>
      <c r="BJ334" s="100"/>
      <c r="BK334" s="100"/>
      <c r="BL334" s="100"/>
      <c r="BM334" s="100"/>
      <c r="BN334" s="100"/>
      <c r="BO334" s="100"/>
      <c r="BP334" s="100"/>
      <c r="BQ334" s="100"/>
      <c r="BR334" s="100"/>
      <c r="BS334" s="100"/>
      <c r="BT334" s="100"/>
      <c r="BU334" s="100"/>
      <c r="BV334" s="100"/>
      <c r="BW334" s="100"/>
      <c r="BX334" s="100"/>
      <c r="BY334" s="100"/>
      <c r="BZ334" s="223"/>
      <c r="CA334" s="224"/>
      <c r="CB334" s="223"/>
      <c r="CC334" s="225"/>
      <c r="CD334" s="225"/>
      <c r="CE334" s="225"/>
      <c r="CF334" s="225"/>
      <c r="CG334" s="225"/>
      <c r="CH334" s="225"/>
      <c r="CI334" s="225"/>
      <c r="CJ334" s="225"/>
      <c r="CK334" s="225"/>
      <c r="CL334" s="225"/>
      <c r="CM334" s="225"/>
      <c r="CN334" s="225"/>
      <c r="CO334" s="225"/>
      <c r="CP334" s="225"/>
      <c r="CQ334" s="225"/>
      <c r="CR334" s="225"/>
      <c r="CS334" s="225"/>
      <c r="CT334" s="225"/>
      <c r="CU334" s="225"/>
      <c r="CV334" s="225"/>
      <c r="CW334" s="225"/>
      <c r="CX334" s="223"/>
      <c r="CY334" s="223"/>
      <c r="CZ334" s="223"/>
      <c r="DA334" s="223"/>
    </row>
    <row r="335">
      <c r="A335" s="100"/>
      <c r="B335" s="100"/>
      <c r="C335" s="100"/>
      <c r="D335" s="103"/>
      <c r="E335" s="101"/>
      <c r="F335" s="100"/>
      <c r="G335" s="100"/>
      <c r="H335" s="100"/>
      <c r="I335" s="103"/>
      <c r="J335" s="100"/>
      <c r="K335" s="100"/>
      <c r="L335" s="101"/>
      <c r="M335" s="102"/>
      <c r="N335" s="103"/>
      <c r="O335" s="100"/>
      <c r="P335" s="100"/>
      <c r="Q335" s="100"/>
      <c r="R335" s="100"/>
      <c r="S335" s="101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01"/>
      <c r="AI335" s="100"/>
      <c r="AJ335" s="100"/>
      <c r="AK335" s="100"/>
      <c r="AL335" s="100"/>
      <c r="AM335" s="100"/>
      <c r="AN335" s="100"/>
      <c r="AO335" s="100"/>
      <c r="AP335" s="100"/>
      <c r="AQ335" s="100"/>
      <c r="AR335" s="100"/>
      <c r="AS335" s="100"/>
      <c r="AT335" s="100"/>
      <c r="AU335" s="100"/>
      <c r="AV335" s="100"/>
      <c r="AW335" s="100"/>
      <c r="AX335" s="100"/>
      <c r="AY335" s="100"/>
      <c r="AZ335" s="100"/>
      <c r="BA335" s="100"/>
      <c r="BB335" s="100"/>
      <c r="BC335" s="100"/>
      <c r="BD335" s="100"/>
      <c r="BE335" s="100"/>
      <c r="BF335" s="100"/>
      <c r="BG335" s="100"/>
      <c r="BH335" s="100"/>
      <c r="BI335" s="100"/>
      <c r="BJ335" s="100"/>
      <c r="BK335" s="100"/>
      <c r="BL335" s="100"/>
      <c r="BM335" s="100"/>
      <c r="BN335" s="100"/>
      <c r="BO335" s="100"/>
      <c r="BP335" s="100"/>
      <c r="BQ335" s="100"/>
      <c r="BR335" s="100"/>
      <c r="BS335" s="100"/>
      <c r="BT335" s="100"/>
      <c r="BU335" s="100"/>
      <c r="BV335" s="100"/>
      <c r="BW335" s="100"/>
      <c r="BX335" s="100"/>
      <c r="BY335" s="100"/>
      <c r="BZ335" s="223"/>
      <c r="CA335" s="224"/>
      <c r="CB335" s="223"/>
      <c r="CC335" s="225"/>
      <c r="CD335" s="225"/>
      <c r="CE335" s="225"/>
      <c r="CF335" s="225"/>
      <c r="CG335" s="225"/>
      <c r="CH335" s="225"/>
      <c r="CI335" s="225"/>
      <c r="CJ335" s="225"/>
      <c r="CK335" s="225"/>
      <c r="CL335" s="225"/>
      <c r="CM335" s="225"/>
      <c r="CN335" s="225"/>
      <c r="CO335" s="225"/>
      <c r="CP335" s="225"/>
      <c r="CQ335" s="225"/>
      <c r="CR335" s="225"/>
      <c r="CS335" s="225"/>
      <c r="CT335" s="225"/>
      <c r="CU335" s="225"/>
      <c r="CV335" s="225"/>
      <c r="CW335" s="225"/>
      <c r="CX335" s="223"/>
      <c r="CY335" s="223"/>
      <c r="CZ335" s="223"/>
      <c r="DA335" s="223"/>
    </row>
    <row r="336">
      <c r="A336" s="100"/>
      <c r="B336" s="100"/>
      <c r="C336" s="100"/>
      <c r="D336" s="103"/>
      <c r="E336" s="101"/>
      <c r="F336" s="100"/>
      <c r="G336" s="100"/>
      <c r="H336" s="100"/>
      <c r="I336" s="103"/>
      <c r="J336" s="100"/>
      <c r="K336" s="100"/>
      <c r="L336" s="101"/>
      <c r="M336" s="102"/>
      <c r="N336" s="103"/>
      <c r="O336" s="100"/>
      <c r="P336" s="100"/>
      <c r="Q336" s="100"/>
      <c r="R336" s="100"/>
      <c r="S336" s="101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1"/>
      <c r="AI336" s="100"/>
      <c r="AJ336" s="100"/>
      <c r="AK336" s="100"/>
      <c r="AL336" s="100"/>
      <c r="AM336" s="100"/>
      <c r="AN336" s="100"/>
      <c r="AO336" s="100"/>
      <c r="AP336" s="100"/>
      <c r="AQ336" s="100"/>
      <c r="AR336" s="100"/>
      <c r="AS336" s="100"/>
      <c r="AT336" s="100"/>
      <c r="AU336" s="100"/>
      <c r="AV336" s="100"/>
      <c r="AW336" s="100"/>
      <c r="AX336" s="100"/>
      <c r="AY336" s="100"/>
      <c r="AZ336" s="100"/>
      <c r="BA336" s="100"/>
      <c r="BB336" s="100"/>
      <c r="BC336" s="100"/>
      <c r="BD336" s="100"/>
      <c r="BE336" s="100"/>
      <c r="BF336" s="100"/>
      <c r="BG336" s="100"/>
      <c r="BH336" s="100"/>
      <c r="BI336" s="100"/>
      <c r="BJ336" s="100"/>
      <c r="BK336" s="100"/>
      <c r="BL336" s="100"/>
      <c r="BM336" s="100"/>
      <c r="BN336" s="100"/>
      <c r="BO336" s="100"/>
      <c r="BP336" s="100"/>
      <c r="BQ336" s="100"/>
      <c r="BR336" s="100"/>
      <c r="BS336" s="100"/>
      <c r="BT336" s="100"/>
      <c r="BU336" s="100"/>
      <c r="BV336" s="100"/>
      <c r="BW336" s="100"/>
      <c r="BX336" s="100"/>
      <c r="BY336" s="100"/>
      <c r="BZ336" s="223"/>
      <c r="CA336" s="224"/>
      <c r="CB336" s="223"/>
      <c r="CC336" s="225"/>
      <c r="CD336" s="225"/>
      <c r="CE336" s="225"/>
      <c r="CF336" s="225"/>
      <c r="CG336" s="225"/>
      <c r="CH336" s="225"/>
      <c r="CI336" s="225"/>
      <c r="CJ336" s="225"/>
      <c r="CK336" s="225"/>
      <c r="CL336" s="225"/>
      <c r="CM336" s="225"/>
      <c r="CN336" s="225"/>
      <c r="CO336" s="225"/>
      <c r="CP336" s="225"/>
      <c r="CQ336" s="225"/>
      <c r="CR336" s="225"/>
      <c r="CS336" s="225"/>
      <c r="CT336" s="225"/>
      <c r="CU336" s="225"/>
      <c r="CV336" s="225"/>
      <c r="CW336" s="225"/>
      <c r="CX336" s="223"/>
      <c r="CY336" s="223"/>
      <c r="CZ336" s="223"/>
      <c r="DA336" s="223"/>
    </row>
    <row r="337">
      <c r="A337" s="100"/>
      <c r="B337" s="100"/>
      <c r="C337" s="100"/>
      <c r="D337" s="103"/>
      <c r="E337" s="101"/>
      <c r="F337" s="100"/>
      <c r="G337" s="100"/>
      <c r="H337" s="100"/>
      <c r="I337" s="103"/>
      <c r="J337" s="100"/>
      <c r="K337" s="100"/>
      <c r="L337" s="101"/>
      <c r="M337" s="102"/>
      <c r="N337" s="103"/>
      <c r="O337" s="100"/>
      <c r="P337" s="100"/>
      <c r="Q337" s="100"/>
      <c r="R337" s="100"/>
      <c r="S337" s="101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1"/>
      <c r="AI337" s="100"/>
      <c r="AJ337" s="100"/>
      <c r="AK337" s="100"/>
      <c r="AL337" s="100"/>
      <c r="AM337" s="100"/>
      <c r="AN337" s="100"/>
      <c r="AO337" s="100"/>
      <c r="AP337" s="100"/>
      <c r="AQ337" s="100"/>
      <c r="AR337" s="100"/>
      <c r="AS337" s="100"/>
      <c r="AT337" s="100"/>
      <c r="AU337" s="100"/>
      <c r="AV337" s="100"/>
      <c r="AW337" s="100"/>
      <c r="AX337" s="100"/>
      <c r="AY337" s="100"/>
      <c r="AZ337" s="100"/>
      <c r="BA337" s="100"/>
      <c r="BB337" s="100"/>
      <c r="BC337" s="100"/>
      <c r="BD337" s="100"/>
      <c r="BE337" s="100"/>
      <c r="BF337" s="100"/>
      <c r="BG337" s="100"/>
      <c r="BH337" s="100"/>
      <c r="BI337" s="100"/>
      <c r="BJ337" s="100"/>
      <c r="BK337" s="100"/>
      <c r="BL337" s="100"/>
      <c r="BM337" s="100"/>
      <c r="BN337" s="100"/>
      <c r="BO337" s="100"/>
      <c r="BP337" s="100"/>
      <c r="BQ337" s="100"/>
      <c r="BR337" s="100"/>
      <c r="BS337" s="100"/>
      <c r="BT337" s="100"/>
      <c r="BU337" s="100"/>
      <c r="BV337" s="100"/>
      <c r="BW337" s="100"/>
      <c r="BX337" s="100"/>
      <c r="BY337" s="100"/>
      <c r="BZ337" s="223"/>
      <c r="CA337" s="224"/>
      <c r="CB337" s="223"/>
      <c r="CC337" s="225"/>
      <c r="CD337" s="225"/>
      <c r="CE337" s="225"/>
      <c r="CF337" s="225"/>
      <c r="CG337" s="225"/>
      <c r="CH337" s="225"/>
      <c r="CI337" s="225"/>
      <c r="CJ337" s="225"/>
      <c r="CK337" s="225"/>
      <c r="CL337" s="225"/>
      <c r="CM337" s="225"/>
      <c r="CN337" s="225"/>
      <c r="CO337" s="225"/>
      <c r="CP337" s="225"/>
      <c r="CQ337" s="225"/>
      <c r="CR337" s="225"/>
      <c r="CS337" s="225"/>
      <c r="CT337" s="225"/>
      <c r="CU337" s="225"/>
      <c r="CV337" s="225"/>
      <c r="CW337" s="225"/>
      <c r="CX337" s="223"/>
      <c r="CY337" s="223"/>
      <c r="CZ337" s="223"/>
      <c r="DA337" s="223"/>
    </row>
    <row r="338">
      <c r="A338" s="100"/>
      <c r="B338" s="100"/>
      <c r="C338" s="100"/>
      <c r="D338" s="103"/>
      <c r="E338" s="101"/>
      <c r="F338" s="100"/>
      <c r="G338" s="100"/>
      <c r="H338" s="100"/>
      <c r="I338" s="103"/>
      <c r="J338" s="100"/>
      <c r="K338" s="100"/>
      <c r="L338" s="101"/>
      <c r="M338" s="102"/>
      <c r="N338" s="103"/>
      <c r="O338" s="100"/>
      <c r="P338" s="100"/>
      <c r="Q338" s="100"/>
      <c r="R338" s="100"/>
      <c r="S338" s="101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1"/>
      <c r="AI338" s="100"/>
      <c r="AJ338" s="100"/>
      <c r="AK338" s="100"/>
      <c r="AL338" s="100"/>
      <c r="AM338" s="100"/>
      <c r="AN338" s="100"/>
      <c r="AO338" s="100"/>
      <c r="AP338" s="100"/>
      <c r="AQ338" s="100"/>
      <c r="AR338" s="100"/>
      <c r="AS338" s="100"/>
      <c r="AT338" s="100"/>
      <c r="AU338" s="100"/>
      <c r="AV338" s="100"/>
      <c r="AW338" s="100"/>
      <c r="AX338" s="100"/>
      <c r="AY338" s="100"/>
      <c r="AZ338" s="100"/>
      <c r="BA338" s="100"/>
      <c r="BB338" s="100"/>
      <c r="BC338" s="100"/>
      <c r="BD338" s="100"/>
      <c r="BE338" s="100"/>
      <c r="BF338" s="100"/>
      <c r="BG338" s="100"/>
      <c r="BH338" s="100"/>
      <c r="BI338" s="100"/>
      <c r="BJ338" s="100"/>
      <c r="BK338" s="100"/>
      <c r="BL338" s="100"/>
      <c r="BM338" s="100"/>
      <c r="BN338" s="100"/>
      <c r="BO338" s="100"/>
      <c r="BP338" s="100"/>
      <c r="BQ338" s="100"/>
      <c r="BR338" s="100"/>
      <c r="BS338" s="100"/>
      <c r="BT338" s="100"/>
      <c r="BU338" s="100"/>
      <c r="BV338" s="100"/>
      <c r="BW338" s="100"/>
      <c r="BX338" s="100"/>
      <c r="BY338" s="100"/>
      <c r="BZ338" s="223"/>
      <c r="CA338" s="224"/>
      <c r="CB338" s="223"/>
      <c r="CC338" s="225"/>
      <c r="CD338" s="225"/>
      <c r="CE338" s="225"/>
      <c r="CF338" s="225"/>
      <c r="CG338" s="225"/>
      <c r="CH338" s="225"/>
      <c r="CI338" s="225"/>
      <c r="CJ338" s="225"/>
      <c r="CK338" s="225"/>
      <c r="CL338" s="225"/>
      <c r="CM338" s="225"/>
      <c r="CN338" s="225"/>
      <c r="CO338" s="225"/>
      <c r="CP338" s="225"/>
      <c r="CQ338" s="225"/>
      <c r="CR338" s="225"/>
      <c r="CS338" s="225"/>
      <c r="CT338" s="225"/>
      <c r="CU338" s="225"/>
      <c r="CV338" s="225"/>
      <c r="CW338" s="225"/>
      <c r="CX338" s="223"/>
      <c r="CY338" s="223"/>
      <c r="CZ338" s="223"/>
      <c r="DA338" s="223"/>
    </row>
    <row r="339">
      <c r="A339" s="100"/>
      <c r="B339" s="100"/>
      <c r="C339" s="100"/>
      <c r="D339" s="103"/>
      <c r="E339" s="101"/>
      <c r="F339" s="100"/>
      <c r="G339" s="100"/>
      <c r="H339" s="100"/>
      <c r="I339" s="103"/>
      <c r="J339" s="100"/>
      <c r="K339" s="100"/>
      <c r="L339" s="101"/>
      <c r="M339" s="102"/>
      <c r="N339" s="103"/>
      <c r="O339" s="100"/>
      <c r="P339" s="100"/>
      <c r="Q339" s="100"/>
      <c r="R339" s="100"/>
      <c r="S339" s="101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1"/>
      <c r="AI339" s="100"/>
      <c r="AJ339" s="100"/>
      <c r="AK339" s="100"/>
      <c r="AL339" s="100"/>
      <c r="AM339" s="100"/>
      <c r="AN339" s="100"/>
      <c r="AO339" s="100"/>
      <c r="AP339" s="100"/>
      <c r="AQ339" s="100"/>
      <c r="AR339" s="100"/>
      <c r="AS339" s="100"/>
      <c r="AT339" s="100"/>
      <c r="AU339" s="100"/>
      <c r="AV339" s="100"/>
      <c r="AW339" s="100"/>
      <c r="AX339" s="100"/>
      <c r="AY339" s="100"/>
      <c r="AZ339" s="100"/>
      <c r="BA339" s="100"/>
      <c r="BB339" s="100"/>
      <c r="BC339" s="100"/>
      <c r="BD339" s="100"/>
      <c r="BE339" s="100"/>
      <c r="BF339" s="100"/>
      <c r="BG339" s="100"/>
      <c r="BH339" s="100"/>
      <c r="BI339" s="100"/>
      <c r="BJ339" s="100"/>
      <c r="BK339" s="100"/>
      <c r="BL339" s="100"/>
      <c r="BM339" s="100"/>
      <c r="BN339" s="100"/>
      <c r="BO339" s="100"/>
      <c r="BP339" s="100"/>
      <c r="BQ339" s="100"/>
      <c r="BR339" s="100"/>
      <c r="BS339" s="100"/>
      <c r="BT339" s="100"/>
      <c r="BU339" s="100"/>
      <c r="BV339" s="100"/>
      <c r="BW339" s="100"/>
      <c r="BX339" s="100"/>
      <c r="BY339" s="100"/>
      <c r="BZ339" s="223"/>
      <c r="CA339" s="224"/>
      <c r="CB339" s="223"/>
      <c r="CC339" s="225"/>
      <c r="CD339" s="225"/>
      <c r="CE339" s="225"/>
      <c r="CF339" s="225"/>
      <c r="CG339" s="225"/>
      <c r="CH339" s="225"/>
      <c r="CI339" s="225"/>
      <c r="CJ339" s="225"/>
      <c r="CK339" s="225"/>
      <c r="CL339" s="225"/>
      <c r="CM339" s="225"/>
      <c r="CN339" s="225"/>
      <c r="CO339" s="225"/>
      <c r="CP339" s="225"/>
      <c r="CQ339" s="225"/>
      <c r="CR339" s="225"/>
      <c r="CS339" s="225"/>
      <c r="CT339" s="225"/>
      <c r="CU339" s="225"/>
      <c r="CV339" s="225"/>
      <c r="CW339" s="225"/>
      <c r="CX339" s="223"/>
      <c r="CY339" s="223"/>
      <c r="CZ339" s="223"/>
      <c r="DA339" s="223"/>
    </row>
    <row r="340">
      <c r="A340" s="100"/>
      <c r="B340" s="100"/>
      <c r="C340" s="100"/>
      <c r="D340" s="103"/>
      <c r="E340" s="101"/>
      <c r="F340" s="100"/>
      <c r="G340" s="100"/>
      <c r="H340" s="100"/>
      <c r="I340" s="103"/>
      <c r="J340" s="100"/>
      <c r="K340" s="100"/>
      <c r="L340" s="101"/>
      <c r="M340" s="102"/>
      <c r="N340" s="103"/>
      <c r="O340" s="100"/>
      <c r="P340" s="100"/>
      <c r="Q340" s="100"/>
      <c r="R340" s="100"/>
      <c r="S340" s="101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1"/>
      <c r="AI340" s="100"/>
      <c r="AJ340" s="100"/>
      <c r="AK340" s="100"/>
      <c r="AL340" s="100"/>
      <c r="AM340" s="100"/>
      <c r="AN340" s="100"/>
      <c r="AO340" s="100"/>
      <c r="AP340" s="100"/>
      <c r="AQ340" s="100"/>
      <c r="AR340" s="100"/>
      <c r="AS340" s="100"/>
      <c r="AT340" s="100"/>
      <c r="AU340" s="100"/>
      <c r="AV340" s="100"/>
      <c r="AW340" s="100"/>
      <c r="AX340" s="100"/>
      <c r="AY340" s="100"/>
      <c r="AZ340" s="100"/>
      <c r="BA340" s="100"/>
      <c r="BB340" s="100"/>
      <c r="BC340" s="100"/>
      <c r="BD340" s="100"/>
      <c r="BE340" s="100"/>
      <c r="BF340" s="100"/>
      <c r="BG340" s="100"/>
      <c r="BH340" s="100"/>
      <c r="BI340" s="100"/>
      <c r="BJ340" s="100"/>
      <c r="BK340" s="100"/>
      <c r="BL340" s="100"/>
      <c r="BM340" s="100"/>
      <c r="BN340" s="100"/>
      <c r="BO340" s="100"/>
      <c r="BP340" s="100"/>
      <c r="BQ340" s="100"/>
      <c r="BR340" s="100"/>
      <c r="BS340" s="100"/>
      <c r="BT340" s="100"/>
      <c r="BU340" s="100"/>
      <c r="BV340" s="100"/>
      <c r="BW340" s="100"/>
      <c r="BX340" s="100"/>
      <c r="BY340" s="100"/>
      <c r="BZ340" s="223"/>
      <c r="CA340" s="224"/>
      <c r="CB340" s="223"/>
      <c r="CC340" s="225"/>
      <c r="CD340" s="225"/>
      <c r="CE340" s="225"/>
      <c r="CF340" s="225"/>
      <c r="CG340" s="225"/>
      <c r="CH340" s="225"/>
      <c r="CI340" s="225"/>
      <c r="CJ340" s="225"/>
      <c r="CK340" s="225"/>
      <c r="CL340" s="225"/>
      <c r="CM340" s="225"/>
      <c r="CN340" s="225"/>
      <c r="CO340" s="225"/>
      <c r="CP340" s="225"/>
      <c r="CQ340" s="225"/>
      <c r="CR340" s="225"/>
      <c r="CS340" s="225"/>
      <c r="CT340" s="225"/>
      <c r="CU340" s="225"/>
      <c r="CV340" s="225"/>
      <c r="CW340" s="225"/>
      <c r="CX340" s="223"/>
      <c r="CY340" s="223"/>
      <c r="CZ340" s="223"/>
      <c r="DA340" s="223"/>
    </row>
    <row r="341">
      <c r="A341" s="100"/>
      <c r="B341" s="100"/>
      <c r="C341" s="100"/>
      <c r="D341" s="103"/>
      <c r="E341" s="101"/>
      <c r="F341" s="100"/>
      <c r="G341" s="100"/>
      <c r="H341" s="100"/>
      <c r="I341" s="103"/>
      <c r="J341" s="100"/>
      <c r="K341" s="100"/>
      <c r="L341" s="101"/>
      <c r="M341" s="102"/>
      <c r="N341" s="103"/>
      <c r="O341" s="100"/>
      <c r="P341" s="100"/>
      <c r="Q341" s="100"/>
      <c r="R341" s="100"/>
      <c r="S341" s="101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1"/>
      <c r="AI341" s="100"/>
      <c r="AJ341" s="100"/>
      <c r="AK341" s="100"/>
      <c r="AL341" s="100"/>
      <c r="AM341" s="100"/>
      <c r="AN341" s="100"/>
      <c r="AO341" s="100"/>
      <c r="AP341" s="100"/>
      <c r="AQ341" s="100"/>
      <c r="AR341" s="100"/>
      <c r="AS341" s="100"/>
      <c r="AT341" s="100"/>
      <c r="AU341" s="100"/>
      <c r="AV341" s="100"/>
      <c r="AW341" s="100"/>
      <c r="AX341" s="100"/>
      <c r="AY341" s="100"/>
      <c r="AZ341" s="100"/>
      <c r="BA341" s="100"/>
      <c r="BB341" s="100"/>
      <c r="BC341" s="100"/>
      <c r="BD341" s="100"/>
      <c r="BE341" s="100"/>
      <c r="BF341" s="100"/>
      <c r="BG341" s="100"/>
      <c r="BH341" s="100"/>
      <c r="BI341" s="100"/>
      <c r="BJ341" s="100"/>
      <c r="BK341" s="100"/>
      <c r="BL341" s="100"/>
      <c r="BM341" s="100"/>
      <c r="BN341" s="100"/>
      <c r="BO341" s="100"/>
      <c r="BP341" s="100"/>
      <c r="BQ341" s="100"/>
      <c r="BR341" s="100"/>
      <c r="BS341" s="100"/>
      <c r="BT341" s="100"/>
      <c r="BU341" s="100"/>
      <c r="BV341" s="100"/>
      <c r="BW341" s="100"/>
      <c r="BX341" s="100"/>
      <c r="BY341" s="100"/>
      <c r="BZ341" s="223"/>
      <c r="CA341" s="224"/>
      <c r="CB341" s="223"/>
      <c r="CC341" s="225"/>
      <c r="CD341" s="225"/>
      <c r="CE341" s="225"/>
      <c r="CF341" s="225"/>
      <c r="CG341" s="225"/>
      <c r="CH341" s="225"/>
      <c r="CI341" s="225"/>
      <c r="CJ341" s="225"/>
      <c r="CK341" s="225"/>
      <c r="CL341" s="225"/>
      <c r="CM341" s="225"/>
      <c r="CN341" s="225"/>
      <c r="CO341" s="225"/>
      <c r="CP341" s="225"/>
      <c r="CQ341" s="225"/>
      <c r="CR341" s="225"/>
      <c r="CS341" s="225"/>
      <c r="CT341" s="225"/>
      <c r="CU341" s="225"/>
      <c r="CV341" s="225"/>
      <c r="CW341" s="225"/>
      <c r="CX341" s="223"/>
      <c r="CY341" s="223"/>
      <c r="CZ341" s="223"/>
      <c r="DA341" s="223"/>
    </row>
    <row r="342">
      <c r="A342" s="100"/>
      <c r="B342" s="100"/>
      <c r="C342" s="100"/>
      <c r="D342" s="103"/>
      <c r="E342" s="101"/>
      <c r="F342" s="100"/>
      <c r="G342" s="100"/>
      <c r="H342" s="100"/>
      <c r="I342" s="103"/>
      <c r="J342" s="100"/>
      <c r="K342" s="100"/>
      <c r="L342" s="101"/>
      <c r="M342" s="102"/>
      <c r="N342" s="103"/>
      <c r="O342" s="100"/>
      <c r="P342" s="100"/>
      <c r="Q342" s="100"/>
      <c r="R342" s="100"/>
      <c r="S342" s="101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1"/>
      <c r="AI342" s="100"/>
      <c r="AJ342" s="100"/>
      <c r="AK342" s="100"/>
      <c r="AL342" s="100"/>
      <c r="AM342" s="100"/>
      <c r="AN342" s="100"/>
      <c r="AO342" s="100"/>
      <c r="AP342" s="100"/>
      <c r="AQ342" s="100"/>
      <c r="AR342" s="100"/>
      <c r="AS342" s="100"/>
      <c r="AT342" s="100"/>
      <c r="AU342" s="100"/>
      <c r="AV342" s="100"/>
      <c r="AW342" s="100"/>
      <c r="AX342" s="100"/>
      <c r="AY342" s="100"/>
      <c r="AZ342" s="100"/>
      <c r="BA342" s="100"/>
      <c r="BB342" s="100"/>
      <c r="BC342" s="100"/>
      <c r="BD342" s="100"/>
      <c r="BE342" s="100"/>
      <c r="BF342" s="100"/>
      <c r="BG342" s="100"/>
      <c r="BH342" s="100"/>
      <c r="BI342" s="100"/>
      <c r="BJ342" s="100"/>
      <c r="BK342" s="100"/>
      <c r="BL342" s="100"/>
      <c r="BM342" s="100"/>
      <c r="BN342" s="100"/>
      <c r="BO342" s="100"/>
      <c r="BP342" s="100"/>
      <c r="BQ342" s="100"/>
      <c r="BR342" s="100"/>
      <c r="BS342" s="100"/>
      <c r="BT342" s="100"/>
      <c r="BU342" s="100"/>
      <c r="BV342" s="100"/>
      <c r="BW342" s="100"/>
      <c r="BX342" s="100"/>
      <c r="BY342" s="100"/>
      <c r="BZ342" s="223"/>
      <c r="CA342" s="224"/>
      <c r="CB342" s="223"/>
      <c r="CC342" s="225"/>
      <c r="CD342" s="225"/>
      <c r="CE342" s="225"/>
      <c r="CF342" s="225"/>
      <c r="CG342" s="225"/>
      <c r="CH342" s="225"/>
      <c r="CI342" s="225"/>
      <c r="CJ342" s="225"/>
      <c r="CK342" s="225"/>
      <c r="CL342" s="225"/>
      <c r="CM342" s="225"/>
      <c r="CN342" s="225"/>
      <c r="CO342" s="225"/>
      <c r="CP342" s="225"/>
      <c r="CQ342" s="225"/>
      <c r="CR342" s="225"/>
      <c r="CS342" s="225"/>
      <c r="CT342" s="225"/>
      <c r="CU342" s="225"/>
      <c r="CV342" s="225"/>
      <c r="CW342" s="225"/>
      <c r="CX342" s="223"/>
      <c r="CY342" s="223"/>
      <c r="CZ342" s="223"/>
      <c r="DA342" s="223"/>
    </row>
    <row r="343">
      <c r="A343" s="100"/>
      <c r="B343" s="100"/>
      <c r="C343" s="100"/>
      <c r="D343" s="103"/>
      <c r="E343" s="101"/>
      <c r="F343" s="100"/>
      <c r="G343" s="100"/>
      <c r="H343" s="100"/>
      <c r="I343" s="103"/>
      <c r="J343" s="100"/>
      <c r="K343" s="100"/>
      <c r="L343" s="101"/>
      <c r="M343" s="102"/>
      <c r="N343" s="103"/>
      <c r="O343" s="100"/>
      <c r="P343" s="100"/>
      <c r="Q343" s="100"/>
      <c r="R343" s="100"/>
      <c r="S343" s="101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1"/>
      <c r="AI343" s="100"/>
      <c r="AJ343" s="100"/>
      <c r="AK343" s="100"/>
      <c r="AL343" s="100"/>
      <c r="AM343" s="100"/>
      <c r="AN343" s="100"/>
      <c r="AO343" s="100"/>
      <c r="AP343" s="100"/>
      <c r="AQ343" s="100"/>
      <c r="AR343" s="100"/>
      <c r="AS343" s="100"/>
      <c r="AT343" s="100"/>
      <c r="AU343" s="100"/>
      <c r="AV343" s="100"/>
      <c r="AW343" s="100"/>
      <c r="AX343" s="100"/>
      <c r="AY343" s="100"/>
      <c r="AZ343" s="100"/>
      <c r="BA343" s="100"/>
      <c r="BB343" s="100"/>
      <c r="BC343" s="100"/>
      <c r="BD343" s="100"/>
      <c r="BE343" s="100"/>
      <c r="BF343" s="100"/>
      <c r="BG343" s="100"/>
      <c r="BH343" s="100"/>
      <c r="BI343" s="100"/>
      <c r="BJ343" s="100"/>
      <c r="BK343" s="100"/>
      <c r="BL343" s="100"/>
      <c r="BM343" s="100"/>
      <c r="BN343" s="100"/>
      <c r="BO343" s="100"/>
      <c r="BP343" s="100"/>
      <c r="BQ343" s="100"/>
      <c r="BR343" s="100"/>
      <c r="BS343" s="100"/>
      <c r="BT343" s="100"/>
      <c r="BU343" s="100"/>
      <c r="BV343" s="100"/>
      <c r="BW343" s="100"/>
      <c r="BX343" s="100"/>
      <c r="BY343" s="100"/>
      <c r="BZ343" s="223"/>
      <c r="CA343" s="224"/>
      <c r="CB343" s="223"/>
      <c r="CC343" s="225"/>
      <c r="CD343" s="225"/>
      <c r="CE343" s="225"/>
      <c r="CF343" s="225"/>
      <c r="CG343" s="225"/>
      <c r="CH343" s="225"/>
      <c r="CI343" s="225"/>
      <c r="CJ343" s="225"/>
      <c r="CK343" s="225"/>
      <c r="CL343" s="225"/>
      <c r="CM343" s="225"/>
      <c r="CN343" s="225"/>
      <c r="CO343" s="225"/>
      <c r="CP343" s="225"/>
      <c r="CQ343" s="225"/>
      <c r="CR343" s="225"/>
      <c r="CS343" s="225"/>
      <c r="CT343" s="225"/>
      <c r="CU343" s="225"/>
      <c r="CV343" s="225"/>
      <c r="CW343" s="225"/>
      <c r="CX343" s="223"/>
      <c r="CY343" s="223"/>
      <c r="CZ343" s="223"/>
      <c r="DA343" s="223"/>
    </row>
    <row r="344">
      <c r="A344" s="100"/>
      <c r="B344" s="100"/>
      <c r="C344" s="100"/>
      <c r="D344" s="103"/>
      <c r="E344" s="101"/>
      <c r="F344" s="100"/>
      <c r="G344" s="100"/>
      <c r="H344" s="100"/>
      <c r="I344" s="103"/>
      <c r="J344" s="100"/>
      <c r="K344" s="100"/>
      <c r="L344" s="101"/>
      <c r="M344" s="102"/>
      <c r="N344" s="103"/>
      <c r="O344" s="100"/>
      <c r="P344" s="100"/>
      <c r="Q344" s="100"/>
      <c r="R344" s="100"/>
      <c r="S344" s="101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1"/>
      <c r="AI344" s="100"/>
      <c r="AJ344" s="100"/>
      <c r="AK344" s="100"/>
      <c r="AL344" s="100"/>
      <c r="AM344" s="100"/>
      <c r="AN344" s="100"/>
      <c r="AO344" s="100"/>
      <c r="AP344" s="100"/>
      <c r="AQ344" s="100"/>
      <c r="AR344" s="100"/>
      <c r="AS344" s="100"/>
      <c r="AT344" s="100"/>
      <c r="AU344" s="100"/>
      <c r="AV344" s="100"/>
      <c r="AW344" s="100"/>
      <c r="AX344" s="100"/>
      <c r="AY344" s="100"/>
      <c r="AZ344" s="100"/>
      <c r="BA344" s="100"/>
      <c r="BB344" s="100"/>
      <c r="BC344" s="100"/>
      <c r="BD344" s="100"/>
      <c r="BE344" s="100"/>
      <c r="BF344" s="100"/>
      <c r="BG344" s="100"/>
      <c r="BH344" s="100"/>
      <c r="BI344" s="100"/>
      <c r="BJ344" s="100"/>
      <c r="BK344" s="100"/>
      <c r="BL344" s="100"/>
      <c r="BM344" s="100"/>
      <c r="BN344" s="100"/>
      <c r="BO344" s="100"/>
      <c r="BP344" s="100"/>
      <c r="BQ344" s="100"/>
      <c r="BR344" s="100"/>
      <c r="BS344" s="100"/>
      <c r="BT344" s="100"/>
      <c r="BU344" s="100"/>
      <c r="BV344" s="100"/>
      <c r="BW344" s="100"/>
      <c r="BX344" s="100"/>
      <c r="BY344" s="100"/>
      <c r="BZ344" s="223"/>
      <c r="CA344" s="224"/>
      <c r="CB344" s="223"/>
      <c r="CC344" s="225"/>
      <c r="CD344" s="225"/>
      <c r="CE344" s="225"/>
      <c r="CF344" s="225"/>
      <c r="CG344" s="225"/>
      <c r="CH344" s="225"/>
      <c r="CI344" s="225"/>
      <c r="CJ344" s="225"/>
      <c r="CK344" s="225"/>
      <c r="CL344" s="225"/>
      <c r="CM344" s="225"/>
      <c r="CN344" s="225"/>
      <c r="CO344" s="225"/>
      <c r="CP344" s="225"/>
      <c r="CQ344" s="225"/>
      <c r="CR344" s="225"/>
      <c r="CS344" s="225"/>
      <c r="CT344" s="225"/>
      <c r="CU344" s="225"/>
      <c r="CV344" s="225"/>
      <c r="CW344" s="225"/>
      <c r="CX344" s="223"/>
      <c r="CY344" s="223"/>
      <c r="CZ344" s="223"/>
      <c r="DA344" s="223"/>
    </row>
    <row r="345">
      <c r="A345" s="100"/>
      <c r="B345" s="100"/>
      <c r="C345" s="100"/>
      <c r="D345" s="103"/>
      <c r="E345" s="101"/>
      <c r="F345" s="100"/>
      <c r="G345" s="100"/>
      <c r="H345" s="100"/>
      <c r="I345" s="103"/>
      <c r="J345" s="100"/>
      <c r="K345" s="100"/>
      <c r="L345" s="101"/>
      <c r="M345" s="102"/>
      <c r="N345" s="103"/>
      <c r="O345" s="100"/>
      <c r="P345" s="100"/>
      <c r="Q345" s="100"/>
      <c r="R345" s="100"/>
      <c r="S345" s="101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1"/>
      <c r="AI345" s="100"/>
      <c r="AJ345" s="100"/>
      <c r="AK345" s="100"/>
      <c r="AL345" s="100"/>
      <c r="AM345" s="100"/>
      <c r="AN345" s="100"/>
      <c r="AO345" s="100"/>
      <c r="AP345" s="100"/>
      <c r="AQ345" s="100"/>
      <c r="AR345" s="100"/>
      <c r="AS345" s="100"/>
      <c r="AT345" s="100"/>
      <c r="AU345" s="100"/>
      <c r="AV345" s="100"/>
      <c r="AW345" s="100"/>
      <c r="AX345" s="100"/>
      <c r="AY345" s="100"/>
      <c r="AZ345" s="100"/>
      <c r="BA345" s="100"/>
      <c r="BB345" s="100"/>
      <c r="BC345" s="100"/>
      <c r="BD345" s="100"/>
      <c r="BE345" s="100"/>
      <c r="BF345" s="100"/>
      <c r="BG345" s="100"/>
      <c r="BH345" s="100"/>
      <c r="BI345" s="100"/>
      <c r="BJ345" s="100"/>
      <c r="BK345" s="100"/>
      <c r="BL345" s="100"/>
      <c r="BM345" s="100"/>
      <c r="BN345" s="100"/>
      <c r="BO345" s="100"/>
      <c r="BP345" s="100"/>
      <c r="BQ345" s="100"/>
      <c r="BR345" s="100"/>
      <c r="BS345" s="100"/>
      <c r="BT345" s="100"/>
      <c r="BU345" s="100"/>
      <c r="BV345" s="100"/>
      <c r="BW345" s="100"/>
      <c r="BX345" s="100"/>
      <c r="BY345" s="100"/>
      <c r="BZ345" s="223"/>
      <c r="CA345" s="224"/>
      <c r="CB345" s="223"/>
      <c r="CC345" s="225"/>
      <c r="CD345" s="225"/>
      <c r="CE345" s="225"/>
      <c r="CF345" s="225"/>
      <c r="CG345" s="225"/>
      <c r="CH345" s="225"/>
      <c r="CI345" s="225"/>
      <c r="CJ345" s="225"/>
      <c r="CK345" s="225"/>
      <c r="CL345" s="225"/>
      <c r="CM345" s="225"/>
      <c r="CN345" s="225"/>
      <c r="CO345" s="225"/>
      <c r="CP345" s="225"/>
      <c r="CQ345" s="225"/>
      <c r="CR345" s="225"/>
      <c r="CS345" s="225"/>
      <c r="CT345" s="225"/>
      <c r="CU345" s="225"/>
      <c r="CV345" s="225"/>
      <c r="CW345" s="225"/>
      <c r="CX345" s="223"/>
      <c r="CY345" s="223"/>
      <c r="CZ345" s="223"/>
      <c r="DA345" s="223"/>
    </row>
    <row r="346">
      <c r="A346" s="100"/>
      <c r="B346" s="100"/>
      <c r="C346" s="100"/>
      <c r="D346" s="103"/>
      <c r="E346" s="101"/>
      <c r="F346" s="100"/>
      <c r="G346" s="100"/>
      <c r="H346" s="100"/>
      <c r="I346" s="103"/>
      <c r="J346" s="100"/>
      <c r="K346" s="100"/>
      <c r="L346" s="101"/>
      <c r="M346" s="102"/>
      <c r="N346" s="103"/>
      <c r="O346" s="100"/>
      <c r="P346" s="100"/>
      <c r="Q346" s="100"/>
      <c r="R346" s="100"/>
      <c r="S346" s="101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1"/>
      <c r="AI346" s="100"/>
      <c r="AJ346" s="100"/>
      <c r="AK346" s="100"/>
      <c r="AL346" s="100"/>
      <c r="AM346" s="100"/>
      <c r="AN346" s="100"/>
      <c r="AO346" s="100"/>
      <c r="AP346" s="100"/>
      <c r="AQ346" s="100"/>
      <c r="AR346" s="100"/>
      <c r="AS346" s="100"/>
      <c r="AT346" s="100"/>
      <c r="AU346" s="100"/>
      <c r="AV346" s="100"/>
      <c r="AW346" s="100"/>
      <c r="AX346" s="100"/>
      <c r="AY346" s="100"/>
      <c r="AZ346" s="100"/>
      <c r="BA346" s="100"/>
      <c r="BB346" s="100"/>
      <c r="BC346" s="100"/>
      <c r="BD346" s="100"/>
      <c r="BE346" s="100"/>
      <c r="BF346" s="100"/>
      <c r="BG346" s="100"/>
      <c r="BH346" s="100"/>
      <c r="BI346" s="100"/>
      <c r="BJ346" s="100"/>
      <c r="BK346" s="100"/>
      <c r="BL346" s="100"/>
      <c r="BM346" s="100"/>
      <c r="BN346" s="100"/>
      <c r="BO346" s="100"/>
      <c r="BP346" s="100"/>
      <c r="BQ346" s="100"/>
      <c r="BR346" s="100"/>
      <c r="BS346" s="100"/>
      <c r="BT346" s="100"/>
      <c r="BU346" s="100"/>
      <c r="BV346" s="100"/>
      <c r="BW346" s="100"/>
      <c r="BX346" s="100"/>
      <c r="BY346" s="100"/>
      <c r="BZ346" s="223"/>
      <c r="CA346" s="224"/>
      <c r="CB346" s="223"/>
      <c r="CC346" s="225"/>
      <c r="CD346" s="225"/>
      <c r="CE346" s="225"/>
      <c r="CF346" s="225"/>
      <c r="CG346" s="225"/>
      <c r="CH346" s="225"/>
      <c r="CI346" s="225"/>
      <c r="CJ346" s="225"/>
      <c r="CK346" s="225"/>
      <c r="CL346" s="225"/>
      <c r="CM346" s="225"/>
      <c r="CN346" s="225"/>
      <c r="CO346" s="225"/>
      <c r="CP346" s="225"/>
      <c r="CQ346" s="225"/>
      <c r="CR346" s="225"/>
      <c r="CS346" s="225"/>
      <c r="CT346" s="225"/>
      <c r="CU346" s="225"/>
      <c r="CV346" s="225"/>
      <c r="CW346" s="225"/>
      <c r="CX346" s="223"/>
      <c r="CY346" s="223"/>
      <c r="CZ346" s="223"/>
      <c r="DA346" s="223"/>
    </row>
    <row r="347">
      <c r="A347" s="100"/>
      <c r="B347" s="100"/>
      <c r="C347" s="100"/>
      <c r="D347" s="103"/>
      <c r="E347" s="101"/>
      <c r="F347" s="100"/>
      <c r="G347" s="100"/>
      <c r="H347" s="100"/>
      <c r="I347" s="103"/>
      <c r="J347" s="100"/>
      <c r="K347" s="100"/>
      <c r="L347" s="101"/>
      <c r="M347" s="102"/>
      <c r="N347" s="103"/>
      <c r="O347" s="100"/>
      <c r="P347" s="100"/>
      <c r="Q347" s="100"/>
      <c r="R347" s="100"/>
      <c r="S347" s="101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1"/>
      <c r="AI347" s="100"/>
      <c r="AJ347" s="100"/>
      <c r="AK347" s="100"/>
      <c r="AL347" s="100"/>
      <c r="AM347" s="100"/>
      <c r="AN347" s="100"/>
      <c r="AO347" s="100"/>
      <c r="AP347" s="100"/>
      <c r="AQ347" s="100"/>
      <c r="AR347" s="100"/>
      <c r="AS347" s="100"/>
      <c r="AT347" s="100"/>
      <c r="AU347" s="100"/>
      <c r="AV347" s="100"/>
      <c r="AW347" s="100"/>
      <c r="AX347" s="100"/>
      <c r="AY347" s="100"/>
      <c r="AZ347" s="100"/>
      <c r="BA347" s="100"/>
      <c r="BB347" s="100"/>
      <c r="BC347" s="100"/>
      <c r="BD347" s="100"/>
      <c r="BE347" s="100"/>
      <c r="BF347" s="100"/>
      <c r="BG347" s="100"/>
      <c r="BH347" s="100"/>
      <c r="BI347" s="100"/>
      <c r="BJ347" s="100"/>
      <c r="BK347" s="100"/>
      <c r="BL347" s="100"/>
      <c r="BM347" s="100"/>
      <c r="BN347" s="100"/>
      <c r="BO347" s="100"/>
      <c r="BP347" s="100"/>
      <c r="BQ347" s="100"/>
      <c r="BR347" s="100"/>
      <c r="BS347" s="100"/>
      <c r="BT347" s="100"/>
      <c r="BU347" s="100"/>
      <c r="BV347" s="100"/>
      <c r="BW347" s="100"/>
      <c r="BX347" s="100"/>
      <c r="BY347" s="100"/>
      <c r="BZ347" s="223"/>
      <c r="CA347" s="224"/>
      <c r="CB347" s="223"/>
      <c r="CC347" s="225"/>
      <c r="CD347" s="225"/>
      <c r="CE347" s="225"/>
      <c r="CF347" s="225"/>
      <c r="CG347" s="225"/>
      <c r="CH347" s="225"/>
      <c r="CI347" s="225"/>
      <c r="CJ347" s="225"/>
      <c r="CK347" s="225"/>
      <c r="CL347" s="225"/>
      <c r="CM347" s="225"/>
      <c r="CN347" s="225"/>
      <c r="CO347" s="225"/>
      <c r="CP347" s="225"/>
      <c r="CQ347" s="225"/>
      <c r="CR347" s="225"/>
      <c r="CS347" s="225"/>
      <c r="CT347" s="225"/>
      <c r="CU347" s="225"/>
      <c r="CV347" s="225"/>
      <c r="CW347" s="225"/>
      <c r="CX347" s="223"/>
      <c r="CY347" s="223"/>
      <c r="CZ347" s="223"/>
      <c r="DA347" s="223"/>
    </row>
    <row r="348">
      <c r="A348" s="100"/>
      <c r="B348" s="100"/>
      <c r="C348" s="100"/>
      <c r="D348" s="103"/>
      <c r="E348" s="101"/>
      <c r="F348" s="100"/>
      <c r="G348" s="100"/>
      <c r="H348" s="100"/>
      <c r="I348" s="103"/>
      <c r="J348" s="100"/>
      <c r="K348" s="100"/>
      <c r="L348" s="101"/>
      <c r="M348" s="102"/>
      <c r="N348" s="103"/>
      <c r="O348" s="100"/>
      <c r="P348" s="100"/>
      <c r="Q348" s="100"/>
      <c r="R348" s="100"/>
      <c r="S348" s="101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1"/>
      <c r="AI348" s="100"/>
      <c r="AJ348" s="100"/>
      <c r="AK348" s="100"/>
      <c r="AL348" s="100"/>
      <c r="AM348" s="100"/>
      <c r="AN348" s="100"/>
      <c r="AO348" s="100"/>
      <c r="AP348" s="100"/>
      <c r="AQ348" s="100"/>
      <c r="AR348" s="100"/>
      <c r="AS348" s="100"/>
      <c r="AT348" s="100"/>
      <c r="AU348" s="100"/>
      <c r="AV348" s="100"/>
      <c r="AW348" s="100"/>
      <c r="AX348" s="100"/>
      <c r="AY348" s="100"/>
      <c r="AZ348" s="100"/>
      <c r="BA348" s="100"/>
      <c r="BB348" s="100"/>
      <c r="BC348" s="100"/>
      <c r="BD348" s="100"/>
      <c r="BE348" s="100"/>
      <c r="BF348" s="100"/>
      <c r="BG348" s="100"/>
      <c r="BH348" s="100"/>
      <c r="BI348" s="100"/>
      <c r="BJ348" s="100"/>
      <c r="BK348" s="100"/>
      <c r="BL348" s="100"/>
      <c r="BM348" s="100"/>
      <c r="BN348" s="100"/>
      <c r="BO348" s="100"/>
      <c r="BP348" s="100"/>
      <c r="BQ348" s="100"/>
      <c r="BR348" s="100"/>
      <c r="BS348" s="100"/>
      <c r="BT348" s="100"/>
      <c r="BU348" s="100"/>
      <c r="BV348" s="100"/>
      <c r="BW348" s="100"/>
      <c r="BX348" s="100"/>
      <c r="BY348" s="100"/>
      <c r="BZ348" s="223"/>
      <c r="CA348" s="224"/>
      <c r="CB348" s="223"/>
      <c r="CC348" s="225"/>
      <c r="CD348" s="225"/>
      <c r="CE348" s="225"/>
      <c r="CF348" s="225"/>
      <c r="CG348" s="225"/>
      <c r="CH348" s="225"/>
      <c r="CI348" s="225"/>
      <c r="CJ348" s="225"/>
      <c r="CK348" s="225"/>
      <c r="CL348" s="225"/>
      <c r="CM348" s="225"/>
      <c r="CN348" s="225"/>
      <c r="CO348" s="225"/>
      <c r="CP348" s="225"/>
      <c r="CQ348" s="225"/>
      <c r="CR348" s="225"/>
      <c r="CS348" s="225"/>
      <c r="CT348" s="225"/>
      <c r="CU348" s="225"/>
      <c r="CV348" s="225"/>
      <c r="CW348" s="225"/>
      <c r="CX348" s="223"/>
      <c r="CY348" s="223"/>
      <c r="CZ348" s="223"/>
      <c r="DA348" s="223"/>
    </row>
    <row r="349">
      <c r="A349" s="100"/>
      <c r="B349" s="100"/>
      <c r="C349" s="100"/>
      <c r="D349" s="103"/>
      <c r="E349" s="101"/>
      <c r="F349" s="100"/>
      <c r="G349" s="100"/>
      <c r="H349" s="100"/>
      <c r="I349" s="103"/>
      <c r="J349" s="100"/>
      <c r="K349" s="100"/>
      <c r="L349" s="101"/>
      <c r="M349" s="102"/>
      <c r="N349" s="103"/>
      <c r="O349" s="100"/>
      <c r="P349" s="100"/>
      <c r="Q349" s="100"/>
      <c r="R349" s="100"/>
      <c r="S349" s="101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1"/>
      <c r="AI349" s="100"/>
      <c r="AJ349" s="100"/>
      <c r="AK349" s="100"/>
      <c r="AL349" s="100"/>
      <c r="AM349" s="100"/>
      <c r="AN349" s="100"/>
      <c r="AO349" s="100"/>
      <c r="AP349" s="100"/>
      <c r="AQ349" s="100"/>
      <c r="AR349" s="100"/>
      <c r="AS349" s="100"/>
      <c r="AT349" s="100"/>
      <c r="AU349" s="100"/>
      <c r="AV349" s="100"/>
      <c r="AW349" s="100"/>
      <c r="AX349" s="100"/>
      <c r="AY349" s="100"/>
      <c r="AZ349" s="100"/>
      <c r="BA349" s="100"/>
      <c r="BB349" s="100"/>
      <c r="BC349" s="100"/>
      <c r="BD349" s="100"/>
      <c r="BE349" s="100"/>
      <c r="BF349" s="100"/>
      <c r="BG349" s="100"/>
      <c r="BH349" s="100"/>
      <c r="BI349" s="100"/>
      <c r="BJ349" s="100"/>
      <c r="BK349" s="100"/>
      <c r="BL349" s="100"/>
      <c r="BM349" s="100"/>
      <c r="BN349" s="100"/>
      <c r="BO349" s="100"/>
      <c r="BP349" s="100"/>
      <c r="BQ349" s="100"/>
      <c r="BR349" s="100"/>
      <c r="BS349" s="100"/>
      <c r="BT349" s="100"/>
      <c r="BU349" s="100"/>
      <c r="BV349" s="100"/>
      <c r="BW349" s="100"/>
      <c r="BX349" s="100"/>
      <c r="BY349" s="100"/>
      <c r="BZ349" s="223"/>
      <c r="CA349" s="224"/>
      <c r="CB349" s="223"/>
      <c r="CC349" s="225"/>
      <c r="CD349" s="225"/>
      <c r="CE349" s="225"/>
      <c r="CF349" s="225"/>
      <c r="CG349" s="225"/>
      <c r="CH349" s="225"/>
      <c r="CI349" s="225"/>
      <c r="CJ349" s="225"/>
      <c r="CK349" s="225"/>
      <c r="CL349" s="225"/>
      <c r="CM349" s="225"/>
      <c r="CN349" s="225"/>
      <c r="CO349" s="225"/>
      <c r="CP349" s="225"/>
      <c r="CQ349" s="225"/>
      <c r="CR349" s="225"/>
      <c r="CS349" s="225"/>
      <c r="CT349" s="225"/>
      <c r="CU349" s="225"/>
      <c r="CV349" s="225"/>
      <c r="CW349" s="225"/>
      <c r="CX349" s="223"/>
      <c r="CY349" s="223"/>
      <c r="CZ349" s="223"/>
      <c r="DA349" s="223"/>
    </row>
    <row r="350">
      <c r="A350" s="100"/>
      <c r="B350" s="100"/>
      <c r="C350" s="100"/>
      <c r="D350" s="103"/>
      <c r="E350" s="101"/>
      <c r="F350" s="100"/>
      <c r="G350" s="100"/>
      <c r="H350" s="100"/>
      <c r="I350" s="103"/>
      <c r="J350" s="100"/>
      <c r="K350" s="100"/>
      <c r="L350" s="101"/>
      <c r="M350" s="102"/>
      <c r="N350" s="103"/>
      <c r="O350" s="100"/>
      <c r="P350" s="100"/>
      <c r="Q350" s="100"/>
      <c r="R350" s="100"/>
      <c r="S350" s="101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1"/>
      <c r="AI350" s="100"/>
      <c r="AJ350" s="100"/>
      <c r="AK350" s="100"/>
      <c r="AL350" s="100"/>
      <c r="AM350" s="100"/>
      <c r="AN350" s="100"/>
      <c r="AO350" s="100"/>
      <c r="AP350" s="100"/>
      <c r="AQ350" s="100"/>
      <c r="AR350" s="100"/>
      <c r="AS350" s="100"/>
      <c r="AT350" s="100"/>
      <c r="AU350" s="100"/>
      <c r="AV350" s="100"/>
      <c r="AW350" s="100"/>
      <c r="AX350" s="100"/>
      <c r="AY350" s="100"/>
      <c r="AZ350" s="100"/>
      <c r="BA350" s="100"/>
      <c r="BB350" s="100"/>
      <c r="BC350" s="100"/>
      <c r="BD350" s="100"/>
      <c r="BE350" s="100"/>
      <c r="BF350" s="100"/>
      <c r="BG350" s="100"/>
      <c r="BH350" s="100"/>
      <c r="BI350" s="100"/>
      <c r="BJ350" s="100"/>
      <c r="BK350" s="100"/>
      <c r="BL350" s="100"/>
      <c r="BM350" s="100"/>
      <c r="BN350" s="100"/>
      <c r="BO350" s="100"/>
      <c r="BP350" s="100"/>
      <c r="BQ350" s="100"/>
      <c r="BR350" s="100"/>
      <c r="BS350" s="100"/>
      <c r="BT350" s="100"/>
      <c r="BU350" s="100"/>
      <c r="BV350" s="100"/>
      <c r="BW350" s="100"/>
      <c r="BX350" s="100"/>
      <c r="BY350" s="100"/>
      <c r="BZ350" s="223"/>
      <c r="CA350" s="224"/>
      <c r="CB350" s="223"/>
      <c r="CC350" s="225"/>
      <c r="CD350" s="225"/>
      <c r="CE350" s="225"/>
      <c r="CF350" s="225"/>
      <c r="CG350" s="225"/>
      <c r="CH350" s="225"/>
      <c r="CI350" s="225"/>
      <c r="CJ350" s="225"/>
      <c r="CK350" s="225"/>
      <c r="CL350" s="225"/>
      <c r="CM350" s="225"/>
      <c r="CN350" s="225"/>
      <c r="CO350" s="225"/>
      <c r="CP350" s="225"/>
      <c r="CQ350" s="225"/>
      <c r="CR350" s="225"/>
      <c r="CS350" s="225"/>
      <c r="CT350" s="225"/>
      <c r="CU350" s="225"/>
      <c r="CV350" s="225"/>
      <c r="CW350" s="225"/>
      <c r="CX350" s="223"/>
      <c r="CY350" s="223"/>
      <c r="CZ350" s="223"/>
      <c r="DA350" s="223"/>
    </row>
    <row r="351">
      <c r="A351" s="100"/>
      <c r="B351" s="100"/>
      <c r="C351" s="100"/>
      <c r="D351" s="103"/>
      <c r="E351" s="101"/>
      <c r="F351" s="100"/>
      <c r="G351" s="100"/>
      <c r="H351" s="100"/>
      <c r="I351" s="103"/>
      <c r="J351" s="100"/>
      <c r="K351" s="100"/>
      <c r="L351" s="101"/>
      <c r="M351" s="102"/>
      <c r="N351" s="103"/>
      <c r="O351" s="100"/>
      <c r="P351" s="100"/>
      <c r="Q351" s="100"/>
      <c r="R351" s="100"/>
      <c r="S351" s="101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1"/>
      <c r="AI351" s="100"/>
      <c r="AJ351" s="100"/>
      <c r="AK351" s="100"/>
      <c r="AL351" s="100"/>
      <c r="AM351" s="100"/>
      <c r="AN351" s="100"/>
      <c r="AO351" s="100"/>
      <c r="AP351" s="100"/>
      <c r="AQ351" s="100"/>
      <c r="AR351" s="100"/>
      <c r="AS351" s="100"/>
      <c r="AT351" s="100"/>
      <c r="AU351" s="100"/>
      <c r="AV351" s="100"/>
      <c r="AW351" s="100"/>
      <c r="AX351" s="100"/>
      <c r="AY351" s="100"/>
      <c r="AZ351" s="100"/>
      <c r="BA351" s="100"/>
      <c r="BB351" s="100"/>
      <c r="BC351" s="100"/>
      <c r="BD351" s="100"/>
      <c r="BE351" s="100"/>
      <c r="BF351" s="100"/>
      <c r="BG351" s="100"/>
      <c r="BH351" s="100"/>
      <c r="BI351" s="100"/>
      <c r="BJ351" s="100"/>
      <c r="BK351" s="100"/>
      <c r="BL351" s="100"/>
      <c r="BM351" s="100"/>
      <c r="BN351" s="100"/>
      <c r="BO351" s="100"/>
      <c r="BP351" s="100"/>
      <c r="BQ351" s="100"/>
      <c r="BR351" s="100"/>
      <c r="BS351" s="100"/>
      <c r="BT351" s="100"/>
      <c r="BU351" s="100"/>
      <c r="BV351" s="100"/>
      <c r="BW351" s="100"/>
      <c r="BX351" s="100"/>
      <c r="BY351" s="100"/>
      <c r="BZ351" s="223"/>
      <c r="CA351" s="224"/>
      <c r="CB351" s="223"/>
      <c r="CC351" s="225"/>
      <c r="CD351" s="225"/>
      <c r="CE351" s="225"/>
      <c r="CF351" s="225"/>
      <c r="CG351" s="225"/>
      <c r="CH351" s="225"/>
      <c r="CI351" s="225"/>
      <c r="CJ351" s="225"/>
      <c r="CK351" s="225"/>
      <c r="CL351" s="225"/>
      <c r="CM351" s="225"/>
      <c r="CN351" s="225"/>
      <c r="CO351" s="225"/>
      <c r="CP351" s="225"/>
      <c r="CQ351" s="225"/>
      <c r="CR351" s="225"/>
      <c r="CS351" s="225"/>
      <c r="CT351" s="225"/>
      <c r="CU351" s="225"/>
      <c r="CV351" s="225"/>
      <c r="CW351" s="225"/>
      <c r="CX351" s="223"/>
      <c r="CY351" s="223"/>
      <c r="CZ351" s="223"/>
      <c r="DA351" s="223"/>
    </row>
    <row r="352">
      <c r="A352" s="100"/>
      <c r="B352" s="100"/>
      <c r="C352" s="100"/>
      <c r="D352" s="103"/>
      <c r="E352" s="101"/>
      <c r="F352" s="100"/>
      <c r="G352" s="100"/>
      <c r="H352" s="100"/>
      <c r="I352" s="103"/>
      <c r="J352" s="100"/>
      <c r="K352" s="100"/>
      <c r="L352" s="101"/>
      <c r="M352" s="102"/>
      <c r="N352" s="103"/>
      <c r="O352" s="100"/>
      <c r="P352" s="100"/>
      <c r="Q352" s="100"/>
      <c r="R352" s="100"/>
      <c r="S352" s="101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1"/>
      <c r="AI352" s="100"/>
      <c r="AJ352" s="100"/>
      <c r="AK352" s="100"/>
      <c r="AL352" s="100"/>
      <c r="AM352" s="100"/>
      <c r="AN352" s="100"/>
      <c r="AO352" s="100"/>
      <c r="AP352" s="100"/>
      <c r="AQ352" s="100"/>
      <c r="AR352" s="100"/>
      <c r="AS352" s="100"/>
      <c r="AT352" s="100"/>
      <c r="AU352" s="100"/>
      <c r="AV352" s="100"/>
      <c r="AW352" s="100"/>
      <c r="AX352" s="100"/>
      <c r="AY352" s="100"/>
      <c r="AZ352" s="100"/>
      <c r="BA352" s="100"/>
      <c r="BB352" s="100"/>
      <c r="BC352" s="100"/>
      <c r="BD352" s="100"/>
      <c r="BE352" s="100"/>
      <c r="BF352" s="100"/>
      <c r="BG352" s="100"/>
      <c r="BH352" s="100"/>
      <c r="BI352" s="100"/>
      <c r="BJ352" s="100"/>
      <c r="BK352" s="100"/>
      <c r="BL352" s="100"/>
      <c r="BM352" s="100"/>
      <c r="BN352" s="100"/>
      <c r="BO352" s="100"/>
      <c r="BP352" s="100"/>
      <c r="BQ352" s="100"/>
      <c r="BR352" s="100"/>
      <c r="BS352" s="100"/>
      <c r="BT352" s="100"/>
      <c r="BU352" s="100"/>
      <c r="BV352" s="100"/>
      <c r="BW352" s="100"/>
      <c r="BX352" s="100"/>
      <c r="BY352" s="100"/>
      <c r="BZ352" s="223"/>
      <c r="CA352" s="224"/>
      <c r="CB352" s="223"/>
      <c r="CC352" s="225"/>
      <c r="CD352" s="225"/>
      <c r="CE352" s="225"/>
      <c r="CF352" s="225"/>
      <c r="CG352" s="225"/>
      <c r="CH352" s="225"/>
      <c r="CI352" s="225"/>
      <c r="CJ352" s="225"/>
      <c r="CK352" s="225"/>
      <c r="CL352" s="225"/>
      <c r="CM352" s="225"/>
      <c r="CN352" s="225"/>
      <c r="CO352" s="225"/>
      <c r="CP352" s="225"/>
      <c r="CQ352" s="225"/>
      <c r="CR352" s="225"/>
      <c r="CS352" s="225"/>
      <c r="CT352" s="225"/>
      <c r="CU352" s="225"/>
      <c r="CV352" s="225"/>
      <c r="CW352" s="225"/>
      <c r="CX352" s="223"/>
      <c r="CY352" s="223"/>
      <c r="CZ352" s="223"/>
      <c r="DA352" s="223"/>
    </row>
    <row r="353">
      <c r="A353" s="100"/>
      <c r="B353" s="100"/>
      <c r="C353" s="100"/>
      <c r="D353" s="103"/>
      <c r="E353" s="101"/>
      <c r="F353" s="100"/>
      <c r="G353" s="100"/>
      <c r="H353" s="100"/>
      <c r="I353" s="103"/>
      <c r="J353" s="100"/>
      <c r="K353" s="100"/>
      <c r="L353" s="101"/>
      <c r="M353" s="102"/>
      <c r="N353" s="103"/>
      <c r="O353" s="100"/>
      <c r="P353" s="100"/>
      <c r="Q353" s="100"/>
      <c r="R353" s="100"/>
      <c r="S353" s="101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1"/>
      <c r="AI353" s="100"/>
      <c r="AJ353" s="100"/>
      <c r="AK353" s="100"/>
      <c r="AL353" s="100"/>
      <c r="AM353" s="100"/>
      <c r="AN353" s="100"/>
      <c r="AO353" s="100"/>
      <c r="AP353" s="100"/>
      <c r="AQ353" s="100"/>
      <c r="AR353" s="100"/>
      <c r="AS353" s="100"/>
      <c r="AT353" s="100"/>
      <c r="AU353" s="100"/>
      <c r="AV353" s="100"/>
      <c r="AW353" s="100"/>
      <c r="AX353" s="100"/>
      <c r="AY353" s="100"/>
      <c r="AZ353" s="100"/>
      <c r="BA353" s="100"/>
      <c r="BB353" s="100"/>
      <c r="BC353" s="100"/>
      <c r="BD353" s="100"/>
      <c r="BE353" s="100"/>
      <c r="BF353" s="100"/>
      <c r="BG353" s="100"/>
      <c r="BH353" s="100"/>
      <c r="BI353" s="100"/>
      <c r="BJ353" s="100"/>
      <c r="BK353" s="100"/>
      <c r="BL353" s="100"/>
      <c r="BM353" s="100"/>
      <c r="BN353" s="100"/>
      <c r="BO353" s="100"/>
      <c r="BP353" s="100"/>
      <c r="BQ353" s="100"/>
      <c r="BR353" s="100"/>
      <c r="BS353" s="100"/>
      <c r="BT353" s="100"/>
      <c r="BU353" s="100"/>
      <c r="BV353" s="100"/>
      <c r="BW353" s="100"/>
      <c r="BX353" s="100"/>
      <c r="BY353" s="100"/>
      <c r="BZ353" s="223"/>
      <c r="CA353" s="224"/>
      <c r="CB353" s="223"/>
      <c r="CC353" s="225"/>
      <c r="CD353" s="225"/>
      <c r="CE353" s="225"/>
      <c r="CF353" s="225"/>
      <c r="CG353" s="225"/>
      <c r="CH353" s="225"/>
      <c r="CI353" s="225"/>
      <c r="CJ353" s="225"/>
      <c r="CK353" s="225"/>
      <c r="CL353" s="225"/>
      <c r="CM353" s="225"/>
      <c r="CN353" s="225"/>
      <c r="CO353" s="225"/>
      <c r="CP353" s="225"/>
      <c r="CQ353" s="225"/>
      <c r="CR353" s="225"/>
      <c r="CS353" s="225"/>
      <c r="CT353" s="225"/>
      <c r="CU353" s="225"/>
      <c r="CV353" s="225"/>
      <c r="CW353" s="225"/>
      <c r="CX353" s="223"/>
      <c r="CY353" s="223"/>
      <c r="CZ353" s="223"/>
      <c r="DA353" s="223"/>
    </row>
    <row r="354">
      <c r="A354" s="100"/>
      <c r="B354" s="100"/>
      <c r="C354" s="100"/>
      <c r="D354" s="103"/>
      <c r="E354" s="101"/>
      <c r="F354" s="100"/>
      <c r="G354" s="100"/>
      <c r="H354" s="100"/>
      <c r="I354" s="103"/>
      <c r="J354" s="100"/>
      <c r="K354" s="100"/>
      <c r="L354" s="101"/>
      <c r="M354" s="102"/>
      <c r="N354" s="103"/>
      <c r="O354" s="100"/>
      <c r="P354" s="100"/>
      <c r="Q354" s="100"/>
      <c r="R354" s="100"/>
      <c r="S354" s="101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1"/>
      <c r="AI354" s="100"/>
      <c r="AJ354" s="100"/>
      <c r="AK354" s="100"/>
      <c r="AL354" s="100"/>
      <c r="AM354" s="100"/>
      <c r="AN354" s="100"/>
      <c r="AO354" s="100"/>
      <c r="AP354" s="100"/>
      <c r="AQ354" s="100"/>
      <c r="AR354" s="100"/>
      <c r="AS354" s="100"/>
      <c r="AT354" s="100"/>
      <c r="AU354" s="100"/>
      <c r="AV354" s="100"/>
      <c r="AW354" s="100"/>
      <c r="AX354" s="100"/>
      <c r="AY354" s="100"/>
      <c r="AZ354" s="100"/>
      <c r="BA354" s="100"/>
      <c r="BB354" s="100"/>
      <c r="BC354" s="100"/>
      <c r="BD354" s="100"/>
      <c r="BE354" s="100"/>
      <c r="BF354" s="100"/>
      <c r="BG354" s="100"/>
      <c r="BH354" s="100"/>
      <c r="BI354" s="100"/>
      <c r="BJ354" s="100"/>
      <c r="BK354" s="100"/>
      <c r="BL354" s="100"/>
      <c r="BM354" s="100"/>
      <c r="BN354" s="100"/>
      <c r="BO354" s="100"/>
      <c r="BP354" s="100"/>
      <c r="BQ354" s="100"/>
      <c r="BR354" s="100"/>
      <c r="BS354" s="100"/>
      <c r="BT354" s="100"/>
      <c r="BU354" s="100"/>
      <c r="BV354" s="100"/>
      <c r="BW354" s="100"/>
      <c r="BX354" s="100"/>
      <c r="BY354" s="100"/>
      <c r="BZ354" s="223"/>
      <c r="CA354" s="224"/>
      <c r="CB354" s="223"/>
      <c r="CC354" s="225"/>
      <c r="CD354" s="225"/>
      <c r="CE354" s="225"/>
      <c r="CF354" s="225"/>
      <c r="CG354" s="225"/>
      <c r="CH354" s="225"/>
      <c r="CI354" s="225"/>
      <c r="CJ354" s="225"/>
      <c r="CK354" s="225"/>
      <c r="CL354" s="225"/>
      <c r="CM354" s="225"/>
      <c r="CN354" s="225"/>
      <c r="CO354" s="225"/>
      <c r="CP354" s="225"/>
      <c r="CQ354" s="225"/>
      <c r="CR354" s="225"/>
      <c r="CS354" s="225"/>
      <c r="CT354" s="225"/>
      <c r="CU354" s="225"/>
      <c r="CV354" s="225"/>
      <c r="CW354" s="225"/>
      <c r="CX354" s="223"/>
      <c r="CY354" s="223"/>
      <c r="CZ354" s="223"/>
      <c r="DA354" s="223"/>
    </row>
    <row r="355">
      <c r="A355" s="100"/>
      <c r="B355" s="100"/>
      <c r="C355" s="100"/>
      <c r="D355" s="103"/>
      <c r="E355" s="101"/>
      <c r="F355" s="100"/>
      <c r="G355" s="100"/>
      <c r="H355" s="100"/>
      <c r="I355" s="103"/>
      <c r="J355" s="100"/>
      <c r="K355" s="100"/>
      <c r="L355" s="101"/>
      <c r="M355" s="102"/>
      <c r="N355" s="103"/>
      <c r="O355" s="100"/>
      <c r="P355" s="100"/>
      <c r="Q355" s="100"/>
      <c r="R355" s="100"/>
      <c r="S355" s="101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1"/>
      <c r="AI355" s="100"/>
      <c r="AJ355" s="100"/>
      <c r="AK355" s="100"/>
      <c r="AL355" s="100"/>
      <c r="AM355" s="100"/>
      <c r="AN355" s="100"/>
      <c r="AO355" s="100"/>
      <c r="AP355" s="100"/>
      <c r="AQ355" s="100"/>
      <c r="AR355" s="100"/>
      <c r="AS355" s="100"/>
      <c r="AT355" s="100"/>
      <c r="AU355" s="100"/>
      <c r="AV355" s="100"/>
      <c r="AW355" s="100"/>
      <c r="AX355" s="100"/>
      <c r="AY355" s="100"/>
      <c r="AZ355" s="100"/>
      <c r="BA355" s="100"/>
      <c r="BB355" s="100"/>
      <c r="BC355" s="100"/>
      <c r="BD355" s="100"/>
      <c r="BE355" s="100"/>
      <c r="BF355" s="100"/>
      <c r="BG355" s="100"/>
      <c r="BH355" s="100"/>
      <c r="BI355" s="100"/>
      <c r="BJ355" s="100"/>
      <c r="BK355" s="100"/>
      <c r="BL355" s="100"/>
      <c r="BM355" s="100"/>
      <c r="BN355" s="100"/>
      <c r="BO355" s="100"/>
      <c r="BP355" s="100"/>
      <c r="BQ355" s="100"/>
      <c r="BR355" s="100"/>
      <c r="BS355" s="100"/>
      <c r="BT355" s="100"/>
      <c r="BU355" s="100"/>
      <c r="BV355" s="100"/>
      <c r="BW355" s="100"/>
      <c r="BX355" s="100"/>
      <c r="BY355" s="100"/>
      <c r="BZ355" s="223"/>
      <c r="CA355" s="224"/>
      <c r="CB355" s="223"/>
      <c r="CC355" s="225"/>
      <c r="CD355" s="225"/>
      <c r="CE355" s="225"/>
      <c r="CF355" s="225"/>
      <c r="CG355" s="225"/>
      <c r="CH355" s="225"/>
      <c r="CI355" s="225"/>
      <c r="CJ355" s="225"/>
      <c r="CK355" s="225"/>
      <c r="CL355" s="225"/>
      <c r="CM355" s="225"/>
      <c r="CN355" s="225"/>
      <c r="CO355" s="225"/>
      <c r="CP355" s="225"/>
      <c r="CQ355" s="225"/>
      <c r="CR355" s="225"/>
      <c r="CS355" s="225"/>
      <c r="CT355" s="225"/>
      <c r="CU355" s="225"/>
      <c r="CV355" s="225"/>
      <c r="CW355" s="225"/>
      <c r="CX355" s="223"/>
      <c r="CY355" s="223"/>
      <c r="CZ355" s="223"/>
      <c r="DA355" s="223"/>
    </row>
    <row r="356">
      <c r="A356" s="100"/>
      <c r="B356" s="100"/>
      <c r="C356" s="100"/>
      <c r="D356" s="103"/>
      <c r="E356" s="101"/>
      <c r="F356" s="100"/>
      <c r="G356" s="100"/>
      <c r="H356" s="100"/>
      <c r="I356" s="103"/>
      <c r="J356" s="100"/>
      <c r="K356" s="100"/>
      <c r="L356" s="101"/>
      <c r="M356" s="102"/>
      <c r="N356" s="103"/>
      <c r="O356" s="100"/>
      <c r="P356" s="100"/>
      <c r="Q356" s="100"/>
      <c r="R356" s="100"/>
      <c r="S356" s="101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1"/>
      <c r="AI356" s="100"/>
      <c r="AJ356" s="100"/>
      <c r="AK356" s="100"/>
      <c r="AL356" s="100"/>
      <c r="AM356" s="100"/>
      <c r="AN356" s="100"/>
      <c r="AO356" s="100"/>
      <c r="AP356" s="100"/>
      <c r="AQ356" s="100"/>
      <c r="AR356" s="100"/>
      <c r="AS356" s="100"/>
      <c r="AT356" s="100"/>
      <c r="AU356" s="100"/>
      <c r="AV356" s="100"/>
      <c r="AW356" s="100"/>
      <c r="AX356" s="100"/>
      <c r="AY356" s="100"/>
      <c r="AZ356" s="100"/>
      <c r="BA356" s="100"/>
      <c r="BB356" s="100"/>
      <c r="BC356" s="100"/>
      <c r="BD356" s="100"/>
      <c r="BE356" s="100"/>
      <c r="BF356" s="100"/>
      <c r="BG356" s="100"/>
      <c r="BH356" s="100"/>
      <c r="BI356" s="100"/>
      <c r="BJ356" s="100"/>
      <c r="BK356" s="100"/>
      <c r="BL356" s="100"/>
      <c r="BM356" s="100"/>
      <c r="BN356" s="100"/>
      <c r="BO356" s="100"/>
      <c r="BP356" s="100"/>
      <c r="BQ356" s="100"/>
      <c r="BR356" s="100"/>
      <c r="BS356" s="100"/>
      <c r="BT356" s="100"/>
      <c r="BU356" s="100"/>
      <c r="BV356" s="100"/>
      <c r="BW356" s="100"/>
      <c r="BX356" s="100"/>
      <c r="BY356" s="100"/>
      <c r="BZ356" s="223"/>
      <c r="CA356" s="224"/>
      <c r="CB356" s="223"/>
      <c r="CC356" s="225"/>
      <c r="CD356" s="225"/>
      <c r="CE356" s="225"/>
      <c r="CF356" s="225"/>
      <c r="CG356" s="225"/>
      <c r="CH356" s="225"/>
      <c r="CI356" s="225"/>
      <c r="CJ356" s="225"/>
      <c r="CK356" s="225"/>
      <c r="CL356" s="225"/>
      <c r="CM356" s="225"/>
      <c r="CN356" s="225"/>
      <c r="CO356" s="225"/>
      <c r="CP356" s="225"/>
      <c r="CQ356" s="225"/>
      <c r="CR356" s="225"/>
      <c r="CS356" s="225"/>
      <c r="CT356" s="225"/>
      <c r="CU356" s="225"/>
      <c r="CV356" s="225"/>
      <c r="CW356" s="225"/>
      <c r="CX356" s="223"/>
      <c r="CY356" s="223"/>
      <c r="CZ356" s="223"/>
      <c r="DA356" s="223"/>
    </row>
    <row r="357">
      <c r="A357" s="100"/>
      <c r="B357" s="100"/>
      <c r="C357" s="100"/>
      <c r="D357" s="103"/>
      <c r="E357" s="101"/>
      <c r="F357" s="100"/>
      <c r="G357" s="100"/>
      <c r="H357" s="100"/>
      <c r="I357" s="103"/>
      <c r="J357" s="100"/>
      <c r="K357" s="100"/>
      <c r="L357" s="101"/>
      <c r="M357" s="102"/>
      <c r="N357" s="103"/>
      <c r="O357" s="100"/>
      <c r="P357" s="100"/>
      <c r="Q357" s="100"/>
      <c r="R357" s="100"/>
      <c r="S357" s="101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1"/>
      <c r="AI357" s="100"/>
      <c r="AJ357" s="100"/>
      <c r="AK357" s="100"/>
      <c r="AL357" s="100"/>
      <c r="AM357" s="100"/>
      <c r="AN357" s="100"/>
      <c r="AO357" s="100"/>
      <c r="AP357" s="100"/>
      <c r="AQ357" s="100"/>
      <c r="AR357" s="100"/>
      <c r="AS357" s="100"/>
      <c r="AT357" s="100"/>
      <c r="AU357" s="100"/>
      <c r="AV357" s="100"/>
      <c r="AW357" s="100"/>
      <c r="AX357" s="100"/>
      <c r="AY357" s="100"/>
      <c r="AZ357" s="100"/>
      <c r="BA357" s="100"/>
      <c r="BB357" s="100"/>
      <c r="BC357" s="100"/>
      <c r="BD357" s="100"/>
      <c r="BE357" s="100"/>
      <c r="BF357" s="100"/>
      <c r="BG357" s="100"/>
      <c r="BH357" s="100"/>
      <c r="BI357" s="100"/>
      <c r="BJ357" s="100"/>
      <c r="BK357" s="100"/>
      <c r="BL357" s="100"/>
      <c r="BM357" s="100"/>
      <c r="BN357" s="100"/>
      <c r="BO357" s="100"/>
      <c r="BP357" s="100"/>
      <c r="BQ357" s="100"/>
      <c r="BR357" s="100"/>
      <c r="BS357" s="100"/>
      <c r="BT357" s="100"/>
      <c r="BU357" s="100"/>
      <c r="BV357" s="100"/>
      <c r="BW357" s="100"/>
      <c r="BX357" s="100"/>
      <c r="BY357" s="100"/>
      <c r="BZ357" s="223"/>
      <c r="CA357" s="224"/>
      <c r="CB357" s="223"/>
      <c r="CC357" s="225"/>
      <c r="CD357" s="225"/>
      <c r="CE357" s="225"/>
      <c r="CF357" s="225"/>
      <c r="CG357" s="225"/>
      <c r="CH357" s="225"/>
      <c r="CI357" s="225"/>
      <c r="CJ357" s="225"/>
      <c r="CK357" s="225"/>
      <c r="CL357" s="225"/>
      <c r="CM357" s="225"/>
      <c r="CN357" s="225"/>
      <c r="CO357" s="225"/>
      <c r="CP357" s="225"/>
      <c r="CQ357" s="225"/>
      <c r="CR357" s="225"/>
      <c r="CS357" s="225"/>
      <c r="CT357" s="225"/>
      <c r="CU357" s="225"/>
      <c r="CV357" s="225"/>
      <c r="CW357" s="225"/>
      <c r="CX357" s="223"/>
      <c r="CY357" s="223"/>
      <c r="CZ357" s="223"/>
      <c r="DA357" s="223"/>
    </row>
    <row r="358">
      <c r="A358" s="100"/>
      <c r="B358" s="100"/>
      <c r="C358" s="100"/>
      <c r="D358" s="103"/>
      <c r="E358" s="101"/>
      <c r="F358" s="100"/>
      <c r="G358" s="100"/>
      <c r="H358" s="100"/>
      <c r="I358" s="103"/>
      <c r="J358" s="100"/>
      <c r="K358" s="100"/>
      <c r="L358" s="101"/>
      <c r="M358" s="102"/>
      <c r="N358" s="103"/>
      <c r="O358" s="100"/>
      <c r="P358" s="100"/>
      <c r="Q358" s="100"/>
      <c r="R358" s="100"/>
      <c r="S358" s="101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1"/>
      <c r="AI358" s="100"/>
      <c r="AJ358" s="100"/>
      <c r="AK358" s="100"/>
      <c r="AL358" s="100"/>
      <c r="AM358" s="100"/>
      <c r="AN358" s="100"/>
      <c r="AO358" s="100"/>
      <c r="AP358" s="100"/>
      <c r="AQ358" s="100"/>
      <c r="AR358" s="100"/>
      <c r="AS358" s="100"/>
      <c r="AT358" s="100"/>
      <c r="AU358" s="100"/>
      <c r="AV358" s="100"/>
      <c r="AW358" s="100"/>
      <c r="AX358" s="100"/>
      <c r="AY358" s="100"/>
      <c r="AZ358" s="100"/>
      <c r="BA358" s="100"/>
      <c r="BB358" s="100"/>
      <c r="BC358" s="100"/>
      <c r="BD358" s="100"/>
      <c r="BE358" s="100"/>
      <c r="BF358" s="100"/>
      <c r="BG358" s="100"/>
      <c r="BH358" s="100"/>
      <c r="BI358" s="100"/>
      <c r="BJ358" s="100"/>
      <c r="BK358" s="100"/>
      <c r="BL358" s="100"/>
      <c r="BM358" s="100"/>
      <c r="BN358" s="100"/>
      <c r="BO358" s="100"/>
      <c r="BP358" s="100"/>
      <c r="BQ358" s="100"/>
      <c r="BR358" s="100"/>
      <c r="BS358" s="100"/>
      <c r="BT358" s="100"/>
      <c r="BU358" s="100"/>
      <c r="BV358" s="100"/>
      <c r="BW358" s="100"/>
      <c r="BX358" s="100"/>
      <c r="BY358" s="100"/>
      <c r="BZ358" s="223"/>
      <c r="CA358" s="224"/>
      <c r="CB358" s="223"/>
      <c r="CC358" s="225"/>
      <c r="CD358" s="225"/>
      <c r="CE358" s="225"/>
      <c r="CF358" s="225"/>
      <c r="CG358" s="225"/>
      <c r="CH358" s="225"/>
      <c r="CI358" s="225"/>
      <c r="CJ358" s="225"/>
      <c r="CK358" s="225"/>
      <c r="CL358" s="225"/>
      <c r="CM358" s="225"/>
      <c r="CN358" s="225"/>
      <c r="CO358" s="225"/>
      <c r="CP358" s="225"/>
      <c r="CQ358" s="225"/>
      <c r="CR358" s="225"/>
      <c r="CS358" s="225"/>
      <c r="CT358" s="225"/>
      <c r="CU358" s="225"/>
      <c r="CV358" s="225"/>
      <c r="CW358" s="225"/>
      <c r="CX358" s="223"/>
      <c r="CY358" s="223"/>
      <c r="CZ358" s="223"/>
      <c r="DA358" s="223"/>
    </row>
    <row r="359">
      <c r="A359" s="100"/>
      <c r="B359" s="100"/>
      <c r="C359" s="100"/>
      <c r="D359" s="103"/>
      <c r="E359" s="101"/>
      <c r="F359" s="100"/>
      <c r="G359" s="100"/>
      <c r="H359" s="100"/>
      <c r="I359" s="103"/>
      <c r="J359" s="100"/>
      <c r="K359" s="100"/>
      <c r="L359" s="101"/>
      <c r="M359" s="102"/>
      <c r="N359" s="103"/>
      <c r="O359" s="100"/>
      <c r="P359" s="100"/>
      <c r="Q359" s="100"/>
      <c r="R359" s="100"/>
      <c r="S359" s="101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1"/>
      <c r="AI359" s="100"/>
      <c r="AJ359" s="100"/>
      <c r="AK359" s="100"/>
      <c r="AL359" s="100"/>
      <c r="AM359" s="100"/>
      <c r="AN359" s="100"/>
      <c r="AO359" s="100"/>
      <c r="AP359" s="100"/>
      <c r="AQ359" s="100"/>
      <c r="AR359" s="100"/>
      <c r="AS359" s="100"/>
      <c r="AT359" s="100"/>
      <c r="AU359" s="100"/>
      <c r="AV359" s="100"/>
      <c r="AW359" s="100"/>
      <c r="AX359" s="100"/>
      <c r="AY359" s="100"/>
      <c r="AZ359" s="100"/>
      <c r="BA359" s="100"/>
      <c r="BB359" s="100"/>
      <c r="BC359" s="100"/>
      <c r="BD359" s="100"/>
      <c r="BE359" s="100"/>
      <c r="BF359" s="100"/>
      <c r="BG359" s="100"/>
      <c r="BH359" s="100"/>
      <c r="BI359" s="100"/>
      <c r="BJ359" s="100"/>
      <c r="BK359" s="100"/>
      <c r="BL359" s="100"/>
      <c r="BM359" s="100"/>
      <c r="BN359" s="100"/>
      <c r="BO359" s="100"/>
      <c r="BP359" s="100"/>
      <c r="BQ359" s="100"/>
      <c r="BR359" s="100"/>
      <c r="BS359" s="100"/>
      <c r="BT359" s="100"/>
      <c r="BU359" s="100"/>
      <c r="BV359" s="100"/>
      <c r="BW359" s="100"/>
      <c r="BX359" s="100"/>
      <c r="BY359" s="100"/>
      <c r="BZ359" s="223"/>
      <c r="CA359" s="224"/>
      <c r="CB359" s="223"/>
      <c r="CC359" s="225"/>
      <c r="CD359" s="225"/>
      <c r="CE359" s="225"/>
      <c r="CF359" s="225"/>
      <c r="CG359" s="225"/>
      <c r="CH359" s="225"/>
      <c r="CI359" s="225"/>
      <c r="CJ359" s="225"/>
      <c r="CK359" s="225"/>
      <c r="CL359" s="225"/>
      <c r="CM359" s="225"/>
      <c r="CN359" s="225"/>
      <c r="CO359" s="225"/>
      <c r="CP359" s="225"/>
      <c r="CQ359" s="225"/>
      <c r="CR359" s="225"/>
      <c r="CS359" s="225"/>
      <c r="CT359" s="225"/>
      <c r="CU359" s="225"/>
      <c r="CV359" s="225"/>
      <c r="CW359" s="225"/>
      <c r="CX359" s="223"/>
      <c r="CY359" s="223"/>
      <c r="CZ359" s="223"/>
      <c r="DA359" s="223"/>
    </row>
    <row r="360">
      <c r="A360" s="100"/>
      <c r="B360" s="100"/>
      <c r="C360" s="100"/>
      <c r="D360" s="103"/>
      <c r="E360" s="101"/>
      <c r="F360" s="100"/>
      <c r="G360" s="100"/>
      <c r="H360" s="100"/>
      <c r="I360" s="103"/>
      <c r="J360" s="100"/>
      <c r="K360" s="100"/>
      <c r="L360" s="101"/>
      <c r="M360" s="102"/>
      <c r="N360" s="103"/>
      <c r="O360" s="100"/>
      <c r="P360" s="100"/>
      <c r="Q360" s="100"/>
      <c r="R360" s="100"/>
      <c r="S360" s="101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1"/>
      <c r="AI360" s="100"/>
      <c r="AJ360" s="100"/>
      <c r="AK360" s="100"/>
      <c r="AL360" s="100"/>
      <c r="AM360" s="100"/>
      <c r="AN360" s="100"/>
      <c r="AO360" s="100"/>
      <c r="AP360" s="100"/>
      <c r="AQ360" s="100"/>
      <c r="AR360" s="100"/>
      <c r="AS360" s="100"/>
      <c r="AT360" s="100"/>
      <c r="AU360" s="100"/>
      <c r="AV360" s="100"/>
      <c r="AW360" s="100"/>
      <c r="AX360" s="100"/>
      <c r="AY360" s="100"/>
      <c r="AZ360" s="100"/>
      <c r="BA360" s="100"/>
      <c r="BB360" s="100"/>
      <c r="BC360" s="100"/>
      <c r="BD360" s="100"/>
      <c r="BE360" s="100"/>
      <c r="BF360" s="100"/>
      <c r="BG360" s="100"/>
      <c r="BH360" s="100"/>
      <c r="BI360" s="100"/>
      <c r="BJ360" s="100"/>
      <c r="BK360" s="100"/>
      <c r="BL360" s="100"/>
      <c r="BM360" s="100"/>
      <c r="BN360" s="100"/>
      <c r="BO360" s="100"/>
      <c r="BP360" s="100"/>
      <c r="BQ360" s="100"/>
      <c r="BR360" s="100"/>
      <c r="BS360" s="100"/>
      <c r="BT360" s="100"/>
      <c r="BU360" s="100"/>
      <c r="BV360" s="100"/>
      <c r="BW360" s="100"/>
      <c r="BX360" s="100"/>
      <c r="BY360" s="100"/>
      <c r="BZ360" s="223"/>
      <c r="CA360" s="224"/>
      <c r="CB360" s="223"/>
      <c r="CC360" s="225"/>
      <c r="CD360" s="225"/>
      <c r="CE360" s="225"/>
      <c r="CF360" s="225"/>
      <c r="CG360" s="225"/>
      <c r="CH360" s="225"/>
      <c r="CI360" s="225"/>
      <c r="CJ360" s="225"/>
      <c r="CK360" s="225"/>
      <c r="CL360" s="225"/>
      <c r="CM360" s="225"/>
      <c r="CN360" s="225"/>
      <c r="CO360" s="225"/>
      <c r="CP360" s="225"/>
      <c r="CQ360" s="225"/>
      <c r="CR360" s="225"/>
      <c r="CS360" s="225"/>
      <c r="CT360" s="225"/>
      <c r="CU360" s="225"/>
      <c r="CV360" s="225"/>
      <c r="CW360" s="225"/>
      <c r="CX360" s="223"/>
      <c r="CY360" s="223"/>
      <c r="CZ360" s="223"/>
      <c r="DA360" s="223"/>
    </row>
    <row r="361">
      <c r="A361" s="100"/>
      <c r="B361" s="100"/>
      <c r="C361" s="100"/>
      <c r="D361" s="103"/>
      <c r="E361" s="101"/>
      <c r="F361" s="100"/>
      <c r="G361" s="100"/>
      <c r="H361" s="100"/>
      <c r="I361" s="103"/>
      <c r="J361" s="100"/>
      <c r="K361" s="100"/>
      <c r="L361" s="101"/>
      <c r="M361" s="102"/>
      <c r="N361" s="103"/>
      <c r="O361" s="100"/>
      <c r="P361" s="100"/>
      <c r="Q361" s="100"/>
      <c r="R361" s="100"/>
      <c r="S361" s="101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1"/>
      <c r="AI361" s="100"/>
      <c r="AJ361" s="100"/>
      <c r="AK361" s="100"/>
      <c r="AL361" s="100"/>
      <c r="AM361" s="100"/>
      <c r="AN361" s="100"/>
      <c r="AO361" s="100"/>
      <c r="AP361" s="100"/>
      <c r="AQ361" s="100"/>
      <c r="AR361" s="100"/>
      <c r="AS361" s="100"/>
      <c r="AT361" s="100"/>
      <c r="AU361" s="100"/>
      <c r="AV361" s="100"/>
      <c r="AW361" s="100"/>
      <c r="AX361" s="100"/>
      <c r="AY361" s="100"/>
      <c r="AZ361" s="100"/>
      <c r="BA361" s="100"/>
      <c r="BB361" s="100"/>
      <c r="BC361" s="100"/>
      <c r="BD361" s="100"/>
      <c r="BE361" s="100"/>
      <c r="BF361" s="100"/>
      <c r="BG361" s="100"/>
      <c r="BH361" s="100"/>
      <c r="BI361" s="100"/>
      <c r="BJ361" s="100"/>
      <c r="BK361" s="100"/>
      <c r="BL361" s="100"/>
      <c r="BM361" s="100"/>
      <c r="BN361" s="100"/>
      <c r="BO361" s="100"/>
      <c r="BP361" s="100"/>
      <c r="BQ361" s="100"/>
      <c r="BR361" s="100"/>
      <c r="BS361" s="100"/>
      <c r="BT361" s="100"/>
      <c r="BU361" s="100"/>
      <c r="BV361" s="100"/>
      <c r="BW361" s="100"/>
      <c r="BX361" s="100"/>
      <c r="BY361" s="100"/>
      <c r="BZ361" s="223"/>
      <c r="CA361" s="224"/>
      <c r="CB361" s="223"/>
      <c r="CC361" s="225"/>
      <c r="CD361" s="225"/>
      <c r="CE361" s="225"/>
      <c r="CF361" s="225"/>
      <c r="CG361" s="225"/>
      <c r="CH361" s="225"/>
      <c r="CI361" s="225"/>
      <c r="CJ361" s="225"/>
      <c r="CK361" s="225"/>
      <c r="CL361" s="225"/>
      <c r="CM361" s="225"/>
      <c r="CN361" s="225"/>
      <c r="CO361" s="225"/>
      <c r="CP361" s="225"/>
      <c r="CQ361" s="225"/>
      <c r="CR361" s="225"/>
      <c r="CS361" s="225"/>
      <c r="CT361" s="225"/>
      <c r="CU361" s="225"/>
      <c r="CV361" s="225"/>
      <c r="CW361" s="225"/>
      <c r="CX361" s="223"/>
      <c r="CY361" s="223"/>
      <c r="CZ361" s="223"/>
      <c r="DA361" s="223"/>
    </row>
    <row r="362">
      <c r="A362" s="100"/>
      <c r="B362" s="100"/>
      <c r="C362" s="100"/>
      <c r="D362" s="103"/>
      <c r="E362" s="101"/>
      <c r="F362" s="100"/>
      <c r="G362" s="100"/>
      <c r="H362" s="100"/>
      <c r="I362" s="103"/>
      <c r="J362" s="100"/>
      <c r="K362" s="100"/>
      <c r="L362" s="101"/>
      <c r="M362" s="102"/>
      <c r="N362" s="103"/>
      <c r="O362" s="100"/>
      <c r="P362" s="100"/>
      <c r="Q362" s="100"/>
      <c r="R362" s="100"/>
      <c r="S362" s="101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1"/>
      <c r="AI362" s="100"/>
      <c r="AJ362" s="100"/>
      <c r="AK362" s="100"/>
      <c r="AL362" s="100"/>
      <c r="AM362" s="100"/>
      <c r="AN362" s="100"/>
      <c r="AO362" s="100"/>
      <c r="AP362" s="100"/>
      <c r="AQ362" s="100"/>
      <c r="AR362" s="100"/>
      <c r="AS362" s="100"/>
      <c r="AT362" s="100"/>
      <c r="AU362" s="100"/>
      <c r="AV362" s="100"/>
      <c r="AW362" s="100"/>
      <c r="AX362" s="100"/>
      <c r="AY362" s="100"/>
      <c r="AZ362" s="100"/>
      <c r="BA362" s="100"/>
      <c r="BB362" s="100"/>
      <c r="BC362" s="100"/>
      <c r="BD362" s="100"/>
      <c r="BE362" s="100"/>
      <c r="BF362" s="100"/>
      <c r="BG362" s="100"/>
      <c r="BH362" s="100"/>
      <c r="BI362" s="100"/>
      <c r="BJ362" s="100"/>
      <c r="BK362" s="100"/>
      <c r="BL362" s="100"/>
      <c r="BM362" s="100"/>
      <c r="BN362" s="100"/>
      <c r="BO362" s="100"/>
      <c r="BP362" s="100"/>
      <c r="BQ362" s="100"/>
      <c r="BR362" s="100"/>
      <c r="BS362" s="100"/>
      <c r="BT362" s="100"/>
      <c r="BU362" s="100"/>
      <c r="BV362" s="100"/>
      <c r="BW362" s="100"/>
      <c r="BX362" s="100"/>
      <c r="BY362" s="100"/>
      <c r="BZ362" s="223"/>
      <c r="CA362" s="224"/>
      <c r="CB362" s="223"/>
      <c r="CC362" s="225"/>
      <c r="CD362" s="225"/>
      <c r="CE362" s="225"/>
      <c r="CF362" s="225"/>
      <c r="CG362" s="225"/>
      <c r="CH362" s="225"/>
      <c r="CI362" s="225"/>
      <c r="CJ362" s="225"/>
      <c r="CK362" s="225"/>
      <c r="CL362" s="225"/>
      <c r="CM362" s="225"/>
      <c r="CN362" s="225"/>
      <c r="CO362" s="225"/>
      <c r="CP362" s="225"/>
      <c r="CQ362" s="225"/>
      <c r="CR362" s="225"/>
      <c r="CS362" s="225"/>
      <c r="CT362" s="225"/>
      <c r="CU362" s="225"/>
      <c r="CV362" s="225"/>
      <c r="CW362" s="225"/>
      <c r="CX362" s="223"/>
      <c r="CY362" s="223"/>
      <c r="CZ362" s="223"/>
      <c r="DA362" s="223"/>
    </row>
    <row r="363">
      <c r="A363" s="100"/>
      <c r="B363" s="100"/>
      <c r="C363" s="100"/>
      <c r="D363" s="103"/>
      <c r="E363" s="101"/>
      <c r="F363" s="100"/>
      <c r="G363" s="100"/>
      <c r="H363" s="100"/>
      <c r="I363" s="103"/>
      <c r="J363" s="100"/>
      <c r="K363" s="100"/>
      <c r="L363" s="101"/>
      <c r="M363" s="102"/>
      <c r="N363" s="103"/>
      <c r="O363" s="100"/>
      <c r="P363" s="100"/>
      <c r="Q363" s="100"/>
      <c r="R363" s="100"/>
      <c r="S363" s="101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1"/>
      <c r="AI363" s="100"/>
      <c r="AJ363" s="100"/>
      <c r="AK363" s="100"/>
      <c r="AL363" s="100"/>
      <c r="AM363" s="100"/>
      <c r="AN363" s="100"/>
      <c r="AO363" s="100"/>
      <c r="AP363" s="100"/>
      <c r="AQ363" s="100"/>
      <c r="AR363" s="100"/>
      <c r="AS363" s="100"/>
      <c r="AT363" s="100"/>
      <c r="AU363" s="100"/>
      <c r="AV363" s="100"/>
      <c r="AW363" s="100"/>
      <c r="AX363" s="100"/>
      <c r="AY363" s="100"/>
      <c r="AZ363" s="100"/>
      <c r="BA363" s="100"/>
      <c r="BB363" s="100"/>
      <c r="BC363" s="100"/>
      <c r="BD363" s="100"/>
      <c r="BE363" s="100"/>
      <c r="BF363" s="100"/>
      <c r="BG363" s="100"/>
      <c r="BH363" s="100"/>
      <c r="BI363" s="100"/>
      <c r="BJ363" s="100"/>
      <c r="BK363" s="100"/>
      <c r="BL363" s="100"/>
      <c r="BM363" s="100"/>
      <c r="BN363" s="100"/>
      <c r="BO363" s="100"/>
      <c r="BP363" s="100"/>
      <c r="BQ363" s="100"/>
      <c r="BR363" s="100"/>
      <c r="BS363" s="100"/>
      <c r="BT363" s="100"/>
      <c r="BU363" s="100"/>
      <c r="BV363" s="100"/>
      <c r="BW363" s="100"/>
      <c r="BX363" s="100"/>
      <c r="BY363" s="100"/>
      <c r="BZ363" s="223"/>
      <c r="CA363" s="224"/>
      <c r="CB363" s="223"/>
      <c r="CC363" s="225"/>
      <c r="CD363" s="225"/>
      <c r="CE363" s="225"/>
      <c r="CF363" s="225"/>
      <c r="CG363" s="225"/>
      <c r="CH363" s="225"/>
      <c r="CI363" s="225"/>
      <c r="CJ363" s="225"/>
      <c r="CK363" s="225"/>
      <c r="CL363" s="225"/>
      <c r="CM363" s="225"/>
      <c r="CN363" s="225"/>
      <c r="CO363" s="225"/>
      <c r="CP363" s="225"/>
      <c r="CQ363" s="225"/>
      <c r="CR363" s="225"/>
      <c r="CS363" s="225"/>
      <c r="CT363" s="225"/>
      <c r="CU363" s="225"/>
      <c r="CV363" s="225"/>
      <c r="CW363" s="225"/>
      <c r="CX363" s="223"/>
      <c r="CY363" s="223"/>
      <c r="CZ363" s="223"/>
      <c r="DA363" s="223"/>
    </row>
    <row r="364">
      <c r="A364" s="100"/>
      <c r="B364" s="100"/>
      <c r="C364" s="100"/>
      <c r="D364" s="103"/>
      <c r="E364" s="101"/>
      <c r="F364" s="100"/>
      <c r="G364" s="100"/>
      <c r="H364" s="100"/>
      <c r="I364" s="103"/>
      <c r="J364" s="100"/>
      <c r="K364" s="100"/>
      <c r="L364" s="101"/>
      <c r="M364" s="102"/>
      <c r="N364" s="103"/>
      <c r="O364" s="100"/>
      <c r="P364" s="100"/>
      <c r="Q364" s="100"/>
      <c r="R364" s="100"/>
      <c r="S364" s="101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1"/>
      <c r="AI364" s="100"/>
      <c r="AJ364" s="100"/>
      <c r="AK364" s="100"/>
      <c r="AL364" s="100"/>
      <c r="AM364" s="100"/>
      <c r="AN364" s="100"/>
      <c r="AO364" s="100"/>
      <c r="AP364" s="100"/>
      <c r="AQ364" s="100"/>
      <c r="AR364" s="100"/>
      <c r="AS364" s="100"/>
      <c r="AT364" s="100"/>
      <c r="AU364" s="100"/>
      <c r="AV364" s="100"/>
      <c r="AW364" s="100"/>
      <c r="AX364" s="100"/>
      <c r="AY364" s="100"/>
      <c r="AZ364" s="100"/>
      <c r="BA364" s="100"/>
      <c r="BB364" s="100"/>
      <c r="BC364" s="100"/>
      <c r="BD364" s="100"/>
      <c r="BE364" s="100"/>
      <c r="BF364" s="100"/>
      <c r="BG364" s="100"/>
      <c r="BH364" s="100"/>
      <c r="BI364" s="100"/>
      <c r="BJ364" s="100"/>
      <c r="BK364" s="100"/>
      <c r="BL364" s="100"/>
      <c r="BM364" s="100"/>
      <c r="BN364" s="100"/>
      <c r="BO364" s="100"/>
      <c r="BP364" s="100"/>
      <c r="BQ364" s="100"/>
      <c r="BR364" s="100"/>
      <c r="BS364" s="100"/>
      <c r="BT364" s="100"/>
      <c r="BU364" s="100"/>
      <c r="BV364" s="100"/>
      <c r="BW364" s="100"/>
      <c r="BX364" s="100"/>
      <c r="BY364" s="100"/>
      <c r="BZ364" s="223"/>
      <c r="CA364" s="224"/>
      <c r="CB364" s="223"/>
      <c r="CC364" s="225"/>
      <c r="CD364" s="225"/>
      <c r="CE364" s="225"/>
      <c r="CF364" s="225"/>
      <c r="CG364" s="225"/>
      <c r="CH364" s="225"/>
      <c r="CI364" s="225"/>
      <c r="CJ364" s="225"/>
      <c r="CK364" s="225"/>
      <c r="CL364" s="225"/>
      <c r="CM364" s="225"/>
      <c r="CN364" s="225"/>
      <c r="CO364" s="225"/>
      <c r="CP364" s="225"/>
      <c r="CQ364" s="225"/>
      <c r="CR364" s="225"/>
      <c r="CS364" s="225"/>
      <c r="CT364" s="225"/>
      <c r="CU364" s="225"/>
      <c r="CV364" s="225"/>
      <c r="CW364" s="225"/>
      <c r="CX364" s="223"/>
      <c r="CY364" s="223"/>
      <c r="CZ364" s="223"/>
      <c r="DA364" s="223"/>
    </row>
    <row r="365">
      <c r="A365" s="100"/>
      <c r="B365" s="100"/>
      <c r="C365" s="100"/>
      <c r="D365" s="103"/>
      <c r="E365" s="101"/>
      <c r="F365" s="100"/>
      <c r="G365" s="100"/>
      <c r="H365" s="100"/>
      <c r="I365" s="103"/>
      <c r="J365" s="100"/>
      <c r="K365" s="100"/>
      <c r="L365" s="101"/>
      <c r="M365" s="102"/>
      <c r="N365" s="103"/>
      <c r="O365" s="100"/>
      <c r="P365" s="100"/>
      <c r="Q365" s="100"/>
      <c r="R365" s="100"/>
      <c r="S365" s="101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1"/>
      <c r="AI365" s="100"/>
      <c r="AJ365" s="100"/>
      <c r="AK365" s="100"/>
      <c r="AL365" s="100"/>
      <c r="AM365" s="100"/>
      <c r="AN365" s="100"/>
      <c r="AO365" s="100"/>
      <c r="AP365" s="100"/>
      <c r="AQ365" s="100"/>
      <c r="AR365" s="100"/>
      <c r="AS365" s="100"/>
      <c r="AT365" s="100"/>
      <c r="AU365" s="100"/>
      <c r="AV365" s="100"/>
      <c r="AW365" s="100"/>
      <c r="AX365" s="100"/>
      <c r="AY365" s="100"/>
      <c r="AZ365" s="100"/>
      <c r="BA365" s="100"/>
      <c r="BB365" s="100"/>
      <c r="BC365" s="100"/>
      <c r="BD365" s="100"/>
      <c r="BE365" s="100"/>
      <c r="BF365" s="100"/>
      <c r="BG365" s="100"/>
      <c r="BH365" s="100"/>
      <c r="BI365" s="100"/>
      <c r="BJ365" s="100"/>
      <c r="BK365" s="100"/>
      <c r="BL365" s="100"/>
      <c r="BM365" s="100"/>
      <c r="BN365" s="100"/>
      <c r="BO365" s="100"/>
      <c r="BP365" s="100"/>
      <c r="BQ365" s="100"/>
      <c r="BR365" s="100"/>
      <c r="BS365" s="100"/>
      <c r="BT365" s="100"/>
      <c r="BU365" s="100"/>
      <c r="BV365" s="100"/>
      <c r="BW365" s="100"/>
      <c r="BX365" s="100"/>
      <c r="BY365" s="100"/>
      <c r="BZ365" s="223"/>
      <c r="CA365" s="224"/>
      <c r="CB365" s="223"/>
      <c r="CC365" s="225"/>
      <c r="CD365" s="225"/>
      <c r="CE365" s="225"/>
      <c r="CF365" s="225"/>
      <c r="CG365" s="225"/>
      <c r="CH365" s="225"/>
      <c r="CI365" s="225"/>
      <c r="CJ365" s="225"/>
      <c r="CK365" s="225"/>
      <c r="CL365" s="225"/>
      <c r="CM365" s="225"/>
      <c r="CN365" s="225"/>
      <c r="CO365" s="225"/>
      <c r="CP365" s="225"/>
      <c r="CQ365" s="225"/>
      <c r="CR365" s="225"/>
      <c r="CS365" s="225"/>
      <c r="CT365" s="225"/>
      <c r="CU365" s="225"/>
      <c r="CV365" s="225"/>
      <c r="CW365" s="225"/>
      <c r="CX365" s="223"/>
      <c r="CY365" s="223"/>
      <c r="CZ365" s="223"/>
      <c r="DA365" s="223"/>
    </row>
    <row r="366">
      <c r="A366" s="100"/>
      <c r="B366" s="100"/>
      <c r="C366" s="100"/>
      <c r="D366" s="103"/>
      <c r="E366" s="101"/>
      <c r="F366" s="100"/>
      <c r="G366" s="100"/>
      <c r="H366" s="100"/>
      <c r="I366" s="103"/>
      <c r="J366" s="100"/>
      <c r="K366" s="100"/>
      <c r="L366" s="101"/>
      <c r="M366" s="102"/>
      <c r="N366" s="103"/>
      <c r="O366" s="100"/>
      <c r="P366" s="100"/>
      <c r="Q366" s="100"/>
      <c r="R366" s="100"/>
      <c r="S366" s="101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1"/>
      <c r="AI366" s="100"/>
      <c r="AJ366" s="100"/>
      <c r="AK366" s="100"/>
      <c r="AL366" s="100"/>
      <c r="AM366" s="100"/>
      <c r="AN366" s="100"/>
      <c r="AO366" s="100"/>
      <c r="AP366" s="100"/>
      <c r="AQ366" s="100"/>
      <c r="AR366" s="100"/>
      <c r="AS366" s="100"/>
      <c r="AT366" s="100"/>
      <c r="AU366" s="100"/>
      <c r="AV366" s="100"/>
      <c r="AW366" s="100"/>
      <c r="AX366" s="100"/>
      <c r="AY366" s="100"/>
      <c r="AZ366" s="100"/>
      <c r="BA366" s="100"/>
      <c r="BB366" s="100"/>
      <c r="BC366" s="100"/>
      <c r="BD366" s="100"/>
      <c r="BE366" s="100"/>
      <c r="BF366" s="100"/>
      <c r="BG366" s="100"/>
      <c r="BH366" s="100"/>
      <c r="BI366" s="100"/>
      <c r="BJ366" s="100"/>
      <c r="BK366" s="100"/>
      <c r="BL366" s="100"/>
      <c r="BM366" s="100"/>
      <c r="BN366" s="100"/>
      <c r="BO366" s="100"/>
      <c r="BP366" s="100"/>
      <c r="BQ366" s="100"/>
      <c r="BR366" s="100"/>
      <c r="BS366" s="100"/>
      <c r="BT366" s="100"/>
      <c r="BU366" s="100"/>
      <c r="BV366" s="100"/>
      <c r="BW366" s="100"/>
      <c r="BX366" s="100"/>
      <c r="BY366" s="100"/>
      <c r="BZ366" s="223"/>
      <c r="CA366" s="224"/>
      <c r="CB366" s="223"/>
      <c r="CC366" s="225"/>
      <c r="CD366" s="225"/>
      <c r="CE366" s="225"/>
      <c r="CF366" s="225"/>
      <c r="CG366" s="225"/>
      <c r="CH366" s="225"/>
      <c r="CI366" s="225"/>
      <c r="CJ366" s="225"/>
      <c r="CK366" s="225"/>
      <c r="CL366" s="225"/>
      <c r="CM366" s="225"/>
      <c r="CN366" s="225"/>
      <c r="CO366" s="225"/>
      <c r="CP366" s="225"/>
      <c r="CQ366" s="225"/>
      <c r="CR366" s="225"/>
      <c r="CS366" s="225"/>
      <c r="CT366" s="225"/>
      <c r="CU366" s="225"/>
      <c r="CV366" s="225"/>
      <c r="CW366" s="225"/>
      <c r="CX366" s="223"/>
      <c r="CY366" s="223"/>
      <c r="CZ366" s="223"/>
      <c r="DA366" s="223"/>
    </row>
    <row r="367">
      <c r="A367" s="100"/>
      <c r="B367" s="100"/>
      <c r="C367" s="100"/>
      <c r="D367" s="103"/>
      <c r="E367" s="101"/>
      <c r="F367" s="100"/>
      <c r="G367" s="100"/>
      <c r="H367" s="100"/>
      <c r="I367" s="103"/>
      <c r="J367" s="100"/>
      <c r="K367" s="100"/>
      <c r="L367" s="101"/>
      <c r="M367" s="102"/>
      <c r="N367" s="103"/>
      <c r="O367" s="100"/>
      <c r="P367" s="100"/>
      <c r="Q367" s="100"/>
      <c r="R367" s="100"/>
      <c r="S367" s="101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1"/>
      <c r="AI367" s="100"/>
      <c r="AJ367" s="100"/>
      <c r="AK367" s="100"/>
      <c r="AL367" s="100"/>
      <c r="AM367" s="100"/>
      <c r="AN367" s="100"/>
      <c r="AO367" s="100"/>
      <c r="AP367" s="100"/>
      <c r="AQ367" s="100"/>
      <c r="AR367" s="100"/>
      <c r="AS367" s="100"/>
      <c r="AT367" s="100"/>
      <c r="AU367" s="100"/>
      <c r="AV367" s="100"/>
      <c r="AW367" s="100"/>
      <c r="AX367" s="100"/>
      <c r="AY367" s="100"/>
      <c r="AZ367" s="100"/>
      <c r="BA367" s="100"/>
      <c r="BB367" s="100"/>
      <c r="BC367" s="100"/>
      <c r="BD367" s="100"/>
      <c r="BE367" s="100"/>
      <c r="BF367" s="100"/>
      <c r="BG367" s="100"/>
      <c r="BH367" s="100"/>
      <c r="BI367" s="100"/>
      <c r="BJ367" s="100"/>
      <c r="BK367" s="100"/>
      <c r="BL367" s="100"/>
      <c r="BM367" s="100"/>
      <c r="BN367" s="100"/>
      <c r="BO367" s="100"/>
      <c r="BP367" s="100"/>
      <c r="BQ367" s="100"/>
      <c r="BR367" s="100"/>
      <c r="BS367" s="100"/>
      <c r="BT367" s="100"/>
      <c r="BU367" s="100"/>
      <c r="BV367" s="100"/>
      <c r="BW367" s="100"/>
      <c r="BX367" s="100"/>
      <c r="BY367" s="100"/>
      <c r="BZ367" s="223"/>
      <c r="CA367" s="224"/>
      <c r="CB367" s="223"/>
      <c r="CC367" s="225"/>
      <c r="CD367" s="225"/>
      <c r="CE367" s="225"/>
      <c r="CF367" s="225"/>
      <c r="CG367" s="225"/>
      <c r="CH367" s="225"/>
      <c r="CI367" s="225"/>
      <c r="CJ367" s="225"/>
      <c r="CK367" s="225"/>
      <c r="CL367" s="225"/>
      <c r="CM367" s="225"/>
      <c r="CN367" s="225"/>
      <c r="CO367" s="225"/>
      <c r="CP367" s="225"/>
      <c r="CQ367" s="225"/>
      <c r="CR367" s="225"/>
      <c r="CS367" s="225"/>
      <c r="CT367" s="225"/>
      <c r="CU367" s="225"/>
      <c r="CV367" s="225"/>
      <c r="CW367" s="225"/>
      <c r="CX367" s="223"/>
      <c r="CY367" s="223"/>
      <c r="CZ367" s="223"/>
      <c r="DA367" s="223"/>
    </row>
    <row r="368">
      <c r="A368" s="100"/>
      <c r="B368" s="100"/>
      <c r="C368" s="100"/>
      <c r="D368" s="103"/>
      <c r="E368" s="101"/>
      <c r="F368" s="100"/>
      <c r="G368" s="100"/>
      <c r="H368" s="100"/>
      <c r="I368" s="103"/>
      <c r="J368" s="100"/>
      <c r="K368" s="100"/>
      <c r="L368" s="101"/>
      <c r="M368" s="102"/>
      <c r="N368" s="103"/>
      <c r="O368" s="100"/>
      <c r="P368" s="100"/>
      <c r="Q368" s="100"/>
      <c r="R368" s="100"/>
      <c r="S368" s="101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1"/>
      <c r="AI368" s="100"/>
      <c r="AJ368" s="100"/>
      <c r="AK368" s="100"/>
      <c r="AL368" s="100"/>
      <c r="AM368" s="100"/>
      <c r="AN368" s="100"/>
      <c r="AO368" s="100"/>
      <c r="AP368" s="100"/>
      <c r="AQ368" s="100"/>
      <c r="AR368" s="100"/>
      <c r="AS368" s="100"/>
      <c r="AT368" s="100"/>
      <c r="AU368" s="100"/>
      <c r="AV368" s="100"/>
      <c r="AW368" s="100"/>
      <c r="AX368" s="100"/>
      <c r="AY368" s="100"/>
      <c r="AZ368" s="100"/>
      <c r="BA368" s="100"/>
      <c r="BB368" s="100"/>
      <c r="BC368" s="100"/>
      <c r="BD368" s="100"/>
      <c r="BE368" s="100"/>
      <c r="BF368" s="100"/>
      <c r="BG368" s="100"/>
      <c r="BH368" s="100"/>
      <c r="BI368" s="100"/>
      <c r="BJ368" s="100"/>
      <c r="BK368" s="100"/>
      <c r="BL368" s="100"/>
      <c r="BM368" s="100"/>
      <c r="BN368" s="100"/>
      <c r="BO368" s="100"/>
      <c r="BP368" s="100"/>
      <c r="BQ368" s="100"/>
      <c r="BR368" s="100"/>
      <c r="BS368" s="100"/>
      <c r="BT368" s="100"/>
      <c r="BU368" s="100"/>
      <c r="BV368" s="100"/>
      <c r="BW368" s="100"/>
      <c r="BX368" s="100"/>
      <c r="BY368" s="100"/>
      <c r="BZ368" s="223"/>
      <c r="CA368" s="224"/>
      <c r="CB368" s="223"/>
      <c r="CC368" s="225"/>
      <c r="CD368" s="225"/>
      <c r="CE368" s="225"/>
      <c r="CF368" s="225"/>
      <c r="CG368" s="225"/>
      <c r="CH368" s="225"/>
      <c r="CI368" s="225"/>
      <c r="CJ368" s="225"/>
      <c r="CK368" s="225"/>
      <c r="CL368" s="225"/>
      <c r="CM368" s="225"/>
      <c r="CN368" s="225"/>
      <c r="CO368" s="225"/>
      <c r="CP368" s="225"/>
      <c r="CQ368" s="225"/>
      <c r="CR368" s="225"/>
      <c r="CS368" s="225"/>
      <c r="CT368" s="225"/>
      <c r="CU368" s="225"/>
      <c r="CV368" s="225"/>
      <c r="CW368" s="225"/>
      <c r="CX368" s="223"/>
      <c r="CY368" s="223"/>
      <c r="CZ368" s="223"/>
      <c r="DA368" s="223"/>
    </row>
    <row r="369">
      <c r="A369" s="100"/>
      <c r="B369" s="100"/>
      <c r="C369" s="100"/>
      <c r="D369" s="103"/>
      <c r="E369" s="101"/>
      <c r="F369" s="100"/>
      <c r="G369" s="100"/>
      <c r="H369" s="100"/>
      <c r="I369" s="103"/>
      <c r="J369" s="100"/>
      <c r="K369" s="100"/>
      <c r="L369" s="101"/>
      <c r="M369" s="102"/>
      <c r="N369" s="103"/>
      <c r="O369" s="100"/>
      <c r="P369" s="100"/>
      <c r="Q369" s="100"/>
      <c r="R369" s="100"/>
      <c r="S369" s="101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1"/>
      <c r="AI369" s="100"/>
      <c r="AJ369" s="100"/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0"/>
      <c r="BB369" s="100"/>
      <c r="BC369" s="100"/>
      <c r="BD369" s="100"/>
      <c r="BE369" s="100"/>
      <c r="BF369" s="100"/>
      <c r="BG369" s="100"/>
      <c r="BH369" s="100"/>
      <c r="BI369" s="100"/>
      <c r="BJ369" s="100"/>
      <c r="BK369" s="100"/>
      <c r="BL369" s="100"/>
      <c r="BM369" s="100"/>
      <c r="BN369" s="100"/>
      <c r="BO369" s="100"/>
      <c r="BP369" s="100"/>
      <c r="BQ369" s="100"/>
      <c r="BR369" s="100"/>
      <c r="BS369" s="100"/>
      <c r="BT369" s="100"/>
      <c r="BU369" s="100"/>
      <c r="BV369" s="100"/>
      <c r="BW369" s="100"/>
      <c r="BX369" s="100"/>
      <c r="BY369" s="100"/>
      <c r="BZ369" s="223"/>
      <c r="CA369" s="224"/>
      <c r="CB369" s="223"/>
      <c r="CC369" s="225"/>
      <c r="CD369" s="225"/>
      <c r="CE369" s="225"/>
      <c r="CF369" s="225"/>
      <c r="CG369" s="225"/>
      <c r="CH369" s="225"/>
      <c r="CI369" s="225"/>
      <c r="CJ369" s="225"/>
      <c r="CK369" s="225"/>
      <c r="CL369" s="225"/>
      <c r="CM369" s="225"/>
      <c r="CN369" s="225"/>
      <c r="CO369" s="225"/>
      <c r="CP369" s="225"/>
      <c r="CQ369" s="225"/>
      <c r="CR369" s="225"/>
      <c r="CS369" s="225"/>
      <c r="CT369" s="225"/>
      <c r="CU369" s="225"/>
      <c r="CV369" s="225"/>
      <c r="CW369" s="225"/>
      <c r="CX369" s="223"/>
      <c r="CY369" s="223"/>
      <c r="CZ369" s="223"/>
      <c r="DA369" s="223"/>
    </row>
    <row r="370">
      <c r="A370" s="100"/>
      <c r="B370" s="100"/>
      <c r="C370" s="100"/>
      <c r="D370" s="103"/>
      <c r="E370" s="101"/>
      <c r="F370" s="100"/>
      <c r="G370" s="100"/>
      <c r="H370" s="100"/>
      <c r="I370" s="103"/>
      <c r="J370" s="100"/>
      <c r="K370" s="100"/>
      <c r="L370" s="101"/>
      <c r="M370" s="102"/>
      <c r="N370" s="103"/>
      <c r="O370" s="100"/>
      <c r="P370" s="100"/>
      <c r="Q370" s="100"/>
      <c r="R370" s="100"/>
      <c r="S370" s="101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1"/>
      <c r="AI370" s="100"/>
      <c r="AJ370" s="100"/>
      <c r="AK370" s="100"/>
      <c r="AL370" s="100"/>
      <c r="AM370" s="100"/>
      <c r="AN370" s="100"/>
      <c r="AO370" s="100"/>
      <c r="AP370" s="100"/>
      <c r="AQ370" s="100"/>
      <c r="AR370" s="100"/>
      <c r="AS370" s="100"/>
      <c r="AT370" s="100"/>
      <c r="AU370" s="100"/>
      <c r="AV370" s="100"/>
      <c r="AW370" s="100"/>
      <c r="AX370" s="100"/>
      <c r="AY370" s="100"/>
      <c r="AZ370" s="100"/>
      <c r="BA370" s="100"/>
      <c r="BB370" s="100"/>
      <c r="BC370" s="100"/>
      <c r="BD370" s="100"/>
      <c r="BE370" s="100"/>
      <c r="BF370" s="100"/>
      <c r="BG370" s="100"/>
      <c r="BH370" s="100"/>
      <c r="BI370" s="100"/>
      <c r="BJ370" s="100"/>
      <c r="BK370" s="100"/>
      <c r="BL370" s="100"/>
      <c r="BM370" s="100"/>
      <c r="BN370" s="100"/>
      <c r="BO370" s="100"/>
      <c r="BP370" s="100"/>
      <c r="BQ370" s="100"/>
      <c r="BR370" s="100"/>
      <c r="BS370" s="100"/>
      <c r="BT370" s="100"/>
      <c r="BU370" s="100"/>
      <c r="BV370" s="100"/>
      <c r="BW370" s="100"/>
      <c r="BX370" s="100"/>
      <c r="BY370" s="100"/>
      <c r="BZ370" s="223"/>
      <c r="CA370" s="224"/>
      <c r="CB370" s="223"/>
      <c r="CC370" s="225"/>
      <c r="CD370" s="225"/>
      <c r="CE370" s="225"/>
      <c r="CF370" s="225"/>
      <c r="CG370" s="225"/>
      <c r="CH370" s="225"/>
      <c r="CI370" s="225"/>
      <c r="CJ370" s="225"/>
      <c r="CK370" s="225"/>
      <c r="CL370" s="225"/>
      <c r="CM370" s="225"/>
      <c r="CN370" s="225"/>
      <c r="CO370" s="225"/>
      <c r="CP370" s="225"/>
      <c r="CQ370" s="225"/>
      <c r="CR370" s="225"/>
      <c r="CS370" s="225"/>
      <c r="CT370" s="225"/>
      <c r="CU370" s="225"/>
      <c r="CV370" s="225"/>
      <c r="CW370" s="225"/>
      <c r="CX370" s="223"/>
      <c r="CY370" s="223"/>
      <c r="CZ370" s="223"/>
      <c r="DA370" s="223"/>
    </row>
    <row r="371">
      <c r="A371" s="100"/>
      <c r="B371" s="100"/>
      <c r="C371" s="100"/>
      <c r="D371" s="103"/>
      <c r="E371" s="101"/>
      <c r="F371" s="100"/>
      <c r="G371" s="100"/>
      <c r="H371" s="100"/>
      <c r="I371" s="103"/>
      <c r="J371" s="100"/>
      <c r="K371" s="100"/>
      <c r="L371" s="101"/>
      <c r="M371" s="102"/>
      <c r="N371" s="103"/>
      <c r="O371" s="100"/>
      <c r="P371" s="100"/>
      <c r="Q371" s="100"/>
      <c r="R371" s="100"/>
      <c r="S371" s="101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1"/>
      <c r="AI371" s="100"/>
      <c r="AJ371" s="100"/>
      <c r="AK371" s="100"/>
      <c r="AL371" s="100"/>
      <c r="AM371" s="100"/>
      <c r="AN371" s="100"/>
      <c r="AO371" s="100"/>
      <c r="AP371" s="100"/>
      <c r="AQ371" s="100"/>
      <c r="AR371" s="100"/>
      <c r="AS371" s="100"/>
      <c r="AT371" s="100"/>
      <c r="AU371" s="100"/>
      <c r="AV371" s="100"/>
      <c r="AW371" s="100"/>
      <c r="AX371" s="100"/>
      <c r="AY371" s="100"/>
      <c r="AZ371" s="100"/>
      <c r="BA371" s="100"/>
      <c r="BB371" s="100"/>
      <c r="BC371" s="100"/>
      <c r="BD371" s="100"/>
      <c r="BE371" s="100"/>
      <c r="BF371" s="100"/>
      <c r="BG371" s="100"/>
      <c r="BH371" s="100"/>
      <c r="BI371" s="100"/>
      <c r="BJ371" s="100"/>
      <c r="BK371" s="100"/>
      <c r="BL371" s="100"/>
      <c r="BM371" s="100"/>
      <c r="BN371" s="100"/>
      <c r="BO371" s="100"/>
      <c r="BP371" s="100"/>
      <c r="BQ371" s="100"/>
      <c r="BR371" s="100"/>
      <c r="BS371" s="100"/>
      <c r="BT371" s="100"/>
      <c r="BU371" s="100"/>
      <c r="BV371" s="100"/>
      <c r="BW371" s="100"/>
      <c r="BX371" s="100"/>
      <c r="BY371" s="100"/>
      <c r="BZ371" s="223"/>
      <c r="CA371" s="224"/>
      <c r="CB371" s="223"/>
      <c r="CC371" s="225"/>
      <c r="CD371" s="225"/>
      <c r="CE371" s="225"/>
      <c r="CF371" s="225"/>
      <c r="CG371" s="225"/>
      <c r="CH371" s="225"/>
      <c r="CI371" s="225"/>
      <c r="CJ371" s="225"/>
      <c r="CK371" s="225"/>
      <c r="CL371" s="225"/>
      <c r="CM371" s="225"/>
      <c r="CN371" s="225"/>
      <c r="CO371" s="225"/>
      <c r="CP371" s="225"/>
      <c r="CQ371" s="225"/>
      <c r="CR371" s="225"/>
      <c r="CS371" s="225"/>
      <c r="CT371" s="225"/>
      <c r="CU371" s="225"/>
      <c r="CV371" s="225"/>
      <c r="CW371" s="225"/>
      <c r="CX371" s="223"/>
      <c r="CY371" s="223"/>
      <c r="CZ371" s="223"/>
      <c r="DA371" s="223"/>
    </row>
    <row r="372">
      <c r="A372" s="100"/>
      <c r="B372" s="100"/>
      <c r="C372" s="100"/>
      <c r="D372" s="103"/>
      <c r="E372" s="101"/>
      <c r="F372" s="100"/>
      <c r="G372" s="100"/>
      <c r="H372" s="100"/>
      <c r="I372" s="103"/>
      <c r="J372" s="100"/>
      <c r="K372" s="100"/>
      <c r="L372" s="101"/>
      <c r="M372" s="102"/>
      <c r="N372" s="103"/>
      <c r="O372" s="100"/>
      <c r="P372" s="100"/>
      <c r="Q372" s="100"/>
      <c r="R372" s="100"/>
      <c r="S372" s="101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1"/>
      <c r="AI372" s="100"/>
      <c r="AJ372" s="100"/>
      <c r="AK372" s="100"/>
      <c r="AL372" s="100"/>
      <c r="AM372" s="100"/>
      <c r="AN372" s="100"/>
      <c r="AO372" s="100"/>
      <c r="AP372" s="100"/>
      <c r="AQ372" s="100"/>
      <c r="AR372" s="100"/>
      <c r="AS372" s="100"/>
      <c r="AT372" s="100"/>
      <c r="AU372" s="100"/>
      <c r="AV372" s="100"/>
      <c r="AW372" s="100"/>
      <c r="AX372" s="100"/>
      <c r="AY372" s="100"/>
      <c r="AZ372" s="100"/>
      <c r="BA372" s="100"/>
      <c r="BB372" s="100"/>
      <c r="BC372" s="100"/>
      <c r="BD372" s="100"/>
      <c r="BE372" s="100"/>
      <c r="BF372" s="100"/>
      <c r="BG372" s="100"/>
      <c r="BH372" s="100"/>
      <c r="BI372" s="100"/>
      <c r="BJ372" s="100"/>
      <c r="BK372" s="100"/>
      <c r="BL372" s="100"/>
      <c r="BM372" s="100"/>
      <c r="BN372" s="100"/>
      <c r="BO372" s="100"/>
      <c r="BP372" s="100"/>
      <c r="BQ372" s="100"/>
      <c r="BR372" s="100"/>
      <c r="BS372" s="100"/>
      <c r="BT372" s="100"/>
      <c r="BU372" s="100"/>
      <c r="BV372" s="100"/>
      <c r="BW372" s="100"/>
      <c r="BX372" s="100"/>
      <c r="BY372" s="100"/>
      <c r="BZ372" s="223"/>
      <c r="CA372" s="224"/>
      <c r="CB372" s="223"/>
      <c r="CC372" s="225"/>
      <c r="CD372" s="225"/>
      <c r="CE372" s="225"/>
      <c r="CF372" s="225"/>
      <c r="CG372" s="225"/>
      <c r="CH372" s="225"/>
      <c r="CI372" s="225"/>
      <c r="CJ372" s="225"/>
      <c r="CK372" s="225"/>
      <c r="CL372" s="225"/>
      <c r="CM372" s="225"/>
      <c r="CN372" s="225"/>
      <c r="CO372" s="225"/>
      <c r="CP372" s="225"/>
      <c r="CQ372" s="225"/>
      <c r="CR372" s="225"/>
      <c r="CS372" s="225"/>
      <c r="CT372" s="225"/>
      <c r="CU372" s="225"/>
      <c r="CV372" s="225"/>
      <c r="CW372" s="225"/>
      <c r="CX372" s="223"/>
      <c r="CY372" s="223"/>
      <c r="CZ372" s="223"/>
      <c r="DA372" s="223"/>
    </row>
    <row r="373">
      <c r="A373" s="100"/>
      <c r="B373" s="100"/>
      <c r="C373" s="100"/>
      <c r="D373" s="103"/>
      <c r="E373" s="101"/>
      <c r="F373" s="100"/>
      <c r="G373" s="100"/>
      <c r="H373" s="100"/>
      <c r="I373" s="103"/>
      <c r="J373" s="100"/>
      <c r="K373" s="100"/>
      <c r="L373" s="101"/>
      <c r="M373" s="102"/>
      <c r="N373" s="103"/>
      <c r="O373" s="100"/>
      <c r="P373" s="100"/>
      <c r="Q373" s="100"/>
      <c r="R373" s="100"/>
      <c r="S373" s="101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1"/>
      <c r="AI373" s="100"/>
      <c r="AJ373" s="100"/>
      <c r="AK373" s="100"/>
      <c r="AL373" s="100"/>
      <c r="AM373" s="100"/>
      <c r="AN373" s="100"/>
      <c r="AO373" s="100"/>
      <c r="AP373" s="100"/>
      <c r="AQ373" s="100"/>
      <c r="AR373" s="100"/>
      <c r="AS373" s="100"/>
      <c r="AT373" s="100"/>
      <c r="AU373" s="100"/>
      <c r="AV373" s="100"/>
      <c r="AW373" s="100"/>
      <c r="AX373" s="100"/>
      <c r="AY373" s="100"/>
      <c r="AZ373" s="100"/>
      <c r="BA373" s="100"/>
      <c r="BB373" s="100"/>
      <c r="BC373" s="100"/>
      <c r="BD373" s="100"/>
      <c r="BE373" s="100"/>
      <c r="BF373" s="100"/>
      <c r="BG373" s="100"/>
      <c r="BH373" s="100"/>
      <c r="BI373" s="100"/>
      <c r="BJ373" s="100"/>
      <c r="BK373" s="100"/>
      <c r="BL373" s="100"/>
      <c r="BM373" s="100"/>
      <c r="BN373" s="100"/>
      <c r="BO373" s="100"/>
      <c r="BP373" s="100"/>
      <c r="BQ373" s="100"/>
      <c r="BR373" s="100"/>
      <c r="BS373" s="100"/>
      <c r="BT373" s="100"/>
      <c r="BU373" s="100"/>
      <c r="BV373" s="100"/>
      <c r="BW373" s="100"/>
      <c r="BX373" s="100"/>
      <c r="BY373" s="100"/>
      <c r="BZ373" s="223"/>
      <c r="CA373" s="224"/>
      <c r="CB373" s="223"/>
      <c r="CC373" s="225"/>
      <c r="CD373" s="225"/>
      <c r="CE373" s="225"/>
      <c r="CF373" s="225"/>
      <c r="CG373" s="225"/>
      <c r="CH373" s="225"/>
      <c r="CI373" s="225"/>
      <c r="CJ373" s="225"/>
      <c r="CK373" s="225"/>
      <c r="CL373" s="225"/>
      <c r="CM373" s="225"/>
      <c r="CN373" s="225"/>
      <c r="CO373" s="225"/>
      <c r="CP373" s="225"/>
      <c r="CQ373" s="225"/>
      <c r="CR373" s="225"/>
      <c r="CS373" s="225"/>
      <c r="CT373" s="225"/>
      <c r="CU373" s="225"/>
      <c r="CV373" s="225"/>
      <c r="CW373" s="225"/>
      <c r="CX373" s="223"/>
      <c r="CY373" s="223"/>
      <c r="CZ373" s="223"/>
      <c r="DA373" s="223"/>
    </row>
    <row r="374">
      <c r="A374" s="100"/>
      <c r="B374" s="100"/>
      <c r="C374" s="100"/>
      <c r="D374" s="103"/>
      <c r="E374" s="101"/>
      <c r="F374" s="100"/>
      <c r="G374" s="100"/>
      <c r="H374" s="100"/>
      <c r="I374" s="103"/>
      <c r="J374" s="100"/>
      <c r="K374" s="100"/>
      <c r="L374" s="101"/>
      <c r="M374" s="102"/>
      <c r="N374" s="103"/>
      <c r="O374" s="100"/>
      <c r="P374" s="100"/>
      <c r="Q374" s="100"/>
      <c r="R374" s="100"/>
      <c r="S374" s="101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1"/>
      <c r="AI374" s="100"/>
      <c r="AJ374" s="100"/>
      <c r="AK374" s="100"/>
      <c r="AL374" s="100"/>
      <c r="AM374" s="100"/>
      <c r="AN374" s="100"/>
      <c r="AO374" s="100"/>
      <c r="AP374" s="100"/>
      <c r="AQ374" s="100"/>
      <c r="AR374" s="100"/>
      <c r="AS374" s="100"/>
      <c r="AT374" s="100"/>
      <c r="AU374" s="100"/>
      <c r="AV374" s="100"/>
      <c r="AW374" s="100"/>
      <c r="AX374" s="100"/>
      <c r="AY374" s="100"/>
      <c r="AZ374" s="100"/>
      <c r="BA374" s="100"/>
      <c r="BB374" s="100"/>
      <c r="BC374" s="100"/>
      <c r="BD374" s="100"/>
      <c r="BE374" s="100"/>
      <c r="BF374" s="100"/>
      <c r="BG374" s="100"/>
      <c r="BH374" s="100"/>
      <c r="BI374" s="100"/>
      <c r="BJ374" s="100"/>
      <c r="BK374" s="100"/>
      <c r="BL374" s="100"/>
      <c r="BM374" s="100"/>
      <c r="BN374" s="100"/>
      <c r="BO374" s="100"/>
      <c r="BP374" s="100"/>
      <c r="BQ374" s="100"/>
      <c r="BR374" s="100"/>
      <c r="BS374" s="100"/>
      <c r="BT374" s="100"/>
      <c r="BU374" s="100"/>
      <c r="BV374" s="100"/>
      <c r="BW374" s="100"/>
      <c r="BX374" s="100"/>
      <c r="BY374" s="100"/>
      <c r="BZ374" s="223"/>
      <c r="CA374" s="224"/>
      <c r="CB374" s="223"/>
      <c r="CC374" s="225"/>
      <c r="CD374" s="225"/>
      <c r="CE374" s="225"/>
      <c r="CF374" s="225"/>
      <c r="CG374" s="225"/>
      <c r="CH374" s="225"/>
      <c r="CI374" s="225"/>
      <c r="CJ374" s="225"/>
      <c r="CK374" s="225"/>
      <c r="CL374" s="225"/>
      <c r="CM374" s="225"/>
      <c r="CN374" s="225"/>
      <c r="CO374" s="225"/>
      <c r="CP374" s="225"/>
      <c r="CQ374" s="225"/>
      <c r="CR374" s="225"/>
      <c r="CS374" s="225"/>
      <c r="CT374" s="225"/>
      <c r="CU374" s="225"/>
      <c r="CV374" s="225"/>
      <c r="CW374" s="225"/>
      <c r="CX374" s="223"/>
      <c r="CY374" s="223"/>
      <c r="CZ374" s="223"/>
      <c r="DA374" s="223"/>
    </row>
    <row r="375">
      <c r="A375" s="100"/>
      <c r="B375" s="100"/>
      <c r="C375" s="100"/>
      <c r="D375" s="103"/>
      <c r="E375" s="101"/>
      <c r="F375" s="100"/>
      <c r="G375" s="100"/>
      <c r="H375" s="100"/>
      <c r="I375" s="103"/>
      <c r="J375" s="100"/>
      <c r="K375" s="100"/>
      <c r="L375" s="101"/>
      <c r="M375" s="102"/>
      <c r="N375" s="103"/>
      <c r="O375" s="100"/>
      <c r="P375" s="100"/>
      <c r="Q375" s="100"/>
      <c r="R375" s="100"/>
      <c r="S375" s="101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1"/>
      <c r="AI375" s="100"/>
      <c r="AJ375" s="100"/>
      <c r="AK375" s="100"/>
      <c r="AL375" s="100"/>
      <c r="AM375" s="100"/>
      <c r="AN375" s="100"/>
      <c r="AO375" s="100"/>
      <c r="AP375" s="100"/>
      <c r="AQ375" s="100"/>
      <c r="AR375" s="100"/>
      <c r="AS375" s="100"/>
      <c r="AT375" s="100"/>
      <c r="AU375" s="100"/>
      <c r="AV375" s="100"/>
      <c r="AW375" s="100"/>
      <c r="AX375" s="100"/>
      <c r="AY375" s="100"/>
      <c r="AZ375" s="100"/>
      <c r="BA375" s="100"/>
      <c r="BB375" s="100"/>
      <c r="BC375" s="100"/>
      <c r="BD375" s="100"/>
      <c r="BE375" s="100"/>
      <c r="BF375" s="100"/>
      <c r="BG375" s="100"/>
      <c r="BH375" s="100"/>
      <c r="BI375" s="100"/>
      <c r="BJ375" s="100"/>
      <c r="BK375" s="100"/>
      <c r="BL375" s="100"/>
      <c r="BM375" s="100"/>
      <c r="BN375" s="100"/>
      <c r="BO375" s="100"/>
      <c r="BP375" s="100"/>
      <c r="BQ375" s="100"/>
      <c r="BR375" s="100"/>
      <c r="BS375" s="100"/>
      <c r="BT375" s="100"/>
      <c r="BU375" s="100"/>
      <c r="BV375" s="100"/>
      <c r="BW375" s="100"/>
      <c r="BX375" s="100"/>
      <c r="BY375" s="100"/>
      <c r="BZ375" s="223"/>
      <c r="CA375" s="224"/>
      <c r="CB375" s="223"/>
      <c r="CC375" s="225"/>
      <c r="CD375" s="225"/>
      <c r="CE375" s="225"/>
      <c r="CF375" s="225"/>
      <c r="CG375" s="225"/>
      <c r="CH375" s="225"/>
      <c r="CI375" s="225"/>
      <c r="CJ375" s="225"/>
      <c r="CK375" s="225"/>
      <c r="CL375" s="225"/>
      <c r="CM375" s="225"/>
      <c r="CN375" s="225"/>
      <c r="CO375" s="225"/>
      <c r="CP375" s="225"/>
      <c r="CQ375" s="225"/>
      <c r="CR375" s="225"/>
      <c r="CS375" s="225"/>
      <c r="CT375" s="225"/>
      <c r="CU375" s="225"/>
      <c r="CV375" s="225"/>
      <c r="CW375" s="225"/>
      <c r="CX375" s="223"/>
      <c r="CY375" s="223"/>
      <c r="CZ375" s="223"/>
      <c r="DA375" s="223"/>
    </row>
    <row r="376">
      <c r="A376" s="100"/>
      <c r="B376" s="100"/>
      <c r="C376" s="100"/>
      <c r="D376" s="103"/>
      <c r="E376" s="101"/>
      <c r="F376" s="100"/>
      <c r="G376" s="100"/>
      <c r="H376" s="100"/>
      <c r="I376" s="103"/>
      <c r="J376" s="100"/>
      <c r="K376" s="100"/>
      <c r="L376" s="101"/>
      <c r="M376" s="102"/>
      <c r="N376" s="103"/>
      <c r="O376" s="100"/>
      <c r="P376" s="100"/>
      <c r="Q376" s="100"/>
      <c r="R376" s="100"/>
      <c r="S376" s="101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1"/>
      <c r="AI376" s="100"/>
      <c r="AJ376" s="100"/>
      <c r="AK376" s="100"/>
      <c r="AL376" s="100"/>
      <c r="AM376" s="100"/>
      <c r="AN376" s="100"/>
      <c r="AO376" s="100"/>
      <c r="AP376" s="100"/>
      <c r="AQ376" s="100"/>
      <c r="AR376" s="100"/>
      <c r="AS376" s="100"/>
      <c r="AT376" s="100"/>
      <c r="AU376" s="100"/>
      <c r="AV376" s="100"/>
      <c r="AW376" s="100"/>
      <c r="AX376" s="100"/>
      <c r="AY376" s="100"/>
      <c r="AZ376" s="100"/>
      <c r="BA376" s="100"/>
      <c r="BB376" s="100"/>
      <c r="BC376" s="100"/>
      <c r="BD376" s="100"/>
      <c r="BE376" s="100"/>
      <c r="BF376" s="100"/>
      <c r="BG376" s="100"/>
      <c r="BH376" s="100"/>
      <c r="BI376" s="100"/>
      <c r="BJ376" s="100"/>
      <c r="BK376" s="100"/>
      <c r="BL376" s="100"/>
      <c r="BM376" s="100"/>
      <c r="BN376" s="100"/>
      <c r="BO376" s="100"/>
      <c r="BP376" s="100"/>
      <c r="BQ376" s="100"/>
      <c r="BR376" s="100"/>
      <c r="BS376" s="100"/>
      <c r="BT376" s="100"/>
      <c r="BU376" s="100"/>
      <c r="BV376" s="100"/>
      <c r="BW376" s="100"/>
      <c r="BX376" s="100"/>
      <c r="BY376" s="100"/>
      <c r="BZ376" s="223"/>
      <c r="CA376" s="224"/>
      <c r="CB376" s="223"/>
      <c r="CC376" s="225"/>
      <c r="CD376" s="225"/>
      <c r="CE376" s="225"/>
      <c r="CF376" s="225"/>
      <c r="CG376" s="225"/>
      <c r="CH376" s="225"/>
      <c r="CI376" s="225"/>
      <c r="CJ376" s="225"/>
      <c r="CK376" s="225"/>
      <c r="CL376" s="225"/>
      <c r="CM376" s="225"/>
      <c r="CN376" s="225"/>
      <c r="CO376" s="225"/>
      <c r="CP376" s="225"/>
      <c r="CQ376" s="225"/>
      <c r="CR376" s="225"/>
      <c r="CS376" s="225"/>
      <c r="CT376" s="225"/>
      <c r="CU376" s="225"/>
      <c r="CV376" s="225"/>
      <c r="CW376" s="225"/>
      <c r="CX376" s="223"/>
      <c r="CY376" s="223"/>
      <c r="CZ376" s="223"/>
      <c r="DA376" s="223"/>
    </row>
    <row r="377">
      <c r="A377" s="100"/>
      <c r="B377" s="100"/>
      <c r="C377" s="100"/>
      <c r="D377" s="103"/>
      <c r="E377" s="101"/>
      <c r="F377" s="100"/>
      <c r="G377" s="100"/>
      <c r="H377" s="100"/>
      <c r="I377" s="103"/>
      <c r="J377" s="100"/>
      <c r="K377" s="100"/>
      <c r="L377" s="101"/>
      <c r="M377" s="102"/>
      <c r="N377" s="103"/>
      <c r="O377" s="100"/>
      <c r="P377" s="100"/>
      <c r="Q377" s="100"/>
      <c r="R377" s="100"/>
      <c r="S377" s="101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1"/>
      <c r="AI377" s="100"/>
      <c r="AJ377" s="100"/>
      <c r="AK377" s="100"/>
      <c r="AL377" s="100"/>
      <c r="AM377" s="100"/>
      <c r="AN377" s="100"/>
      <c r="AO377" s="100"/>
      <c r="AP377" s="100"/>
      <c r="AQ377" s="100"/>
      <c r="AR377" s="100"/>
      <c r="AS377" s="100"/>
      <c r="AT377" s="100"/>
      <c r="AU377" s="100"/>
      <c r="AV377" s="100"/>
      <c r="AW377" s="100"/>
      <c r="AX377" s="100"/>
      <c r="AY377" s="100"/>
      <c r="AZ377" s="100"/>
      <c r="BA377" s="100"/>
      <c r="BB377" s="100"/>
      <c r="BC377" s="100"/>
      <c r="BD377" s="100"/>
      <c r="BE377" s="100"/>
      <c r="BF377" s="100"/>
      <c r="BG377" s="100"/>
      <c r="BH377" s="100"/>
      <c r="BI377" s="100"/>
      <c r="BJ377" s="100"/>
      <c r="BK377" s="100"/>
      <c r="BL377" s="100"/>
      <c r="BM377" s="100"/>
      <c r="BN377" s="100"/>
      <c r="BO377" s="100"/>
      <c r="BP377" s="100"/>
      <c r="BQ377" s="100"/>
      <c r="BR377" s="100"/>
      <c r="BS377" s="100"/>
      <c r="BT377" s="100"/>
      <c r="BU377" s="100"/>
      <c r="BV377" s="100"/>
      <c r="BW377" s="100"/>
      <c r="BX377" s="100"/>
      <c r="BY377" s="100"/>
      <c r="BZ377" s="223"/>
      <c r="CA377" s="224"/>
      <c r="CB377" s="223"/>
      <c r="CC377" s="225"/>
      <c r="CD377" s="225"/>
      <c r="CE377" s="225"/>
      <c r="CF377" s="225"/>
      <c r="CG377" s="225"/>
      <c r="CH377" s="225"/>
      <c r="CI377" s="225"/>
      <c r="CJ377" s="225"/>
      <c r="CK377" s="225"/>
      <c r="CL377" s="225"/>
      <c r="CM377" s="225"/>
      <c r="CN377" s="225"/>
      <c r="CO377" s="225"/>
      <c r="CP377" s="225"/>
      <c r="CQ377" s="225"/>
      <c r="CR377" s="225"/>
      <c r="CS377" s="225"/>
      <c r="CT377" s="225"/>
      <c r="CU377" s="225"/>
      <c r="CV377" s="225"/>
      <c r="CW377" s="225"/>
      <c r="CX377" s="223"/>
      <c r="CY377" s="223"/>
      <c r="CZ377" s="223"/>
      <c r="DA377" s="223"/>
    </row>
    <row r="378">
      <c r="A378" s="100"/>
      <c r="B378" s="100"/>
      <c r="C378" s="100"/>
      <c r="D378" s="103"/>
      <c r="E378" s="101"/>
      <c r="F378" s="100"/>
      <c r="G378" s="100"/>
      <c r="H378" s="100"/>
      <c r="I378" s="103"/>
      <c r="J378" s="100"/>
      <c r="K378" s="100"/>
      <c r="L378" s="101"/>
      <c r="M378" s="102"/>
      <c r="N378" s="103"/>
      <c r="O378" s="100"/>
      <c r="P378" s="100"/>
      <c r="Q378" s="100"/>
      <c r="R378" s="100"/>
      <c r="S378" s="101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1"/>
      <c r="AI378" s="100"/>
      <c r="AJ378" s="100"/>
      <c r="AK378" s="100"/>
      <c r="AL378" s="100"/>
      <c r="AM378" s="100"/>
      <c r="AN378" s="100"/>
      <c r="AO378" s="100"/>
      <c r="AP378" s="100"/>
      <c r="AQ378" s="100"/>
      <c r="AR378" s="100"/>
      <c r="AS378" s="100"/>
      <c r="AT378" s="100"/>
      <c r="AU378" s="100"/>
      <c r="AV378" s="100"/>
      <c r="AW378" s="100"/>
      <c r="AX378" s="100"/>
      <c r="AY378" s="100"/>
      <c r="AZ378" s="100"/>
      <c r="BA378" s="100"/>
      <c r="BB378" s="100"/>
      <c r="BC378" s="100"/>
      <c r="BD378" s="100"/>
      <c r="BE378" s="100"/>
      <c r="BF378" s="100"/>
      <c r="BG378" s="100"/>
      <c r="BH378" s="100"/>
      <c r="BI378" s="100"/>
      <c r="BJ378" s="100"/>
      <c r="BK378" s="100"/>
      <c r="BL378" s="100"/>
      <c r="BM378" s="100"/>
      <c r="BN378" s="100"/>
      <c r="BO378" s="100"/>
      <c r="BP378" s="100"/>
      <c r="BQ378" s="100"/>
      <c r="BR378" s="100"/>
      <c r="BS378" s="100"/>
      <c r="BT378" s="100"/>
      <c r="BU378" s="100"/>
      <c r="BV378" s="100"/>
      <c r="BW378" s="100"/>
      <c r="BX378" s="100"/>
      <c r="BY378" s="100"/>
      <c r="BZ378" s="223"/>
      <c r="CA378" s="224"/>
      <c r="CB378" s="223"/>
      <c r="CC378" s="225"/>
      <c r="CD378" s="225"/>
      <c r="CE378" s="225"/>
      <c r="CF378" s="225"/>
      <c r="CG378" s="225"/>
      <c r="CH378" s="225"/>
      <c r="CI378" s="225"/>
      <c r="CJ378" s="225"/>
      <c r="CK378" s="225"/>
      <c r="CL378" s="225"/>
      <c r="CM378" s="225"/>
      <c r="CN378" s="225"/>
      <c r="CO378" s="225"/>
      <c r="CP378" s="225"/>
      <c r="CQ378" s="225"/>
      <c r="CR378" s="225"/>
      <c r="CS378" s="225"/>
      <c r="CT378" s="225"/>
      <c r="CU378" s="225"/>
      <c r="CV378" s="225"/>
      <c r="CW378" s="225"/>
      <c r="CX378" s="223"/>
      <c r="CY378" s="223"/>
      <c r="CZ378" s="223"/>
      <c r="DA378" s="223"/>
    </row>
    <row r="379">
      <c r="A379" s="100"/>
      <c r="B379" s="100"/>
      <c r="C379" s="100"/>
      <c r="D379" s="103"/>
      <c r="E379" s="101"/>
      <c r="F379" s="100"/>
      <c r="G379" s="100"/>
      <c r="H379" s="100"/>
      <c r="I379" s="103"/>
      <c r="J379" s="100"/>
      <c r="K379" s="100"/>
      <c r="L379" s="101"/>
      <c r="M379" s="102"/>
      <c r="N379" s="103"/>
      <c r="O379" s="100"/>
      <c r="P379" s="100"/>
      <c r="Q379" s="100"/>
      <c r="R379" s="100"/>
      <c r="S379" s="101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1"/>
      <c r="AI379" s="100"/>
      <c r="AJ379" s="100"/>
      <c r="AK379" s="100"/>
      <c r="AL379" s="100"/>
      <c r="AM379" s="100"/>
      <c r="AN379" s="100"/>
      <c r="AO379" s="100"/>
      <c r="AP379" s="100"/>
      <c r="AQ379" s="100"/>
      <c r="AR379" s="100"/>
      <c r="AS379" s="100"/>
      <c r="AT379" s="100"/>
      <c r="AU379" s="100"/>
      <c r="AV379" s="100"/>
      <c r="AW379" s="100"/>
      <c r="AX379" s="100"/>
      <c r="AY379" s="100"/>
      <c r="AZ379" s="100"/>
      <c r="BA379" s="100"/>
      <c r="BB379" s="100"/>
      <c r="BC379" s="100"/>
      <c r="BD379" s="100"/>
      <c r="BE379" s="100"/>
      <c r="BF379" s="100"/>
      <c r="BG379" s="100"/>
      <c r="BH379" s="100"/>
      <c r="BI379" s="100"/>
      <c r="BJ379" s="100"/>
      <c r="BK379" s="100"/>
      <c r="BL379" s="100"/>
      <c r="BM379" s="100"/>
      <c r="BN379" s="100"/>
      <c r="BO379" s="100"/>
      <c r="BP379" s="100"/>
      <c r="BQ379" s="100"/>
      <c r="BR379" s="100"/>
      <c r="BS379" s="100"/>
      <c r="BT379" s="100"/>
      <c r="BU379" s="100"/>
      <c r="BV379" s="100"/>
      <c r="BW379" s="100"/>
      <c r="BX379" s="100"/>
      <c r="BY379" s="100"/>
      <c r="BZ379" s="223"/>
      <c r="CA379" s="224"/>
      <c r="CB379" s="223"/>
      <c r="CC379" s="225"/>
      <c r="CD379" s="225"/>
      <c r="CE379" s="225"/>
      <c r="CF379" s="225"/>
      <c r="CG379" s="225"/>
      <c r="CH379" s="225"/>
      <c r="CI379" s="225"/>
      <c r="CJ379" s="225"/>
      <c r="CK379" s="225"/>
      <c r="CL379" s="225"/>
      <c r="CM379" s="225"/>
      <c r="CN379" s="225"/>
      <c r="CO379" s="225"/>
      <c r="CP379" s="225"/>
      <c r="CQ379" s="225"/>
      <c r="CR379" s="225"/>
      <c r="CS379" s="225"/>
      <c r="CT379" s="225"/>
      <c r="CU379" s="225"/>
      <c r="CV379" s="225"/>
      <c r="CW379" s="225"/>
      <c r="CX379" s="223"/>
      <c r="CY379" s="223"/>
      <c r="CZ379" s="223"/>
      <c r="DA379" s="223"/>
    </row>
    <row r="380">
      <c r="A380" s="100"/>
      <c r="B380" s="100"/>
      <c r="C380" s="100"/>
      <c r="D380" s="103"/>
      <c r="E380" s="101"/>
      <c r="F380" s="100"/>
      <c r="G380" s="100"/>
      <c r="H380" s="100"/>
      <c r="I380" s="103"/>
      <c r="J380" s="100"/>
      <c r="K380" s="100"/>
      <c r="L380" s="101"/>
      <c r="M380" s="102"/>
      <c r="N380" s="103"/>
      <c r="O380" s="100"/>
      <c r="P380" s="100"/>
      <c r="Q380" s="100"/>
      <c r="R380" s="100"/>
      <c r="S380" s="101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1"/>
      <c r="AI380" s="100"/>
      <c r="AJ380" s="100"/>
      <c r="AK380" s="100"/>
      <c r="AL380" s="100"/>
      <c r="AM380" s="100"/>
      <c r="AN380" s="100"/>
      <c r="AO380" s="100"/>
      <c r="AP380" s="100"/>
      <c r="AQ380" s="100"/>
      <c r="AR380" s="100"/>
      <c r="AS380" s="100"/>
      <c r="AT380" s="100"/>
      <c r="AU380" s="100"/>
      <c r="AV380" s="100"/>
      <c r="AW380" s="100"/>
      <c r="AX380" s="100"/>
      <c r="AY380" s="100"/>
      <c r="AZ380" s="100"/>
      <c r="BA380" s="100"/>
      <c r="BB380" s="100"/>
      <c r="BC380" s="100"/>
      <c r="BD380" s="100"/>
      <c r="BE380" s="100"/>
      <c r="BF380" s="100"/>
      <c r="BG380" s="100"/>
      <c r="BH380" s="100"/>
      <c r="BI380" s="100"/>
      <c r="BJ380" s="100"/>
      <c r="BK380" s="100"/>
      <c r="BL380" s="100"/>
      <c r="BM380" s="100"/>
      <c r="BN380" s="100"/>
      <c r="BO380" s="100"/>
      <c r="BP380" s="100"/>
      <c r="BQ380" s="100"/>
      <c r="BR380" s="100"/>
      <c r="BS380" s="100"/>
      <c r="BT380" s="100"/>
      <c r="BU380" s="100"/>
      <c r="BV380" s="100"/>
      <c r="BW380" s="100"/>
      <c r="BX380" s="100"/>
      <c r="BY380" s="100"/>
      <c r="BZ380" s="223"/>
      <c r="CA380" s="224"/>
      <c r="CB380" s="223"/>
      <c r="CC380" s="225"/>
      <c r="CD380" s="225"/>
      <c r="CE380" s="225"/>
      <c r="CF380" s="225"/>
      <c r="CG380" s="225"/>
      <c r="CH380" s="225"/>
      <c r="CI380" s="225"/>
      <c r="CJ380" s="225"/>
      <c r="CK380" s="225"/>
      <c r="CL380" s="225"/>
      <c r="CM380" s="225"/>
      <c r="CN380" s="225"/>
      <c r="CO380" s="225"/>
      <c r="CP380" s="225"/>
      <c r="CQ380" s="225"/>
      <c r="CR380" s="225"/>
      <c r="CS380" s="225"/>
      <c r="CT380" s="225"/>
      <c r="CU380" s="225"/>
      <c r="CV380" s="225"/>
      <c r="CW380" s="225"/>
      <c r="CX380" s="223"/>
      <c r="CY380" s="223"/>
      <c r="CZ380" s="223"/>
      <c r="DA380" s="223"/>
    </row>
    <row r="381">
      <c r="A381" s="100"/>
      <c r="B381" s="100"/>
      <c r="C381" s="100"/>
      <c r="D381" s="103"/>
      <c r="E381" s="101"/>
      <c r="F381" s="100"/>
      <c r="G381" s="100"/>
      <c r="H381" s="100"/>
      <c r="I381" s="103"/>
      <c r="J381" s="100"/>
      <c r="K381" s="100"/>
      <c r="L381" s="101"/>
      <c r="M381" s="102"/>
      <c r="N381" s="103"/>
      <c r="O381" s="100"/>
      <c r="P381" s="100"/>
      <c r="Q381" s="100"/>
      <c r="R381" s="100"/>
      <c r="S381" s="101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1"/>
      <c r="AI381" s="100"/>
      <c r="AJ381" s="100"/>
      <c r="AK381" s="100"/>
      <c r="AL381" s="100"/>
      <c r="AM381" s="100"/>
      <c r="AN381" s="100"/>
      <c r="AO381" s="100"/>
      <c r="AP381" s="100"/>
      <c r="AQ381" s="100"/>
      <c r="AR381" s="100"/>
      <c r="AS381" s="100"/>
      <c r="AT381" s="100"/>
      <c r="AU381" s="100"/>
      <c r="AV381" s="100"/>
      <c r="AW381" s="100"/>
      <c r="AX381" s="100"/>
      <c r="AY381" s="100"/>
      <c r="AZ381" s="100"/>
      <c r="BA381" s="100"/>
      <c r="BB381" s="100"/>
      <c r="BC381" s="100"/>
      <c r="BD381" s="100"/>
      <c r="BE381" s="100"/>
      <c r="BF381" s="100"/>
      <c r="BG381" s="100"/>
      <c r="BH381" s="100"/>
      <c r="BI381" s="100"/>
      <c r="BJ381" s="100"/>
      <c r="BK381" s="100"/>
      <c r="BL381" s="100"/>
      <c r="BM381" s="100"/>
      <c r="BN381" s="100"/>
      <c r="BO381" s="100"/>
      <c r="BP381" s="100"/>
      <c r="BQ381" s="100"/>
      <c r="BR381" s="100"/>
      <c r="BS381" s="100"/>
      <c r="BT381" s="100"/>
      <c r="BU381" s="100"/>
      <c r="BV381" s="100"/>
      <c r="BW381" s="100"/>
      <c r="BX381" s="100"/>
      <c r="BY381" s="100"/>
      <c r="BZ381" s="223"/>
      <c r="CA381" s="224"/>
      <c r="CB381" s="223"/>
      <c r="CC381" s="225"/>
      <c r="CD381" s="225"/>
      <c r="CE381" s="225"/>
      <c r="CF381" s="225"/>
      <c r="CG381" s="225"/>
      <c r="CH381" s="225"/>
      <c r="CI381" s="225"/>
      <c r="CJ381" s="225"/>
      <c r="CK381" s="225"/>
      <c r="CL381" s="225"/>
      <c r="CM381" s="225"/>
      <c r="CN381" s="225"/>
      <c r="CO381" s="225"/>
      <c r="CP381" s="225"/>
      <c r="CQ381" s="225"/>
      <c r="CR381" s="225"/>
      <c r="CS381" s="225"/>
      <c r="CT381" s="225"/>
      <c r="CU381" s="225"/>
      <c r="CV381" s="225"/>
      <c r="CW381" s="225"/>
      <c r="CX381" s="223"/>
      <c r="CY381" s="223"/>
      <c r="CZ381" s="223"/>
      <c r="DA381" s="223"/>
    </row>
    <row r="382">
      <c r="A382" s="100"/>
      <c r="B382" s="100"/>
      <c r="C382" s="100"/>
      <c r="D382" s="103"/>
      <c r="E382" s="101"/>
      <c r="F382" s="100"/>
      <c r="G382" s="100"/>
      <c r="H382" s="100"/>
      <c r="I382" s="103"/>
      <c r="J382" s="100"/>
      <c r="K382" s="100"/>
      <c r="L382" s="101"/>
      <c r="M382" s="102"/>
      <c r="N382" s="103"/>
      <c r="O382" s="100"/>
      <c r="P382" s="100"/>
      <c r="Q382" s="100"/>
      <c r="R382" s="100"/>
      <c r="S382" s="101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1"/>
      <c r="AI382" s="100"/>
      <c r="AJ382" s="100"/>
      <c r="AK382" s="100"/>
      <c r="AL382" s="100"/>
      <c r="AM382" s="100"/>
      <c r="AN382" s="100"/>
      <c r="AO382" s="100"/>
      <c r="AP382" s="100"/>
      <c r="AQ382" s="100"/>
      <c r="AR382" s="100"/>
      <c r="AS382" s="100"/>
      <c r="AT382" s="100"/>
      <c r="AU382" s="100"/>
      <c r="AV382" s="100"/>
      <c r="AW382" s="100"/>
      <c r="AX382" s="100"/>
      <c r="AY382" s="100"/>
      <c r="AZ382" s="100"/>
      <c r="BA382" s="100"/>
      <c r="BB382" s="100"/>
      <c r="BC382" s="100"/>
      <c r="BD382" s="100"/>
      <c r="BE382" s="100"/>
      <c r="BF382" s="100"/>
      <c r="BG382" s="100"/>
      <c r="BH382" s="100"/>
      <c r="BI382" s="100"/>
      <c r="BJ382" s="100"/>
      <c r="BK382" s="100"/>
      <c r="BL382" s="100"/>
      <c r="BM382" s="100"/>
      <c r="BN382" s="100"/>
      <c r="BO382" s="100"/>
      <c r="BP382" s="100"/>
      <c r="BQ382" s="100"/>
      <c r="BR382" s="100"/>
      <c r="BS382" s="100"/>
      <c r="BT382" s="100"/>
      <c r="BU382" s="100"/>
      <c r="BV382" s="100"/>
      <c r="BW382" s="100"/>
      <c r="BX382" s="100"/>
      <c r="BY382" s="100"/>
      <c r="BZ382" s="223"/>
      <c r="CA382" s="224"/>
      <c r="CB382" s="223"/>
      <c r="CC382" s="225"/>
      <c r="CD382" s="225"/>
      <c r="CE382" s="225"/>
      <c r="CF382" s="225"/>
      <c r="CG382" s="225"/>
      <c r="CH382" s="225"/>
      <c r="CI382" s="225"/>
      <c r="CJ382" s="225"/>
      <c r="CK382" s="225"/>
      <c r="CL382" s="225"/>
      <c r="CM382" s="225"/>
      <c r="CN382" s="225"/>
      <c r="CO382" s="225"/>
      <c r="CP382" s="225"/>
      <c r="CQ382" s="225"/>
      <c r="CR382" s="225"/>
      <c r="CS382" s="225"/>
      <c r="CT382" s="225"/>
      <c r="CU382" s="225"/>
      <c r="CV382" s="225"/>
      <c r="CW382" s="225"/>
      <c r="CX382" s="223"/>
      <c r="CY382" s="223"/>
      <c r="CZ382" s="223"/>
      <c r="DA382" s="223"/>
    </row>
    <row r="383">
      <c r="A383" s="100"/>
      <c r="B383" s="100"/>
      <c r="C383" s="100"/>
      <c r="D383" s="103"/>
      <c r="E383" s="101"/>
      <c r="F383" s="100"/>
      <c r="G383" s="100"/>
      <c r="H383" s="100"/>
      <c r="I383" s="103"/>
      <c r="J383" s="100"/>
      <c r="K383" s="100"/>
      <c r="L383" s="101"/>
      <c r="M383" s="102"/>
      <c r="N383" s="103"/>
      <c r="O383" s="100"/>
      <c r="P383" s="100"/>
      <c r="Q383" s="100"/>
      <c r="R383" s="100"/>
      <c r="S383" s="101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1"/>
      <c r="AI383" s="100"/>
      <c r="AJ383" s="100"/>
      <c r="AK383" s="100"/>
      <c r="AL383" s="100"/>
      <c r="AM383" s="100"/>
      <c r="AN383" s="100"/>
      <c r="AO383" s="100"/>
      <c r="AP383" s="100"/>
      <c r="AQ383" s="100"/>
      <c r="AR383" s="100"/>
      <c r="AS383" s="100"/>
      <c r="AT383" s="100"/>
      <c r="AU383" s="100"/>
      <c r="AV383" s="100"/>
      <c r="AW383" s="100"/>
      <c r="AX383" s="100"/>
      <c r="AY383" s="100"/>
      <c r="AZ383" s="100"/>
      <c r="BA383" s="100"/>
      <c r="BB383" s="100"/>
      <c r="BC383" s="100"/>
      <c r="BD383" s="100"/>
      <c r="BE383" s="100"/>
      <c r="BF383" s="100"/>
      <c r="BG383" s="100"/>
      <c r="BH383" s="100"/>
      <c r="BI383" s="100"/>
      <c r="BJ383" s="100"/>
      <c r="BK383" s="100"/>
      <c r="BL383" s="100"/>
      <c r="BM383" s="100"/>
      <c r="BN383" s="100"/>
      <c r="BO383" s="100"/>
      <c r="BP383" s="100"/>
      <c r="BQ383" s="100"/>
      <c r="BR383" s="100"/>
      <c r="BS383" s="100"/>
      <c r="BT383" s="100"/>
      <c r="BU383" s="100"/>
      <c r="BV383" s="100"/>
      <c r="BW383" s="100"/>
      <c r="BX383" s="100"/>
      <c r="BY383" s="100"/>
      <c r="BZ383" s="223"/>
      <c r="CA383" s="224"/>
      <c r="CB383" s="223"/>
      <c r="CC383" s="225"/>
      <c r="CD383" s="225"/>
      <c r="CE383" s="225"/>
      <c r="CF383" s="225"/>
      <c r="CG383" s="225"/>
      <c r="CH383" s="225"/>
      <c r="CI383" s="225"/>
      <c r="CJ383" s="225"/>
      <c r="CK383" s="225"/>
      <c r="CL383" s="225"/>
      <c r="CM383" s="225"/>
      <c r="CN383" s="225"/>
      <c r="CO383" s="225"/>
      <c r="CP383" s="225"/>
      <c r="CQ383" s="225"/>
      <c r="CR383" s="225"/>
      <c r="CS383" s="225"/>
      <c r="CT383" s="225"/>
      <c r="CU383" s="225"/>
      <c r="CV383" s="225"/>
      <c r="CW383" s="225"/>
      <c r="CX383" s="223"/>
      <c r="CY383" s="223"/>
      <c r="CZ383" s="223"/>
      <c r="DA383" s="223"/>
    </row>
    <row r="384">
      <c r="A384" s="100"/>
      <c r="B384" s="100"/>
      <c r="C384" s="100"/>
      <c r="D384" s="103"/>
      <c r="E384" s="101"/>
      <c r="F384" s="100"/>
      <c r="G384" s="100"/>
      <c r="H384" s="100"/>
      <c r="I384" s="103"/>
      <c r="J384" s="100"/>
      <c r="K384" s="100"/>
      <c r="L384" s="101"/>
      <c r="M384" s="102"/>
      <c r="N384" s="103"/>
      <c r="O384" s="100"/>
      <c r="P384" s="100"/>
      <c r="Q384" s="100"/>
      <c r="R384" s="100"/>
      <c r="S384" s="101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1"/>
      <c r="AI384" s="100"/>
      <c r="AJ384" s="100"/>
      <c r="AK384" s="100"/>
      <c r="AL384" s="100"/>
      <c r="AM384" s="100"/>
      <c r="AN384" s="100"/>
      <c r="AO384" s="100"/>
      <c r="AP384" s="100"/>
      <c r="AQ384" s="100"/>
      <c r="AR384" s="100"/>
      <c r="AS384" s="100"/>
      <c r="AT384" s="100"/>
      <c r="AU384" s="100"/>
      <c r="AV384" s="100"/>
      <c r="AW384" s="100"/>
      <c r="AX384" s="100"/>
      <c r="AY384" s="100"/>
      <c r="AZ384" s="100"/>
      <c r="BA384" s="100"/>
      <c r="BB384" s="100"/>
      <c r="BC384" s="100"/>
      <c r="BD384" s="100"/>
      <c r="BE384" s="100"/>
      <c r="BF384" s="100"/>
      <c r="BG384" s="100"/>
      <c r="BH384" s="100"/>
      <c r="BI384" s="100"/>
      <c r="BJ384" s="100"/>
      <c r="BK384" s="100"/>
      <c r="BL384" s="100"/>
      <c r="BM384" s="100"/>
      <c r="BN384" s="100"/>
      <c r="BO384" s="100"/>
      <c r="BP384" s="100"/>
      <c r="BQ384" s="100"/>
      <c r="BR384" s="100"/>
      <c r="BS384" s="100"/>
      <c r="BT384" s="100"/>
      <c r="BU384" s="100"/>
      <c r="BV384" s="100"/>
      <c r="BW384" s="100"/>
      <c r="BX384" s="100"/>
      <c r="BY384" s="100"/>
      <c r="BZ384" s="223"/>
      <c r="CA384" s="224"/>
      <c r="CB384" s="223"/>
      <c r="CC384" s="225"/>
      <c r="CD384" s="225"/>
      <c r="CE384" s="225"/>
      <c r="CF384" s="225"/>
      <c r="CG384" s="225"/>
      <c r="CH384" s="225"/>
      <c r="CI384" s="225"/>
      <c r="CJ384" s="225"/>
      <c r="CK384" s="225"/>
      <c r="CL384" s="225"/>
      <c r="CM384" s="225"/>
      <c r="CN384" s="225"/>
      <c r="CO384" s="225"/>
      <c r="CP384" s="225"/>
      <c r="CQ384" s="225"/>
      <c r="CR384" s="225"/>
      <c r="CS384" s="225"/>
      <c r="CT384" s="225"/>
      <c r="CU384" s="225"/>
      <c r="CV384" s="225"/>
      <c r="CW384" s="225"/>
      <c r="CX384" s="223"/>
      <c r="CY384" s="223"/>
      <c r="CZ384" s="223"/>
      <c r="DA384" s="223"/>
    </row>
    <row r="385">
      <c r="A385" s="100"/>
      <c r="B385" s="100"/>
      <c r="C385" s="100"/>
      <c r="D385" s="103"/>
      <c r="E385" s="101"/>
      <c r="F385" s="100"/>
      <c r="G385" s="100"/>
      <c r="H385" s="100"/>
      <c r="I385" s="103"/>
      <c r="J385" s="100"/>
      <c r="K385" s="100"/>
      <c r="L385" s="101"/>
      <c r="M385" s="102"/>
      <c r="N385" s="103"/>
      <c r="O385" s="100"/>
      <c r="P385" s="100"/>
      <c r="Q385" s="100"/>
      <c r="R385" s="100"/>
      <c r="S385" s="101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1"/>
      <c r="AI385" s="100"/>
      <c r="AJ385" s="100"/>
      <c r="AK385" s="100"/>
      <c r="AL385" s="100"/>
      <c r="AM385" s="100"/>
      <c r="AN385" s="100"/>
      <c r="AO385" s="100"/>
      <c r="AP385" s="100"/>
      <c r="AQ385" s="100"/>
      <c r="AR385" s="100"/>
      <c r="AS385" s="100"/>
      <c r="AT385" s="100"/>
      <c r="AU385" s="100"/>
      <c r="AV385" s="100"/>
      <c r="AW385" s="100"/>
      <c r="AX385" s="100"/>
      <c r="AY385" s="100"/>
      <c r="AZ385" s="100"/>
      <c r="BA385" s="100"/>
      <c r="BB385" s="100"/>
      <c r="BC385" s="100"/>
      <c r="BD385" s="100"/>
      <c r="BE385" s="100"/>
      <c r="BF385" s="100"/>
      <c r="BG385" s="100"/>
      <c r="BH385" s="100"/>
      <c r="BI385" s="100"/>
      <c r="BJ385" s="100"/>
      <c r="BK385" s="100"/>
      <c r="BL385" s="100"/>
      <c r="BM385" s="100"/>
      <c r="BN385" s="100"/>
      <c r="BO385" s="100"/>
      <c r="BP385" s="100"/>
      <c r="BQ385" s="100"/>
      <c r="BR385" s="100"/>
      <c r="BS385" s="100"/>
      <c r="BT385" s="100"/>
      <c r="BU385" s="100"/>
      <c r="BV385" s="100"/>
      <c r="BW385" s="100"/>
      <c r="BX385" s="100"/>
      <c r="BY385" s="100"/>
      <c r="BZ385" s="223"/>
      <c r="CA385" s="224"/>
      <c r="CB385" s="223"/>
      <c r="CC385" s="225"/>
      <c r="CD385" s="225"/>
      <c r="CE385" s="225"/>
      <c r="CF385" s="225"/>
      <c r="CG385" s="225"/>
      <c r="CH385" s="225"/>
      <c r="CI385" s="225"/>
      <c r="CJ385" s="225"/>
      <c r="CK385" s="225"/>
      <c r="CL385" s="225"/>
      <c r="CM385" s="225"/>
      <c r="CN385" s="225"/>
      <c r="CO385" s="225"/>
      <c r="CP385" s="225"/>
      <c r="CQ385" s="225"/>
      <c r="CR385" s="225"/>
      <c r="CS385" s="225"/>
      <c r="CT385" s="225"/>
      <c r="CU385" s="225"/>
      <c r="CV385" s="225"/>
      <c r="CW385" s="225"/>
      <c r="CX385" s="223"/>
      <c r="CY385" s="223"/>
      <c r="CZ385" s="223"/>
      <c r="DA385" s="223"/>
    </row>
    <row r="386">
      <c r="A386" s="100"/>
      <c r="B386" s="100"/>
      <c r="C386" s="100"/>
      <c r="D386" s="103"/>
      <c r="E386" s="101"/>
      <c r="F386" s="100"/>
      <c r="G386" s="100"/>
      <c r="H386" s="100"/>
      <c r="I386" s="103"/>
      <c r="J386" s="100"/>
      <c r="K386" s="100"/>
      <c r="L386" s="101"/>
      <c r="M386" s="102"/>
      <c r="N386" s="103"/>
      <c r="O386" s="100"/>
      <c r="P386" s="100"/>
      <c r="Q386" s="100"/>
      <c r="R386" s="100"/>
      <c r="S386" s="101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1"/>
      <c r="AI386" s="100"/>
      <c r="AJ386" s="100"/>
      <c r="AK386" s="100"/>
      <c r="AL386" s="100"/>
      <c r="AM386" s="100"/>
      <c r="AN386" s="100"/>
      <c r="AO386" s="100"/>
      <c r="AP386" s="100"/>
      <c r="AQ386" s="100"/>
      <c r="AR386" s="100"/>
      <c r="AS386" s="100"/>
      <c r="AT386" s="100"/>
      <c r="AU386" s="100"/>
      <c r="AV386" s="100"/>
      <c r="AW386" s="100"/>
      <c r="AX386" s="100"/>
      <c r="AY386" s="100"/>
      <c r="AZ386" s="100"/>
      <c r="BA386" s="100"/>
      <c r="BB386" s="100"/>
      <c r="BC386" s="100"/>
      <c r="BD386" s="100"/>
      <c r="BE386" s="100"/>
      <c r="BF386" s="100"/>
      <c r="BG386" s="100"/>
      <c r="BH386" s="100"/>
      <c r="BI386" s="100"/>
      <c r="BJ386" s="100"/>
      <c r="BK386" s="100"/>
      <c r="BL386" s="100"/>
      <c r="BM386" s="100"/>
      <c r="BN386" s="100"/>
      <c r="BO386" s="100"/>
      <c r="BP386" s="100"/>
      <c r="BQ386" s="100"/>
      <c r="BR386" s="100"/>
      <c r="BS386" s="100"/>
      <c r="BT386" s="100"/>
      <c r="BU386" s="100"/>
      <c r="BV386" s="100"/>
      <c r="BW386" s="100"/>
      <c r="BX386" s="100"/>
      <c r="BY386" s="100"/>
      <c r="BZ386" s="223"/>
      <c r="CA386" s="224"/>
      <c r="CB386" s="223"/>
      <c r="CC386" s="225"/>
      <c r="CD386" s="225"/>
      <c r="CE386" s="225"/>
      <c r="CF386" s="225"/>
      <c r="CG386" s="225"/>
      <c r="CH386" s="225"/>
      <c r="CI386" s="225"/>
      <c r="CJ386" s="225"/>
      <c r="CK386" s="225"/>
      <c r="CL386" s="225"/>
      <c r="CM386" s="225"/>
      <c r="CN386" s="225"/>
      <c r="CO386" s="225"/>
      <c r="CP386" s="225"/>
      <c r="CQ386" s="225"/>
      <c r="CR386" s="225"/>
      <c r="CS386" s="225"/>
      <c r="CT386" s="225"/>
      <c r="CU386" s="225"/>
      <c r="CV386" s="225"/>
      <c r="CW386" s="225"/>
      <c r="CX386" s="223"/>
      <c r="CY386" s="223"/>
      <c r="CZ386" s="223"/>
      <c r="DA386" s="223"/>
    </row>
    <row r="387">
      <c r="A387" s="100"/>
      <c r="B387" s="100"/>
      <c r="C387" s="100"/>
      <c r="D387" s="103"/>
      <c r="E387" s="101"/>
      <c r="F387" s="100"/>
      <c r="G387" s="100"/>
      <c r="H387" s="100"/>
      <c r="I387" s="103"/>
      <c r="J387" s="100"/>
      <c r="K387" s="100"/>
      <c r="L387" s="101"/>
      <c r="M387" s="102"/>
      <c r="N387" s="103"/>
      <c r="O387" s="100"/>
      <c r="P387" s="100"/>
      <c r="Q387" s="100"/>
      <c r="R387" s="100"/>
      <c r="S387" s="101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1"/>
      <c r="AI387" s="100"/>
      <c r="AJ387" s="100"/>
      <c r="AK387" s="100"/>
      <c r="AL387" s="100"/>
      <c r="AM387" s="100"/>
      <c r="AN387" s="100"/>
      <c r="AO387" s="100"/>
      <c r="AP387" s="100"/>
      <c r="AQ387" s="100"/>
      <c r="AR387" s="100"/>
      <c r="AS387" s="100"/>
      <c r="AT387" s="100"/>
      <c r="AU387" s="100"/>
      <c r="AV387" s="100"/>
      <c r="AW387" s="100"/>
      <c r="AX387" s="100"/>
      <c r="AY387" s="100"/>
      <c r="AZ387" s="100"/>
      <c r="BA387" s="100"/>
      <c r="BB387" s="100"/>
      <c r="BC387" s="100"/>
      <c r="BD387" s="100"/>
      <c r="BE387" s="100"/>
      <c r="BF387" s="100"/>
      <c r="BG387" s="100"/>
      <c r="BH387" s="100"/>
      <c r="BI387" s="100"/>
      <c r="BJ387" s="100"/>
      <c r="BK387" s="100"/>
      <c r="BL387" s="100"/>
      <c r="BM387" s="100"/>
      <c r="BN387" s="100"/>
      <c r="BO387" s="100"/>
      <c r="BP387" s="100"/>
      <c r="BQ387" s="100"/>
      <c r="BR387" s="100"/>
      <c r="BS387" s="100"/>
      <c r="BT387" s="100"/>
      <c r="BU387" s="100"/>
      <c r="BV387" s="100"/>
      <c r="BW387" s="100"/>
      <c r="BX387" s="100"/>
      <c r="BY387" s="100"/>
      <c r="BZ387" s="223"/>
      <c r="CA387" s="224"/>
      <c r="CB387" s="223"/>
      <c r="CC387" s="225"/>
      <c r="CD387" s="225"/>
      <c r="CE387" s="225"/>
      <c r="CF387" s="225"/>
      <c r="CG387" s="225"/>
      <c r="CH387" s="225"/>
      <c r="CI387" s="225"/>
      <c r="CJ387" s="225"/>
      <c r="CK387" s="225"/>
      <c r="CL387" s="225"/>
      <c r="CM387" s="225"/>
      <c r="CN387" s="225"/>
      <c r="CO387" s="225"/>
      <c r="CP387" s="225"/>
      <c r="CQ387" s="225"/>
      <c r="CR387" s="225"/>
      <c r="CS387" s="225"/>
      <c r="CT387" s="225"/>
      <c r="CU387" s="225"/>
      <c r="CV387" s="225"/>
      <c r="CW387" s="225"/>
      <c r="CX387" s="223"/>
      <c r="CY387" s="223"/>
      <c r="CZ387" s="223"/>
      <c r="DA387" s="223"/>
    </row>
    <row r="388">
      <c r="A388" s="100"/>
      <c r="B388" s="100"/>
      <c r="C388" s="100"/>
      <c r="D388" s="103"/>
      <c r="E388" s="101"/>
      <c r="F388" s="100"/>
      <c r="G388" s="100"/>
      <c r="H388" s="100"/>
      <c r="I388" s="103"/>
      <c r="J388" s="100"/>
      <c r="K388" s="100"/>
      <c r="L388" s="101"/>
      <c r="M388" s="102"/>
      <c r="N388" s="103"/>
      <c r="O388" s="100"/>
      <c r="P388" s="100"/>
      <c r="Q388" s="100"/>
      <c r="R388" s="100"/>
      <c r="S388" s="101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1"/>
      <c r="AI388" s="100"/>
      <c r="AJ388" s="100"/>
      <c r="AK388" s="100"/>
      <c r="AL388" s="100"/>
      <c r="AM388" s="100"/>
      <c r="AN388" s="100"/>
      <c r="AO388" s="100"/>
      <c r="AP388" s="100"/>
      <c r="AQ388" s="100"/>
      <c r="AR388" s="100"/>
      <c r="AS388" s="100"/>
      <c r="AT388" s="100"/>
      <c r="AU388" s="100"/>
      <c r="AV388" s="100"/>
      <c r="AW388" s="100"/>
      <c r="AX388" s="100"/>
      <c r="AY388" s="100"/>
      <c r="AZ388" s="100"/>
      <c r="BA388" s="100"/>
      <c r="BB388" s="100"/>
      <c r="BC388" s="100"/>
      <c r="BD388" s="100"/>
      <c r="BE388" s="100"/>
      <c r="BF388" s="100"/>
      <c r="BG388" s="100"/>
      <c r="BH388" s="100"/>
      <c r="BI388" s="100"/>
      <c r="BJ388" s="100"/>
      <c r="BK388" s="100"/>
      <c r="BL388" s="100"/>
      <c r="BM388" s="100"/>
      <c r="BN388" s="100"/>
      <c r="BO388" s="100"/>
      <c r="BP388" s="100"/>
      <c r="BQ388" s="100"/>
      <c r="BR388" s="100"/>
      <c r="BS388" s="100"/>
      <c r="BT388" s="100"/>
      <c r="BU388" s="100"/>
      <c r="BV388" s="100"/>
      <c r="BW388" s="100"/>
      <c r="BX388" s="100"/>
      <c r="BY388" s="100"/>
      <c r="BZ388" s="223"/>
      <c r="CA388" s="224"/>
      <c r="CB388" s="223"/>
      <c r="CC388" s="225"/>
      <c r="CD388" s="225"/>
      <c r="CE388" s="225"/>
      <c r="CF388" s="225"/>
      <c r="CG388" s="225"/>
      <c r="CH388" s="225"/>
      <c r="CI388" s="225"/>
      <c r="CJ388" s="225"/>
      <c r="CK388" s="225"/>
      <c r="CL388" s="225"/>
      <c r="CM388" s="225"/>
      <c r="CN388" s="225"/>
      <c r="CO388" s="225"/>
      <c r="CP388" s="225"/>
      <c r="CQ388" s="225"/>
      <c r="CR388" s="225"/>
      <c r="CS388" s="225"/>
      <c r="CT388" s="225"/>
      <c r="CU388" s="225"/>
      <c r="CV388" s="225"/>
      <c r="CW388" s="225"/>
      <c r="CX388" s="223"/>
      <c r="CY388" s="223"/>
      <c r="CZ388" s="223"/>
      <c r="DA388" s="223"/>
    </row>
    <row r="389">
      <c r="A389" s="100"/>
      <c r="B389" s="100"/>
      <c r="C389" s="100"/>
      <c r="D389" s="103"/>
      <c r="E389" s="101"/>
      <c r="F389" s="100"/>
      <c r="G389" s="100"/>
      <c r="H389" s="100"/>
      <c r="I389" s="103"/>
      <c r="J389" s="100"/>
      <c r="K389" s="100"/>
      <c r="L389" s="101"/>
      <c r="M389" s="102"/>
      <c r="N389" s="103"/>
      <c r="O389" s="100"/>
      <c r="P389" s="100"/>
      <c r="Q389" s="100"/>
      <c r="R389" s="100"/>
      <c r="S389" s="101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1"/>
      <c r="AI389" s="100"/>
      <c r="AJ389" s="100"/>
      <c r="AK389" s="100"/>
      <c r="AL389" s="100"/>
      <c r="AM389" s="100"/>
      <c r="AN389" s="100"/>
      <c r="AO389" s="100"/>
      <c r="AP389" s="100"/>
      <c r="AQ389" s="100"/>
      <c r="AR389" s="100"/>
      <c r="AS389" s="100"/>
      <c r="AT389" s="100"/>
      <c r="AU389" s="100"/>
      <c r="AV389" s="100"/>
      <c r="AW389" s="100"/>
      <c r="AX389" s="100"/>
      <c r="AY389" s="100"/>
      <c r="AZ389" s="100"/>
      <c r="BA389" s="100"/>
      <c r="BB389" s="100"/>
      <c r="BC389" s="100"/>
      <c r="BD389" s="100"/>
      <c r="BE389" s="100"/>
      <c r="BF389" s="100"/>
      <c r="BG389" s="100"/>
      <c r="BH389" s="100"/>
      <c r="BI389" s="100"/>
      <c r="BJ389" s="100"/>
      <c r="BK389" s="100"/>
      <c r="BL389" s="100"/>
      <c r="BM389" s="100"/>
      <c r="BN389" s="100"/>
      <c r="BO389" s="100"/>
      <c r="BP389" s="100"/>
      <c r="BQ389" s="100"/>
      <c r="BR389" s="100"/>
      <c r="BS389" s="100"/>
      <c r="BT389" s="100"/>
      <c r="BU389" s="100"/>
      <c r="BV389" s="100"/>
      <c r="BW389" s="100"/>
      <c r="BX389" s="100"/>
      <c r="BY389" s="100"/>
      <c r="BZ389" s="223"/>
      <c r="CA389" s="224"/>
      <c r="CB389" s="223"/>
      <c r="CC389" s="225"/>
      <c r="CD389" s="225"/>
      <c r="CE389" s="225"/>
      <c r="CF389" s="225"/>
      <c r="CG389" s="225"/>
      <c r="CH389" s="225"/>
      <c r="CI389" s="225"/>
      <c r="CJ389" s="225"/>
      <c r="CK389" s="225"/>
      <c r="CL389" s="225"/>
      <c r="CM389" s="225"/>
      <c r="CN389" s="225"/>
      <c r="CO389" s="225"/>
      <c r="CP389" s="225"/>
      <c r="CQ389" s="225"/>
      <c r="CR389" s="225"/>
      <c r="CS389" s="225"/>
      <c r="CT389" s="225"/>
      <c r="CU389" s="225"/>
      <c r="CV389" s="225"/>
      <c r="CW389" s="225"/>
      <c r="CX389" s="223"/>
      <c r="CY389" s="223"/>
      <c r="CZ389" s="223"/>
      <c r="DA389" s="223"/>
    </row>
    <row r="390">
      <c r="A390" s="100"/>
      <c r="B390" s="100"/>
      <c r="C390" s="100"/>
      <c r="D390" s="103"/>
      <c r="E390" s="101"/>
      <c r="F390" s="100"/>
      <c r="G390" s="100"/>
      <c r="H390" s="100"/>
      <c r="I390" s="103"/>
      <c r="J390" s="100"/>
      <c r="K390" s="100"/>
      <c r="L390" s="101"/>
      <c r="M390" s="102"/>
      <c r="N390" s="103"/>
      <c r="O390" s="100"/>
      <c r="P390" s="100"/>
      <c r="Q390" s="100"/>
      <c r="R390" s="100"/>
      <c r="S390" s="101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1"/>
      <c r="AI390" s="100"/>
      <c r="AJ390" s="100"/>
      <c r="AK390" s="100"/>
      <c r="AL390" s="100"/>
      <c r="AM390" s="100"/>
      <c r="AN390" s="100"/>
      <c r="AO390" s="100"/>
      <c r="AP390" s="100"/>
      <c r="AQ390" s="100"/>
      <c r="AR390" s="100"/>
      <c r="AS390" s="100"/>
      <c r="AT390" s="100"/>
      <c r="AU390" s="100"/>
      <c r="AV390" s="100"/>
      <c r="AW390" s="100"/>
      <c r="AX390" s="100"/>
      <c r="AY390" s="100"/>
      <c r="AZ390" s="100"/>
      <c r="BA390" s="100"/>
      <c r="BB390" s="100"/>
      <c r="BC390" s="100"/>
      <c r="BD390" s="100"/>
      <c r="BE390" s="100"/>
      <c r="BF390" s="100"/>
      <c r="BG390" s="100"/>
      <c r="BH390" s="100"/>
      <c r="BI390" s="100"/>
      <c r="BJ390" s="100"/>
      <c r="BK390" s="100"/>
      <c r="BL390" s="100"/>
      <c r="BM390" s="100"/>
      <c r="BN390" s="100"/>
      <c r="BO390" s="100"/>
      <c r="BP390" s="100"/>
      <c r="BQ390" s="100"/>
      <c r="BR390" s="100"/>
      <c r="BS390" s="100"/>
      <c r="BT390" s="100"/>
      <c r="BU390" s="100"/>
      <c r="BV390" s="100"/>
      <c r="BW390" s="100"/>
      <c r="BX390" s="100"/>
      <c r="BY390" s="100"/>
      <c r="BZ390" s="223"/>
      <c r="CA390" s="224"/>
      <c r="CB390" s="223"/>
      <c r="CC390" s="225"/>
      <c r="CD390" s="225"/>
      <c r="CE390" s="225"/>
      <c r="CF390" s="225"/>
      <c r="CG390" s="225"/>
      <c r="CH390" s="225"/>
      <c r="CI390" s="225"/>
      <c r="CJ390" s="225"/>
      <c r="CK390" s="225"/>
      <c r="CL390" s="225"/>
      <c r="CM390" s="225"/>
      <c r="CN390" s="225"/>
      <c r="CO390" s="225"/>
      <c r="CP390" s="225"/>
      <c r="CQ390" s="225"/>
      <c r="CR390" s="225"/>
      <c r="CS390" s="225"/>
      <c r="CT390" s="225"/>
      <c r="CU390" s="225"/>
      <c r="CV390" s="225"/>
      <c r="CW390" s="225"/>
      <c r="CX390" s="223"/>
      <c r="CY390" s="223"/>
      <c r="CZ390" s="223"/>
      <c r="DA390" s="223"/>
    </row>
    <row r="391">
      <c r="A391" s="100"/>
      <c r="B391" s="100"/>
      <c r="C391" s="100"/>
      <c r="D391" s="103"/>
      <c r="E391" s="101"/>
      <c r="F391" s="100"/>
      <c r="G391" s="100"/>
      <c r="H391" s="100"/>
      <c r="I391" s="103"/>
      <c r="J391" s="100"/>
      <c r="K391" s="100"/>
      <c r="L391" s="101"/>
      <c r="M391" s="102"/>
      <c r="N391" s="103"/>
      <c r="O391" s="100"/>
      <c r="P391" s="100"/>
      <c r="Q391" s="100"/>
      <c r="R391" s="100"/>
      <c r="S391" s="101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1"/>
      <c r="AI391" s="100"/>
      <c r="AJ391" s="100"/>
      <c r="AK391" s="100"/>
      <c r="AL391" s="100"/>
      <c r="AM391" s="100"/>
      <c r="AN391" s="100"/>
      <c r="AO391" s="100"/>
      <c r="AP391" s="100"/>
      <c r="AQ391" s="100"/>
      <c r="AR391" s="100"/>
      <c r="AS391" s="100"/>
      <c r="AT391" s="100"/>
      <c r="AU391" s="100"/>
      <c r="AV391" s="100"/>
      <c r="AW391" s="100"/>
      <c r="AX391" s="100"/>
      <c r="AY391" s="100"/>
      <c r="AZ391" s="100"/>
      <c r="BA391" s="100"/>
      <c r="BB391" s="100"/>
      <c r="BC391" s="100"/>
      <c r="BD391" s="100"/>
      <c r="BE391" s="100"/>
      <c r="BF391" s="100"/>
      <c r="BG391" s="100"/>
      <c r="BH391" s="100"/>
      <c r="BI391" s="100"/>
      <c r="BJ391" s="100"/>
      <c r="BK391" s="100"/>
      <c r="BL391" s="100"/>
      <c r="BM391" s="100"/>
      <c r="BN391" s="100"/>
      <c r="BO391" s="100"/>
      <c r="BP391" s="100"/>
      <c r="BQ391" s="100"/>
      <c r="BR391" s="100"/>
      <c r="BS391" s="100"/>
      <c r="BT391" s="100"/>
      <c r="BU391" s="100"/>
      <c r="BV391" s="100"/>
      <c r="BW391" s="100"/>
      <c r="BX391" s="100"/>
      <c r="BY391" s="100"/>
      <c r="BZ391" s="223"/>
      <c r="CA391" s="224"/>
      <c r="CB391" s="223"/>
      <c r="CC391" s="225"/>
      <c r="CD391" s="225"/>
      <c r="CE391" s="225"/>
      <c r="CF391" s="225"/>
      <c r="CG391" s="225"/>
      <c r="CH391" s="225"/>
      <c r="CI391" s="225"/>
      <c r="CJ391" s="225"/>
      <c r="CK391" s="225"/>
      <c r="CL391" s="225"/>
      <c r="CM391" s="225"/>
      <c r="CN391" s="225"/>
      <c r="CO391" s="225"/>
      <c r="CP391" s="225"/>
      <c r="CQ391" s="225"/>
      <c r="CR391" s="225"/>
      <c r="CS391" s="225"/>
      <c r="CT391" s="225"/>
      <c r="CU391" s="225"/>
      <c r="CV391" s="225"/>
      <c r="CW391" s="225"/>
      <c r="CX391" s="223"/>
      <c r="CY391" s="223"/>
      <c r="CZ391" s="223"/>
      <c r="DA391" s="223"/>
    </row>
    <row r="392">
      <c r="A392" s="100"/>
      <c r="B392" s="100"/>
      <c r="C392" s="100"/>
      <c r="D392" s="103"/>
      <c r="E392" s="101"/>
      <c r="F392" s="100"/>
      <c r="G392" s="100"/>
      <c r="H392" s="100"/>
      <c r="I392" s="103"/>
      <c r="J392" s="100"/>
      <c r="K392" s="100"/>
      <c r="L392" s="101"/>
      <c r="M392" s="102"/>
      <c r="N392" s="103"/>
      <c r="O392" s="100"/>
      <c r="P392" s="100"/>
      <c r="Q392" s="100"/>
      <c r="R392" s="100"/>
      <c r="S392" s="101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1"/>
      <c r="AI392" s="100"/>
      <c r="AJ392" s="100"/>
      <c r="AK392" s="100"/>
      <c r="AL392" s="100"/>
      <c r="AM392" s="100"/>
      <c r="AN392" s="100"/>
      <c r="AO392" s="100"/>
      <c r="AP392" s="100"/>
      <c r="AQ392" s="100"/>
      <c r="AR392" s="100"/>
      <c r="AS392" s="100"/>
      <c r="AT392" s="100"/>
      <c r="AU392" s="100"/>
      <c r="AV392" s="100"/>
      <c r="AW392" s="100"/>
      <c r="AX392" s="100"/>
      <c r="AY392" s="100"/>
      <c r="AZ392" s="100"/>
      <c r="BA392" s="100"/>
      <c r="BB392" s="100"/>
      <c r="BC392" s="100"/>
      <c r="BD392" s="100"/>
      <c r="BE392" s="100"/>
      <c r="BF392" s="100"/>
      <c r="BG392" s="100"/>
      <c r="BH392" s="100"/>
      <c r="BI392" s="100"/>
      <c r="BJ392" s="100"/>
      <c r="BK392" s="100"/>
      <c r="BL392" s="100"/>
      <c r="BM392" s="100"/>
      <c r="BN392" s="100"/>
      <c r="BO392" s="100"/>
      <c r="BP392" s="100"/>
      <c r="BQ392" s="100"/>
      <c r="BR392" s="100"/>
      <c r="BS392" s="100"/>
      <c r="BT392" s="100"/>
      <c r="BU392" s="100"/>
      <c r="BV392" s="100"/>
      <c r="BW392" s="100"/>
      <c r="BX392" s="100"/>
      <c r="BY392" s="100"/>
      <c r="BZ392" s="223"/>
      <c r="CA392" s="224"/>
      <c r="CB392" s="223"/>
      <c r="CC392" s="225"/>
      <c r="CD392" s="225"/>
      <c r="CE392" s="225"/>
      <c r="CF392" s="225"/>
      <c r="CG392" s="225"/>
      <c r="CH392" s="225"/>
      <c r="CI392" s="225"/>
      <c r="CJ392" s="225"/>
      <c r="CK392" s="225"/>
      <c r="CL392" s="225"/>
      <c r="CM392" s="225"/>
      <c r="CN392" s="225"/>
      <c r="CO392" s="225"/>
      <c r="CP392" s="225"/>
      <c r="CQ392" s="225"/>
      <c r="CR392" s="225"/>
      <c r="CS392" s="225"/>
      <c r="CT392" s="225"/>
      <c r="CU392" s="225"/>
      <c r="CV392" s="225"/>
      <c r="CW392" s="225"/>
      <c r="CX392" s="223"/>
      <c r="CY392" s="223"/>
      <c r="CZ392" s="223"/>
      <c r="DA392" s="223"/>
    </row>
    <row r="393">
      <c r="A393" s="100"/>
      <c r="B393" s="100"/>
      <c r="C393" s="100"/>
      <c r="D393" s="103"/>
      <c r="E393" s="101"/>
      <c r="F393" s="100"/>
      <c r="G393" s="100"/>
      <c r="H393" s="100"/>
      <c r="I393" s="103"/>
      <c r="J393" s="100"/>
      <c r="K393" s="100"/>
      <c r="L393" s="101"/>
      <c r="M393" s="102"/>
      <c r="N393" s="103"/>
      <c r="O393" s="100"/>
      <c r="P393" s="100"/>
      <c r="Q393" s="100"/>
      <c r="R393" s="100"/>
      <c r="S393" s="101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1"/>
      <c r="AI393" s="100"/>
      <c r="AJ393" s="100"/>
      <c r="AK393" s="100"/>
      <c r="AL393" s="100"/>
      <c r="AM393" s="100"/>
      <c r="AN393" s="100"/>
      <c r="AO393" s="100"/>
      <c r="AP393" s="100"/>
      <c r="AQ393" s="100"/>
      <c r="AR393" s="100"/>
      <c r="AS393" s="100"/>
      <c r="AT393" s="100"/>
      <c r="AU393" s="100"/>
      <c r="AV393" s="100"/>
      <c r="AW393" s="100"/>
      <c r="AX393" s="100"/>
      <c r="AY393" s="100"/>
      <c r="AZ393" s="100"/>
      <c r="BA393" s="100"/>
      <c r="BB393" s="100"/>
      <c r="BC393" s="100"/>
      <c r="BD393" s="100"/>
      <c r="BE393" s="100"/>
      <c r="BF393" s="100"/>
      <c r="BG393" s="100"/>
      <c r="BH393" s="100"/>
      <c r="BI393" s="100"/>
      <c r="BJ393" s="100"/>
      <c r="BK393" s="100"/>
      <c r="BL393" s="100"/>
      <c r="BM393" s="100"/>
      <c r="BN393" s="100"/>
      <c r="BO393" s="100"/>
      <c r="BP393" s="100"/>
      <c r="BQ393" s="100"/>
      <c r="BR393" s="100"/>
      <c r="BS393" s="100"/>
      <c r="BT393" s="100"/>
      <c r="BU393" s="100"/>
      <c r="BV393" s="100"/>
      <c r="BW393" s="100"/>
      <c r="BX393" s="100"/>
      <c r="BY393" s="100"/>
      <c r="BZ393" s="223"/>
      <c r="CA393" s="224"/>
      <c r="CB393" s="223"/>
      <c r="CC393" s="225"/>
      <c r="CD393" s="225"/>
      <c r="CE393" s="225"/>
      <c r="CF393" s="225"/>
      <c r="CG393" s="225"/>
      <c r="CH393" s="225"/>
      <c r="CI393" s="225"/>
      <c r="CJ393" s="225"/>
      <c r="CK393" s="225"/>
      <c r="CL393" s="225"/>
      <c r="CM393" s="225"/>
      <c r="CN393" s="225"/>
      <c r="CO393" s="225"/>
      <c r="CP393" s="225"/>
      <c r="CQ393" s="225"/>
      <c r="CR393" s="225"/>
      <c r="CS393" s="225"/>
      <c r="CT393" s="225"/>
      <c r="CU393" s="225"/>
      <c r="CV393" s="225"/>
      <c r="CW393" s="225"/>
      <c r="CX393" s="223"/>
      <c r="CY393" s="223"/>
      <c r="CZ393" s="223"/>
      <c r="DA393" s="223"/>
    </row>
    <row r="394">
      <c r="A394" s="100"/>
      <c r="B394" s="100"/>
      <c r="C394" s="100"/>
      <c r="D394" s="103"/>
      <c r="E394" s="101"/>
      <c r="F394" s="100"/>
      <c r="G394" s="100"/>
      <c r="H394" s="100"/>
      <c r="I394" s="103"/>
      <c r="J394" s="100"/>
      <c r="K394" s="100"/>
      <c r="L394" s="101"/>
      <c r="M394" s="102"/>
      <c r="N394" s="103"/>
      <c r="O394" s="100"/>
      <c r="P394" s="100"/>
      <c r="Q394" s="100"/>
      <c r="R394" s="100"/>
      <c r="S394" s="101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1"/>
      <c r="AI394" s="100"/>
      <c r="AJ394" s="100"/>
      <c r="AK394" s="100"/>
      <c r="AL394" s="100"/>
      <c r="AM394" s="100"/>
      <c r="AN394" s="100"/>
      <c r="AO394" s="100"/>
      <c r="AP394" s="100"/>
      <c r="AQ394" s="100"/>
      <c r="AR394" s="100"/>
      <c r="AS394" s="100"/>
      <c r="AT394" s="100"/>
      <c r="AU394" s="100"/>
      <c r="AV394" s="100"/>
      <c r="AW394" s="100"/>
      <c r="AX394" s="100"/>
      <c r="AY394" s="100"/>
      <c r="AZ394" s="100"/>
      <c r="BA394" s="100"/>
      <c r="BB394" s="100"/>
      <c r="BC394" s="100"/>
      <c r="BD394" s="100"/>
      <c r="BE394" s="100"/>
      <c r="BF394" s="100"/>
      <c r="BG394" s="100"/>
      <c r="BH394" s="100"/>
      <c r="BI394" s="100"/>
      <c r="BJ394" s="100"/>
      <c r="BK394" s="100"/>
      <c r="BL394" s="100"/>
      <c r="BM394" s="100"/>
      <c r="BN394" s="100"/>
      <c r="BO394" s="100"/>
      <c r="BP394" s="100"/>
      <c r="BQ394" s="100"/>
      <c r="BR394" s="100"/>
      <c r="BS394" s="100"/>
      <c r="BT394" s="100"/>
      <c r="BU394" s="100"/>
      <c r="BV394" s="100"/>
      <c r="BW394" s="100"/>
      <c r="BX394" s="100"/>
      <c r="BY394" s="100"/>
      <c r="BZ394" s="223"/>
      <c r="CA394" s="224"/>
      <c r="CB394" s="223"/>
      <c r="CC394" s="225"/>
      <c r="CD394" s="225"/>
      <c r="CE394" s="225"/>
      <c r="CF394" s="225"/>
      <c r="CG394" s="225"/>
      <c r="CH394" s="225"/>
      <c r="CI394" s="225"/>
      <c r="CJ394" s="225"/>
      <c r="CK394" s="225"/>
      <c r="CL394" s="225"/>
      <c r="CM394" s="225"/>
      <c r="CN394" s="225"/>
      <c r="CO394" s="225"/>
      <c r="CP394" s="225"/>
      <c r="CQ394" s="225"/>
      <c r="CR394" s="225"/>
      <c r="CS394" s="225"/>
      <c r="CT394" s="225"/>
      <c r="CU394" s="225"/>
      <c r="CV394" s="225"/>
      <c r="CW394" s="225"/>
      <c r="CX394" s="223"/>
      <c r="CY394" s="223"/>
      <c r="CZ394" s="223"/>
      <c r="DA394" s="223"/>
    </row>
    <row r="395">
      <c r="A395" s="100"/>
      <c r="B395" s="100"/>
      <c r="C395" s="100"/>
      <c r="D395" s="103"/>
      <c r="E395" s="101"/>
      <c r="F395" s="100"/>
      <c r="G395" s="100"/>
      <c r="H395" s="100"/>
      <c r="I395" s="103"/>
      <c r="J395" s="100"/>
      <c r="K395" s="100"/>
      <c r="L395" s="101"/>
      <c r="M395" s="102"/>
      <c r="N395" s="103"/>
      <c r="O395" s="100"/>
      <c r="P395" s="100"/>
      <c r="Q395" s="100"/>
      <c r="R395" s="100"/>
      <c r="S395" s="101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1"/>
      <c r="AI395" s="100"/>
      <c r="AJ395" s="100"/>
      <c r="AK395" s="100"/>
      <c r="AL395" s="100"/>
      <c r="AM395" s="100"/>
      <c r="AN395" s="100"/>
      <c r="AO395" s="100"/>
      <c r="AP395" s="100"/>
      <c r="AQ395" s="100"/>
      <c r="AR395" s="100"/>
      <c r="AS395" s="100"/>
      <c r="AT395" s="100"/>
      <c r="AU395" s="100"/>
      <c r="AV395" s="100"/>
      <c r="AW395" s="100"/>
      <c r="AX395" s="100"/>
      <c r="AY395" s="100"/>
      <c r="AZ395" s="100"/>
      <c r="BA395" s="100"/>
      <c r="BB395" s="100"/>
      <c r="BC395" s="100"/>
      <c r="BD395" s="100"/>
      <c r="BE395" s="100"/>
      <c r="BF395" s="100"/>
      <c r="BG395" s="100"/>
      <c r="BH395" s="100"/>
      <c r="BI395" s="100"/>
      <c r="BJ395" s="100"/>
      <c r="BK395" s="100"/>
      <c r="BL395" s="100"/>
      <c r="BM395" s="100"/>
      <c r="BN395" s="100"/>
      <c r="BO395" s="100"/>
      <c r="BP395" s="100"/>
      <c r="BQ395" s="100"/>
      <c r="BR395" s="100"/>
      <c r="BS395" s="100"/>
      <c r="BT395" s="100"/>
      <c r="BU395" s="100"/>
      <c r="BV395" s="100"/>
      <c r="BW395" s="100"/>
      <c r="BX395" s="100"/>
      <c r="BY395" s="100"/>
      <c r="BZ395" s="223"/>
      <c r="CA395" s="224"/>
      <c r="CB395" s="223"/>
      <c r="CC395" s="225"/>
      <c r="CD395" s="225"/>
      <c r="CE395" s="225"/>
      <c r="CF395" s="225"/>
      <c r="CG395" s="225"/>
      <c r="CH395" s="225"/>
      <c r="CI395" s="225"/>
      <c r="CJ395" s="225"/>
      <c r="CK395" s="225"/>
      <c r="CL395" s="225"/>
      <c r="CM395" s="225"/>
      <c r="CN395" s="225"/>
      <c r="CO395" s="225"/>
      <c r="CP395" s="225"/>
      <c r="CQ395" s="225"/>
      <c r="CR395" s="225"/>
      <c r="CS395" s="225"/>
      <c r="CT395" s="225"/>
      <c r="CU395" s="225"/>
      <c r="CV395" s="225"/>
      <c r="CW395" s="225"/>
      <c r="CX395" s="223"/>
      <c r="CY395" s="223"/>
      <c r="CZ395" s="223"/>
      <c r="DA395" s="223"/>
    </row>
    <row r="396">
      <c r="A396" s="100"/>
      <c r="B396" s="100"/>
      <c r="C396" s="100"/>
      <c r="D396" s="103"/>
      <c r="E396" s="101"/>
      <c r="F396" s="100"/>
      <c r="G396" s="100"/>
      <c r="H396" s="100"/>
      <c r="I396" s="103"/>
      <c r="J396" s="100"/>
      <c r="K396" s="100"/>
      <c r="L396" s="101"/>
      <c r="M396" s="102"/>
      <c r="N396" s="103"/>
      <c r="O396" s="100"/>
      <c r="P396" s="100"/>
      <c r="Q396" s="100"/>
      <c r="R396" s="100"/>
      <c r="S396" s="101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1"/>
      <c r="AI396" s="100"/>
      <c r="AJ396" s="100"/>
      <c r="AK396" s="100"/>
      <c r="AL396" s="100"/>
      <c r="AM396" s="100"/>
      <c r="AN396" s="100"/>
      <c r="AO396" s="100"/>
      <c r="AP396" s="100"/>
      <c r="AQ396" s="100"/>
      <c r="AR396" s="100"/>
      <c r="AS396" s="100"/>
      <c r="AT396" s="100"/>
      <c r="AU396" s="100"/>
      <c r="AV396" s="100"/>
      <c r="AW396" s="100"/>
      <c r="AX396" s="100"/>
      <c r="AY396" s="100"/>
      <c r="AZ396" s="100"/>
      <c r="BA396" s="100"/>
      <c r="BB396" s="100"/>
      <c r="BC396" s="100"/>
      <c r="BD396" s="100"/>
      <c r="BE396" s="100"/>
      <c r="BF396" s="100"/>
      <c r="BG396" s="100"/>
      <c r="BH396" s="100"/>
      <c r="BI396" s="100"/>
      <c r="BJ396" s="100"/>
      <c r="BK396" s="100"/>
      <c r="BL396" s="100"/>
      <c r="BM396" s="100"/>
      <c r="BN396" s="100"/>
      <c r="BO396" s="100"/>
      <c r="BP396" s="100"/>
      <c r="BQ396" s="100"/>
      <c r="BR396" s="100"/>
      <c r="BS396" s="100"/>
      <c r="BT396" s="100"/>
      <c r="BU396" s="100"/>
      <c r="BV396" s="100"/>
      <c r="BW396" s="100"/>
      <c r="BX396" s="100"/>
      <c r="BY396" s="100"/>
      <c r="BZ396" s="223"/>
      <c r="CA396" s="224"/>
      <c r="CB396" s="223"/>
      <c r="CC396" s="225"/>
      <c r="CD396" s="225"/>
      <c r="CE396" s="225"/>
      <c r="CF396" s="225"/>
      <c r="CG396" s="225"/>
      <c r="CH396" s="225"/>
      <c r="CI396" s="225"/>
      <c r="CJ396" s="225"/>
      <c r="CK396" s="225"/>
      <c r="CL396" s="225"/>
      <c r="CM396" s="225"/>
      <c r="CN396" s="225"/>
      <c r="CO396" s="225"/>
      <c r="CP396" s="225"/>
      <c r="CQ396" s="225"/>
      <c r="CR396" s="225"/>
      <c r="CS396" s="225"/>
      <c r="CT396" s="225"/>
      <c r="CU396" s="225"/>
      <c r="CV396" s="225"/>
      <c r="CW396" s="225"/>
      <c r="CX396" s="223"/>
      <c r="CY396" s="223"/>
      <c r="CZ396" s="223"/>
      <c r="DA396" s="223"/>
    </row>
    <row r="397">
      <c r="A397" s="100"/>
      <c r="B397" s="100"/>
      <c r="C397" s="100"/>
      <c r="D397" s="103"/>
      <c r="E397" s="101"/>
      <c r="F397" s="100"/>
      <c r="G397" s="100"/>
      <c r="H397" s="100"/>
      <c r="I397" s="103"/>
      <c r="J397" s="100"/>
      <c r="K397" s="100"/>
      <c r="L397" s="101"/>
      <c r="M397" s="102"/>
      <c r="N397" s="103"/>
      <c r="O397" s="100"/>
      <c r="P397" s="100"/>
      <c r="Q397" s="100"/>
      <c r="R397" s="100"/>
      <c r="S397" s="101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1"/>
      <c r="AI397" s="100"/>
      <c r="AJ397" s="100"/>
      <c r="AK397" s="100"/>
      <c r="AL397" s="100"/>
      <c r="AM397" s="100"/>
      <c r="AN397" s="100"/>
      <c r="AO397" s="100"/>
      <c r="AP397" s="100"/>
      <c r="AQ397" s="100"/>
      <c r="AR397" s="100"/>
      <c r="AS397" s="100"/>
      <c r="AT397" s="100"/>
      <c r="AU397" s="100"/>
      <c r="AV397" s="100"/>
      <c r="AW397" s="100"/>
      <c r="AX397" s="100"/>
      <c r="AY397" s="100"/>
      <c r="AZ397" s="100"/>
      <c r="BA397" s="100"/>
      <c r="BB397" s="100"/>
      <c r="BC397" s="100"/>
      <c r="BD397" s="100"/>
      <c r="BE397" s="100"/>
      <c r="BF397" s="100"/>
      <c r="BG397" s="100"/>
      <c r="BH397" s="100"/>
      <c r="BI397" s="100"/>
      <c r="BJ397" s="100"/>
      <c r="BK397" s="100"/>
      <c r="BL397" s="100"/>
      <c r="BM397" s="100"/>
      <c r="BN397" s="100"/>
      <c r="BO397" s="100"/>
      <c r="BP397" s="100"/>
      <c r="BQ397" s="100"/>
      <c r="BR397" s="100"/>
      <c r="BS397" s="100"/>
      <c r="BT397" s="100"/>
      <c r="BU397" s="100"/>
      <c r="BV397" s="100"/>
      <c r="BW397" s="100"/>
      <c r="BX397" s="100"/>
      <c r="BY397" s="100"/>
      <c r="BZ397" s="223"/>
      <c r="CA397" s="224"/>
      <c r="CB397" s="223"/>
      <c r="CC397" s="225"/>
      <c r="CD397" s="225"/>
      <c r="CE397" s="225"/>
      <c r="CF397" s="225"/>
      <c r="CG397" s="225"/>
      <c r="CH397" s="225"/>
      <c r="CI397" s="225"/>
      <c r="CJ397" s="225"/>
      <c r="CK397" s="225"/>
      <c r="CL397" s="225"/>
      <c r="CM397" s="225"/>
      <c r="CN397" s="225"/>
      <c r="CO397" s="225"/>
      <c r="CP397" s="225"/>
      <c r="CQ397" s="225"/>
      <c r="CR397" s="225"/>
      <c r="CS397" s="225"/>
      <c r="CT397" s="225"/>
      <c r="CU397" s="225"/>
      <c r="CV397" s="225"/>
      <c r="CW397" s="225"/>
      <c r="CX397" s="223"/>
      <c r="CY397" s="223"/>
      <c r="CZ397" s="223"/>
      <c r="DA397" s="223"/>
    </row>
    <row r="398">
      <c r="A398" s="100"/>
      <c r="B398" s="100"/>
      <c r="C398" s="100"/>
      <c r="D398" s="103"/>
      <c r="E398" s="101"/>
      <c r="F398" s="100"/>
      <c r="G398" s="100"/>
      <c r="H398" s="100"/>
      <c r="I398" s="103"/>
      <c r="J398" s="100"/>
      <c r="K398" s="100"/>
      <c r="L398" s="101"/>
      <c r="M398" s="102"/>
      <c r="N398" s="103"/>
      <c r="O398" s="100"/>
      <c r="P398" s="100"/>
      <c r="Q398" s="100"/>
      <c r="R398" s="100"/>
      <c r="S398" s="101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1"/>
      <c r="AI398" s="100"/>
      <c r="AJ398" s="100"/>
      <c r="AK398" s="100"/>
      <c r="AL398" s="100"/>
      <c r="AM398" s="100"/>
      <c r="AN398" s="100"/>
      <c r="AO398" s="100"/>
      <c r="AP398" s="100"/>
      <c r="AQ398" s="100"/>
      <c r="AR398" s="100"/>
      <c r="AS398" s="100"/>
      <c r="AT398" s="100"/>
      <c r="AU398" s="100"/>
      <c r="AV398" s="100"/>
      <c r="AW398" s="100"/>
      <c r="AX398" s="100"/>
      <c r="AY398" s="100"/>
      <c r="AZ398" s="100"/>
      <c r="BA398" s="100"/>
      <c r="BB398" s="100"/>
      <c r="BC398" s="100"/>
      <c r="BD398" s="100"/>
      <c r="BE398" s="100"/>
      <c r="BF398" s="100"/>
      <c r="BG398" s="100"/>
      <c r="BH398" s="100"/>
      <c r="BI398" s="100"/>
      <c r="BJ398" s="100"/>
      <c r="BK398" s="100"/>
      <c r="BL398" s="100"/>
      <c r="BM398" s="100"/>
      <c r="BN398" s="100"/>
      <c r="BO398" s="100"/>
      <c r="BP398" s="100"/>
      <c r="BQ398" s="100"/>
      <c r="BR398" s="100"/>
      <c r="BS398" s="100"/>
      <c r="BT398" s="100"/>
      <c r="BU398" s="100"/>
      <c r="BV398" s="100"/>
      <c r="BW398" s="100"/>
      <c r="BX398" s="100"/>
      <c r="BY398" s="100"/>
      <c r="BZ398" s="223"/>
      <c r="CA398" s="224"/>
      <c r="CB398" s="223"/>
      <c r="CC398" s="225"/>
      <c r="CD398" s="225"/>
      <c r="CE398" s="225"/>
      <c r="CF398" s="225"/>
      <c r="CG398" s="225"/>
      <c r="CH398" s="225"/>
      <c r="CI398" s="225"/>
      <c r="CJ398" s="225"/>
      <c r="CK398" s="225"/>
      <c r="CL398" s="225"/>
      <c r="CM398" s="225"/>
      <c r="CN398" s="225"/>
      <c r="CO398" s="225"/>
      <c r="CP398" s="225"/>
      <c r="CQ398" s="225"/>
      <c r="CR398" s="225"/>
      <c r="CS398" s="225"/>
      <c r="CT398" s="225"/>
      <c r="CU398" s="225"/>
      <c r="CV398" s="225"/>
      <c r="CW398" s="225"/>
      <c r="CX398" s="223"/>
      <c r="CY398" s="223"/>
      <c r="CZ398" s="223"/>
      <c r="DA398" s="223"/>
    </row>
    <row r="399">
      <c r="A399" s="100"/>
      <c r="B399" s="100"/>
      <c r="C399" s="100"/>
      <c r="D399" s="103"/>
      <c r="E399" s="101"/>
      <c r="F399" s="100"/>
      <c r="G399" s="100"/>
      <c r="H399" s="100"/>
      <c r="I399" s="103"/>
      <c r="J399" s="100"/>
      <c r="K399" s="100"/>
      <c r="L399" s="101"/>
      <c r="M399" s="102"/>
      <c r="N399" s="103"/>
      <c r="O399" s="100"/>
      <c r="P399" s="100"/>
      <c r="Q399" s="100"/>
      <c r="R399" s="100"/>
      <c r="S399" s="101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1"/>
      <c r="AI399" s="100"/>
      <c r="AJ399" s="100"/>
      <c r="AK399" s="100"/>
      <c r="AL399" s="100"/>
      <c r="AM399" s="100"/>
      <c r="AN399" s="100"/>
      <c r="AO399" s="100"/>
      <c r="AP399" s="100"/>
      <c r="AQ399" s="100"/>
      <c r="AR399" s="100"/>
      <c r="AS399" s="100"/>
      <c r="AT399" s="100"/>
      <c r="AU399" s="100"/>
      <c r="AV399" s="100"/>
      <c r="AW399" s="100"/>
      <c r="AX399" s="100"/>
      <c r="AY399" s="100"/>
      <c r="AZ399" s="100"/>
      <c r="BA399" s="100"/>
      <c r="BB399" s="100"/>
      <c r="BC399" s="100"/>
      <c r="BD399" s="100"/>
      <c r="BE399" s="100"/>
      <c r="BF399" s="100"/>
      <c r="BG399" s="100"/>
      <c r="BH399" s="100"/>
      <c r="BI399" s="100"/>
      <c r="BJ399" s="100"/>
      <c r="BK399" s="100"/>
      <c r="BL399" s="100"/>
      <c r="BM399" s="100"/>
      <c r="BN399" s="100"/>
      <c r="BO399" s="100"/>
      <c r="BP399" s="100"/>
      <c r="BQ399" s="100"/>
      <c r="BR399" s="100"/>
      <c r="BS399" s="100"/>
      <c r="BT399" s="100"/>
      <c r="BU399" s="100"/>
      <c r="BV399" s="100"/>
      <c r="BW399" s="100"/>
      <c r="BX399" s="100"/>
      <c r="BY399" s="100"/>
      <c r="BZ399" s="223"/>
      <c r="CA399" s="224"/>
      <c r="CB399" s="223"/>
      <c r="CC399" s="225"/>
      <c r="CD399" s="225"/>
      <c r="CE399" s="225"/>
      <c r="CF399" s="225"/>
      <c r="CG399" s="225"/>
      <c r="CH399" s="225"/>
      <c r="CI399" s="225"/>
      <c r="CJ399" s="225"/>
      <c r="CK399" s="225"/>
      <c r="CL399" s="225"/>
      <c r="CM399" s="225"/>
      <c r="CN399" s="225"/>
      <c r="CO399" s="225"/>
      <c r="CP399" s="225"/>
      <c r="CQ399" s="225"/>
      <c r="CR399" s="225"/>
      <c r="CS399" s="225"/>
      <c r="CT399" s="225"/>
      <c r="CU399" s="225"/>
      <c r="CV399" s="225"/>
      <c r="CW399" s="225"/>
      <c r="CX399" s="223"/>
      <c r="CY399" s="223"/>
      <c r="CZ399" s="223"/>
      <c r="DA399" s="223"/>
    </row>
    <row r="400">
      <c r="A400" s="100"/>
      <c r="B400" s="100"/>
      <c r="C400" s="100"/>
      <c r="D400" s="103"/>
      <c r="E400" s="101"/>
      <c r="F400" s="100"/>
      <c r="G400" s="100"/>
      <c r="H400" s="100"/>
      <c r="I400" s="103"/>
      <c r="J400" s="100"/>
      <c r="K400" s="100"/>
      <c r="L400" s="101"/>
      <c r="M400" s="102"/>
      <c r="N400" s="103"/>
      <c r="O400" s="100"/>
      <c r="P400" s="100"/>
      <c r="Q400" s="100"/>
      <c r="R400" s="100"/>
      <c r="S400" s="101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1"/>
      <c r="AI400" s="100"/>
      <c r="AJ400" s="100"/>
      <c r="AK400" s="100"/>
      <c r="AL400" s="100"/>
      <c r="AM400" s="100"/>
      <c r="AN400" s="100"/>
      <c r="AO400" s="100"/>
      <c r="AP400" s="100"/>
      <c r="AQ400" s="100"/>
      <c r="AR400" s="100"/>
      <c r="AS400" s="100"/>
      <c r="AT400" s="100"/>
      <c r="AU400" s="100"/>
      <c r="AV400" s="100"/>
      <c r="AW400" s="100"/>
      <c r="AX400" s="100"/>
      <c r="AY400" s="100"/>
      <c r="AZ400" s="100"/>
      <c r="BA400" s="100"/>
      <c r="BB400" s="100"/>
      <c r="BC400" s="100"/>
      <c r="BD400" s="100"/>
      <c r="BE400" s="100"/>
      <c r="BF400" s="100"/>
      <c r="BG400" s="100"/>
      <c r="BH400" s="100"/>
      <c r="BI400" s="100"/>
      <c r="BJ400" s="100"/>
      <c r="BK400" s="100"/>
      <c r="BL400" s="100"/>
      <c r="BM400" s="100"/>
      <c r="BN400" s="100"/>
      <c r="BO400" s="100"/>
      <c r="BP400" s="100"/>
      <c r="BQ400" s="100"/>
      <c r="BR400" s="100"/>
      <c r="BS400" s="100"/>
      <c r="BT400" s="100"/>
      <c r="BU400" s="100"/>
      <c r="BV400" s="100"/>
      <c r="BW400" s="100"/>
      <c r="BX400" s="100"/>
      <c r="BY400" s="100"/>
      <c r="BZ400" s="223"/>
      <c r="CA400" s="224"/>
      <c r="CB400" s="223"/>
      <c r="CC400" s="225"/>
      <c r="CD400" s="225"/>
      <c r="CE400" s="225"/>
      <c r="CF400" s="225"/>
      <c r="CG400" s="225"/>
      <c r="CH400" s="225"/>
      <c r="CI400" s="225"/>
      <c r="CJ400" s="225"/>
      <c r="CK400" s="225"/>
      <c r="CL400" s="225"/>
      <c r="CM400" s="225"/>
      <c r="CN400" s="225"/>
      <c r="CO400" s="225"/>
      <c r="CP400" s="225"/>
      <c r="CQ400" s="225"/>
      <c r="CR400" s="225"/>
      <c r="CS400" s="225"/>
      <c r="CT400" s="225"/>
      <c r="CU400" s="225"/>
      <c r="CV400" s="225"/>
      <c r="CW400" s="225"/>
      <c r="CX400" s="223"/>
      <c r="CY400" s="223"/>
      <c r="CZ400" s="223"/>
      <c r="DA400" s="223"/>
    </row>
    <row r="401">
      <c r="A401" s="100"/>
      <c r="B401" s="100"/>
      <c r="C401" s="100"/>
      <c r="D401" s="103"/>
      <c r="E401" s="101"/>
      <c r="F401" s="100"/>
      <c r="G401" s="100"/>
      <c r="H401" s="100"/>
      <c r="I401" s="103"/>
      <c r="J401" s="100"/>
      <c r="K401" s="100"/>
      <c r="L401" s="101"/>
      <c r="M401" s="102"/>
      <c r="N401" s="103"/>
      <c r="O401" s="100"/>
      <c r="P401" s="100"/>
      <c r="Q401" s="100"/>
      <c r="R401" s="100"/>
      <c r="S401" s="101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1"/>
      <c r="AI401" s="100"/>
      <c r="AJ401" s="100"/>
      <c r="AK401" s="100"/>
      <c r="AL401" s="100"/>
      <c r="AM401" s="100"/>
      <c r="AN401" s="100"/>
      <c r="AO401" s="100"/>
      <c r="AP401" s="100"/>
      <c r="AQ401" s="100"/>
      <c r="AR401" s="100"/>
      <c r="AS401" s="100"/>
      <c r="AT401" s="100"/>
      <c r="AU401" s="100"/>
      <c r="AV401" s="100"/>
      <c r="AW401" s="100"/>
      <c r="AX401" s="100"/>
      <c r="AY401" s="100"/>
      <c r="AZ401" s="100"/>
      <c r="BA401" s="100"/>
      <c r="BB401" s="100"/>
      <c r="BC401" s="100"/>
      <c r="BD401" s="100"/>
      <c r="BE401" s="100"/>
      <c r="BF401" s="100"/>
      <c r="BG401" s="100"/>
      <c r="BH401" s="100"/>
      <c r="BI401" s="100"/>
      <c r="BJ401" s="100"/>
      <c r="BK401" s="100"/>
      <c r="BL401" s="100"/>
      <c r="BM401" s="100"/>
      <c r="BN401" s="100"/>
      <c r="BO401" s="100"/>
      <c r="BP401" s="100"/>
      <c r="BQ401" s="100"/>
      <c r="BR401" s="100"/>
      <c r="BS401" s="100"/>
      <c r="BT401" s="100"/>
      <c r="BU401" s="100"/>
      <c r="BV401" s="100"/>
      <c r="BW401" s="100"/>
      <c r="BX401" s="100"/>
      <c r="BY401" s="100"/>
      <c r="BZ401" s="223"/>
      <c r="CA401" s="224"/>
      <c r="CB401" s="223"/>
      <c r="CC401" s="225"/>
      <c r="CD401" s="225"/>
      <c r="CE401" s="225"/>
      <c r="CF401" s="225"/>
      <c r="CG401" s="225"/>
      <c r="CH401" s="225"/>
      <c r="CI401" s="225"/>
      <c r="CJ401" s="225"/>
      <c r="CK401" s="225"/>
      <c r="CL401" s="225"/>
      <c r="CM401" s="225"/>
      <c r="CN401" s="225"/>
      <c r="CO401" s="225"/>
      <c r="CP401" s="225"/>
      <c r="CQ401" s="225"/>
      <c r="CR401" s="225"/>
      <c r="CS401" s="225"/>
      <c r="CT401" s="225"/>
      <c r="CU401" s="225"/>
      <c r="CV401" s="225"/>
      <c r="CW401" s="225"/>
      <c r="CX401" s="223"/>
      <c r="CY401" s="223"/>
      <c r="CZ401" s="223"/>
      <c r="DA401" s="223"/>
    </row>
    <row r="402">
      <c r="A402" s="100"/>
      <c r="B402" s="100"/>
      <c r="C402" s="100"/>
      <c r="D402" s="103"/>
      <c r="E402" s="101"/>
      <c r="F402" s="100"/>
      <c r="G402" s="100"/>
      <c r="H402" s="100"/>
      <c r="I402" s="103"/>
      <c r="J402" s="100"/>
      <c r="K402" s="100"/>
      <c r="L402" s="101"/>
      <c r="M402" s="102"/>
      <c r="N402" s="103"/>
      <c r="O402" s="100"/>
      <c r="P402" s="100"/>
      <c r="Q402" s="100"/>
      <c r="R402" s="100"/>
      <c r="S402" s="101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1"/>
      <c r="AI402" s="100"/>
      <c r="AJ402" s="100"/>
      <c r="AK402" s="100"/>
      <c r="AL402" s="100"/>
      <c r="AM402" s="100"/>
      <c r="AN402" s="100"/>
      <c r="AO402" s="100"/>
      <c r="AP402" s="100"/>
      <c r="AQ402" s="100"/>
      <c r="AR402" s="100"/>
      <c r="AS402" s="100"/>
      <c r="AT402" s="100"/>
      <c r="AU402" s="100"/>
      <c r="AV402" s="100"/>
      <c r="AW402" s="100"/>
      <c r="AX402" s="100"/>
      <c r="AY402" s="100"/>
      <c r="AZ402" s="100"/>
      <c r="BA402" s="100"/>
      <c r="BB402" s="100"/>
      <c r="BC402" s="100"/>
      <c r="BD402" s="100"/>
      <c r="BE402" s="100"/>
      <c r="BF402" s="100"/>
      <c r="BG402" s="100"/>
      <c r="BH402" s="100"/>
      <c r="BI402" s="100"/>
      <c r="BJ402" s="100"/>
      <c r="BK402" s="100"/>
      <c r="BL402" s="100"/>
      <c r="BM402" s="100"/>
      <c r="BN402" s="100"/>
      <c r="BO402" s="100"/>
      <c r="BP402" s="100"/>
      <c r="BQ402" s="100"/>
      <c r="BR402" s="100"/>
      <c r="BS402" s="100"/>
      <c r="BT402" s="100"/>
      <c r="BU402" s="100"/>
      <c r="BV402" s="100"/>
      <c r="BW402" s="100"/>
      <c r="BX402" s="100"/>
      <c r="BY402" s="100"/>
      <c r="BZ402" s="223"/>
      <c r="CA402" s="224"/>
      <c r="CB402" s="223"/>
      <c r="CC402" s="225"/>
      <c r="CD402" s="225"/>
      <c r="CE402" s="225"/>
      <c r="CF402" s="225"/>
      <c r="CG402" s="225"/>
      <c r="CH402" s="225"/>
      <c r="CI402" s="225"/>
      <c r="CJ402" s="225"/>
      <c r="CK402" s="225"/>
      <c r="CL402" s="225"/>
      <c r="CM402" s="225"/>
      <c r="CN402" s="225"/>
      <c r="CO402" s="225"/>
      <c r="CP402" s="225"/>
      <c r="CQ402" s="225"/>
      <c r="CR402" s="225"/>
      <c r="CS402" s="225"/>
      <c r="CT402" s="225"/>
      <c r="CU402" s="225"/>
      <c r="CV402" s="225"/>
      <c r="CW402" s="225"/>
      <c r="CX402" s="223"/>
      <c r="CY402" s="223"/>
      <c r="CZ402" s="223"/>
      <c r="DA402" s="223"/>
    </row>
    <row r="403">
      <c r="A403" s="100"/>
      <c r="B403" s="100"/>
      <c r="C403" s="100"/>
      <c r="D403" s="103"/>
      <c r="E403" s="101"/>
      <c r="F403" s="100"/>
      <c r="G403" s="100"/>
      <c r="H403" s="100"/>
      <c r="I403" s="103"/>
      <c r="J403" s="100"/>
      <c r="K403" s="100"/>
      <c r="L403" s="101"/>
      <c r="M403" s="102"/>
      <c r="N403" s="103"/>
      <c r="O403" s="100"/>
      <c r="P403" s="100"/>
      <c r="Q403" s="100"/>
      <c r="R403" s="100"/>
      <c r="S403" s="101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1"/>
      <c r="AI403" s="100"/>
      <c r="AJ403" s="100"/>
      <c r="AK403" s="100"/>
      <c r="AL403" s="100"/>
      <c r="AM403" s="100"/>
      <c r="AN403" s="100"/>
      <c r="AO403" s="100"/>
      <c r="AP403" s="100"/>
      <c r="AQ403" s="100"/>
      <c r="AR403" s="100"/>
      <c r="AS403" s="100"/>
      <c r="AT403" s="100"/>
      <c r="AU403" s="100"/>
      <c r="AV403" s="100"/>
      <c r="AW403" s="100"/>
      <c r="AX403" s="100"/>
      <c r="AY403" s="100"/>
      <c r="AZ403" s="100"/>
      <c r="BA403" s="100"/>
      <c r="BB403" s="100"/>
      <c r="BC403" s="100"/>
      <c r="BD403" s="100"/>
      <c r="BE403" s="100"/>
      <c r="BF403" s="100"/>
      <c r="BG403" s="100"/>
      <c r="BH403" s="100"/>
      <c r="BI403" s="100"/>
      <c r="BJ403" s="100"/>
      <c r="BK403" s="100"/>
      <c r="BL403" s="100"/>
      <c r="BM403" s="100"/>
      <c r="BN403" s="100"/>
      <c r="BO403" s="100"/>
      <c r="BP403" s="100"/>
      <c r="BQ403" s="100"/>
      <c r="BR403" s="100"/>
      <c r="BS403" s="100"/>
      <c r="BT403" s="100"/>
      <c r="BU403" s="100"/>
      <c r="BV403" s="100"/>
      <c r="BW403" s="100"/>
      <c r="BX403" s="100"/>
      <c r="BY403" s="100"/>
      <c r="BZ403" s="223"/>
      <c r="CA403" s="224"/>
      <c r="CB403" s="223"/>
      <c r="CC403" s="225"/>
      <c r="CD403" s="225"/>
      <c r="CE403" s="225"/>
      <c r="CF403" s="225"/>
      <c r="CG403" s="225"/>
      <c r="CH403" s="225"/>
      <c r="CI403" s="225"/>
      <c r="CJ403" s="225"/>
      <c r="CK403" s="225"/>
      <c r="CL403" s="225"/>
      <c r="CM403" s="225"/>
      <c r="CN403" s="225"/>
      <c r="CO403" s="225"/>
      <c r="CP403" s="225"/>
      <c r="CQ403" s="225"/>
      <c r="CR403" s="225"/>
      <c r="CS403" s="225"/>
      <c r="CT403" s="225"/>
      <c r="CU403" s="225"/>
      <c r="CV403" s="225"/>
      <c r="CW403" s="225"/>
      <c r="CX403" s="223"/>
      <c r="CY403" s="223"/>
      <c r="CZ403" s="223"/>
      <c r="DA403" s="223"/>
    </row>
    <row r="404">
      <c r="A404" s="100"/>
      <c r="B404" s="100"/>
      <c r="C404" s="100"/>
      <c r="D404" s="103"/>
      <c r="E404" s="101"/>
      <c r="F404" s="100"/>
      <c r="G404" s="100"/>
      <c r="H404" s="100"/>
      <c r="I404" s="103"/>
      <c r="J404" s="100"/>
      <c r="K404" s="100"/>
      <c r="L404" s="101"/>
      <c r="M404" s="102"/>
      <c r="N404" s="103"/>
      <c r="O404" s="100"/>
      <c r="P404" s="100"/>
      <c r="Q404" s="100"/>
      <c r="R404" s="100"/>
      <c r="S404" s="101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1"/>
      <c r="AI404" s="100"/>
      <c r="AJ404" s="100"/>
      <c r="AK404" s="100"/>
      <c r="AL404" s="100"/>
      <c r="AM404" s="100"/>
      <c r="AN404" s="100"/>
      <c r="AO404" s="100"/>
      <c r="AP404" s="100"/>
      <c r="AQ404" s="100"/>
      <c r="AR404" s="100"/>
      <c r="AS404" s="100"/>
      <c r="AT404" s="100"/>
      <c r="AU404" s="100"/>
      <c r="AV404" s="100"/>
      <c r="AW404" s="100"/>
      <c r="AX404" s="100"/>
      <c r="AY404" s="100"/>
      <c r="AZ404" s="100"/>
      <c r="BA404" s="100"/>
      <c r="BB404" s="100"/>
      <c r="BC404" s="100"/>
      <c r="BD404" s="100"/>
      <c r="BE404" s="100"/>
      <c r="BF404" s="100"/>
      <c r="BG404" s="100"/>
      <c r="BH404" s="100"/>
      <c r="BI404" s="100"/>
      <c r="BJ404" s="100"/>
      <c r="BK404" s="100"/>
      <c r="BL404" s="100"/>
      <c r="BM404" s="100"/>
      <c r="BN404" s="100"/>
      <c r="BO404" s="100"/>
      <c r="BP404" s="100"/>
      <c r="BQ404" s="100"/>
      <c r="BR404" s="100"/>
      <c r="BS404" s="100"/>
      <c r="BT404" s="100"/>
      <c r="BU404" s="100"/>
      <c r="BV404" s="100"/>
      <c r="BW404" s="100"/>
      <c r="BX404" s="100"/>
      <c r="BY404" s="100"/>
      <c r="BZ404" s="223"/>
      <c r="CA404" s="224"/>
      <c r="CB404" s="223"/>
      <c r="CC404" s="225"/>
      <c r="CD404" s="225"/>
      <c r="CE404" s="225"/>
      <c r="CF404" s="225"/>
      <c r="CG404" s="225"/>
      <c r="CH404" s="225"/>
      <c r="CI404" s="225"/>
      <c r="CJ404" s="225"/>
      <c r="CK404" s="225"/>
      <c r="CL404" s="225"/>
      <c r="CM404" s="225"/>
      <c r="CN404" s="225"/>
      <c r="CO404" s="225"/>
      <c r="CP404" s="225"/>
      <c r="CQ404" s="225"/>
      <c r="CR404" s="225"/>
      <c r="CS404" s="225"/>
      <c r="CT404" s="225"/>
      <c r="CU404" s="225"/>
      <c r="CV404" s="225"/>
      <c r="CW404" s="225"/>
      <c r="CX404" s="223"/>
      <c r="CY404" s="223"/>
      <c r="CZ404" s="223"/>
      <c r="DA404" s="223"/>
    </row>
    <row r="405">
      <c r="A405" s="100"/>
      <c r="B405" s="100"/>
      <c r="C405" s="100"/>
      <c r="D405" s="103"/>
      <c r="E405" s="101"/>
      <c r="F405" s="100"/>
      <c r="G405" s="100"/>
      <c r="H405" s="100"/>
      <c r="I405" s="103"/>
      <c r="J405" s="100"/>
      <c r="K405" s="100"/>
      <c r="L405" s="101"/>
      <c r="M405" s="102"/>
      <c r="N405" s="103"/>
      <c r="O405" s="100"/>
      <c r="P405" s="100"/>
      <c r="Q405" s="100"/>
      <c r="R405" s="100"/>
      <c r="S405" s="101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1"/>
      <c r="AI405" s="100"/>
      <c r="AJ405" s="100"/>
      <c r="AK405" s="100"/>
      <c r="AL405" s="100"/>
      <c r="AM405" s="100"/>
      <c r="AN405" s="100"/>
      <c r="AO405" s="100"/>
      <c r="AP405" s="100"/>
      <c r="AQ405" s="100"/>
      <c r="AR405" s="100"/>
      <c r="AS405" s="100"/>
      <c r="AT405" s="100"/>
      <c r="AU405" s="100"/>
      <c r="AV405" s="100"/>
      <c r="AW405" s="100"/>
      <c r="AX405" s="100"/>
      <c r="AY405" s="100"/>
      <c r="AZ405" s="100"/>
      <c r="BA405" s="100"/>
      <c r="BB405" s="100"/>
      <c r="BC405" s="100"/>
      <c r="BD405" s="100"/>
      <c r="BE405" s="100"/>
      <c r="BF405" s="100"/>
      <c r="BG405" s="100"/>
      <c r="BH405" s="100"/>
      <c r="BI405" s="100"/>
      <c r="BJ405" s="100"/>
      <c r="BK405" s="100"/>
      <c r="BL405" s="100"/>
      <c r="BM405" s="100"/>
      <c r="BN405" s="100"/>
      <c r="BO405" s="100"/>
      <c r="BP405" s="100"/>
      <c r="BQ405" s="100"/>
      <c r="BR405" s="100"/>
      <c r="BS405" s="100"/>
      <c r="BT405" s="100"/>
      <c r="BU405" s="100"/>
      <c r="BV405" s="100"/>
      <c r="BW405" s="100"/>
      <c r="BX405" s="100"/>
      <c r="BY405" s="100"/>
      <c r="BZ405" s="223"/>
      <c r="CA405" s="224"/>
      <c r="CB405" s="223"/>
      <c r="CC405" s="225"/>
      <c r="CD405" s="225"/>
      <c r="CE405" s="225"/>
      <c r="CF405" s="225"/>
      <c r="CG405" s="225"/>
      <c r="CH405" s="225"/>
      <c r="CI405" s="225"/>
      <c r="CJ405" s="225"/>
      <c r="CK405" s="225"/>
      <c r="CL405" s="225"/>
      <c r="CM405" s="225"/>
      <c r="CN405" s="225"/>
      <c r="CO405" s="225"/>
      <c r="CP405" s="225"/>
      <c r="CQ405" s="225"/>
      <c r="CR405" s="225"/>
      <c r="CS405" s="225"/>
      <c r="CT405" s="225"/>
      <c r="CU405" s="225"/>
      <c r="CV405" s="225"/>
      <c r="CW405" s="225"/>
      <c r="CX405" s="223"/>
      <c r="CY405" s="223"/>
      <c r="CZ405" s="223"/>
      <c r="DA405" s="223"/>
    </row>
    <row r="406">
      <c r="A406" s="100"/>
      <c r="B406" s="100"/>
      <c r="C406" s="100"/>
      <c r="D406" s="103"/>
      <c r="E406" s="101"/>
      <c r="F406" s="100"/>
      <c r="G406" s="100"/>
      <c r="H406" s="100"/>
      <c r="I406" s="103"/>
      <c r="J406" s="100"/>
      <c r="K406" s="100"/>
      <c r="L406" s="101"/>
      <c r="M406" s="102"/>
      <c r="N406" s="103"/>
      <c r="O406" s="100"/>
      <c r="P406" s="100"/>
      <c r="Q406" s="100"/>
      <c r="R406" s="100"/>
      <c r="S406" s="101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1"/>
      <c r="AI406" s="100"/>
      <c r="AJ406" s="100"/>
      <c r="AK406" s="100"/>
      <c r="AL406" s="100"/>
      <c r="AM406" s="100"/>
      <c r="AN406" s="100"/>
      <c r="AO406" s="100"/>
      <c r="AP406" s="100"/>
      <c r="AQ406" s="100"/>
      <c r="AR406" s="100"/>
      <c r="AS406" s="100"/>
      <c r="AT406" s="100"/>
      <c r="AU406" s="100"/>
      <c r="AV406" s="100"/>
      <c r="AW406" s="100"/>
      <c r="AX406" s="100"/>
      <c r="AY406" s="100"/>
      <c r="AZ406" s="100"/>
      <c r="BA406" s="100"/>
      <c r="BB406" s="100"/>
      <c r="BC406" s="100"/>
      <c r="BD406" s="100"/>
      <c r="BE406" s="100"/>
      <c r="BF406" s="100"/>
      <c r="BG406" s="100"/>
      <c r="BH406" s="100"/>
      <c r="BI406" s="100"/>
      <c r="BJ406" s="100"/>
      <c r="BK406" s="100"/>
      <c r="BL406" s="100"/>
      <c r="BM406" s="100"/>
      <c r="BN406" s="100"/>
      <c r="BO406" s="100"/>
      <c r="BP406" s="100"/>
      <c r="BQ406" s="100"/>
      <c r="BR406" s="100"/>
      <c r="BS406" s="100"/>
      <c r="BT406" s="100"/>
      <c r="BU406" s="100"/>
      <c r="BV406" s="100"/>
      <c r="BW406" s="100"/>
      <c r="BX406" s="100"/>
      <c r="BY406" s="100"/>
      <c r="BZ406" s="223"/>
      <c r="CA406" s="224"/>
      <c r="CB406" s="223"/>
      <c r="CC406" s="225"/>
      <c r="CD406" s="225"/>
      <c r="CE406" s="225"/>
      <c r="CF406" s="225"/>
      <c r="CG406" s="225"/>
      <c r="CH406" s="225"/>
      <c r="CI406" s="225"/>
      <c r="CJ406" s="225"/>
      <c r="CK406" s="225"/>
      <c r="CL406" s="225"/>
      <c r="CM406" s="225"/>
      <c r="CN406" s="225"/>
      <c r="CO406" s="225"/>
      <c r="CP406" s="225"/>
      <c r="CQ406" s="225"/>
      <c r="CR406" s="225"/>
      <c r="CS406" s="225"/>
      <c r="CT406" s="225"/>
      <c r="CU406" s="225"/>
      <c r="CV406" s="225"/>
      <c r="CW406" s="225"/>
      <c r="CX406" s="223"/>
      <c r="CY406" s="223"/>
      <c r="CZ406" s="223"/>
      <c r="DA406" s="223"/>
    </row>
    <row r="407">
      <c r="A407" s="100"/>
      <c r="B407" s="100"/>
      <c r="C407" s="100"/>
      <c r="D407" s="103"/>
      <c r="E407" s="101"/>
      <c r="F407" s="100"/>
      <c r="G407" s="100"/>
      <c r="H407" s="100"/>
      <c r="I407" s="103"/>
      <c r="J407" s="100"/>
      <c r="K407" s="100"/>
      <c r="L407" s="101"/>
      <c r="M407" s="102"/>
      <c r="N407" s="103"/>
      <c r="O407" s="100"/>
      <c r="P407" s="100"/>
      <c r="Q407" s="100"/>
      <c r="R407" s="100"/>
      <c r="S407" s="101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1"/>
      <c r="AI407" s="100"/>
      <c r="AJ407" s="100"/>
      <c r="AK407" s="100"/>
      <c r="AL407" s="100"/>
      <c r="AM407" s="100"/>
      <c r="AN407" s="100"/>
      <c r="AO407" s="100"/>
      <c r="AP407" s="100"/>
      <c r="AQ407" s="100"/>
      <c r="AR407" s="100"/>
      <c r="AS407" s="100"/>
      <c r="AT407" s="100"/>
      <c r="AU407" s="100"/>
      <c r="AV407" s="100"/>
      <c r="AW407" s="100"/>
      <c r="AX407" s="100"/>
      <c r="AY407" s="100"/>
      <c r="AZ407" s="100"/>
      <c r="BA407" s="100"/>
      <c r="BB407" s="100"/>
      <c r="BC407" s="100"/>
      <c r="BD407" s="100"/>
      <c r="BE407" s="100"/>
      <c r="BF407" s="100"/>
      <c r="BG407" s="100"/>
      <c r="BH407" s="100"/>
      <c r="BI407" s="100"/>
      <c r="BJ407" s="100"/>
      <c r="BK407" s="100"/>
      <c r="BL407" s="100"/>
      <c r="BM407" s="100"/>
      <c r="BN407" s="100"/>
      <c r="BO407" s="100"/>
      <c r="BP407" s="100"/>
      <c r="BQ407" s="100"/>
      <c r="BR407" s="100"/>
      <c r="BS407" s="100"/>
      <c r="BT407" s="100"/>
      <c r="BU407" s="100"/>
      <c r="BV407" s="100"/>
      <c r="BW407" s="100"/>
      <c r="BX407" s="100"/>
      <c r="BY407" s="100"/>
      <c r="BZ407" s="223"/>
      <c r="CA407" s="224"/>
      <c r="CB407" s="223"/>
      <c r="CC407" s="225"/>
      <c r="CD407" s="225"/>
      <c r="CE407" s="225"/>
      <c r="CF407" s="225"/>
      <c r="CG407" s="225"/>
      <c r="CH407" s="225"/>
      <c r="CI407" s="225"/>
      <c r="CJ407" s="225"/>
      <c r="CK407" s="225"/>
      <c r="CL407" s="225"/>
      <c r="CM407" s="225"/>
      <c r="CN407" s="225"/>
      <c r="CO407" s="225"/>
      <c r="CP407" s="225"/>
      <c r="CQ407" s="225"/>
      <c r="CR407" s="225"/>
      <c r="CS407" s="225"/>
      <c r="CT407" s="225"/>
      <c r="CU407" s="225"/>
      <c r="CV407" s="225"/>
      <c r="CW407" s="225"/>
      <c r="CX407" s="223"/>
      <c r="CY407" s="223"/>
      <c r="CZ407" s="223"/>
      <c r="DA407" s="223"/>
    </row>
    <row r="408">
      <c r="A408" s="100"/>
      <c r="B408" s="100"/>
      <c r="C408" s="100"/>
      <c r="D408" s="103"/>
      <c r="E408" s="101"/>
      <c r="F408" s="100"/>
      <c r="G408" s="100"/>
      <c r="H408" s="100"/>
      <c r="I408" s="103"/>
      <c r="J408" s="100"/>
      <c r="K408" s="100"/>
      <c r="L408" s="101"/>
      <c r="M408" s="102"/>
      <c r="N408" s="103"/>
      <c r="O408" s="100"/>
      <c r="P408" s="100"/>
      <c r="Q408" s="100"/>
      <c r="R408" s="100"/>
      <c r="S408" s="101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1"/>
      <c r="AI408" s="100"/>
      <c r="AJ408" s="100"/>
      <c r="AK408" s="100"/>
      <c r="AL408" s="100"/>
      <c r="AM408" s="100"/>
      <c r="AN408" s="100"/>
      <c r="AO408" s="100"/>
      <c r="AP408" s="100"/>
      <c r="AQ408" s="100"/>
      <c r="AR408" s="100"/>
      <c r="AS408" s="100"/>
      <c r="AT408" s="100"/>
      <c r="AU408" s="100"/>
      <c r="AV408" s="100"/>
      <c r="AW408" s="100"/>
      <c r="AX408" s="100"/>
      <c r="AY408" s="100"/>
      <c r="AZ408" s="100"/>
      <c r="BA408" s="100"/>
      <c r="BB408" s="100"/>
      <c r="BC408" s="100"/>
      <c r="BD408" s="100"/>
      <c r="BE408" s="100"/>
      <c r="BF408" s="100"/>
      <c r="BG408" s="100"/>
      <c r="BH408" s="100"/>
      <c r="BI408" s="100"/>
      <c r="BJ408" s="100"/>
      <c r="BK408" s="100"/>
      <c r="BL408" s="100"/>
      <c r="BM408" s="100"/>
      <c r="BN408" s="100"/>
      <c r="BO408" s="100"/>
      <c r="BP408" s="100"/>
      <c r="BQ408" s="100"/>
      <c r="BR408" s="100"/>
      <c r="BS408" s="100"/>
      <c r="BT408" s="100"/>
      <c r="BU408" s="100"/>
      <c r="BV408" s="100"/>
      <c r="BW408" s="100"/>
      <c r="BX408" s="100"/>
      <c r="BY408" s="100"/>
      <c r="BZ408" s="223"/>
      <c r="CA408" s="224"/>
      <c r="CB408" s="223"/>
      <c r="CC408" s="225"/>
      <c r="CD408" s="225"/>
      <c r="CE408" s="225"/>
      <c r="CF408" s="225"/>
      <c r="CG408" s="225"/>
      <c r="CH408" s="225"/>
      <c r="CI408" s="225"/>
      <c r="CJ408" s="225"/>
      <c r="CK408" s="225"/>
      <c r="CL408" s="225"/>
      <c r="CM408" s="225"/>
      <c r="CN408" s="225"/>
      <c r="CO408" s="225"/>
      <c r="CP408" s="225"/>
      <c r="CQ408" s="225"/>
      <c r="CR408" s="225"/>
      <c r="CS408" s="225"/>
      <c r="CT408" s="225"/>
      <c r="CU408" s="225"/>
      <c r="CV408" s="225"/>
      <c r="CW408" s="225"/>
      <c r="CX408" s="223"/>
      <c r="CY408" s="223"/>
      <c r="CZ408" s="223"/>
      <c r="DA408" s="223"/>
    </row>
    <row r="409">
      <c r="A409" s="100"/>
      <c r="B409" s="100"/>
      <c r="C409" s="100"/>
      <c r="D409" s="103"/>
      <c r="E409" s="101"/>
      <c r="F409" s="100"/>
      <c r="G409" s="100"/>
      <c r="H409" s="100"/>
      <c r="I409" s="103"/>
      <c r="J409" s="100"/>
      <c r="K409" s="100"/>
      <c r="L409" s="101"/>
      <c r="M409" s="102"/>
      <c r="N409" s="103"/>
      <c r="O409" s="100"/>
      <c r="P409" s="100"/>
      <c r="Q409" s="100"/>
      <c r="R409" s="100"/>
      <c r="S409" s="101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1"/>
      <c r="AI409" s="100"/>
      <c r="AJ409" s="100"/>
      <c r="AK409" s="100"/>
      <c r="AL409" s="100"/>
      <c r="AM409" s="100"/>
      <c r="AN409" s="100"/>
      <c r="AO409" s="100"/>
      <c r="AP409" s="100"/>
      <c r="AQ409" s="100"/>
      <c r="AR409" s="100"/>
      <c r="AS409" s="100"/>
      <c r="AT409" s="100"/>
      <c r="AU409" s="100"/>
      <c r="AV409" s="100"/>
      <c r="AW409" s="100"/>
      <c r="AX409" s="100"/>
      <c r="AY409" s="100"/>
      <c r="AZ409" s="100"/>
      <c r="BA409" s="100"/>
      <c r="BB409" s="100"/>
      <c r="BC409" s="100"/>
      <c r="BD409" s="100"/>
      <c r="BE409" s="100"/>
      <c r="BF409" s="100"/>
      <c r="BG409" s="100"/>
      <c r="BH409" s="100"/>
      <c r="BI409" s="100"/>
      <c r="BJ409" s="100"/>
      <c r="BK409" s="100"/>
      <c r="BL409" s="100"/>
      <c r="BM409" s="100"/>
      <c r="BN409" s="100"/>
      <c r="BO409" s="100"/>
      <c r="BP409" s="100"/>
      <c r="BQ409" s="100"/>
      <c r="BR409" s="100"/>
      <c r="BS409" s="100"/>
      <c r="BT409" s="100"/>
      <c r="BU409" s="100"/>
      <c r="BV409" s="100"/>
      <c r="BW409" s="100"/>
      <c r="BX409" s="100"/>
      <c r="BY409" s="100"/>
      <c r="BZ409" s="223"/>
      <c r="CA409" s="224"/>
      <c r="CB409" s="223"/>
      <c r="CC409" s="225"/>
      <c r="CD409" s="225"/>
      <c r="CE409" s="225"/>
      <c r="CF409" s="225"/>
      <c r="CG409" s="225"/>
      <c r="CH409" s="225"/>
      <c r="CI409" s="225"/>
      <c r="CJ409" s="225"/>
      <c r="CK409" s="225"/>
      <c r="CL409" s="225"/>
      <c r="CM409" s="225"/>
      <c r="CN409" s="225"/>
      <c r="CO409" s="225"/>
      <c r="CP409" s="225"/>
      <c r="CQ409" s="225"/>
      <c r="CR409" s="225"/>
      <c r="CS409" s="225"/>
      <c r="CT409" s="225"/>
      <c r="CU409" s="225"/>
      <c r="CV409" s="225"/>
      <c r="CW409" s="225"/>
      <c r="CX409" s="223"/>
      <c r="CY409" s="223"/>
      <c r="CZ409" s="223"/>
      <c r="DA409" s="223"/>
    </row>
    <row r="410">
      <c r="A410" s="100"/>
      <c r="B410" s="100"/>
      <c r="C410" s="100"/>
      <c r="D410" s="103"/>
      <c r="E410" s="101"/>
      <c r="F410" s="100"/>
      <c r="G410" s="100"/>
      <c r="H410" s="100"/>
      <c r="I410" s="103"/>
      <c r="J410" s="100"/>
      <c r="K410" s="100"/>
      <c r="L410" s="101"/>
      <c r="M410" s="102"/>
      <c r="N410" s="103"/>
      <c r="O410" s="100"/>
      <c r="P410" s="100"/>
      <c r="Q410" s="100"/>
      <c r="R410" s="100"/>
      <c r="S410" s="101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1"/>
      <c r="AI410" s="100"/>
      <c r="AJ410" s="100"/>
      <c r="AK410" s="100"/>
      <c r="AL410" s="100"/>
      <c r="AM410" s="100"/>
      <c r="AN410" s="100"/>
      <c r="AO410" s="100"/>
      <c r="AP410" s="100"/>
      <c r="AQ410" s="100"/>
      <c r="AR410" s="100"/>
      <c r="AS410" s="100"/>
      <c r="AT410" s="100"/>
      <c r="AU410" s="100"/>
      <c r="AV410" s="100"/>
      <c r="AW410" s="100"/>
      <c r="AX410" s="100"/>
      <c r="AY410" s="100"/>
      <c r="AZ410" s="100"/>
      <c r="BA410" s="100"/>
      <c r="BB410" s="100"/>
      <c r="BC410" s="100"/>
      <c r="BD410" s="100"/>
      <c r="BE410" s="100"/>
      <c r="BF410" s="100"/>
      <c r="BG410" s="100"/>
      <c r="BH410" s="100"/>
      <c r="BI410" s="100"/>
      <c r="BJ410" s="100"/>
      <c r="BK410" s="100"/>
      <c r="BL410" s="100"/>
      <c r="BM410" s="100"/>
      <c r="BN410" s="100"/>
      <c r="BO410" s="100"/>
      <c r="BP410" s="100"/>
      <c r="BQ410" s="100"/>
      <c r="BR410" s="100"/>
      <c r="BS410" s="100"/>
      <c r="BT410" s="100"/>
      <c r="BU410" s="100"/>
      <c r="BV410" s="100"/>
      <c r="BW410" s="100"/>
      <c r="BX410" s="100"/>
      <c r="BY410" s="100"/>
      <c r="BZ410" s="223"/>
      <c r="CA410" s="224"/>
      <c r="CB410" s="223"/>
      <c r="CC410" s="225"/>
      <c r="CD410" s="225"/>
      <c r="CE410" s="225"/>
      <c r="CF410" s="225"/>
      <c r="CG410" s="225"/>
      <c r="CH410" s="225"/>
      <c r="CI410" s="225"/>
      <c r="CJ410" s="225"/>
      <c r="CK410" s="225"/>
      <c r="CL410" s="225"/>
      <c r="CM410" s="225"/>
      <c r="CN410" s="225"/>
      <c r="CO410" s="225"/>
      <c r="CP410" s="225"/>
      <c r="CQ410" s="225"/>
      <c r="CR410" s="225"/>
      <c r="CS410" s="225"/>
      <c r="CT410" s="225"/>
      <c r="CU410" s="225"/>
      <c r="CV410" s="225"/>
      <c r="CW410" s="225"/>
      <c r="CX410" s="223"/>
      <c r="CY410" s="223"/>
      <c r="CZ410" s="223"/>
      <c r="DA410" s="223"/>
    </row>
    <row r="411">
      <c r="A411" s="100"/>
      <c r="B411" s="100"/>
      <c r="C411" s="100"/>
      <c r="D411" s="103"/>
      <c r="E411" s="101"/>
      <c r="F411" s="100"/>
      <c r="G411" s="100"/>
      <c r="H411" s="100"/>
      <c r="I411" s="103"/>
      <c r="J411" s="100"/>
      <c r="K411" s="100"/>
      <c r="L411" s="101"/>
      <c r="M411" s="102"/>
      <c r="N411" s="103"/>
      <c r="O411" s="100"/>
      <c r="P411" s="100"/>
      <c r="Q411" s="100"/>
      <c r="R411" s="100"/>
      <c r="S411" s="101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1"/>
      <c r="AI411" s="100"/>
      <c r="AJ411" s="100"/>
      <c r="AK411" s="100"/>
      <c r="AL411" s="100"/>
      <c r="AM411" s="100"/>
      <c r="AN411" s="100"/>
      <c r="AO411" s="100"/>
      <c r="AP411" s="100"/>
      <c r="AQ411" s="100"/>
      <c r="AR411" s="100"/>
      <c r="AS411" s="100"/>
      <c r="AT411" s="100"/>
      <c r="AU411" s="100"/>
      <c r="AV411" s="100"/>
      <c r="AW411" s="100"/>
      <c r="AX411" s="100"/>
      <c r="AY411" s="100"/>
      <c r="AZ411" s="100"/>
      <c r="BA411" s="100"/>
      <c r="BB411" s="100"/>
      <c r="BC411" s="100"/>
      <c r="BD411" s="100"/>
      <c r="BE411" s="100"/>
      <c r="BF411" s="100"/>
      <c r="BG411" s="100"/>
      <c r="BH411" s="100"/>
      <c r="BI411" s="100"/>
      <c r="BJ411" s="100"/>
      <c r="BK411" s="100"/>
      <c r="BL411" s="100"/>
      <c r="BM411" s="100"/>
      <c r="BN411" s="100"/>
      <c r="BO411" s="100"/>
      <c r="BP411" s="100"/>
      <c r="BQ411" s="100"/>
      <c r="BR411" s="100"/>
      <c r="BS411" s="100"/>
      <c r="BT411" s="100"/>
      <c r="BU411" s="100"/>
      <c r="BV411" s="100"/>
      <c r="BW411" s="100"/>
      <c r="BX411" s="100"/>
      <c r="BY411" s="100"/>
      <c r="BZ411" s="223"/>
      <c r="CA411" s="224"/>
      <c r="CB411" s="223"/>
      <c r="CC411" s="225"/>
      <c r="CD411" s="225"/>
      <c r="CE411" s="225"/>
      <c r="CF411" s="225"/>
      <c r="CG411" s="225"/>
      <c r="CH411" s="225"/>
      <c r="CI411" s="225"/>
      <c r="CJ411" s="225"/>
      <c r="CK411" s="225"/>
      <c r="CL411" s="225"/>
      <c r="CM411" s="225"/>
      <c r="CN411" s="225"/>
      <c r="CO411" s="225"/>
      <c r="CP411" s="225"/>
      <c r="CQ411" s="225"/>
      <c r="CR411" s="225"/>
      <c r="CS411" s="225"/>
      <c r="CT411" s="225"/>
      <c r="CU411" s="225"/>
      <c r="CV411" s="225"/>
      <c r="CW411" s="225"/>
      <c r="CX411" s="223"/>
      <c r="CY411" s="223"/>
      <c r="CZ411" s="223"/>
      <c r="DA411" s="223"/>
    </row>
    <row r="412">
      <c r="A412" s="100"/>
      <c r="B412" s="100"/>
      <c r="C412" s="100"/>
      <c r="D412" s="103"/>
      <c r="E412" s="101"/>
      <c r="F412" s="100"/>
      <c r="G412" s="100"/>
      <c r="H412" s="100"/>
      <c r="I412" s="103"/>
      <c r="J412" s="100"/>
      <c r="K412" s="100"/>
      <c r="L412" s="101"/>
      <c r="M412" s="102"/>
      <c r="N412" s="103"/>
      <c r="O412" s="100"/>
      <c r="P412" s="100"/>
      <c r="Q412" s="100"/>
      <c r="R412" s="100"/>
      <c r="S412" s="101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1"/>
      <c r="AI412" s="100"/>
      <c r="AJ412" s="100"/>
      <c r="AK412" s="100"/>
      <c r="AL412" s="100"/>
      <c r="AM412" s="100"/>
      <c r="AN412" s="100"/>
      <c r="AO412" s="100"/>
      <c r="AP412" s="100"/>
      <c r="AQ412" s="100"/>
      <c r="AR412" s="100"/>
      <c r="AS412" s="100"/>
      <c r="AT412" s="100"/>
      <c r="AU412" s="100"/>
      <c r="AV412" s="100"/>
      <c r="AW412" s="100"/>
      <c r="AX412" s="100"/>
      <c r="AY412" s="100"/>
      <c r="AZ412" s="100"/>
      <c r="BA412" s="100"/>
      <c r="BB412" s="100"/>
      <c r="BC412" s="100"/>
      <c r="BD412" s="100"/>
      <c r="BE412" s="100"/>
      <c r="BF412" s="100"/>
      <c r="BG412" s="100"/>
      <c r="BH412" s="100"/>
      <c r="BI412" s="100"/>
      <c r="BJ412" s="100"/>
      <c r="BK412" s="100"/>
      <c r="BL412" s="100"/>
      <c r="BM412" s="100"/>
      <c r="BN412" s="100"/>
      <c r="BO412" s="100"/>
      <c r="BP412" s="100"/>
      <c r="BQ412" s="100"/>
      <c r="BR412" s="100"/>
      <c r="BS412" s="100"/>
      <c r="BT412" s="100"/>
      <c r="BU412" s="100"/>
      <c r="BV412" s="100"/>
      <c r="BW412" s="100"/>
      <c r="BX412" s="100"/>
      <c r="BY412" s="100"/>
      <c r="BZ412" s="223"/>
      <c r="CA412" s="224"/>
      <c r="CB412" s="223"/>
      <c r="CC412" s="225"/>
      <c r="CD412" s="225"/>
      <c r="CE412" s="225"/>
      <c r="CF412" s="225"/>
      <c r="CG412" s="225"/>
      <c r="CH412" s="225"/>
      <c r="CI412" s="225"/>
      <c r="CJ412" s="225"/>
      <c r="CK412" s="225"/>
      <c r="CL412" s="225"/>
      <c r="CM412" s="225"/>
      <c r="CN412" s="225"/>
      <c r="CO412" s="225"/>
      <c r="CP412" s="225"/>
      <c r="CQ412" s="225"/>
      <c r="CR412" s="225"/>
      <c r="CS412" s="225"/>
      <c r="CT412" s="225"/>
      <c r="CU412" s="225"/>
      <c r="CV412" s="225"/>
      <c r="CW412" s="225"/>
      <c r="CX412" s="223"/>
      <c r="CY412" s="223"/>
      <c r="CZ412" s="223"/>
      <c r="DA412" s="223"/>
    </row>
    <row r="413">
      <c r="A413" s="100"/>
      <c r="B413" s="100"/>
      <c r="C413" s="100"/>
      <c r="D413" s="103"/>
      <c r="E413" s="101"/>
      <c r="F413" s="100"/>
      <c r="G413" s="100"/>
      <c r="H413" s="100"/>
      <c r="I413" s="103"/>
      <c r="J413" s="100"/>
      <c r="K413" s="100"/>
      <c r="L413" s="101"/>
      <c r="M413" s="102"/>
      <c r="N413" s="103"/>
      <c r="O413" s="100"/>
      <c r="P413" s="100"/>
      <c r="Q413" s="100"/>
      <c r="R413" s="100"/>
      <c r="S413" s="101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1"/>
      <c r="AI413" s="100"/>
      <c r="AJ413" s="100"/>
      <c r="AK413" s="100"/>
      <c r="AL413" s="100"/>
      <c r="AM413" s="100"/>
      <c r="AN413" s="100"/>
      <c r="AO413" s="100"/>
      <c r="AP413" s="100"/>
      <c r="AQ413" s="100"/>
      <c r="AR413" s="100"/>
      <c r="AS413" s="100"/>
      <c r="AT413" s="100"/>
      <c r="AU413" s="100"/>
      <c r="AV413" s="100"/>
      <c r="AW413" s="100"/>
      <c r="AX413" s="100"/>
      <c r="AY413" s="100"/>
      <c r="AZ413" s="100"/>
      <c r="BA413" s="100"/>
      <c r="BB413" s="100"/>
      <c r="BC413" s="100"/>
      <c r="BD413" s="100"/>
      <c r="BE413" s="100"/>
      <c r="BF413" s="100"/>
      <c r="BG413" s="100"/>
      <c r="BH413" s="100"/>
      <c r="BI413" s="100"/>
      <c r="BJ413" s="100"/>
      <c r="BK413" s="100"/>
      <c r="BL413" s="100"/>
      <c r="BM413" s="100"/>
      <c r="BN413" s="100"/>
      <c r="BO413" s="100"/>
      <c r="BP413" s="100"/>
      <c r="BQ413" s="100"/>
      <c r="BR413" s="100"/>
      <c r="BS413" s="100"/>
      <c r="BT413" s="100"/>
      <c r="BU413" s="100"/>
      <c r="BV413" s="100"/>
      <c r="BW413" s="100"/>
      <c r="BX413" s="100"/>
      <c r="BY413" s="100"/>
      <c r="BZ413" s="223"/>
      <c r="CA413" s="224"/>
      <c r="CB413" s="223"/>
      <c r="CC413" s="225"/>
      <c r="CD413" s="225"/>
      <c r="CE413" s="225"/>
      <c r="CF413" s="225"/>
      <c r="CG413" s="225"/>
      <c r="CH413" s="225"/>
      <c r="CI413" s="225"/>
      <c r="CJ413" s="225"/>
      <c r="CK413" s="225"/>
      <c r="CL413" s="225"/>
      <c r="CM413" s="225"/>
      <c r="CN413" s="225"/>
      <c r="CO413" s="225"/>
      <c r="CP413" s="225"/>
      <c r="CQ413" s="225"/>
      <c r="CR413" s="225"/>
      <c r="CS413" s="225"/>
      <c r="CT413" s="225"/>
      <c r="CU413" s="225"/>
      <c r="CV413" s="225"/>
      <c r="CW413" s="225"/>
      <c r="CX413" s="223"/>
      <c r="CY413" s="223"/>
      <c r="CZ413" s="223"/>
      <c r="DA413" s="223"/>
    </row>
    <row r="414">
      <c r="A414" s="100"/>
      <c r="B414" s="100"/>
      <c r="C414" s="100"/>
      <c r="D414" s="103"/>
      <c r="E414" s="101"/>
      <c r="F414" s="100"/>
      <c r="G414" s="100"/>
      <c r="H414" s="100"/>
      <c r="I414" s="103"/>
      <c r="J414" s="100"/>
      <c r="K414" s="100"/>
      <c r="L414" s="101"/>
      <c r="M414" s="102"/>
      <c r="N414" s="103"/>
      <c r="O414" s="100"/>
      <c r="P414" s="100"/>
      <c r="Q414" s="100"/>
      <c r="R414" s="100"/>
      <c r="S414" s="101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1"/>
      <c r="AI414" s="100"/>
      <c r="AJ414" s="100"/>
      <c r="AK414" s="100"/>
      <c r="AL414" s="100"/>
      <c r="AM414" s="100"/>
      <c r="AN414" s="100"/>
      <c r="AO414" s="100"/>
      <c r="AP414" s="100"/>
      <c r="AQ414" s="100"/>
      <c r="AR414" s="100"/>
      <c r="AS414" s="100"/>
      <c r="AT414" s="100"/>
      <c r="AU414" s="100"/>
      <c r="AV414" s="100"/>
      <c r="AW414" s="100"/>
      <c r="AX414" s="100"/>
      <c r="AY414" s="100"/>
      <c r="AZ414" s="100"/>
      <c r="BA414" s="100"/>
      <c r="BB414" s="100"/>
      <c r="BC414" s="100"/>
      <c r="BD414" s="100"/>
      <c r="BE414" s="100"/>
      <c r="BF414" s="100"/>
      <c r="BG414" s="100"/>
      <c r="BH414" s="100"/>
      <c r="BI414" s="100"/>
      <c r="BJ414" s="100"/>
      <c r="BK414" s="100"/>
      <c r="BL414" s="100"/>
      <c r="BM414" s="100"/>
      <c r="BN414" s="100"/>
      <c r="BO414" s="100"/>
      <c r="BP414" s="100"/>
      <c r="BQ414" s="100"/>
      <c r="BR414" s="100"/>
      <c r="BS414" s="100"/>
      <c r="BT414" s="100"/>
      <c r="BU414" s="100"/>
      <c r="BV414" s="100"/>
      <c r="BW414" s="100"/>
      <c r="BX414" s="100"/>
      <c r="BY414" s="100"/>
      <c r="BZ414" s="223"/>
      <c r="CA414" s="224"/>
      <c r="CB414" s="223"/>
      <c r="CC414" s="225"/>
      <c r="CD414" s="225"/>
      <c r="CE414" s="225"/>
      <c r="CF414" s="225"/>
      <c r="CG414" s="225"/>
      <c r="CH414" s="225"/>
      <c r="CI414" s="225"/>
      <c r="CJ414" s="225"/>
      <c r="CK414" s="225"/>
      <c r="CL414" s="225"/>
      <c r="CM414" s="225"/>
      <c r="CN414" s="225"/>
      <c r="CO414" s="225"/>
      <c r="CP414" s="225"/>
      <c r="CQ414" s="225"/>
      <c r="CR414" s="225"/>
      <c r="CS414" s="225"/>
      <c r="CT414" s="225"/>
      <c r="CU414" s="225"/>
      <c r="CV414" s="225"/>
      <c r="CW414" s="225"/>
      <c r="CX414" s="223"/>
      <c r="CY414" s="223"/>
      <c r="CZ414" s="223"/>
      <c r="DA414" s="223"/>
    </row>
    <row r="415">
      <c r="A415" s="100"/>
      <c r="B415" s="100"/>
      <c r="C415" s="100"/>
      <c r="D415" s="103"/>
      <c r="E415" s="101"/>
      <c r="F415" s="100"/>
      <c r="G415" s="100"/>
      <c r="H415" s="100"/>
      <c r="I415" s="103"/>
      <c r="J415" s="100"/>
      <c r="K415" s="100"/>
      <c r="L415" s="101"/>
      <c r="M415" s="102"/>
      <c r="N415" s="103"/>
      <c r="O415" s="100"/>
      <c r="P415" s="100"/>
      <c r="Q415" s="100"/>
      <c r="R415" s="100"/>
      <c r="S415" s="101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1"/>
      <c r="AI415" s="100"/>
      <c r="AJ415" s="100"/>
      <c r="AK415" s="100"/>
      <c r="AL415" s="100"/>
      <c r="AM415" s="100"/>
      <c r="AN415" s="100"/>
      <c r="AO415" s="100"/>
      <c r="AP415" s="100"/>
      <c r="AQ415" s="100"/>
      <c r="AR415" s="100"/>
      <c r="AS415" s="100"/>
      <c r="AT415" s="100"/>
      <c r="AU415" s="100"/>
      <c r="AV415" s="100"/>
      <c r="AW415" s="100"/>
      <c r="AX415" s="100"/>
      <c r="AY415" s="100"/>
      <c r="AZ415" s="100"/>
      <c r="BA415" s="100"/>
      <c r="BB415" s="100"/>
      <c r="BC415" s="100"/>
      <c r="BD415" s="100"/>
      <c r="BE415" s="100"/>
      <c r="BF415" s="100"/>
      <c r="BG415" s="100"/>
      <c r="BH415" s="100"/>
      <c r="BI415" s="100"/>
      <c r="BJ415" s="100"/>
      <c r="BK415" s="100"/>
      <c r="BL415" s="100"/>
      <c r="BM415" s="100"/>
      <c r="BN415" s="100"/>
      <c r="BO415" s="100"/>
      <c r="BP415" s="100"/>
      <c r="BQ415" s="100"/>
      <c r="BR415" s="100"/>
      <c r="BS415" s="100"/>
      <c r="BT415" s="100"/>
      <c r="BU415" s="100"/>
      <c r="BV415" s="100"/>
      <c r="BW415" s="100"/>
      <c r="BX415" s="100"/>
      <c r="BY415" s="100"/>
      <c r="BZ415" s="223"/>
      <c r="CA415" s="224"/>
      <c r="CB415" s="223"/>
      <c r="CC415" s="225"/>
      <c r="CD415" s="225"/>
      <c r="CE415" s="225"/>
      <c r="CF415" s="225"/>
      <c r="CG415" s="225"/>
      <c r="CH415" s="225"/>
      <c r="CI415" s="225"/>
      <c r="CJ415" s="225"/>
      <c r="CK415" s="225"/>
      <c r="CL415" s="225"/>
      <c r="CM415" s="225"/>
      <c r="CN415" s="225"/>
      <c r="CO415" s="225"/>
      <c r="CP415" s="225"/>
      <c r="CQ415" s="225"/>
      <c r="CR415" s="225"/>
      <c r="CS415" s="225"/>
      <c r="CT415" s="225"/>
      <c r="CU415" s="225"/>
      <c r="CV415" s="225"/>
      <c r="CW415" s="225"/>
      <c r="CX415" s="223"/>
      <c r="CY415" s="223"/>
      <c r="CZ415" s="223"/>
      <c r="DA415" s="223"/>
    </row>
    <row r="416">
      <c r="A416" s="100"/>
      <c r="B416" s="100"/>
      <c r="C416" s="100"/>
      <c r="D416" s="103"/>
      <c r="E416" s="101"/>
      <c r="F416" s="100"/>
      <c r="G416" s="100"/>
      <c r="H416" s="100"/>
      <c r="I416" s="103"/>
      <c r="J416" s="100"/>
      <c r="K416" s="100"/>
      <c r="L416" s="101"/>
      <c r="M416" s="102"/>
      <c r="N416" s="103"/>
      <c r="O416" s="100"/>
      <c r="P416" s="100"/>
      <c r="Q416" s="100"/>
      <c r="R416" s="100"/>
      <c r="S416" s="101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1"/>
      <c r="AI416" s="100"/>
      <c r="AJ416" s="100"/>
      <c r="AK416" s="100"/>
      <c r="AL416" s="100"/>
      <c r="AM416" s="100"/>
      <c r="AN416" s="100"/>
      <c r="AO416" s="100"/>
      <c r="AP416" s="100"/>
      <c r="AQ416" s="100"/>
      <c r="AR416" s="100"/>
      <c r="AS416" s="100"/>
      <c r="AT416" s="100"/>
      <c r="AU416" s="100"/>
      <c r="AV416" s="100"/>
      <c r="AW416" s="100"/>
      <c r="AX416" s="100"/>
      <c r="AY416" s="100"/>
      <c r="AZ416" s="100"/>
      <c r="BA416" s="100"/>
      <c r="BB416" s="100"/>
      <c r="BC416" s="100"/>
      <c r="BD416" s="100"/>
      <c r="BE416" s="100"/>
      <c r="BF416" s="100"/>
      <c r="BG416" s="100"/>
      <c r="BH416" s="100"/>
      <c r="BI416" s="100"/>
      <c r="BJ416" s="100"/>
      <c r="BK416" s="100"/>
      <c r="BL416" s="100"/>
      <c r="BM416" s="100"/>
      <c r="BN416" s="100"/>
      <c r="BO416" s="100"/>
      <c r="BP416" s="100"/>
      <c r="BQ416" s="100"/>
      <c r="BR416" s="100"/>
      <c r="BS416" s="100"/>
      <c r="BT416" s="100"/>
      <c r="BU416" s="100"/>
      <c r="BV416" s="100"/>
      <c r="BW416" s="100"/>
      <c r="BX416" s="100"/>
      <c r="BY416" s="100"/>
      <c r="BZ416" s="223"/>
      <c r="CA416" s="224"/>
      <c r="CB416" s="223"/>
      <c r="CC416" s="225"/>
      <c r="CD416" s="225"/>
      <c r="CE416" s="225"/>
      <c r="CF416" s="225"/>
      <c r="CG416" s="225"/>
      <c r="CH416" s="225"/>
      <c r="CI416" s="225"/>
      <c r="CJ416" s="225"/>
      <c r="CK416" s="225"/>
      <c r="CL416" s="225"/>
      <c r="CM416" s="225"/>
      <c r="CN416" s="225"/>
      <c r="CO416" s="225"/>
      <c r="CP416" s="225"/>
      <c r="CQ416" s="225"/>
      <c r="CR416" s="225"/>
      <c r="CS416" s="225"/>
      <c r="CT416" s="225"/>
      <c r="CU416" s="225"/>
      <c r="CV416" s="225"/>
      <c r="CW416" s="225"/>
      <c r="CX416" s="223"/>
      <c r="CY416" s="223"/>
      <c r="CZ416" s="223"/>
      <c r="DA416" s="223"/>
    </row>
    <row r="417">
      <c r="A417" s="100"/>
      <c r="B417" s="100"/>
      <c r="C417" s="100"/>
      <c r="D417" s="103"/>
      <c r="E417" s="101"/>
      <c r="F417" s="100"/>
      <c r="G417" s="100"/>
      <c r="H417" s="100"/>
      <c r="I417" s="103"/>
      <c r="J417" s="100"/>
      <c r="K417" s="100"/>
      <c r="L417" s="101"/>
      <c r="M417" s="102"/>
      <c r="N417" s="103"/>
      <c r="O417" s="100"/>
      <c r="P417" s="100"/>
      <c r="Q417" s="100"/>
      <c r="R417" s="100"/>
      <c r="S417" s="101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1"/>
      <c r="AI417" s="100"/>
      <c r="AJ417" s="100"/>
      <c r="AK417" s="100"/>
      <c r="AL417" s="100"/>
      <c r="AM417" s="100"/>
      <c r="AN417" s="100"/>
      <c r="AO417" s="100"/>
      <c r="AP417" s="100"/>
      <c r="AQ417" s="100"/>
      <c r="AR417" s="100"/>
      <c r="AS417" s="100"/>
      <c r="AT417" s="100"/>
      <c r="AU417" s="100"/>
      <c r="AV417" s="100"/>
      <c r="AW417" s="100"/>
      <c r="AX417" s="100"/>
      <c r="AY417" s="100"/>
      <c r="AZ417" s="100"/>
      <c r="BA417" s="100"/>
      <c r="BB417" s="100"/>
      <c r="BC417" s="100"/>
      <c r="BD417" s="100"/>
      <c r="BE417" s="100"/>
      <c r="BF417" s="100"/>
      <c r="BG417" s="100"/>
      <c r="BH417" s="100"/>
      <c r="BI417" s="100"/>
      <c r="BJ417" s="100"/>
      <c r="BK417" s="100"/>
      <c r="BL417" s="100"/>
      <c r="BM417" s="100"/>
      <c r="BN417" s="100"/>
      <c r="BO417" s="100"/>
      <c r="BP417" s="100"/>
      <c r="BQ417" s="100"/>
      <c r="BR417" s="100"/>
      <c r="BS417" s="100"/>
      <c r="BT417" s="100"/>
      <c r="BU417" s="100"/>
      <c r="BV417" s="100"/>
      <c r="BW417" s="100"/>
      <c r="BX417" s="100"/>
      <c r="BY417" s="100"/>
      <c r="BZ417" s="223"/>
      <c r="CA417" s="224"/>
      <c r="CB417" s="223"/>
      <c r="CC417" s="225"/>
      <c r="CD417" s="225"/>
      <c r="CE417" s="225"/>
      <c r="CF417" s="225"/>
      <c r="CG417" s="225"/>
      <c r="CH417" s="225"/>
      <c r="CI417" s="225"/>
      <c r="CJ417" s="225"/>
      <c r="CK417" s="225"/>
      <c r="CL417" s="225"/>
      <c r="CM417" s="225"/>
      <c r="CN417" s="225"/>
      <c r="CO417" s="225"/>
      <c r="CP417" s="225"/>
      <c r="CQ417" s="225"/>
      <c r="CR417" s="225"/>
      <c r="CS417" s="225"/>
      <c r="CT417" s="225"/>
      <c r="CU417" s="225"/>
      <c r="CV417" s="225"/>
      <c r="CW417" s="225"/>
      <c r="CX417" s="223"/>
      <c r="CY417" s="223"/>
      <c r="CZ417" s="223"/>
      <c r="DA417" s="223"/>
    </row>
    <row r="418">
      <c r="A418" s="100"/>
      <c r="B418" s="100"/>
      <c r="C418" s="100"/>
      <c r="D418" s="103"/>
      <c r="E418" s="101"/>
      <c r="F418" s="100"/>
      <c r="G418" s="100"/>
      <c r="H418" s="100"/>
      <c r="I418" s="103"/>
      <c r="J418" s="100"/>
      <c r="K418" s="100"/>
      <c r="L418" s="101"/>
      <c r="M418" s="102"/>
      <c r="N418" s="103"/>
      <c r="O418" s="100"/>
      <c r="P418" s="100"/>
      <c r="Q418" s="100"/>
      <c r="R418" s="100"/>
      <c r="S418" s="101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1"/>
      <c r="AI418" s="100"/>
      <c r="AJ418" s="100"/>
      <c r="AK418" s="100"/>
      <c r="AL418" s="100"/>
      <c r="AM418" s="100"/>
      <c r="AN418" s="100"/>
      <c r="AO418" s="100"/>
      <c r="AP418" s="100"/>
      <c r="AQ418" s="100"/>
      <c r="AR418" s="100"/>
      <c r="AS418" s="100"/>
      <c r="AT418" s="100"/>
      <c r="AU418" s="100"/>
      <c r="AV418" s="100"/>
      <c r="AW418" s="100"/>
      <c r="AX418" s="100"/>
      <c r="AY418" s="100"/>
      <c r="AZ418" s="100"/>
      <c r="BA418" s="100"/>
      <c r="BB418" s="100"/>
      <c r="BC418" s="100"/>
      <c r="BD418" s="100"/>
      <c r="BE418" s="100"/>
      <c r="BF418" s="100"/>
      <c r="BG418" s="100"/>
      <c r="BH418" s="100"/>
      <c r="BI418" s="100"/>
      <c r="BJ418" s="100"/>
      <c r="BK418" s="100"/>
      <c r="BL418" s="100"/>
      <c r="BM418" s="100"/>
      <c r="BN418" s="100"/>
      <c r="BO418" s="100"/>
      <c r="BP418" s="100"/>
      <c r="BQ418" s="100"/>
      <c r="BR418" s="100"/>
      <c r="BS418" s="100"/>
      <c r="BT418" s="100"/>
      <c r="BU418" s="100"/>
      <c r="BV418" s="100"/>
      <c r="BW418" s="100"/>
      <c r="BX418" s="100"/>
      <c r="BY418" s="100"/>
      <c r="BZ418" s="223"/>
      <c r="CA418" s="224"/>
      <c r="CB418" s="223"/>
      <c r="CC418" s="225"/>
      <c r="CD418" s="225"/>
      <c r="CE418" s="225"/>
      <c r="CF418" s="225"/>
      <c r="CG418" s="225"/>
      <c r="CH418" s="225"/>
      <c r="CI418" s="225"/>
      <c r="CJ418" s="225"/>
      <c r="CK418" s="225"/>
      <c r="CL418" s="225"/>
      <c r="CM418" s="225"/>
      <c r="CN418" s="225"/>
      <c r="CO418" s="225"/>
      <c r="CP418" s="225"/>
      <c r="CQ418" s="225"/>
      <c r="CR418" s="225"/>
      <c r="CS418" s="225"/>
      <c r="CT418" s="225"/>
      <c r="CU418" s="225"/>
      <c r="CV418" s="225"/>
      <c r="CW418" s="225"/>
      <c r="CX418" s="223"/>
      <c r="CY418" s="223"/>
      <c r="CZ418" s="223"/>
      <c r="DA418" s="223"/>
    </row>
    <row r="419">
      <c r="A419" s="100"/>
      <c r="B419" s="100"/>
      <c r="C419" s="100"/>
      <c r="D419" s="103"/>
      <c r="E419" s="101"/>
      <c r="F419" s="100"/>
      <c r="G419" s="100"/>
      <c r="H419" s="100"/>
      <c r="I419" s="103"/>
      <c r="J419" s="100"/>
      <c r="K419" s="100"/>
      <c r="L419" s="101"/>
      <c r="M419" s="102"/>
      <c r="N419" s="103"/>
      <c r="O419" s="100"/>
      <c r="P419" s="100"/>
      <c r="Q419" s="100"/>
      <c r="R419" s="100"/>
      <c r="S419" s="101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1"/>
      <c r="AI419" s="100"/>
      <c r="AJ419" s="100"/>
      <c r="AK419" s="100"/>
      <c r="AL419" s="100"/>
      <c r="AM419" s="100"/>
      <c r="AN419" s="100"/>
      <c r="AO419" s="100"/>
      <c r="AP419" s="100"/>
      <c r="AQ419" s="100"/>
      <c r="AR419" s="100"/>
      <c r="AS419" s="100"/>
      <c r="AT419" s="100"/>
      <c r="AU419" s="100"/>
      <c r="AV419" s="100"/>
      <c r="AW419" s="100"/>
      <c r="AX419" s="100"/>
      <c r="AY419" s="100"/>
      <c r="AZ419" s="100"/>
      <c r="BA419" s="100"/>
      <c r="BB419" s="100"/>
      <c r="BC419" s="100"/>
      <c r="BD419" s="100"/>
      <c r="BE419" s="100"/>
      <c r="BF419" s="100"/>
      <c r="BG419" s="100"/>
      <c r="BH419" s="100"/>
      <c r="BI419" s="100"/>
      <c r="BJ419" s="100"/>
      <c r="BK419" s="100"/>
      <c r="BL419" s="100"/>
      <c r="BM419" s="100"/>
      <c r="BN419" s="100"/>
      <c r="BO419" s="100"/>
      <c r="BP419" s="100"/>
      <c r="BQ419" s="100"/>
      <c r="BR419" s="100"/>
      <c r="BS419" s="100"/>
      <c r="BT419" s="100"/>
      <c r="BU419" s="100"/>
      <c r="BV419" s="100"/>
      <c r="BW419" s="100"/>
      <c r="BX419" s="100"/>
      <c r="BY419" s="100"/>
      <c r="BZ419" s="223"/>
      <c r="CA419" s="224"/>
      <c r="CB419" s="223"/>
      <c r="CC419" s="225"/>
      <c r="CD419" s="225"/>
      <c r="CE419" s="225"/>
      <c r="CF419" s="225"/>
      <c r="CG419" s="225"/>
      <c r="CH419" s="225"/>
      <c r="CI419" s="225"/>
      <c r="CJ419" s="225"/>
      <c r="CK419" s="225"/>
      <c r="CL419" s="225"/>
      <c r="CM419" s="225"/>
      <c r="CN419" s="225"/>
      <c r="CO419" s="225"/>
      <c r="CP419" s="225"/>
      <c r="CQ419" s="225"/>
      <c r="CR419" s="225"/>
      <c r="CS419" s="225"/>
      <c r="CT419" s="225"/>
      <c r="CU419" s="225"/>
      <c r="CV419" s="225"/>
      <c r="CW419" s="225"/>
      <c r="CX419" s="223"/>
      <c r="CY419" s="223"/>
      <c r="CZ419" s="223"/>
      <c r="DA419" s="223"/>
    </row>
    <row r="420">
      <c r="A420" s="100"/>
      <c r="B420" s="100"/>
      <c r="C420" s="100"/>
      <c r="D420" s="103"/>
      <c r="E420" s="101"/>
      <c r="F420" s="100"/>
      <c r="G420" s="100"/>
      <c r="H420" s="100"/>
      <c r="I420" s="103"/>
      <c r="J420" s="100"/>
      <c r="K420" s="100"/>
      <c r="L420" s="101"/>
      <c r="M420" s="102"/>
      <c r="N420" s="103"/>
      <c r="O420" s="100"/>
      <c r="P420" s="100"/>
      <c r="Q420" s="100"/>
      <c r="R420" s="100"/>
      <c r="S420" s="101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1"/>
      <c r="AI420" s="100"/>
      <c r="AJ420" s="100"/>
      <c r="AK420" s="100"/>
      <c r="AL420" s="100"/>
      <c r="AM420" s="100"/>
      <c r="AN420" s="100"/>
      <c r="AO420" s="100"/>
      <c r="AP420" s="100"/>
      <c r="AQ420" s="100"/>
      <c r="AR420" s="100"/>
      <c r="AS420" s="100"/>
      <c r="AT420" s="100"/>
      <c r="AU420" s="100"/>
      <c r="AV420" s="100"/>
      <c r="AW420" s="100"/>
      <c r="AX420" s="100"/>
      <c r="AY420" s="100"/>
      <c r="AZ420" s="100"/>
      <c r="BA420" s="100"/>
      <c r="BB420" s="100"/>
      <c r="BC420" s="100"/>
      <c r="BD420" s="100"/>
      <c r="BE420" s="100"/>
      <c r="BF420" s="100"/>
      <c r="BG420" s="100"/>
      <c r="BH420" s="100"/>
      <c r="BI420" s="100"/>
      <c r="BJ420" s="100"/>
      <c r="BK420" s="100"/>
      <c r="BL420" s="100"/>
      <c r="BM420" s="100"/>
      <c r="BN420" s="100"/>
      <c r="BO420" s="100"/>
      <c r="BP420" s="100"/>
      <c r="BQ420" s="100"/>
      <c r="BR420" s="100"/>
      <c r="BS420" s="100"/>
      <c r="BT420" s="100"/>
      <c r="BU420" s="100"/>
      <c r="BV420" s="100"/>
      <c r="BW420" s="100"/>
      <c r="BX420" s="100"/>
      <c r="BY420" s="100"/>
      <c r="BZ420" s="223"/>
      <c r="CA420" s="224"/>
      <c r="CB420" s="223"/>
      <c r="CC420" s="225"/>
      <c r="CD420" s="225"/>
      <c r="CE420" s="225"/>
      <c r="CF420" s="225"/>
      <c r="CG420" s="225"/>
      <c r="CH420" s="225"/>
      <c r="CI420" s="225"/>
      <c r="CJ420" s="225"/>
      <c r="CK420" s="225"/>
      <c r="CL420" s="225"/>
      <c r="CM420" s="225"/>
      <c r="CN420" s="225"/>
      <c r="CO420" s="225"/>
      <c r="CP420" s="225"/>
      <c r="CQ420" s="225"/>
      <c r="CR420" s="225"/>
      <c r="CS420" s="225"/>
      <c r="CT420" s="225"/>
      <c r="CU420" s="225"/>
      <c r="CV420" s="225"/>
      <c r="CW420" s="225"/>
      <c r="CX420" s="223"/>
      <c r="CY420" s="223"/>
      <c r="CZ420" s="223"/>
      <c r="DA420" s="223"/>
    </row>
    <row r="421">
      <c r="A421" s="100"/>
      <c r="B421" s="100"/>
      <c r="C421" s="100"/>
      <c r="D421" s="103"/>
      <c r="E421" s="101"/>
      <c r="F421" s="100"/>
      <c r="G421" s="100"/>
      <c r="H421" s="100"/>
      <c r="I421" s="103"/>
      <c r="J421" s="100"/>
      <c r="K421" s="100"/>
      <c r="L421" s="101"/>
      <c r="M421" s="102"/>
      <c r="N421" s="103"/>
      <c r="O421" s="100"/>
      <c r="P421" s="100"/>
      <c r="Q421" s="100"/>
      <c r="R421" s="100"/>
      <c r="S421" s="101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1"/>
      <c r="AI421" s="100"/>
      <c r="AJ421" s="100"/>
      <c r="AK421" s="100"/>
      <c r="AL421" s="100"/>
      <c r="AM421" s="100"/>
      <c r="AN421" s="100"/>
      <c r="AO421" s="100"/>
      <c r="AP421" s="100"/>
      <c r="AQ421" s="100"/>
      <c r="AR421" s="100"/>
      <c r="AS421" s="100"/>
      <c r="AT421" s="100"/>
      <c r="AU421" s="100"/>
      <c r="AV421" s="100"/>
      <c r="AW421" s="100"/>
      <c r="AX421" s="100"/>
      <c r="AY421" s="100"/>
      <c r="AZ421" s="100"/>
      <c r="BA421" s="100"/>
      <c r="BB421" s="100"/>
      <c r="BC421" s="100"/>
      <c r="BD421" s="100"/>
      <c r="BE421" s="100"/>
      <c r="BF421" s="100"/>
      <c r="BG421" s="100"/>
      <c r="BH421" s="100"/>
      <c r="BI421" s="100"/>
      <c r="BJ421" s="100"/>
      <c r="BK421" s="100"/>
      <c r="BL421" s="100"/>
      <c r="BM421" s="100"/>
      <c r="BN421" s="100"/>
      <c r="BO421" s="100"/>
      <c r="BP421" s="100"/>
      <c r="BQ421" s="100"/>
      <c r="BR421" s="100"/>
      <c r="BS421" s="100"/>
      <c r="BT421" s="100"/>
      <c r="BU421" s="100"/>
      <c r="BV421" s="100"/>
      <c r="BW421" s="100"/>
      <c r="BX421" s="100"/>
      <c r="BY421" s="100"/>
      <c r="BZ421" s="223"/>
      <c r="CA421" s="224"/>
      <c r="CB421" s="223"/>
      <c r="CC421" s="225"/>
      <c r="CD421" s="225"/>
      <c r="CE421" s="225"/>
      <c r="CF421" s="225"/>
      <c r="CG421" s="225"/>
      <c r="CH421" s="225"/>
      <c r="CI421" s="225"/>
      <c r="CJ421" s="225"/>
      <c r="CK421" s="225"/>
      <c r="CL421" s="225"/>
      <c r="CM421" s="225"/>
      <c r="CN421" s="225"/>
      <c r="CO421" s="225"/>
      <c r="CP421" s="225"/>
      <c r="CQ421" s="225"/>
      <c r="CR421" s="225"/>
      <c r="CS421" s="225"/>
      <c r="CT421" s="225"/>
      <c r="CU421" s="225"/>
      <c r="CV421" s="225"/>
      <c r="CW421" s="225"/>
      <c r="CX421" s="223"/>
      <c r="CY421" s="223"/>
      <c r="CZ421" s="223"/>
      <c r="DA421" s="223"/>
    </row>
    <row r="422">
      <c r="A422" s="100"/>
      <c r="B422" s="100"/>
      <c r="C422" s="100"/>
      <c r="D422" s="103"/>
      <c r="E422" s="101"/>
      <c r="F422" s="100"/>
      <c r="G422" s="100"/>
      <c r="H422" s="100"/>
      <c r="I422" s="103"/>
      <c r="J422" s="100"/>
      <c r="K422" s="100"/>
      <c r="L422" s="101"/>
      <c r="M422" s="102"/>
      <c r="N422" s="103"/>
      <c r="O422" s="100"/>
      <c r="P422" s="100"/>
      <c r="Q422" s="100"/>
      <c r="R422" s="100"/>
      <c r="S422" s="101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1"/>
      <c r="AI422" s="100"/>
      <c r="AJ422" s="100"/>
      <c r="AK422" s="100"/>
      <c r="AL422" s="100"/>
      <c r="AM422" s="100"/>
      <c r="AN422" s="100"/>
      <c r="AO422" s="100"/>
      <c r="AP422" s="100"/>
      <c r="AQ422" s="100"/>
      <c r="AR422" s="100"/>
      <c r="AS422" s="100"/>
      <c r="AT422" s="100"/>
      <c r="AU422" s="100"/>
      <c r="AV422" s="100"/>
      <c r="AW422" s="100"/>
      <c r="AX422" s="100"/>
      <c r="AY422" s="100"/>
      <c r="AZ422" s="100"/>
      <c r="BA422" s="100"/>
      <c r="BB422" s="100"/>
      <c r="BC422" s="100"/>
      <c r="BD422" s="100"/>
      <c r="BE422" s="100"/>
      <c r="BF422" s="100"/>
      <c r="BG422" s="100"/>
      <c r="BH422" s="100"/>
      <c r="BI422" s="100"/>
      <c r="BJ422" s="100"/>
      <c r="BK422" s="100"/>
      <c r="BL422" s="100"/>
      <c r="BM422" s="100"/>
      <c r="BN422" s="100"/>
      <c r="BO422" s="100"/>
      <c r="BP422" s="100"/>
      <c r="BQ422" s="100"/>
      <c r="BR422" s="100"/>
      <c r="BS422" s="100"/>
      <c r="BT422" s="100"/>
      <c r="BU422" s="100"/>
      <c r="BV422" s="100"/>
      <c r="BW422" s="100"/>
      <c r="BX422" s="100"/>
      <c r="BY422" s="100"/>
      <c r="BZ422" s="223"/>
      <c r="CA422" s="224"/>
      <c r="CB422" s="223"/>
      <c r="CC422" s="225"/>
      <c r="CD422" s="225"/>
      <c r="CE422" s="225"/>
      <c r="CF422" s="225"/>
      <c r="CG422" s="225"/>
      <c r="CH422" s="225"/>
      <c r="CI422" s="225"/>
      <c r="CJ422" s="225"/>
      <c r="CK422" s="225"/>
      <c r="CL422" s="225"/>
      <c r="CM422" s="225"/>
      <c r="CN422" s="225"/>
      <c r="CO422" s="225"/>
      <c r="CP422" s="225"/>
      <c r="CQ422" s="225"/>
      <c r="CR422" s="225"/>
      <c r="CS422" s="225"/>
      <c r="CT422" s="225"/>
      <c r="CU422" s="225"/>
      <c r="CV422" s="225"/>
      <c r="CW422" s="225"/>
      <c r="CX422" s="223"/>
      <c r="CY422" s="223"/>
      <c r="CZ422" s="223"/>
      <c r="DA422" s="223"/>
    </row>
    <row r="423">
      <c r="A423" s="100"/>
      <c r="B423" s="100"/>
      <c r="C423" s="100"/>
      <c r="D423" s="103"/>
      <c r="E423" s="101"/>
      <c r="F423" s="100"/>
      <c r="G423" s="100"/>
      <c r="H423" s="100"/>
      <c r="I423" s="103"/>
      <c r="J423" s="100"/>
      <c r="K423" s="100"/>
      <c r="L423" s="101"/>
      <c r="M423" s="102"/>
      <c r="N423" s="103"/>
      <c r="O423" s="100"/>
      <c r="P423" s="100"/>
      <c r="Q423" s="100"/>
      <c r="R423" s="100"/>
      <c r="S423" s="101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1"/>
      <c r="AI423" s="100"/>
      <c r="AJ423" s="100"/>
      <c r="AK423" s="100"/>
      <c r="AL423" s="100"/>
      <c r="AM423" s="100"/>
      <c r="AN423" s="100"/>
      <c r="AO423" s="100"/>
      <c r="AP423" s="100"/>
      <c r="AQ423" s="100"/>
      <c r="AR423" s="100"/>
      <c r="AS423" s="100"/>
      <c r="AT423" s="100"/>
      <c r="AU423" s="100"/>
      <c r="AV423" s="100"/>
      <c r="AW423" s="100"/>
      <c r="AX423" s="100"/>
      <c r="AY423" s="100"/>
      <c r="AZ423" s="100"/>
      <c r="BA423" s="100"/>
      <c r="BB423" s="100"/>
      <c r="BC423" s="100"/>
      <c r="BD423" s="100"/>
      <c r="BE423" s="100"/>
      <c r="BF423" s="100"/>
      <c r="BG423" s="100"/>
      <c r="BH423" s="100"/>
      <c r="BI423" s="100"/>
      <c r="BJ423" s="100"/>
      <c r="BK423" s="100"/>
      <c r="BL423" s="100"/>
      <c r="BM423" s="100"/>
      <c r="BN423" s="100"/>
      <c r="BO423" s="100"/>
      <c r="BP423" s="100"/>
      <c r="BQ423" s="100"/>
      <c r="BR423" s="100"/>
      <c r="BS423" s="100"/>
      <c r="BT423" s="100"/>
      <c r="BU423" s="100"/>
      <c r="BV423" s="100"/>
      <c r="BW423" s="100"/>
      <c r="BX423" s="100"/>
      <c r="BY423" s="100"/>
      <c r="BZ423" s="223"/>
      <c r="CA423" s="224"/>
      <c r="CB423" s="223"/>
      <c r="CC423" s="225"/>
      <c r="CD423" s="225"/>
      <c r="CE423" s="225"/>
      <c r="CF423" s="225"/>
      <c r="CG423" s="225"/>
      <c r="CH423" s="225"/>
      <c r="CI423" s="225"/>
      <c r="CJ423" s="225"/>
      <c r="CK423" s="225"/>
      <c r="CL423" s="225"/>
      <c r="CM423" s="225"/>
      <c r="CN423" s="225"/>
      <c r="CO423" s="225"/>
      <c r="CP423" s="225"/>
      <c r="CQ423" s="225"/>
      <c r="CR423" s="225"/>
      <c r="CS423" s="225"/>
      <c r="CT423" s="225"/>
      <c r="CU423" s="225"/>
      <c r="CV423" s="225"/>
      <c r="CW423" s="225"/>
      <c r="CX423" s="223"/>
      <c r="CY423" s="223"/>
      <c r="CZ423" s="223"/>
      <c r="DA423" s="223"/>
    </row>
    <row r="424">
      <c r="A424" s="100"/>
      <c r="B424" s="100"/>
      <c r="C424" s="100"/>
      <c r="D424" s="103"/>
      <c r="E424" s="101"/>
      <c r="F424" s="100"/>
      <c r="G424" s="100"/>
      <c r="H424" s="100"/>
      <c r="I424" s="103"/>
      <c r="J424" s="100"/>
      <c r="K424" s="100"/>
      <c r="L424" s="101"/>
      <c r="M424" s="102"/>
      <c r="N424" s="103"/>
      <c r="O424" s="100"/>
      <c r="P424" s="100"/>
      <c r="Q424" s="100"/>
      <c r="R424" s="100"/>
      <c r="S424" s="101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1"/>
      <c r="AI424" s="100"/>
      <c r="AJ424" s="100"/>
      <c r="AK424" s="100"/>
      <c r="AL424" s="100"/>
      <c r="AM424" s="100"/>
      <c r="AN424" s="100"/>
      <c r="AO424" s="100"/>
      <c r="AP424" s="100"/>
      <c r="AQ424" s="100"/>
      <c r="AR424" s="100"/>
      <c r="AS424" s="100"/>
      <c r="AT424" s="100"/>
      <c r="AU424" s="100"/>
      <c r="AV424" s="100"/>
      <c r="AW424" s="100"/>
      <c r="AX424" s="100"/>
      <c r="AY424" s="100"/>
      <c r="AZ424" s="100"/>
      <c r="BA424" s="100"/>
      <c r="BB424" s="100"/>
      <c r="BC424" s="100"/>
      <c r="BD424" s="100"/>
      <c r="BE424" s="100"/>
      <c r="BF424" s="100"/>
      <c r="BG424" s="100"/>
      <c r="BH424" s="100"/>
      <c r="BI424" s="100"/>
      <c r="BJ424" s="100"/>
      <c r="BK424" s="100"/>
      <c r="BL424" s="100"/>
      <c r="BM424" s="100"/>
      <c r="BN424" s="100"/>
      <c r="BO424" s="100"/>
      <c r="BP424" s="100"/>
      <c r="BQ424" s="100"/>
      <c r="BR424" s="100"/>
      <c r="BS424" s="100"/>
      <c r="BT424" s="100"/>
      <c r="BU424" s="100"/>
      <c r="BV424" s="100"/>
      <c r="BW424" s="100"/>
      <c r="BX424" s="100"/>
      <c r="BY424" s="100"/>
      <c r="BZ424" s="223"/>
      <c r="CA424" s="224"/>
      <c r="CB424" s="223"/>
      <c r="CC424" s="225"/>
      <c r="CD424" s="225"/>
      <c r="CE424" s="225"/>
      <c r="CF424" s="225"/>
      <c r="CG424" s="225"/>
      <c r="CH424" s="225"/>
      <c r="CI424" s="225"/>
      <c r="CJ424" s="225"/>
      <c r="CK424" s="225"/>
      <c r="CL424" s="225"/>
      <c r="CM424" s="225"/>
      <c r="CN424" s="225"/>
      <c r="CO424" s="225"/>
      <c r="CP424" s="225"/>
      <c r="CQ424" s="225"/>
      <c r="CR424" s="225"/>
      <c r="CS424" s="225"/>
      <c r="CT424" s="225"/>
      <c r="CU424" s="225"/>
      <c r="CV424" s="225"/>
      <c r="CW424" s="225"/>
      <c r="CX424" s="223"/>
      <c r="CY424" s="223"/>
      <c r="CZ424" s="223"/>
      <c r="DA424" s="223"/>
    </row>
    <row r="425">
      <c r="A425" s="100"/>
      <c r="B425" s="100"/>
      <c r="C425" s="100"/>
      <c r="D425" s="103"/>
      <c r="E425" s="101"/>
      <c r="F425" s="100"/>
      <c r="G425" s="100"/>
      <c r="H425" s="100"/>
      <c r="I425" s="103"/>
      <c r="J425" s="100"/>
      <c r="K425" s="100"/>
      <c r="L425" s="101"/>
      <c r="M425" s="102"/>
      <c r="N425" s="103"/>
      <c r="O425" s="100"/>
      <c r="P425" s="100"/>
      <c r="Q425" s="100"/>
      <c r="R425" s="100"/>
      <c r="S425" s="101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1"/>
      <c r="AI425" s="100"/>
      <c r="AJ425" s="100"/>
      <c r="AK425" s="100"/>
      <c r="AL425" s="100"/>
      <c r="AM425" s="100"/>
      <c r="AN425" s="100"/>
      <c r="AO425" s="100"/>
      <c r="AP425" s="100"/>
      <c r="AQ425" s="100"/>
      <c r="AR425" s="100"/>
      <c r="AS425" s="100"/>
      <c r="AT425" s="100"/>
      <c r="AU425" s="100"/>
      <c r="AV425" s="100"/>
      <c r="AW425" s="100"/>
      <c r="AX425" s="100"/>
      <c r="AY425" s="100"/>
      <c r="AZ425" s="100"/>
      <c r="BA425" s="100"/>
      <c r="BB425" s="100"/>
      <c r="BC425" s="100"/>
      <c r="BD425" s="100"/>
      <c r="BE425" s="100"/>
      <c r="BF425" s="100"/>
      <c r="BG425" s="100"/>
      <c r="BH425" s="100"/>
      <c r="BI425" s="100"/>
      <c r="BJ425" s="100"/>
      <c r="BK425" s="100"/>
      <c r="BL425" s="100"/>
      <c r="BM425" s="100"/>
      <c r="BN425" s="100"/>
      <c r="BO425" s="100"/>
      <c r="BP425" s="100"/>
      <c r="BQ425" s="100"/>
      <c r="BR425" s="100"/>
      <c r="BS425" s="100"/>
      <c r="BT425" s="100"/>
      <c r="BU425" s="100"/>
      <c r="BV425" s="100"/>
      <c r="BW425" s="100"/>
      <c r="BX425" s="100"/>
      <c r="BY425" s="100"/>
      <c r="BZ425" s="223"/>
      <c r="CA425" s="224"/>
      <c r="CB425" s="223"/>
      <c r="CC425" s="225"/>
      <c r="CD425" s="225"/>
      <c r="CE425" s="225"/>
      <c r="CF425" s="225"/>
      <c r="CG425" s="225"/>
      <c r="CH425" s="225"/>
      <c r="CI425" s="225"/>
      <c r="CJ425" s="225"/>
      <c r="CK425" s="225"/>
      <c r="CL425" s="225"/>
      <c r="CM425" s="225"/>
      <c r="CN425" s="225"/>
      <c r="CO425" s="225"/>
      <c r="CP425" s="225"/>
      <c r="CQ425" s="225"/>
      <c r="CR425" s="225"/>
      <c r="CS425" s="225"/>
      <c r="CT425" s="225"/>
      <c r="CU425" s="225"/>
      <c r="CV425" s="225"/>
      <c r="CW425" s="225"/>
      <c r="CX425" s="223"/>
      <c r="CY425" s="223"/>
      <c r="CZ425" s="223"/>
      <c r="DA425" s="223"/>
    </row>
    <row r="426">
      <c r="A426" s="100"/>
      <c r="B426" s="100"/>
      <c r="C426" s="100"/>
      <c r="D426" s="103"/>
      <c r="E426" s="101"/>
      <c r="F426" s="100"/>
      <c r="G426" s="100"/>
      <c r="H426" s="100"/>
      <c r="I426" s="103"/>
      <c r="J426" s="100"/>
      <c r="K426" s="100"/>
      <c r="L426" s="101"/>
      <c r="M426" s="102"/>
      <c r="N426" s="103"/>
      <c r="O426" s="100"/>
      <c r="P426" s="100"/>
      <c r="Q426" s="100"/>
      <c r="R426" s="100"/>
      <c r="S426" s="101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1"/>
      <c r="AI426" s="100"/>
      <c r="AJ426" s="100"/>
      <c r="AK426" s="100"/>
      <c r="AL426" s="100"/>
      <c r="AM426" s="100"/>
      <c r="AN426" s="100"/>
      <c r="AO426" s="100"/>
      <c r="AP426" s="100"/>
      <c r="AQ426" s="100"/>
      <c r="AR426" s="100"/>
      <c r="AS426" s="100"/>
      <c r="AT426" s="100"/>
      <c r="AU426" s="100"/>
      <c r="AV426" s="100"/>
      <c r="AW426" s="100"/>
      <c r="AX426" s="100"/>
      <c r="AY426" s="100"/>
      <c r="AZ426" s="100"/>
      <c r="BA426" s="100"/>
      <c r="BB426" s="100"/>
      <c r="BC426" s="100"/>
      <c r="BD426" s="100"/>
      <c r="BE426" s="100"/>
      <c r="BF426" s="100"/>
      <c r="BG426" s="100"/>
      <c r="BH426" s="100"/>
      <c r="BI426" s="100"/>
      <c r="BJ426" s="100"/>
      <c r="BK426" s="100"/>
      <c r="BL426" s="100"/>
      <c r="BM426" s="100"/>
      <c r="BN426" s="100"/>
      <c r="BO426" s="100"/>
      <c r="BP426" s="100"/>
      <c r="BQ426" s="100"/>
      <c r="BR426" s="100"/>
      <c r="BS426" s="100"/>
      <c r="BT426" s="100"/>
      <c r="BU426" s="100"/>
      <c r="BV426" s="100"/>
      <c r="BW426" s="100"/>
      <c r="BX426" s="100"/>
      <c r="BY426" s="100"/>
      <c r="BZ426" s="223"/>
      <c r="CA426" s="224"/>
      <c r="CB426" s="223"/>
      <c r="CC426" s="225"/>
      <c r="CD426" s="225"/>
      <c r="CE426" s="225"/>
      <c r="CF426" s="225"/>
      <c r="CG426" s="225"/>
      <c r="CH426" s="225"/>
      <c r="CI426" s="225"/>
      <c r="CJ426" s="225"/>
      <c r="CK426" s="225"/>
      <c r="CL426" s="225"/>
      <c r="CM426" s="225"/>
      <c r="CN426" s="225"/>
      <c r="CO426" s="225"/>
      <c r="CP426" s="225"/>
      <c r="CQ426" s="225"/>
      <c r="CR426" s="225"/>
      <c r="CS426" s="225"/>
      <c r="CT426" s="225"/>
      <c r="CU426" s="225"/>
      <c r="CV426" s="225"/>
      <c r="CW426" s="225"/>
      <c r="CX426" s="223"/>
      <c r="CY426" s="223"/>
      <c r="CZ426" s="223"/>
      <c r="DA426" s="223"/>
    </row>
    <row r="427">
      <c r="A427" s="100"/>
      <c r="B427" s="100"/>
      <c r="C427" s="100"/>
      <c r="D427" s="103"/>
      <c r="E427" s="101"/>
      <c r="F427" s="100"/>
      <c r="G427" s="100"/>
      <c r="H427" s="100"/>
      <c r="I427" s="103"/>
      <c r="J427" s="100"/>
      <c r="K427" s="100"/>
      <c r="L427" s="101"/>
      <c r="M427" s="102"/>
      <c r="N427" s="103"/>
      <c r="O427" s="100"/>
      <c r="P427" s="100"/>
      <c r="Q427" s="100"/>
      <c r="R427" s="100"/>
      <c r="S427" s="101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1"/>
      <c r="AI427" s="100"/>
      <c r="AJ427" s="100"/>
      <c r="AK427" s="100"/>
      <c r="AL427" s="100"/>
      <c r="AM427" s="100"/>
      <c r="AN427" s="100"/>
      <c r="AO427" s="100"/>
      <c r="AP427" s="100"/>
      <c r="AQ427" s="100"/>
      <c r="AR427" s="100"/>
      <c r="AS427" s="100"/>
      <c r="AT427" s="100"/>
      <c r="AU427" s="100"/>
      <c r="AV427" s="100"/>
      <c r="AW427" s="100"/>
      <c r="AX427" s="100"/>
      <c r="AY427" s="100"/>
      <c r="AZ427" s="100"/>
      <c r="BA427" s="100"/>
      <c r="BB427" s="100"/>
      <c r="BC427" s="100"/>
      <c r="BD427" s="100"/>
      <c r="BE427" s="100"/>
      <c r="BF427" s="100"/>
      <c r="BG427" s="100"/>
      <c r="BH427" s="100"/>
      <c r="BI427" s="100"/>
      <c r="BJ427" s="100"/>
      <c r="BK427" s="100"/>
      <c r="BL427" s="100"/>
      <c r="BM427" s="100"/>
      <c r="BN427" s="100"/>
      <c r="BO427" s="100"/>
      <c r="BP427" s="100"/>
      <c r="BQ427" s="100"/>
      <c r="BR427" s="100"/>
      <c r="BS427" s="100"/>
      <c r="BT427" s="100"/>
      <c r="BU427" s="100"/>
      <c r="BV427" s="100"/>
      <c r="BW427" s="100"/>
      <c r="BX427" s="100"/>
      <c r="BY427" s="100"/>
      <c r="BZ427" s="223"/>
      <c r="CA427" s="224"/>
      <c r="CB427" s="223"/>
      <c r="CC427" s="225"/>
      <c r="CD427" s="225"/>
      <c r="CE427" s="225"/>
      <c r="CF427" s="225"/>
      <c r="CG427" s="225"/>
      <c r="CH427" s="225"/>
      <c r="CI427" s="225"/>
      <c r="CJ427" s="225"/>
      <c r="CK427" s="225"/>
      <c r="CL427" s="225"/>
      <c r="CM427" s="225"/>
      <c r="CN427" s="225"/>
      <c r="CO427" s="225"/>
      <c r="CP427" s="225"/>
      <c r="CQ427" s="225"/>
      <c r="CR427" s="225"/>
      <c r="CS427" s="225"/>
      <c r="CT427" s="225"/>
      <c r="CU427" s="225"/>
      <c r="CV427" s="225"/>
      <c r="CW427" s="225"/>
      <c r="CX427" s="223"/>
      <c r="CY427" s="223"/>
      <c r="CZ427" s="223"/>
      <c r="DA427" s="223"/>
    </row>
    <row r="428">
      <c r="A428" s="100"/>
      <c r="B428" s="100"/>
      <c r="C428" s="100"/>
      <c r="D428" s="103"/>
      <c r="E428" s="101"/>
      <c r="F428" s="100"/>
      <c r="G428" s="100"/>
      <c r="H428" s="100"/>
      <c r="I428" s="103"/>
      <c r="J428" s="100"/>
      <c r="K428" s="100"/>
      <c r="L428" s="101"/>
      <c r="M428" s="102"/>
      <c r="N428" s="103"/>
      <c r="O428" s="100"/>
      <c r="P428" s="100"/>
      <c r="Q428" s="100"/>
      <c r="R428" s="100"/>
      <c r="S428" s="101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1"/>
      <c r="AI428" s="100"/>
      <c r="AJ428" s="100"/>
      <c r="AK428" s="100"/>
      <c r="AL428" s="100"/>
      <c r="AM428" s="100"/>
      <c r="AN428" s="100"/>
      <c r="AO428" s="100"/>
      <c r="AP428" s="100"/>
      <c r="AQ428" s="100"/>
      <c r="AR428" s="100"/>
      <c r="AS428" s="100"/>
      <c r="AT428" s="100"/>
      <c r="AU428" s="100"/>
      <c r="AV428" s="100"/>
      <c r="AW428" s="100"/>
      <c r="AX428" s="100"/>
      <c r="AY428" s="100"/>
      <c r="AZ428" s="100"/>
      <c r="BA428" s="100"/>
      <c r="BB428" s="100"/>
      <c r="BC428" s="100"/>
      <c r="BD428" s="100"/>
      <c r="BE428" s="100"/>
      <c r="BF428" s="100"/>
      <c r="BG428" s="100"/>
      <c r="BH428" s="100"/>
      <c r="BI428" s="100"/>
      <c r="BJ428" s="100"/>
      <c r="BK428" s="100"/>
      <c r="BL428" s="100"/>
      <c r="BM428" s="100"/>
      <c r="BN428" s="100"/>
      <c r="BO428" s="100"/>
      <c r="BP428" s="100"/>
      <c r="BQ428" s="100"/>
      <c r="BR428" s="100"/>
      <c r="BS428" s="100"/>
      <c r="BT428" s="100"/>
      <c r="BU428" s="100"/>
      <c r="BV428" s="100"/>
      <c r="BW428" s="100"/>
      <c r="BX428" s="100"/>
      <c r="BY428" s="100"/>
      <c r="BZ428" s="223"/>
      <c r="CA428" s="224"/>
      <c r="CB428" s="223"/>
      <c r="CC428" s="225"/>
      <c r="CD428" s="225"/>
      <c r="CE428" s="225"/>
      <c r="CF428" s="225"/>
      <c r="CG428" s="225"/>
      <c r="CH428" s="225"/>
      <c r="CI428" s="225"/>
      <c r="CJ428" s="225"/>
      <c r="CK428" s="225"/>
      <c r="CL428" s="225"/>
      <c r="CM428" s="225"/>
      <c r="CN428" s="225"/>
      <c r="CO428" s="225"/>
      <c r="CP428" s="225"/>
      <c r="CQ428" s="225"/>
      <c r="CR428" s="225"/>
      <c r="CS428" s="225"/>
      <c r="CT428" s="225"/>
      <c r="CU428" s="225"/>
      <c r="CV428" s="225"/>
      <c r="CW428" s="225"/>
      <c r="CX428" s="223"/>
      <c r="CY428" s="223"/>
      <c r="CZ428" s="223"/>
      <c r="DA428" s="223"/>
    </row>
    <row r="429">
      <c r="A429" s="100"/>
      <c r="B429" s="100"/>
      <c r="C429" s="100"/>
      <c r="D429" s="103"/>
      <c r="E429" s="101"/>
      <c r="F429" s="100"/>
      <c r="G429" s="100"/>
      <c r="H429" s="100"/>
      <c r="I429" s="103"/>
      <c r="J429" s="100"/>
      <c r="K429" s="100"/>
      <c r="L429" s="101"/>
      <c r="M429" s="102"/>
      <c r="N429" s="103"/>
      <c r="O429" s="100"/>
      <c r="P429" s="100"/>
      <c r="Q429" s="100"/>
      <c r="R429" s="100"/>
      <c r="S429" s="101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1"/>
      <c r="AI429" s="100"/>
      <c r="AJ429" s="100"/>
      <c r="AK429" s="100"/>
      <c r="AL429" s="100"/>
      <c r="AM429" s="100"/>
      <c r="AN429" s="100"/>
      <c r="AO429" s="100"/>
      <c r="AP429" s="100"/>
      <c r="AQ429" s="100"/>
      <c r="AR429" s="100"/>
      <c r="AS429" s="100"/>
      <c r="AT429" s="100"/>
      <c r="AU429" s="100"/>
      <c r="AV429" s="100"/>
      <c r="AW429" s="100"/>
      <c r="AX429" s="100"/>
      <c r="AY429" s="100"/>
      <c r="AZ429" s="100"/>
      <c r="BA429" s="100"/>
      <c r="BB429" s="100"/>
      <c r="BC429" s="100"/>
      <c r="BD429" s="100"/>
      <c r="BE429" s="100"/>
      <c r="BF429" s="100"/>
      <c r="BG429" s="100"/>
      <c r="BH429" s="100"/>
      <c r="BI429" s="100"/>
      <c r="BJ429" s="100"/>
      <c r="BK429" s="100"/>
      <c r="BL429" s="100"/>
      <c r="BM429" s="100"/>
      <c r="BN429" s="100"/>
      <c r="BO429" s="100"/>
      <c r="BP429" s="100"/>
      <c r="BQ429" s="100"/>
      <c r="BR429" s="100"/>
      <c r="BS429" s="100"/>
      <c r="BT429" s="100"/>
      <c r="BU429" s="100"/>
      <c r="BV429" s="100"/>
      <c r="BW429" s="100"/>
      <c r="BX429" s="100"/>
      <c r="BY429" s="100"/>
      <c r="BZ429" s="223"/>
      <c r="CA429" s="224"/>
      <c r="CB429" s="223"/>
      <c r="CC429" s="225"/>
      <c r="CD429" s="225"/>
      <c r="CE429" s="225"/>
      <c r="CF429" s="225"/>
      <c r="CG429" s="225"/>
      <c r="CH429" s="225"/>
      <c r="CI429" s="225"/>
      <c r="CJ429" s="225"/>
      <c r="CK429" s="225"/>
      <c r="CL429" s="225"/>
      <c r="CM429" s="225"/>
      <c r="CN429" s="225"/>
      <c r="CO429" s="225"/>
      <c r="CP429" s="225"/>
      <c r="CQ429" s="225"/>
      <c r="CR429" s="225"/>
      <c r="CS429" s="225"/>
      <c r="CT429" s="225"/>
      <c r="CU429" s="225"/>
      <c r="CV429" s="225"/>
      <c r="CW429" s="225"/>
      <c r="CX429" s="223"/>
      <c r="CY429" s="223"/>
      <c r="CZ429" s="223"/>
      <c r="DA429" s="223"/>
    </row>
    <row r="430">
      <c r="A430" s="100"/>
      <c r="B430" s="100"/>
      <c r="C430" s="100"/>
      <c r="D430" s="103"/>
      <c r="E430" s="101"/>
      <c r="F430" s="100"/>
      <c r="G430" s="100"/>
      <c r="H430" s="100"/>
      <c r="I430" s="103"/>
      <c r="J430" s="100"/>
      <c r="K430" s="100"/>
      <c r="L430" s="101"/>
      <c r="M430" s="102"/>
      <c r="N430" s="103"/>
      <c r="O430" s="100"/>
      <c r="P430" s="100"/>
      <c r="Q430" s="100"/>
      <c r="R430" s="100"/>
      <c r="S430" s="101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1"/>
      <c r="AI430" s="100"/>
      <c r="AJ430" s="100"/>
      <c r="AK430" s="100"/>
      <c r="AL430" s="100"/>
      <c r="AM430" s="100"/>
      <c r="AN430" s="100"/>
      <c r="AO430" s="100"/>
      <c r="AP430" s="100"/>
      <c r="AQ430" s="100"/>
      <c r="AR430" s="100"/>
      <c r="AS430" s="100"/>
      <c r="AT430" s="100"/>
      <c r="AU430" s="100"/>
      <c r="AV430" s="100"/>
      <c r="AW430" s="100"/>
      <c r="AX430" s="100"/>
      <c r="AY430" s="100"/>
      <c r="AZ430" s="100"/>
      <c r="BA430" s="100"/>
      <c r="BB430" s="100"/>
      <c r="BC430" s="100"/>
      <c r="BD430" s="100"/>
      <c r="BE430" s="100"/>
      <c r="BF430" s="100"/>
      <c r="BG430" s="100"/>
      <c r="BH430" s="100"/>
      <c r="BI430" s="100"/>
      <c r="BJ430" s="100"/>
      <c r="BK430" s="100"/>
      <c r="BL430" s="100"/>
      <c r="BM430" s="100"/>
      <c r="BN430" s="100"/>
      <c r="BO430" s="100"/>
      <c r="BP430" s="100"/>
      <c r="BQ430" s="100"/>
      <c r="BR430" s="100"/>
      <c r="BS430" s="100"/>
      <c r="BT430" s="100"/>
      <c r="BU430" s="100"/>
      <c r="BV430" s="100"/>
      <c r="BW430" s="100"/>
      <c r="BX430" s="100"/>
      <c r="BY430" s="100"/>
      <c r="BZ430" s="223"/>
      <c r="CA430" s="224"/>
      <c r="CB430" s="223"/>
      <c r="CC430" s="225"/>
      <c r="CD430" s="225"/>
      <c r="CE430" s="225"/>
      <c r="CF430" s="225"/>
      <c r="CG430" s="225"/>
      <c r="CH430" s="225"/>
      <c r="CI430" s="225"/>
      <c r="CJ430" s="225"/>
      <c r="CK430" s="225"/>
      <c r="CL430" s="225"/>
      <c r="CM430" s="225"/>
      <c r="CN430" s="225"/>
      <c r="CO430" s="225"/>
      <c r="CP430" s="225"/>
      <c r="CQ430" s="225"/>
      <c r="CR430" s="225"/>
      <c r="CS430" s="225"/>
      <c r="CT430" s="225"/>
      <c r="CU430" s="225"/>
      <c r="CV430" s="225"/>
      <c r="CW430" s="225"/>
      <c r="CX430" s="223"/>
      <c r="CY430" s="223"/>
      <c r="CZ430" s="223"/>
      <c r="DA430" s="223"/>
    </row>
    <row r="431">
      <c r="A431" s="100"/>
      <c r="B431" s="100"/>
      <c r="C431" s="100"/>
      <c r="D431" s="103"/>
      <c r="E431" s="101"/>
      <c r="F431" s="100"/>
      <c r="G431" s="100"/>
      <c r="H431" s="100"/>
      <c r="I431" s="103"/>
      <c r="J431" s="100"/>
      <c r="K431" s="100"/>
      <c r="L431" s="101"/>
      <c r="M431" s="102"/>
      <c r="N431" s="103"/>
      <c r="O431" s="100"/>
      <c r="P431" s="100"/>
      <c r="Q431" s="100"/>
      <c r="R431" s="100"/>
      <c r="S431" s="101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1"/>
      <c r="AI431" s="100"/>
      <c r="AJ431" s="100"/>
      <c r="AK431" s="100"/>
      <c r="AL431" s="100"/>
      <c r="AM431" s="100"/>
      <c r="AN431" s="100"/>
      <c r="AO431" s="100"/>
      <c r="AP431" s="100"/>
      <c r="AQ431" s="100"/>
      <c r="AR431" s="100"/>
      <c r="AS431" s="100"/>
      <c r="AT431" s="100"/>
      <c r="AU431" s="100"/>
      <c r="AV431" s="100"/>
      <c r="AW431" s="100"/>
      <c r="AX431" s="100"/>
      <c r="AY431" s="100"/>
      <c r="AZ431" s="100"/>
      <c r="BA431" s="100"/>
      <c r="BB431" s="100"/>
      <c r="BC431" s="100"/>
      <c r="BD431" s="100"/>
      <c r="BE431" s="100"/>
      <c r="BF431" s="100"/>
      <c r="BG431" s="100"/>
      <c r="BH431" s="100"/>
      <c r="BI431" s="100"/>
      <c r="BJ431" s="100"/>
      <c r="BK431" s="100"/>
      <c r="BL431" s="100"/>
      <c r="BM431" s="100"/>
      <c r="BN431" s="100"/>
      <c r="BO431" s="100"/>
      <c r="BP431" s="100"/>
      <c r="BQ431" s="100"/>
      <c r="BR431" s="100"/>
      <c r="BS431" s="100"/>
      <c r="BT431" s="100"/>
      <c r="BU431" s="100"/>
      <c r="BV431" s="100"/>
      <c r="BW431" s="100"/>
      <c r="BX431" s="100"/>
      <c r="BY431" s="100"/>
      <c r="BZ431" s="223"/>
      <c r="CA431" s="224"/>
      <c r="CB431" s="223"/>
      <c r="CC431" s="225"/>
      <c r="CD431" s="225"/>
      <c r="CE431" s="225"/>
      <c r="CF431" s="225"/>
      <c r="CG431" s="225"/>
      <c r="CH431" s="225"/>
      <c r="CI431" s="225"/>
      <c r="CJ431" s="225"/>
      <c r="CK431" s="225"/>
      <c r="CL431" s="225"/>
      <c r="CM431" s="225"/>
      <c r="CN431" s="225"/>
      <c r="CO431" s="225"/>
      <c r="CP431" s="225"/>
      <c r="CQ431" s="225"/>
      <c r="CR431" s="225"/>
      <c r="CS431" s="225"/>
      <c r="CT431" s="225"/>
      <c r="CU431" s="225"/>
      <c r="CV431" s="225"/>
      <c r="CW431" s="225"/>
      <c r="CX431" s="223"/>
      <c r="CY431" s="223"/>
      <c r="CZ431" s="223"/>
      <c r="DA431" s="223"/>
    </row>
    <row r="432">
      <c r="A432" s="100"/>
      <c r="B432" s="100"/>
      <c r="C432" s="100"/>
      <c r="D432" s="103"/>
      <c r="E432" s="101"/>
      <c r="F432" s="100"/>
      <c r="G432" s="100"/>
      <c r="H432" s="100"/>
      <c r="I432" s="103"/>
      <c r="J432" s="100"/>
      <c r="K432" s="100"/>
      <c r="L432" s="101"/>
      <c r="M432" s="102"/>
      <c r="N432" s="103"/>
      <c r="O432" s="100"/>
      <c r="P432" s="100"/>
      <c r="Q432" s="100"/>
      <c r="R432" s="100"/>
      <c r="S432" s="101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1"/>
      <c r="AI432" s="100"/>
      <c r="AJ432" s="100"/>
      <c r="AK432" s="100"/>
      <c r="AL432" s="100"/>
      <c r="AM432" s="100"/>
      <c r="AN432" s="100"/>
      <c r="AO432" s="100"/>
      <c r="AP432" s="100"/>
      <c r="AQ432" s="100"/>
      <c r="AR432" s="100"/>
      <c r="AS432" s="100"/>
      <c r="AT432" s="100"/>
      <c r="AU432" s="100"/>
      <c r="AV432" s="100"/>
      <c r="AW432" s="100"/>
      <c r="AX432" s="100"/>
      <c r="AY432" s="100"/>
      <c r="AZ432" s="100"/>
      <c r="BA432" s="100"/>
      <c r="BB432" s="100"/>
      <c r="BC432" s="100"/>
      <c r="BD432" s="100"/>
      <c r="BE432" s="100"/>
      <c r="BF432" s="100"/>
      <c r="BG432" s="100"/>
      <c r="BH432" s="100"/>
      <c r="BI432" s="100"/>
      <c r="BJ432" s="100"/>
      <c r="BK432" s="100"/>
      <c r="BL432" s="100"/>
      <c r="BM432" s="100"/>
      <c r="BN432" s="100"/>
      <c r="BO432" s="100"/>
      <c r="BP432" s="100"/>
      <c r="BQ432" s="100"/>
      <c r="BR432" s="100"/>
      <c r="BS432" s="100"/>
      <c r="BT432" s="100"/>
      <c r="BU432" s="100"/>
      <c r="BV432" s="100"/>
      <c r="BW432" s="100"/>
      <c r="BX432" s="100"/>
      <c r="BY432" s="100"/>
      <c r="BZ432" s="223"/>
      <c r="CA432" s="224"/>
      <c r="CB432" s="223"/>
      <c r="CC432" s="225"/>
      <c r="CD432" s="225"/>
      <c r="CE432" s="225"/>
      <c r="CF432" s="225"/>
      <c r="CG432" s="225"/>
      <c r="CH432" s="225"/>
      <c r="CI432" s="225"/>
      <c r="CJ432" s="225"/>
      <c r="CK432" s="225"/>
      <c r="CL432" s="225"/>
      <c r="CM432" s="225"/>
      <c r="CN432" s="225"/>
      <c r="CO432" s="225"/>
      <c r="CP432" s="225"/>
      <c r="CQ432" s="225"/>
      <c r="CR432" s="225"/>
      <c r="CS432" s="225"/>
      <c r="CT432" s="225"/>
      <c r="CU432" s="225"/>
      <c r="CV432" s="225"/>
      <c r="CW432" s="225"/>
      <c r="CX432" s="223"/>
      <c r="CY432" s="223"/>
      <c r="CZ432" s="223"/>
      <c r="DA432" s="223"/>
    </row>
    <row r="433">
      <c r="A433" s="100"/>
      <c r="B433" s="100"/>
      <c r="C433" s="100"/>
      <c r="D433" s="103"/>
      <c r="E433" s="101"/>
      <c r="F433" s="100"/>
      <c r="G433" s="100"/>
      <c r="H433" s="100"/>
      <c r="I433" s="103"/>
      <c r="J433" s="100"/>
      <c r="K433" s="100"/>
      <c r="L433" s="101"/>
      <c r="M433" s="102"/>
      <c r="N433" s="103"/>
      <c r="O433" s="100"/>
      <c r="P433" s="100"/>
      <c r="Q433" s="100"/>
      <c r="R433" s="100"/>
      <c r="S433" s="101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1"/>
      <c r="AI433" s="100"/>
      <c r="AJ433" s="100"/>
      <c r="AK433" s="100"/>
      <c r="AL433" s="100"/>
      <c r="AM433" s="100"/>
      <c r="AN433" s="100"/>
      <c r="AO433" s="100"/>
      <c r="AP433" s="100"/>
      <c r="AQ433" s="100"/>
      <c r="AR433" s="100"/>
      <c r="AS433" s="100"/>
      <c r="AT433" s="100"/>
      <c r="AU433" s="100"/>
      <c r="AV433" s="100"/>
      <c r="AW433" s="100"/>
      <c r="AX433" s="100"/>
      <c r="AY433" s="100"/>
      <c r="AZ433" s="100"/>
      <c r="BA433" s="100"/>
      <c r="BB433" s="100"/>
      <c r="BC433" s="100"/>
      <c r="BD433" s="100"/>
      <c r="BE433" s="100"/>
      <c r="BF433" s="100"/>
      <c r="BG433" s="100"/>
      <c r="BH433" s="100"/>
      <c r="BI433" s="100"/>
      <c r="BJ433" s="100"/>
      <c r="BK433" s="100"/>
      <c r="BL433" s="100"/>
      <c r="BM433" s="100"/>
      <c r="BN433" s="100"/>
      <c r="BO433" s="100"/>
      <c r="BP433" s="100"/>
      <c r="BQ433" s="100"/>
      <c r="BR433" s="100"/>
      <c r="BS433" s="100"/>
      <c r="BT433" s="100"/>
      <c r="BU433" s="100"/>
      <c r="BV433" s="100"/>
      <c r="BW433" s="100"/>
      <c r="BX433" s="100"/>
      <c r="BY433" s="100"/>
      <c r="BZ433" s="223"/>
      <c r="CA433" s="224"/>
      <c r="CB433" s="223"/>
      <c r="CC433" s="225"/>
      <c r="CD433" s="225"/>
      <c r="CE433" s="225"/>
      <c r="CF433" s="225"/>
      <c r="CG433" s="225"/>
      <c r="CH433" s="225"/>
      <c r="CI433" s="225"/>
      <c r="CJ433" s="225"/>
      <c r="CK433" s="225"/>
      <c r="CL433" s="225"/>
      <c r="CM433" s="225"/>
      <c r="CN433" s="225"/>
      <c r="CO433" s="225"/>
      <c r="CP433" s="225"/>
      <c r="CQ433" s="225"/>
      <c r="CR433" s="225"/>
      <c r="CS433" s="225"/>
      <c r="CT433" s="225"/>
      <c r="CU433" s="225"/>
      <c r="CV433" s="225"/>
      <c r="CW433" s="225"/>
      <c r="CX433" s="223"/>
      <c r="CY433" s="223"/>
      <c r="CZ433" s="223"/>
      <c r="DA433" s="223"/>
    </row>
    <row r="434">
      <c r="A434" s="100"/>
      <c r="B434" s="100"/>
      <c r="C434" s="100"/>
      <c r="D434" s="103"/>
      <c r="E434" s="101"/>
      <c r="F434" s="100"/>
      <c r="G434" s="100"/>
      <c r="H434" s="100"/>
      <c r="I434" s="103"/>
      <c r="J434" s="100"/>
      <c r="K434" s="100"/>
      <c r="L434" s="101"/>
      <c r="M434" s="102"/>
      <c r="N434" s="103"/>
      <c r="O434" s="100"/>
      <c r="P434" s="100"/>
      <c r="Q434" s="100"/>
      <c r="R434" s="100"/>
      <c r="S434" s="101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1"/>
      <c r="AI434" s="100"/>
      <c r="AJ434" s="100"/>
      <c r="AK434" s="100"/>
      <c r="AL434" s="100"/>
      <c r="AM434" s="100"/>
      <c r="AN434" s="100"/>
      <c r="AO434" s="100"/>
      <c r="AP434" s="100"/>
      <c r="AQ434" s="100"/>
      <c r="AR434" s="100"/>
      <c r="AS434" s="100"/>
      <c r="AT434" s="100"/>
      <c r="AU434" s="100"/>
      <c r="AV434" s="100"/>
      <c r="AW434" s="100"/>
      <c r="AX434" s="100"/>
      <c r="AY434" s="100"/>
      <c r="AZ434" s="100"/>
      <c r="BA434" s="100"/>
      <c r="BB434" s="100"/>
      <c r="BC434" s="100"/>
      <c r="BD434" s="100"/>
      <c r="BE434" s="100"/>
      <c r="BF434" s="100"/>
      <c r="BG434" s="100"/>
      <c r="BH434" s="100"/>
      <c r="BI434" s="100"/>
      <c r="BJ434" s="100"/>
      <c r="BK434" s="100"/>
      <c r="BL434" s="100"/>
      <c r="BM434" s="100"/>
      <c r="BN434" s="100"/>
      <c r="BO434" s="100"/>
      <c r="BP434" s="100"/>
      <c r="BQ434" s="100"/>
      <c r="BR434" s="100"/>
      <c r="BS434" s="100"/>
      <c r="BT434" s="100"/>
      <c r="BU434" s="100"/>
      <c r="BV434" s="100"/>
      <c r="BW434" s="100"/>
      <c r="BX434" s="100"/>
      <c r="BY434" s="100"/>
      <c r="BZ434" s="223"/>
      <c r="CA434" s="224"/>
      <c r="CB434" s="223"/>
      <c r="CC434" s="225"/>
      <c r="CD434" s="225"/>
      <c r="CE434" s="225"/>
      <c r="CF434" s="225"/>
      <c r="CG434" s="225"/>
      <c r="CH434" s="225"/>
      <c r="CI434" s="225"/>
      <c r="CJ434" s="225"/>
      <c r="CK434" s="225"/>
      <c r="CL434" s="225"/>
      <c r="CM434" s="225"/>
      <c r="CN434" s="225"/>
      <c r="CO434" s="225"/>
      <c r="CP434" s="225"/>
      <c r="CQ434" s="225"/>
      <c r="CR434" s="225"/>
      <c r="CS434" s="225"/>
      <c r="CT434" s="225"/>
      <c r="CU434" s="225"/>
      <c r="CV434" s="225"/>
      <c r="CW434" s="225"/>
      <c r="CX434" s="223"/>
      <c r="CY434" s="223"/>
      <c r="CZ434" s="223"/>
      <c r="DA434" s="223"/>
    </row>
    <row r="435">
      <c r="A435" s="100"/>
      <c r="B435" s="100"/>
      <c r="C435" s="100"/>
      <c r="D435" s="103"/>
      <c r="E435" s="101"/>
      <c r="F435" s="100"/>
      <c r="G435" s="100"/>
      <c r="H435" s="100"/>
      <c r="I435" s="103"/>
      <c r="J435" s="100"/>
      <c r="K435" s="100"/>
      <c r="L435" s="101"/>
      <c r="M435" s="102"/>
      <c r="N435" s="103"/>
      <c r="O435" s="100"/>
      <c r="P435" s="100"/>
      <c r="Q435" s="100"/>
      <c r="R435" s="100"/>
      <c r="S435" s="101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1"/>
      <c r="AI435" s="100"/>
      <c r="AJ435" s="100"/>
      <c r="AK435" s="100"/>
      <c r="AL435" s="100"/>
      <c r="AM435" s="100"/>
      <c r="AN435" s="100"/>
      <c r="AO435" s="100"/>
      <c r="AP435" s="100"/>
      <c r="AQ435" s="100"/>
      <c r="AR435" s="100"/>
      <c r="AS435" s="100"/>
      <c r="AT435" s="100"/>
      <c r="AU435" s="100"/>
      <c r="AV435" s="100"/>
      <c r="AW435" s="100"/>
      <c r="AX435" s="100"/>
      <c r="AY435" s="100"/>
      <c r="AZ435" s="100"/>
      <c r="BA435" s="100"/>
      <c r="BB435" s="100"/>
      <c r="BC435" s="100"/>
      <c r="BD435" s="100"/>
      <c r="BE435" s="100"/>
      <c r="BF435" s="100"/>
      <c r="BG435" s="100"/>
      <c r="BH435" s="100"/>
      <c r="BI435" s="100"/>
      <c r="BJ435" s="100"/>
      <c r="BK435" s="100"/>
      <c r="BL435" s="100"/>
      <c r="BM435" s="100"/>
      <c r="BN435" s="100"/>
      <c r="BO435" s="100"/>
      <c r="BP435" s="100"/>
      <c r="BQ435" s="100"/>
      <c r="BR435" s="100"/>
      <c r="BS435" s="100"/>
      <c r="BT435" s="100"/>
      <c r="BU435" s="100"/>
      <c r="BV435" s="100"/>
      <c r="BW435" s="100"/>
      <c r="BX435" s="100"/>
      <c r="BY435" s="100"/>
      <c r="BZ435" s="223"/>
      <c r="CA435" s="224"/>
      <c r="CB435" s="223"/>
      <c r="CC435" s="225"/>
      <c r="CD435" s="225"/>
      <c r="CE435" s="225"/>
      <c r="CF435" s="225"/>
      <c r="CG435" s="225"/>
      <c r="CH435" s="225"/>
      <c r="CI435" s="225"/>
      <c r="CJ435" s="225"/>
      <c r="CK435" s="225"/>
      <c r="CL435" s="225"/>
      <c r="CM435" s="225"/>
      <c r="CN435" s="225"/>
      <c r="CO435" s="225"/>
      <c r="CP435" s="225"/>
      <c r="CQ435" s="225"/>
      <c r="CR435" s="225"/>
      <c r="CS435" s="225"/>
      <c r="CT435" s="225"/>
      <c r="CU435" s="225"/>
      <c r="CV435" s="225"/>
      <c r="CW435" s="225"/>
      <c r="CX435" s="223"/>
      <c r="CY435" s="223"/>
      <c r="CZ435" s="223"/>
      <c r="DA435" s="223"/>
    </row>
    <row r="436">
      <c r="A436" s="100"/>
      <c r="B436" s="100"/>
      <c r="C436" s="100"/>
      <c r="D436" s="103"/>
      <c r="E436" s="101"/>
      <c r="F436" s="100"/>
      <c r="G436" s="100"/>
      <c r="H436" s="100"/>
      <c r="I436" s="103"/>
      <c r="J436" s="100"/>
      <c r="K436" s="100"/>
      <c r="L436" s="101"/>
      <c r="M436" s="102"/>
      <c r="N436" s="103"/>
      <c r="O436" s="100"/>
      <c r="P436" s="100"/>
      <c r="Q436" s="100"/>
      <c r="R436" s="100"/>
      <c r="S436" s="101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1"/>
      <c r="AI436" s="100"/>
      <c r="AJ436" s="100"/>
      <c r="AK436" s="100"/>
      <c r="AL436" s="100"/>
      <c r="AM436" s="100"/>
      <c r="AN436" s="100"/>
      <c r="AO436" s="100"/>
      <c r="AP436" s="100"/>
      <c r="AQ436" s="100"/>
      <c r="AR436" s="100"/>
      <c r="AS436" s="100"/>
      <c r="AT436" s="100"/>
      <c r="AU436" s="100"/>
      <c r="AV436" s="100"/>
      <c r="AW436" s="100"/>
      <c r="AX436" s="100"/>
      <c r="AY436" s="100"/>
      <c r="AZ436" s="100"/>
      <c r="BA436" s="100"/>
      <c r="BB436" s="100"/>
      <c r="BC436" s="100"/>
      <c r="BD436" s="100"/>
      <c r="BE436" s="100"/>
      <c r="BF436" s="100"/>
      <c r="BG436" s="100"/>
      <c r="BH436" s="100"/>
      <c r="BI436" s="100"/>
      <c r="BJ436" s="100"/>
      <c r="BK436" s="100"/>
      <c r="BL436" s="100"/>
      <c r="BM436" s="100"/>
      <c r="BN436" s="100"/>
      <c r="BO436" s="100"/>
      <c r="BP436" s="100"/>
      <c r="BQ436" s="100"/>
      <c r="BR436" s="100"/>
      <c r="BS436" s="100"/>
      <c r="BT436" s="100"/>
      <c r="BU436" s="100"/>
      <c r="BV436" s="100"/>
      <c r="BW436" s="100"/>
      <c r="BX436" s="100"/>
      <c r="BY436" s="100"/>
      <c r="BZ436" s="223"/>
      <c r="CA436" s="224"/>
      <c r="CB436" s="223"/>
      <c r="CC436" s="225"/>
      <c r="CD436" s="225"/>
      <c r="CE436" s="225"/>
      <c r="CF436" s="225"/>
      <c r="CG436" s="225"/>
      <c r="CH436" s="225"/>
      <c r="CI436" s="225"/>
      <c r="CJ436" s="225"/>
      <c r="CK436" s="225"/>
      <c r="CL436" s="225"/>
      <c r="CM436" s="225"/>
      <c r="CN436" s="225"/>
      <c r="CO436" s="225"/>
      <c r="CP436" s="225"/>
      <c r="CQ436" s="225"/>
      <c r="CR436" s="225"/>
      <c r="CS436" s="225"/>
      <c r="CT436" s="225"/>
      <c r="CU436" s="225"/>
      <c r="CV436" s="225"/>
      <c r="CW436" s="225"/>
      <c r="CX436" s="223"/>
      <c r="CY436" s="223"/>
      <c r="CZ436" s="223"/>
      <c r="DA436" s="223"/>
    </row>
    <row r="437">
      <c r="A437" s="100"/>
      <c r="B437" s="100"/>
      <c r="C437" s="100"/>
      <c r="D437" s="103"/>
      <c r="E437" s="101"/>
      <c r="F437" s="100"/>
      <c r="G437" s="100"/>
      <c r="H437" s="100"/>
      <c r="I437" s="103"/>
      <c r="J437" s="100"/>
      <c r="K437" s="100"/>
      <c r="L437" s="101"/>
      <c r="M437" s="102"/>
      <c r="N437" s="103"/>
      <c r="O437" s="100"/>
      <c r="P437" s="100"/>
      <c r="Q437" s="100"/>
      <c r="R437" s="100"/>
      <c r="S437" s="101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1"/>
      <c r="AI437" s="100"/>
      <c r="AJ437" s="100"/>
      <c r="AK437" s="100"/>
      <c r="AL437" s="100"/>
      <c r="AM437" s="100"/>
      <c r="AN437" s="100"/>
      <c r="AO437" s="100"/>
      <c r="AP437" s="100"/>
      <c r="AQ437" s="100"/>
      <c r="AR437" s="100"/>
      <c r="AS437" s="100"/>
      <c r="AT437" s="100"/>
      <c r="AU437" s="100"/>
      <c r="AV437" s="100"/>
      <c r="AW437" s="100"/>
      <c r="AX437" s="100"/>
      <c r="AY437" s="100"/>
      <c r="AZ437" s="100"/>
      <c r="BA437" s="100"/>
      <c r="BB437" s="100"/>
      <c r="BC437" s="100"/>
      <c r="BD437" s="100"/>
      <c r="BE437" s="100"/>
      <c r="BF437" s="100"/>
      <c r="BG437" s="100"/>
      <c r="BH437" s="100"/>
      <c r="BI437" s="100"/>
      <c r="BJ437" s="100"/>
      <c r="BK437" s="100"/>
      <c r="BL437" s="100"/>
      <c r="BM437" s="100"/>
      <c r="BN437" s="100"/>
      <c r="BO437" s="100"/>
      <c r="BP437" s="100"/>
      <c r="BQ437" s="100"/>
      <c r="BR437" s="100"/>
      <c r="BS437" s="100"/>
      <c r="BT437" s="100"/>
      <c r="BU437" s="100"/>
      <c r="BV437" s="100"/>
      <c r="BW437" s="100"/>
      <c r="BX437" s="100"/>
      <c r="BY437" s="100"/>
      <c r="BZ437" s="223"/>
      <c r="CA437" s="224"/>
      <c r="CB437" s="223"/>
      <c r="CC437" s="225"/>
      <c r="CD437" s="225"/>
      <c r="CE437" s="225"/>
      <c r="CF437" s="225"/>
      <c r="CG437" s="225"/>
      <c r="CH437" s="225"/>
      <c r="CI437" s="225"/>
      <c r="CJ437" s="225"/>
      <c r="CK437" s="225"/>
      <c r="CL437" s="225"/>
      <c r="CM437" s="225"/>
      <c r="CN437" s="225"/>
      <c r="CO437" s="225"/>
      <c r="CP437" s="225"/>
      <c r="CQ437" s="225"/>
      <c r="CR437" s="225"/>
      <c r="CS437" s="225"/>
      <c r="CT437" s="225"/>
      <c r="CU437" s="225"/>
      <c r="CV437" s="225"/>
      <c r="CW437" s="225"/>
      <c r="CX437" s="223"/>
      <c r="CY437" s="223"/>
      <c r="CZ437" s="223"/>
      <c r="DA437" s="223"/>
    </row>
    <row r="438">
      <c r="A438" s="100"/>
      <c r="B438" s="100"/>
      <c r="C438" s="100"/>
      <c r="D438" s="103"/>
      <c r="E438" s="101"/>
      <c r="F438" s="100"/>
      <c r="G438" s="100"/>
      <c r="H438" s="100"/>
      <c r="I438" s="103"/>
      <c r="J438" s="100"/>
      <c r="K438" s="100"/>
      <c r="L438" s="101"/>
      <c r="M438" s="102"/>
      <c r="N438" s="103"/>
      <c r="O438" s="100"/>
      <c r="P438" s="100"/>
      <c r="Q438" s="100"/>
      <c r="R438" s="100"/>
      <c r="S438" s="101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1"/>
      <c r="AI438" s="100"/>
      <c r="AJ438" s="100"/>
      <c r="AK438" s="100"/>
      <c r="AL438" s="100"/>
      <c r="AM438" s="100"/>
      <c r="AN438" s="100"/>
      <c r="AO438" s="100"/>
      <c r="AP438" s="100"/>
      <c r="AQ438" s="100"/>
      <c r="AR438" s="100"/>
      <c r="AS438" s="100"/>
      <c r="AT438" s="100"/>
      <c r="AU438" s="100"/>
      <c r="AV438" s="100"/>
      <c r="AW438" s="100"/>
      <c r="AX438" s="100"/>
      <c r="AY438" s="100"/>
      <c r="AZ438" s="100"/>
      <c r="BA438" s="100"/>
      <c r="BB438" s="100"/>
      <c r="BC438" s="100"/>
      <c r="BD438" s="100"/>
      <c r="BE438" s="100"/>
      <c r="BF438" s="100"/>
      <c r="BG438" s="100"/>
      <c r="BH438" s="100"/>
      <c r="BI438" s="100"/>
      <c r="BJ438" s="100"/>
      <c r="BK438" s="100"/>
      <c r="BL438" s="100"/>
      <c r="BM438" s="100"/>
      <c r="BN438" s="100"/>
      <c r="BO438" s="100"/>
      <c r="BP438" s="100"/>
      <c r="BQ438" s="100"/>
      <c r="BR438" s="100"/>
      <c r="BS438" s="100"/>
      <c r="BT438" s="100"/>
      <c r="BU438" s="100"/>
      <c r="BV438" s="100"/>
      <c r="BW438" s="100"/>
      <c r="BX438" s="100"/>
      <c r="BY438" s="100"/>
      <c r="BZ438" s="223"/>
      <c r="CA438" s="224"/>
      <c r="CB438" s="223"/>
      <c r="CC438" s="225"/>
      <c r="CD438" s="225"/>
      <c r="CE438" s="225"/>
      <c r="CF438" s="225"/>
      <c r="CG438" s="225"/>
      <c r="CH438" s="225"/>
      <c r="CI438" s="225"/>
      <c r="CJ438" s="225"/>
      <c r="CK438" s="225"/>
      <c r="CL438" s="225"/>
      <c r="CM438" s="225"/>
      <c r="CN438" s="225"/>
      <c r="CO438" s="225"/>
      <c r="CP438" s="225"/>
      <c r="CQ438" s="225"/>
      <c r="CR438" s="225"/>
      <c r="CS438" s="225"/>
      <c r="CT438" s="225"/>
      <c r="CU438" s="225"/>
      <c r="CV438" s="225"/>
      <c r="CW438" s="225"/>
      <c r="CX438" s="223"/>
      <c r="CY438" s="223"/>
      <c r="CZ438" s="223"/>
      <c r="DA438" s="223"/>
    </row>
    <row r="439">
      <c r="A439" s="100"/>
      <c r="B439" s="100"/>
      <c r="C439" s="100"/>
      <c r="D439" s="103"/>
      <c r="E439" s="101"/>
      <c r="F439" s="100"/>
      <c r="G439" s="100"/>
      <c r="H439" s="100"/>
      <c r="I439" s="103"/>
      <c r="J439" s="100"/>
      <c r="K439" s="100"/>
      <c r="L439" s="101"/>
      <c r="M439" s="102"/>
      <c r="N439" s="103"/>
      <c r="O439" s="100"/>
      <c r="P439" s="100"/>
      <c r="Q439" s="100"/>
      <c r="R439" s="100"/>
      <c r="S439" s="101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1"/>
      <c r="AI439" s="100"/>
      <c r="AJ439" s="100"/>
      <c r="AK439" s="100"/>
      <c r="AL439" s="100"/>
      <c r="AM439" s="100"/>
      <c r="AN439" s="100"/>
      <c r="AO439" s="100"/>
      <c r="AP439" s="100"/>
      <c r="AQ439" s="100"/>
      <c r="AR439" s="100"/>
      <c r="AS439" s="100"/>
      <c r="AT439" s="100"/>
      <c r="AU439" s="100"/>
      <c r="AV439" s="100"/>
      <c r="AW439" s="100"/>
      <c r="AX439" s="100"/>
      <c r="AY439" s="100"/>
      <c r="AZ439" s="100"/>
      <c r="BA439" s="100"/>
      <c r="BB439" s="100"/>
      <c r="BC439" s="100"/>
      <c r="BD439" s="100"/>
      <c r="BE439" s="100"/>
      <c r="BF439" s="100"/>
      <c r="BG439" s="100"/>
      <c r="BH439" s="100"/>
      <c r="BI439" s="100"/>
      <c r="BJ439" s="100"/>
      <c r="BK439" s="100"/>
      <c r="BL439" s="100"/>
      <c r="BM439" s="100"/>
      <c r="BN439" s="100"/>
      <c r="BO439" s="100"/>
      <c r="BP439" s="100"/>
      <c r="BQ439" s="100"/>
      <c r="BR439" s="100"/>
      <c r="BS439" s="100"/>
      <c r="BT439" s="100"/>
      <c r="BU439" s="100"/>
      <c r="BV439" s="100"/>
      <c r="BW439" s="100"/>
      <c r="BX439" s="100"/>
      <c r="BY439" s="100"/>
      <c r="BZ439" s="223"/>
      <c r="CA439" s="224"/>
      <c r="CB439" s="223"/>
      <c r="CC439" s="225"/>
      <c r="CD439" s="225"/>
      <c r="CE439" s="225"/>
      <c r="CF439" s="225"/>
      <c r="CG439" s="225"/>
      <c r="CH439" s="225"/>
      <c r="CI439" s="225"/>
      <c r="CJ439" s="225"/>
      <c r="CK439" s="225"/>
      <c r="CL439" s="225"/>
      <c r="CM439" s="225"/>
      <c r="CN439" s="225"/>
      <c r="CO439" s="225"/>
      <c r="CP439" s="225"/>
      <c r="CQ439" s="225"/>
      <c r="CR439" s="225"/>
      <c r="CS439" s="225"/>
      <c r="CT439" s="225"/>
      <c r="CU439" s="225"/>
      <c r="CV439" s="225"/>
      <c r="CW439" s="225"/>
      <c r="CX439" s="223"/>
      <c r="CY439" s="223"/>
      <c r="CZ439" s="223"/>
      <c r="DA439" s="223"/>
    </row>
    <row r="440">
      <c r="A440" s="100"/>
      <c r="B440" s="100"/>
      <c r="C440" s="100"/>
      <c r="D440" s="103"/>
      <c r="E440" s="101"/>
      <c r="F440" s="100"/>
      <c r="G440" s="100"/>
      <c r="H440" s="100"/>
      <c r="I440" s="103"/>
      <c r="J440" s="100"/>
      <c r="K440" s="100"/>
      <c r="L440" s="101"/>
      <c r="M440" s="102"/>
      <c r="N440" s="103"/>
      <c r="O440" s="100"/>
      <c r="P440" s="100"/>
      <c r="Q440" s="100"/>
      <c r="R440" s="100"/>
      <c r="S440" s="101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1"/>
      <c r="AI440" s="100"/>
      <c r="AJ440" s="100"/>
      <c r="AK440" s="100"/>
      <c r="AL440" s="100"/>
      <c r="AM440" s="100"/>
      <c r="AN440" s="100"/>
      <c r="AO440" s="100"/>
      <c r="AP440" s="100"/>
      <c r="AQ440" s="100"/>
      <c r="AR440" s="100"/>
      <c r="AS440" s="100"/>
      <c r="AT440" s="100"/>
      <c r="AU440" s="100"/>
      <c r="AV440" s="100"/>
      <c r="AW440" s="100"/>
      <c r="AX440" s="100"/>
      <c r="AY440" s="100"/>
      <c r="AZ440" s="100"/>
      <c r="BA440" s="100"/>
      <c r="BB440" s="100"/>
      <c r="BC440" s="100"/>
      <c r="BD440" s="100"/>
      <c r="BE440" s="100"/>
      <c r="BF440" s="100"/>
      <c r="BG440" s="100"/>
      <c r="BH440" s="100"/>
      <c r="BI440" s="100"/>
      <c r="BJ440" s="100"/>
      <c r="BK440" s="100"/>
      <c r="BL440" s="100"/>
      <c r="BM440" s="100"/>
      <c r="BN440" s="100"/>
      <c r="BO440" s="100"/>
      <c r="BP440" s="100"/>
      <c r="BQ440" s="100"/>
      <c r="BR440" s="100"/>
      <c r="BS440" s="100"/>
      <c r="BT440" s="100"/>
      <c r="BU440" s="100"/>
      <c r="BV440" s="100"/>
      <c r="BW440" s="100"/>
      <c r="BX440" s="100"/>
      <c r="BY440" s="100"/>
      <c r="BZ440" s="223"/>
      <c r="CA440" s="224"/>
      <c r="CB440" s="223"/>
      <c r="CC440" s="225"/>
      <c r="CD440" s="225"/>
      <c r="CE440" s="225"/>
      <c r="CF440" s="225"/>
      <c r="CG440" s="225"/>
      <c r="CH440" s="225"/>
      <c r="CI440" s="225"/>
      <c r="CJ440" s="225"/>
      <c r="CK440" s="225"/>
      <c r="CL440" s="225"/>
      <c r="CM440" s="225"/>
      <c r="CN440" s="225"/>
      <c r="CO440" s="225"/>
      <c r="CP440" s="225"/>
      <c r="CQ440" s="225"/>
      <c r="CR440" s="225"/>
      <c r="CS440" s="225"/>
      <c r="CT440" s="225"/>
      <c r="CU440" s="225"/>
      <c r="CV440" s="225"/>
      <c r="CW440" s="225"/>
      <c r="CX440" s="223"/>
      <c r="CY440" s="223"/>
      <c r="CZ440" s="223"/>
      <c r="DA440" s="223"/>
    </row>
    <row r="441">
      <c r="A441" s="100"/>
      <c r="B441" s="100"/>
      <c r="C441" s="100"/>
      <c r="D441" s="103"/>
      <c r="E441" s="101"/>
      <c r="F441" s="100"/>
      <c r="G441" s="100"/>
      <c r="H441" s="100"/>
      <c r="I441" s="103"/>
      <c r="J441" s="100"/>
      <c r="K441" s="100"/>
      <c r="L441" s="101"/>
      <c r="M441" s="102"/>
      <c r="N441" s="103"/>
      <c r="O441" s="100"/>
      <c r="P441" s="100"/>
      <c r="Q441" s="100"/>
      <c r="R441" s="100"/>
      <c r="S441" s="101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1"/>
      <c r="AI441" s="100"/>
      <c r="AJ441" s="100"/>
      <c r="AK441" s="100"/>
      <c r="AL441" s="100"/>
      <c r="AM441" s="100"/>
      <c r="AN441" s="100"/>
      <c r="AO441" s="100"/>
      <c r="AP441" s="100"/>
      <c r="AQ441" s="100"/>
      <c r="AR441" s="100"/>
      <c r="AS441" s="100"/>
      <c r="AT441" s="100"/>
      <c r="AU441" s="100"/>
      <c r="AV441" s="100"/>
      <c r="AW441" s="100"/>
      <c r="AX441" s="100"/>
      <c r="AY441" s="100"/>
      <c r="AZ441" s="100"/>
      <c r="BA441" s="100"/>
      <c r="BB441" s="100"/>
      <c r="BC441" s="100"/>
      <c r="BD441" s="100"/>
      <c r="BE441" s="100"/>
      <c r="BF441" s="100"/>
      <c r="BG441" s="100"/>
      <c r="BH441" s="100"/>
      <c r="BI441" s="100"/>
      <c r="BJ441" s="100"/>
      <c r="BK441" s="100"/>
      <c r="BL441" s="100"/>
      <c r="BM441" s="100"/>
      <c r="BN441" s="100"/>
      <c r="BO441" s="100"/>
      <c r="BP441" s="100"/>
      <c r="BQ441" s="100"/>
      <c r="BR441" s="100"/>
      <c r="BS441" s="100"/>
      <c r="BT441" s="100"/>
      <c r="BU441" s="100"/>
      <c r="BV441" s="100"/>
      <c r="BW441" s="100"/>
      <c r="BX441" s="100"/>
      <c r="BY441" s="100"/>
      <c r="BZ441" s="223"/>
      <c r="CA441" s="224"/>
      <c r="CB441" s="223"/>
      <c r="CC441" s="225"/>
      <c r="CD441" s="225"/>
      <c r="CE441" s="225"/>
      <c r="CF441" s="225"/>
      <c r="CG441" s="225"/>
      <c r="CH441" s="225"/>
      <c r="CI441" s="225"/>
      <c r="CJ441" s="225"/>
      <c r="CK441" s="225"/>
      <c r="CL441" s="225"/>
      <c r="CM441" s="225"/>
      <c r="CN441" s="225"/>
      <c r="CO441" s="225"/>
      <c r="CP441" s="225"/>
      <c r="CQ441" s="225"/>
      <c r="CR441" s="225"/>
      <c r="CS441" s="225"/>
      <c r="CT441" s="225"/>
      <c r="CU441" s="225"/>
      <c r="CV441" s="225"/>
      <c r="CW441" s="225"/>
      <c r="CX441" s="223"/>
      <c r="CY441" s="223"/>
      <c r="CZ441" s="223"/>
      <c r="DA441" s="223"/>
    </row>
    <row r="442">
      <c r="A442" s="100"/>
      <c r="B442" s="100"/>
      <c r="C442" s="100"/>
      <c r="D442" s="103"/>
      <c r="E442" s="101"/>
      <c r="F442" s="100"/>
      <c r="G442" s="100"/>
      <c r="H442" s="100"/>
      <c r="I442" s="103"/>
      <c r="J442" s="100"/>
      <c r="K442" s="100"/>
      <c r="L442" s="101"/>
      <c r="M442" s="102"/>
      <c r="N442" s="103"/>
      <c r="O442" s="100"/>
      <c r="P442" s="100"/>
      <c r="Q442" s="100"/>
      <c r="R442" s="100"/>
      <c r="S442" s="101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1"/>
      <c r="AI442" s="100"/>
      <c r="AJ442" s="100"/>
      <c r="AK442" s="100"/>
      <c r="AL442" s="100"/>
      <c r="AM442" s="100"/>
      <c r="AN442" s="100"/>
      <c r="AO442" s="100"/>
      <c r="AP442" s="100"/>
      <c r="AQ442" s="100"/>
      <c r="AR442" s="100"/>
      <c r="AS442" s="100"/>
      <c r="AT442" s="100"/>
      <c r="AU442" s="100"/>
      <c r="AV442" s="100"/>
      <c r="AW442" s="100"/>
      <c r="AX442" s="100"/>
      <c r="AY442" s="100"/>
      <c r="AZ442" s="100"/>
      <c r="BA442" s="100"/>
      <c r="BB442" s="100"/>
      <c r="BC442" s="100"/>
      <c r="BD442" s="100"/>
      <c r="BE442" s="100"/>
      <c r="BF442" s="100"/>
      <c r="BG442" s="100"/>
      <c r="BH442" s="100"/>
      <c r="BI442" s="100"/>
      <c r="BJ442" s="100"/>
      <c r="BK442" s="100"/>
      <c r="BL442" s="100"/>
      <c r="BM442" s="100"/>
      <c r="BN442" s="100"/>
      <c r="BO442" s="100"/>
      <c r="BP442" s="100"/>
      <c r="BQ442" s="100"/>
      <c r="BR442" s="100"/>
      <c r="BS442" s="100"/>
      <c r="BT442" s="100"/>
      <c r="BU442" s="100"/>
      <c r="BV442" s="100"/>
      <c r="BW442" s="100"/>
      <c r="BX442" s="100"/>
      <c r="BY442" s="100"/>
      <c r="BZ442" s="223"/>
      <c r="CA442" s="224"/>
      <c r="CB442" s="223"/>
      <c r="CC442" s="225"/>
      <c r="CD442" s="225"/>
      <c r="CE442" s="225"/>
      <c r="CF442" s="225"/>
      <c r="CG442" s="225"/>
      <c r="CH442" s="225"/>
      <c r="CI442" s="225"/>
      <c r="CJ442" s="225"/>
      <c r="CK442" s="225"/>
      <c r="CL442" s="225"/>
      <c r="CM442" s="225"/>
      <c r="CN442" s="225"/>
      <c r="CO442" s="225"/>
      <c r="CP442" s="225"/>
      <c r="CQ442" s="225"/>
      <c r="CR442" s="225"/>
      <c r="CS442" s="225"/>
      <c r="CT442" s="225"/>
      <c r="CU442" s="225"/>
      <c r="CV442" s="225"/>
      <c r="CW442" s="225"/>
      <c r="CX442" s="223"/>
      <c r="CY442" s="223"/>
      <c r="CZ442" s="223"/>
      <c r="DA442" s="223"/>
    </row>
    <row r="443">
      <c r="A443" s="100"/>
      <c r="B443" s="100"/>
      <c r="C443" s="100"/>
      <c r="D443" s="103"/>
      <c r="E443" s="101"/>
      <c r="F443" s="100"/>
      <c r="G443" s="100"/>
      <c r="H443" s="100"/>
      <c r="I443" s="103"/>
      <c r="J443" s="100"/>
      <c r="K443" s="100"/>
      <c r="L443" s="101"/>
      <c r="M443" s="102"/>
      <c r="N443" s="103"/>
      <c r="O443" s="100"/>
      <c r="P443" s="100"/>
      <c r="Q443" s="100"/>
      <c r="R443" s="100"/>
      <c r="S443" s="101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1"/>
      <c r="AI443" s="100"/>
      <c r="AJ443" s="100"/>
      <c r="AK443" s="100"/>
      <c r="AL443" s="100"/>
      <c r="AM443" s="100"/>
      <c r="AN443" s="100"/>
      <c r="AO443" s="100"/>
      <c r="AP443" s="100"/>
      <c r="AQ443" s="100"/>
      <c r="AR443" s="100"/>
      <c r="AS443" s="100"/>
      <c r="AT443" s="100"/>
      <c r="AU443" s="100"/>
      <c r="AV443" s="100"/>
      <c r="AW443" s="100"/>
      <c r="AX443" s="100"/>
      <c r="AY443" s="100"/>
      <c r="AZ443" s="100"/>
      <c r="BA443" s="100"/>
      <c r="BB443" s="100"/>
      <c r="BC443" s="100"/>
      <c r="BD443" s="100"/>
      <c r="BE443" s="100"/>
      <c r="BF443" s="100"/>
      <c r="BG443" s="100"/>
      <c r="BH443" s="100"/>
      <c r="BI443" s="100"/>
      <c r="BJ443" s="100"/>
      <c r="BK443" s="100"/>
      <c r="BL443" s="100"/>
      <c r="BM443" s="100"/>
      <c r="BN443" s="100"/>
      <c r="BO443" s="100"/>
      <c r="BP443" s="100"/>
      <c r="BQ443" s="100"/>
      <c r="BR443" s="100"/>
      <c r="BS443" s="100"/>
      <c r="BT443" s="100"/>
      <c r="BU443" s="100"/>
      <c r="BV443" s="100"/>
      <c r="BW443" s="100"/>
      <c r="BX443" s="100"/>
      <c r="BY443" s="100"/>
      <c r="BZ443" s="223"/>
      <c r="CA443" s="224"/>
      <c r="CB443" s="223"/>
      <c r="CC443" s="225"/>
      <c r="CD443" s="225"/>
      <c r="CE443" s="225"/>
      <c r="CF443" s="225"/>
      <c r="CG443" s="225"/>
      <c r="CH443" s="225"/>
      <c r="CI443" s="225"/>
      <c r="CJ443" s="225"/>
      <c r="CK443" s="225"/>
      <c r="CL443" s="225"/>
      <c r="CM443" s="225"/>
      <c r="CN443" s="225"/>
      <c r="CO443" s="225"/>
      <c r="CP443" s="225"/>
      <c r="CQ443" s="225"/>
      <c r="CR443" s="225"/>
      <c r="CS443" s="225"/>
      <c r="CT443" s="225"/>
      <c r="CU443" s="225"/>
      <c r="CV443" s="225"/>
      <c r="CW443" s="225"/>
      <c r="CX443" s="223"/>
      <c r="CY443" s="223"/>
      <c r="CZ443" s="223"/>
      <c r="DA443" s="223"/>
    </row>
    <row r="444">
      <c r="A444" s="100"/>
      <c r="B444" s="100"/>
      <c r="C444" s="100"/>
      <c r="D444" s="103"/>
      <c r="E444" s="101"/>
      <c r="F444" s="100"/>
      <c r="G444" s="100"/>
      <c r="H444" s="100"/>
      <c r="I444" s="103"/>
      <c r="J444" s="100"/>
      <c r="K444" s="100"/>
      <c r="L444" s="101"/>
      <c r="M444" s="102"/>
      <c r="N444" s="103"/>
      <c r="O444" s="100"/>
      <c r="P444" s="100"/>
      <c r="Q444" s="100"/>
      <c r="R444" s="100"/>
      <c r="S444" s="101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1"/>
      <c r="AI444" s="100"/>
      <c r="AJ444" s="100"/>
      <c r="AK444" s="100"/>
      <c r="AL444" s="100"/>
      <c r="AM444" s="100"/>
      <c r="AN444" s="100"/>
      <c r="AO444" s="100"/>
      <c r="AP444" s="100"/>
      <c r="AQ444" s="100"/>
      <c r="AR444" s="100"/>
      <c r="AS444" s="100"/>
      <c r="AT444" s="100"/>
      <c r="AU444" s="100"/>
      <c r="AV444" s="100"/>
      <c r="AW444" s="100"/>
      <c r="AX444" s="100"/>
      <c r="AY444" s="100"/>
      <c r="AZ444" s="100"/>
      <c r="BA444" s="100"/>
      <c r="BB444" s="100"/>
      <c r="BC444" s="100"/>
      <c r="BD444" s="100"/>
      <c r="BE444" s="100"/>
      <c r="BF444" s="100"/>
      <c r="BG444" s="100"/>
      <c r="BH444" s="100"/>
      <c r="BI444" s="100"/>
      <c r="BJ444" s="100"/>
      <c r="BK444" s="100"/>
      <c r="BL444" s="100"/>
      <c r="BM444" s="100"/>
      <c r="BN444" s="100"/>
      <c r="BO444" s="100"/>
      <c r="BP444" s="100"/>
      <c r="BQ444" s="100"/>
      <c r="BR444" s="100"/>
      <c r="BS444" s="100"/>
      <c r="BT444" s="100"/>
      <c r="BU444" s="100"/>
      <c r="BV444" s="100"/>
      <c r="BW444" s="100"/>
      <c r="BX444" s="100"/>
      <c r="BY444" s="100"/>
      <c r="BZ444" s="223"/>
      <c r="CA444" s="224"/>
      <c r="CB444" s="223"/>
      <c r="CC444" s="225"/>
      <c r="CD444" s="225"/>
      <c r="CE444" s="225"/>
      <c r="CF444" s="225"/>
      <c r="CG444" s="225"/>
      <c r="CH444" s="225"/>
      <c r="CI444" s="225"/>
      <c r="CJ444" s="225"/>
      <c r="CK444" s="225"/>
      <c r="CL444" s="225"/>
      <c r="CM444" s="225"/>
      <c r="CN444" s="225"/>
      <c r="CO444" s="225"/>
      <c r="CP444" s="225"/>
      <c r="CQ444" s="225"/>
      <c r="CR444" s="225"/>
      <c r="CS444" s="225"/>
      <c r="CT444" s="225"/>
      <c r="CU444" s="225"/>
      <c r="CV444" s="225"/>
      <c r="CW444" s="225"/>
      <c r="CX444" s="223"/>
      <c r="CY444" s="223"/>
      <c r="CZ444" s="223"/>
      <c r="DA444" s="223"/>
    </row>
    <row r="445">
      <c r="A445" s="100"/>
      <c r="B445" s="100"/>
      <c r="C445" s="100"/>
      <c r="D445" s="103"/>
      <c r="E445" s="101"/>
      <c r="F445" s="100"/>
      <c r="G445" s="100"/>
      <c r="H445" s="100"/>
      <c r="I445" s="103"/>
      <c r="J445" s="100"/>
      <c r="K445" s="100"/>
      <c r="L445" s="101"/>
      <c r="M445" s="102"/>
      <c r="N445" s="103"/>
      <c r="O445" s="100"/>
      <c r="P445" s="100"/>
      <c r="Q445" s="100"/>
      <c r="R445" s="100"/>
      <c r="S445" s="101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1"/>
      <c r="AI445" s="100"/>
      <c r="AJ445" s="100"/>
      <c r="AK445" s="100"/>
      <c r="AL445" s="100"/>
      <c r="AM445" s="100"/>
      <c r="AN445" s="100"/>
      <c r="AO445" s="100"/>
      <c r="AP445" s="100"/>
      <c r="AQ445" s="100"/>
      <c r="AR445" s="100"/>
      <c r="AS445" s="100"/>
      <c r="AT445" s="100"/>
      <c r="AU445" s="100"/>
      <c r="AV445" s="100"/>
      <c r="AW445" s="100"/>
      <c r="AX445" s="100"/>
      <c r="AY445" s="100"/>
      <c r="AZ445" s="100"/>
      <c r="BA445" s="100"/>
      <c r="BB445" s="100"/>
      <c r="BC445" s="100"/>
      <c r="BD445" s="100"/>
      <c r="BE445" s="100"/>
      <c r="BF445" s="100"/>
      <c r="BG445" s="100"/>
      <c r="BH445" s="100"/>
      <c r="BI445" s="100"/>
      <c r="BJ445" s="100"/>
      <c r="BK445" s="100"/>
      <c r="BL445" s="100"/>
      <c r="BM445" s="100"/>
      <c r="BN445" s="100"/>
      <c r="BO445" s="100"/>
      <c r="BP445" s="100"/>
      <c r="BQ445" s="100"/>
      <c r="BR445" s="100"/>
      <c r="BS445" s="100"/>
      <c r="BT445" s="100"/>
      <c r="BU445" s="100"/>
      <c r="BV445" s="100"/>
      <c r="BW445" s="100"/>
      <c r="BX445" s="100"/>
      <c r="BY445" s="100"/>
      <c r="BZ445" s="223"/>
      <c r="CA445" s="224"/>
      <c r="CB445" s="223"/>
      <c r="CC445" s="225"/>
      <c r="CD445" s="225"/>
      <c r="CE445" s="225"/>
      <c r="CF445" s="225"/>
      <c r="CG445" s="225"/>
      <c r="CH445" s="225"/>
      <c r="CI445" s="225"/>
      <c r="CJ445" s="225"/>
      <c r="CK445" s="225"/>
      <c r="CL445" s="225"/>
      <c r="CM445" s="225"/>
      <c r="CN445" s="225"/>
      <c r="CO445" s="225"/>
      <c r="CP445" s="225"/>
      <c r="CQ445" s="225"/>
      <c r="CR445" s="225"/>
      <c r="CS445" s="225"/>
      <c r="CT445" s="225"/>
      <c r="CU445" s="225"/>
      <c r="CV445" s="225"/>
      <c r="CW445" s="225"/>
      <c r="CX445" s="223"/>
      <c r="CY445" s="223"/>
      <c r="CZ445" s="223"/>
      <c r="DA445" s="223"/>
    </row>
    <row r="446">
      <c r="A446" s="100"/>
      <c r="B446" s="100"/>
      <c r="C446" s="100"/>
      <c r="D446" s="103"/>
      <c r="E446" s="101"/>
      <c r="F446" s="100"/>
      <c r="G446" s="100"/>
      <c r="H446" s="100"/>
      <c r="I446" s="103"/>
      <c r="J446" s="100"/>
      <c r="K446" s="100"/>
      <c r="L446" s="101"/>
      <c r="M446" s="102"/>
      <c r="N446" s="103"/>
      <c r="O446" s="100"/>
      <c r="P446" s="100"/>
      <c r="Q446" s="100"/>
      <c r="R446" s="100"/>
      <c r="S446" s="101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1"/>
      <c r="AI446" s="100"/>
      <c r="AJ446" s="100"/>
      <c r="AK446" s="100"/>
      <c r="AL446" s="100"/>
      <c r="AM446" s="100"/>
      <c r="AN446" s="100"/>
      <c r="AO446" s="100"/>
      <c r="AP446" s="100"/>
      <c r="AQ446" s="100"/>
      <c r="AR446" s="100"/>
      <c r="AS446" s="100"/>
      <c r="AT446" s="100"/>
      <c r="AU446" s="100"/>
      <c r="AV446" s="100"/>
      <c r="AW446" s="100"/>
      <c r="AX446" s="100"/>
      <c r="AY446" s="100"/>
      <c r="AZ446" s="100"/>
      <c r="BA446" s="100"/>
      <c r="BB446" s="100"/>
      <c r="BC446" s="100"/>
      <c r="BD446" s="100"/>
      <c r="BE446" s="100"/>
      <c r="BF446" s="100"/>
      <c r="BG446" s="100"/>
      <c r="BH446" s="100"/>
      <c r="BI446" s="100"/>
      <c r="BJ446" s="100"/>
      <c r="BK446" s="100"/>
      <c r="BL446" s="100"/>
      <c r="BM446" s="100"/>
      <c r="BN446" s="100"/>
      <c r="BO446" s="100"/>
      <c r="BP446" s="100"/>
      <c r="BQ446" s="100"/>
      <c r="BR446" s="100"/>
      <c r="BS446" s="100"/>
      <c r="BT446" s="100"/>
      <c r="BU446" s="100"/>
      <c r="BV446" s="100"/>
      <c r="BW446" s="100"/>
      <c r="BX446" s="100"/>
      <c r="BY446" s="100"/>
      <c r="BZ446" s="223"/>
      <c r="CA446" s="224"/>
      <c r="CB446" s="223"/>
      <c r="CC446" s="225"/>
      <c r="CD446" s="225"/>
      <c r="CE446" s="225"/>
      <c r="CF446" s="225"/>
      <c r="CG446" s="225"/>
      <c r="CH446" s="225"/>
      <c r="CI446" s="225"/>
      <c r="CJ446" s="225"/>
      <c r="CK446" s="225"/>
      <c r="CL446" s="225"/>
      <c r="CM446" s="225"/>
      <c r="CN446" s="225"/>
      <c r="CO446" s="225"/>
      <c r="CP446" s="225"/>
      <c r="CQ446" s="225"/>
      <c r="CR446" s="225"/>
      <c r="CS446" s="225"/>
      <c r="CT446" s="225"/>
      <c r="CU446" s="225"/>
      <c r="CV446" s="225"/>
      <c r="CW446" s="225"/>
      <c r="CX446" s="223"/>
      <c r="CY446" s="223"/>
      <c r="CZ446" s="223"/>
      <c r="DA446" s="223"/>
    </row>
    <row r="447">
      <c r="A447" s="100"/>
      <c r="B447" s="100"/>
      <c r="C447" s="100"/>
      <c r="D447" s="103"/>
      <c r="E447" s="101"/>
      <c r="F447" s="100"/>
      <c r="G447" s="100"/>
      <c r="H447" s="100"/>
      <c r="I447" s="103"/>
      <c r="J447" s="100"/>
      <c r="K447" s="100"/>
      <c r="L447" s="101"/>
      <c r="M447" s="102"/>
      <c r="N447" s="103"/>
      <c r="O447" s="100"/>
      <c r="P447" s="100"/>
      <c r="Q447" s="100"/>
      <c r="R447" s="100"/>
      <c r="S447" s="101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1"/>
      <c r="AI447" s="100"/>
      <c r="AJ447" s="100"/>
      <c r="AK447" s="100"/>
      <c r="AL447" s="100"/>
      <c r="AM447" s="100"/>
      <c r="AN447" s="100"/>
      <c r="AO447" s="100"/>
      <c r="AP447" s="100"/>
      <c r="AQ447" s="100"/>
      <c r="AR447" s="100"/>
      <c r="AS447" s="100"/>
      <c r="AT447" s="100"/>
      <c r="AU447" s="100"/>
      <c r="AV447" s="100"/>
      <c r="AW447" s="100"/>
      <c r="AX447" s="100"/>
      <c r="AY447" s="100"/>
      <c r="AZ447" s="100"/>
      <c r="BA447" s="100"/>
      <c r="BB447" s="100"/>
      <c r="BC447" s="100"/>
      <c r="BD447" s="100"/>
      <c r="BE447" s="100"/>
      <c r="BF447" s="100"/>
      <c r="BG447" s="100"/>
      <c r="BH447" s="100"/>
      <c r="BI447" s="100"/>
      <c r="BJ447" s="100"/>
      <c r="BK447" s="100"/>
      <c r="BL447" s="100"/>
      <c r="BM447" s="100"/>
      <c r="BN447" s="100"/>
      <c r="BO447" s="100"/>
      <c r="BP447" s="100"/>
      <c r="BQ447" s="100"/>
      <c r="BR447" s="100"/>
      <c r="BS447" s="100"/>
      <c r="BT447" s="100"/>
      <c r="BU447" s="100"/>
      <c r="BV447" s="100"/>
      <c r="BW447" s="100"/>
      <c r="BX447" s="100"/>
      <c r="BY447" s="100"/>
      <c r="BZ447" s="223"/>
      <c r="CA447" s="224"/>
      <c r="CB447" s="223"/>
      <c r="CC447" s="225"/>
      <c r="CD447" s="225"/>
      <c r="CE447" s="225"/>
      <c r="CF447" s="225"/>
      <c r="CG447" s="225"/>
      <c r="CH447" s="225"/>
      <c r="CI447" s="225"/>
      <c r="CJ447" s="225"/>
      <c r="CK447" s="225"/>
      <c r="CL447" s="225"/>
      <c r="CM447" s="225"/>
      <c r="CN447" s="225"/>
      <c r="CO447" s="225"/>
      <c r="CP447" s="225"/>
      <c r="CQ447" s="225"/>
      <c r="CR447" s="225"/>
      <c r="CS447" s="225"/>
      <c r="CT447" s="225"/>
      <c r="CU447" s="225"/>
      <c r="CV447" s="225"/>
      <c r="CW447" s="225"/>
      <c r="CX447" s="223"/>
      <c r="CY447" s="223"/>
      <c r="CZ447" s="223"/>
      <c r="DA447" s="223"/>
    </row>
    <row r="448">
      <c r="A448" s="100"/>
      <c r="B448" s="100"/>
      <c r="C448" s="100"/>
      <c r="D448" s="103"/>
      <c r="E448" s="101"/>
      <c r="F448" s="100"/>
      <c r="G448" s="100"/>
      <c r="H448" s="100"/>
      <c r="I448" s="103"/>
      <c r="J448" s="100"/>
      <c r="K448" s="100"/>
      <c r="L448" s="101"/>
      <c r="M448" s="102"/>
      <c r="N448" s="103"/>
      <c r="O448" s="100"/>
      <c r="P448" s="100"/>
      <c r="Q448" s="100"/>
      <c r="R448" s="100"/>
      <c r="S448" s="101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1"/>
      <c r="AI448" s="100"/>
      <c r="AJ448" s="100"/>
      <c r="AK448" s="100"/>
      <c r="AL448" s="100"/>
      <c r="AM448" s="100"/>
      <c r="AN448" s="100"/>
      <c r="AO448" s="100"/>
      <c r="AP448" s="100"/>
      <c r="AQ448" s="100"/>
      <c r="AR448" s="100"/>
      <c r="AS448" s="100"/>
      <c r="AT448" s="100"/>
      <c r="AU448" s="100"/>
      <c r="AV448" s="100"/>
      <c r="AW448" s="100"/>
      <c r="AX448" s="100"/>
      <c r="AY448" s="100"/>
      <c r="AZ448" s="100"/>
      <c r="BA448" s="100"/>
      <c r="BB448" s="100"/>
      <c r="BC448" s="100"/>
      <c r="BD448" s="100"/>
      <c r="BE448" s="100"/>
      <c r="BF448" s="100"/>
      <c r="BG448" s="100"/>
      <c r="BH448" s="100"/>
      <c r="BI448" s="100"/>
      <c r="BJ448" s="100"/>
      <c r="BK448" s="100"/>
      <c r="BL448" s="100"/>
      <c r="BM448" s="100"/>
      <c r="BN448" s="100"/>
      <c r="BO448" s="100"/>
      <c r="BP448" s="100"/>
      <c r="BQ448" s="100"/>
      <c r="BR448" s="100"/>
      <c r="BS448" s="100"/>
      <c r="BT448" s="100"/>
      <c r="BU448" s="100"/>
      <c r="BV448" s="100"/>
      <c r="BW448" s="100"/>
      <c r="BX448" s="100"/>
      <c r="BY448" s="100"/>
      <c r="BZ448" s="223"/>
      <c r="CA448" s="224"/>
      <c r="CB448" s="223"/>
      <c r="CC448" s="225"/>
      <c r="CD448" s="225"/>
      <c r="CE448" s="225"/>
      <c r="CF448" s="225"/>
      <c r="CG448" s="225"/>
      <c r="CH448" s="225"/>
      <c r="CI448" s="225"/>
      <c r="CJ448" s="225"/>
      <c r="CK448" s="225"/>
      <c r="CL448" s="225"/>
      <c r="CM448" s="225"/>
      <c r="CN448" s="225"/>
      <c r="CO448" s="225"/>
      <c r="CP448" s="225"/>
      <c r="CQ448" s="225"/>
      <c r="CR448" s="225"/>
      <c r="CS448" s="225"/>
      <c r="CT448" s="225"/>
      <c r="CU448" s="225"/>
      <c r="CV448" s="225"/>
      <c r="CW448" s="225"/>
      <c r="CX448" s="223"/>
      <c r="CY448" s="223"/>
      <c r="CZ448" s="223"/>
      <c r="DA448" s="223"/>
    </row>
    <row r="449">
      <c r="A449" s="100"/>
      <c r="B449" s="100"/>
      <c r="C449" s="100"/>
      <c r="D449" s="103"/>
      <c r="E449" s="101"/>
      <c r="F449" s="100"/>
      <c r="G449" s="100"/>
      <c r="H449" s="100"/>
      <c r="I449" s="103"/>
      <c r="J449" s="100"/>
      <c r="K449" s="100"/>
      <c r="L449" s="101"/>
      <c r="M449" s="102"/>
      <c r="N449" s="103"/>
      <c r="O449" s="100"/>
      <c r="P449" s="100"/>
      <c r="Q449" s="100"/>
      <c r="R449" s="100"/>
      <c r="S449" s="101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1"/>
      <c r="AI449" s="100"/>
      <c r="AJ449" s="100"/>
      <c r="AK449" s="100"/>
      <c r="AL449" s="100"/>
      <c r="AM449" s="100"/>
      <c r="AN449" s="100"/>
      <c r="AO449" s="100"/>
      <c r="AP449" s="100"/>
      <c r="AQ449" s="100"/>
      <c r="AR449" s="100"/>
      <c r="AS449" s="100"/>
      <c r="AT449" s="100"/>
      <c r="AU449" s="100"/>
      <c r="AV449" s="100"/>
      <c r="AW449" s="100"/>
      <c r="AX449" s="100"/>
      <c r="AY449" s="100"/>
      <c r="AZ449" s="100"/>
      <c r="BA449" s="100"/>
      <c r="BB449" s="100"/>
      <c r="BC449" s="100"/>
      <c r="BD449" s="100"/>
      <c r="BE449" s="100"/>
      <c r="BF449" s="100"/>
      <c r="BG449" s="100"/>
      <c r="BH449" s="100"/>
      <c r="BI449" s="100"/>
      <c r="BJ449" s="100"/>
      <c r="BK449" s="100"/>
      <c r="BL449" s="100"/>
      <c r="BM449" s="100"/>
      <c r="BN449" s="100"/>
      <c r="BO449" s="100"/>
      <c r="BP449" s="100"/>
      <c r="BQ449" s="100"/>
      <c r="BR449" s="100"/>
      <c r="BS449" s="100"/>
      <c r="BT449" s="100"/>
      <c r="BU449" s="100"/>
      <c r="BV449" s="100"/>
      <c r="BW449" s="100"/>
      <c r="BX449" s="100"/>
      <c r="BY449" s="100"/>
      <c r="BZ449" s="223"/>
      <c r="CA449" s="224"/>
      <c r="CB449" s="223"/>
      <c r="CC449" s="225"/>
      <c r="CD449" s="225"/>
      <c r="CE449" s="225"/>
      <c r="CF449" s="225"/>
      <c r="CG449" s="225"/>
      <c r="CH449" s="225"/>
      <c r="CI449" s="225"/>
      <c r="CJ449" s="225"/>
      <c r="CK449" s="225"/>
      <c r="CL449" s="225"/>
      <c r="CM449" s="225"/>
      <c r="CN449" s="225"/>
      <c r="CO449" s="225"/>
      <c r="CP449" s="225"/>
      <c r="CQ449" s="225"/>
      <c r="CR449" s="225"/>
      <c r="CS449" s="225"/>
      <c r="CT449" s="225"/>
      <c r="CU449" s="225"/>
      <c r="CV449" s="225"/>
      <c r="CW449" s="225"/>
      <c r="CX449" s="223"/>
      <c r="CY449" s="223"/>
      <c r="CZ449" s="223"/>
      <c r="DA449" s="223"/>
    </row>
    <row r="450">
      <c r="A450" s="100"/>
      <c r="B450" s="100"/>
      <c r="C450" s="100"/>
      <c r="D450" s="103"/>
      <c r="E450" s="101"/>
      <c r="F450" s="100"/>
      <c r="G450" s="100"/>
      <c r="H450" s="100"/>
      <c r="I450" s="103"/>
      <c r="J450" s="100"/>
      <c r="K450" s="100"/>
      <c r="L450" s="101"/>
      <c r="M450" s="102"/>
      <c r="N450" s="103"/>
      <c r="O450" s="100"/>
      <c r="P450" s="100"/>
      <c r="Q450" s="100"/>
      <c r="R450" s="100"/>
      <c r="S450" s="101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1"/>
      <c r="AI450" s="100"/>
      <c r="AJ450" s="100"/>
      <c r="AK450" s="100"/>
      <c r="AL450" s="100"/>
      <c r="AM450" s="100"/>
      <c r="AN450" s="100"/>
      <c r="AO450" s="100"/>
      <c r="AP450" s="100"/>
      <c r="AQ450" s="100"/>
      <c r="AR450" s="100"/>
      <c r="AS450" s="100"/>
      <c r="AT450" s="100"/>
      <c r="AU450" s="100"/>
      <c r="AV450" s="100"/>
      <c r="AW450" s="100"/>
      <c r="AX450" s="100"/>
      <c r="AY450" s="100"/>
      <c r="AZ450" s="100"/>
      <c r="BA450" s="100"/>
      <c r="BB450" s="100"/>
      <c r="BC450" s="100"/>
      <c r="BD450" s="100"/>
      <c r="BE450" s="100"/>
      <c r="BF450" s="100"/>
      <c r="BG450" s="100"/>
      <c r="BH450" s="100"/>
      <c r="BI450" s="100"/>
      <c r="BJ450" s="100"/>
      <c r="BK450" s="100"/>
      <c r="BL450" s="100"/>
      <c r="BM450" s="100"/>
      <c r="BN450" s="100"/>
      <c r="BO450" s="100"/>
      <c r="BP450" s="100"/>
      <c r="BQ450" s="100"/>
      <c r="BR450" s="100"/>
      <c r="BS450" s="100"/>
      <c r="BT450" s="100"/>
      <c r="BU450" s="100"/>
      <c r="BV450" s="100"/>
      <c r="BW450" s="100"/>
      <c r="BX450" s="100"/>
      <c r="BY450" s="100"/>
      <c r="BZ450" s="223"/>
      <c r="CA450" s="224"/>
      <c r="CB450" s="223"/>
      <c r="CC450" s="225"/>
      <c r="CD450" s="225"/>
      <c r="CE450" s="225"/>
      <c r="CF450" s="225"/>
      <c r="CG450" s="225"/>
      <c r="CH450" s="225"/>
      <c r="CI450" s="225"/>
      <c r="CJ450" s="225"/>
      <c r="CK450" s="225"/>
      <c r="CL450" s="225"/>
      <c r="CM450" s="225"/>
      <c r="CN450" s="225"/>
      <c r="CO450" s="225"/>
      <c r="CP450" s="225"/>
      <c r="CQ450" s="225"/>
      <c r="CR450" s="225"/>
      <c r="CS450" s="225"/>
      <c r="CT450" s="225"/>
      <c r="CU450" s="225"/>
      <c r="CV450" s="225"/>
      <c r="CW450" s="225"/>
      <c r="CX450" s="223"/>
      <c r="CY450" s="223"/>
      <c r="CZ450" s="223"/>
      <c r="DA450" s="223"/>
    </row>
    <row r="451">
      <c r="A451" s="100"/>
      <c r="B451" s="100"/>
      <c r="C451" s="100"/>
      <c r="D451" s="103"/>
      <c r="E451" s="101"/>
      <c r="F451" s="100"/>
      <c r="G451" s="100"/>
      <c r="H451" s="100"/>
      <c r="I451" s="103"/>
      <c r="J451" s="100"/>
      <c r="K451" s="100"/>
      <c r="L451" s="101"/>
      <c r="M451" s="102"/>
      <c r="N451" s="103"/>
      <c r="O451" s="100"/>
      <c r="P451" s="100"/>
      <c r="Q451" s="100"/>
      <c r="R451" s="100"/>
      <c r="S451" s="101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1"/>
      <c r="AI451" s="100"/>
      <c r="AJ451" s="100"/>
      <c r="AK451" s="100"/>
      <c r="AL451" s="100"/>
      <c r="AM451" s="100"/>
      <c r="AN451" s="100"/>
      <c r="AO451" s="100"/>
      <c r="AP451" s="100"/>
      <c r="AQ451" s="100"/>
      <c r="AR451" s="100"/>
      <c r="AS451" s="100"/>
      <c r="AT451" s="100"/>
      <c r="AU451" s="100"/>
      <c r="AV451" s="100"/>
      <c r="AW451" s="100"/>
      <c r="AX451" s="100"/>
      <c r="AY451" s="100"/>
      <c r="AZ451" s="100"/>
      <c r="BA451" s="100"/>
      <c r="BB451" s="100"/>
      <c r="BC451" s="100"/>
      <c r="BD451" s="100"/>
      <c r="BE451" s="100"/>
      <c r="BF451" s="100"/>
      <c r="BG451" s="100"/>
      <c r="BH451" s="100"/>
      <c r="BI451" s="100"/>
      <c r="BJ451" s="100"/>
      <c r="BK451" s="100"/>
      <c r="BL451" s="100"/>
      <c r="BM451" s="100"/>
      <c r="BN451" s="100"/>
      <c r="BO451" s="100"/>
      <c r="BP451" s="100"/>
      <c r="BQ451" s="100"/>
      <c r="BR451" s="100"/>
      <c r="BS451" s="100"/>
      <c r="BT451" s="100"/>
      <c r="BU451" s="100"/>
      <c r="BV451" s="100"/>
      <c r="BW451" s="100"/>
      <c r="BX451" s="100"/>
      <c r="BY451" s="100"/>
      <c r="BZ451" s="223"/>
      <c r="CA451" s="224"/>
      <c r="CB451" s="223"/>
      <c r="CC451" s="225"/>
      <c r="CD451" s="225"/>
      <c r="CE451" s="225"/>
      <c r="CF451" s="225"/>
      <c r="CG451" s="225"/>
      <c r="CH451" s="225"/>
      <c r="CI451" s="225"/>
      <c r="CJ451" s="225"/>
      <c r="CK451" s="225"/>
      <c r="CL451" s="225"/>
      <c r="CM451" s="225"/>
      <c r="CN451" s="225"/>
      <c r="CO451" s="225"/>
      <c r="CP451" s="225"/>
      <c r="CQ451" s="225"/>
      <c r="CR451" s="225"/>
      <c r="CS451" s="225"/>
      <c r="CT451" s="225"/>
      <c r="CU451" s="225"/>
      <c r="CV451" s="225"/>
      <c r="CW451" s="225"/>
      <c r="CX451" s="223"/>
      <c r="CY451" s="223"/>
      <c r="CZ451" s="223"/>
      <c r="DA451" s="223"/>
    </row>
    <row r="452">
      <c r="A452" s="100"/>
      <c r="B452" s="100"/>
      <c r="C452" s="100"/>
      <c r="D452" s="103"/>
      <c r="E452" s="101"/>
      <c r="F452" s="100"/>
      <c r="G452" s="100"/>
      <c r="H452" s="100"/>
      <c r="I452" s="103"/>
      <c r="J452" s="100"/>
      <c r="K452" s="100"/>
      <c r="L452" s="101"/>
      <c r="M452" s="102"/>
      <c r="N452" s="103"/>
      <c r="O452" s="100"/>
      <c r="P452" s="100"/>
      <c r="Q452" s="100"/>
      <c r="R452" s="100"/>
      <c r="S452" s="101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1"/>
      <c r="AI452" s="100"/>
      <c r="AJ452" s="100"/>
      <c r="AK452" s="100"/>
      <c r="AL452" s="100"/>
      <c r="AM452" s="100"/>
      <c r="AN452" s="100"/>
      <c r="AO452" s="100"/>
      <c r="AP452" s="100"/>
      <c r="AQ452" s="100"/>
      <c r="AR452" s="100"/>
      <c r="AS452" s="100"/>
      <c r="AT452" s="100"/>
      <c r="AU452" s="100"/>
      <c r="AV452" s="100"/>
      <c r="AW452" s="100"/>
      <c r="AX452" s="100"/>
      <c r="AY452" s="100"/>
      <c r="AZ452" s="100"/>
      <c r="BA452" s="100"/>
      <c r="BB452" s="100"/>
      <c r="BC452" s="100"/>
      <c r="BD452" s="100"/>
      <c r="BE452" s="100"/>
      <c r="BF452" s="100"/>
      <c r="BG452" s="100"/>
      <c r="BH452" s="100"/>
      <c r="BI452" s="100"/>
      <c r="BJ452" s="100"/>
      <c r="BK452" s="100"/>
      <c r="BL452" s="100"/>
      <c r="BM452" s="100"/>
      <c r="BN452" s="100"/>
      <c r="BO452" s="100"/>
      <c r="BP452" s="100"/>
      <c r="BQ452" s="100"/>
      <c r="BR452" s="100"/>
      <c r="BS452" s="100"/>
      <c r="BT452" s="100"/>
      <c r="BU452" s="100"/>
      <c r="BV452" s="100"/>
      <c r="BW452" s="100"/>
      <c r="BX452" s="100"/>
      <c r="BY452" s="100"/>
      <c r="BZ452" s="223"/>
      <c r="CA452" s="224"/>
      <c r="CB452" s="223"/>
      <c r="CC452" s="225"/>
      <c r="CD452" s="225"/>
      <c r="CE452" s="225"/>
      <c r="CF452" s="225"/>
      <c r="CG452" s="225"/>
      <c r="CH452" s="225"/>
      <c r="CI452" s="225"/>
      <c r="CJ452" s="225"/>
      <c r="CK452" s="225"/>
      <c r="CL452" s="225"/>
      <c r="CM452" s="225"/>
      <c r="CN452" s="225"/>
      <c r="CO452" s="225"/>
      <c r="CP452" s="225"/>
      <c r="CQ452" s="225"/>
      <c r="CR452" s="225"/>
      <c r="CS452" s="225"/>
      <c r="CT452" s="225"/>
      <c r="CU452" s="225"/>
      <c r="CV452" s="225"/>
      <c r="CW452" s="225"/>
      <c r="CX452" s="223"/>
      <c r="CY452" s="223"/>
      <c r="CZ452" s="223"/>
      <c r="DA452" s="223"/>
    </row>
    <row r="453">
      <c r="A453" s="100"/>
      <c r="B453" s="100"/>
      <c r="C453" s="100"/>
      <c r="D453" s="103"/>
      <c r="E453" s="101"/>
      <c r="F453" s="100"/>
      <c r="G453" s="100"/>
      <c r="H453" s="100"/>
      <c r="I453" s="103"/>
      <c r="J453" s="100"/>
      <c r="K453" s="100"/>
      <c r="L453" s="101"/>
      <c r="M453" s="102"/>
      <c r="N453" s="103"/>
      <c r="O453" s="100"/>
      <c r="P453" s="100"/>
      <c r="Q453" s="100"/>
      <c r="R453" s="100"/>
      <c r="S453" s="101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1"/>
      <c r="AI453" s="100"/>
      <c r="AJ453" s="100"/>
      <c r="AK453" s="100"/>
      <c r="AL453" s="100"/>
      <c r="AM453" s="100"/>
      <c r="AN453" s="100"/>
      <c r="AO453" s="100"/>
      <c r="AP453" s="100"/>
      <c r="AQ453" s="100"/>
      <c r="AR453" s="100"/>
      <c r="AS453" s="100"/>
      <c r="AT453" s="100"/>
      <c r="AU453" s="100"/>
      <c r="AV453" s="100"/>
      <c r="AW453" s="100"/>
      <c r="AX453" s="100"/>
      <c r="AY453" s="100"/>
      <c r="AZ453" s="100"/>
      <c r="BA453" s="100"/>
      <c r="BB453" s="100"/>
      <c r="BC453" s="100"/>
      <c r="BD453" s="100"/>
      <c r="BE453" s="100"/>
      <c r="BF453" s="100"/>
      <c r="BG453" s="100"/>
      <c r="BH453" s="100"/>
      <c r="BI453" s="100"/>
      <c r="BJ453" s="100"/>
      <c r="BK453" s="100"/>
      <c r="BL453" s="100"/>
      <c r="BM453" s="100"/>
      <c r="BN453" s="100"/>
      <c r="BO453" s="100"/>
      <c r="BP453" s="100"/>
      <c r="BQ453" s="100"/>
      <c r="BR453" s="100"/>
      <c r="BS453" s="100"/>
      <c r="BT453" s="100"/>
      <c r="BU453" s="100"/>
      <c r="BV453" s="100"/>
      <c r="BW453" s="100"/>
      <c r="BX453" s="100"/>
      <c r="BY453" s="100"/>
      <c r="BZ453" s="223"/>
      <c r="CA453" s="224"/>
      <c r="CB453" s="223"/>
      <c r="CC453" s="225"/>
      <c r="CD453" s="225"/>
      <c r="CE453" s="225"/>
      <c r="CF453" s="225"/>
      <c r="CG453" s="225"/>
      <c r="CH453" s="225"/>
      <c r="CI453" s="225"/>
      <c r="CJ453" s="225"/>
      <c r="CK453" s="225"/>
      <c r="CL453" s="225"/>
      <c r="CM453" s="225"/>
      <c r="CN453" s="225"/>
      <c r="CO453" s="225"/>
      <c r="CP453" s="225"/>
      <c r="CQ453" s="225"/>
      <c r="CR453" s="225"/>
      <c r="CS453" s="225"/>
      <c r="CT453" s="225"/>
      <c r="CU453" s="225"/>
      <c r="CV453" s="225"/>
      <c r="CW453" s="225"/>
      <c r="CX453" s="223"/>
      <c r="CY453" s="223"/>
      <c r="CZ453" s="223"/>
      <c r="DA453" s="223"/>
    </row>
    <row r="454">
      <c r="A454" s="100"/>
      <c r="B454" s="100"/>
      <c r="C454" s="100"/>
      <c r="D454" s="103"/>
      <c r="E454" s="101"/>
      <c r="F454" s="100"/>
      <c r="G454" s="100"/>
      <c r="H454" s="100"/>
      <c r="I454" s="103"/>
      <c r="J454" s="100"/>
      <c r="K454" s="100"/>
      <c r="L454" s="101"/>
      <c r="M454" s="102"/>
      <c r="N454" s="103"/>
      <c r="O454" s="100"/>
      <c r="P454" s="100"/>
      <c r="Q454" s="100"/>
      <c r="R454" s="100"/>
      <c r="S454" s="101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1"/>
      <c r="AI454" s="100"/>
      <c r="AJ454" s="100"/>
      <c r="AK454" s="100"/>
      <c r="AL454" s="100"/>
      <c r="AM454" s="100"/>
      <c r="AN454" s="100"/>
      <c r="AO454" s="100"/>
      <c r="AP454" s="100"/>
      <c r="AQ454" s="100"/>
      <c r="AR454" s="100"/>
      <c r="AS454" s="100"/>
      <c r="AT454" s="100"/>
      <c r="AU454" s="100"/>
      <c r="AV454" s="100"/>
      <c r="AW454" s="100"/>
      <c r="AX454" s="100"/>
      <c r="AY454" s="100"/>
      <c r="AZ454" s="100"/>
      <c r="BA454" s="100"/>
      <c r="BB454" s="100"/>
      <c r="BC454" s="100"/>
      <c r="BD454" s="100"/>
      <c r="BE454" s="100"/>
      <c r="BF454" s="100"/>
      <c r="BG454" s="100"/>
      <c r="BH454" s="100"/>
      <c r="BI454" s="100"/>
      <c r="BJ454" s="100"/>
      <c r="BK454" s="100"/>
      <c r="BL454" s="100"/>
      <c r="BM454" s="100"/>
      <c r="BN454" s="100"/>
      <c r="BO454" s="100"/>
      <c r="BP454" s="100"/>
      <c r="BQ454" s="100"/>
      <c r="BR454" s="100"/>
      <c r="BS454" s="100"/>
      <c r="BT454" s="100"/>
      <c r="BU454" s="100"/>
      <c r="BV454" s="100"/>
      <c r="BW454" s="100"/>
      <c r="BX454" s="100"/>
      <c r="BY454" s="100"/>
      <c r="BZ454" s="223"/>
      <c r="CA454" s="224"/>
      <c r="CB454" s="223"/>
      <c r="CC454" s="225"/>
      <c r="CD454" s="225"/>
      <c r="CE454" s="225"/>
      <c r="CF454" s="225"/>
      <c r="CG454" s="225"/>
      <c r="CH454" s="225"/>
      <c r="CI454" s="225"/>
      <c r="CJ454" s="225"/>
      <c r="CK454" s="225"/>
      <c r="CL454" s="225"/>
      <c r="CM454" s="225"/>
      <c r="CN454" s="225"/>
      <c r="CO454" s="225"/>
      <c r="CP454" s="225"/>
      <c r="CQ454" s="225"/>
      <c r="CR454" s="225"/>
      <c r="CS454" s="225"/>
      <c r="CT454" s="225"/>
      <c r="CU454" s="225"/>
      <c r="CV454" s="225"/>
      <c r="CW454" s="225"/>
      <c r="CX454" s="223"/>
      <c r="CY454" s="223"/>
      <c r="CZ454" s="223"/>
      <c r="DA454" s="223"/>
    </row>
    <row r="455">
      <c r="A455" s="100"/>
      <c r="B455" s="100"/>
      <c r="C455" s="100"/>
      <c r="D455" s="103"/>
      <c r="E455" s="101"/>
      <c r="F455" s="100"/>
      <c r="G455" s="100"/>
      <c r="H455" s="100"/>
      <c r="I455" s="103"/>
      <c r="J455" s="100"/>
      <c r="K455" s="100"/>
      <c r="L455" s="101"/>
      <c r="M455" s="102"/>
      <c r="N455" s="103"/>
      <c r="O455" s="100"/>
      <c r="P455" s="100"/>
      <c r="Q455" s="100"/>
      <c r="R455" s="100"/>
      <c r="S455" s="101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1"/>
      <c r="AI455" s="100"/>
      <c r="AJ455" s="100"/>
      <c r="AK455" s="100"/>
      <c r="AL455" s="100"/>
      <c r="AM455" s="100"/>
      <c r="AN455" s="100"/>
      <c r="AO455" s="100"/>
      <c r="AP455" s="100"/>
      <c r="AQ455" s="100"/>
      <c r="AR455" s="100"/>
      <c r="AS455" s="100"/>
      <c r="AT455" s="100"/>
      <c r="AU455" s="100"/>
      <c r="AV455" s="100"/>
      <c r="AW455" s="100"/>
      <c r="AX455" s="100"/>
      <c r="AY455" s="100"/>
      <c r="AZ455" s="100"/>
      <c r="BA455" s="100"/>
      <c r="BB455" s="100"/>
      <c r="BC455" s="100"/>
      <c r="BD455" s="100"/>
      <c r="BE455" s="100"/>
      <c r="BF455" s="100"/>
      <c r="BG455" s="100"/>
      <c r="BH455" s="100"/>
      <c r="BI455" s="100"/>
      <c r="BJ455" s="100"/>
      <c r="BK455" s="100"/>
      <c r="BL455" s="100"/>
      <c r="BM455" s="100"/>
      <c r="BN455" s="100"/>
      <c r="BO455" s="100"/>
      <c r="BP455" s="100"/>
      <c r="BQ455" s="100"/>
      <c r="BR455" s="100"/>
      <c r="BS455" s="100"/>
      <c r="BT455" s="100"/>
      <c r="BU455" s="100"/>
      <c r="BV455" s="100"/>
      <c r="BW455" s="100"/>
      <c r="BX455" s="100"/>
      <c r="BY455" s="100"/>
      <c r="BZ455" s="223"/>
      <c r="CA455" s="224"/>
      <c r="CB455" s="223"/>
      <c r="CC455" s="225"/>
      <c r="CD455" s="225"/>
      <c r="CE455" s="225"/>
      <c r="CF455" s="225"/>
      <c r="CG455" s="225"/>
      <c r="CH455" s="225"/>
      <c r="CI455" s="225"/>
      <c r="CJ455" s="225"/>
      <c r="CK455" s="225"/>
      <c r="CL455" s="225"/>
      <c r="CM455" s="225"/>
      <c r="CN455" s="225"/>
      <c r="CO455" s="225"/>
      <c r="CP455" s="225"/>
      <c r="CQ455" s="225"/>
      <c r="CR455" s="225"/>
      <c r="CS455" s="225"/>
      <c r="CT455" s="225"/>
      <c r="CU455" s="225"/>
      <c r="CV455" s="225"/>
      <c r="CW455" s="225"/>
      <c r="CX455" s="223"/>
      <c r="CY455" s="223"/>
      <c r="CZ455" s="223"/>
      <c r="DA455" s="223"/>
    </row>
    <row r="456">
      <c r="A456" s="100"/>
      <c r="B456" s="100"/>
      <c r="C456" s="100"/>
      <c r="D456" s="103"/>
      <c r="E456" s="101"/>
      <c r="F456" s="100"/>
      <c r="G456" s="100"/>
      <c r="H456" s="100"/>
      <c r="I456" s="103"/>
      <c r="J456" s="100"/>
      <c r="K456" s="100"/>
      <c r="L456" s="101"/>
      <c r="M456" s="102"/>
      <c r="N456" s="103"/>
      <c r="O456" s="100"/>
      <c r="P456" s="100"/>
      <c r="Q456" s="100"/>
      <c r="R456" s="100"/>
      <c r="S456" s="101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1"/>
      <c r="AI456" s="100"/>
      <c r="AJ456" s="100"/>
      <c r="AK456" s="100"/>
      <c r="AL456" s="100"/>
      <c r="AM456" s="100"/>
      <c r="AN456" s="100"/>
      <c r="AO456" s="100"/>
      <c r="AP456" s="100"/>
      <c r="AQ456" s="100"/>
      <c r="AR456" s="100"/>
      <c r="AS456" s="100"/>
      <c r="AT456" s="100"/>
      <c r="AU456" s="100"/>
      <c r="AV456" s="100"/>
      <c r="AW456" s="100"/>
      <c r="AX456" s="100"/>
      <c r="AY456" s="100"/>
      <c r="AZ456" s="100"/>
      <c r="BA456" s="100"/>
      <c r="BB456" s="100"/>
      <c r="BC456" s="100"/>
      <c r="BD456" s="100"/>
      <c r="BE456" s="100"/>
      <c r="BF456" s="100"/>
      <c r="BG456" s="100"/>
      <c r="BH456" s="100"/>
      <c r="BI456" s="100"/>
      <c r="BJ456" s="100"/>
      <c r="BK456" s="100"/>
      <c r="BL456" s="100"/>
      <c r="BM456" s="100"/>
      <c r="BN456" s="100"/>
      <c r="BO456" s="100"/>
      <c r="BP456" s="100"/>
      <c r="BQ456" s="100"/>
      <c r="BR456" s="100"/>
      <c r="BS456" s="100"/>
      <c r="BT456" s="100"/>
      <c r="BU456" s="100"/>
      <c r="BV456" s="100"/>
      <c r="BW456" s="100"/>
      <c r="BX456" s="100"/>
      <c r="BY456" s="100"/>
      <c r="BZ456" s="223"/>
      <c r="CA456" s="224"/>
      <c r="CB456" s="223"/>
      <c r="CC456" s="225"/>
      <c r="CD456" s="225"/>
      <c r="CE456" s="225"/>
      <c r="CF456" s="225"/>
      <c r="CG456" s="225"/>
      <c r="CH456" s="225"/>
      <c r="CI456" s="225"/>
      <c r="CJ456" s="225"/>
      <c r="CK456" s="225"/>
      <c r="CL456" s="225"/>
      <c r="CM456" s="225"/>
      <c r="CN456" s="225"/>
      <c r="CO456" s="225"/>
      <c r="CP456" s="225"/>
      <c r="CQ456" s="225"/>
      <c r="CR456" s="225"/>
      <c r="CS456" s="225"/>
      <c r="CT456" s="225"/>
      <c r="CU456" s="225"/>
      <c r="CV456" s="225"/>
      <c r="CW456" s="225"/>
      <c r="CX456" s="223"/>
      <c r="CY456" s="223"/>
      <c r="CZ456" s="223"/>
      <c r="DA456" s="223"/>
    </row>
    <row r="457">
      <c r="A457" s="100"/>
      <c r="B457" s="100"/>
      <c r="C457" s="100"/>
      <c r="D457" s="103"/>
      <c r="E457" s="101"/>
      <c r="F457" s="100"/>
      <c r="G457" s="100"/>
      <c r="H457" s="100"/>
      <c r="I457" s="103"/>
      <c r="J457" s="100"/>
      <c r="K457" s="100"/>
      <c r="L457" s="101"/>
      <c r="M457" s="102"/>
      <c r="N457" s="103"/>
      <c r="O457" s="100"/>
      <c r="P457" s="100"/>
      <c r="Q457" s="100"/>
      <c r="R457" s="100"/>
      <c r="S457" s="101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1"/>
      <c r="AI457" s="100"/>
      <c r="AJ457" s="100"/>
      <c r="AK457" s="100"/>
      <c r="AL457" s="100"/>
      <c r="AM457" s="100"/>
      <c r="AN457" s="100"/>
      <c r="AO457" s="100"/>
      <c r="AP457" s="100"/>
      <c r="AQ457" s="100"/>
      <c r="AR457" s="100"/>
      <c r="AS457" s="100"/>
      <c r="AT457" s="100"/>
      <c r="AU457" s="100"/>
      <c r="AV457" s="100"/>
      <c r="AW457" s="100"/>
      <c r="AX457" s="100"/>
      <c r="AY457" s="100"/>
      <c r="AZ457" s="100"/>
      <c r="BA457" s="100"/>
      <c r="BB457" s="100"/>
      <c r="BC457" s="100"/>
      <c r="BD457" s="100"/>
      <c r="BE457" s="100"/>
      <c r="BF457" s="100"/>
      <c r="BG457" s="100"/>
      <c r="BH457" s="100"/>
      <c r="BI457" s="100"/>
      <c r="BJ457" s="100"/>
      <c r="BK457" s="100"/>
      <c r="BL457" s="100"/>
      <c r="BM457" s="100"/>
      <c r="BN457" s="100"/>
      <c r="BO457" s="100"/>
      <c r="BP457" s="100"/>
      <c r="BQ457" s="100"/>
      <c r="BR457" s="100"/>
      <c r="BS457" s="100"/>
      <c r="BT457" s="100"/>
      <c r="BU457" s="100"/>
      <c r="BV457" s="100"/>
      <c r="BW457" s="100"/>
      <c r="BX457" s="100"/>
      <c r="BY457" s="100"/>
      <c r="BZ457" s="223"/>
      <c r="CA457" s="224"/>
      <c r="CB457" s="223"/>
      <c r="CC457" s="225"/>
      <c r="CD457" s="225"/>
      <c r="CE457" s="225"/>
      <c r="CF457" s="225"/>
      <c r="CG457" s="225"/>
      <c r="CH457" s="225"/>
      <c r="CI457" s="225"/>
      <c r="CJ457" s="225"/>
      <c r="CK457" s="225"/>
      <c r="CL457" s="225"/>
      <c r="CM457" s="225"/>
      <c r="CN457" s="225"/>
      <c r="CO457" s="225"/>
      <c r="CP457" s="225"/>
      <c r="CQ457" s="225"/>
      <c r="CR457" s="225"/>
      <c r="CS457" s="225"/>
      <c r="CT457" s="225"/>
      <c r="CU457" s="225"/>
      <c r="CV457" s="225"/>
      <c r="CW457" s="225"/>
      <c r="CX457" s="223"/>
      <c r="CY457" s="223"/>
      <c r="CZ457" s="223"/>
      <c r="DA457" s="223"/>
    </row>
    <row r="458">
      <c r="A458" s="100"/>
      <c r="B458" s="100"/>
      <c r="C458" s="100"/>
      <c r="D458" s="103"/>
      <c r="E458" s="101"/>
      <c r="F458" s="100"/>
      <c r="G458" s="100"/>
      <c r="H458" s="100"/>
      <c r="I458" s="103"/>
      <c r="J458" s="100"/>
      <c r="K458" s="100"/>
      <c r="L458" s="101"/>
      <c r="M458" s="102"/>
      <c r="N458" s="103"/>
      <c r="O458" s="100"/>
      <c r="P458" s="100"/>
      <c r="Q458" s="100"/>
      <c r="R458" s="100"/>
      <c r="S458" s="101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1"/>
      <c r="AI458" s="100"/>
      <c r="AJ458" s="100"/>
      <c r="AK458" s="100"/>
      <c r="AL458" s="100"/>
      <c r="AM458" s="100"/>
      <c r="AN458" s="100"/>
      <c r="AO458" s="100"/>
      <c r="AP458" s="100"/>
      <c r="AQ458" s="100"/>
      <c r="AR458" s="100"/>
      <c r="AS458" s="100"/>
      <c r="AT458" s="100"/>
      <c r="AU458" s="100"/>
      <c r="AV458" s="100"/>
      <c r="AW458" s="100"/>
      <c r="AX458" s="100"/>
      <c r="AY458" s="100"/>
      <c r="AZ458" s="100"/>
      <c r="BA458" s="100"/>
      <c r="BB458" s="100"/>
      <c r="BC458" s="100"/>
      <c r="BD458" s="100"/>
      <c r="BE458" s="100"/>
      <c r="BF458" s="100"/>
      <c r="BG458" s="100"/>
      <c r="BH458" s="100"/>
      <c r="BI458" s="100"/>
      <c r="BJ458" s="100"/>
      <c r="BK458" s="100"/>
      <c r="BL458" s="100"/>
      <c r="BM458" s="100"/>
      <c r="BN458" s="100"/>
      <c r="BO458" s="100"/>
      <c r="BP458" s="100"/>
      <c r="BQ458" s="100"/>
      <c r="BR458" s="100"/>
      <c r="BS458" s="100"/>
      <c r="BT458" s="100"/>
      <c r="BU458" s="100"/>
      <c r="BV458" s="100"/>
      <c r="BW458" s="100"/>
      <c r="BX458" s="100"/>
      <c r="BY458" s="100"/>
      <c r="BZ458" s="223"/>
      <c r="CA458" s="224"/>
      <c r="CB458" s="223"/>
      <c r="CC458" s="225"/>
      <c r="CD458" s="225"/>
      <c r="CE458" s="225"/>
      <c r="CF458" s="225"/>
      <c r="CG458" s="225"/>
      <c r="CH458" s="225"/>
      <c r="CI458" s="225"/>
      <c r="CJ458" s="225"/>
      <c r="CK458" s="225"/>
      <c r="CL458" s="225"/>
      <c r="CM458" s="225"/>
      <c r="CN458" s="225"/>
      <c r="CO458" s="225"/>
      <c r="CP458" s="225"/>
      <c r="CQ458" s="225"/>
      <c r="CR458" s="225"/>
      <c r="CS458" s="225"/>
      <c r="CT458" s="225"/>
      <c r="CU458" s="225"/>
      <c r="CV458" s="225"/>
      <c r="CW458" s="225"/>
      <c r="CX458" s="223"/>
      <c r="CY458" s="223"/>
      <c r="CZ458" s="223"/>
      <c r="DA458" s="223"/>
    </row>
    <row r="459">
      <c r="A459" s="100"/>
      <c r="B459" s="100"/>
      <c r="C459" s="100"/>
      <c r="D459" s="103"/>
      <c r="E459" s="101"/>
      <c r="F459" s="100"/>
      <c r="G459" s="100"/>
      <c r="H459" s="100"/>
      <c r="I459" s="103"/>
      <c r="J459" s="100"/>
      <c r="K459" s="100"/>
      <c r="L459" s="101"/>
      <c r="M459" s="102"/>
      <c r="N459" s="103"/>
      <c r="O459" s="100"/>
      <c r="P459" s="100"/>
      <c r="Q459" s="100"/>
      <c r="R459" s="100"/>
      <c r="S459" s="101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1"/>
      <c r="AI459" s="100"/>
      <c r="AJ459" s="100"/>
      <c r="AK459" s="100"/>
      <c r="AL459" s="100"/>
      <c r="AM459" s="100"/>
      <c r="AN459" s="100"/>
      <c r="AO459" s="100"/>
      <c r="AP459" s="100"/>
      <c r="AQ459" s="100"/>
      <c r="AR459" s="100"/>
      <c r="AS459" s="100"/>
      <c r="AT459" s="100"/>
      <c r="AU459" s="100"/>
      <c r="AV459" s="100"/>
      <c r="AW459" s="100"/>
      <c r="AX459" s="100"/>
      <c r="AY459" s="100"/>
      <c r="AZ459" s="100"/>
      <c r="BA459" s="100"/>
      <c r="BB459" s="100"/>
      <c r="BC459" s="100"/>
      <c r="BD459" s="100"/>
      <c r="BE459" s="100"/>
      <c r="BF459" s="100"/>
      <c r="BG459" s="100"/>
      <c r="BH459" s="100"/>
      <c r="BI459" s="100"/>
      <c r="BJ459" s="100"/>
      <c r="BK459" s="100"/>
      <c r="BL459" s="100"/>
      <c r="BM459" s="100"/>
      <c r="BN459" s="100"/>
      <c r="BO459" s="100"/>
      <c r="BP459" s="100"/>
      <c r="BQ459" s="100"/>
      <c r="BR459" s="100"/>
      <c r="BS459" s="100"/>
      <c r="BT459" s="100"/>
      <c r="BU459" s="100"/>
      <c r="BV459" s="100"/>
      <c r="BW459" s="100"/>
      <c r="BX459" s="100"/>
      <c r="BY459" s="100"/>
      <c r="BZ459" s="223"/>
      <c r="CA459" s="224"/>
      <c r="CB459" s="223"/>
      <c r="CC459" s="225"/>
      <c r="CD459" s="225"/>
      <c r="CE459" s="225"/>
      <c r="CF459" s="225"/>
      <c r="CG459" s="225"/>
      <c r="CH459" s="225"/>
      <c r="CI459" s="225"/>
      <c r="CJ459" s="225"/>
      <c r="CK459" s="225"/>
      <c r="CL459" s="225"/>
      <c r="CM459" s="225"/>
      <c r="CN459" s="225"/>
      <c r="CO459" s="225"/>
      <c r="CP459" s="225"/>
      <c r="CQ459" s="225"/>
      <c r="CR459" s="225"/>
      <c r="CS459" s="225"/>
      <c r="CT459" s="225"/>
      <c r="CU459" s="225"/>
      <c r="CV459" s="225"/>
      <c r="CW459" s="225"/>
      <c r="CX459" s="223"/>
      <c r="CY459" s="223"/>
      <c r="CZ459" s="223"/>
      <c r="DA459" s="223"/>
    </row>
    <row r="460">
      <c r="A460" s="100"/>
      <c r="B460" s="100"/>
      <c r="C460" s="100"/>
      <c r="D460" s="103"/>
      <c r="E460" s="101"/>
      <c r="F460" s="100"/>
      <c r="G460" s="100"/>
      <c r="H460" s="100"/>
      <c r="I460" s="103"/>
      <c r="J460" s="100"/>
      <c r="K460" s="100"/>
      <c r="L460" s="101"/>
      <c r="M460" s="102"/>
      <c r="N460" s="103"/>
      <c r="O460" s="100"/>
      <c r="P460" s="100"/>
      <c r="Q460" s="100"/>
      <c r="R460" s="100"/>
      <c r="S460" s="101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1"/>
      <c r="AI460" s="100"/>
      <c r="AJ460" s="100"/>
      <c r="AK460" s="100"/>
      <c r="AL460" s="100"/>
      <c r="AM460" s="100"/>
      <c r="AN460" s="100"/>
      <c r="AO460" s="100"/>
      <c r="AP460" s="100"/>
      <c r="AQ460" s="100"/>
      <c r="AR460" s="100"/>
      <c r="AS460" s="100"/>
      <c r="AT460" s="100"/>
      <c r="AU460" s="100"/>
      <c r="AV460" s="100"/>
      <c r="AW460" s="100"/>
      <c r="AX460" s="100"/>
      <c r="AY460" s="100"/>
      <c r="AZ460" s="100"/>
      <c r="BA460" s="100"/>
      <c r="BB460" s="100"/>
      <c r="BC460" s="100"/>
      <c r="BD460" s="100"/>
      <c r="BE460" s="100"/>
      <c r="BF460" s="100"/>
      <c r="BG460" s="100"/>
      <c r="BH460" s="100"/>
      <c r="BI460" s="100"/>
      <c r="BJ460" s="100"/>
      <c r="BK460" s="100"/>
      <c r="BL460" s="100"/>
      <c r="BM460" s="100"/>
      <c r="BN460" s="100"/>
      <c r="BO460" s="100"/>
      <c r="BP460" s="100"/>
      <c r="BQ460" s="100"/>
      <c r="BR460" s="100"/>
      <c r="BS460" s="100"/>
      <c r="BT460" s="100"/>
      <c r="BU460" s="100"/>
      <c r="BV460" s="100"/>
      <c r="BW460" s="100"/>
      <c r="BX460" s="100"/>
      <c r="BY460" s="100"/>
      <c r="BZ460" s="223"/>
      <c r="CA460" s="224"/>
      <c r="CB460" s="223"/>
      <c r="CC460" s="225"/>
      <c r="CD460" s="225"/>
      <c r="CE460" s="225"/>
      <c r="CF460" s="225"/>
      <c r="CG460" s="225"/>
      <c r="CH460" s="225"/>
      <c r="CI460" s="225"/>
      <c r="CJ460" s="225"/>
      <c r="CK460" s="225"/>
      <c r="CL460" s="225"/>
      <c r="CM460" s="225"/>
      <c r="CN460" s="225"/>
      <c r="CO460" s="225"/>
      <c r="CP460" s="225"/>
      <c r="CQ460" s="225"/>
      <c r="CR460" s="225"/>
      <c r="CS460" s="225"/>
      <c r="CT460" s="225"/>
      <c r="CU460" s="225"/>
      <c r="CV460" s="225"/>
      <c r="CW460" s="225"/>
      <c r="CX460" s="223"/>
      <c r="CY460" s="223"/>
      <c r="CZ460" s="223"/>
      <c r="DA460" s="223"/>
    </row>
    <row r="461">
      <c r="A461" s="100"/>
      <c r="B461" s="100"/>
      <c r="C461" s="100"/>
      <c r="D461" s="103"/>
      <c r="E461" s="101"/>
      <c r="F461" s="100"/>
      <c r="G461" s="100"/>
      <c r="H461" s="100"/>
      <c r="I461" s="103"/>
      <c r="J461" s="100"/>
      <c r="K461" s="100"/>
      <c r="L461" s="101"/>
      <c r="M461" s="102"/>
      <c r="N461" s="103"/>
      <c r="O461" s="100"/>
      <c r="P461" s="100"/>
      <c r="Q461" s="100"/>
      <c r="R461" s="100"/>
      <c r="S461" s="101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1"/>
      <c r="AI461" s="100"/>
      <c r="AJ461" s="100"/>
      <c r="AK461" s="100"/>
      <c r="AL461" s="100"/>
      <c r="AM461" s="100"/>
      <c r="AN461" s="100"/>
      <c r="AO461" s="100"/>
      <c r="AP461" s="100"/>
      <c r="AQ461" s="100"/>
      <c r="AR461" s="100"/>
      <c r="AS461" s="100"/>
      <c r="AT461" s="100"/>
      <c r="AU461" s="100"/>
      <c r="AV461" s="100"/>
      <c r="AW461" s="100"/>
      <c r="AX461" s="100"/>
      <c r="AY461" s="100"/>
      <c r="AZ461" s="100"/>
      <c r="BA461" s="100"/>
      <c r="BB461" s="100"/>
      <c r="BC461" s="100"/>
      <c r="BD461" s="100"/>
      <c r="BE461" s="100"/>
      <c r="BF461" s="100"/>
      <c r="BG461" s="100"/>
      <c r="BH461" s="100"/>
      <c r="BI461" s="100"/>
      <c r="BJ461" s="100"/>
      <c r="BK461" s="100"/>
      <c r="BL461" s="100"/>
      <c r="BM461" s="100"/>
      <c r="BN461" s="100"/>
      <c r="BO461" s="100"/>
      <c r="BP461" s="100"/>
      <c r="BQ461" s="100"/>
      <c r="BR461" s="100"/>
      <c r="BS461" s="100"/>
      <c r="BT461" s="100"/>
      <c r="BU461" s="100"/>
      <c r="BV461" s="100"/>
      <c r="BW461" s="100"/>
      <c r="BX461" s="100"/>
      <c r="BY461" s="100"/>
      <c r="BZ461" s="223"/>
      <c r="CA461" s="224"/>
      <c r="CB461" s="223"/>
      <c r="CC461" s="225"/>
      <c r="CD461" s="225"/>
      <c r="CE461" s="225"/>
      <c r="CF461" s="225"/>
      <c r="CG461" s="225"/>
      <c r="CH461" s="225"/>
      <c r="CI461" s="225"/>
      <c r="CJ461" s="225"/>
      <c r="CK461" s="225"/>
      <c r="CL461" s="225"/>
      <c r="CM461" s="225"/>
      <c r="CN461" s="225"/>
      <c r="CO461" s="225"/>
      <c r="CP461" s="225"/>
      <c r="CQ461" s="225"/>
      <c r="CR461" s="225"/>
      <c r="CS461" s="225"/>
      <c r="CT461" s="225"/>
      <c r="CU461" s="225"/>
      <c r="CV461" s="225"/>
      <c r="CW461" s="225"/>
      <c r="CX461" s="223"/>
      <c r="CY461" s="223"/>
      <c r="CZ461" s="223"/>
      <c r="DA461" s="223"/>
    </row>
    <row r="462">
      <c r="A462" s="100"/>
      <c r="B462" s="100"/>
      <c r="C462" s="100"/>
      <c r="D462" s="103"/>
      <c r="E462" s="101"/>
      <c r="F462" s="100"/>
      <c r="G462" s="100"/>
      <c r="H462" s="100"/>
      <c r="I462" s="103"/>
      <c r="J462" s="100"/>
      <c r="K462" s="100"/>
      <c r="L462" s="101"/>
      <c r="M462" s="102"/>
      <c r="N462" s="103"/>
      <c r="O462" s="100"/>
      <c r="P462" s="100"/>
      <c r="Q462" s="100"/>
      <c r="R462" s="100"/>
      <c r="S462" s="101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1"/>
      <c r="AI462" s="100"/>
      <c r="AJ462" s="100"/>
      <c r="AK462" s="100"/>
      <c r="AL462" s="100"/>
      <c r="AM462" s="100"/>
      <c r="AN462" s="100"/>
      <c r="AO462" s="100"/>
      <c r="AP462" s="100"/>
      <c r="AQ462" s="100"/>
      <c r="AR462" s="100"/>
      <c r="AS462" s="100"/>
      <c r="AT462" s="100"/>
      <c r="AU462" s="100"/>
      <c r="AV462" s="100"/>
      <c r="AW462" s="100"/>
      <c r="AX462" s="100"/>
      <c r="AY462" s="100"/>
      <c r="AZ462" s="100"/>
      <c r="BA462" s="100"/>
      <c r="BB462" s="100"/>
      <c r="BC462" s="100"/>
      <c r="BD462" s="100"/>
      <c r="BE462" s="100"/>
      <c r="BF462" s="100"/>
      <c r="BG462" s="100"/>
      <c r="BH462" s="100"/>
      <c r="BI462" s="100"/>
      <c r="BJ462" s="100"/>
      <c r="BK462" s="100"/>
      <c r="BL462" s="100"/>
      <c r="BM462" s="100"/>
      <c r="BN462" s="100"/>
      <c r="BO462" s="100"/>
      <c r="BP462" s="100"/>
      <c r="BQ462" s="100"/>
      <c r="BR462" s="100"/>
      <c r="BS462" s="100"/>
      <c r="BT462" s="100"/>
      <c r="BU462" s="100"/>
      <c r="BV462" s="100"/>
      <c r="BW462" s="100"/>
      <c r="BX462" s="100"/>
      <c r="BY462" s="100"/>
      <c r="BZ462" s="223"/>
      <c r="CA462" s="224"/>
      <c r="CB462" s="223"/>
      <c r="CC462" s="225"/>
      <c r="CD462" s="225"/>
      <c r="CE462" s="225"/>
      <c r="CF462" s="225"/>
      <c r="CG462" s="225"/>
      <c r="CH462" s="225"/>
      <c r="CI462" s="225"/>
      <c r="CJ462" s="225"/>
      <c r="CK462" s="225"/>
      <c r="CL462" s="225"/>
      <c r="CM462" s="225"/>
      <c r="CN462" s="225"/>
      <c r="CO462" s="225"/>
      <c r="CP462" s="225"/>
      <c r="CQ462" s="225"/>
      <c r="CR462" s="225"/>
      <c r="CS462" s="225"/>
      <c r="CT462" s="225"/>
      <c r="CU462" s="225"/>
      <c r="CV462" s="225"/>
      <c r="CW462" s="225"/>
      <c r="CX462" s="223"/>
      <c r="CY462" s="223"/>
      <c r="CZ462" s="223"/>
      <c r="DA462" s="223"/>
    </row>
    <row r="463">
      <c r="A463" s="100"/>
      <c r="B463" s="100"/>
      <c r="C463" s="100"/>
      <c r="D463" s="103"/>
      <c r="E463" s="101"/>
      <c r="F463" s="100"/>
      <c r="G463" s="100"/>
      <c r="H463" s="100"/>
      <c r="I463" s="103"/>
      <c r="J463" s="100"/>
      <c r="K463" s="100"/>
      <c r="L463" s="101"/>
      <c r="M463" s="102"/>
      <c r="N463" s="103"/>
      <c r="O463" s="100"/>
      <c r="P463" s="100"/>
      <c r="Q463" s="100"/>
      <c r="R463" s="100"/>
      <c r="S463" s="101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1"/>
      <c r="AI463" s="100"/>
      <c r="AJ463" s="100"/>
      <c r="AK463" s="100"/>
      <c r="AL463" s="100"/>
      <c r="AM463" s="100"/>
      <c r="AN463" s="100"/>
      <c r="AO463" s="100"/>
      <c r="AP463" s="100"/>
      <c r="AQ463" s="100"/>
      <c r="AR463" s="100"/>
      <c r="AS463" s="100"/>
      <c r="AT463" s="100"/>
      <c r="AU463" s="100"/>
      <c r="AV463" s="100"/>
      <c r="AW463" s="100"/>
      <c r="AX463" s="100"/>
      <c r="AY463" s="100"/>
      <c r="AZ463" s="100"/>
      <c r="BA463" s="100"/>
      <c r="BB463" s="100"/>
      <c r="BC463" s="100"/>
      <c r="BD463" s="100"/>
      <c r="BE463" s="100"/>
      <c r="BF463" s="100"/>
      <c r="BG463" s="100"/>
      <c r="BH463" s="100"/>
      <c r="BI463" s="100"/>
      <c r="BJ463" s="100"/>
      <c r="BK463" s="100"/>
      <c r="BL463" s="100"/>
      <c r="BM463" s="100"/>
      <c r="BN463" s="100"/>
      <c r="BO463" s="100"/>
      <c r="BP463" s="100"/>
      <c r="BQ463" s="100"/>
      <c r="BR463" s="100"/>
      <c r="BS463" s="100"/>
      <c r="BT463" s="100"/>
      <c r="BU463" s="100"/>
      <c r="BV463" s="100"/>
      <c r="BW463" s="100"/>
      <c r="BX463" s="100"/>
      <c r="BY463" s="100"/>
      <c r="BZ463" s="223"/>
      <c r="CA463" s="224"/>
      <c r="CB463" s="223"/>
      <c r="CC463" s="225"/>
      <c r="CD463" s="225"/>
      <c r="CE463" s="225"/>
      <c r="CF463" s="225"/>
      <c r="CG463" s="225"/>
      <c r="CH463" s="225"/>
      <c r="CI463" s="225"/>
      <c r="CJ463" s="225"/>
      <c r="CK463" s="225"/>
      <c r="CL463" s="225"/>
      <c r="CM463" s="225"/>
      <c r="CN463" s="225"/>
      <c r="CO463" s="225"/>
      <c r="CP463" s="225"/>
      <c r="CQ463" s="225"/>
      <c r="CR463" s="225"/>
      <c r="CS463" s="225"/>
      <c r="CT463" s="225"/>
      <c r="CU463" s="225"/>
      <c r="CV463" s="225"/>
      <c r="CW463" s="225"/>
      <c r="CX463" s="223"/>
      <c r="CY463" s="223"/>
      <c r="CZ463" s="223"/>
      <c r="DA463" s="223"/>
    </row>
    <row r="464">
      <c r="A464" s="100"/>
      <c r="B464" s="100"/>
      <c r="C464" s="100"/>
      <c r="D464" s="103"/>
      <c r="E464" s="101"/>
      <c r="F464" s="100"/>
      <c r="G464" s="100"/>
      <c r="H464" s="100"/>
      <c r="I464" s="103"/>
      <c r="J464" s="100"/>
      <c r="K464" s="100"/>
      <c r="L464" s="101"/>
      <c r="M464" s="102"/>
      <c r="N464" s="103"/>
      <c r="O464" s="100"/>
      <c r="P464" s="100"/>
      <c r="Q464" s="100"/>
      <c r="R464" s="100"/>
      <c r="S464" s="101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1"/>
      <c r="AI464" s="100"/>
      <c r="AJ464" s="100"/>
      <c r="AK464" s="100"/>
      <c r="AL464" s="100"/>
      <c r="AM464" s="100"/>
      <c r="AN464" s="100"/>
      <c r="AO464" s="100"/>
      <c r="AP464" s="100"/>
      <c r="AQ464" s="100"/>
      <c r="AR464" s="100"/>
      <c r="AS464" s="100"/>
      <c r="AT464" s="100"/>
      <c r="AU464" s="100"/>
      <c r="AV464" s="100"/>
      <c r="AW464" s="100"/>
      <c r="AX464" s="100"/>
      <c r="AY464" s="100"/>
      <c r="AZ464" s="100"/>
      <c r="BA464" s="100"/>
      <c r="BB464" s="100"/>
      <c r="BC464" s="100"/>
      <c r="BD464" s="100"/>
      <c r="BE464" s="100"/>
      <c r="BF464" s="100"/>
      <c r="BG464" s="100"/>
      <c r="BH464" s="100"/>
      <c r="BI464" s="100"/>
      <c r="BJ464" s="100"/>
      <c r="BK464" s="100"/>
      <c r="BL464" s="100"/>
      <c r="BM464" s="100"/>
      <c r="BN464" s="100"/>
      <c r="BO464" s="100"/>
      <c r="BP464" s="100"/>
      <c r="BQ464" s="100"/>
      <c r="BR464" s="100"/>
      <c r="BS464" s="100"/>
      <c r="BT464" s="100"/>
      <c r="BU464" s="100"/>
      <c r="BV464" s="100"/>
      <c r="BW464" s="100"/>
      <c r="BX464" s="100"/>
      <c r="BY464" s="100"/>
      <c r="BZ464" s="223"/>
      <c r="CA464" s="224"/>
      <c r="CB464" s="223"/>
      <c r="CC464" s="225"/>
      <c r="CD464" s="225"/>
      <c r="CE464" s="225"/>
      <c r="CF464" s="225"/>
      <c r="CG464" s="225"/>
      <c r="CH464" s="225"/>
      <c r="CI464" s="225"/>
      <c r="CJ464" s="225"/>
      <c r="CK464" s="225"/>
      <c r="CL464" s="225"/>
      <c r="CM464" s="225"/>
      <c r="CN464" s="225"/>
      <c r="CO464" s="225"/>
      <c r="CP464" s="225"/>
      <c r="CQ464" s="225"/>
      <c r="CR464" s="225"/>
      <c r="CS464" s="225"/>
      <c r="CT464" s="225"/>
      <c r="CU464" s="225"/>
      <c r="CV464" s="225"/>
      <c r="CW464" s="225"/>
      <c r="CX464" s="223"/>
      <c r="CY464" s="223"/>
      <c r="CZ464" s="223"/>
      <c r="DA464" s="223"/>
    </row>
    <row r="465">
      <c r="A465" s="100"/>
      <c r="B465" s="100"/>
      <c r="C465" s="100"/>
      <c r="D465" s="103"/>
      <c r="E465" s="101"/>
      <c r="F465" s="100"/>
      <c r="G465" s="100"/>
      <c r="H465" s="100"/>
      <c r="I465" s="103"/>
      <c r="J465" s="100"/>
      <c r="K465" s="100"/>
      <c r="L465" s="101"/>
      <c r="M465" s="102"/>
      <c r="N465" s="103"/>
      <c r="O465" s="100"/>
      <c r="P465" s="100"/>
      <c r="Q465" s="100"/>
      <c r="R465" s="100"/>
      <c r="S465" s="101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1"/>
      <c r="AI465" s="100"/>
      <c r="AJ465" s="100"/>
      <c r="AK465" s="100"/>
      <c r="AL465" s="100"/>
      <c r="AM465" s="100"/>
      <c r="AN465" s="100"/>
      <c r="AO465" s="100"/>
      <c r="AP465" s="100"/>
      <c r="AQ465" s="100"/>
      <c r="AR465" s="100"/>
      <c r="AS465" s="100"/>
      <c r="AT465" s="100"/>
      <c r="AU465" s="100"/>
      <c r="AV465" s="100"/>
      <c r="AW465" s="100"/>
      <c r="AX465" s="100"/>
      <c r="AY465" s="100"/>
      <c r="AZ465" s="100"/>
      <c r="BA465" s="100"/>
      <c r="BB465" s="100"/>
      <c r="BC465" s="100"/>
      <c r="BD465" s="100"/>
      <c r="BE465" s="100"/>
      <c r="BF465" s="100"/>
      <c r="BG465" s="100"/>
      <c r="BH465" s="100"/>
      <c r="BI465" s="100"/>
      <c r="BJ465" s="100"/>
      <c r="BK465" s="100"/>
      <c r="BL465" s="100"/>
      <c r="BM465" s="100"/>
      <c r="BN465" s="100"/>
      <c r="BO465" s="100"/>
      <c r="BP465" s="100"/>
      <c r="BQ465" s="100"/>
      <c r="BR465" s="100"/>
      <c r="BS465" s="100"/>
      <c r="BT465" s="100"/>
      <c r="BU465" s="100"/>
      <c r="BV465" s="100"/>
      <c r="BW465" s="100"/>
      <c r="BX465" s="100"/>
      <c r="BY465" s="100"/>
      <c r="BZ465" s="223"/>
      <c r="CA465" s="224"/>
      <c r="CB465" s="223"/>
      <c r="CC465" s="225"/>
      <c r="CD465" s="225"/>
      <c r="CE465" s="225"/>
      <c r="CF465" s="225"/>
      <c r="CG465" s="225"/>
      <c r="CH465" s="225"/>
      <c r="CI465" s="225"/>
      <c r="CJ465" s="225"/>
      <c r="CK465" s="225"/>
      <c r="CL465" s="225"/>
      <c r="CM465" s="225"/>
      <c r="CN465" s="225"/>
      <c r="CO465" s="225"/>
      <c r="CP465" s="225"/>
      <c r="CQ465" s="225"/>
      <c r="CR465" s="225"/>
      <c r="CS465" s="225"/>
      <c r="CT465" s="225"/>
      <c r="CU465" s="225"/>
      <c r="CV465" s="225"/>
      <c r="CW465" s="225"/>
      <c r="CX465" s="223"/>
      <c r="CY465" s="223"/>
      <c r="CZ465" s="223"/>
      <c r="DA465" s="223"/>
    </row>
    <row r="466">
      <c r="A466" s="100"/>
      <c r="B466" s="100"/>
      <c r="C466" s="100"/>
      <c r="D466" s="103"/>
      <c r="E466" s="101"/>
      <c r="F466" s="100"/>
      <c r="G466" s="100"/>
      <c r="H466" s="100"/>
      <c r="I466" s="103"/>
      <c r="J466" s="100"/>
      <c r="K466" s="100"/>
      <c r="L466" s="101"/>
      <c r="M466" s="102"/>
      <c r="N466" s="103"/>
      <c r="O466" s="100"/>
      <c r="P466" s="100"/>
      <c r="Q466" s="100"/>
      <c r="R466" s="100"/>
      <c r="S466" s="101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1"/>
      <c r="AI466" s="100"/>
      <c r="AJ466" s="100"/>
      <c r="AK466" s="100"/>
      <c r="AL466" s="100"/>
      <c r="AM466" s="100"/>
      <c r="AN466" s="100"/>
      <c r="AO466" s="100"/>
      <c r="AP466" s="100"/>
      <c r="AQ466" s="100"/>
      <c r="AR466" s="100"/>
      <c r="AS466" s="100"/>
      <c r="AT466" s="100"/>
      <c r="AU466" s="100"/>
      <c r="AV466" s="100"/>
      <c r="AW466" s="100"/>
      <c r="AX466" s="100"/>
      <c r="AY466" s="100"/>
      <c r="AZ466" s="100"/>
      <c r="BA466" s="100"/>
      <c r="BB466" s="100"/>
      <c r="BC466" s="100"/>
      <c r="BD466" s="100"/>
      <c r="BE466" s="100"/>
      <c r="BF466" s="100"/>
      <c r="BG466" s="100"/>
      <c r="BH466" s="100"/>
      <c r="BI466" s="100"/>
      <c r="BJ466" s="100"/>
      <c r="BK466" s="100"/>
      <c r="BL466" s="100"/>
      <c r="BM466" s="100"/>
      <c r="BN466" s="100"/>
      <c r="BO466" s="100"/>
      <c r="BP466" s="100"/>
      <c r="BQ466" s="100"/>
      <c r="BR466" s="100"/>
      <c r="BS466" s="100"/>
      <c r="BT466" s="100"/>
      <c r="BU466" s="100"/>
      <c r="BV466" s="100"/>
      <c r="BW466" s="100"/>
      <c r="BX466" s="100"/>
      <c r="BY466" s="100"/>
      <c r="BZ466" s="223"/>
      <c r="CA466" s="224"/>
      <c r="CB466" s="223"/>
      <c r="CC466" s="225"/>
      <c r="CD466" s="225"/>
      <c r="CE466" s="225"/>
      <c r="CF466" s="225"/>
      <c r="CG466" s="225"/>
      <c r="CH466" s="225"/>
      <c r="CI466" s="225"/>
      <c r="CJ466" s="225"/>
      <c r="CK466" s="225"/>
      <c r="CL466" s="225"/>
      <c r="CM466" s="225"/>
      <c r="CN466" s="225"/>
      <c r="CO466" s="225"/>
      <c r="CP466" s="225"/>
      <c r="CQ466" s="225"/>
      <c r="CR466" s="225"/>
      <c r="CS466" s="225"/>
      <c r="CT466" s="225"/>
      <c r="CU466" s="225"/>
      <c r="CV466" s="225"/>
      <c r="CW466" s="225"/>
      <c r="CX466" s="223"/>
      <c r="CY466" s="223"/>
      <c r="CZ466" s="223"/>
      <c r="DA466" s="223"/>
    </row>
    <row r="467">
      <c r="A467" s="100"/>
      <c r="B467" s="100"/>
      <c r="C467" s="100"/>
      <c r="D467" s="103"/>
      <c r="E467" s="101"/>
      <c r="F467" s="100"/>
      <c r="G467" s="100"/>
      <c r="H467" s="100"/>
      <c r="I467" s="103"/>
      <c r="J467" s="100"/>
      <c r="K467" s="100"/>
      <c r="L467" s="101"/>
      <c r="M467" s="102"/>
      <c r="N467" s="103"/>
      <c r="O467" s="100"/>
      <c r="P467" s="100"/>
      <c r="Q467" s="100"/>
      <c r="R467" s="100"/>
      <c r="S467" s="101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1"/>
      <c r="AI467" s="100"/>
      <c r="AJ467" s="100"/>
      <c r="AK467" s="100"/>
      <c r="AL467" s="100"/>
      <c r="AM467" s="100"/>
      <c r="AN467" s="100"/>
      <c r="AO467" s="100"/>
      <c r="AP467" s="100"/>
      <c r="AQ467" s="100"/>
      <c r="AR467" s="100"/>
      <c r="AS467" s="100"/>
      <c r="AT467" s="100"/>
      <c r="AU467" s="100"/>
      <c r="AV467" s="100"/>
      <c r="AW467" s="100"/>
      <c r="AX467" s="100"/>
      <c r="AY467" s="100"/>
      <c r="AZ467" s="100"/>
      <c r="BA467" s="100"/>
      <c r="BB467" s="100"/>
      <c r="BC467" s="100"/>
      <c r="BD467" s="100"/>
      <c r="BE467" s="100"/>
      <c r="BF467" s="100"/>
      <c r="BG467" s="100"/>
      <c r="BH467" s="100"/>
      <c r="BI467" s="100"/>
      <c r="BJ467" s="100"/>
      <c r="BK467" s="100"/>
      <c r="BL467" s="100"/>
      <c r="BM467" s="100"/>
      <c r="BN467" s="100"/>
      <c r="BO467" s="100"/>
      <c r="BP467" s="100"/>
      <c r="BQ467" s="100"/>
      <c r="BR467" s="100"/>
      <c r="BS467" s="100"/>
      <c r="BT467" s="100"/>
      <c r="BU467" s="100"/>
      <c r="BV467" s="100"/>
      <c r="BW467" s="100"/>
      <c r="BX467" s="100"/>
      <c r="BY467" s="100"/>
      <c r="BZ467" s="223"/>
      <c r="CA467" s="224"/>
      <c r="CB467" s="223"/>
      <c r="CC467" s="225"/>
      <c r="CD467" s="225"/>
      <c r="CE467" s="225"/>
      <c r="CF467" s="225"/>
      <c r="CG467" s="225"/>
      <c r="CH467" s="225"/>
      <c r="CI467" s="225"/>
      <c r="CJ467" s="225"/>
      <c r="CK467" s="225"/>
      <c r="CL467" s="225"/>
      <c r="CM467" s="225"/>
      <c r="CN467" s="225"/>
      <c r="CO467" s="225"/>
      <c r="CP467" s="225"/>
      <c r="CQ467" s="225"/>
      <c r="CR467" s="225"/>
      <c r="CS467" s="225"/>
      <c r="CT467" s="225"/>
      <c r="CU467" s="225"/>
      <c r="CV467" s="225"/>
      <c r="CW467" s="225"/>
      <c r="CX467" s="223"/>
      <c r="CY467" s="223"/>
      <c r="CZ467" s="223"/>
      <c r="DA467" s="223"/>
    </row>
    <row r="468">
      <c r="A468" s="100"/>
      <c r="B468" s="100"/>
      <c r="C468" s="100"/>
      <c r="D468" s="103"/>
      <c r="E468" s="101"/>
      <c r="F468" s="100"/>
      <c r="G468" s="100"/>
      <c r="H468" s="100"/>
      <c r="I468" s="103"/>
      <c r="J468" s="100"/>
      <c r="K468" s="100"/>
      <c r="L468" s="101"/>
      <c r="M468" s="102"/>
      <c r="N468" s="103"/>
      <c r="O468" s="100"/>
      <c r="P468" s="100"/>
      <c r="Q468" s="100"/>
      <c r="R468" s="100"/>
      <c r="S468" s="101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1"/>
      <c r="AI468" s="100"/>
      <c r="AJ468" s="100"/>
      <c r="AK468" s="100"/>
      <c r="AL468" s="100"/>
      <c r="AM468" s="100"/>
      <c r="AN468" s="100"/>
      <c r="AO468" s="100"/>
      <c r="AP468" s="100"/>
      <c r="AQ468" s="100"/>
      <c r="AR468" s="100"/>
      <c r="AS468" s="100"/>
      <c r="AT468" s="100"/>
      <c r="AU468" s="100"/>
      <c r="AV468" s="100"/>
      <c r="AW468" s="100"/>
      <c r="AX468" s="100"/>
      <c r="AY468" s="100"/>
      <c r="AZ468" s="100"/>
      <c r="BA468" s="100"/>
      <c r="BB468" s="100"/>
      <c r="BC468" s="100"/>
      <c r="BD468" s="100"/>
      <c r="BE468" s="100"/>
      <c r="BF468" s="100"/>
      <c r="BG468" s="100"/>
      <c r="BH468" s="100"/>
      <c r="BI468" s="100"/>
      <c r="BJ468" s="100"/>
      <c r="BK468" s="100"/>
      <c r="BL468" s="100"/>
      <c r="BM468" s="100"/>
      <c r="BN468" s="100"/>
      <c r="BO468" s="100"/>
      <c r="BP468" s="100"/>
      <c r="BQ468" s="100"/>
      <c r="BR468" s="100"/>
      <c r="BS468" s="100"/>
      <c r="BT468" s="100"/>
      <c r="BU468" s="100"/>
      <c r="BV468" s="100"/>
      <c r="BW468" s="100"/>
      <c r="BX468" s="100"/>
      <c r="BY468" s="100"/>
      <c r="BZ468" s="223"/>
      <c r="CA468" s="224"/>
      <c r="CB468" s="223"/>
      <c r="CC468" s="225"/>
      <c r="CD468" s="225"/>
      <c r="CE468" s="225"/>
      <c r="CF468" s="225"/>
      <c r="CG468" s="225"/>
      <c r="CH468" s="225"/>
      <c r="CI468" s="225"/>
      <c r="CJ468" s="225"/>
      <c r="CK468" s="225"/>
      <c r="CL468" s="225"/>
      <c r="CM468" s="225"/>
      <c r="CN468" s="225"/>
      <c r="CO468" s="225"/>
      <c r="CP468" s="225"/>
      <c r="CQ468" s="225"/>
      <c r="CR468" s="225"/>
      <c r="CS468" s="225"/>
      <c r="CT468" s="225"/>
      <c r="CU468" s="225"/>
      <c r="CV468" s="225"/>
      <c r="CW468" s="225"/>
      <c r="CX468" s="223"/>
      <c r="CY468" s="223"/>
      <c r="CZ468" s="223"/>
      <c r="DA468" s="223"/>
    </row>
    <row r="469">
      <c r="A469" s="100"/>
      <c r="B469" s="100"/>
      <c r="C469" s="100"/>
      <c r="D469" s="103"/>
      <c r="E469" s="100"/>
      <c r="F469" s="100"/>
      <c r="G469" s="100"/>
      <c r="H469" s="100"/>
      <c r="I469" s="103"/>
      <c r="J469" s="100"/>
      <c r="K469" s="100"/>
      <c r="L469" s="101"/>
      <c r="M469" s="102"/>
      <c r="N469" s="103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1"/>
      <c r="AI469" s="100"/>
      <c r="AJ469" s="100"/>
      <c r="AK469" s="100"/>
      <c r="AL469" s="100"/>
      <c r="AM469" s="100"/>
      <c r="AN469" s="100"/>
      <c r="AO469" s="100"/>
      <c r="AP469" s="100"/>
      <c r="AQ469" s="100"/>
      <c r="AR469" s="100"/>
      <c r="AS469" s="100"/>
      <c r="AT469" s="100"/>
      <c r="AU469" s="100"/>
      <c r="AV469" s="100"/>
      <c r="AW469" s="100"/>
      <c r="AX469" s="100"/>
      <c r="AY469" s="100"/>
      <c r="AZ469" s="100"/>
      <c r="BA469" s="100"/>
      <c r="BB469" s="100"/>
      <c r="BC469" s="100"/>
      <c r="BD469" s="100"/>
      <c r="BE469" s="100"/>
      <c r="BF469" s="100"/>
      <c r="BG469" s="100"/>
      <c r="BH469" s="100"/>
      <c r="BI469" s="100"/>
      <c r="BJ469" s="100"/>
      <c r="BK469" s="100"/>
      <c r="BL469" s="100"/>
      <c r="BM469" s="100"/>
      <c r="BN469" s="100"/>
      <c r="BO469" s="100"/>
      <c r="BP469" s="100"/>
      <c r="BQ469" s="100"/>
      <c r="BR469" s="100"/>
      <c r="BS469" s="100"/>
      <c r="BT469" s="100"/>
      <c r="BU469" s="100"/>
      <c r="BV469" s="100"/>
      <c r="BW469" s="100"/>
      <c r="BX469" s="100"/>
      <c r="BY469" s="100"/>
      <c r="BZ469" s="100"/>
      <c r="CA469" s="101"/>
      <c r="CB469" s="100"/>
      <c r="CC469" s="104"/>
      <c r="CD469" s="104"/>
      <c r="CE469" s="104"/>
      <c r="CF469" s="104"/>
      <c r="CG469" s="104"/>
      <c r="CH469" s="104"/>
      <c r="CI469" s="104"/>
      <c r="CJ469" s="104"/>
      <c r="CK469" s="104"/>
      <c r="CL469" s="104"/>
      <c r="CM469" s="104"/>
      <c r="CN469" s="104"/>
      <c r="CO469" s="104"/>
      <c r="CP469" s="104"/>
      <c r="CQ469" s="104"/>
      <c r="CR469" s="104"/>
      <c r="CS469" s="104"/>
      <c r="CT469" s="104"/>
      <c r="CU469" s="104"/>
      <c r="CV469" s="104"/>
      <c r="CW469" s="104"/>
      <c r="CX469" s="100"/>
      <c r="CY469" s="100"/>
      <c r="CZ469" s="100"/>
      <c r="DA469" s="100"/>
    </row>
    <row r="470">
      <c r="A470" s="100"/>
      <c r="B470" s="100"/>
      <c r="C470" s="100"/>
      <c r="D470" s="103"/>
      <c r="E470" s="100"/>
      <c r="F470" s="100"/>
      <c r="G470" s="100"/>
      <c r="H470" s="100"/>
      <c r="I470" s="103"/>
      <c r="J470" s="100"/>
      <c r="K470" s="100"/>
      <c r="L470" s="101"/>
      <c r="M470" s="102"/>
      <c r="N470" s="103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1"/>
      <c r="AI470" s="100"/>
      <c r="AJ470" s="100"/>
      <c r="AK470" s="100"/>
      <c r="AL470" s="100"/>
      <c r="AM470" s="100"/>
      <c r="AN470" s="100"/>
      <c r="AO470" s="100"/>
      <c r="AP470" s="100"/>
      <c r="AQ470" s="100"/>
      <c r="AR470" s="100"/>
      <c r="AS470" s="100"/>
      <c r="AT470" s="100"/>
      <c r="AU470" s="100"/>
      <c r="AV470" s="100"/>
      <c r="AW470" s="100"/>
      <c r="AX470" s="100"/>
      <c r="AY470" s="100"/>
      <c r="AZ470" s="100"/>
      <c r="BA470" s="100"/>
      <c r="BB470" s="100"/>
      <c r="BC470" s="100"/>
      <c r="BD470" s="100"/>
      <c r="BE470" s="100"/>
      <c r="BF470" s="100"/>
      <c r="BG470" s="100"/>
      <c r="BH470" s="100"/>
      <c r="BI470" s="100"/>
      <c r="BJ470" s="100"/>
      <c r="BK470" s="100"/>
      <c r="BL470" s="100"/>
      <c r="BM470" s="100"/>
      <c r="BN470" s="100"/>
      <c r="BO470" s="100"/>
      <c r="BP470" s="100"/>
      <c r="BQ470" s="100"/>
      <c r="BR470" s="100"/>
      <c r="BS470" s="100"/>
      <c r="BT470" s="100"/>
      <c r="BU470" s="100"/>
      <c r="BV470" s="100"/>
      <c r="BW470" s="100"/>
      <c r="BX470" s="100"/>
      <c r="BY470" s="100"/>
      <c r="BZ470" s="100"/>
      <c r="CA470" s="101"/>
      <c r="CB470" s="100"/>
      <c r="CC470" s="104"/>
      <c r="CD470" s="104"/>
      <c r="CE470" s="104"/>
      <c r="CF470" s="104"/>
      <c r="CG470" s="104"/>
      <c r="CH470" s="104"/>
      <c r="CI470" s="104"/>
      <c r="CJ470" s="104"/>
      <c r="CK470" s="104"/>
      <c r="CL470" s="104"/>
      <c r="CM470" s="104"/>
      <c r="CN470" s="104"/>
      <c r="CO470" s="104"/>
      <c r="CP470" s="104"/>
      <c r="CQ470" s="104"/>
      <c r="CR470" s="104"/>
      <c r="CS470" s="104"/>
      <c r="CT470" s="104"/>
      <c r="CU470" s="104"/>
      <c r="CV470" s="104"/>
      <c r="CW470" s="104"/>
      <c r="CX470" s="100"/>
      <c r="CY470" s="100"/>
      <c r="CZ470" s="100"/>
      <c r="DA470" s="100"/>
    </row>
    <row r="471">
      <c r="A471" s="100"/>
      <c r="B471" s="100"/>
      <c r="C471" s="100"/>
      <c r="D471" s="103"/>
      <c r="E471" s="100"/>
      <c r="F471" s="100"/>
      <c r="G471" s="100"/>
      <c r="H471" s="100"/>
      <c r="I471" s="103"/>
      <c r="J471" s="100"/>
      <c r="K471" s="100"/>
      <c r="L471" s="101"/>
      <c r="M471" s="102"/>
      <c r="N471" s="103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1"/>
      <c r="AI471" s="100"/>
      <c r="AJ471" s="100"/>
      <c r="AK471" s="100"/>
      <c r="AL471" s="100"/>
      <c r="AM471" s="100"/>
      <c r="AN471" s="100"/>
      <c r="AO471" s="100"/>
      <c r="AP471" s="100"/>
      <c r="AQ471" s="100"/>
      <c r="AR471" s="100"/>
      <c r="AS471" s="100"/>
      <c r="AT471" s="100"/>
      <c r="AU471" s="100"/>
      <c r="AV471" s="100"/>
      <c r="AW471" s="100"/>
      <c r="AX471" s="100"/>
      <c r="AY471" s="100"/>
      <c r="AZ471" s="100"/>
      <c r="BA471" s="100"/>
      <c r="BB471" s="100"/>
      <c r="BC471" s="100"/>
      <c r="BD471" s="100"/>
      <c r="BE471" s="100"/>
      <c r="BF471" s="100"/>
      <c r="BG471" s="100"/>
      <c r="BH471" s="100"/>
      <c r="BI471" s="100"/>
      <c r="BJ471" s="100"/>
      <c r="BK471" s="100"/>
      <c r="BL471" s="100"/>
      <c r="BM471" s="100"/>
      <c r="BN471" s="100"/>
      <c r="BO471" s="100"/>
      <c r="BP471" s="100"/>
      <c r="BQ471" s="100"/>
      <c r="BR471" s="100"/>
      <c r="BS471" s="100"/>
      <c r="BT471" s="100"/>
      <c r="BU471" s="100"/>
      <c r="BV471" s="100"/>
      <c r="BW471" s="100"/>
      <c r="BX471" s="100"/>
      <c r="BY471" s="100"/>
      <c r="BZ471" s="100"/>
      <c r="CA471" s="101"/>
      <c r="CB471" s="100"/>
      <c r="CC471" s="104"/>
      <c r="CD471" s="104"/>
      <c r="CE471" s="104"/>
      <c r="CF471" s="104"/>
      <c r="CG471" s="104"/>
      <c r="CH471" s="104"/>
      <c r="CI471" s="104"/>
      <c r="CJ471" s="104"/>
      <c r="CK471" s="104"/>
      <c r="CL471" s="104"/>
      <c r="CM471" s="104"/>
      <c r="CN471" s="104"/>
      <c r="CO471" s="104"/>
      <c r="CP471" s="104"/>
      <c r="CQ471" s="104"/>
      <c r="CR471" s="104"/>
      <c r="CS471" s="104"/>
      <c r="CT471" s="104"/>
      <c r="CU471" s="104"/>
      <c r="CV471" s="104"/>
      <c r="CW471" s="104"/>
      <c r="CX471" s="100"/>
      <c r="CY471" s="100"/>
      <c r="CZ471" s="100"/>
      <c r="DA471" s="100"/>
    </row>
    <row r="472">
      <c r="A472" s="100"/>
      <c r="B472" s="100"/>
      <c r="C472" s="100"/>
      <c r="D472" s="103"/>
      <c r="E472" s="100"/>
      <c r="F472" s="100"/>
      <c r="G472" s="100"/>
      <c r="H472" s="100"/>
      <c r="I472" s="103"/>
      <c r="J472" s="100"/>
      <c r="K472" s="100"/>
      <c r="L472" s="101"/>
      <c r="M472" s="102"/>
      <c r="N472" s="103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1"/>
      <c r="AI472" s="100"/>
      <c r="AJ472" s="100"/>
      <c r="AK472" s="100"/>
      <c r="AL472" s="100"/>
      <c r="AM472" s="100"/>
      <c r="AN472" s="100"/>
      <c r="AO472" s="100"/>
      <c r="AP472" s="100"/>
      <c r="AQ472" s="100"/>
      <c r="AR472" s="100"/>
      <c r="AS472" s="100"/>
      <c r="AT472" s="100"/>
      <c r="AU472" s="100"/>
      <c r="AV472" s="100"/>
      <c r="AW472" s="100"/>
      <c r="AX472" s="100"/>
      <c r="AY472" s="100"/>
      <c r="AZ472" s="100"/>
      <c r="BA472" s="100"/>
      <c r="BB472" s="100"/>
      <c r="BC472" s="100"/>
      <c r="BD472" s="100"/>
      <c r="BE472" s="100"/>
      <c r="BF472" s="100"/>
      <c r="BG472" s="100"/>
      <c r="BH472" s="100"/>
      <c r="BI472" s="100"/>
      <c r="BJ472" s="100"/>
      <c r="BK472" s="100"/>
      <c r="BL472" s="100"/>
      <c r="BM472" s="100"/>
      <c r="BN472" s="100"/>
      <c r="BO472" s="100"/>
      <c r="BP472" s="100"/>
      <c r="BQ472" s="100"/>
      <c r="BR472" s="100"/>
      <c r="BS472" s="100"/>
      <c r="BT472" s="100"/>
      <c r="BU472" s="100"/>
      <c r="BV472" s="100"/>
      <c r="BW472" s="100"/>
      <c r="BX472" s="100"/>
      <c r="BY472" s="100"/>
      <c r="BZ472" s="100"/>
      <c r="CA472" s="101"/>
      <c r="CB472" s="100"/>
      <c r="CC472" s="104"/>
      <c r="CD472" s="104"/>
      <c r="CE472" s="104"/>
      <c r="CF472" s="104"/>
      <c r="CG472" s="104"/>
      <c r="CH472" s="104"/>
      <c r="CI472" s="104"/>
      <c r="CJ472" s="104"/>
      <c r="CK472" s="104"/>
      <c r="CL472" s="104"/>
      <c r="CM472" s="104"/>
      <c r="CN472" s="104"/>
      <c r="CO472" s="104"/>
      <c r="CP472" s="104"/>
      <c r="CQ472" s="104"/>
      <c r="CR472" s="104"/>
      <c r="CS472" s="104"/>
      <c r="CT472" s="104"/>
      <c r="CU472" s="104"/>
      <c r="CV472" s="104"/>
      <c r="CW472" s="104"/>
      <c r="CX472" s="100"/>
      <c r="CY472" s="100"/>
      <c r="CZ472" s="100"/>
      <c r="DA472" s="100"/>
    </row>
    <row r="473">
      <c r="A473" s="100"/>
      <c r="B473" s="100"/>
      <c r="C473" s="100"/>
      <c r="D473" s="103"/>
      <c r="E473" s="100"/>
      <c r="F473" s="100"/>
      <c r="G473" s="100"/>
      <c r="H473" s="100"/>
      <c r="I473" s="103"/>
      <c r="J473" s="100"/>
      <c r="K473" s="100"/>
      <c r="L473" s="101"/>
      <c r="M473" s="102"/>
      <c r="N473" s="103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1"/>
      <c r="AI473" s="100"/>
      <c r="AJ473" s="100"/>
      <c r="AK473" s="100"/>
      <c r="AL473" s="100"/>
      <c r="AM473" s="100"/>
      <c r="AN473" s="100"/>
      <c r="AO473" s="100"/>
      <c r="AP473" s="100"/>
      <c r="AQ473" s="100"/>
      <c r="AR473" s="100"/>
      <c r="AS473" s="100"/>
      <c r="AT473" s="100"/>
      <c r="AU473" s="100"/>
      <c r="AV473" s="100"/>
      <c r="AW473" s="100"/>
      <c r="AX473" s="100"/>
      <c r="AY473" s="100"/>
      <c r="AZ473" s="100"/>
      <c r="BA473" s="100"/>
      <c r="BB473" s="100"/>
      <c r="BC473" s="100"/>
      <c r="BD473" s="100"/>
      <c r="BE473" s="100"/>
      <c r="BF473" s="100"/>
      <c r="BG473" s="100"/>
      <c r="BH473" s="100"/>
      <c r="BI473" s="100"/>
      <c r="BJ473" s="100"/>
      <c r="BK473" s="100"/>
      <c r="BL473" s="100"/>
      <c r="BM473" s="100"/>
      <c r="BN473" s="100"/>
      <c r="BO473" s="100"/>
      <c r="BP473" s="100"/>
      <c r="BQ473" s="100"/>
      <c r="BR473" s="100"/>
      <c r="BS473" s="100"/>
      <c r="BT473" s="100"/>
      <c r="BU473" s="100"/>
      <c r="BV473" s="100"/>
      <c r="BW473" s="100"/>
      <c r="BX473" s="100"/>
      <c r="BY473" s="100"/>
      <c r="BZ473" s="100"/>
      <c r="CA473" s="101"/>
      <c r="CB473" s="100"/>
      <c r="CC473" s="104"/>
      <c r="CD473" s="104"/>
      <c r="CE473" s="104"/>
      <c r="CF473" s="104"/>
      <c r="CG473" s="104"/>
      <c r="CH473" s="104"/>
      <c r="CI473" s="104"/>
      <c r="CJ473" s="104"/>
      <c r="CK473" s="104"/>
      <c r="CL473" s="104"/>
      <c r="CM473" s="104"/>
      <c r="CN473" s="104"/>
      <c r="CO473" s="104"/>
      <c r="CP473" s="104"/>
      <c r="CQ473" s="104"/>
      <c r="CR473" s="104"/>
      <c r="CS473" s="104"/>
      <c r="CT473" s="104"/>
      <c r="CU473" s="104"/>
      <c r="CV473" s="104"/>
      <c r="CW473" s="104"/>
      <c r="CX473" s="100"/>
      <c r="CY473" s="100"/>
      <c r="CZ473" s="100"/>
      <c r="DA473" s="100"/>
    </row>
    <row r="474">
      <c r="A474" s="100"/>
      <c r="B474" s="100"/>
      <c r="C474" s="100"/>
      <c r="D474" s="103"/>
      <c r="E474" s="100"/>
      <c r="F474" s="100"/>
      <c r="G474" s="100"/>
      <c r="H474" s="100"/>
      <c r="I474" s="103"/>
      <c r="J474" s="100"/>
      <c r="K474" s="100"/>
      <c r="L474" s="101"/>
      <c r="M474" s="102"/>
      <c r="N474" s="103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1"/>
      <c r="AI474" s="100"/>
      <c r="AJ474" s="100"/>
      <c r="AK474" s="100"/>
      <c r="AL474" s="100"/>
      <c r="AM474" s="100"/>
      <c r="AN474" s="100"/>
      <c r="AO474" s="100"/>
      <c r="AP474" s="100"/>
      <c r="AQ474" s="100"/>
      <c r="AR474" s="100"/>
      <c r="AS474" s="100"/>
      <c r="AT474" s="100"/>
      <c r="AU474" s="100"/>
      <c r="AV474" s="100"/>
      <c r="AW474" s="100"/>
      <c r="AX474" s="100"/>
      <c r="AY474" s="100"/>
      <c r="AZ474" s="100"/>
      <c r="BA474" s="100"/>
      <c r="BB474" s="100"/>
      <c r="BC474" s="100"/>
      <c r="BD474" s="100"/>
      <c r="BE474" s="100"/>
      <c r="BF474" s="100"/>
      <c r="BG474" s="100"/>
      <c r="BH474" s="100"/>
      <c r="BI474" s="100"/>
      <c r="BJ474" s="100"/>
      <c r="BK474" s="100"/>
      <c r="BL474" s="100"/>
      <c r="BM474" s="100"/>
      <c r="BN474" s="100"/>
      <c r="BO474" s="100"/>
      <c r="BP474" s="100"/>
      <c r="BQ474" s="100"/>
      <c r="BR474" s="100"/>
      <c r="BS474" s="100"/>
      <c r="BT474" s="100"/>
      <c r="BU474" s="100"/>
      <c r="BV474" s="100"/>
      <c r="BW474" s="100"/>
      <c r="BX474" s="100"/>
      <c r="BY474" s="100"/>
      <c r="BZ474" s="100"/>
      <c r="CA474" s="101"/>
      <c r="CB474" s="100"/>
      <c r="CC474" s="104"/>
      <c r="CD474" s="104"/>
      <c r="CE474" s="104"/>
      <c r="CF474" s="104"/>
      <c r="CG474" s="104"/>
      <c r="CH474" s="104"/>
      <c r="CI474" s="104"/>
      <c r="CJ474" s="104"/>
      <c r="CK474" s="104"/>
      <c r="CL474" s="104"/>
      <c r="CM474" s="104"/>
      <c r="CN474" s="104"/>
      <c r="CO474" s="104"/>
      <c r="CP474" s="104"/>
      <c r="CQ474" s="104"/>
      <c r="CR474" s="104"/>
      <c r="CS474" s="104"/>
      <c r="CT474" s="104"/>
      <c r="CU474" s="104"/>
      <c r="CV474" s="104"/>
      <c r="CW474" s="104"/>
      <c r="CX474" s="100"/>
      <c r="CY474" s="100"/>
      <c r="CZ474" s="100"/>
      <c r="DA474" s="100"/>
    </row>
    <row r="475">
      <c r="A475" s="100"/>
      <c r="B475" s="100"/>
      <c r="C475" s="100"/>
      <c r="D475" s="103"/>
      <c r="E475" s="100"/>
      <c r="F475" s="100"/>
      <c r="G475" s="100"/>
      <c r="H475" s="100"/>
      <c r="I475" s="103"/>
      <c r="J475" s="100"/>
      <c r="K475" s="100"/>
      <c r="L475" s="101"/>
      <c r="M475" s="102"/>
      <c r="N475" s="103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1"/>
      <c r="AI475" s="100"/>
      <c r="AJ475" s="100"/>
      <c r="AK475" s="100"/>
      <c r="AL475" s="100"/>
      <c r="AM475" s="100"/>
      <c r="AN475" s="100"/>
      <c r="AO475" s="100"/>
      <c r="AP475" s="100"/>
      <c r="AQ475" s="100"/>
      <c r="AR475" s="100"/>
      <c r="AS475" s="100"/>
      <c r="AT475" s="100"/>
      <c r="AU475" s="100"/>
      <c r="AV475" s="100"/>
      <c r="AW475" s="100"/>
      <c r="AX475" s="100"/>
      <c r="AY475" s="100"/>
      <c r="AZ475" s="100"/>
      <c r="BA475" s="100"/>
      <c r="BB475" s="100"/>
      <c r="BC475" s="100"/>
      <c r="BD475" s="100"/>
      <c r="BE475" s="100"/>
      <c r="BF475" s="100"/>
      <c r="BG475" s="100"/>
      <c r="BH475" s="100"/>
      <c r="BI475" s="100"/>
      <c r="BJ475" s="100"/>
      <c r="BK475" s="100"/>
      <c r="BL475" s="100"/>
      <c r="BM475" s="100"/>
      <c r="BN475" s="100"/>
      <c r="BO475" s="100"/>
      <c r="BP475" s="100"/>
      <c r="BQ475" s="100"/>
      <c r="BR475" s="100"/>
      <c r="BS475" s="100"/>
      <c r="BT475" s="100"/>
      <c r="BU475" s="100"/>
      <c r="BV475" s="100"/>
      <c r="BW475" s="100"/>
      <c r="BX475" s="100"/>
      <c r="BY475" s="100"/>
      <c r="BZ475" s="100"/>
      <c r="CA475" s="101"/>
      <c r="CB475" s="100"/>
      <c r="CC475" s="104"/>
      <c r="CD475" s="104"/>
      <c r="CE475" s="104"/>
      <c r="CF475" s="104"/>
      <c r="CG475" s="104"/>
      <c r="CH475" s="104"/>
      <c r="CI475" s="104"/>
      <c r="CJ475" s="104"/>
      <c r="CK475" s="104"/>
      <c r="CL475" s="104"/>
      <c r="CM475" s="104"/>
      <c r="CN475" s="104"/>
      <c r="CO475" s="104"/>
      <c r="CP475" s="104"/>
      <c r="CQ475" s="104"/>
      <c r="CR475" s="104"/>
      <c r="CS475" s="104"/>
      <c r="CT475" s="104"/>
      <c r="CU475" s="104"/>
      <c r="CV475" s="104"/>
      <c r="CW475" s="104"/>
      <c r="CX475" s="100"/>
      <c r="CY475" s="100"/>
      <c r="CZ475" s="100"/>
      <c r="DA475" s="100"/>
    </row>
    <row r="476">
      <c r="A476" s="100"/>
      <c r="B476" s="100"/>
      <c r="C476" s="100"/>
      <c r="D476" s="103"/>
      <c r="E476" s="100"/>
      <c r="F476" s="100"/>
      <c r="G476" s="100"/>
      <c r="H476" s="100"/>
      <c r="I476" s="103"/>
      <c r="J476" s="100"/>
      <c r="K476" s="100"/>
      <c r="L476" s="101"/>
      <c r="M476" s="102"/>
      <c r="N476" s="103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1"/>
      <c r="AI476" s="100"/>
      <c r="AJ476" s="100"/>
      <c r="AK476" s="100"/>
      <c r="AL476" s="100"/>
      <c r="AM476" s="100"/>
      <c r="AN476" s="100"/>
      <c r="AO476" s="100"/>
      <c r="AP476" s="100"/>
      <c r="AQ476" s="100"/>
      <c r="AR476" s="100"/>
      <c r="AS476" s="100"/>
      <c r="AT476" s="100"/>
      <c r="AU476" s="100"/>
      <c r="AV476" s="100"/>
      <c r="AW476" s="100"/>
      <c r="AX476" s="100"/>
      <c r="AY476" s="100"/>
      <c r="AZ476" s="100"/>
      <c r="BA476" s="100"/>
      <c r="BB476" s="100"/>
      <c r="BC476" s="100"/>
      <c r="BD476" s="100"/>
      <c r="BE476" s="100"/>
      <c r="BF476" s="100"/>
      <c r="BG476" s="100"/>
      <c r="BH476" s="100"/>
      <c r="BI476" s="100"/>
      <c r="BJ476" s="100"/>
      <c r="BK476" s="100"/>
      <c r="BL476" s="100"/>
      <c r="BM476" s="100"/>
      <c r="BN476" s="100"/>
      <c r="BO476" s="100"/>
      <c r="BP476" s="100"/>
      <c r="BQ476" s="100"/>
      <c r="BR476" s="100"/>
      <c r="BS476" s="100"/>
      <c r="BT476" s="100"/>
      <c r="BU476" s="100"/>
      <c r="BV476" s="100"/>
      <c r="BW476" s="100"/>
      <c r="BX476" s="100"/>
      <c r="BY476" s="100"/>
      <c r="BZ476" s="100"/>
      <c r="CA476" s="101"/>
      <c r="CB476" s="100"/>
      <c r="CC476" s="104"/>
      <c r="CD476" s="104"/>
      <c r="CE476" s="104"/>
      <c r="CF476" s="104"/>
      <c r="CG476" s="104"/>
      <c r="CH476" s="104"/>
      <c r="CI476" s="104"/>
      <c r="CJ476" s="104"/>
      <c r="CK476" s="104"/>
      <c r="CL476" s="104"/>
      <c r="CM476" s="104"/>
      <c r="CN476" s="104"/>
      <c r="CO476" s="104"/>
      <c r="CP476" s="104"/>
      <c r="CQ476" s="104"/>
      <c r="CR476" s="104"/>
      <c r="CS476" s="104"/>
      <c r="CT476" s="104"/>
      <c r="CU476" s="104"/>
      <c r="CV476" s="104"/>
      <c r="CW476" s="104"/>
      <c r="CX476" s="100"/>
      <c r="CY476" s="100"/>
      <c r="CZ476" s="100"/>
      <c r="DA476" s="100"/>
    </row>
    <row r="477">
      <c r="A477" s="100"/>
      <c r="B477" s="100"/>
      <c r="C477" s="100"/>
      <c r="D477" s="103"/>
      <c r="E477" s="100"/>
      <c r="F477" s="100"/>
      <c r="G477" s="100"/>
      <c r="H477" s="100"/>
      <c r="I477" s="103"/>
      <c r="J477" s="100"/>
      <c r="K477" s="100"/>
      <c r="L477" s="101"/>
      <c r="M477" s="102"/>
      <c r="N477" s="103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1"/>
      <c r="AI477" s="100"/>
      <c r="AJ477" s="100"/>
      <c r="AK477" s="100"/>
      <c r="AL477" s="100"/>
      <c r="AM477" s="100"/>
      <c r="AN477" s="100"/>
      <c r="AO477" s="100"/>
      <c r="AP477" s="100"/>
      <c r="AQ477" s="100"/>
      <c r="AR477" s="100"/>
      <c r="AS477" s="100"/>
      <c r="AT477" s="100"/>
      <c r="AU477" s="100"/>
      <c r="AV477" s="100"/>
      <c r="AW477" s="100"/>
      <c r="AX477" s="100"/>
      <c r="AY477" s="100"/>
      <c r="AZ477" s="100"/>
      <c r="BA477" s="100"/>
      <c r="BB477" s="100"/>
      <c r="BC477" s="100"/>
      <c r="BD477" s="100"/>
      <c r="BE477" s="100"/>
      <c r="BF477" s="100"/>
      <c r="BG477" s="100"/>
      <c r="BH477" s="100"/>
      <c r="BI477" s="100"/>
      <c r="BJ477" s="100"/>
      <c r="BK477" s="100"/>
      <c r="BL477" s="100"/>
      <c r="BM477" s="100"/>
      <c r="BN477" s="100"/>
      <c r="BO477" s="100"/>
      <c r="BP477" s="100"/>
      <c r="BQ477" s="100"/>
      <c r="BR477" s="100"/>
      <c r="BS477" s="100"/>
      <c r="BT477" s="100"/>
      <c r="BU477" s="100"/>
      <c r="BV477" s="100"/>
      <c r="BW477" s="100"/>
      <c r="BX477" s="100"/>
      <c r="BY477" s="100"/>
      <c r="BZ477" s="100"/>
      <c r="CA477" s="101"/>
      <c r="CB477" s="100"/>
      <c r="CC477" s="104"/>
      <c r="CD477" s="104"/>
      <c r="CE477" s="104"/>
      <c r="CF477" s="104"/>
      <c r="CG477" s="104"/>
      <c r="CH477" s="104"/>
      <c r="CI477" s="104"/>
      <c r="CJ477" s="104"/>
      <c r="CK477" s="104"/>
      <c r="CL477" s="104"/>
      <c r="CM477" s="104"/>
      <c r="CN477" s="104"/>
      <c r="CO477" s="104"/>
      <c r="CP477" s="104"/>
      <c r="CQ477" s="104"/>
      <c r="CR477" s="104"/>
      <c r="CS477" s="104"/>
      <c r="CT477" s="104"/>
      <c r="CU477" s="104"/>
      <c r="CV477" s="104"/>
      <c r="CW477" s="104"/>
      <c r="CX477" s="100"/>
      <c r="CY477" s="100"/>
      <c r="CZ477" s="100"/>
      <c r="DA477" s="100"/>
    </row>
    <row r="478">
      <c r="A478" s="100"/>
      <c r="B478" s="100"/>
      <c r="C478" s="100"/>
      <c r="D478" s="103"/>
      <c r="E478" s="100"/>
      <c r="F478" s="100"/>
      <c r="G478" s="100"/>
      <c r="H478" s="100"/>
      <c r="I478" s="103"/>
      <c r="J478" s="100"/>
      <c r="K478" s="100"/>
      <c r="L478" s="101"/>
      <c r="M478" s="102"/>
      <c r="N478" s="103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1"/>
      <c r="AI478" s="100"/>
      <c r="AJ478" s="100"/>
      <c r="AK478" s="100"/>
      <c r="AL478" s="100"/>
      <c r="AM478" s="100"/>
      <c r="AN478" s="100"/>
      <c r="AO478" s="100"/>
      <c r="AP478" s="100"/>
      <c r="AQ478" s="100"/>
      <c r="AR478" s="100"/>
      <c r="AS478" s="100"/>
      <c r="AT478" s="100"/>
      <c r="AU478" s="100"/>
      <c r="AV478" s="100"/>
      <c r="AW478" s="100"/>
      <c r="AX478" s="100"/>
      <c r="AY478" s="100"/>
      <c r="AZ478" s="100"/>
      <c r="BA478" s="100"/>
      <c r="BB478" s="100"/>
      <c r="BC478" s="100"/>
      <c r="BD478" s="100"/>
      <c r="BE478" s="100"/>
      <c r="BF478" s="100"/>
      <c r="BG478" s="100"/>
      <c r="BH478" s="100"/>
      <c r="BI478" s="100"/>
      <c r="BJ478" s="100"/>
      <c r="BK478" s="100"/>
      <c r="BL478" s="100"/>
      <c r="BM478" s="100"/>
      <c r="BN478" s="100"/>
      <c r="BO478" s="100"/>
      <c r="BP478" s="100"/>
      <c r="BQ478" s="100"/>
      <c r="BR478" s="100"/>
      <c r="BS478" s="100"/>
      <c r="BT478" s="100"/>
      <c r="BU478" s="100"/>
      <c r="BV478" s="100"/>
      <c r="BW478" s="100"/>
      <c r="BX478" s="100"/>
      <c r="BY478" s="100"/>
      <c r="BZ478" s="100"/>
      <c r="CA478" s="101"/>
      <c r="CB478" s="100"/>
      <c r="CC478" s="104"/>
      <c r="CD478" s="104"/>
      <c r="CE478" s="104"/>
      <c r="CF478" s="104"/>
      <c r="CG478" s="104"/>
      <c r="CH478" s="104"/>
      <c r="CI478" s="104"/>
      <c r="CJ478" s="104"/>
      <c r="CK478" s="104"/>
      <c r="CL478" s="104"/>
      <c r="CM478" s="104"/>
      <c r="CN478" s="104"/>
      <c r="CO478" s="104"/>
      <c r="CP478" s="104"/>
      <c r="CQ478" s="104"/>
      <c r="CR478" s="104"/>
      <c r="CS478" s="104"/>
      <c r="CT478" s="104"/>
      <c r="CU478" s="104"/>
      <c r="CV478" s="104"/>
      <c r="CW478" s="104"/>
      <c r="CX478" s="100"/>
      <c r="CY478" s="100"/>
      <c r="CZ478" s="100"/>
      <c r="DA478" s="100"/>
    </row>
    <row r="479">
      <c r="A479" s="100"/>
      <c r="B479" s="100"/>
      <c r="C479" s="100"/>
      <c r="D479" s="103"/>
      <c r="E479" s="100"/>
      <c r="F479" s="100"/>
      <c r="G479" s="100"/>
      <c r="H479" s="100"/>
      <c r="I479" s="103"/>
      <c r="J479" s="100"/>
      <c r="K479" s="100"/>
      <c r="L479" s="101"/>
      <c r="M479" s="102"/>
      <c r="N479" s="103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1"/>
      <c r="AI479" s="100"/>
      <c r="AJ479" s="100"/>
      <c r="AK479" s="100"/>
      <c r="AL479" s="100"/>
      <c r="AM479" s="100"/>
      <c r="AN479" s="100"/>
      <c r="AO479" s="100"/>
      <c r="AP479" s="100"/>
      <c r="AQ479" s="100"/>
      <c r="AR479" s="100"/>
      <c r="AS479" s="100"/>
      <c r="AT479" s="100"/>
      <c r="AU479" s="100"/>
      <c r="AV479" s="100"/>
      <c r="AW479" s="100"/>
      <c r="AX479" s="100"/>
      <c r="AY479" s="100"/>
      <c r="AZ479" s="100"/>
      <c r="BA479" s="100"/>
      <c r="BB479" s="100"/>
      <c r="BC479" s="100"/>
      <c r="BD479" s="100"/>
      <c r="BE479" s="100"/>
      <c r="BF479" s="100"/>
      <c r="BG479" s="100"/>
      <c r="BH479" s="100"/>
      <c r="BI479" s="100"/>
      <c r="BJ479" s="100"/>
      <c r="BK479" s="100"/>
      <c r="BL479" s="100"/>
      <c r="BM479" s="100"/>
      <c r="BN479" s="100"/>
      <c r="BO479" s="100"/>
      <c r="BP479" s="100"/>
      <c r="BQ479" s="100"/>
      <c r="BR479" s="100"/>
      <c r="BS479" s="100"/>
      <c r="BT479" s="100"/>
      <c r="BU479" s="100"/>
      <c r="BV479" s="100"/>
      <c r="BW479" s="100"/>
      <c r="BX479" s="100"/>
      <c r="BY479" s="100"/>
      <c r="BZ479" s="100"/>
      <c r="CA479" s="101"/>
      <c r="CB479" s="100"/>
      <c r="CC479" s="104"/>
      <c r="CD479" s="104"/>
      <c r="CE479" s="104"/>
      <c r="CF479" s="104"/>
      <c r="CG479" s="104"/>
      <c r="CH479" s="104"/>
      <c r="CI479" s="104"/>
      <c r="CJ479" s="104"/>
      <c r="CK479" s="104"/>
      <c r="CL479" s="104"/>
      <c r="CM479" s="104"/>
      <c r="CN479" s="104"/>
      <c r="CO479" s="104"/>
      <c r="CP479" s="104"/>
      <c r="CQ479" s="104"/>
      <c r="CR479" s="104"/>
      <c r="CS479" s="104"/>
      <c r="CT479" s="104"/>
      <c r="CU479" s="104"/>
      <c r="CV479" s="104"/>
      <c r="CW479" s="104"/>
      <c r="CX479" s="100"/>
      <c r="CY479" s="100"/>
      <c r="CZ479" s="100"/>
      <c r="DA479" s="100"/>
    </row>
    <row r="480">
      <c r="A480" s="100"/>
      <c r="B480" s="100"/>
      <c r="C480" s="100"/>
      <c r="D480" s="103"/>
      <c r="E480" s="100"/>
      <c r="F480" s="100"/>
      <c r="G480" s="100"/>
      <c r="H480" s="100"/>
      <c r="I480" s="103"/>
      <c r="J480" s="100"/>
      <c r="K480" s="100"/>
      <c r="L480" s="101"/>
      <c r="M480" s="102"/>
      <c r="N480" s="103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1"/>
      <c r="AI480" s="100"/>
      <c r="AJ480" s="100"/>
      <c r="AK480" s="100"/>
      <c r="AL480" s="100"/>
      <c r="AM480" s="100"/>
      <c r="AN480" s="100"/>
      <c r="AO480" s="100"/>
      <c r="AP480" s="100"/>
      <c r="AQ480" s="100"/>
      <c r="AR480" s="100"/>
      <c r="AS480" s="100"/>
      <c r="AT480" s="100"/>
      <c r="AU480" s="100"/>
      <c r="AV480" s="100"/>
      <c r="AW480" s="100"/>
      <c r="AX480" s="100"/>
      <c r="AY480" s="100"/>
      <c r="AZ480" s="100"/>
      <c r="BA480" s="100"/>
      <c r="BB480" s="100"/>
      <c r="BC480" s="100"/>
      <c r="BD480" s="100"/>
      <c r="BE480" s="100"/>
      <c r="BF480" s="100"/>
      <c r="BG480" s="100"/>
      <c r="BH480" s="100"/>
      <c r="BI480" s="100"/>
      <c r="BJ480" s="100"/>
      <c r="BK480" s="100"/>
      <c r="BL480" s="100"/>
      <c r="BM480" s="100"/>
      <c r="BN480" s="100"/>
      <c r="BO480" s="100"/>
      <c r="BP480" s="100"/>
      <c r="BQ480" s="100"/>
      <c r="BR480" s="100"/>
      <c r="BS480" s="100"/>
      <c r="BT480" s="100"/>
      <c r="BU480" s="100"/>
      <c r="BV480" s="100"/>
      <c r="BW480" s="100"/>
      <c r="BX480" s="100"/>
      <c r="BY480" s="100"/>
      <c r="BZ480" s="100"/>
      <c r="CA480" s="101"/>
      <c r="CB480" s="100"/>
      <c r="CC480" s="104"/>
      <c r="CD480" s="104"/>
      <c r="CE480" s="104"/>
      <c r="CF480" s="104"/>
      <c r="CG480" s="104"/>
      <c r="CH480" s="104"/>
      <c r="CI480" s="104"/>
      <c r="CJ480" s="104"/>
      <c r="CK480" s="104"/>
      <c r="CL480" s="104"/>
      <c r="CM480" s="104"/>
      <c r="CN480" s="104"/>
      <c r="CO480" s="104"/>
      <c r="CP480" s="104"/>
      <c r="CQ480" s="104"/>
      <c r="CR480" s="104"/>
      <c r="CS480" s="104"/>
      <c r="CT480" s="104"/>
      <c r="CU480" s="104"/>
      <c r="CV480" s="104"/>
      <c r="CW480" s="104"/>
      <c r="CX480" s="100"/>
      <c r="CY480" s="100"/>
      <c r="CZ480" s="100"/>
      <c r="DA480" s="100"/>
    </row>
    <row r="481">
      <c r="A481" s="100"/>
      <c r="B481" s="100"/>
      <c r="C481" s="100"/>
      <c r="D481" s="103"/>
      <c r="E481" s="100"/>
      <c r="F481" s="100"/>
      <c r="G481" s="100"/>
      <c r="H481" s="100"/>
      <c r="I481" s="103"/>
      <c r="J481" s="100"/>
      <c r="K481" s="100"/>
      <c r="L481" s="101"/>
      <c r="M481" s="102"/>
      <c r="N481" s="103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1"/>
      <c r="AI481" s="100"/>
      <c r="AJ481" s="100"/>
      <c r="AK481" s="100"/>
      <c r="AL481" s="100"/>
      <c r="AM481" s="100"/>
      <c r="AN481" s="100"/>
      <c r="AO481" s="100"/>
      <c r="AP481" s="100"/>
      <c r="AQ481" s="100"/>
      <c r="AR481" s="100"/>
      <c r="AS481" s="100"/>
      <c r="AT481" s="100"/>
      <c r="AU481" s="100"/>
      <c r="AV481" s="100"/>
      <c r="AW481" s="100"/>
      <c r="AX481" s="100"/>
      <c r="AY481" s="100"/>
      <c r="AZ481" s="100"/>
      <c r="BA481" s="100"/>
      <c r="BB481" s="100"/>
      <c r="BC481" s="100"/>
      <c r="BD481" s="100"/>
      <c r="BE481" s="100"/>
      <c r="BF481" s="100"/>
      <c r="BG481" s="100"/>
      <c r="BH481" s="100"/>
      <c r="BI481" s="100"/>
      <c r="BJ481" s="100"/>
      <c r="BK481" s="100"/>
      <c r="BL481" s="100"/>
      <c r="BM481" s="100"/>
      <c r="BN481" s="100"/>
      <c r="BO481" s="100"/>
      <c r="BP481" s="100"/>
      <c r="BQ481" s="100"/>
      <c r="BR481" s="100"/>
      <c r="BS481" s="100"/>
      <c r="BT481" s="100"/>
      <c r="BU481" s="100"/>
      <c r="BV481" s="100"/>
      <c r="BW481" s="100"/>
      <c r="BX481" s="100"/>
      <c r="BY481" s="100"/>
      <c r="BZ481" s="100"/>
      <c r="CA481" s="101"/>
      <c r="CB481" s="100"/>
      <c r="CC481" s="104"/>
      <c r="CD481" s="104"/>
      <c r="CE481" s="104"/>
      <c r="CF481" s="104"/>
      <c r="CG481" s="104"/>
      <c r="CH481" s="104"/>
      <c r="CI481" s="104"/>
      <c r="CJ481" s="104"/>
      <c r="CK481" s="104"/>
      <c r="CL481" s="104"/>
      <c r="CM481" s="104"/>
      <c r="CN481" s="104"/>
      <c r="CO481" s="104"/>
      <c r="CP481" s="104"/>
      <c r="CQ481" s="104"/>
      <c r="CR481" s="104"/>
      <c r="CS481" s="104"/>
      <c r="CT481" s="104"/>
      <c r="CU481" s="104"/>
      <c r="CV481" s="104"/>
      <c r="CW481" s="104"/>
      <c r="CX481" s="100"/>
      <c r="CY481" s="100"/>
      <c r="CZ481" s="100"/>
      <c r="DA481" s="100"/>
    </row>
    <row r="482">
      <c r="A482" s="100"/>
      <c r="B482" s="100"/>
      <c r="C482" s="100"/>
      <c r="D482" s="103"/>
      <c r="E482" s="100"/>
      <c r="F482" s="100"/>
      <c r="G482" s="100"/>
      <c r="H482" s="100"/>
      <c r="I482" s="103"/>
      <c r="J482" s="100"/>
      <c r="K482" s="100"/>
      <c r="L482" s="101"/>
      <c r="M482" s="102"/>
      <c r="N482" s="103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1"/>
      <c r="AI482" s="100"/>
      <c r="AJ482" s="100"/>
      <c r="AK482" s="100"/>
      <c r="AL482" s="100"/>
      <c r="AM482" s="100"/>
      <c r="AN482" s="100"/>
      <c r="AO482" s="100"/>
      <c r="AP482" s="100"/>
      <c r="AQ482" s="100"/>
      <c r="AR482" s="100"/>
      <c r="AS482" s="100"/>
      <c r="AT482" s="100"/>
      <c r="AU482" s="100"/>
      <c r="AV482" s="100"/>
      <c r="AW482" s="100"/>
      <c r="AX482" s="100"/>
      <c r="AY482" s="100"/>
      <c r="AZ482" s="100"/>
      <c r="BA482" s="100"/>
      <c r="BB482" s="100"/>
      <c r="BC482" s="100"/>
      <c r="BD482" s="100"/>
      <c r="BE482" s="100"/>
      <c r="BF482" s="100"/>
      <c r="BG482" s="100"/>
      <c r="BH482" s="100"/>
      <c r="BI482" s="100"/>
      <c r="BJ482" s="100"/>
      <c r="BK482" s="100"/>
      <c r="BL482" s="100"/>
      <c r="BM482" s="100"/>
      <c r="BN482" s="100"/>
      <c r="BO482" s="100"/>
      <c r="BP482" s="100"/>
      <c r="BQ482" s="100"/>
      <c r="BR482" s="100"/>
      <c r="BS482" s="100"/>
      <c r="BT482" s="100"/>
      <c r="BU482" s="100"/>
      <c r="BV482" s="100"/>
      <c r="BW482" s="100"/>
      <c r="BX482" s="100"/>
      <c r="BY482" s="100"/>
      <c r="BZ482" s="100"/>
      <c r="CA482" s="101"/>
      <c r="CB482" s="100"/>
      <c r="CC482" s="104"/>
      <c r="CD482" s="104"/>
      <c r="CE482" s="104"/>
      <c r="CF482" s="104"/>
      <c r="CG482" s="104"/>
      <c r="CH482" s="104"/>
      <c r="CI482" s="104"/>
      <c r="CJ482" s="104"/>
      <c r="CK482" s="104"/>
      <c r="CL482" s="104"/>
      <c r="CM482" s="104"/>
      <c r="CN482" s="104"/>
      <c r="CO482" s="104"/>
      <c r="CP482" s="104"/>
      <c r="CQ482" s="104"/>
      <c r="CR482" s="104"/>
      <c r="CS482" s="104"/>
      <c r="CT482" s="104"/>
      <c r="CU482" s="104"/>
      <c r="CV482" s="104"/>
      <c r="CW482" s="104"/>
      <c r="CX482" s="100"/>
      <c r="CY482" s="100"/>
      <c r="CZ482" s="100"/>
      <c r="DA482" s="100"/>
    </row>
    <row r="483">
      <c r="A483" s="100"/>
      <c r="B483" s="100"/>
      <c r="C483" s="100"/>
      <c r="D483" s="103"/>
      <c r="E483" s="100"/>
      <c r="F483" s="100"/>
      <c r="G483" s="100"/>
      <c r="H483" s="100"/>
      <c r="I483" s="103"/>
      <c r="J483" s="100"/>
      <c r="K483" s="100"/>
      <c r="L483" s="101"/>
      <c r="M483" s="102"/>
      <c r="N483" s="103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1"/>
      <c r="AI483" s="100"/>
      <c r="AJ483" s="100"/>
      <c r="AK483" s="100"/>
      <c r="AL483" s="100"/>
      <c r="AM483" s="100"/>
      <c r="AN483" s="100"/>
      <c r="AO483" s="100"/>
      <c r="AP483" s="100"/>
      <c r="AQ483" s="100"/>
      <c r="AR483" s="100"/>
      <c r="AS483" s="100"/>
      <c r="AT483" s="100"/>
      <c r="AU483" s="100"/>
      <c r="AV483" s="100"/>
      <c r="AW483" s="100"/>
      <c r="AX483" s="100"/>
      <c r="AY483" s="100"/>
      <c r="AZ483" s="100"/>
      <c r="BA483" s="100"/>
      <c r="BB483" s="100"/>
      <c r="BC483" s="100"/>
      <c r="BD483" s="100"/>
      <c r="BE483" s="100"/>
      <c r="BF483" s="100"/>
      <c r="BG483" s="100"/>
      <c r="BH483" s="100"/>
      <c r="BI483" s="100"/>
      <c r="BJ483" s="100"/>
      <c r="BK483" s="100"/>
      <c r="BL483" s="100"/>
      <c r="BM483" s="100"/>
      <c r="BN483" s="100"/>
      <c r="BO483" s="100"/>
      <c r="BP483" s="100"/>
      <c r="BQ483" s="100"/>
      <c r="BR483" s="100"/>
      <c r="BS483" s="100"/>
      <c r="BT483" s="100"/>
      <c r="BU483" s="100"/>
      <c r="BV483" s="100"/>
      <c r="BW483" s="100"/>
      <c r="BX483" s="100"/>
      <c r="BY483" s="100"/>
      <c r="BZ483" s="100"/>
      <c r="CA483" s="101"/>
      <c r="CB483" s="100"/>
      <c r="CC483" s="104"/>
      <c r="CD483" s="104"/>
      <c r="CE483" s="104"/>
      <c r="CF483" s="104"/>
      <c r="CG483" s="104"/>
      <c r="CH483" s="104"/>
      <c r="CI483" s="104"/>
      <c r="CJ483" s="104"/>
      <c r="CK483" s="104"/>
      <c r="CL483" s="104"/>
      <c r="CM483" s="104"/>
      <c r="CN483" s="104"/>
      <c r="CO483" s="104"/>
      <c r="CP483" s="104"/>
      <c r="CQ483" s="104"/>
      <c r="CR483" s="104"/>
      <c r="CS483" s="104"/>
      <c r="CT483" s="104"/>
      <c r="CU483" s="104"/>
      <c r="CV483" s="104"/>
      <c r="CW483" s="104"/>
      <c r="CX483" s="100"/>
      <c r="CY483" s="100"/>
      <c r="CZ483" s="100"/>
      <c r="DA483" s="100"/>
    </row>
    <row r="484">
      <c r="A484" s="100"/>
      <c r="B484" s="100"/>
      <c r="C484" s="100"/>
      <c r="D484" s="103"/>
      <c r="E484" s="100"/>
      <c r="F484" s="100"/>
      <c r="G484" s="100"/>
      <c r="H484" s="100"/>
      <c r="I484" s="103"/>
      <c r="J484" s="100"/>
      <c r="K484" s="100"/>
      <c r="L484" s="101"/>
      <c r="M484" s="102"/>
      <c r="N484" s="103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1"/>
      <c r="AI484" s="100"/>
      <c r="AJ484" s="100"/>
      <c r="AK484" s="100"/>
      <c r="AL484" s="100"/>
      <c r="AM484" s="100"/>
      <c r="AN484" s="100"/>
      <c r="AO484" s="100"/>
      <c r="AP484" s="100"/>
      <c r="AQ484" s="100"/>
      <c r="AR484" s="100"/>
      <c r="AS484" s="100"/>
      <c r="AT484" s="100"/>
      <c r="AU484" s="100"/>
      <c r="AV484" s="100"/>
      <c r="AW484" s="100"/>
      <c r="AX484" s="100"/>
      <c r="AY484" s="100"/>
      <c r="AZ484" s="100"/>
      <c r="BA484" s="100"/>
      <c r="BB484" s="100"/>
      <c r="BC484" s="100"/>
      <c r="BD484" s="100"/>
      <c r="BE484" s="100"/>
      <c r="BF484" s="100"/>
      <c r="BG484" s="100"/>
      <c r="BH484" s="100"/>
      <c r="BI484" s="100"/>
      <c r="BJ484" s="100"/>
      <c r="BK484" s="100"/>
      <c r="BL484" s="100"/>
      <c r="BM484" s="100"/>
      <c r="BN484" s="100"/>
      <c r="BO484" s="100"/>
      <c r="BP484" s="100"/>
      <c r="BQ484" s="100"/>
      <c r="BR484" s="100"/>
      <c r="BS484" s="100"/>
      <c r="BT484" s="100"/>
      <c r="BU484" s="100"/>
      <c r="BV484" s="100"/>
      <c r="BW484" s="100"/>
      <c r="BX484" s="100"/>
      <c r="BY484" s="100"/>
      <c r="BZ484" s="100"/>
      <c r="CA484" s="101"/>
      <c r="CB484" s="100"/>
      <c r="CC484" s="104"/>
      <c r="CD484" s="104"/>
      <c r="CE484" s="104"/>
      <c r="CF484" s="104"/>
      <c r="CG484" s="104"/>
      <c r="CH484" s="104"/>
      <c r="CI484" s="104"/>
      <c r="CJ484" s="104"/>
      <c r="CK484" s="104"/>
      <c r="CL484" s="104"/>
      <c r="CM484" s="104"/>
      <c r="CN484" s="104"/>
      <c r="CO484" s="104"/>
      <c r="CP484" s="104"/>
      <c r="CQ484" s="104"/>
      <c r="CR484" s="104"/>
      <c r="CS484" s="104"/>
      <c r="CT484" s="104"/>
      <c r="CU484" s="104"/>
      <c r="CV484" s="104"/>
      <c r="CW484" s="104"/>
      <c r="CX484" s="100"/>
      <c r="CY484" s="100"/>
      <c r="CZ484" s="100"/>
      <c r="DA484" s="100"/>
    </row>
    <row r="485">
      <c r="A485" s="100"/>
      <c r="B485" s="100"/>
      <c r="C485" s="100"/>
      <c r="D485" s="103"/>
      <c r="E485" s="100"/>
      <c r="F485" s="100"/>
      <c r="G485" s="100"/>
      <c r="H485" s="100"/>
      <c r="I485" s="103"/>
      <c r="J485" s="100"/>
      <c r="K485" s="100"/>
      <c r="L485" s="101"/>
      <c r="M485" s="102"/>
      <c r="N485" s="103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1"/>
      <c r="AI485" s="100"/>
      <c r="AJ485" s="100"/>
      <c r="AK485" s="100"/>
      <c r="AL485" s="100"/>
      <c r="AM485" s="100"/>
      <c r="AN485" s="100"/>
      <c r="AO485" s="100"/>
      <c r="AP485" s="100"/>
      <c r="AQ485" s="100"/>
      <c r="AR485" s="100"/>
      <c r="AS485" s="100"/>
      <c r="AT485" s="100"/>
      <c r="AU485" s="100"/>
      <c r="AV485" s="100"/>
      <c r="AW485" s="100"/>
      <c r="AX485" s="100"/>
      <c r="AY485" s="100"/>
      <c r="AZ485" s="100"/>
      <c r="BA485" s="100"/>
      <c r="BB485" s="100"/>
      <c r="BC485" s="100"/>
      <c r="BD485" s="100"/>
      <c r="BE485" s="100"/>
      <c r="BF485" s="100"/>
      <c r="BG485" s="100"/>
      <c r="BH485" s="100"/>
      <c r="BI485" s="100"/>
      <c r="BJ485" s="100"/>
      <c r="BK485" s="100"/>
      <c r="BL485" s="100"/>
      <c r="BM485" s="100"/>
      <c r="BN485" s="100"/>
      <c r="BO485" s="100"/>
      <c r="BP485" s="100"/>
      <c r="BQ485" s="100"/>
      <c r="BR485" s="100"/>
      <c r="BS485" s="100"/>
      <c r="BT485" s="100"/>
      <c r="BU485" s="100"/>
      <c r="BV485" s="100"/>
      <c r="BW485" s="100"/>
      <c r="BX485" s="100"/>
      <c r="BY485" s="100"/>
      <c r="BZ485" s="100"/>
      <c r="CA485" s="101"/>
      <c r="CB485" s="100"/>
      <c r="CC485" s="104"/>
      <c r="CD485" s="104"/>
      <c r="CE485" s="104"/>
      <c r="CF485" s="104"/>
      <c r="CG485" s="104"/>
      <c r="CH485" s="104"/>
      <c r="CI485" s="104"/>
      <c r="CJ485" s="104"/>
      <c r="CK485" s="104"/>
      <c r="CL485" s="104"/>
      <c r="CM485" s="104"/>
      <c r="CN485" s="104"/>
      <c r="CO485" s="104"/>
      <c r="CP485" s="104"/>
      <c r="CQ485" s="104"/>
      <c r="CR485" s="104"/>
      <c r="CS485" s="104"/>
      <c r="CT485" s="104"/>
      <c r="CU485" s="104"/>
      <c r="CV485" s="104"/>
      <c r="CW485" s="104"/>
      <c r="CX485" s="100"/>
      <c r="CY485" s="100"/>
      <c r="CZ485" s="100"/>
      <c r="DA485" s="100"/>
    </row>
    <row r="486">
      <c r="A486" s="100"/>
      <c r="B486" s="100"/>
      <c r="C486" s="100"/>
      <c r="D486" s="103"/>
      <c r="E486" s="100"/>
      <c r="F486" s="100"/>
      <c r="G486" s="100"/>
      <c r="H486" s="100"/>
      <c r="I486" s="103"/>
      <c r="J486" s="100"/>
      <c r="K486" s="100"/>
      <c r="L486" s="101"/>
      <c r="M486" s="102"/>
      <c r="N486" s="103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1"/>
      <c r="AI486" s="100"/>
      <c r="AJ486" s="100"/>
      <c r="AK486" s="100"/>
      <c r="AL486" s="100"/>
      <c r="AM486" s="100"/>
      <c r="AN486" s="100"/>
      <c r="AO486" s="100"/>
      <c r="AP486" s="100"/>
      <c r="AQ486" s="100"/>
      <c r="AR486" s="100"/>
      <c r="AS486" s="100"/>
      <c r="AT486" s="100"/>
      <c r="AU486" s="100"/>
      <c r="AV486" s="100"/>
      <c r="AW486" s="100"/>
      <c r="AX486" s="100"/>
      <c r="AY486" s="100"/>
      <c r="AZ486" s="100"/>
      <c r="BA486" s="100"/>
      <c r="BB486" s="100"/>
      <c r="BC486" s="100"/>
      <c r="BD486" s="100"/>
      <c r="BE486" s="100"/>
      <c r="BF486" s="100"/>
      <c r="BG486" s="100"/>
      <c r="BH486" s="100"/>
      <c r="BI486" s="100"/>
      <c r="BJ486" s="100"/>
      <c r="BK486" s="100"/>
      <c r="BL486" s="100"/>
      <c r="BM486" s="100"/>
      <c r="BN486" s="100"/>
      <c r="BO486" s="100"/>
      <c r="BP486" s="100"/>
      <c r="BQ486" s="100"/>
      <c r="BR486" s="100"/>
      <c r="BS486" s="100"/>
      <c r="BT486" s="100"/>
      <c r="BU486" s="100"/>
      <c r="BV486" s="100"/>
      <c r="BW486" s="100"/>
      <c r="BX486" s="100"/>
      <c r="BY486" s="100"/>
      <c r="BZ486" s="100"/>
      <c r="CA486" s="101"/>
      <c r="CB486" s="100"/>
      <c r="CC486" s="104"/>
      <c r="CD486" s="104"/>
      <c r="CE486" s="104"/>
      <c r="CF486" s="104"/>
      <c r="CG486" s="104"/>
      <c r="CH486" s="104"/>
      <c r="CI486" s="104"/>
      <c r="CJ486" s="104"/>
      <c r="CK486" s="104"/>
      <c r="CL486" s="104"/>
      <c r="CM486" s="104"/>
      <c r="CN486" s="104"/>
      <c r="CO486" s="104"/>
      <c r="CP486" s="104"/>
      <c r="CQ486" s="104"/>
      <c r="CR486" s="104"/>
      <c r="CS486" s="104"/>
      <c r="CT486" s="104"/>
      <c r="CU486" s="104"/>
      <c r="CV486" s="104"/>
      <c r="CW486" s="104"/>
      <c r="CX486" s="100"/>
      <c r="CY486" s="100"/>
      <c r="CZ486" s="100"/>
      <c r="DA486" s="100"/>
    </row>
    <row r="487">
      <c r="A487" s="100"/>
      <c r="B487" s="100"/>
      <c r="C487" s="100"/>
      <c r="D487" s="103"/>
      <c r="E487" s="100"/>
      <c r="F487" s="100"/>
      <c r="G487" s="100"/>
      <c r="H487" s="100"/>
      <c r="I487" s="103"/>
      <c r="J487" s="100"/>
      <c r="K487" s="100"/>
      <c r="L487" s="101"/>
      <c r="M487" s="102"/>
      <c r="N487" s="103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1"/>
      <c r="AI487" s="100"/>
      <c r="AJ487" s="100"/>
      <c r="AK487" s="100"/>
      <c r="AL487" s="100"/>
      <c r="AM487" s="100"/>
      <c r="AN487" s="100"/>
      <c r="AO487" s="100"/>
      <c r="AP487" s="100"/>
      <c r="AQ487" s="100"/>
      <c r="AR487" s="100"/>
      <c r="AS487" s="100"/>
      <c r="AT487" s="100"/>
      <c r="AU487" s="100"/>
      <c r="AV487" s="100"/>
      <c r="AW487" s="100"/>
      <c r="AX487" s="100"/>
      <c r="AY487" s="100"/>
      <c r="AZ487" s="100"/>
      <c r="BA487" s="100"/>
      <c r="BB487" s="100"/>
      <c r="BC487" s="100"/>
      <c r="BD487" s="100"/>
      <c r="BE487" s="100"/>
      <c r="BF487" s="100"/>
      <c r="BG487" s="100"/>
      <c r="BH487" s="100"/>
      <c r="BI487" s="100"/>
      <c r="BJ487" s="100"/>
      <c r="BK487" s="100"/>
      <c r="BL487" s="100"/>
      <c r="BM487" s="100"/>
      <c r="BN487" s="100"/>
      <c r="BO487" s="100"/>
      <c r="BP487" s="100"/>
      <c r="BQ487" s="100"/>
      <c r="BR487" s="100"/>
      <c r="BS487" s="100"/>
      <c r="BT487" s="100"/>
      <c r="BU487" s="100"/>
      <c r="BV487" s="100"/>
      <c r="BW487" s="100"/>
      <c r="BX487" s="100"/>
      <c r="BY487" s="100"/>
      <c r="BZ487" s="100"/>
      <c r="CA487" s="101"/>
      <c r="CB487" s="100"/>
      <c r="CC487" s="104"/>
      <c r="CD487" s="104"/>
      <c r="CE487" s="104"/>
      <c r="CF487" s="104"/>
      <c r="CG487" s="104"/>
      <c r="CH487" s="104"/>
      <c r="CI487" s="104"/>
      <c r="CJ487" s="104"/>
      <c r="CK487" s="104"/>
      <c r="CL487" s="104"/>
      <c r="CM487" s="104"/>
      <c r="CN487" s="104"/>
      <c r="CO487" s="104"/>
      <c r="CP487" s="104"/>
      <c r="CQ487" s="104"/>
      <c r="CR487" s="104"/>
      <c r="CS487" s="104"/>
      <c r="CT487" s="104"/>
      <c r="CU487" s="104"/>
      <c r="CV487" s="104"/>
      <c r="CW487" s="104"/>
      <c r="CX487" s="100"/>
      <c r="CY487" s="100"/>
      <c r="CZ487" s="100"/>
      <c r="DA487" s="100"/>
    </row>
    <row r="488">
      <c r="A488" s="100"/>
      <c r="B488" s="100"/>
      <c r="C488" s="100"/>
      <c r="D488" s="103"/>
      <c r="E488" s="100"/>
      <c r="F488" s="100"/>
      <c r="G488" s="100"/>
      <c r="H488" s="100"/>
      <c r="I488" s="103"/>
      <c r="J488" s="100"/>
      <c r="K488" s="100"/>
      <c r="L488" s="101"/>
      <c r="M488" s="102"/>
      <c r="N488" s="103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1"/>
      <c r="AI488" s="100"/>
      <c r="AJ488" s="100"/>
      <c r="AK488" s="100"/>
      <c r="AL488" s="100"/>
      <c r="AM488" s="100"/>
      <c r="AN488" s="100"/>
      <c r="AO488" s="100"/>
      <c r="AP488" s="100"/>
      <c r="AQ488" s="100"/>
      <c r="AR488" s="100"/>
      <c r="AS488" s="100"/>
      <c r="AT488" s="100"/>
      <c r="AU488" s="100"/>
      <c r="AV488" s="100"/>
      <c r="AW488" s="100"/>
      <c r="AX488" s="100"/>
      <c r="AY488" s="100"/>
      <c r="AZ488" s="100"/>
      <c r="BA488" s="100"/>
      <c r="BB488" s="100"/>
      <c r="BC488" s="100"/>
      <c r="BD488" s="100"/>
      <c r="BE488" s="100"/>
      <c r="BF488" s="100"/>
      <c r="BG488" s="100"/>
      <c r="BH488" s="100"/>
      <c r="BI488" s="100"/>
      <c r="BJ488" s="100"/>
      <c r="BK488" s="100"/>
      <c r="BL488" s="100"/>
      <c r="BM488" s="100"/>
      <c r="BN488" s="100"/>
      <c r="BO488" s="100"/>
      <c r="BP488" s="100"/>
      <c r="BQ488" s="100"/>
      <c r="BR488" s="100"/>
      <c r="BS488" s="100"/>
      <c r="BT488" s="100"/>
      <c r="BU488" s="100"/>
      <c r="BV488" s="100"/>
      <c r="BW488" s="100"/>
      <c r="BX488" s="100"/>
      <c r="BY488" s="100"/>
      <c r="BZ488" s="100"/>
      <c r="CA488" s="101"/>
      <c r="CB488" s="100"/>
      <c r="CC488" s="104"/>
      <c r="CD488" s="104"/>
      <c r="CE488" s="104"/>
      <c r="CF488" s="104"/>
      <c r="CG488" s="104"/>
      <c r="CH488" s="104"/>
      <c r="CI488" s="104"/>
      <c r="CJ488" s="104"/>
      <c r="CK488" s="104"/>
      <c r="CL488" s="104"/>
      <c r="CM488" s="104"/>
      <c r="CN488" s="104"/>
      <c r="CO488" s="104"/>
      <c r="CP488" s="104"/>
      <c r="CQ488" s="104"/>
      <c r="CR488" s="104"/>
      <c r="CS488" s="104"/>
      <c r="CT488" s="104"/>
      <c r="CU488" s="104"/>
      <c r="CV488" s="104"/>
      <c r="CW488" s="104"/>
      <c r="CX488" s="100"/>
      <c r="CY488" s="100"/>
      <c r="CZ488" s="100"/>
      <c r="DA488" s="100"/>
    </row>
    <row r="489">
      <c r="A489" s="100"/>
      <c r="B489" s="100"/>
      <c r="C489" s="100"/>
      <c r="D489" s="103"/>
      <c r="E489" s="100"/>
      <c r="F489" s="100"/>
      <c r="G489" s="100"/>
      <c r="H489" s="100"/>
      <c r="I489" s="103"/>
      <c r="J489" s="100"/>
      <c r="K489" s="100"/>
      <c r="L489" s="101"/>
      <c r="M489" s="102"/>
      <c r="N489" s="103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1"/>
      <c r="AI489" s="100"/>
      <c r="AJ489" s="100"/>
      <c r="AK489" s="100"/>
      <c r="AL489" s="100"/>
      <c r="AM489" s="100"/>
      <c r="AN489" s="100"/>
      <c r="AO489" s="100"/>
      <c r="AP489" s="100"/>
      <c r="AQ489" s="100"/>
      <c r="AR489" s="100"/>
      <c r="AS489" s="100"/>
      <c r="AT489" s="100"/>
      <c r="AU489" s="100"/>
      <c r="AV489" s="100"/>
      <c r="AW489" s="100"/>
      <c r="AX489" s="100"/>
      <c r="AY489" s="100"/>
      <c r="AZ489" s="100"/>
      <c r="BA489" s="100"/>
      <c r="BB489" s="100"/>
      <c r="BC489" s="100"/>
      <c r="BD489" s="100"/>
      <c r="BE489" s="100"/>
      <c r="BF489" s="100"/>
      <c r="BG489" s="100"/>
      <c r="BH489" s="100"/>
      <c r="BI489" s="100"/>
      <c r="BJ489" s="100"/>
      <c r="BK489" s="100"/>
      <c r="BL489" s="100"/>
      <c r="BM489" s="100"/>
      <c r="BN489" s="100"/>
      <c r="BO489" s="100"/>
      <c r="BP489" s="100"/>
      <c r="BQ489" s="100"/>
      <c r="BR489" s="100"/>
      <c r="BS489" s="100"/>
      <c r="BT489" s="100"/>
      <c r="BU489" s="100"/>
      <c r="BV489" s="100"/>
      <c r="BW489" s="100"/>
      <c r="BX489" s="100"/>
      <c r="BY489" s="100"/>
      <c r="BZ489" s="100"/>
      <c r="CA489" s="101"/>
      <c r="CB489" s="100"/>
      <c r="CC489" s="104"/>
      <c r="CD489" s="104"/>
      <c r="CE489" s="104"/>
      <c r="CF489" s="104"/>
      <c r="CG489" s="104"/>
      <c r="CH489" s="104"/>
      <c r="CI489" s="104"/>
      <c r="CJ489" s="104"/>
      <c r="CK489" s="104"/>
      <c r="CL489" s="104"/>
      <c r="CM489" s="104"/>
      <c r="CN489" s="104"/>
      <c r="CO489" s="104"/>
      <c r="CP489" s="104"/>
      <c r="CQ489" s="104"/>
      <c r="CR489" s="104"/>
      <c r="CS489" s="104"/>
      <c r="CT489" s="104"/>
      <c r="CU489" s="104"/>
      <c r="CV489" s="104"/>
      <c r="CW489" s="104"/>
      <c r="CX489" s="100"/>
      <c r="CY489" s="100"/>
      <c r="CZ489" s="100"/>
      <c r="DA489" s="100"/>
    </row>
    <row r="490">
      <c r="A490" s="100"/>
      <c r="B490" s="100"/>
      <c r="C490" s="100"/>
      <c r="D490" s="103"/>
      <c r="E490" s="100"/>
      <c r="F490" s="100"/>
      <c r="G490" s="100"/>
      <c r="H490" s="100"/>
      <c r="I490" s="103"/>
      <c r="J490" s="100"/>
      <c r="K490" s="100"/>
      <c r="L490" s="101"/>
      <c r="M490" s="102"/>
      <c r="N490" s="103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1"/>
      <c r="AI490" s="100"/>
      <c r="AJ490" s="100"/>
      <c r="AK490" s="100"/>
      <c r="AL490" s="100"/>
      <c r="AM490" s="100"/>
      <c r="AN490" s="100"/>
      <c r="AO490" s="100"/>
      <c r="AP490" s="100"/>
      <c r="AQ490" s="100"/>
      <c r="AR490" s="100"/>
      <c r="AS490" s="100"/>
      <c r="AT490" s="100"/>
      <c r="AU490" s="100"/>
      <c r="AV490" s="100"/>
      <c r="AW490" s="100"/>
      <c r="AX490" s="100"/>
      <c r="AY490" s="100"/>
      <c r="AZ490" s="100"/>
      <c r="BA490" s="100"/>
      <c r="BB490" s="100"/>
      <c r="BC490" s="100"/>
      <c r="BD490" s="100"/>
      <c r="BE490" s="100"/>
      <c r="BF490" s="100"/>
      <c r="BG490" s="100"/>
      <c r="BH490" s="100"/>
      <c r="BI490" s="100"/>
      <c r="BJ490" s="100"/>
      <c r="BK490" s="100"/>
      <c r="BL490" s="100"/>
      <c r="BM490" s="100"/>
      <c r="BN490" s="100"/>
      <c r="BO490" s="100"/>
      <c r="BP490" s="100"/>
      <c r="BQ490" s="100"/>
      <c r="BR490" s="100"/>
      <c r="BS490" s="100"/>
      <c r="BT490" s="100"/>
      <c r="BU490" s="100"/>
      <c r="BV490" s="100"/>
      <c r="BW490" s="100"/>
      <c r="BX490" s="100"/>
      <c r="BY490" s="100"/>
      <c r="BZ490" s="100"/>
      <c r="CA490" s="101"/>
      <c r="CB490" s="100"/>
      <c r="CC490" s="104"/>
      <c r="CD490" s="104"/>
      <c r="CE490" s="104"/>
      <c r="CF490" s="104"/>
      <c r="CG490" s="104"/>
      <c r="CH490" s="104"/>
      <c r="CI490" s="104"/>
      <c r="CJ490" s="104"/>
      <c r="CK490" s="104"/>
      <c r="CL490" s="104"/>
      <c r="CM490" s="104"/>
      <c r="CN490" s="104"/>
      <c r="CO490" s="104"/>
      <c r="CP490" s="104"/>
      <c r="CQ490" s="104"/>
      <c r="CR490" s="104"/>
      <c r="CS490" s="104"/>
      <c r="CT490" s="104"/>
      <c r="CU490" s="104"/>
      <c r="CV490" s="104"/>
      <c r="CW490" s="104"/>
      <c r="CX490" s="100"/>
      <c r="CY490" s="100"/>
      <c r="CZ490" s="100"/>
      <c r="DA490" s="100"/>
    </row>
    <row r="491">
      <c r="A491" s="100"/>
      <c r="B491" s="100"/>
      <c r="C491" s="100"/>
      <c r="D491" s="103"/>
      <c r="E491" s="100"/>
      <c r="F491" s="100"/>
      <c r="G491" s="100"/>
      <c r="H491" s="100"/>
      <c r="I491" s="103"/>
      <c r="J491" s="100"/>
      <c r="K491" s="100"/>
      <c r="L491" s="101"/>
      <c r="M491" s="102"/>
      <c r="N491" s="103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1"/>
      <c r="AI491" s="100"/>
      <c r="AJ491" s="100"/>
      <c r="AK491" s="100"/>
      <c r="AL491" s="100"/>
      <c r="AM491" s="100"/>
      <c r="AN491" s="100"/>
      <c r="AO491" s="100"/>
      <c r="AP491" s="100"/>
      <c r="AQ491" s="100"/>
      <c r="AR491" s="100"/>
      <c r="AS491" s="100"/>
      <c r="AT491" s="100"/>
      <c r="AU491" s="100"/>
      <c r="AV491" s="100"/>
      <c r="AW491" s="100"/>
      <c r="AX491" s="100"/>
      <c r="AY491" s="100"/>
      <c r="AZ491" s="100"/>
      <c r="BA491" s="100"/>
      <c r="BB491" s="100"/>
      <c r="BC491" s="100"/>
      <c r="BD491" s="100"/>
      <c r="BE491" s="100"/>
      <c r="BF491" s="100"/>
      <c r="BG491" s="100"/>
      <c r="BH491" s="100"/>
      <c r="BI491" s="100"/>
      <c r="BJ491" s="100"/>
      <c r="BK491" s="100"/>
      <c r="BL491" s="100"/>
      <c r="BM491" s="100"/>
      <c r="BN491" s="100"/>
      <c r="BO491" s="100"/>
      <c r="BP491" s="100"/>
      <c r="BQ491" s="100"/>
      <c r="BR491" s="100"/>
      <c r="BS491" s="100"/>
      <c r="BT491" s="100"/>
      <c r="BU491" s="100"/>
      <c r="BV491" s="100"/>
      <c r="BW491" s="100"/>
      <c r="BX491" s="100"/>
      <c r="BY491" s="100"/>
      <c r="BZ491" s="100"/>
      <c r="CA491" s="101"/>
      <c r="CB491" s="100"/>
      <c r="CC491" s="104"/>
      <c r="CD491" s="104"/>
      <c r="CE491" s="104"/>
      <c r="CF491" s="104"/>
      <c r="CG491" s="104"/>
      <c r="CH491" s="104"/>
      <c r="CI491" s="104"/>
      <c r="CJ491" s="104"/>
      <c r="CK491" s="104"/>
      <c r="CL491" s="104"/>
      <c r="CM491" s="104"/>
      <c r="CN491" s="104"/>
      <c r="CO491" s="104"/>
      <c r="CP491" s="104"/>
      <c r="CQ491" s="104"/>
      <c r="CR491" s="104"/>
      <c r="CS491" s="104"/>
      <c r="CT491" s="104"/>
      <c r="CU491" s="104"/>
      <c r="CV491" s="104"/>
      <c r="CW491" s="104"/>
      <c r="CX491" s="100"/>
      <c r="CY491" s="100"/>
      <c r="CZ491" s="100"/>
      <c r="DA491" s="100"/>
    </row>
    <row r="492">
      <c r="A492" s="100"/>
      <c r="B492" s="100"/>
      <c r="C492" s="100"/>
      <c r="D492" s="103"/>
      <c r="E492" s="100"/>
      <c r="F492" s="100"/>
      <c r="G492" s="100"/>
      <c r="H492" s="100"/>
      <c r="I492" s="103"/>
      <c r="J492" s="100"/>
      <c r="K492" s="100"/>
      <c r="L492" s="101"/>
      <c r="M492" s="102"/>
      <c r="N492" s="103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1"/>
      <c r="AI492" s="100"/>
      <c r="AJ492" s="100"/>
      <c r="AK492" s="100"/>
      <c r="AL492" s="100"/>
      <c r="AM492" s="100"/>
      <c r="AN492" s="100"/>
      <c r="AO492" s="100"/>
      <c r="AP492" s="100"/>
      <c r="AQ492" s="100"/>
      <c r="AR492" s="100"/>
      <c r="AS492" s="100"/>
      <c r="AT492" s="100"/>
      <c r="AU492" s="100"/>
      <c r="AV492" s="100"/>
      <c r="AW492" s="100"/>
      <c r="AX492" s="100"/>
      <c r="AY492" s="100"/>
      <c r="AZ492" s="100"/>
      <c r="BA492" s="100"/>
      <c r="BB492" s="100"/>
      <c r="BC492" s="100"/>
      <c r="BD492" s="100"/>
      <c r="BE492" s="100"/>
      <c r="BF492" s="100"/>
      <c r="BG492" s="100"/>
      <c r="BH492" s="100"/>
      <c r="BI492" s="100"/>
      <c r="BJ492" s="100"/>
      <c r="BK492" s="100"/>
      <c r="BL492" s="100"/>
      <c r="BM492" s="100"/>
      <c r="BN492" s="100"/>
      <c r="BO492" s="100"/>
      <c r="BP492" s="100"/>
      <c r="BQ492" s="100"/>
      <c r="BR492" s="100"/>
      <c r="BS492" s="100"/>
      <c r="BT492" s="100"/>
      <c r="BU492" s="100"/>
      <c r="BV492" s="100"/>
      <c r="BW492" s="100"/>
      <c r="BX492" s="100"/>
      <c r="BY492" s="100"/>
      <c r="BZ492" s="100"/>
      <c r="CA492" s="101"/>
      <c r="CB492" s="100"/>
      <c r="CC492" s="104"/>
      <c r="CD492" s="104"/>
      <c r="CE492" s="104"/>
      <c r="CF492" s="104"/>
      <c r="CG492" s="104"/>
      <c r="CH492" s="104"/>
      <c r="CI492" s="104"/>
      <c r="CJ492" s="104"/>
      <c r="CK492" s="104"/>
      <c r="CL492" s="104"/>
      <c r="CM492" s="104"/>
      <c r="CN492" s="104"/>
      <c r="CO492" s="104"/>
      <c r="CP492" s="104"/>
      <c r="CQ492" s="104"/>
      <c r="CR492" s="104"/>
      <c r="CS492" s="104"/>
      <c r="CT492" s="104"/>
      <c r="CU492" s="104"/>
      <c r="CV492" s="104"/>
      <c r="CW492" s="104"/>
      <c r="CX492" s="100"/>
      <c r="CY492" s="100"/>
      <c r="CZ492" s="100"/>
      <c r="DA492" s="100"/>
    </row>
    <row r="493">
      <c r="A493" s="100"/>
      <c r="B493" s="100"/>
      <c r="C493" s="100"/>
      <c r="D493" s="103"/>
      <c r="E493" s="100"/>
      <c r="F493" s="100"/>
      <c r="G493" s="100"/>
      <c r="H493" s="100"/>
      <c r="I493" s="103"/>
      <c r="J493" s="100"/>
      <c r="K493" s="100"/>
      <c r="L493" s="101"/>
      <c r="M493" s="102"/>
      <c r="N493" s="103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1"/>
      <c r="AI493" s="100"/>
      <c r="AJ493" s="100"/>
      <c r="AK493" s="100"/>
      <c r="AL493" s="100"/>
      <c r="AM493" s="100"/>
      <c r="AN493" s="100"/>
      <c r="AO493" s="100"/>
      <c r="AP493" s="100"/>
      <c r="AQ493" s="100"/>
      <c r="AR493" s="100"/>
      <c r="AS493" s="100"/>
      <c r="AT493" s="100"/>
      <c r="AU493" s="100"/>
      <c r="AV493" s="100"/>
      <c r="AW493" s="100"/>
      <c r="AX493" s="100"/>
      <c r="AY493" s="100"/>
      <c r="AZ493" s="100"/>
      <c r="BA493" s="100"/>
      <c r="BB493" s="100"/>
      <c r="BC493" s="100"/>
      <c r="BD493" s="100"/>
      <c r="BE493" s="100"/>
      <c r="BF493" s="100"/>
      <c r="BG493" s="100"/>
      <c r="BH493" s="100"/>
      <c r="BI493" s="100"/>
      <c r="BJ493" s="100"/>
      <c r="BK493" s="100"/>
      <c r="BL493" s="100"/>
      <c r="BM493" s="100"/>
      <c r="BN493" s="100"/>
      <c r="BO493" s="100"/>
      <c r="BP493" s="100"/>
      <c r="BQ493" s="100"/>
      <c r="BR493" s="100"/>
      <c r="BS493" s="100"/>
      <c r="BT493" s="100"/>
      <c r="BU493" s="100"/>
      <c r="BV493" s="100"/>
      <c r="BW493" s="100"/>
      <c r="BX493" s="100"/>
      <c r="BY493" s="100"/>
      <c r="BZ493" s="100"/>
      <c r="CA493" s="101"/>
      <c r="CB493" s="100"/>
      <c r="CC493" s="104"/>
      <c r="CD493" s="104"/>
      <c r="CE493" s="104"/>
      <c r="CF493" s="104"/>
      <c r="CG493" s="104"/>
      <c r="CH493" s="104"/>
      <c r="CI493" s="104"/>
      <c r="CJ493" s="104"/>
      <c r="CK493" s="104"/>
      <c r="CL493" s="104"/>
      <c r="CM493" s="104"/>
      <c r="CN493" s="104"/>
      <c r="CO493" s="104"/>
      <c r="CP493" s="104"/>
      <c r="CQ493" s="104"/>
      <c r="CR493" s="104"/>
      <c r="CS493" s="104"/>
      <c r="CT493" s="104"/>
      <c r="CU493" s="104"/>
      <c r="CV493" s="104"/>
      <c r="CW493" s="104"/>
      <c r="CX493" s="100"/>
      <c r="CY493" s="100"/>
      <c r="CZ493" s="100"/>
      <c r="DA493" s="100"/>
    </row>
    <row r="494">
      <c r="A494" s="100"/>
      <c r="B494" s="100"/>
      <c r="C494" s="100"/>
      <c r="D494" s="103"/>
      <c r="E494" s="100"/>
      <c r="F494" s="100"/>
      <c r="G494" s="100"/>
      <c r="H494" s="100"/>
      <c r="I494" s="103"/>
      <c r="J494" s="100"/>
      <c r="K494" s="100"/>
      <c r="L494" s="101"/>
      <c r="M494" s="102"/>
      <c r="N494" s="103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1"/>
      <c r="AI494" s="100"/>
      <c r="AJ494" s="100"/>
      <c r="AK494" s="100"/>
      <c r="AL494" s="100"/>
      <c r="AM494" s="100"/>
      <c r="AN494" s="100"/>
      <c r="AO494" s="100"/>
      <c r="AP494" s="100"/>
      <c r="AQ494" s="100"/>
      <c r="AR494" s="100"/>
      <c r="AS494" s="100"/>
      <c r="AT494" s="100"/>
      <c r="AU494" s="100"/>
      <c r="AV494" s="100"/>
      <c r="AW494" s="100"/>
      <c r="AX494" s="100"/>
      <c r="AY494" s="100"/>
      <c r="AZ494" s="100"/>
      <c r="BA494" s="100"/>
      <c r="BB494" s="100"/>
      <c r="BC494" s="100"/>
      <c r="BD494" s="100"/>
      <c r="BE494" s="100"/>
      <c r="BF494" s="100"/>
      <c r="BG494" s="100"/>
      <c r="BH494" s="100"/>
      <c r="BI494" s="100"/>
      <c r="BJ494" s="100"/>
      <c r="BK494" s="100"/>
      <c r="BL494" s="100"/>
      <c r="BM494" s="100"/>
      <c r="BN494" s="100"/>
      <c r="BO494" s="100"/>
      <c r="BP494" s="100"/>
      <c r="BQ494" s="100"/>
      <c r="BR494" s="100"/>
      <c r="BS494" s="100"/>
      <c r="BT494" s="100"/>
      <c r="BU494" s="100"/>
      <c r="BV494" s="100"/>
      <c r="BW494" s="100"/>
      <c r="BX494" s="100"/>
      <c r="BY494" s="100"/>
      <c r="BZ494" s="100"/>
      <c r="CA494" s="101"/>
      <c r="CB494" s="100"/>
      <c r="CC494" s="104"/>
      <c r="CD494" s="104"/>
      <c r="CE494" s="104"/>
      <c r="CF494" s="104"/>
      <c r="CG494" s="104"/>
      <c r="CH494" s="104"/>
      <c r="CI494" s="104"/>
      <c r="CJ494" s="104"/>
      <c r="CK494" s="104"/>
      <c r="CL494" s="104"/>
      <c r="CM494" s="104"/>
      <c r="CN494" s="104"/>
      <c r="CO494" s="104"/>
      <c r="CP494" s="104"/>
      <c r="CQ494" s="104"/>
      <c r="CR494" s="104"/>
      <c r="CS494" s="104"/>
      <c r="CT494" s="104"/>
      <c r="CU494" s="104"/>
      <c r="CV494" s="104"/>
      <c r="CW494" s="104"/>
      <c r="CX494" s="100"/>
      <c r="CY494" s="100"/>
      <c r="CZ494" s="100"/>
      <c r="DA494" s="100"/>
    </row>
    <row r="495">
      <c r="A495" s="100"/>
      <c r="B495" s="100"/>
      <c r="C495" s="100"/>
      <c r="D495" s="103"/>
      <c r="E495" s="100"/>
      <c r="F495" s="100"/>
      <c r="G495" s="100"/>
      <c r="H495" s="100"/>
      <c r="I495" s="103"/>
      <c r="J495" s="100"/>
      <c r="K495" s="100"/>
      <c r="L495" s="101"/>
      <c r="M495" s="102"/>
      <c r="N495" s="103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1"/>
      <c r="AI495" s="100"/>
      <c r="AJ495" s="100"/>
      <c r="AK495" s="100"/>
      <c r="AL495" s="100"/>
      <c r="AM495" s="100"/>
      <c r="AN495" s="100"/>
      <c r="AO495" s="100"/>
      <c r="AP495" s="100"/>
      <c r="AQ495" s="100"/>
      <c r="AR495" s="100"/>
      <c r="AS495" s="100"/>
      <c r="AT495" s="100"/>
      <c r="AU495" s="100"/>
      <c r="AV495" s="100"/>
      <c r="AW495" s="100"/>
      <c r="AX495" s="100"/>
      <c r="AY495" s="100"/>
      <c r="AZ495" s="100"/>
      <c r="BA495" s="100"/>
      <c r="BB495" s="100"/>
      <c r="BC495" s="100"/>
      <c r="BD495" s="100"/>
      <c r="BE495" s="100"/>
      <c r="BF495" s="100"/>
      <c r="BG495" s="100"/>
      <c r="BH495" s="100"/>
      <c r="BI495" s="100"/>
      <c r="BJ495" s="100"/>
      <c r="BK495" s="100"/>
      <c r="BL495" s="100"/>
      <c r="BM495" s="100"/>
      <c r="BN495" s="100"/>
      <c r="BO495" s="100"/>
      <c r="BP495" s="100"/>
      <c r="BQ495" s="100"/>
      <c r="BR495" s="100"/>
      <c r="BS495" s="100"/>
      <c r="BT495" s="100"/>
      <c r="BU495" s="100"/>
      <c r="BV495" s="100"/>
      <c r="BW495" s="100"/>
      <c r="BX495" s="100"/>
      <c r="BY495" s="100"/>
      <c r="BZ495" s="100"/>
      <c r="CA495" s="101"/>
      <c r="CB495" s="100"/>
      <c r="CC495" s="104"/>
      <c r="CD495" s="104"/>
      <c r="CE495" s="104"/>
      <c r="CF495" s="104"/>
      <c r="CG495" s="104"/>
      <c r="CH495" s="104"/>
      <c r="CI495" s="104"/>
      <c r="CJ495" s="104"/>
      <c r="CK495" s="104"/>
      <c r="CL495" s="104"/>
      <c r="CM495" s="104"/>
      <c r="CN495" s="104"/>
      <c r="CO495" s="104"/>
      <c r="CP495" s="104"/>
      <c r="CQ495" s="104"/>
      <c r="CR495" s="104"/>
      <c r="CS495" s="104"/>
      <c r="CT495" s="104"/>
      <c r="CU495" s="104"/>
      <c r="CV495" s="104"/>
      <c r="CW495" s="104"/>
      <c r="CX495" s="100"/>
      <c r="CY495" s="100"/>
      <c r="CZ495" s="100"/>
      <c r="DA495" s="100"/>
    </row>
    <row r="496">
      <c r="A496" s="100"/>
      <c r="B496" s="100"/>
      <c r="C496" s="100"/>
      <c r="D496" s="103"/>
      <c r="E496" s="100"/>
      <c r="F496" s="100"/>
      <c r="G496" s="100"/>
      <c r="H496" s="100"/>
      <c r="I496" s="103"/>
      <c r="J496" s="100"/>
      <c r="K496" s="100"/>
      <c r="L496" s="101"/>
      <c r="M496" s="102"/>
      <c r="N496" s="103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1"/>
      <c r="AI496" s="100"/>
      <c r="AJ496" s="100"/>
      <c r="AK496" s="100"/>
      <c r="AL496" s="100"/>
      <c r="AM496" s="100"/>
      <c r="AN496" s="100"/>
      <c r="AO496" s="100"/>
      <c r="AP496" s="100"/>
      <c r="AQ496" s="100"/>
      <c r="AR496" s="100"/>
      <c r="AS496" s="100"/>
      <c r="AT496" s="100"/>
      <c r="AU496" s="100"/>
      <c r="AV496" s="100"/>
      <c r="AW496" s="100"/>
      <c r="AX496" s="100"/>
      <c r="AY496" s="100"/>
      <c r="AZ496" s="100"/>
      <c r="BA496" s="100"/>
      <c r="BB496" s="100"/>
      <c r="BC496" s="100"/>
      <c r="BD496" s="100"/>
      <c r="BE496" s="100"/>
      <c r="BF496" s="100"/>
      <c r="BG496" s="100"/>
      <c r="BH496" s="100"/>
      <c r="BI496" s="100"/>
      <c r="BJ496" s="100"/>
      <c r="BK496" s="100"/>
      <c r="BL496" s="100"/>
      <c r="BM496" s="100"/>
      <c r="BN496" s="100"/>
      <c r="BO496" s="100"/>
      <c r="BP496" s="100"/>
      <c r="BQ496" s="100"/>
      <c r="BR496" s="100"/>
      <c r="BS496" s="100"/>
      <c r="BT496" s="100"/>
      <c r="BU496" s="100"/>
      <c r="BV496" s="100"/>
      <c r="BW496" s="100"/>
      <c r="BX496" s="100"/>
      <c r="BY496" s="100"/>
      <c r="BZ496" s="100"/>
      <c r="CA496" s="101"/>
      <c r="CB496" s="100"/>
      <c r="CC496" s="104"/>
      <c r="CD496" s="104"/>
      <c r="CE496" s="104"/>
      <c r="CF496" s="104"/>
      <c r="CG496" s="104"/>
      <c r="CH496" s="104"/>
      <c r="CI496" s="104"/>
      <c r="CJ496" s="104"/>
      <c r="CK496" s="104"/>
      <c r="CL496" s="104"/>
      <c r="CM496" s="104"/>
      <c r="CN496" s="104"/>
      <c r="CO496" s="104"/>
      <c r="CP496" s="104"/>
      <c r="CQ496" s="104"/>
      <c r="CR496" s="104"/>
      <c r="CS496" s="104"/>
      <c r="CT496" s="104"/>
      <c r="CU496" s="104"/>
      <c r="CV496" s="104"/>
      <c r="CW496" s="104"/>
      <c r="CX496" s="100"/>
      <c r="CY496" s="100"/>
      <c r="CZ496" s="100"/>
      <c r="DA496" s="100"/>
    </row>
    <row r="497">
      <c r="A497" s="100"/>
      <c r="B497" s="100"/>
      <c r="C497" s="100"/>
      <c r="D497" s="103"/>
      <c r="E497" s="100"/>
      <c r="F497" s="100"/>
      <c r="G497" s="100"/>
      <c r="H497" s="100"/>
      <c r="I497" s="103"/>
      <c r="J497" s="100"/>
      <c r="K497" s="100"/>
      <c r="L497" s="101"/>
      <c r="M497" s="102"/>
      <c r="N497" s="103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1"/>
      <c r="AI497" s="100"/>
      <c r="AJ497" s="100"/>
      <c r="AK497" s="100"/>
      <c r="AL497" s="100"/>
      <c r="AM497" s="100"/>
      <c r="AN497" s="100"/>
      <c r="AO497" s="100"/>
      <c r="AP497" s="100"/>
      <c r="AQ497" s="100"/>
      <c r="AR497" s="100"/>
      <c r="AS497" s="100"/>
      <c r="AT497" s="100"/>
      <c r="AU497" s="100"/>
      <c r="AV497" s="100"/>
      <c r="AW497" s="100"/>
      <c r="AX497" s="100"/>
      <c r="AY497" s="100"/>
      <c r="AZ497" s="100"/>
      <c r="BA497" s="100"/>
      <c r="BB497" s="100"/>
      <c r="BC497" s="100"/>
      <c r="BD497" s="100"/>
      <c r="BE497" s="100"/>
      <c r="BF497" s="100"/>
      <c r="BG497" s="100"/>
      <c r="BH497" s="100"/>
      <c r="BI497" s="100"/>
      <c r="BJ497" s="100"/>
      <c r="BK497" s="100"/>
      <c r="BL497" s="100"/>
      <c r="BM497" s="100"/>
      <c r="BN497" s="100"/>
      <c r="BO497" s="100"/>
      <c r="BP497" s="100"/>
      <c r="BQ497" s="100"/>
      <c r="BR497" s="100"/>
      <c r="BS497" s="100"/>
      <c r="BT497" s="100"/>
      <c r="BU497" s="100"/>
      <c r="BV497" s="100"/>
      <c r="BW497" s="100"/>
      <c r="BX497" s="100"/>
      <c r="BY497" s="100"/>
      <c r="BZ497" s="100"/>
      <c r="CA497" s="101"/>
      <c r="CB497" s="100"/>
      <c r="CC497" s="104"/>
      <c r="CD497" s="104"/>
      <c r="CE497" s="104"/>
      <c r="CF497" s="104"/>
      <c r="CG497" s="104"/>
      <c r="CH497" s="104"/>
      <c r="CI497" s="104"/>
      <c r="CJ497" s="104"/>
      <c r="CK497" s="104"/>
      <c r="CL497" s="104"/>
      <c r="CM497" s="104"/>
      <c r="CN497" s="104"/>
      <c r="CO497" s="104"/>
      <c r="CP497" s="104"/>
      <c r="CQ497" s="104"/>
      <c r="CR497" s="104"/>
      <c r="CS497" s="104"/>
      <c r="CT497" s="104"/>
      <c r="CU497" s="104"/>
      <c r="CV497" s="104"/>
      <c r="CW497" s="104"/>
      <c r="CX497" s="100"/>
      <c r="CY497" s="100"/>
      <c r="CZ497" s="100"/>
      <c r="DA497" s="100"/>
    </row>
    <row r="498">
      <c r="A498" s="100"/>
      <c r="B498" s="100"/>
      <c r="C498" s="100"/>
      <c r="D498" s="103"/>
      <c r="E498" s="100"/>
      <c r="F498" s="100"/>
      <c r="G498" s="100"/>
      <c r="H498" s="100"/>
      <c r="I498" s="103"/>
      <c r="J498" s="100"/>
      <c r="K498" s="100"/>
      <c r="L498" s="101"/>
      <c r="M498" s="102"/>
      <c r="N498" s="103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1"/>
      <c r="AI498" s="100"/>
      <c r="AJ498" s="100"/>
      <c r="AK498" s="100"/>
      <c r="AL498" s="100"/>
      <c r="AM498" s="100"/>
      <c r="AN498" s="100"/>
      <c r="AO498" s="100"/>
      <c r="AP498" s="100"/>
      <c r="AQ498" s="100"/>
      <c r="AR498" s="100"/>
      <c r="AS498" s="100"/>
      <c r="AT498" s="100"/>
      <c r="AU498" s="100"/>
      <c r="AV498" s="100"/>
      <c r="AW498" s="100"/>
      <c r="AX498" s="100"/>
      <c r="AY498" s="100"/>
      <c r="AZ498" s="100"/>
      <c r="BA498" s="100"/>
      <c r="BB498" s="100"/>
      <c r="BC498" s="100"/>
      <c r="BD498" s="100"/>
      <c r="BE498" s="100"/>
      <c r="BF498" s="100"/>
      <c r="BG498" s="100"/>
      <c r="BH498" s="100"/>
      <c r="BI498" s="100"/>
      <c r="BJ498" s="100"/>
      <c r="BK498" s="100"/>
      <c r="BL498" s="100"/>
      <c r="BM498" s="100"/>
      <c r="BN498" s="100"/>
      <c r="BO498" s="100"/>
      <c r="BP498" s="100"/>
      <c r="BQ498" s="100"/>
      <c r="BR498" s="100"/>
      <c r="BS498" s="100"/>
      <c r="BT498" s="100"/>
      <c r="BU498" s="100"/>
      <c r="BV498" s="100"/>
      <c r="BW498" s="100"/>
      <c r="BX498" s="100"/>
      <c r="BY498" s="100"/>
      <c r="BZ498" s="100"/>
      <c r="CA498" s="101"/>
      <c r="CB498" s="100"/>
      <c r="CC498" s="104"/>
      <c r="CD498" s="104"/>
      <c r="CE498" s="104"/>
      <c r="CF498" s="104"/>
      <c r="CG498" s="104"/>
      <c r="CH498" s="104"/>
      <c r="CI498" s="104"/>
      <c r="CJ498" s="104"/>
      <c r="CK498" s="104"/>
      <c r="CL498" s="104"/>
      <c r="CM498" s="104"/>
      <c r="CN498" s="104"/>
      <c r="CO498" s="104"/>
      <c r="CP498" s="104"/>
      <c r="CQ498" s="104"/>
      <c r="CR498" s="104"/>
      <c r="CS498" s="104"/>
      <c r="CT498" s="104"/>
      <c r="CU498" s="104"/>
      <c r="CV498" s="104"/>
      <c r="CW498" s="104"/>
      <c r="CX498" s="100"/>
      <c r="CY498" s="100"/>
      <c r="CZ498" s="100"/>
      <c r="DA498" s="100"/>
    </row>
    <row r="499">
      <c r="A499" s="100"/>
      <c r="B499" s="100"/>
      <c r="C499" s="100"/>
      <c r="D499" s="103"/>
      <c r="E499" s="100"/>
      <c r="F499" s="100"/>
      <c r="G499" s="100"/>
      <c r="H499" s="100"/>
      <c r="I499" s="103"/>
      <c r="J499" s="100"/>
      <c r="K499" s="100"/>
      <c r="L499" s="101"/>
      <c r="M499" s="102"/>
      <c r="N499" s="103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1"/>
      <c r="AI499" s="100"/>
      <c r="AJ499" s="100"/>
      <c r="AK499" s="100"/>
      <c r="AL499" s="100"/>
      <c r="AM499" s="100"/>
      <c r="AN499" s="100"/>
      <c r="AO499" s="100"/>
      <c r="AP499" s="100"/>
      <c r="AQ499" s="100"/>
      <c r="AR499" s="100"/>
      <c r="AS499" s="100"/>
      <c r="AT499" s="100"/>
      <c r="AU499" s="100"/>
      <c r="AV499" s="100"/>
      <c r="AW499" s="100"/>
      <c r="AX499" s="100"/>
      <c r="AY499" s="100"/>
      <c r="AZ499" s="100"/>
      <c r="BA499" s="100"/>
      <c r="BB499" s="100"/>
      <c r="BC499" s="100"/>
      <c r="BD499" s="100"/>
      <c r="BE499" s="100"/>
      <c r="BF499" s="100"/>
      <c r="BG499" s="100"/>
      <c r="BH499" s="100"/>
      <c r="BI499" s="100"/>
      <c r="BJ499" s="100"/>
      <c r="BK499" s="100"/>
      <c r="BL499" s="100"/>
      <c r="BM499" s="100"/>
      <c r="BN499" s="100"/>
      <c r="BO499" s="100"/>
      <c r="BP499" s="100"/>
      <c r="BQ499" s="100"/>
      <c r="BR499" s="100"/>
      <c r="BS499" s="100"/>
      <c r="BT499" s="100"/>
      <c r="BU499" s="100"/>
      <c r="BV499" s="100"/>
      <c r="BW499" s="100"/>
      <c r="BX499" s="100"/>
      <c r="BY499" s="100"/>
      <c r="BZ499" s="100"/>
      <c r="CA499" s="101"/>
      <c r="CB499" s="100"/>
      <c r="CC499" s="104"/>
      <c r="CD499" s="104"/>
      <c r="CE499" s="104"/>
      <c r="CF499" s="104"/>
      <c r="CG499" s="104"/>
      <c r="CH499" s="104"/>
      <c r="CI499" s="104"/>
      <c r="CJ499" s="104"/>
      <c r="CK499" s="104"/>
      <c r="CL499" s="104"/>
      <c r="CM499" s="104"/>
      <c r="CN499" s="104"/>
      <c r="CO499" s="104"/>
      <c r="CP499" s="104"/>
      <c r="CQ499" s="104"/>
      <c r="CR499" s="104"/>
      <c r="CS499" s="104"/>
      <c r="CT499" s="104"/>
      <c r="CU499" s="104"/>
      <c r="CV499" s="104"/>
      <c r="CW499" s="104"/>
      <c r="CX499" s="100"/>
      <c r="CY499" s="100"/>
      <c r="CZ499" s="100"/>
      <c r="DA499" s="100"/>
    </row>
    <row r="500">
      <c r="A500" s="100"/>
      <c r="B500" s="100"/>
      <c r="C500" s="100"/>
      <c r="D500" s="103"/>
      <c r="E500" s="100"/>
      <c r="F500" s="100"/>
      <c r="G500" s="100"/>
      <c r="H500" s="100"/>
      <c r="I500" s="103"/>
      <c r="J500" s="100"/>
      <c r="K500" s="100"/>
      <c r="L500" s="101"/>
      <c r="M500" s="102"/>
      <c r="N500" s="103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1"/>
      <c r="AI500" s="100"/>
      <c r="AJ500" s="100"/>
      <c r="AK500" s="100"/>
      <c r="AL500" s="100"/>
      <c r="AM500" s="100"/>
      <c r="AN500" s="100"/>
      <c r="AO500" s="100"/>
      <c r="AP500" s="100"/>
      <c r="AQ500" s="100"/>
      <c r="AR500" s="100"/>
      <c r="AS500" s="100"/>
      <c r="AT500" s="100"/>
      <c r="AU500" s="100"/>
      <c r="AV500" s="100"/>
      <c r="AW500" s="100"/>
      <c r="AX500" s="100"/>
      <c r="AY500" s="100"/>
      <c r="AZ500" s="100"/>
      <c r="BA500" s="100"/>
      <c r="BB500" s="100"/>
      <c r="BC500" s="100"/>
      <c r="BD500" s="100"/>
      <c r="BE500" s="100"/>
      <c r="BF500" s="100"/>
      <c r="BG500" s="100"/>
      <c r="BH500" s="100"/>
      <c r="BI500" s="100"/>
      <c r="BJ500" s="100"/>
      <c r="BK500" s="100"/>
      <c r="BL500" s="100"/>
      <c r="BM500" s="100"/>
      <c r="BN500" s="100"/>
      <c r="BO500" s="100"/>
      <c r="BP500" s="100"/>
      <c r="BQ500" s="100"/>
      <c r="BR500" s="100"/>
      <c r="BS500" s="100"/>
      <c r="BT500" s="100"/>
      <c r="BU500" s="100"/>
      <c r="BV500" s="100"/>
      <c r="BW500" s="100"/>
      <c r="BX500" s="100"/>
      <c r="BY500" s="100"/>
      <c r="BZ500" s="100"/>
      <c r="CA500" s="101"/>
      <c r="CB500" s="100"/>
      <c r="CC500" s="104"/>
      <c r="CD500" s="104"/>
      <c r="CE500" s="104"/>
      <c r="CF500" s="104"/>
      <c r="CG500" s="104"/>
      <c r="CH500" s="104"/>
      <c r="CI500" s="104"/>
      <c r="CJ500" s="104"/>
      <c r="CK500" s="104"/>
      <c r="CL500" s="104"/>
      <c r="CM500" s="104"/>
      <c r="CN500" s="104"/>
      <c r="CO500" s="104"/>
      <c r="CP500" s="104"/>
      <c r="CQ500" s="104"/>
      <c r="CR500" s="104"/>
      <c r="CS500" s="104"/>
      <c r="CT500" s="104"/>
      <c r="CU500" s="104"/>
      <c r="CV500" s="104"/>
      <c r="CW500" s="104"/>
      <c r="CX500" s="100"/>
      <c r="CY500" s="100"/>
      <c r="CZ500" s="100"/>
      <c r="DA500" s="100"/>
    </row>
    <row r="501">
      <c r="A501" s="100"/>
      <c r="B501" s="100"/>
      <c r="C501" s="100"/>
      <c r="D501" s="103"/>
      <c r="E501" s="100"/>
      <c r="F501" s="100"/>
      <c r="G501" s="100"/>
      <c r="H501" s="100"/>
      <c r="I501" s="103"/>
      <c r="J501" s="100"/>
      <c r="K501" s="100"/>
      <c r="L501" s="101"/>
      <c r="M501" s="102"/>
      <c r="N501" s="103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1"/>
      <c r="AI501" s="100"/>
      <c r="AJ501" s="100"/>
      <c r="AK501" s="100"/>
      <c r="AL501" s="100"/>
      <c r="AM501" s="100"/>
      <c r="AN501" s="100"/>
      <c r="AO501" s="100"/>
      <c r="AP501" s="100"/>
      <c r="AQ501" s="100"/>
      <c r="AR501" s="100"/>
      <c r="AS501" s="100"/>
      <c r="AT501" s="100"/>
      <c r="AU501" s="100"/>
      <c r="AV501" s="100"/>
      <c r="AW501" s="100"/>
      <c r="AX501" s="100"/>
      <c r="AY501" s="100"/>
      <c r="AZ501" s="100"/>
      <c r="BA501" s="100"/>
      <c r="BB501" s="100"/>
      <c r="BC501" s="100"/>
      <c r="BD501" s="100"/>
      <c r="BE501" s="100"/>
      <c r="BF501" s="100"/>
      <c r="BG501" s="100"/>
      <c r="BH501" s="100"/>
      <c r="BI501" s="100"/>
      <c r="BJ501" s="100"/>
      <c r="BK501" s="100"/>
      <c r="BL501" s="100"/>
      <c r="BM501" s="100"/>
      <c r="BN501" s="100"/>
      <c r="BO501" s="100"/>
      <c r="BP501" s="100"/>
      <c r="BQ501" s="100"/>
      <c r="BR501" s="100"/>
      <c r="BS501" s="100"/>
      <c r="BT501" s="100"/>
      <c r="BU501" s="100"/>
      <c r="BV501" s="100"/>
      <c r="BW501" s="100"/>
      <c r="BX501" s="100"/>
      <c r="BY501" s="100"/>
      <c r="BZ501" s="100"/>
      <c r="CA501" s="101"/>
      <c r="CB501" s="100"/>
      <c r="CC501" s="104"/>
      <c r="CD501" s="104"/>
      <c r="CE501" s="104"/>
      <c r="CF501" s="104"/>
      <c r="CG501" s="104"/>
      <c r="CH501" s="104"/>
      <c r="CI501" s="104"/>
      <c r="CJ501" s="104"/>
      <c r="CK501" s="104"/>
      <c r="CL501" s="104"/>
      <c r="CM501" s="104"/>
      <c r="CN501" s="104"/>
      <c r="CO501" s="104"/>
      <c r="CP501" s="104"/>
      <c r="CQ501" s="104"/>
      <c r="CR501" s="104"/>
      <c r="CS501" s="104"/>
      <c r="CT501" s="104"/>
      <c r="CU501" s="104"/>
      <c r="CV501" s="104"/>
      <c r="CW501" s="104"/>
      <c r="CX501" s="100"/>
      <c r="CY501" s="100"/>
      <c r="CZ501" s="100"/>
      <c r="DA501" s="100"/>
    </row>
    <row r="502">
      <c r="A502" s="100"/>
      <c r="B502" s="100"/>
      <c r="C502" s="100"/>
      <c r="D502" s="103"/>
      <c r="E502" s="100"/>
      <c r="F502" s="100"/>
      <c r="G502" s="100"/>
      <c r="H502" s="100"/>
      <c r="I502" s="103"/>
      <c r="J502" s="100"/>
      <c r="K502" s="100"/>
      <c r="L502" s="101"/>
      <c r="M502" s="102"/>
      <c r="N502" s="103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1"/>
      <c r="AI502" s="100"/>
      <c r="AJ502" s="100"/>
      <c r="AK502" s="100"/>
      <c r="AL502" s="100"/>
      <c r="AM502" s="100"/>
      <c r="AN502" s="100"/>
      <c r="AO502" s="100"/>
      <c r="AP502" s="100"/>
      <c r="AQ502" s="100"/>
      <c r="AR502" s="100"/>
      <c r="AS502" s="100"/>
      <c r="AT502" s="100"/>
      <c r="AU502" s="100"/>
      <c r="AV502" s="100"/>
      <c r="AW502" s="100"/>
      <c r="AX502" s="100"/>
      <c r="AY502" s="100"/>
      <c r="AZ502" s="100"/>
      <c r="BA502" s="100"/>
      <c r="BB502" s="100"/>
      <c r="BC502" s="100"/>
      <c r="BD502" s="100"/>
      <c r="BE502" s="100"/>
      <c r="BF502" s="100"/>
      <c r="BG502" s="100"/>
      <c r="BH502" s="100"/>
      <c r="BI502" s="100"/>
      <c r="BJ502" s="100"/>
      <c r="BK502" s="100"/>
      <c r="BL502" s="100"/>
      <c r="BM502" s="100"/>
      <c r="BN502" s="100"/>
      <c r="BO502" s="100"/>
      <c r="BP502" s="100"/>
      <c r="BQ502" s="100"/>
      <c r="BR502" s="100"/>
      <c r="BS502" s="100"/>
      <c r="BT502" s="100"/>
      <c r="BU502" s="100"/>
      <c r="BV502" s="100"/>
      <c r="BW502" s="100"/>
      <c r="BX502" s="100"/>
      <c r="BY502" s="100"/>
      <c r="BZ502" s="100"/>
      <c r="CA502" s="101"/>
      <c r="CB502" s="100"/>
      <c r="CC502" s="104"/>
      <c r="CD502" s="104"/>
      <c r="CE502" s="104"/>
      <c r="CF502" s="104"/>
      <c r="CG502" s="104"/>
      <c r="CH502" s="104"/>
      <c r="CI502" s="104"/>
      <c r="CJ502" s="104"/>
      <c r="CK502" s="104"/>
      <c r="CL502" s="104"/>
      <c r="CM502" s="104"/>
      <c r="CN502" s="104"/>
      <c r="CO502" s="104"/>
      <c r="CP502" s="104"/>
      <c r="CQ502" s="104"/>
      <c r="CR502" s="104"/>
      <c r="CS502" s="104"/>
      <c r="CT502" s="104"/>
      <c r="CU502" s="104"/>
      <c r="CV502" s="104"/>
      <c r="CW502" s="104"/>
      <c r="CX502" s="100"/>
      <c r="CY502" s="100"/>
      <c r="CZ502" s="100"/>
      <c r="DA502" s="100"/>
    </row>
    <row r="503">
      <c r="A503" s="100"/>
      <c r="B503" s="100"/>
      <c r="C503" s="100"/>
      <c r="D503" s="103"/>
      <c r="E503" s="100"/>
      <c r="F503" s="100"/>
      <c r="G503" s="100"/>
      <c r="H503" s="100"/>
      <c r="I503" s="103"/>
      <c r="J503" s="100"/>
      <c r="K503" s="100"/>
      <c r="L503" s="101"/>
      <c r="M503" s="102"/>
      <c r="N503" s="103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1"/>
      <c r="AI503" s="100"/>
      <c r="AJ503" s="100"/>
      <c r="AK503" s="100"/>
      <c r="AL503" s="100"/>
      <c r="AM503" s="100"/>
      <c r="AN503" s="100"/>
      <c r="AO503" s="100"/>
      <c r="AP503" s="100"/>
      <c r="AQ503" s="100"/>
      <c r="AR503" s="100"/>
      <c r="AS503" s="100"/>
      <c r="AT503" s="100"/>
      <c r="AU503" s="100"/>
      <c r="AV503" s="100"/>
      <c r="AW503" s="100"/>
      <c r="AX503" s="100"/>
      <c r="AY503" s="100"/>
      <c r="AZ503" s="100"/>
      <c r="BA503" s="100"/>
      <c r="BB503" s="100"/>
      <c r="BC503" s="100"/>
      <c r="BD503" s="100"/>
      <c r="BE503" s="100"/>
      <c r="BF503" s="100"/>
      <c r="BG503" s="100"/>
      <c r="BH503" s="100"/>
      <c r="BI503" s="100"/>
      <c r="BJ503" s="100"/>
      <c r="BK503" s="100"/>
      <c r="BL503" s="100"/>
      <c r="BM503" s="100"/>
      <c r="BN503" s="100"/>
      <c r="BO503" s="100"/>
      <c r="BP503" s="100"/>
      <c r="BQ503" s="100"/>
      <c r="BR503" s="100"/>
      <c r="BS503" s="100"/>
      <c r="BT503" s="100"/>
      <c r="BU503" s="100"/>
      <c r="BV503" s="100"/>
      <c r="BW503" s="100"/>
      <c r="BX503" s="100"/>
      <c r="BY503" s="100"/>
      <c r="BZ503" s="100"/>
      <c r="CA503" s="101"/>
      <c r="CB503" s="100"/>
      <c r="CC503" s="104"/>
      <c r="CD503" s="104"/>
      <c r="CE503" s="104"/>
      <c r="CF503" s="104"/>
      <c r="CG503" s="104"/>
      <c r="CH503" s="104"/>
      <c r="CI503" s="104"/>
      <c r="CJ503" s="104"/>
      <c r="CK503" s="104"/>
      <c r="CL503" s="104"/>
      <c r="CM503" s="104"/>
      <c r="CN503" s="104"/>
      <c r="CO503" s="104"/>
      <c r="CP503" s="104"/>
      <c r="CQ503" s="104"/>
      <c r="CR503" s="104"/>
      <c r="CS503" s="104"/>
      <c r="CT503" s="104"/>
      <c r="CU503" s="104"/>
      <c r="CV503" s="104"/>
      <c r="CW503" s="104"/>
      <c r="CX503" s="100"/>
      <c r="CY503" s="100"/>
      <c r="CZ503" s="100"/>
      <c r="DA503" s="100"/>
    </row>
    <row r="504">
      <c r="A504" s="100"/>
      <c r="B504" s="100"/>
      <c r="C504" s="100"/>
      <c r="D504" s="103"/>
      <c r="E504" s="100"/>
      <c r="F504" s="100"/>
      <c r="G504" s="100"/>
      <c r="H504" s="100"/>
      <c r="I504" s="103"/>
      <c r="J504" s="100"/>
      <c r="K504" s="100"/>
      <c r="L504" s="101"/>
      <c r="M504" s="102"/>
      <c r="N504" s="103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1"/>
      <c r="AI504" s="100"/>
      <c r="AJ504" s="100"/>
      <c r="AK504" s="100"/>
      <c r="AL504" s="100"/>
      <c r="AM504" s="100"/>
      <c r="AN504" s="100"/>
      <c r="AO504" s="100"/>
      <c r="AP504" s="100"/>
      <c r="AQ504" s="100"/>
      <c r="AR504" s="100"/>
      <c r="AS504" s="100"/>
      <c r="AT504" s="100"/>
      <c r="AU504" s="100"/>
      <c r="AV504" s="100"/>
      <c r="AW504" s="100"/>
      <c r="AX504" s="100"/>
      <c r="AY504" s="100"/>
      <c r="AZ504" s="100"/>
      <c r="BA504" s="100"/>
      <c r="BB504" s="100"/>
      <c r="BC504" s="100"/>
      <c r="BD504" s="100"/>
      <c r="BE504" s="100"/>
      <c r="BF504" s="100"/>
      <c r="BG504" s="100"/>
      <c r="BH504" s="100"/>
      <c r="BI504" s="100"/>
      <c r="BJ504" s="100"/>
      <c r="BK504" s="100"/>
      <c r="BL504" s="100"/>
      <c r="BM504" s="100"/>
      <c r="BN504" s="100"/>
      <c r="BO504" s="100"/>
      <c r="BP504" s="100"/>
      <c r="BQ504" s="100"/>
      <c r="BR504" s="100"/>
      <c r="BS504" s="100"/>
      <c r="BT504" s="100"/>
      <c r="BU504" s="100"/>
      <c r="BV504" s="100"/>
      <c r="BW504" s="100"/>
      <c r="BX504" s="100"/>
      <c r="BY504" s="100"/>
      <c r="BZ504" s="100"/>
      <c r="CA504" s="101"/>
      <c r="CB504" s="100"/>
      <c r="CC504" s="104"/>
      <c r="CD504" s="104"/>
      <c r="CE504" s="104"/>
      <c r="CF504" s="104"/>
      <c r="CG504" s="104"/>
      <c r="CH504" s="104"/>
      <c r="CI504" s="104"/>
      <c r="CJ504" s="104"/>
      <c r="CK504" s="104"/>
      <c r="CL504" s="104"/>
      <c r="CM504" s="104"/>
      <c r="CN504" s="104"/>
      <c r="CO504" s="104"/>
      <c r="CP504" s="104"/>
      <c r="CQ504" s="104"/>
      <c r="CR504" s="104"/>
      <c r="CS504" s="104"/>
      <c r="CT504" s="104"/>
      <c r="CU504" s="104"/>
      <c r="CV504" s="104"/>
      <c r="CW504" s="104"/>
      <c r="CX504" s="100"/>
      <c r="CY504" s="100"/>
      <c r="CZ504" s="100"/>
      <c r="DA504" s="100"/>
    </row>
    <row r="505">
      <c r="A505" s="100"/>
      <c r="B505" s="100"/>
      <c r="C505" s="100"/>
      <c r="D505" s="103"/>
      <c r="E505" s="100"/>
      <c r="F505" s="100"/>
      <c r="G505" s="100"/>
      <c r="H505" s="100"/>
      <c r="I505" s="103"/>
      <c r="J505" s="100"/>
      <c r="K505" s="100"/>
      <c r="L505" s="101"/>
      <c r="M505" s="102"/>
      <c r="N505" s="103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1"/>
      <c r="AI505" s="100"/>
      <c r="AJ505" s="100"/>
      <c r="AK505" s="100"/>
      <c r="AL505" s="100"/>
      <c r="AM505" s="100"/>
      <c r="AN505" s="100"/>
      <c r="AO505" s="100"/>
      <c r="AP505" s="100"/>
      <c r="AQ505" s="100"/>
      <c r="AR505" s="100"/>
      <c r="AS505" s="100"/>
      <c r="AT505" s="100"/>
      <c r="AU505" s="100"/>
      <c r="AV505" s="100"/>
      <c r="AW505" s="100"/>
      <c r="AX505" s="100"/>
      <c r="AY505" s="100"/>
      <c r="AZ505" s="100"/>
      <c r="BA505" s="100"/>
      <c r="BB505" s="100"/>
      <c r="BC505" s="100"/>
      <c r="BD505" s="100"/>
      <c r="BE505" s="100"/>
      <c r="BF505" s="100"/>
      <c r="BG505" s="100"/>
      <c r="BH505" s="100"/>
      <c r="BI505" s="100"/>
      <c r="BJ505" s="100"/>
      <c r="BK505" s="100"/>
      <c r="BL505" s="100"/>
      <c r="BM505" s="100"/>
      <c r="BN505" s="100"/>
      <c r="BO505" s="100"/>
      <c r="BP505" s="100"/>
      <c r="BQ505" s="100"/>
      <c r="BR505" s="100"/>
      <c r="BS505" s="100"/>
      <c r="BT505" s="100"/>
      <c r="BU505" s="100"/>
      <c r="BV505" s="100"/>
      <c r="BW505" s="100"/>
      <c r="BX505" s="100"/>
      <c r="BY505" s="100"/>
      <c r="BZ505" s="100"/>
      <c r="CA505" s="101"/>
      <c r="CB505" s="100"/>
      <c r="CC505" s="104"/>
      <c r="CD505" s="104"/>
      <c r="CE505" s="104"/>
      <c r="CF505" s="104"/>
      <c r="CG505" s="104"/>
      <c r="CH505" s="104"/>
      <c r="CI505" s="104"/>
      <c r="CJ505" s="104"/>
      <c r="CK505" s="104"/>
      <c r="CL505" s="104"/>
      <c r="CM505" s="104"/>
      <c r="CN505" s="104"/>
      <c r="CO505" s="104"/>
      <c r="CP505" s="104"/>
      <c r="CQ505" s="104"/>
      <c r="CR505" s="104"/>
      <c r="CS505" s="104"/>
      <c r="CT505" s="104"/>
      <c r="CU505" s="104"/>
      <c r="CV505" s="104"/>
      <c r="CW505" s="104"/>
      <c r="CX505" s="100"/>
      <c r="CY505" s="100"/>
      <c r="CZ505" s="100"/>
      <c r="DA505" s="100"/>
    </row>
    <row r="506">
      <c r="A506" s="100"/>
      <c r="B506" s="100"/>
      <c r="C506" s="100"/>
      <c r="D506" s="103"/>
      <c r="E506" s="100"/>
      <c r="F506" s="100"/>
      <c r="G506" s="100"/>
      <c r="H506" s="100"/>
      <c r="I506" s="103"/>
      <c r="J506" s="100"/>
      <c r="K506" s="100"/>
      <c r="L506" s="101"/>
      <c r="M506" s="102"/>
      <c r="N506" s="103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1"/>
      <c r="AI506" s="100"/>
      <c r="AJ506" s="100"/>
      <c r="AK506" s="100"/>
      <c r="AL506" s="100"/>
      <c r="AM506" s="100"/>
      <c r="AN506" s="100"/>
      <c r="AO506" s="100"/>
      <c r="AP506" s="100"/>
      <c r="AQ506" s="100"/>
      <c r="AR506" s="100"/>
      <c r="AS506" s="100"/>
      <c r="AT506" s="100"/>
      <c r="AU506" s="100"/>
      <c r="AV506" s="100"/>
      <c r="AW506" s="100"/>
      <c r="AX506" s="100"/>
      <c r="AY506" s="100"/>
      <c r="AZ506" s="100"/>
      <c r="BA506" s="100"/>
      <c r="BB506" s="100"/>
      <c r="BC506" s="100"/>
      <c r="BD506" s="100"/>
      <c r="BE506" s="100"/>
      <c r="BF506" s="100"/>
      <c r="BG506" s="100"/>
      <c r="BH506" s="100"/>
      <c r="BI506" s="100"/>
      <c r="BJ506" s="100"/>
      <c r="BK506" s="100"/>
      <c r="BL506" s="100"/>
      <c r="BM506" s="100"/>
      <c r="BN506" s="100"/>
      <c r="BO506" s="100"/>
      <c r="BP506" s="100"/>
      <c r="BQ506" s="100"/>
      <c r="BR506" s="100"/>
      <c r="BS506" s="100"/>
      <c r="BT506" s="100"/>
      <c r="BU506" s="100"/>
      <c r="BV506" s="100"/>
      <c r="BW506" s="100"/>
      <c r="BX506" s="100"/>
      <c r="BY506" s="100"/>
      <c r="BZ506" s="100"/>
      <c r="CA506" s="101"/>
      <c r="CB506" s="100"/>
      <c r="CC506" s="104"/>
      <c r="CD506" s="104"/>
      <c r="CE506" s="104"/>
      <c r="CF506" s="104"/>
      <c r="CG506" s="104"/>
      <c r="CH506" s="104"/>
      <c r="CI506" s="104"/>
      <c r="CJ506" s="104"/>
      <c r="CK506" s="104"/>
      <c r="CL506" s="104"/>
      <c r="CM506" s="104"/>
      <c r="CN506" s="104"/>
      <c r="CO506" s="104"/>
      <c r="CP506" s="104"/>
      <c r="CQ506" s="104"/>
      <c r="CR506" s="104"/>
      <c r="CS506" s="104"/>
      <c r="CT506" s="104"/>
      <c r="CU506" s="104"/>
      <c r="CV506" s="104"/>
      <c r="CW506" s="104"/>
      <c r="CX506" s="100"/>
      <c r="CY506" s="100"/>
      <c r="CZ506" s="100"/>
      <c r="DA506" s="100"/>
    </row>
    <row r="507">
      <c r="A507" s="100"/>
      <c r="B507" s="100"/>
      <c r="C507" s="100"/>
      <c r="D507" s="103"/>
      <c r="E507" s="100"/>
      <c r="F507" s="100"/>
      <c r="G507" s="100"/>
      <c r="H507" s="100"/>
      <c r="I507" s="103"/>
      <c r="J507" s="100"/>
      <c r="K507" s="100"/>
      <c r="L507" s="101"/>
      <c r="M507" s="102"/>
      <c r="N507" s="103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1"/>
      <c r="AI507" s="100"/>
      <c r="AJ507" s="100"/>
      <c r="AK507" s="100"/>
      <c r="AL507" s="100"/>
      <c r="AM507" s="100"/>
      <c r="AN507" s="100"/>
      <c r="AO507" s="100"/>
      <c r="AP507" s="100"/>
      <c r="AQ507" s="100"/>
      <c r="AR507" s="100"/>
      <c r="AS507" s="100"/>
      <c r="AT507" s="100"/>
      <c r="AU507" s="100"/>
      <c r="AV507" s="100"/>
      <c r="AW507" s="100"/>
      <c r="AX507" s="100"/>
      <c r="AY507" s="100"/>
      <c r="AZ507" s="100"/>
      <c r="BA507" s="100"/>
      <c r="BB507" s="100"/>
      <c r="BC507" s="100"/>
      <c r="BD507" s="100"/>
      <c r="BE507" s="100"/>
      <c r="BF507" s="100"/>
      <c r="BG507" s="100"/>
      <c r="BH507" s="100"/>
      <c r="BI507" s="100"/>
      <c r="BJ507" s="100"/>
      <c r="BK507" s="100"/>
      <c r="BL507" s="100"/>
      <c r="BM507" s="100"/>
      <c r="BN507" s="100"/>
      <c r="BO507" s="100"/>
      <c r="BP507" s="100"/>
      <c r="BQ507" s="100"/>
      <c r="BR507" s="100"/>
      <c r="BS507" s="100"/>
      <c r="BT507" s="100"/>
      <c r="BU507" s="100"/>
      <c r="BV507" s="100"/>
      <c r="BW507" s="100"/>
      <c r="BX507" s="100"/>
      <c r="BY507" s="100"/>
      <c r="BZ507" s="100"/>
      <c r="CA507" s="101"/>
      <c r="CB507" s="100"/>
      <c r="CC507" s="104"/>
      <c r="CD507" s="104"/>
      <c r="CE507" s="104"/>
      <c r="CF507" s="104"/>
      <c r="CG507" s="104"/>
      <c r="CH507" s="104"/>
      <c r="CI507" s="104"/>
      <c r="CJ507" s="104"/>
      <c r="CK507" s="104"/>
      <c r="CL507" s="104"/>
      <c r="CM507" s="104"/>
      <c r="CN507" s="104"/>
      <c r="CO507" s="104"/>
      <c r="CP507" s="104"/>
      <c r="CQ507" s="104"/>
      <c r="CR507" s="104"/>
      <c r="CS507" s="104"/>
      <c r="CT507" s="104"/>
      <c r="CU507" s="104"/>
      <c r="CV507" s="104"/>
      <c r="CW507" s="104"/>
      <c r="CX507" s="100"/>
      <c r="CY507" s="100"/>
      <c r="CZ507" s="100"/>
      <c r="DA507" s="100"/>
    </row>
    <row r="508">
      <c r="A508" s="100"/>
      <c r="B508" s="100"/>
      <c r="C508" s="100"/>
      <c r="D508" s="103"/>
      <c r="E508" s="100"/>
      <c r="F508" s="100"/>
      <c r="G508" s="100"/>
      <c r="H508" s="100"/>
      <c r="I508" s="103"/>
      <c r="J508" s="100"/>
      <c r="K508" s="100"/>
      <c r="L508" s="101"/>
      <c r="M508" s="102"/>
      <c r="N508" s="103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1"/>
      <c r="AI508" s="100"/>
      <c r="AJ508" s="100"/>
      <c r="AK508" s="100"/>
      <c r="AL508" s="100"/>
      <c r="AM508" s="100"/>
      <c r="AN508" s="100"/>
      <c r="AO508" s="100"/>
      <c r="AP508" s="100"/>
      <c r="AQ508" s="100"/>
      <c r="AR508" s="100"/>
      <c r="AS508" s="100"/>
      <c r="AT508" s="100"/>
      <c r="AU508" s="100"/>
      <c r="AV508" s="100"/>
      <c r="AW508" s="100"/>
      <c r="AX508" s="100"/>
      <c r="AY508" s="100"/>
      <c r="AZ508" s="100"/>
      <c r="BA508" s="100"/>
      <c r="BB508" s="100"/>
      <c r="BC508" s="100"/>
      <c r="BD508" s="100"/>
      <c r="BE508" s="100"/>
      <c r="BF508" s="100"/>
      <c r="BG508" s="100"/>
      <c r="BH508" s="100"/>
      <c r="BI508" s="100"/>
      <c r="BJ508" s="100"/>
      <c r="BK508" s="100"/>
      <c r="BL508" s="100"/>
      <c r="BM508" s="100"/>
      <c r="BN508" s="100"/>
      <c r="BO508" s="100"/>
      <c r="BP508" s="100"/>
      <c r="BQ508" s="100"/>
      <c r="BR508" s="100"/>
      <c r="BS508" s="100"/>
      <c r="BT508" s="100"/>
      <c r="BU508" s="100"/>
      <c r="BV508" s="100"/>
      <c r="BW508" s="100"/>
      <c r="BX508" s="100"/>
      <c r="BY508" s="100"/>
      <c r="BZ508" s="100"/>
      <c r="CA508" s="101"/>
      <c r="CB508" s="100"/>
      <c r="CC508" s="104"/>
      <c r="CD508" s="104"/>
      <c r="CE508" s="104"/>
      <c r="CF508" s="104"/>
      <c r="CG508" s="104"/>
      <c r="CH508" s="104"/>
      <c r="CI508" s="104"/>
      <c r="CJ508" s="104"/>
      <c r="CK508" s="104"/>
      <c r="CL508" s="104"/>
      <c r="CM508" s="104"/>
      <c r="CN508" s="104"/>
      <c r="CO508" s="104"/>
      <c r="CP508" s="104"/>
      <c r="CQ508" s="104"/>
      <c r="CR508" s="104"/>
      <c r="CS508" s="104"/>
      <c r="CT508" s="104"/>
      <c r="CU508" s="104"/>
      <c r="CV508" s="104"/>
      <c r="CW508" s="104"/>
      <c r="CX508" s="100"/>
      <c r="CY508" s="100"/>
      <c r="CZ508" s="100"/>
      <c r="DA508" s="100"/>
    </row>
    <row r="509">
      <c r="A509" s="100"/>
      <c r="B509" s="100"/>
      <c r="C509" s="100"/>
      <c r="D509" s="103"/>
      <c r="E509" s="100"/>
      <c r="F509" s="100"/>
      <c r="G509" s="100"/>
      <c r="H509" s="100"/>
      <c r="I509" s="103"/>
      <c r="J509" s="100"/>
      <c r="K509" s="100"/>
      <c r="L509" s="101"/>
      <c r="M509" s="102"/>
      <c r="N509" s="103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1"/>
      <c r="AI509" s="100"/>
      <c r="AJ509" s="100"/>
      <c r="AK509" s="100"/>
      <c r="AL509" s="100"/>
      <c r="AM509" s="100"/>
      <c r="AN509" s="100"/>
      <c r="AO509" s="100"/>
      <c r="AP509" s="100"/>
      <c r="AQ509" s="100"/>
      <c r="AR509" s="100"/>
      <c r="AS509" s="100"/>
      <c r="AT509" s="100"/>
      <c r="AU509" s="100"/>
      <c r="AV509" s="100"/>
      <c r="AW509" s="100"/>
      <c r="AX509" s="100"/>
      <c r="AY509" s="100"/>
      <c r="AZ509" s="100"/>
      <c r="BA509" s="100"/>
      <c r="BB509" s="100"/>
      <c r="BC509" s="100"/>
      <c r="BD509" s="100"/>
      <c r="BE509" s="100"/>
      <c r="BF509" s="100"/>
      <c r="BG509" s="100"/>
      <c r="BH509" s="100"/>
      <c r="BI509" s="100"/>
      <c r="BJ509" s="100"/>
      <c r="BK509" s="100"/>
      <c r="BL509" s="100"/>
      <c r="BM509" s="100"/>
      <c r="BN509" s="100"/>
      <c r="BO509" s="100"/>
      <c r="BP509" s="100"/>
      <c r="BQ509" s="100"/>
      <c r="BR509" s="100"/>
      <c r="BS509" s="100"/>
      <c r="BT509" s="100"/>
      <c r="BU509" s="100"/>
      <c r="BV509" s="100"/>
      <c r="BW509" s="100"/>
      <c r="BX509" s="100"/>
      <c r="BY509" s="100"/>
      <c r="BZ509" s="100"/>
      <c r="CA509" s="101"/>
      <c r="CB509" s="100"/>
      <c r="CC509" s="104"/>
      <c r="CD509" s="104"/>
      <c r="CE509" s="104"/>
      <c r="CF509" s="104"/>
      <c r="CG509" s="104"/>
      <c r="CH509" s="104"/>
      <c r="CI509" s="104"/>
      <c r="CJ509" s="104"/>
      <c r="CK509" s="104"/>
      <c r="CL509" s="104"/>
      <c r="CM509" s="104"/>
      <c r="CN509" s="104"/>
      <c r="CO509" s="104"/>
      <c r="CP509" s="104"/>
      <c r="CQ509" s="104"/>
      <c r="CR509" s="104"/>
      <c r="CS509" s="104"/>
      <c r="CT509" s="104"/>
      <c r="CU509" s="104"/>
      <c r="CV509" s="104"/>
      <c r="CW509" s="104"/>
      <c r="CX509" s="100"/>
      <c r="CY509" s="100"/>
      <c r="CZ509" s="100"/>
      <c r="DA509" s="100"/>
    </row>
    <row r="510">
      <c r="A510" s="100"/>
      <c r="B510" s="100"/>
      <c r="C510" s="100"/>
      <c r="D510" s="103"/>
      <c r="E510" s="100"/>
      <c r="F510" s="100"/>
      <c r="G510" s="100"/>
      <c r="H510" s="100"/>
      <c r="I510" s="103"/>
      <c r="J510" s="100"/>
      <c r="K510" s="100"/>
      <c r="L510" s="101"/>
      <c r="M510" s="102"/>
      <c r="N510" s="103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1"/>
      <c r="AI510" s="100"/>
      <c r="AJ510" s="100"/>
      <c r="AK510" s="100"/>
      <c r="AL510" s="100"/>
      <c r="AM510" s="100"/>
      <c r="AN510" s="100"/>
      <c r="AO510" s="100"/>
      <c r="AP510" s="100"/>
      <c r="AQ510" s="100"/>
      <c r="AR510" s="100"/>
      <c r="AS510" s="100"/>
      <c r="AT510" s="100"/>
      <c r="AU510" s="100"/>
      <c r="AV510" s="100"/>
      <c r="AW510" s="100"/>
      <c r="AX510" s="100"/>
      <c r="AY510" s="100"/>
      <c r="AZ510" s="100"/>
      <c r="BA510" s="100"/>
      <c r="BB510" s="100"/>
      <c r="BC510" s="100"/>
      <c r="BD510" s="100"/>
      <c r="BE510" s="100"/>
      <c r="BF510" s="100"/>
      <c r="BG510" s="100"/>
      <c r="BH510" s="100"/>
      <c r="BI510" s="100"/>
      <c r="BJ510" s="100"/>
      <c r="BK510" s="100"/>
      <c r="BL510" s="100"/>
      <c r="BM510" s="100"/>
      <c r="BN510" s="100"/>
      <c r="BO510" s="100"/>
      <c r="BP510" s="100"/>
      <c r="BQ510" s="100"/>
      <c r="BR510" s="100"/>
      <c r="BS510" s="100"/>
      <c r="BT510" s="100"/>
      <c r="BU510" s="100"/>
      <c r="BV510" s="100"/>
      <c r="BW510" s="100"/>
      <c r="BX510" s="100"/>
      <c r="BY510" s="100"/>
      <c r="BZ510" s="100"/>
      <c r="CA510" s="101"/>
      <c r="CB510" s="100"/>
      <c r="CC510" s="104"/>
      <c r="CD510" s="104"/>
      <c r="CE510" s="104"/>
      <c r="CF510" s="104"/>
      <c r="CG510" s="104"/>
      <c r="CH510" s="104"/>
      <c r="CI510" s="104"/>
      <c r="CJ510" s="104"/>
      <c r="CK510" s="104"/>
      <c r="CL510" s="104"/>
      <c r="CM510" s="104"/>
      <c r="CN510" s="104"/>
      <c r="CO510" s="104"/>
      <c r="CP510" s="104"/>
      <c r="CQ510" s="104"/>
      <c r="CR510" s="104"/>
      <c r="CS510" s="104"/>
      <c r="CT510" s="104"/>
      <c r="CU510" s="104"/>
      <c r="CV510" s="104"/>
      <c r="CW510" s="104"/>
      <c r="CX510" s="100"/>
      <c r="CY510" s="100"/>
      <c r="CZ510" s="100"/>
      <c r="DA510" s="100"/>
    </row>
    <row r="511">
      <c r="A511" s="100"/>
      <c r="B511" s="100"/>
      <c r="C511" s="100"/>
      <c r="D511" s="103"/>
      <c r="E511" s="100"/>
      <c r="F511" s="100"/>
      <c r="G511" s="100"/>
      <c r="H511" s="100"/>
      <c r="I511" s="103"/>
      <c r="J511" s="100"/>
      <c r="K511" s="100"/>
      <c r="L511" s="101"/>
      <c r="M511" s="102"/>
      <c r="N511" s="103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1"/>
      <c r="AI511" s="100"/>
      <c r="AJ511" s="100"/>
      <c r="AK511" s="100"/>
      <c r="AL511" s="100"/>
      <c r="AM511" s="100"/>
      <c r="AN511" s="100"/>
      <c r="AO511" s="100"/>
      <c r="AP511" s="100"/>
      <c r="AQ511" s="100"/>
      <c r="AR511" s="100"/>
      <c r="AS511" s="100"/>
      <c r="AT511" s="100"/>
      <c r="AU511" s="100"/>
      <c r="AV511" s="100"/>
      <c r="AW511" s="100"/>
      <c r="AX511" s="100"/>
      <c r="AY511" s="100"/>
      <c r="AZ511" s="100"/>
      <c r="BA511" s="100"/>
      <c r="BB511" s="100"/>
      <c r="BC511" s="100"/>
      <c r="BD511" s="100"/>
      <c r="BE511" s="100"/>
      <c r="BF511" s="100"/>
      <c r="BG511" s="100"/>
      <c r="BH511" s="100"/>
      <c r="BI511" s="100"/>
      <c r="BJ511" s="100"/>
      <c r="BK511" s="100"/>
      <c r="BL511" s="100"/>
      <c r="BM511" s="100"/>
      <c r="BN511" s="100"/>
      <c r="BO511" s="100"/>
      <c r="BP511" s="100"/>
      <c r="BQ511" s="100"/>
      <c r="BR511" s="100"/>
      <c r="BS511" s="100"/>
      <c r="BT511" s="100"/>
      <c r="BU511" s="100"/>
      <c r="BV511" s="100"/>
      <c r="BW511" s="100"/>
      <c r="BX511" s="100"/>
      <c r="BY511" s="100"/>
      <c r="BZ511" s="100"/>
      <c r="CA511" s="101"/>
      <c r="CB511" s="100"/>
      <c r="CC511" s="104"/>
      <c r="CD511" s="104"/>
      <c r="CE511" s="104"/>
      <c r="CF511" s="104"/>
      <c r="CG511" s="104"/>
      <c r="CH511" s="104"/>
      <c r="CI511" s="104"/>
      <c r="CJ511" s="104"/>
      <c r="CK511" s="104"/>
      <c r="CL511" s="104"/>
      <c r="CM511" s="104"/>
      <c r="CN511" s="104"/>
      <c r="CO511" s="104"/>
      <c r="CP511" s="104"/>
      <c r="CQ511" s="104"/>
      <c r="CR511" s="104"/>
      <c r="CS511" s="104"/>
      <c r="CT511" s="104"/>
      <c r="CU511" s="104"/>
      <c r="CV511" s="104"/>
      <c r="CW511" s="104"/>
      <c r="CX511" s="100"/>
      <c r="CY511" s="100"/>
      <c r="CZ511" s="100"/>
      <c r="DA511" s="100"/>
    </row>
    <row r="512">
      <c r="A512" s="100"/>
      <c r="B512" s="100"/>
      <c r="C512" s="100"/>
      <c r="D512" s="103"/>
      <c r="E512" s="100"/>
      <c r="F512" s="100"/>
      <c r="G512" s="100"/>
      <c r="H512" s="100"/>
      <c r="I512" s="103"/>
      <c r="J512" s="100"/>
      <c r="K512" s="100"/>
      <c r="L512" s="101"/>
      <c r="M512" s="102"/>
      <c r="N512" s="103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1"/>
      <c r="AI512" s="100"/>
      <c r="AJ512" s="100"/>
      <c r="AK512" s="100"/>
      <c r="AL512" s="100"/>
      <c r="AM512" s="100"/>
      <c r="AN512" s="100"/>
      <c r="AO512" s="100"/>
      <c r="AP512" s="100"/>
      <c r="AQ512" s="100"/>
      <c r="AR512" s="100"/>
      <c r="AS512" s="100"/>
      <c r="AT512" s="100"/>
      <c r="AU512" s="100"/>
      <c r="AV512" s="100"/>
      <c r="AW512" s="100"/>
      <c r="AX512" s="100"/>
      <c r="AY512" s="100"/>
      <c r="AZ512" s="100"/>
      <c r="BA512" s="100"/>
      <c r="BB512" s="100"/>
      <c r="BC512" s="100"/>
      <c r="BD512" s="100"/>
      <c r="BE512" s="100"/>
      <c r="BF512" s="100"/>
      <c r="BG512" s="100"/>
      <c r="BH512" s="100"/>
      <c r="BI512" s="100"/>
      <c r="BJ512" s="100"/>
      <c r="BK512" s="100"/>
      <c r="BL512" s="100"/>
      <c r="BM512" s="100"/>
      <c r="BN512" s="100"/>
      <c r="BO512" s="100"/>
      <c r="BP512" s="100"/>
      <c r="BQ512" s="100"/>
      <c r="BR512" s="100"/>
      <c r="BS512" s="100"/>
      <c r="BT512" s="100"/>
      <c r="BU512" s="100"/>
      <c r="BV512" s="100"/>
      <c r="BW512" s="100"/>
      <c r="BX512" s="100"/>
      <c r="BY512" s="100"/>
      <c r="BZ512" s="100"/>
      <c r="CA512" s="101"/>
      <c r="CB512" s="100"/>
      <c r="CC512" s="104"/>
      <c r="CD512" s="104"/>
      <c r="CE512" s="104"/>
      <c r="CF512" s="104"/>
      <c r="CG512" s="104"/>
      <c r="CH512" s="104"/>
      <c r="CI512" s="104"/>
      <c r="CJ512" s="104"/>
      <c r="CK512" s="104"/>
      <c r="CL512" s="104"/>
      <c r="CM512" s="104"/>
      <c r="CN512" s="104"/>
      <c r="CO512" s="104"/>
      <c r="CP512" s="104"/>
      <c r="CQ512" s="104"/>
      <c r="CR512" s="104"/>
      <c r="CS512" s="104"/>
      <c r="CT512" s="104"/>
      <c r="CU512" s="104"/>
      <c r="CV512" s="104"/>
      <c r="CW512" s="104"/>
      <c r="CX512" s="100"/>
      <c r="CY512" s="100"/>
      <c r="CZ512" s="100"/>
      <c r="DA512" s="100"/>
    </row>
    <row r="513">
      <c r="A513" s="100"/>
      <c r="B513" s="100"/>
      <c r="C513" s="100"/>
      <c r="D513" s="103"/>
      <c r="E513" s="100"/>
      <c r="F513" s="100"/>
      <c r="G513" s="100"/>
      <c r="H513" s="100"/>
      <c r="I513" s="103"/>
      <c r="J513" s="100"/>
      <c r="K513" s="100"/>
      <c r="L513" s="101"/>
      <c r="M513" s="102"/>
      <c r="N513" s="103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1"/>
      <c r="AI513" s="100"/>
      <c r="AJ513" s="100"/>
      <c r="AK513" s="100"/>
      <c r="AL513" s="100"/>
      <c r="AM513" s="100"/>
      <c r="AN513" s="100"/>
      <c r="AO513" s="100"/>
      <c r="AP513" s="100"/>
      <c r="AQ513" s="100"/>
      <c r="AR513" s="100"/>
      <c r="AS513" s="100"/>
      <c r="AT513" s="100"/>
      <c r="AU513" s="100"/>
      <c r="AV513" s="100"/>
      <c r="AW513" s="100"/>
      <c r="AX513" s="100"/>
      <c r="AY513" s="100"/>
      <c r="AZ513" s="100"/>
      <c r="BA513" s="100"/>
      <c r="BB513" s="100"/>
      <c r="BC513" s="100"/>
      <c r="BD513" s="100"/>
      <c r="BE513" s="100"/>
      <c r="BF513" s="100"/>
      <c r="BG513" s="100"/>
      <c r="BH513" s="100"/>
      <c r="BI513" s="100"/>
      <c r="BJ513" s="100"/>
      <c r="BK513" s="100"/>
      <c r="BL513" s="100"/>
      <c r="BM513" s="100"/>
      <c r="BN513" s="100"/>
      <c r="BO513" s="100"/>
      <c r="BP513" s="100"/>
      <c r="BQ513" s="100"/>
      <c r="BR513" s="100"/>
      <c r="BS513" s="100"/>
      <c r="BT513" s="100"/>
      <c r="BU513" s="100"/>
      <c r="BV513" s="100"/>
      <c r="BW513" s="100"/>
      <c r="BX513" s="100"/>
      <c r="BY513" s="100"/>
      <c r="BZ513" s="100"/>
      <c r="CA513" s="101"/>
      <c r="CB513" s="100"/>
      <c r="CC513" s="104"/>
      <c r="CD513" s="104"/>
      <c r="CE513" s="104"/>
      <c r="CF513" s="104"/>
      <c r="CG513" s="104"/>
      <c r="CH513" s="104"/>
      <c r="CI513" s="104"/>
      <c r="CJ513" s="104"/>
      <c r="CK513" s="104"/>
      <c r="CL513" s="104"/>
      <c r="CM513" s="104"/>
      <c r="CN513" s="104"/>
      <c r="CO513" s="104"/>
      <c r="CP513" s="104"/>
      <c r="CQ513" s="104"/>
      <c r="CR513" s="104"/>
      <c r="CS513" s="104"/>
      <c r="CT513" s="104"/>
      <c r="CU513" s="104"/>
      <c r="CV513" s="104"/>
      <c r="CW513" s="104"/>
      <c r="CX513" s="100"/>
      <c r="CY513" s="100"/>
      <c r="CZ513" s="100"/>
      <c r="DA513" s="100"/>
    </row>
    <row r="514">
      <c r="A514" s="100"/>
      <c r="B514" s="100"/>
      <c r="C514" s="100"/>
      <c r="D514" s="103"/>
      <c r="E514" s="100"/>
      <c r="F514" s="100"/>
      <c r="G514" s="100"/>
      <c r="H514" s="100"/>
      <c r="I514" s="103"/>
      <c r="J514" s="100"/>
      <c r="K514" s="100"/>
      <c r="L514" s="101"/>
      <c r="M514" s="102"/>
      <c r="N514" s="103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1"/>
      <c r="AI514" s="100"/>
      <c r="AJ514" s="100"/>
      <c r="AK514" s="100"/>
      <c r="AL514" s="100"/>
      <c r="AM514" s="100"/>
      <c r="AN514" s="100"/>
      <c r="AO514" s="100"/>
      <c r="AP514" s="100"/>
      <c r="AQ514" s="100"/>
      <c r="AR514" s="100"/>
      <c r="AS514" s="100"/>
      <c r="AT514" s="100"/>
      <c r="AU514" s="100"/>
      <c r="AV514" s="100"/>
      <c r="AW514" s="100"/>
      <c r="AX514" s="100"/>
      <c r="AY514" s="100"/>
      <c r="AZ514" s="100"/>
      <c r="BA514" s="100"/>
      <c r="BB514" s="100"/>
      <c r="BC514" s="100"/>
      <c r="BD514" s="100"/>
      <c r="BE514" s="100"/>
      <c r="BF514" s="100"/>
      <c r="BG514" s="100"/>
      <c r="BH514" s="100"/>
      <c r="BI514" s="100"/>
      <c r="BJ514" s="100"/>
      <c r="BK514" s="100"/>
      <c r="BL514" s="100"/>
      <c r="BM514" s="100"/>
      <c r="BN514" s="100"/>
      <c r="BO514" s="100"/>
      <c r="BP514" s="100"/>
      <c r="BQ514" s="100"/>
      <c r="BR514" s="100"/>
      <c r="BS514" s="100"/>
      <c r="BT514" s="100"/>
      <c r="BU514" s="100"/>
      <c r="BV514" s="100"/>
      <c r="BW514" s="100"/>
      <c r="BX514" s="100"/>
      <c r="BY514" s="100"/>
      <c r="BZ514" s="100"/>
      <c r="CA514" s="101"/>
      <c r="CB514" s="100"/>
      <c r="CC514" s="104"/>
      <c r="CD514" s="104"/>
      <c r="CE514" s="104"/>
      <c r="CF514" s="104"/>
      <c r="CG514" s="104"/>
      <c r="CH514" s="104"/>
      <c r="CI514" s="104"/>
      <c r="CJ514" s="104"/>
      <c r="CK514" s="104"/>
      <c r="CL514" s="104"/>
      <c r="CM514" s="104"/>
      <c r="CN514" s="104"/>
      <c r="CO514" s="104"/>
      <c r="CP514" s="104"/>
      <c r="CQ514" s="104"/>
      <c r="CR514" s="104"/>
      <c r="CS514" s="104"/>
      <c r="CT514" s="104"/>
      <c r="CU514" s="104"/>
      <c r="CV514" s="104"/>
      <c r="CW514" s="104"/>
      <c r="CX514" s="100"/>
      <c r="CY514" s="100"/>
      <c r="CZ514" s="100"/>
      <c r="DA514" s="100"/>
    </row>
    <row r="515">
      <c r="A515" s="100"/>
      <c r="B515" s="100"/>
      <c r="C515" s="100"/>
      <c r="D515" s="103"/>
      <c r="E515" s="100"/>
      <c r="F515" s="100"/>
      <c r="G515" s="100"/>
      <c r="H515" s="100"/>
      <c r="I515" s="103"/>
      <c r="J515" s="100"/>
      <c r="K515" s="100"/>
      <c r="L515" s="101"/>
      <c r="M515" s="102"/>
      <c r="N515" s="103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1"/>
      <c r="AI515" s="100"/>
      <c r="AJ515" s="100"/>
      <c r="AK515" s="100"/>
      <c r="AL515" s="100"/>
      <c r="AM515" s="100"/>
      <c r="AN515" s="100"/>
      <c r="AO515" s="100"/>
      <c r="AP515" s="100"/>
      <c r="AQ515" s="100"/>
      <c r="AR515" s="100"/>
      <c r="AS515" s="100"/>
      <c r="AT515" s="100"/>
      <c r="AU515" s="100"/>
      <c r="AV515" s="100"/>
      <c r="AW515" s="100"/>
      <c r="AX515" s="100"/>
      <c r="AY515" s="100"/>
      <c r="AZ515" s="100"/>
      <c r="BA515" s="100"/>
      <c r="BB515" s="100"/>
      <c r="BC515" s="100"/>
      <c r="BD515" s="100"/>
      <c r="BE515" s="100"/>
      <c r="BF515" s="100"/>
      <c r="BG515" s="100"/>
      <c r="BH515" s="100"/>
      <c r="BI515" s="100"/>
      <c r="BJ515" s="100"/>
      <c r="BK515" s="100"/>
      <c r="BL515" s="100"/>
      <c r="BM515" s="100"/>
      <c r="BN515" s="100"/>
      <c r="BO515" s="100"/>
      <c r="BP515" s="100"/>
      <c r="BQ515" s="100"/>
      <c r="BR515" s="100"/>
      <c r="BS515" s="100"/>
      <c r="BT515" s="100"/>
      <c r="BU515" s="100"/>
      <c r="BV515" s="100"/>
      <c r="BW515" s="100"/>
      <c r="BX515" s="100"/>
      <c r="BY515" s="100"/>
      <c r="BZ515" s="100"/>
      <c r="CA515" s="101"/>
      <c r="CB515" s="100"/>
      <c r="CC515" s="104"/>
      <c r="CD515" s="104"/>
      <c r="CE515" s="104"/>
      <c r="CF515" s="104"/>
      <c r="CG515" s="104"/>
      <c r="CH515" s="104"/>
      <c r="CI515" s="104"/>
      <c r="CJ515" s="104"/>
      <c r="CK515" s="104"/>
      <c r="CL515" s="104"/>
      <c r="CM515" s="104"/>
      <c r="CN515" s="104"/>
      <c r="CO515" s="104"/>
      <c r="CP515" s="104"/>
      <c r="CQ515" s="104"/>
      <c r="CR515" s="104"/>
      <c r="CS515" s="104"/>
      <c r="CT515" s="104"/>
      <c r="CU515" s="104"/>
      <c r="CV515" s="104"/>
      <c r="CW515" s="104"/>
      <c r="CX515" s="100"/>
      <c r="CY515" s="100"/>
      <c r="CZ515" s="100"/>
      <c r="DA515" s="100"/>
    </row>
    <row r="516">
      <c r="A516" s="100"/>
      <c r="B516" s="100"/>
      <c r="C516" s="100"/>
      <c r="D516" s="103"/>
      <c r="E516" s="100"/>
      <c r="F516" s="100"/>
      <c r="G516" s="100"/>
      <c r="H516" s="100"/>
      <c r="I516" s="103"/>
      <c r="J516" s="100"/>
      <c r="K516" s="100"/>
      <c r="L516" s="101"/>
      <c r="M516" s="102"/>
      <c r="N516" s="103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1"/>
      <c r="AI516" s="100"/>
      <c r="AJ516" s="100"/>
      <c r="AK516" s="100"/>
      <c r="AL516" s="100"/>
      <c r="AM516" s="100"/>
      <c r="AN516" s="100"/>
      <c r="AO516" s="100"/>
      <c r="AP516" s="100"/>
      <c r="AQ516" s="100"/>
      <c r="AR516" s="100"/>
      <c r="AS516" s="100"/>
      <c r="AT516" s="100"/>
      <c r="AU516" s="100"/>
      <c r="AV516" s="100"/>
      <c r="AW516" s="100"/>
      <c r="AX516" s="100"/>
      <c r="AY516" s="100"/>
      <c r="AZ516" s="100"/>
      <c r="BA516" s="100"/>
      <c r="BB516" s="100"/>
      <c r="BC516" s="100"/>
      <c r="BD516" s="100"/>
      <c r="BE516" s="100"/>
      <c r="BF516" s="100"/>
      <c r="BG516" s="100"/>
      <c r="BH516" s="100"/>
      <c r="BI516" s="100"/>
      <c r="BJ516" s="100"/>
      <c r="BK516" s="100"/>
      <c r="BL516" s="100"/>
      <c r="BM516" s="100"/>
      <c r="BN516" s="100"/>
      <c r="BO516" s="100"/>
      <c r="BP516" s="100"/>
      <c r="BQ516" s="100"/>
      <c r="BR516" s="100"/>
      <c r="BS516" s="100"/>
      <c r="BT516" s="100"/>
      <c r="BU516" s="100"/>
      <c r="BV516" s="100"/>
      <c r="BW516" s="100"/>
      <c r="BX516" s="100"/>
      <c r="BY516" s="100"/>
      <c r="BZ516" s="100"/>
      <c r="CA516" s="101"/>
      <c r="CB516" s="100"/>
      <c r="CC516" s="104"/>
      <c r="CD516" s="104"/>
      <c r="CE516" s="104"/>
      <c r="CF516" s="104"/>
      <c r="CG516" s="104"/>
      <c r="CH516" s="104"/>
      <c r="CI516" s="104"/>
      <c r="CJ516" s="104"/>
      <c r="CK516" s="104"/>
      <c r="CL516" s="104"/>
      <c r="CM516" s="104"/>
      <c r="CN516" s="104"/>
      <c r="CO516" s="104"/>
      <c r="CP516" s="104"/>
      <c r="CQ516" s="104"/>
      <c r="CR516" s="104"/>
      <c r="CS516" s="104"/>
      <c r="CT516" s="104"/>
      <c r="CU516" s="104"/>
      <c r="CV516" s="104"/>
      <c r="CW516" s="104"/>
      <c r="CX516" s="100"/>
      <c r="CY516" s="100"/>
      <c r="CZ516" s="100"/>
      <c r="DA516" s="100"/>
    </row>
    <row r="517">
      <c r="A517" s="100"/>
      <c r="B517" s="100"/>
      <c r="C517" s="100"/>
      <c r="D517" s="103"/>
      <c r="E517" s="100"/>
      <c r="F517" s="100"/>
      <c r="G517" s="100"/>
      <c r="H517" s="100"/>
      <c r="I517" s="103"/>
      <c r="J517" s="100"/>
      <c r="K517" s="100"/>
      <c r="L517" s="101"/>
      <c r="M517" s="102"/>
      <c r="N517" s="103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1"/>
      <c r="AI517" s="100"/>
      <c r="AJ517" s="100"/>
      <c r="AK517" s="100"/>
      <c r="AL517" s="100"/>
      <c r="AM517" s="100"/>
      <c r="AN517" s="100"/>
      <c r="AO517" s="100"/>
      <c r="AP517" s="100"/>
      <c r="AQ517" s="100"/>
      <c r="AR517" s="100"/>
      <c r="AS517" s="100"/>
      <c r="AT517" s="100"/>
      <c r="AU517" s="100"/>
      <c r="AV517" s="100"/>
      <c r="AW517" s="100"/>
      <c r="AX517" s="100"/>
      <c r="AY517" s="100"/>
      <c r="AZ517" s="100"/>
      <c r="BA517" s="100"/>
      <c r="BB517" s="100"/>
      <c r="BC517" s="100"/>
      <c r="BD517" s="100"/>
      <c r="BE517" s="100"/>
      <c r="BF517" s="100"/>
      <c r="BG517" s="100"/>
      <c r="BH517" s="100"/>
      <c r="BI517" s="100"/>
      <c r="BJ517" s="100"/>
      <c r="BK517" s="100"/>
      <c r="BL517" s="100"/>
      <c r="BM517" s="100"/>
      <c r="BN517" s="100"/>
      <c r="BO517" s="100"/>
      <c r="BP517" s="100"/>
      <c r="BQ517" s="100"/>
      <c r="BR517" s="100"/>
      <c r="BS517" s="100"/>
      <c r="BT517" s="100"/>
      <c r="BU517" s="100"/>
      <c r="BV517" s="100"/>
      <c r="BW517" s="100"/>
      <c r="BX517" s="100"/>
      <c r="BY517" s="100"/>
      <c r="BZ517" s="100"/>
      <c r="CA517" s="101"/>
      <c r="CB517" s="100"/>
      <c r="CC517" s="104"/>
      <c r="CD517" s="104"/>
      <c r="CE517" s="104"/>
      <c r="CF517" s="104"/>
      <c r="CG517" s="104"/>
      <c r="CH517" s="104"/>
      <c r="CI517" s="104"/>
      <c r="CJ517" s="104"/>
      <c r="CK517" s="104"/>
      <c r="CL517" s="104"/>
      <c r="CM517" s="104"/>
      <c r="CN517" s="104"/>
      <c r="CO517" s="104"/>
      <c r="CP517" s="104"/>
      <c r="CQ517" s="104"/>
      <c r="CR517" s="104"/>
      <c r="CS517" s="104"/>
      <c r="CT517" s="104"/>
      <c r="CU517" s="104"/>
      <c r="CV517" s="104"/>
      <c r="CW517" s="104"/>
      <c r="CX517" s="100"/>
      <c r="CY517" s="100"/>
      <c r="CZ517" s="100"/>
      <c r="DA517" s="100"/>
    </row>
    <row r="518">
      <c r="A518" s="100"/>
      <c r="B518" s="100"/>
      <c r="C518" s="100"/>
      <c r="D518" s="103"/>
      <c r="E518" s="100"/>
      <c r="F518" s="100"/>
      <c r="G518" s="100"/>
      <c r="H518" s="100"/>
      <c r="I518" s="103"/>
      <c r="J518" s="100"/>
      <c r="K518" s="100"/>
      <c r="L518" s="101"/>
      <c r="M518" s="102"/>
      <c r="N518" s="103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1"/>
      <c r="AI518" s="100"/>
      <c r="AJ518" s="100"/>
      <c r="AK518" s="100"/>
      <c r="AL518" s="100"/>
      <c r="AM518" s="100"/>
      <c r="AN518" s="100"/>
      <c r="AO518" s="100"/>
      <c r="AP518" s="100"/>
      <c r="AQ518" s="100"/>
      <c r="AR518" s="100"/>
      <c r="AS518" s="100"/>
      <c r="AT518" s="100"/>
      <c r="AU518" s="100"/>
      <c r="AV518" s="100"/>
      <c r="AW518" s="100"/>
      <c r="AX518" s="100"/>
      <c r="AY518" s="100"/>
      <c r="AZ518" s="100"/>
      <c r="BA518" s="100"/>
      <c r="BB518" s="100"/>
      <c r="BC518" s="100"/>
      <c r="BD518" s="100"/>
      <c r="BE518" s="100"/>
      <c r="BF518" s="100"/>
      <c r="BG518" s="100"/>
      <c r="BH518" s="100"/>
      <c r="BI518" s="100"/>
      <c r="BJ518" s="100"/>
      <c r="BK518" s="100"/>
      <c r="BL518" s="100"/>
      <c r="BM518" s="100"/>
      <c r="BN518" s="100"/>
      <c r="BO518" s="100"/>
      <c r="BP518" s="100"/>
      <c r="BQ518" s="100"/>
      <c r="BR518" s="100"/>
      <c r="BS518" s="100"/>
      <c r="BT518" s="100"/>
      <c r="BU518" s="100"/>
      <c r="BV518" s="100"/>
      <c r="BW518" s="100"/>
      <c r="BX518" s="100"/>
      <c r="BY518" s="100"/>
      <c r="BZ518" s="100"/>
      <c r="CA518" s="101"/>
      <c r="CB518" s="100"/>
      <c r="CC518" s="104"/>
      <c r="CD518" s="104"/>
      <c r="CE518" s="104"/>
      <c r="CF518" s="104"/>
      <c r="CG518" s="104"/>
      <c r="CH518" s="104"/>
      <c r="CI518" s="104"/>
      <c r="CJ518" s="104"/>
      <c r="CK518" s="104"/>
      <c r="CL518" s="104"/>
      <c r="CM518" s="104"/>
      <c r="CN518" s="104"/>
      <c r="CO518" s="104"/>
      <c r="CP518" s="104"/>
      <c r="CQ518" s="104"/>
      <c r="CR518" s="104"/>
      <c r="CS518" s="104"/>
      <c r="CT518" s="104"/>
      <c r="CU518" s="104"/>
      <c r="CV518" s="104"/>
      <c r="CW518" s="104"/>
      <c r="CX518" s="100"/>
      <c r="CY518" s="100"/>
      <c r="CZ518" s="100"/>
      <c r="DA518" s="100"/>
    </row>
    <row r="519">
      <c r="A519" s="100"/>
      <c r="B519" s="100"/>
      <c r="C519" s="100"/>
      <c r="D519" s="103"/>
      <c r="E519" s="100"/>
      <c r="F519" s="100"/>
      <c r="G519" s="100"/>
      <c r="H519" s="100"/>
      <c r="I519" s="103"/>
      <c r="J519" s="100"/>
      <c r="K519" s="100"/>
      <c r="L519" s="101"/>
      <c r="M519" s="102"/>
      <c r="N519" s="103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1"/>
      <c r="AI519" s="100"/>
      <c r="AJ519" s="100"/>
      <c r="AK519" s="100"/>
      <c r="AL519" s="100"/>
      <c r="AM519" s="100"/>
      <c r="AN519" s="100"/>
      <c r="AO519" s="100"/>
      <c r="AP519" s="100"/>
      <c r="AQ519" s="100"/>
      <c r="AR519" s="100"/>
      <c r="AS519" s="100"/>
      <c r="AT519" s="100"/>
      <c r="AU519" s="100"/>
      <c r="AV519" s="100"/>
      <c r="AW519" s="100"/>
      <c r="AX519" s="100"/>
      <c r="AY519" s="100"/>
      <c r="AZ519" s="100"/>
      <c r="BA519" s="100"/>
      <c r="BB519" s="100"/>
      <c r="BC519" s="100"/>
      <c r="BD519" s="100"/>
      <c r="BE519" s="100"/>
      <c r="BF519" s="100"/>
      <c r="BG519" s="100"/>
      <c r="BH519" s="100"/>
      <c r="BI519" s="100"/>
      <c r="BJ519" s="100"/>
      <c r="BK519" s="100"/>
      <c r="BL519" s="100"/>
      <c r="BM519" s="100"/>
      <c r="BN519" s="100"/>
      <c r="BO519" s="100"/>
      <c r="BP519" s="100"/>
      <c r="BQ519" s="100"/>
      <c r="BR519" s="100"/>
      <c r="BS519" s="100"/>
      <c r="BT519" s="100"/>
      <c r="BU519" s="100"/>
      <c r="BV519" s="100"/>
      <c r="BW519" s="100"/>
      <c r="BX519" s="100"/>
      <c r="BY519" s="100"/>
      <c r="BZ519" s="100"/>
      <c r="CA519" s="101"/>
      <c r="CB519" s="100"/>
      <c r="CC519" s="104"/>
      <c r="CD519" s="104"/>
      <c r="CE519" s="104"/>
      <c r="CF519" s="104"/>
      <c r="CG519" s="104"/>
      <c r="CH519" s="104"/>
      <c r="CI519" s="104"/>
      <c r="CJ519" s="104"/>
      <c r="CK519" s="104"/>
      <c r="CL519" s="104"/>
      <c r="CM519" s="104"/>
      <c r="CN519" s="104"/>
      <c r="CO519" s="104"/>
      <c r="CP519" s="104"/>
      <c r="CQ519" s="104"/>
      <c r="CR519" s="104"/>
      <c r="CS519" s="104"/>
      <c r="CT519" s="104"/>
      <c r="CU519" s="104"/>
      <c r="CV519" s="104"/>
      <c r="CW519" s="104"/>
      <c r="CX519" s="100"/>
      <c r="CY519" s="100"/>
      <c r="CZ519" s="100"/>
      <c r="DA519" s="100"/>
    </row>
    <row r="520">
      <c r="A520" s="100"/>
      <c r="B520" s="100"/>
      <c r="C520" s="100"/>
      <c r="D520" s="103"/>
      <c r="E520" s="100"/>
      <c r="F520" s="100"/>
      <c r="G520" s="100"/>
      <c r="H520" s="100"/>
      <c r="I520" s="103"/>
      <c r="J520" s="100"/>
      <c r="K520" s="100"/>
      <c r="L520" s="101"/>
      <c r="M520" s="102"/>
      <c r="N520" s="103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1"/>
      <c r="AI520" s="100"/>
      <c r="AJ520" s="100"/>
      <c r="AK520" s="100"/>
      <c r="AL520" s="100"/>
      <c r="AM520" s="100"/>
      <c r="AN520" s="100"/>
      <c r="AO520" s="100"/>
      <c r="AP520" s="100"/>
      <c r="AQ520" s="100"/>
      <c r="AR520" s="100"/>
      <c r="AS520" s="100"/>
      <c r="AT520" s="100"/>
      <c r="AU520" s="100"/>
      <c r="AV520" s="100"/>
      <c r="AW520" s="100"/>
      <c r="AX520" s="100"/>
      <c r="AY520" s="100"/>
      <c r="AZ520" s="100"/>
      <c r="BA520" s="100"/>
      <c r="BB520" s="100"/>
      <c r="BC520" s="100"/>
      <c r="BD520" s="100"/>
      <c r="BE520" s="100"/>
      <c r="BF520" s="100"/>
      <c r="BG520" s="100"/>
      <c r="BH520" s="100"/>
      <c r="BI520" s="100"/>
      <c r="BJ520" s="100"/>
      <c r="BK520" s="100"/>
      <c r="BL520" s="100"/>
      <c r="BM520" s="100"/>
      <c r="BN520" s="100"/>
      <c r="BO520" s="100"/>
      <c r="BP520" s="100"/>
      <c r="BQ520" s="100"/>
      <c r="BR520" s="100"/>
      <c r="BS520" s="100"/>
      <c r="BT520" s="100"/>
      <c r="BU520" s="100"/>
      <c r="BV520" s="100"/>
      <c r="BW520" s="100"/>
      <c r="BX520" s="100"/>
      <c r="BY520" s="100"/>
      <c r="BZ520" s="100"/>
      <c r="CA520" s="101"/>
      <c r="CB520" s="100"/>
      <c r="CC520" s="104"/>
      <c r="CD520" s="104"/>
      <c r="CE520" s="104"/>
      <c r="CF520" s="104"/>
      <c r="CG520" s="104"/>
      <c r="CH520" s="104"/>
      <c r="CI520" s="104"/>
      <c r="CJ520" s="104"/>
      <c r="CK520" s="104"/>
      <c r="CL520" s="104"/>
      <c r="CM520" s="104"/>
      <c r="CN520" s="104"/>
      <c r="CO520" s="104"/>
      <c r="CP520" s="104"/>
      <c r="CQ520" s="104"/>
      <c r="CR520" s="104"/>
      <c r="CS520" s="104"/>
      <c r="CT520" s="104"/>
      <c r="CU520" s="104"/>
      <c r="CV520" s="104"/>
      <c r="CW520" s="104"/>
      <c r="CX520" s="100"/>
      <c r="CY520" s="100"/>
      <c r="CZ520" s="100"/>
      <c r="DA520" s="100"/>
    </row>
    <row r="521">
      <c r="A521" s="100"/>
      <c r="B521" s="100"/>
      <c r="C521" s="100"/>
      <c r="D521" s="103"/>
      <c r="E521" s="100"/>
      <c r="F521" s="100"/>
      <c r="G521" s="100"/>
      <c r="H521" s="100"/>
      <c r="I521" s="103"/>
      <c r="J521" s="100"/>
      <c r="K521" s="100"/>
      <c r="L521" s="101"/>
      <c r="M521" s="102"/>
      <c r="N521" s="103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1"/>
      <c r="AI521" s="100"/>
      <c r="AJ521" s="100"/>
      <c r="AK521" s="100"/>
      <c r="AL521" s="100"/>
      <c r="AM521" s="100"/>
      <c r="AN521" s="100"/>
      <c r="AO521" s="100"/>
      <c r="AP521" s="100"/>
      <c r="AQ521" s="100"/>
      <c r="AR521" s="100"/>
      <c r="AS521" s="100"/>
      <c r="AT521" s="100"/>
      <c r="AU521" s="100"/>
      <c r="AV521" s="100"/>
      <c r="AW521" s="100"/>
      <c r="AX521" s="100"/>
      <c r="AY521" s="100"/>
      <c r="AZ521" s="100"/>
      <c r="BA521" s="100"/>
      <c r="BB521" s="100"/>
      <c r="BC521" s="100"/>
      <c r="BD521" s="100"/>
      <c r="BE521" s="100"/>
      <c r="BF521" s="100"/>
      <c r="BG521" s="100"/>
      <c r="BH521" s="100"/>
      <c r="BI521" s="100"/>
      <c r="BJ521" s="100"/>
      <c r="BK521" s="100"/>
      <c r="BL521" s="100"/>
      <c r="BM521" s="100"/>
      <c r="BN521" s="100"/>
      <c r="BO521" s="100"/>
      <c r="BP521" s="100"/>
      <c r="BQ521" s="100"/>
      <c r="BR521" s="100"/>
      <c r="BS521" s="100"/>
      <c r="BT521" s="100"/>
      <c r="BU521" s="100"/>
      <c r="BV521" s="100"/>
      <c r="BW521" s="100"/>
      <c r="BX521" s="100"/>
      <c r="BY521" s="100"/>
      <c r="BZ521" s="100"/>
      <c r="CA521" s="101"/>
      <c r="CB521" s="100"/>
      <c r="CC521" s="104"/>
      <c r="CD521" s="104"/>
      <c r="CE521" s="104"/>
      <c r="CF521" s="104"/>
      <c r="CG521" s="104"/>
      <c r="CH521" s="104"/>
      <c r="CI521" s="104"/>
      <c r="CJ521" s="104"/>
      <c r="CK521" s="104"/>
      <c r="CL521" s="104"/>
      <c r="CM521" s="104"/>
      <c r="CN521" s="104"/>
      <c r="CO521" s="104"/>
      <c r="CP521" s="104"/>
      <c r="CQ521" s="104"/>
      <c r="CR521" s="104"/>
      <c r="CS521" s="104"/>
      <c r="CT521" s="104"/>
      <c r="CU521" s="104"/>
      <c r="CV521" s="104"/>
      <c r="CW521" s="104"/>
      <c r="CX521" s="100"/>
      <c r="CY521" s="100"/>
      <c r="CZ521" s="100"/>
      <c r="DA521" s="100"/>
    </row>
    <row r="522">
      <c r="A522" s="100"/>
      <c r="B522" s="100"/>
      <c r="C522" s="100"/>
      <c r="D522" s="103"/>
      <c r="E522" s="100"/>
      <c r="F522" s="100"/>
      <c r="G522" s="100"/>
      <c r="H522" s="100"/>
      <c r="I522" s="103"/>
      <c r="J522" s="100"/>
      <c r="K522" s="100"/>
      <c r="L522" s="101"/>
      <c r="M522" s="102"/>
      <c r="N522" s="103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1"/>
      <c r="AI522" s="100"/>
      <c r="AJ522" s="100"/>
      <c r="AK522" s="100"/>
      <c r="AL522" s="100"/>
      <c r="AM522" s="100"/>
      <c r="AN522" s="100"/>
      <c r="AO522" s="100"/>
      <c r="AP522" s="100"/>
      <c r="AQ522" s="100"/>
      <c r="AR522" s="100"/>
      <c r="AS522" s="100"/>
      <c r="AT522" s="100"/>
      <c r="AU522" s="100"/>
      <c r="AV522" s="100"/>
      <c r="AW522" s="100"/>
      <c r="AX522" s="100"/>
      <c r="AY522" s="100"/>
      <c r="AZ522" s="100"/>
      <c r="BA522" s="100"/>
      <c r="BB522" s="100"/>
      <c r="BC522" s="100"/>
      <c r="BD522" s="100"/>
      <c r="BE522" s="100"/>
      <c r="BF522" s="100"/>
      <c r="BG522" s="100"/>
      <c r="BH522" s="100"/>
      <c r="BI522" s="100"/>
      <c r="BJ522" s="100"/>
      <c r="BK522" s="100"/>
      <c r="BL522" s="100"/>
      <c r="BM522" s="100"/>
      <c r="BN522" s="100"/>
      <c r="BO522" s="100"/>
      <c r="BP522" s="100"/>
      <c r="BQ522" s="100"/>
      <c r="BR522" s="100"/>
      <c r="BS522" s="100"/>
      <c r="BT522" s="100"/>
      <c r="BU522" s="100"/>
      <c r="BV522" s="100"/>
      <c r="BW522" s="100"/>
      <c r="BX522" s="100"/>
      <c r="BY522" s="100"/>
      <c r="BZ522" s="100"/>
      <c r="CA522" s="101"/>
      <c r="CB522" s="100"/>
      <c r="CC522" s="104"/>
      <c r="CD522" s="104"/>
      <c r="CE522" s="104"/>
      <c r="CF522" s="104"/>
      <c r="CG522" s="104"/>
      <c r="CH522" s="104"/>
      <c r="CI522" s="104"/>
      <c r="CJ522" s="104"/>
      <c r="CK522" s="104"/>
      <c r="CL522" s="104"/>
      <c r="CM522" s="104"/>
      <c r="CN522" s="104"/>
      <c r="CO522" s="104"/>
      <c r="CP522" s="104"/>
      <c r="CQ522" s="104"/>
      <c r="CR522" s="104"/>
      <c r="CS522" s="104"/>
      <c r="CT522" s="104"/>
      <c r="CU522" s="104"/>
      <c r="CV522" s="104"/>
      <c r="CW522" s="104"/>
      <c r="CX522" s="100"/>
      <c r="CY522" s="100"/>
      <c r="CZ522" s="100"/>
      <c r="DA522" s="100"/>
    </row>
    <row r="523">
      <c r="A523" s="100"/>
      <c r="B523" s="100"/>
      <c r="C523" s="100"/>
      <c r="D523" s="103"/>
      <c r="E523" s="100"/>
      <c r="F523" s="100"/>
      <c r="G523" s="100"/>
      <c r="H523" s="100"/>
      <c r="I523" s="103"/>
      <c r="J523" s="100"/>
      <c r="K523" s="100"/>
      <c r="L523" s="101"/>
      <c r="M523" s="102"/>
      <c r="N523" s="103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1"/>
      <c r="AI523" s="100"/>
      <c r="AJ523" s="100"/>
      <c r="AK523" s="100"/>
      <c r="AL523" s="100"/>
      <c r="AM523" s="100"/>
      <c r="AN523" s="100"/>
      <c r="AO523" s="100"/>
      <c r="AP523" s="100"/>
      <c r="AQ523" s="100"/>
      <c r="AR523" s="100"/>
      <c r="AS523" s="100"/>
      <c r="AT523" s="100"/>
      <c r="AU523" s="100"/>
      <c r="AV523" s="100"/>
      <c r="AW523" s="100"/>
      <c r="AX523" s="100"/>
      <c r="AY523" s="100"/>
      <c r="AZ523" s="100"/>
      <c r="BA523" s="100"/>
      <c r="BB523" s="100"/>
      <c r="BC523" s="100"/>
      <c r="BD523" s="100"/>
      <c r="BE523" s="100"/>
      <c r="BF523" s="100"/>
      <c r="BG523" s="100"/>
      <c r="BH523" s="100"/>
      <c r="BI523" s="100"/>
      <c r="BJ523" s="100"/>
      <c r="BK523" s="100"/>
      <c r="BL523" s="100"/>
      <c r="BM523" s="100"/>
      <c r="BN523" s="100"/>
      <c r="BO523" s="100"/>
      <c r="BP523" s="100"/>
      <c r="BQ523" s="100"/>
      <c r="BR523" s="100"/>
      <c r="BS523" s="100"/>
      <c r="BT523" s="100"/>
      <c r="BU523" s="100"/>
      <c r="BV523" s="100"/>
      <c r="BW523" s="100"/>
      <c r="BX523" s="100"/>
      <c r="BY523" s="100"/>
      <c r="BZ523" s="100"/>
      <c r="CA523" s="101"/>
      <c r="CB523" s="100"/>
      <c r="CC523" s="104"/>
      <c r="CD523" s="104"/>
      <c r="CE523" s="104"/>
      <c r="CF523" s="104"/>
      <c r="CG523" s="104"/>
      <c r="CH523" s="104"/>
      <c r="CI523" s="104"/>
      <c r="CJ523" s="104"/>
      <c r="CK523" s="104"/>
      <c r="CL523" s="104"/>
      <c r="CM523" s="104"/>
      <c r="CN523" s="104"/>
      <c r="CO523" s="104"/>
      <c r="CP523" s="104"/>
      <c r="CQ523" s="104"/>
      <c r="CR523" s="104"/>
      <c r="CS523" s="104"/>
      <c r="CT523" s="104"/>
      <c r="CU523" s="104"/>
      <c r="CV523" s="104"/>
      <c r="CW523" s="104"/>
      <c r="CX523" s="100"/>
      <c r="CY523" s="100"/>
      <c r="CZ523" s="100"/>
      <c r="DA523" s="100"/>
    </row>
    <row r="524">
      <c r="A524" s="100"/>
      <c r="B524" s="100"/>
      <c r="C524" s="100"/>
      <c r="D524" s="103"/>
      <c r="E524" s="100"/>
      <c r="F524" s="100"/>
      <c r="G524" s="100"/>
      <c r="H524" s="100"/>
      <c r="I524" s="103"/>
      <c r="J524" s="100"/>
      <c r="K524" s="100"/>
      <c r="L524" s="101"/>
      <c r="M524" s="102"/>
      <c r="N524" s="103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1"/>
      <c r="AI524" s="100"/>
      <c r="AJ524" s="100"/>
      <c r="AK524" s="100"/>
      <c r="AL524" s="100"/>
      <c r="AM524" s="100"/>
      <c r="AN524" s="100"/>
      <c r="AO524" s="100"/>
      <c r="AP524" s="100"/>
      <c r="AQ524" s="100"/>
      <c r="AR524" s="100"/>
      <c r="AS524" s="100"/>
      <c r="AT524" s="100"/>
      <c r="AU524" s="100"/>
      <c r="AV524" s="100"/>
      <c r="AW524" s="100"/>
      <c r="AX524" s="100"/>
      <c r="AY524" s="100"/>
      <c r="AZ524" s="100"/>
      <c r="BA524" s="100"/>
      <c r="BB524" s="100"/>
      <c r="BC524" s="100"/>
      <c r="BD524" s="100"/>
      <c r="BE524" s="100"/>
      <c r="BF524" s="100"/>
      <c r="BG524" s="100"/>
      <c r="BH524" s="100"/>
      <c r="BI524" s="100"/>
      <c r="BJ524" s="100"/>
      <c r="BK524" s="100"/>
      <c r="BL524" s="100"/>
      <c r="BM524" s="100"/>
      <c r="BN524" s="100"/>
      <c r="BO524" s="100"/>
      <c r="BP524" s="100"/>
      <c r="BQ524" s="100"/>
      <c r="BR524" s="100"/>
      <c r="BS524" s="100"/>
      <c r="BT524" s="100"/>
      <c r="BU524" s="100"/>
      <c r="BV524" s="100"/>
      <c r="BW524" s="100"/>
      <c r="BX524" s="100"/>
      <c r="BY524" s="100"/>
      <c r="BZ524" s="100"/>
      <c r="CA524" s="101"/>
      <c r="CB524" s="100"/>
      <c r="CC524" s="104"/>
      <c r="CD524" s="104"/>
      <c r="CE524" s="104"/>
      <c r="CF524" s="104"/>
      <c r="CG524" s="104"/>
      <c r="CH524" s="104"/>
      <c r="CI524" s="104"/>
      <c r="CJ524" s="104"/>
      <c r="CK524" s="104"/>
      <c r="CL524" s="104"/>
      <c r="CM524" s="104"/>
      <c r="CN524" s="104"/>
      <c r="CO524" s="104"/>
      <c r="CP524" s="104"/>
      <c r="CQ524" s="104"/>
      <c r="CR524" s="104"/>
      <c r="CS524" s="104"/>
      <c r="CT524" s="104"/>
      <c r="CU524" s="104"/>
      <c r="CV524" s="104"/>
      <c r="CW524" s="104"/>
      <c r="CX524" s="100"/>
      <c r="CY524" s="100"/>
      <c r="CZ524" s="100"/>
      <c r="DA524" s="100"/>
    </row>
    <row r="525">
      <c r="A525" s="100"/>
      <c r="B525" s="100"/>
      <c r="C525" s="100"/>
      <c r="D525" s="103"/>
      <c r="E525" s="100"/>
      <c r="F525" s="100"/>
      <c r="G525" s="100"/>
      <c r="H525" s="100"/>
      <c r="I525" s="103"/>
      <c r="J525" s="100"/>
      <c r="K525" s="100"/>
      <c r="L525" s="101"/>
      <c r="M525" s="102"/>
      <c r="N525" s="103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1"/>
      <c r="AI525" s="100"/>
      <c r="AJ525" s="100"/>
      <c r="AK525" s="100"/>
      <c r="AL525" s="100"/>
      <c r="AM525" s="100"/>
      <c r="AN525" s="100"/>
      <c r="AO525" s="100"/>
      <c r="AP525" s="100"/>
      <c r="AQ525" s="100"/>
      <c r="AR525" s="100"/>
      <c r="AS525" s="100"/>
      <c r="AT525" s="100"/>
      <c r="AU525" s="100"/>
      <c r="AV525" s="100"/>
      <c r="AW525" s="100"/>
      <c r="AX525" s="100"/>
      <c r="AY525" s="100"/>
      <c r="AZ525" s="100"/>
      <c r="BA525" s="100"/>
      <c r="BB525" s="100"/>
      <c r="BC525" s="100"/>
      <c r="BD525" s="100"/>
      <c r="BE525" s="100"/>
      <c r="BF525" s="100"/>
      <c r="BG525" s="100"/>
      <c r="BH525" s="100"/>
      <c r="BI525" s="100"/>
      <c r="BJ525" s="100"/>
      <c r="BK525" s="100"/>
      <c r="BL525" s="100"/>
      <c r="BM525" s="100"/>
      <c r="BN525" s="100"/>
      <c r="BO525" s="100"/>
      <c r="BP525" s="100"/>
      <c r="BQ525" s="100"/>
      <c r="BR525" s="100"/>
      <c r="BS525" s="100"/>
      <c r="BT525" s="100"/>
      <c r="BU525" s="100"/>
      <c r="BV525" s="100"/>
      <c r="BW525" s="100"/>
      <c r="BX525" s="100"/>
      <c r="BY525" s="100"/>
      <c r="BZ525" s="100"/>
      <c r="CA525" s="101"/>
      <c r="CB525" s="100"/>
      <c r="CC525" s="104"/>
      <c r="CD525" s="104"/>
      <c r="CE525" s="104"/>
      <c r="CF525" s="104"/>
      <c r="CG525" s="104"/>
      <c r="CH525" s="104"/>
      <c r="CI525" s="104"/>
      <c r="CJ525" s="104"/>
      <c r="CK525" s="104"/>
      <c r="CL525" s="104"/>
      <c r="CM525" s="104"/>
      <c r="CN525" s="104"/>
      <c r="CO525" s="104"/>
      <c r="CP525" s="104"/>
      <c r="CQ525" s="104"/>
      <c r="CR525" s="104"/>
      <c r="CS525" s="104"/>
      <c r="CT525" s="104"/>
      <c r="CU525" s="104"/>
      <c r="CV525" s="104"/>
      <c r="CW525" s="104"/>
      <c r="CX525" s="100"/>
      <c r="CY525" s="100"/>
      <c r="CZ525" s="100"/>
      <c r="DA525" s="100"/>
    </row>
    <row r="526">
      <c r="A526" s="100"/>
      <c r="B526" s="100"/>
      <c r="C526" s="100"/>
      <c r="D526" s="103"/>
      <c r="E526" s="100"/>
      <c r="F526" s="100"/>
      <c r="G526" s="100"/>
      <c r="H526" s="100"/>
      <c r="I526" s="103"/>
      <c r="J526" s="100"/>
      <c r="K526" s="100"/>
      <c r="L526" s="101"/>
      <c r="M526" s="102"/>
      <c r="N526" s="103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1"/>
      <c r="AI526" s="100"/>
      <c r="AJ526" s="100"/>
      <c r="AK526" s="100"/>
      <c r="AL526" s="100"/>
      <c r="AM526" s="100"/>
      <c r="AN526" s="100"/>
      <c r="AO526" s="100"/>
      <c r="AP526" s="100"/>
      <c r="AQ526" s="100"/>
      <c r="AR526" s="100"/>
      <c r="AS526" s="100"/>
      <c r="AT526" s="100"/>
      <c r="AU526" s="100"/>
      <c r="AV526" s="100"/>
      <c r="AW526" s="100"/>
      <c r="AX526" s="100"/>
      <c r="AY526" s="100"/>
      <c r="AZ526" s="100"/>
      <c r="BA526" s="100"/>
      <c r="BB526" s="100"/>
      <c r="BC526" s="100"/>
      <c r="BD526" s="100"/>
      <c r="BE526" s="100"/>
      <c r="BF526" s="100"/>
      <c r="BG526" s="100"/>
      <c r="BH526" s="100"/>
      <c r="BI526" s="100"/>
      <c r="BJ526" s="100"/>
      <c r="BK526" s="100"/>
      <c r="BL526" s="100"/>
      <c r="BM526" s="100"/>
      <c r="BN526" s="100"/>
      <c r="BO526" s="100"/>
      <c r="BP526" s="100"/>
      <c r="BQ526" s="100"/>
      <c r="BR526" s="100"/>
      <c r="BS526" s="100"/>
      <c r="BT526" s="100"/>
      <c r="BU526" s="100"/>
      <c r="BV526" s="100"/>
      <c r="BW526" s="100"/>
      <c r="BX526" s="100"/>
      <c r="BY526" s="100"/>
      <c r="BZ526" s="100"/>
      <c r="CA526" s="101"/>
      <c r="CB526" s="100"/>
      <c r="CC526" s="104"/>
      <c r="CD526" s="104"/>
      <c r="CE526" s="104"/>
      <c r="CF526" s="104"/>
      <c r="CG526" s="104"/>
      <c r="CH526" s="104"/>
      <c r="CI526" s="104"/>
      <c r="CJ526" s="104"/>
      <c r="CK526" s="104"/>
      <c r="CL526" s="104"/>
      <c r="CM526" s="104"/>
      <c r="CN526" s="104"/>
      <c r="CO526" s="104"/>
      <c r="CP526" s="104"/>
      <c r="CQ526" s="104"/>
      <c r="CR526" s="104"/>
      <c r="CS526" s="104"/>
      <c r="CT526" s="104"/>
      <c r="CU526" s="104"/>
      <c r="CV526" s="104"/>
      <c r="CW526" s="104"/>
      <c r="CX526" s="100"/>
      <c r="CY526" s="100"/>
      <c r="CZ526" s="100"/>
      <c r="DA526" s="100"/>
    </row>
    <row r="527">
      <c r="A527" s="100"/>
      <c r="B527" s="100"/>
      <c r="C527" s="100"/>
      <c r="D527" s="103"/>
      <c r="E527" s="100"/>
      <c r="F527" s="100"/>
      <c r="G527" s="100"/>
      <c r="H527" s="100"/>
      <c r="I527" s="103"/>
      <c r="J527" s="100"/>
      <c r="K527" s="100"/>
      <c r="L527" s="101"/>
      <c r="M527" s="102"/>
      <c r="N527" s="103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1"/>
      <c r="AI527" s="100"/>
      <c r="AJ527" s="100"/>
      <c r="AK527" s="100"/>
      <c r="AL527" s="100"/>
      <c r="AM527" s="100"/>
      <c r="AN527" s="100"/>
      <c r="AO527" s="100"/>
      <c r="AP527" s="100"/>
      <c r="AQ527" s="100"/>
      <c r="AR527" s="100"/>
      <c r="AS527" s="100"/>
      <c r="AT527" s="100"/>
      <c r="AU527" s="100"/>
      <c r="AV527" s="100"/>
      <c r="AW527" s="100"/>
      <c r="AX527" s="100"/>
      <c r="AY527" s="100"/>
      <c r="AZ527" s="100"/>
      <c r="BA527" s="100"/>
      <c r="BB527" s="100"/>
      <c r="BC527" s="100"/>
      <c r="BD527" s="100"/>
      <c r="BE527" s="100"/>
      <c r="BF527" s="100"/>
      <c r="BG527" s="100"/>
      <c r="BH527" s="100"/>
      <c r="BI527" s="100"/>
      <c r="BJ527" s="100"/>
      <c r="BK527" s="100"/>
      <c r="BL527" s="100"/>
      <c r="BM527" s="100"/>
      <c r="BN527" s="100"/>
      <c r="BO527" s="100"/>
      <c r="BP527" s="100"/>
      <c r="BQ527" s="100"/>
      <c r="BR527" s="100"/>
      <c r="BS527" s="100"/>
      <c r="BT527" s="100"/>
      <c r="BU527" s="100"/>
      <c r="BV527" s="100"/>
      <c r="BW527" s="100"/>
      <c r="BX527" s="100"/>
      <c r="BY527" s="100"/>
      <c r="BZ527" s="100"/>
      <c r="CA527" s="101"/>
      <c r="CB527" s="100"/>
      <c r="CC527" s="104"/>
      <c r="CD527" s="104"/>
      <c r="CE527" s="104"/>
      <c r="CF527" s="104"/>
      <c r="CG527" s="104"/>
      <c r="CH527" s="104"/>
      <c r="CI527" s="104"/>
      <c r="CJ527" s="104"/>
      <c r="CK527" s="104"/>
      <c r="CL527" s="104"/>
      <c r="CM527" s="104"/>
      <c r="CN527" s="104"/>
      <c r="CO527" s="104"/>
      <c r="CP527" s="104"/>
      <c r="CQ527" s="104"/>
      <c r="CR527" s="104"/>
      <c r="CS527" s="104"/>
      <c r="CT527" s="104"/>
      <c r="CU527" s="104"/>
      <c r="CV527" s="104"/>
      <c r="CW527" s="104"/>
      <c r="CX527" s="100"/>
      <c r="CY527" s="100"/>
      <c r="CZ527" s="100"/>
      <c r="DA527" s="100"/>
    </row>
    <row r="528">
      <c r="A528" s="100"/>
      <c r="B528" s="100"/>
      <c r="C528" s="100"/>
      <c r="D528" s="103"/>
      <c r="E528" s="100"/>
      <c r="F528" s="100"/>
      <c r="G528" s="100"/>
      <c r="H528" s="100"/>
      <c r="I528" s="103"/>
      <c r="J528" s="100"/>
      <c r="K528" s="100"/>
      <c r="L528" s="101"/>
      <c r="M528" s="102"/>
      <c r="N528" s="103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1"/>
      <c r="AI528" s="100"/>
      <c r="AJ528" s="100"/>
      <c r="AK528" s="100"/>
      <c r="AL528" s="100"/>
      <c r="AM528" s="100"/>
      <c r="AN528" s="100"/>
      <c r="AO528" s="100"/>
      <c r="AP528" s="100"/>
      <c r="AQ528" s="100"/>
      <c r="AR528" s="100"/>
      <c r="AS528" s="100"/>
      <c r="AT528" s="100"/>
      <c r="AU528" s="100"/>
      <c r="AV528" s="100"/>
      <c r="AW528" s="100"/>
      <c r="AX528" s="100"/>
      <c r="AY528" s="100"/>
      <c r="AZ528" s="100"/>
      <c r="BA528" s="100"/>
      <c r="BB528" s="100"/>
      <c r="BC528" s="100"/>
      <c r="BD528" s="100"/>
      <c r="BE528" s="100"/>
      <c r="BF528" s="100"/>
      <c r="BG528" s="100"/>
      <c r="BH528" s="100"/>
      <c r="BI528" s="100"/>
      <c r="BJ528" s="100"/>
      <c r="BK528" s="100"/>
      <c r="BL528" s="100"/>
      <c r="BM528" s="100"/>
      <c r="BN528" s="100"/>
      <c r="BO528" s="100"/>
      <c r="BP528" s="100"/>
      <c r="BQ528" s="100"/>
      <c r="BR528" s="100"/>
      <c r="BS528" s="100"/>
      <c r="BT528" s="100"/>
      <c r="BU528" s="100"/>
      <c r="BV528" s="100"/>
      <c r="BW528" s="100"/>
      <c r="BX528" s="100"/>
      <c r="BY528" s="100"/>
      <c r="BZ528" s="100"/>
      <c r="CA528" s="101"/>
      <c r="CB528" s="100"/>
      <c r="CC528" s="104"/>
      <c r="CD528" s="104"/>
      <c r="CE528" s="104"/>
      <c r="CF528" s="104"/>
      <c r="CG528" s="104"/>
      <c r="CH528" s="104"/>
      <c r="CI528" s="104"/>
      <c r="CJ528" s="104"/>
      <c r="CK528" s="104"/>
      <c r="CL528" s="104"/>
      <c r="CM528" s="104"/>
      <c r="CN528" s="104"/>
      <c r="CO528" s="104"/>
      <c r="CP528" s="104"/>
      <c r="CQ528" s="104"/>
      <c r="CR528" s="104"/>
      <c r="CS528" s="104"/>
      <c r="CT528" s="104"/>
      <c r="CU528" s="104"/>
      <c r="CV528" s="104"/>
      <c r="CW528" s="104"/>
      <c r="CX528" s="100"/>
      <c r="CY528" s="100"/>
      <c r="CZ528" s="100"/>
      <c r="DA528" s="100"/>
    </row>
    <row r="529">
      <c r="A529" s="100"/>
      <c r="B529" s="100"/>
      <c r="C529" s="100"/>
      <c r="D529" s="103"/>
      <c r="E529" s="100"/>
      <c r="F529" s="100"/>
      <c r="G529" s="100"/>
      <c r="H529" s="100"/>
      <c r="I529" s="103"/>
      <c r="J529" s="100"/>
      <c r="K529" s="100"/>
      <c r="L529" s="101"/>
      <c r="M529" s="102"/>
      <c r="N529" s="103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1"/>
      <c r="AI529" s="100"/>
      <c r="AJ529" s="100"/>
      <c r="AK529" s="100"/>
      <c r="AL529" s="100"/>
      <c r="AM529" s="100"/>
      <c r="AN529" s="100"/>
      <c r="AO529" s="100"/>
      <c r="AP529" s="100"/>
      <c r="AQ529" s="100"/>
      <c r="AR529" s="100"/>
      <c r="AS529" s="100"/>
      <c r="AT529" s="100"/>
      <c r="AU529" s="100"/>
      <c r="AV529" s="100"/>
      <c r="AW529" s="100"/>
      <c r="AX529" s="100"/>
      <c r="AY529" s="100"/>
      <c r="AZ529" s="100"/>
      <c r="BA529" s="100"/>
      <c r="BB529" s="100"/>
      <c r="BC529" s="100"/>
      <c r="BD529" s="100"/>
      <c r="BE529" s="100"/>
      <c r="BF529" s="100"/>
      <c r="BG529" s="100"/>
      <c r="BH529" s="100"/>
      <c r="BI529" s="100"/>
      <c r="BJ529" s="100"/>
      <c r="BK529" s="100"/>
      <c r="BL529" s="100"/>
      <c r="BM529" s="100"/>
      <c r="BN529" s="100"/>
      <c r="BO529" s="100"/>
      <c r="BP529" s="100"/>
      <c r="BQ529" s="100"/>
      <c r="BR529" s="100"/>
      <c r="BS529" s="100"/>
      <c r="BT529" s="100"/>
      <c r="BU529" s="100"/>
      <c r="BV529" s="100"/>
      <c r="BW529" s="100"/>
      <c r="BX529" s="100"/>
      <c r="BY529" s="100"/>
      <c r="BZ529" s="100"/>
      <c r="CA529" s="101"/>
      <c r="CB529" s="100"/>
      <c r="CC529" s="104"/>
      <c r="CD529" s="104"/>
      <c r="CE529" s="104"/>
      <c r="CF529" s="104"/>
      <c r="CG529" s="104"/>
      <c r="CH529" s="104"/>
      <c r="CI529" s="104"/>
      <c r="CJ529" s="104"/>
      <c r="CK529" s="104"/>
      <c r="CL529" s="104"/>
      <c r="CM529" s="104"/>
      <c r="CN529" s="104"/>
      <c r="CO529" s="104"/>
      <c r="CP529" s="104"/>
      <c r="CQ529" s="104"/>
      <c r="CR529" s="104"/>
      <c r="CS529" s="104"/>
      <c r="CT529" s="104"/>
      <c r="CU529" s="104"/>
      <c r="CV529" s="104"/>
      <c r="CW529" s="104"/>
      <c r="CX529" s="100"/>
      <c r="CY529" s="100"/>
      <c r="CZ529" s="100"/>
      <c r="DA529" s="100"/>
    </row>
    <row r="530">
      <c r="A530" s="100"/>
      <c r="B530" s="100"/>
      <c r="C530" s="100"/>
      <c r="D530" s="103"/>
      <c r="E530" s="100"/>
      <c r="F530" s="100"/>
      <c r="G530" s="100"/>
      <c r="H530" s="100"/>
      <c r="I530" s="103"/>
      <c r="J530" s="100"/>
      <c r="K530" s="100"/>
      <c r="L530" s="101"/>
      <c r="M530" s="102"/>
      <c r="N530" s="103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1"/>
      <c r="AI530" s="100"/>
      <c r="AJ530" s="100"/>
      <c r="AK530" s="100"/>
      <c r="AL530" s="100"/>
      <c r="AM530" s="100"/>
      <c r="AN530" s="100"/>
      <c r="AO530" s="100"/>
      <c r="AP530" s="100"/>
      <c r="AQ530" s="100"/>
      <c r="AR530" s="100"/>
      <c r="AS530" s="100"/>
      <c r="AT530" s="100"/>
      <c r="AU530" s="100"/>
      <c r="AV530" s="100"/>
      <c r="AW530" s="100"/>
      <c r="AX530" s="100"/>
      <c r="AY530" s="100"/>
      <c r="AZ530" s="100"/>
      <c r="BA530" s="100"/>
      <c r="BB530" s="100"/>
      <c r="BC530" s="100"/>
      <c r="BD530" s="100"/>
      <c r="BE530" s="100"/>
      <c r="BF530" s="100"/>
      <c r="BG530" s="100"/>
      <c r="BH530" s="100"/>
      <c r="BI530" s="100"/>
      <c r="BJ530" s="100"/>
      <c r="BK530" s="100"/>
      <c r="BL530" s="100"/>
      <c r="BM530" s="100"/>
      <c r="BN530" s="100"/>
      <c r="BO530" s="100"/>
      <c r="BP530" s="100"/>
      <c r="BQ530" s="100"/>
      <c r="BR530" s="100"/>
      <c r="BS530" s="100"/>
      <c r="BT530" s="100"/>
      <c r="BU530" s="100"/>
      <c r="BV530" s="100"/>
      <c r="BW530" s="100"/>
      <c r="BX530" s="100"/>
      <c r="BY530" s="100"/>
      <c r="BZ530" s="100"/>
      <c r="CA530" s="101"/>
      <c r="CB530" s="100"/>
      <c r="CC530" s="104"/>
      <c r="CD530" s="104"/>
      <c r="CE530" s="104"/>
      <c r="CF530" s="104"/>
      <c r="CG530" s="104"/>
      <c r="CH530" s="104"/>
      <c r="CI530" s="104"/>
      <c r="CJ530" s="104"/>
      <c r="CK530" s="104"/>
      <c r="CL530" s="104"/>
      <c r="CM530" s="104"/>
      <c r="CN530" s="104"/>
      <c r="CO530" s="104"/>
      <c r="CP530" s="104"/>
      <c r="CQ530" s="104"/>
      <c r="CR530" s="104"/>
      <c r="CS530" s="104"/>
      <c r="CT530" s="104"/>
      <c r="CU530" s="104"/>
      <c r="CV530" s="104"/>
      <c r="CW530" s="104"/>
      <c r="CX530" s="100"/>
      <c r="CY530" s="100"/>
      <c r="CZ530" s="100"/>
      <c r="DA530" s="100"/>
    </row>
    <row r="531">
      <c r="A531" s="100"/>
      <c r="B531" s="100"/>
      <c r="C531" s="100"/>
      <c r="D531" s="103"/>
      <c r="E531" s="100"/>
      <c r="F531" s="100"/>
      <c r="G531" s="100"/>
      <c r="H531" s="100"/>
      <c r="I531" s="103"/>
      <c r="J531" s="100"/>
      <c r="K531" s="100"/>
      <c r="L531" s="101"/>
      <c r="M531" s="102"/>
      <c r="N531" s="103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1"/>
      <c r="AI531" s="100"/>
      <c r="AJ531" s="100"/>
      <c r="AK531" s="100"/>
      <c r="AL531" s="100"/>
      <c r="AM531" s="100"/>
      <c r="AN531" s="100"/>
      <c r="AO531" s="100"/>
      <c r="AP531" s="100"/>
      <c r="AQ531" s="100"/>
      <c r="AR531" s="100"/>
      <c r="AS531" s="100"/>
      <c r="AT531" s="100"/>
      <c r="AU531" s="100"/>
      <c r="AV531" s="100"/>
      <c r="AW531" s="100"/>
      <c r="AX531" s="100"/>
      <c r="AY531" s="100"/>
      <c r="AZ531" s="100"/>
      <c r="BA531" s="100"/>
      <c r="BB531" s="100"/>
      <c r="BC531" s="100"/>
      <c r="BD531" s="100"/>
      <c r="BE531" s="100"/>
      <c r="BF531" s="100"/>
      <c r="BG531" s="100"/>
      <c r="BH531" s="100"/>
      <c r="BI531" s="100"/>
      <c r="BJ531" s="100"/>
      <c r="BK531" s="100"/>
      <c r="BL531" s="100"/>
      <c r="BM531" s="100"/>
      <c r="BN531" s="100"/>
      <c r="BO531" s="100"/>
      <c r="BP531" s="100"/>
      <c r="BQ531" s="100"/>
      <c r="BR531" s="100"/>
      <c r="BS531" s="100"/>
      <c r="BT531" s="100"/>
      <c r="BU531" s="100"/>
      <c r="BV531" s="100"/>
      <c r="BW531" s="100"/>
      <c r="BX531" s="100"/>
      <c r="BY531" s="100"/>
      <c r="BZ531" s="100"/>
      <c r="CA531" s="101"/>
      <c r="CB531" s="100"/>
      <c r="CC531" s="104"/>
      <c r="CD531" s="104"/>
      <c r="CE531" s="104"/>
      <c r="CF531" s="104"/>
      <c r="CG531" s="104"/>
      <c r="CH531" s="104"/>
      <c r="CI531" s="104"/>
      <c r="CJ531" s="104"/>
      <c r="CK531" s="104"/>
      <c r="CL531" s="104"/>
      <c r="CM531" s="104"/>
      <c r="CN531" s="104"/>
      <c r="CO531" s="104"/>
      <c r="CP531" s="104"/>
      <c r="CQ531" s="104"/>
      <c r="CR531" s="104"/>
      <c r="CS531" s="104"/>
      <c r="CT531" s="104"/>
      <c r="CU531" s="104"/>
      <c r="CV531" s="104"/>
      <c r="CW531" s="104"/>
      <c r="CX531" s="100"/>
      <c r="CY531" s="100"/>
      <c r="CZ531" s="100"/>
      <c r="DA531" s="100"/>
    </row>
    <row r="532">
      <c r="A532" s="100"/>
      <c r="B532" s="100"/>
      <c r="C532" s="100"/>
      <c r="D532" s="103"/>
      <c r="E532" s="100"/>
      <c r="F532" s="100"/>
      <c r="G532" s="100"/>
      <c r="H532" s="100"/>
      <c r="I532" s="103"/>
      <c r="J532" s="100"/>
      <c r="K532" s="100"/>
      <c r="L532" s="101"/>
      <c r="M532" s="102"/>
      <c r="N532" s="103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1"/>
      <c r="AI532" s="100"/>
      <c r="AJ532" s="100"/>
      <c r="AK532" s="100"/>
      <c r="AL532" s="100"/>
      <c r="AM532" s="100"/>
      <c r="AN532" s="100"/>
      <c r="AO532" s="100"/>
      <c r="AP532" s="100"/>
      <c r="AQ532" s="100"/>
      <c r="AR532" s="100"/>
      <c r="AS532" s="100"/>
      <c r="AT532" s="100"/>
      <c r="AU532" s="100"/>
      <c r="AV532" s="100"/>
      <c r="AW532" s="100"/>
      <c r="AX532" s="100"/>
      <c r="AY532" s="100"/>
      <c r="AZ532" s="100"/>
      <c r="BA532" s="100"/>
      <c r="BB532" s="100"/>
      <c r="BC532" s="100"/>
      <c r="BD532" s="100"/>
      <c r="BE532" s="100"/>
      <c r="BF532" s="100"/>
      <c r="BG532" s="100"/>
      <c r="BH532" s="100"/>
      <c r="BI532" s="100"/>
      <c r="BJ532" s="100"/>
      <c r="BK532" s="100"/>
      <c r="BL532" s="100"/>
      <c r="BM532" s="100"/>
      <c r="BN532" s="100"/>
      <c r="BO532" s="100"/>
      <c r="BP532" s="100"/>
      <c r="BQ532" s="100"/>
      <c r="BR532" s="100"/>
      <c r="BS532" s="100"/>
      <c r="BT532" s="100"/>
      <c r="BU532" s="100"/>
      <c r="BV532" s="100"/>
      <c r="BW532" s="100"/>
      <c r="BX532" s="100"/>
      <c r="BY532" s="100"/>
      <c r="BZ532" s="100"/>
      <c r="CA532" s="101"/>
      <c r="CB532" s="100"/>
      <c r="CC532" s="104"/>
      <c r="CD532" s="104"/>
      <c r="CE532" s="104"/>
      <c r="CF532" s="104"/>
      <c r="CG532" s="104"/>
      <c r="CH532" s="104"/>
      <c r="CI532" s="104"/>
      <c r="CJ532" s="104"/>
      <c r="CK532" s="104"/>
      <c r="CL532" s="104"/>
      <c r="CM532" s="104"/>
      <c r="CN532" s="104"/>
      <c r="CO532" s="104"/>
      <c r="CP532" s="104"/>
      <c r="CQ532" s="104"/>
      <c r="CR532" s="104"/>
      <c r="CS532" s="104"/>
      <c r="CT532" s="104"/>
      <c r="CU532" s="104"/>
      <c r="CV532" s="104"/>
      <c r="CW532" s="104"/>
      <c r="CX532" s="100"/>
      <c r="CY532" s="100"/>
      <c r="CZ532" s="100"/>
      <c r="DA532" s="100"/>
    </row>
    <row r="533">
      <c r="A533" s="100"/>
      <c r="B533" s="100"/>
      <c r="C533" s="100"/>
      <c r="D533" s="103"/>
      <c r="E533" s="100"/>
      <c r="F533" s="100"/>
      <c r="G533" s="100"/>
      <c r="H533" s="100"/>
      <c r="I533" s="103"/>
      <c r="J533" s="100"/>
      <c r="K533" s="100"/>
      <c r="L533" s="101"/>
      <c r="M533" s="102"/>
      <c r="N533" s="103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1"/>
      <c r="AI533" s="100"/>
      <c r="AJ533" s="100"/>
      <c r="AK533" s="100"/>
      <c r="AL533" s="100"/>
      <c r="AM533" s="100"/>
      <c r="AN533" s="100"/>
      <c r="AO533" s="100"/>
      <c r="AP533" s="100"/>
      <c r="AQ533" s="100"/>
      <c r="AR533" s="100"/>
      <c r="AS533" s="100"/>
      <c r="AT533" s="100"/>
      <c r="AU533" s="100"/>
      <c r="AV533" s="100"/>
      <c r="AW533" s="100"/>
      <c r="AX533" s="100"/>
      <c r="AY533" s="100"/>
      <c r="AZ533" s="100"/>
      <c r="BA533" s="100"/>
      <c r="BB533" s="100"/>
      <c r="BC533" s="100"/>
      <c r="BD533" s="100"/>
      <c r="BE533" s="100"/>
      <c r="BF533" s="100"/>
      <c r="BG533" s="100"/>
      <c r="BH533" s="100"/>
      <c r="BI533" s="100"/>
      <c r="BJ533" s="100"/>
      <c r="BK533" s="100"/>
      <c r="BL533" s="100"/>
      <c r="BM533" s="100"/>
      <c r="BN533" s="100"/>
      <c r="BO533" s="100"/>
      <c r="BP533" s="100"/>
      <c r="BQ533" s="100"/>
      <c r="BR533" s="100"/>
      <c r="BS533" s="100"/>
      <c r="BT533" s="100"/>
      <c r="BU533" s="100"/>
      <c r="BV533" s="100"/>
      <c r="BW533" s="100"/>
      <c r="BX533" s="100"/>
      <c r="BY533" s="100"/>
      <c r="BZ533" s="100"/>
      <c r="CA533" s="101"/>
      <c r="CB533" s="100"/>
      <c r="CC533" s="104"/>
      <c r="CD533" s="104"/>
      <c r="CE533" s="104"/>
      <c r="CF533" s="104"/>
      <c r="CG533" s="104"/>
      <c r="CH533" s="104"/>
      <c r="CI533" s="104"/>
      <c r="CJ533" s="104"/>
      <c r="CK533" s="104"/>
      <c r="CL533" s="104"/>
      <c r="CM533" s="104"/>
      <c r="CN533" s="104"/>
      <c r="CO533" s="104"/>
      <c r="CP533" s="104"/>
      <c r="CQ533" s="104"/>
      <c r="CR533" s="104"/>
      <c r="CS533" s="104"/>
      <c r="CT533" s="104"/>
      <c r="CU533" s="104"/>
      <c r="CV533" s="104"/>
      <c r="CW533" s="104"/>
      <c r="CX533" s="100"/>
      <c r="CY533" s="100"/>
      <c r="CZ533" s="100"/>
      <c r="DA533" s="100"/>
    </row>
    <row r="534">
      <c r="A534" s="100"/>
      <c r="B534" s="100"/>
      <c r="C534" s="100"/>
      <c r="D534" s="103"/>
      <c r="E534" s="100"/>
      <c r="F534" s="100"/>
      <c r="G534" s="100"/>
      <c r="H534" s="100"/>
      <c r="I534" s="103"/>
      <c r="J534" s="100"/>
      <c r="K534" s="100"/>
      <c r="L534" s="101"/>
      <c r="M534" s="102"/>
      <c r="N534" s="103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1"/>
      <c r="AI534" s="100"/>
      <c r="AJ534" s="100"/>
      <c r="AK534" s="100"/>
      <c r="AL534" s="100"/>
      <c r="AM534" s="100"/>
      <c r="AN534" s="100"/>
      <c r="AO534" s="100"/>
      <c r="AP534" s="100"/>
      <c r="AQ534" s="100"/>
      <c r="AR534" s="100"/>
      <c r="AS534" s="100"/>
      <c r="AT534" s="100"/>
      <c r="AU534" s="100"/>
      <c r="AV534" s="100"/>
      <c r="AW534" s="100"/>
      <c r="AX534" s="100"/>
      <c r="AY534" s="100"/>
      <c r="AZ534" s="100"/>
      <c r="BA534" s="100"/>
      <c r="BB534" s="100"/>
      <c r="BC534" s="100"/>
      <c r="BD534" s="100"/>
      <c r="BE534" s="100"/>
      <c r="BF534" s="100"/>
      <c r="BG534" s="100"/>
      <c r="BH534" s="100"/>
      <c r="BI534" s="100"/>
      <c r="BJ534" s="100"/>
      <c r="BK534" s="100"/>
      <c r="BL534" s="100"/>
      <c r="BM534" s="100"/>
      <c r="BN534" s="100"/>
      <c r="BO534" s="100"/>
      <c r="BP534" s="100"/>
      <c r="BQ534" s="100"/>
      <c r="BR534" s="100"/>
      <c r="BS534" s="100"/>
      <c r="BT534" s="100"/>
      <c r="BU534" s="100"/>
      <c r="BV534" s="100"/>
      <c r="BW534" s="100"/>
      <c r="BX534" s="100"/>
      <c r="BY534" s="100"/>
      <c r="BZ534" s="100"/>
      <c r="CA534" s="101"/>
      <c r="CB534" s="100"/>
      <c r="CC534" s="104"/>
      <c r="CD534" s="104"/>
      <c r="CE534" s="104"/>
      <c r="CF534" s="104"/>
      <c r="CG534" s="104"/>
      <c r="CH534" s="104"/>
      <c r="CI534" s="104"/>
      <c r="CJ534" s="104"/>
      <c r="CK534" s="104"/>
      <c r="CL534" s="104"/>
      <c r="CM534" s="104"/>
      <c r="CN534" s="104"/>
      <c r="CO534" s="104"/>
      <c r="CP534" s="104"/>
      <c r="CQ534" s="104"/>
      <c r="CR534" s="104"/>
      <c r="CS534" s="104"/>
      <c r="CT534" s="104"/>
      <c r="CU534" s="104"/>
      <c r="CV534" s="104"/>
      <c r="CW534" s="104"/>
      <c r="CX534" s="100"/>
      <c r="CY534" s="100"/>
      <c r="CZ534" s="100"/>
      <c r="DA534" s="100"/>
    </row>
    <row r="535">
      <c r="A535" s="100"/>
      <c r="B535" s="100"/>
      <c r="C535" s="100"/>
      <c r="D535" s="103"/>
      <c r="E535" s="100"/>
      <c r="F535" s="100"/>
      <c r="G535" s="100"/>
      <c r="H535" s="100"/>
      <c r="I535" s="103"/>
      <c r="J535" s="100"/>
      <c r="K535" s="100"/>
      <c r="L535" s="101"/>
      <c r="M535" s="102"/>
      <c r="N535" s="103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1"/>
      <c r="AI535" s="100"/>
      <c r="AJ535" s="100"/>
      <c r="AK535" s="100"/>
      <c r="AL535" s="100"/>
      <c r="AM535" s="100"/>
      <c r="AN535" s="100"/>
      <c r="AO535" s="100"/>
      <c r="AP535" s="100"/>
      <c r="AQ535" s="100"/>
      <c r="AR535" s="100"/>
      <c r="AS535" s="100"/>
      <c r="AT535" s="100"/>
      <c r="AU535" s="100"/>
      <c r="AV535" s="100"/>
      <c r="AW535" s="100"/>
      <c r="AX535" s="100"/>
      <c r="AY535" s="100"/>
      <c r="AZ535" s="100"/>
      <c r="BA535" s="100"/>
      <c r="BB535" s="100"/>
      <c r="BC535" s="100"/>
      <c r="BD535" s="100"/>
      <c r="BE535" s="100"/>
      <c r="BF535" s="100"/>
      <c r="BG535" s="100"/>
      <c r="BH535" s="100"/>
      <c r="BI535" s="100"/>
      <c r="BJ535" s="100"/>
      <c r="BK535" s="100"/>
      <c r="BL535" s="100"/>
      <c r="BM535" s="100"/>
      <c r="BN535" s="100"/>
      <c r="BO535" s="100"/>
      <c r="BP535" s="100"/>
      <c r="BQ535" s="100"/>
      <c r="BR535" s="100"/>
      <c r="BS535" s="100"/>
      <c r="BT535" s="100"/>
      <c r="BU535" s="100"/>
      <c r="BV535" s="100"/>
      <c r="BW535" s="100"/>
      <c r="BX535" s="100"/>
      <c r="BY535" s="100"/>
      <c r="BZ535" s="100"/>
      <c r="CA535" s="101"/>
      <c r="CB535" s="100"/>
      <c r="CC535" s="104"/>
      <c r="CD535" s="104"/>
      <c r="CE535" s="104"/>
      <c r="CF535" s="104"/>
      <c r="CG535" s="104"/>
      <c r="CH535" s="104"/>
      <c r="CI535" s="104"/>
      <c r="CJ535" s="104"/>
      <c r="CK535" s="104"/>
      <c r="CL535" s="104"/>
      <c r="CM535" s="104"/>
      <c r="CN535" s="104"/>
      <c r="CO535" s="104"/>
      <c r="CP535" s="104"/>
      <c r="CQ535" s="104"/>
      <c r="CR535" s="104"/>
      <c r="CS535" s="104"/>
      <c r="CT535" s="104"/>
      <c r="CU535" s="104"/>
      <c r="CV535" s="104"/>
      <c r="CW535" s="104"/>
      <c r="CX535" s="100"/>
      <c r="CY535" s="100"/>
      <c r="CZ535" s="100"/>
      <c r="DA535" s="100"/>
    </row>
    <row r="536">
      <c r="A536" s="100"/>
      <c r="B536" s="100"/>
      <c r="C536" s="100"/>
      <c r="D536" s="103"/>
      <c r="E536" s="100"/>
      <c r="F536" s="100"/>
      <c r="G536" s="100"/>
      <c r="H536" s="100"/>
      <c r="I536" s="103"/>
      <c r="J536" s="100"/>
      <c r="K536" s="100"/>
      <c r="L536" s="101"/>
      <c r="M536" s="102"/>
      <c r="N536" s="103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1"/>
      <c r="AI536" s="100"/>
      <c r="AJ536" s="100"/>
      <c r="AK536" s="100"/>
      <c r="AL536" s="100"/>
      <c r="AM536" s="100"/>
      <c r="AN536" s="100"/>
      <c r="AO536" s="100"/>
      <c r="AP536" s="100"/>
      <c r="AQ536" s="100"/>
      <c r="AR536" s="100"/>
      <c r="AS536" s="100"/>
      <c r="AT536" s="100"/>
      <c r="AU536" s="100"/>
      <c r="AV536" s="100"/>
      <c r="AW536" s="100"/>
      <c r="AX536" s="100"/>
      <c r="AY536" s="100"/>
      <c r="AZ536" s="100"/>
      <c r="BA536" s="100"/>
      <c r="BB536" s="100"/>
      <c r="BC536" s="100"/>
      <c r="BD536" s="100"/>
      <c r="BE536" s="100"/>
      <c r="BF536" s="100"/>
      <c r="BG536" s="100"/>
      <c r="BH536" s="100"/>
      <c r="BI536" s="100"/>
      <c r="BJ536" s="100"/>
      <c r="BK536" s="100"/>
      <c r="BL536" s="100"/>
      <c r="BM536" s="100"/>
      <c r="BN536" s="100"/>
      <c r="BO536" s="100"/>
      <c r="BP536" s="100"/>
      <c r="BQ536" s="100"/>
      <c r="BR536" s="100"/>
      <c r="BS536" s="100"/>
      <c r="BT536" s="100"/>
      <c r="BU536" s="100"/>
      <c r="BV536" s="100"/>
      <c r="BW536" s="100"/>
      <c r="BX536" s="100"/>
      <c r="BY536" s="100"/>
      <c r="BZ536" s="100"/>
      <c r="CA536" s="101"/>
      <c r="CB536" s="100"/>
      <c r="CC536" s="104"/>
      <c r="CD536" s="104"/>
      <c r="CE536" s="104"/>
      <c r="CF536" s="104"/>
      <c r="CG536" s="104"/>
      <c r="CH536" s="104"/>
      <c r="CI536" s="104"/>
      <c r="CJ536" s="104"/>
      <c r="CK536" s="104"/>
      <c r="CL536" s="104"/>
      <c r="CM536" s="104"/>
      <c r="CN536" s="104"/>
      <c r="CO536" s="104"/>
      <c r="CP536" s="104"/>
      <c r="CQ536" s="104"/>
      <c r="CR536" s="104"/>
      <c r="CS536" s="104"/>
      <c r="CT536" s="104"/>
      <c r="CU536" s="104"/>
      <c r="CV536" s="104"/>
      <c r="CW536" s="104"/>
      <c r="CX536" s="100"/>
      <c r="CY536" s="100"/>
      <c r="CZ536" s="100"/>
      <c r="DA536" s="100"/>
    </row>
    <row r="537">
      <c r="A537" s="100"/>
      <c r="B537" s="100"/>
      <c r="C537" s="100"/>
      <c r="D537" s="103"/>
      <c r="E537" s="100"/>
      <c r="F537" s="100"/>
      <c r="G537" s="100"/>
      <c r="H537" s="100"/>
      <c r="I537" s="103"/>
      <c r="J537" s="100"/>
      <c r="K537" s="100"/>
      <c r="L537" s="101"/>
      <c r="M537" s="102"/>
      <c r="N537" s="103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1"/>
      <c r="AI537" s="100"/>
      <c r="AJ537" s="100"/>
      <c r="AK537" s="100"/>
      <c r="AL537" s="100"/>
      <c r="AM537" s="100"/>
      <c r="AN537" s="100"/>
      <c r="AO537" s="100"/>
      <c r="AP537" s="100"/>
      <c r="AQ537" s="100"/>
      <c r="AR537" s="100"/>
      <c r="AS537" s="100"/>
      <c r="AT537" s="100"/>
      <c r="AU537" s="100"/>
      <c r="AV537" s="100"/>
      <c r="AW537" s="100"/>
      <c r="AX537" s="100"/>
      <c r="AY537" s="100"/>
      <c r="AZ537" s="100"/>
      <c r="BA537" s="100"/>
      <c r="BB537" s="100"/>
      <c r="BC537" s="100"/>
      <c r="BD537" s="100"/>
      <c r="BE537" s="100"/>
      <c r="BF537" s="100"/>
      <c r="BG537" s="100"/>
      <c r="BH537" s="100"/>
      <c r="BI537" s="100"/>
      <c r="BJ537" s="100"/>
      <c r="BK537" s="100"/>
      <c r="BL537" s="100"/>
      <c r="BM537" s="100"/>
      <c r="BN537" s="100"/>
      <c r="BO537" s="100"/>
      <c r="BP537" s="100"/>
      <c r="BQ537" s="100"/>
      <c r="BR537" s="100"/>
      <c r="BS537" s="100"/>
      <c r="BT537" s="100"/>
      <c r="BU537" s="100"/>
      <c r="BV537" s="100"/>
      <c r="BW537" s="100"/>
      <c r="BX537" s="100"/>
      <c r="BY537" s="100"/>
      <c r="BZ537" s="100"/>
      <c r="CA537" s="101"/>
      <c r="CB537" s="100"/>
      <c r="CC537" s="104"/>
      <c r="CD537" s="104"/>
      <c r="CE537" s="104"/>
      <c r="CF537" s="104"/>
      <c r="CG537" s="104"/>
      <c r="CH537" s="104"/>
      <c r="CI537" s="104"/>
      <c r="CJ537" s="104"/>
      <c r="CK537" s="104"/>
      <c r="CL537" s="104"/>
      <c r="CM537" s="104"/>
      <c r="CN537" s="104"/>
      <c r="CO537" s="104"/>
      <c r="CP537" s="104"/>
      <c r="CQ537" s="104"/>
      <c r="CR537" s="104"/>
      <c r="CS537" s="104"/>
      <c r="CT537" s="104"/>
      <c r="CU537" s="104"/>
      <c r="CV537" s="104"/>
      <c r="CW537" s="104"/>
      <c r="CX537" s="100"/>
      <c r="CY537" s="100"/>
      <c r="CZ537" s="100"/>
      <c r="DA537" s="100"/>
    </row>
    <row r="538">
      <c r="A538" s="100"/>
      <c r="B538" s="100"/>
      <c r="C538" s="100"/>
      <c r="D538" s="103"/>
      <c r="E538" s="100"/>
      <c r="F538" s="100"/>
      <c r="G538" s="100"/>
      <c r="H538" s="100"/>
      <c r="I538" s="103"/>
      <c r="J538" s="100"/>
      <c r="K538" s="100"/>
      <c r="L538" s="101"/>
      <c r="M538" s="102"/>
      <c r="N538" s="103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1"/>
      <c r="AI538" s="100"/>
      <c r="AJ538" s="100"/>
      <c r="AK538" s="100"/>
      <c r="AL538" s="100"/>
      <c r="AM538" s="100"/>
      <c r="AN538" s="100"/>
      <c r="AO538" s="100"/>
      <c r="AP538" s="100"/>
      <c r="AQ538" s="100"/>
      <c r="AR538" s="100"/>
      <c r="AS538" s="100"/>
      <c r="AT538" s="100"/>
      <c r="AU538" s="100"/>
      <c r="AV538" s="100"/>
      <c r="AW538" s="100"/>
      <c r="AX538" s="100"/>
      <c r="AY538" s="100"/>
      <c r="AZ538" s="100"/>
      <c r="BA538" s="100"/>
      <c r="BB538" s="100"/>
      <c r="BC538" s="100"/>
      <c r="BD538" s="100"/>
      <c r="BE538" s="100"/>
      <c r="BF538" s="100"/>
      <c r="BG538" s="100"/>
      <c r="BH538" s="100"/>
      <c r="BI538" s="100"/>
      <c r="BJ538" s="100"/>
      <c r="BK538" s="100"/>
      <c r="BL538" s="100"/>
      <c r="BM538" s="100"/>
      <c r="BN538" s="100"/>
      <c r="BO538" s="100"/>
      <c r="BP538" s="100"/>
      <c r="BQ538" s="100"/>
      <c r="BR538" s="100"/>
      <c r="BS538" s="100"/>
      <c r="BT538" s="100"/>
      <c r="BU538" s="100"/>
      <c r="BV538" s="100"/>
      <c r="BW538" s="100"/>
      <c r="BX538" s="100"/>
      <c r="BY538" s="100"/>
      <c r="BZ538" s="100"/>
      <c r="CA538" s="101"/>
      <c r="CB538" s="100"/>
      <c r="CC538" s="104"/>
      <c r="CD538" s="104"/>
      <c r="CE538" s="104"/>
      <c r="CF538" s="104"/>
      <c r="CG538" s="104"/>
      <c r="CH538" s="104"/>
      <c r="CI538" s="104"/>
      <c r="CJ538" s="104"/>
      <c r="CK538" s="104"/>
      <c r="CL538" s="104"/>
      <c r="CM538" s="104"/>
      <c r="CN538" s="104"/>
      <c r="CO538" s="104"/>
      <c r="CP538" s="104"/>
      <c r="CQ538" s="104"/>
      <c r="CR538" s="104"/>
      <c r="CS538" s="104"/>
      <c r="CT538" s="104"/>
      <c r="CU538" s="104"/>
      <c r="CV538" s="104"/>
      <c r="CW538" s="104"/>
      <c r="CX538" s="100"/>
      <c r="CY538" s="100"/>
      <c r="CZ538" s="100"/>
      <c r="DA538" s="100"/>
    </row>
    <row r="539">
      <c r="A539" s="100"/>
      <c r="B539" s="100"/>
      <c r="C539" s="100"/>
      <c r="D539" s="103"/>
      <c r="E539" s="100"/>
      <c r="F539" s="100"/>
      <c r="G539" s="100"/>
      <c r="H539" s="100"/>
      <c r="I539" s="103"/>
      <c r="J539" s="100"/>
      <c r="K539" s="100"/>
      <c r="L539" s="101"/>
      <c r="M539" s="102"/>
      <c r="N539" s="103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1"/>
      <c r="AI539" s="100"/>
      <c r="AJ539" s="100"/>
      <c r="AK539" s="100"/>
      <c r="AL539" s="100"/>
      <c r="AM539" s="100"/>
      <c r="AN539" s="100"/>
      <c r="AO539" s="100"/>
      <c r="AP539" s="100"/>
      <c r="AQ539" s="100"/>
      <c r="AR539" s="100"/>
      <c r="AS539" s="100"/>
      <c r="AT539" s="100"/>
      <c r="AU539" s="100"/>
      <c r="AV539" s="100"/>
      <c r="AW539" s="100"/>
      <c r="AX539" s="100"/>
      <c r="AY539" s="100"/>
      <c r="AZ539" s="100"/>
      <c r="BA539" s="100"/>
      <c r="BB539" s="100"/>
      <c r="BC539" s="100"/>
      <c r="BD539" s="100"/>
      <c r="BE539" s="100"/>
      <c r="BF539" s="100"/>
      <c r="BG539" s="100"/>
      <c r="BH539" s="100"/>
      <c r="BI539" s="100"/>
      <c r="BJ539" s="100"/>
      <c r="BK539" s="100"/>
      <c r="BL539" s="100"/>
      <c r="BM539" s="100"/>
      <c r="BN539" s="100"/>
      <c r="BO539" s="100"/>
      <c r="BP539" s="100"/>
      <c r="BQ539" s="100"/>
      <c r="BR539" s="100"/>
      <c r="BS539" s="100"/>
      <c r="BT539" s="100"/>
      <c r="BU539" s="100"/>
      <c r="BV539" s="100"/>
      <c r="BW539" s="100"/>
      <c r="BX539" s="100"/>
      <c r="BY539" s="100"/>
      <c r="BZ539" s="100"/>
      <c r="CA539" s="101"/>
      <c r="CB539" s="100"/>
      <c r="CC539" s="104"/>
      <c r="CD539" s="104"/>
      <c r="CE539" s="104"/>
      <c r="CF539" s="104"/>
      <c r="CG539" s="104"/>
      <c r="CH539" s="104"/>
      <c r="CI539" s="104"/>
      <c r="CJ539" s="104"/>
      <c r="CK539" s="104"/>
      <c r="CL539" s="104"/>
      <c r="CM539" s="104"/>
      <c r="CN539" s="104"/>
      <c r="CO539" s="104"/>
      <c r="CP539" s="104"/>
      <c r="CQ539" s="104"/>
      <c r="CR539" s="104"/>
      <c r="CS539" s="104"/>
      <c r="CT539" s="104"/>
      <c r="CU539" s="104"/>
      <c r="CV539" s="104"/>
      <c r="CW539" s="104"/>
      <c r="CX539" s="100"/>
      <c r="CY539" s="100"/>
      <c r="CZ539" s="100"/>
      <c r="DA539" s="100"/>
    </row>
    <row r="540">
      <c r="A540" s="100"/>
      <c r="B540" s="100"/>
      <c r="C540" s="100"/>
      <c r="D540" s="103"/>
      <c r="E540" s="100"/>
      <c r="F540" s="100"/>
      <c r="G540" s="100"/>
      <c r="H540" s="100"/>
      <c r="I540" s="103"/>
      <c r="J540" s="100"/>
      <c r="K540" s="100"/>
      <c r="L540" s="101"/>
      <c r="M540" s="102"/>
      <c r="N540" s="103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1"/>
      <c r="AI540" s="100"/>
      <c r="AJ540" s="100"/>
      <c r="AK540" s="100"/>
      <c r="AL540" s="100"/>
      <c r="AM540" s="100"/>
      <c r="AN540" s="100"/>
      <c r="AO540" s="100"/>
      <c r="AP540" s="100"/>
      <c r="AQ540" s="100"/>
      <c r="AR540" s="100"/>
      <c r="AS540" s="100"/>
      <c r="AT540" s="100"/>
      <c r="AU540" s="100"/>
      <c r="AV540" s="100"/>
      <c r="AW540" s="100"/>
      <c r="AX540" s="100"/>
      <c r="AY540" s="100"/>
      <c r="AZ540" s="100"/>
      <c r="BA540" s="100"/>
      <c r="BB540" s="100"/>
      <c r="BC540" s="100"/>
      <c r="BD540" s="100"/>
      <c r="BE540" s="100"/>
      <c r="BF540" s="100"/>
      <c r="BG540" s="100"/>
      <c r="BH540" s="100"/>
      <c r="BI540" s="100"/>
      <c r="BJ540" s="100"/>
      <c r="BK540" s="100"/>
      <c r="BL540" s="100"/>
      <c r="BM540" s="100"/>
      <c r="BN540" s="100"/>
      <c r="BO540" s="100"/>
      <c r="BP540" s="100"/>
      <c r="BQ540" s="100"/>
      <c r="BR540" s="100"/>
      <c r="BS540" s="100"/>
      <c r="BT540" s="100"/>
      <c r="BU540" s="100"/>
      <c r="BV540" s="100"/>
      <c r="BW540" s="100"/>
      <c r="BX540" s="100"/>
      <c r="BY540" s="100"/>
      <c r="BZ540" s="100"/>
      <c r="CA540" s="101"/>
      <c r="CB540" s="100"/>
      <c r="CC540" s="104"/>
      <c r="CD540" s="104"/>
      <c r="CE540" s="104"/>
      <c r="CF540" s="104"/>
      <c r="CG540" s="104"/>
      <c r="CH540" s="104"/>
      <c r="CI540" s="104"/>
      <c r="CJ540" s="104"/>
      <c r="CK540" s="104"/>
      <c r="CL540" s="104"/>
      <c r="CM540" s="104"/>
      <c r="CN540" s="104"/>
      <c r="CO540" s="104"/>
      <c r="CP540" s="104"/>
      <c r="CQ540" s="104"/>
      <c r="CR540" s="104"/>
      <c r="CS540" s="104"/>
      <c r="CT540" s="104"/>
      <c r="CU540" s="104"/>
      <c r="CV540" s="104"/>
      <c r="CW540" s="104"/>
      <c r="CX540" s="100"/>
      <c r="CY540" s="100"/>
      <c r="CZ540" s="100"/>
      <c r="DA540" s="100"/>
    </row>
    <row r="541">
      <c r="A541" s="100"/>
      <c r="B541" s="100"/>
      <c r="C541" s="100"/>
      <c r="D541" s="103"/>
      <c r="E541" s="100"/>
      <c r="F541" s="100"/>
      <c r="G541" s="100"/>
      <c r="H541" s="100"/>
      <c r="I541" s="103"/>
      <c r="J541" s="100"/>
      <c r="K541" s="100"/>
      <c r="L541" s="101"/>
      <c r="M541" s="102"/>
      <c r="N541" s="103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1"/>
      <c r="AI541" s="100"/>
      <c r="AJ541" s="100"/>
      <c r="AK541" s="100"/>
      <c r="AL541" s="100"/>
      <c r="AM541" s="100"/>
      <c r="AN541" s="100"/>
      <c r="AO541" s="100"/>
      <c r="AP541" s="100"/>
      <c r="AQ541" s="100"/>
      <c r="AR541" s="100"/>
      <c r="AS541" s="100"/>
      <c r="AT541" s="100"/>
      <c r="AU541" s="100"/>
      <c r="AV541" s="100"/>
      <c r="AW541" s="100"/>
      <c r="AX541" s="100"/>
      <c r="AY541" s="100"/>
      <c r="AZ541" s="100"/>
      <c r="BA541" s="100"/>
      <c r="BB541" s="100"/>
      <c r="BC541" s="100"/>
      <c r="BD541" s="100"/>
      <c r="BE541" s="100"/>
      <c r="BF541" s="100"/>
      <c r="BG541" s="100"/>
      <c r="BH541" s="100"/>
      <c r="BI541" s="100"/>
      <c r="BJ541" s="100"/>
      <c r="BK541" s="100"/>
      <c r="BL541" s="100"/>
      <c r="BM541" s="100"/>
      <c r="BN541" s="100"/>
      <c r="BO541" s="100"/>
      <c r="BP541" s="100"/>
      <c r="BQ541" s="100"/>
      <c r="BR541" s="100"/>
      <c r="BS541" s="100"/>
      <c r="BT541" s="100"/>
      <c r="BU541" s="100"/>
      <c r="BV541" s="100"/>
      <c r="BW541" s="100"/>
      <c r="BX541" s="100"/>
      <c r="BY541" s="100"/>
      <c r="BZ541" s="100"/>
      <c r="CA541" s="101"/>
      <c r="CB541" s="100"/>
      <c r="CC541" s="104"/>
      <c r="CD541" s="104"/>
      <c r="CE541" s="104"/>
      <c r="CF541" s="104"/>
      <c r="CG541" s="104"/>
      <c r="CH541" s="104"/>
      <c r="CI541" s="104"/>
      <c r="CJ541" s="104"/>
      <c r="CK541" s="104"/>
      <c r="CL541" s="104"/>
      <c r="CM541" s="104"/>
      <c r="CN541" s="104"/>
      <c r="CO541" s="104"/>
      <c r="CP541" s="104"/>
      <c r="CQ541" s="104"/>
      <c r="CR541" s="104"/>
      <c r="CS541" s="104"/>
      <c r="CT541" s="104"/>
      <c r="CU541" s="104"/>
      <c r="CV541" s="104"/>
      <c r="CW541" s="104"/>
      <c r="CX541" s="100"/>
      <c r="CY541" s="100"/>
      <c r="CZ541" s="100"/>
      <c r="DA541" s="100"/>
    </row>
    <row r="542">
      <c r="A542" s="100"/>
      <c r="B542" s="100"/>
      <c r="C542" s="100"/>
      <c r="D542" s="103"/>
      <c r="E542" s="100"/>
      <c r="F542" s="100"/>
      <c r="G542" s="100"/>
      <c r="H542" s="100"/>
      <c r="I542" s="103"/>
      <c r="J542" s="100"/>
      <c r="K542" s="100"/>
      <c r="L542" s="101"/>
      <c r="M542" s="102"/>
      <c r="N542" s="103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1"/>
      <c r="AI542" s="100"/>
      <c r="AJ542" s="100"/>
      <c r="AK542" s="100"/>
      <c r="AL542" s="100"/>
      <c r="AM542" s="100"/>
      <c r="AN542" s="100"/>
      <c r="AO542" s="100"/>
      <c r="AP542" s="100"/>
      <c r="AQ542" s="100"/>
      <c r="AR542" s="100"/>
      <c r="AS542" s="100"/>
      <c r="AT542" s="100"/>
      <c r="AU542" s="100"/>
      <c r="AV542" s="100"/>
      <c r="AW542" s="100"/>
      <c r="AX542" s="100"/>
      <c r="AY542" s="100"/>
      <c r="AZ542" s="100"/>
      <c r="BA542" s="100"/>
      <c r="BB542" s="100"/>
      <c r="BC542" s="100"/>
      <c r="BD542" s="100"/>
      <c r="BE542" s="100"/>
      <c r="BF542" s="100"/>
      <c r="BG542" s="100"/>
      <c r="BH542" s="100"/>
      <c r="BI542" s="100"/>
      <c r="BJ542" s="100"/>
      <c r="BK542" s="100"/>
      <c r="BL542" s="100"/>
      <c r="BM542" s="100"/>
      <c r="BN542" s="100"/>
      <c r="BO542" s="100"/>
      <c r="BP542" s="100"/>
      <c r="BQ542" s="100"/>
      <c r="BR542" s="100"/>
      <c r="BS542" s="100"/>
      <c r="BT542" s="100"/>
      <c r="BU542" s="100"/>
      <c r="BV542" s="100"/>
      <c r="BW542" s="100"/>
      <c r="BX542" s="100"/>
      <c r="BY542" s="100"/>
      <c r="BZ542" s="100"/>
      <c r="CA542" s="101"/>
      <c r="CB542" s="100"/>
      <c r="CC542" s="104"/>
      <c r="CD542" s="104"/>
      <c r="CE542" s="104"/>
      <c r="CF542" s="104"/>
      <c r="CG542" s="104"/>
      <c r="CH542" s="104"/>
      <c r="CI542" s="104"/>
      <c r="CJ542" s="104"/>
      <c r="CK542" s="104"/>
      <c r="CL542" s="104"/>
      <c r="CM542" s="104"/>
      <c r="CN542" s="104"/>
      <c r="CO542" s="104"/>
      <c r="CP542" s="104"/>
      <c r="CQ542" s="104"/>
      <c r="CR542" s="104"/>
      <c r="CS542" s="104"/>
      <c r="CT542" s="104"/>
      <c r="CU542" s="104"/>
      <c r="CV542" s="104"/>
      <c r="CW542" s="104"/>
      <c r="CX542" s="100"/>
      <c r="CY542" s="100"/>
      <c r="CZ542" s="100"/>
      <c r="DA542" s="100"/>
    </row>
    <row r="543">
      <c r="A543" s="100"/>
      <c r="B543" s="100"/>
      <c r="C543" s="100"/>
      <c r="D543" s="103"/>
      <c r="E543" s="100"/>
      <c r="F543" s="100"/>
      <c r="G543" s="100"/>
      <c r="H543" s="100"/>
      <c r="I543" s="103"/>
      <c r="J543" s="100"/>
      <c r="K543" s="100"/>
      <c r="L543" s="101"/>
      <c r="M543" s="102"/>
      <c r="N543" s="103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1"/>
      <c r="AI543" s="100"/>
      <c r="AJ543" s="100"/>
      <c r="AK543" s="100"/>
      <c r="AL543" s="100"/>
      <c r="AM543" s="100"/>
      <c r="AN543" s="100"/>
      <c r="AO543" s="100"/>
      <c r="AP543" s="100"/>
      <c r="AQ543" s="100"/>
      <c r="AR543" s="100"/>
      <c r="AS543" s="100"/>
      <c r="AT543" s="100"/>
      <c r="AU543" s="100"/>
      <c r="AV543" s="100"/>
      <c r="AW543" s="100"/>
      <c r="AX543" s="100"/>
      <c r="AY543" s="100"/>
      <c r="AZ543" s="100"/>
      <c r="BA543" s="100"/>
      <c r="BB543" s="100"/>
      <c r="BC543" s="100"/>
      <c r="BD543" s="100"/>
      <c r="BE543" s="100"/>
      <c r="BF543" s="100"/>
      <c r="BG543" s="100"/>
      <c r="BH543" s="100"/>
      <c r="BI543" s="100"/>
      <c r="BJ543" s="100"/>
      <c r="BK543" s="100"/>
      <c r="BL543" s="100"/>
      <c r="BM543" s="100"/>
      <c r="BN543" s="100"/>
      <c r="BO543" s="100"/>
      <c r="BP543" s="100"/>
      <c r="BQ543" s="100"/>
      <c r="BR543" s="100"/>
      <c r="BS543" s="100"/>
      <c r="BT543" s="100"/>
      <c r="BU543" s="100"/>
      <c r="BV543" s="100"/>
      <c r="BW543" s="100"/>
      <c r="BX543" s="100"/>
      <c r="BY543" s="100"/>
      <c r="BZ543" s="100"/>
      <c r="CA543" s="101"/>
      <c r="CB543" s="100"/>
      <c r="CC543" s="104"/>
      <c r="CD543" s="104"/>
      <c r="CE543" s="104"/>
      <c r="CF543" s="104"/>
      <c r="CG543" s="104"/>
      <c r="CH543" s="104"/>
      <c r="CI543" s="104"/>
      <c r="CJ543" s="104"/>
      <c r="CK543" s="104"/>
      <c r="CL543" s="104"/>
      <c r="CM543" s="104"/>
      <c r="CN543" s="104"/>
      <c r="CO543" s="104"/>
      <c r="CP543" s="104"/>
      <c r="CQ543" s="104"/>
      <c r="CR543" s="104"/>
      <c r="CS543" s="104"/>
      <c r="CT543" s="104"/>
      <c r="CU543" s="104"/>
      <c r="CV543" s="104"/>
      <c r="CW543" s="104"/>
      <c r="CX543" s="100"/>
      <c r="CY543" s="100"/>
      <c r="CZ543" s="100"/>
      <c r="DA543" s="100"/>
    </row>
    <row r="544">
      <c r="A544" s="100"/>
      <c r="B544" s="100"/>
      <c r="C544" s="100"/>
      <c r="D544" s="103"/>
      <c r="E544" s="100"/>
      <c r="F544" s="100"/>
      <c r="G544" s="100"/>
      <c r="H544" s="100"/>
      <c r="I544" s="103"/>
      <c r="J544" s="100"/>
      <c r="K544" s="100"/>
      <c r="L544" s="101"/>
      <c r="M544" s="102"/>
      <c r="N544" s="103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1"/>
      <c r="AI544" s="100"/>
      <c r="AJ544" s="100"/>
      <c r="AK544" s="100"/>
      <c r="AL544" s="100"/>
      <c r="AM544" s="100"/>
      <c r="AN544" s="100"/>
      <c r="AO544" s="100"/>
      <c r="AP544" s="100"/>
      <c r="AQ544" s="100"/>
      <c r="AR544" s="100"/>
      <c r="AS544" s="100"/>
      <c r="AT544" s="100"/>
      <c r="AU544" s="100"/>
      <c r="AV544" s="100"/>
      <c r="AW544" s="100"/>
      <c r="AX544" s="100"/>
      <c r="AY544" s="100"/>
      <c r="AZ544" s="100"/>
      <c r="BA544" s="100"/>
      <c r="BB544" s="100"/>
      <c r="BC544" s="100"/>
      <c r="BD544" s="100"/>
      <c r="BE544" s="100"/>
      <c r="BF544" s="100"/>
      <c r="BG544" s="100"/>
      <c r="BH544" s="100"/>
      <c r="BI544" s="100"/>
      <c r="BJ544" s="100"/>
      <c r="BK544" s="100"/>
      <c r="BL544" s="100"/>
      <c r="BM544" s="100"/>
      <c r="BN544" s="100"/>
      <c r="BO544" s="100"/>
      <c r="BP544" s="100"/>
      <c r="BQ544" s="100"/>
      <c r="BR544" s="100"/>
      <c r="BS544" s="100"/>
      <c r="BT544" s="100"/>
      <c r="BU544" s="100"/>
      <c r="BV544" s="100"/>
      <c r="BW544" s="100"/>
      <c r="BX544" s="100"/>
      <c r="BY544" s="100"/>
      <c r="BZ544" s="100"/>
      <c r="CA544" s="101"/>
      <c r="CB544" s="100"/>
      <c r="CC544" s="104"/>
      <c r="CD544" s="104"/>
      <c r="CE544" s="104"/>
      <c r="CF544" s="104"/>
      <c r="CG544" s="104"/>
      <c r="CH544" s="104"/>
      <c r="CI544" s="104"/>
      <c r="CJ544" s="104"/>
      <c r="CK544" s="104"/>
      <c r="CL544" s="104"/>
      <c r="CM544" s="104"/>
      <c r="CN544" s="104"/>
      <c r="CO544" s="104"/>
      <c r="CP544" s="104"/>
      <c r="CQ544" s="104"/>
      <c r="CR544" s="104"/>
      <c r="CS544" s="104"/>
      <c r="CT544" s="104"/>
      <c r="CU544" s="104"/>
      <c r="CV544" s="104"/>
      <c r="CW544" s="104"/>
      <c r="CX544" s="100"/>
      <c r="CY544" s="100"/>
      <c r="CZ544" s="100"/>
      <c r="DA544" s="100"/>
    </row>
    <row r="545">
      <c r="A545" s="100"/>
      <c r="B545" s="100"/>
      <c r="C545" s="100"/>
      <c r="D545" s="103"/>
      <c r="E545" s="100"/>
      <c r="F545" s="100"/>
      <c r="G545" s="100"/>
      <c r="H545" s="100"/>
      <c r="I545" s="103"/>
      <c r="J545" s="100"/>
      <c r="K545" s="100"/>
      <c r="L545" s="101"/>
      <c r="M545" s="102"/>
      <c r="N545" s="103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1"/>
      <c r="AI545" s="100"/>
      <c r="AJ545" s="100"/>
      <c r="AK545" s="100"/>
      <c r="AL545" s="100"/>
      <c r="AM545" s="100"/>
      <c r="AN545" s="100"/>
      <c r="AO545" s="100"/>
      <c r="AP545" s="100"/>
      <c r="AQ545" s="100"/>
      <c r="AR545" s="100"/>
      <c r="AS545" s="100"/>
      <c r="AT545" s="100"/>
      <c r="AU545" s="100"/>
      <c r="AV545" s="100"/>
      <c r="AW545" s="100"/>
      <c r="AX545" s="100"/>
      <c r="AY545" s="100"/>
      <c r="AZ545" s="100"/>
      <c r="BA545" s="100"/>
      <c r="BB545" s="100"/>
      <c r="BC545" s="100"/>
      <c r="BD545" s="100"/>
      <c r="BE545" s="100"/>
      <c r="BF545" s="100"/>
      <c r="BG545" s="100"/>
      <c r="BH545" s="100"/>
      <c r="BI545" s="100"/>
      <c r="BJ545" s="100"/>
      <c r="BK545" s="100"/>
      <c r="BL545" s="100"/>
      <c r="BM545" s="100"/>
      <c r="BN545" s="100"/>
      <c r="BO545" s="100"/>
      <c r="BP545" s="100"/>
      <c r="BQ545" s="100"/>
      <c r="BR545" s="100"/>
      <c r="BS545" s="100"/>
      <c r="BT545" s="100"/>
      <c r="BU545" s="100"/>
      <c r="BV545" s="100"/>
      <c r="BW545" s="100"/>
      <c r="BX545" s="100"/>
      <c r="BY545" s="100"/>
      <c r="BZ545" s="100"/>
      <c r="CA545" s="101"/>
      <c r="CB545" s="100"/>
      <c r="CC545" s="104"/>
      <c r="CD545" s="104"/>
      <c r="CE545" s="104"/>
      <c r="CF545" s="104"/>
      <c r="CG545" s="104"/>
      <c r="CH545" s="104"/>
      <c r="CI545" s="104"/>
      <c r="CJ545" s="104"/>
      <c r="CK545" s="104"/>
      <c r="CL545" s="104"/>
      <c r="CM545" s="104"/>
      <c r="CN545" s="104"/>
      <c r="CO545" s="104"/>
      <c r="CP545" s="104"/>
      <c r="CQ545" s="104"/>
      <c r="CR545" s="104"/>
      <c r="CS545" s="104"/>
      <c r="CT545" s="104"/>
      <c r="CU545" s="104"/>
      <c r="CV545" s="104"/>
      <c r="CW545" s="104"/>
      <c r="CX545" s="100"/>
      <c r="CY545" s="100"/>
      <c r="CZ545" s="100"/>
      <c r="DA545" s="100"/>
    </row>
    <row r="546">
      <c r="A546" s="100"/>
      <c r="B546" s="100"/>
      <c r="C546" s="100"/>
      <c r="D546" s="103"/>
      <c r="E546" s="100"/>
      <c r="F546" s="100"/>
      <c r="G546" s="100"/>
      <c r="H546" s="100"/>
      <c r="I546" s="103"/>
      <c r="J546" s="100"/>
      <c r="K546" s="100"/>
      <c r="L546" s="101"/>
      <c r="M546" s="102"/>
      <c r="N546" s="103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1"/>
      <c r="AI546" s="100"/>
      <c r="AJ546" s="100"/>
      <c r="AK546" s="100"/>
      <c r="AL546" s="100"/>
      <c r="AM546" s="100"/>
      <c r="AN546" s="100"/>
      <c r="AO546" s="100"/>
      <c r="AP546" s="100"/>
      <c r="AQ546" s="100"/>
      <c r="AR546" s="100"/>
      <c r="AS546" s="100"/>
      <c r="AT546" s="100"/>
      <c r="AU546" s="100"/>
      <c r="AV546" s="100"/>
      <c r="AW546" s="100"/>
      <c r="AX546" s="100"/>
      <c r="AY546" s="100"/>
      <c r="AZ546" s="100"/>
      <c r="BA546" s="100"/>
      <c r="BB546" s="100"/>
      <c r="BC546" s="100"/>
      <c r="BD546" s="100"/>
      <c r="BE546" s="100"/>
      <c r="BF546" s="100"/>
      <c r="BG546" s="100"/>
      <c r="BH546" s="100"/>
      <c r="BI546" s="100"/>
      <c r="BJ546" s="100"/>
      <c r="BK546" s="100"/>
      <c r="BL546" s="100"/>
      <c r="BM546" s="100"/>
      <c r="BN546" s="100"/>
      <c r="BO546" s="100"/>
      <c r="BP546" s="100"/>
      <c r="BQ546" s="100"/>
      <c r="BR546" s="100"/>
      <c r="BS546" s="100"/>
      <c r="BT546" s="100"/>
      <c r="BU546" s="100"/>
      <c r="BV546" s="100"/>
      <c r="BW546" s="100"/>
      <c r="BX546" s="100"/>
      <c r="BY546" s="100"/>
      <c r="BZ546" s="100"/>
      <c r="CA546" s="101"/>
      <c r="CB546" s="100"/>
      <c r="CC546" s="104"/>
      <c r="CD546" s="104"/>
      <c r="CE546" s="104"/>
      <c r="CF546" s="104"/>
      <c r="CG546" s="104"/>
      <c r="CH546" s="104"/>
      <c r="CI546" s="104"/>
      <c r="CJ546" s="104"/>
      <c r="CK546" s="104"/>
      <c r="CL546" s="104"/>
      <c r="CM546" s="104"/>
      <c r="CN546" s="104"/>
      <c r="CO546" s="104"/>
      <c r="CP546" s="104"/>
      <c r="CQ546" s="104"/>
      <c r="CR546" s="104"/>
      <c r="CS546" s="104"/>
      <c r="CT546" s="104"/>
      <c r="CU546" s="104"/>
      <c r="CV546" s="104"/>
      <c r="CW546" s="104"/>
      <c r="CX546" s="100"/>
      <c r="CY546" s="100"/>
      <c r="CZ546" s="100"/>
      <c r="DA546" s="100"/>
    </row>
    <row r="547">
      <c r="A547" s="100"/>
      <c r="B547" s="100"/>
      <c r="C547" s="100"/>
      <c r="D547" s="103"/>
      <c r="E547" s="100"/>
      <c r="F547" s="100"/>
      <c r="G547" s="100"/>
      <c r="H547" s="100"/>
      <c r="I547" s="103"/>
      <c r="J547" s="100"/>
      <c r="K547" s="100"/>
      <c r="L547" s="101"/>
      <c r="M547" s="102"/>
      <c r="N547" s="103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1"/>
      <c r="AI547" s="100"/>
      <c r="AJ547" s="100"/>
      <c r="AK547" s="100"/>
      <c r="AL547" s="100"/>
      <c r="AM547" s="100"/>
      <c r="AN547" s="100"/>
      <c r="AO547" s="100"/>
      <c r="AP547" s="100"/>
      <c r="AQ547" s="100"/>
      <c r="AR547" s="100"/>
      <c r="AS547" s="100"/>
      <c r="AT547" s="100"/>
      <c r="AU547" s="100"/>
      <c r="AV547" s="100"/>
      <c r="AW547" s="100"/>
      <c r="AX547" s="100"/>
      <c r="AY547" s="100"/>
      <c r="AZ547" s="100"/>
      <c r="BA547" s="100"/>
      <c r="BB547" s="100"/>
      <c r="BC547" s="100"/>
      <c r="BD547" s="100"/>
      <c r="BE547" s="100"/>
      <c r="BF547" s="100"/>
      <c r="BG547" s="100"/>
      <c r="BH547" s="100"/>
      <c r="BI547" s="100"/>
      <c r="BJ547" s="100"/>
      <c r="BK547" s="100"/>
      <c r="BL547" s="100"/>
      <c r="BM547" s="100"/>
      <c r="BN547" s="100"/>
      <c r="BO547" s="100"/>
      <c r="BP547" s="100"/>
      <c r="BQ547" s="100"/>
      <c r="BR547" s="100"/>
      <c r="BS547" s="100"/>
      <c r="BT547" s="100"/>
      <c r="BU547" s="100"/>
      <c r="BV547" s="100"/>
      <c r="BW547" s="100"/>
      <c r="BX547" s="100"/>
      <c r="BY547" s="100"/>
      <c r="BZ547" s="100"/>
      <c r="CA547" s="101"/>
      <c r="CB547" s="100"/>
      <c r="CC547" s="104"/>
      <c r="CD547" s="104"/>
      <c r="CE547" s="104"/>
      <c r="CF547" s="104"/>
      <c r="CG547" s="104"/>
      <c r="CH547" s="104"/>
      <c r="CI547" s="104"/>
      <c r="CJ547" s="104"/>
      <c r="CK547" s="104"/>
      <c r="CL547" s="104"/>
      <c r="CM547" s="104"/>
      <c r="CN547" s="104"/>
      <c r="CO547" s="104"/>
      <c r="CP547" s="104"/>
      <c r="CQ547" s="104"/>
      <c r="CR547" s="104"/>
      <c r="CS547" s="104"/>
      <c r="CT547" s="104"/>
      <c r="CU547" s="104"/>
      <c r="CV547" s="104"/>
      <c r="CW547" s="104"/>
      <c r="CX547" s="100"/>
      <c r="CY547" s="100"/>
      <c r="CZ547" s="100"/>
      <c r="DA547" s="100"/>
    </row>
    <row r="548">
      <c r="A548" s="100"/>
      <c r="B548" s="100"/>
      <c r="C548" s="100"/>
      <c r="D548" s="103"/>
      <c r="E548" s="100"/>
      <c r="F548" s="100"/>
      <c r="G548" s="100"/>
      <c r="H548" s="100"/>
      <c r="I548" s="103"/>
      <c r="J548" s="100"/>
      <c r="K548" s="100"/>
      <c r="L548" s="101"/>
      <c r="M548" s="102"/>
      <c r="N548" s="103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1"/>
      <c r="AI548" s="100"/>
      <c r="AJ548" s="100"/>
      <c r="AK548" s="100"/>
      <c r="AL548" s="100"/>
      <c r="AM548" s="100"/>
      <c r="AN548" s="100"/>
      <c r="AO548" s="100"/>
      <c r="AP548" s="100"/>
      <c r="AQ548" s="100"/>
      <c r="AR548" s="100"/>
      <c r="AS548" s="100"/>
      <c r="AT548" s="100"/>
      <c r="AU548" s="100"/>
      <c r="AV548" s="100"/>
      <c r="AW548" s="100"/>
      <c r="AX548" s="100"/>
      <c r="AY548" s="100"/>
      <c r="AZ548" s="100"/>
      <c r="BA548" s="100"/>
      <c r="BB548" s="100"/>
      <c r="BC548" s="100"/>
      <c r="BD548" s="100"/>
      <c r="BE548" s="100"/>
      <c r="BF548" s="100"/>
      <c r="BG548" s="100"/>
      <c r="BH548" s="100"/>
      <c r="BI548" s="100"/>
      <c r="BJ548" s="100"/>
      <c r="BK548" s="100"/>
      <c r="BL548" s="100"/>
      <c r="BM548" s="100"/>
      <c r="BN548" s="100"/>
      <c r="BO548" s="100"/>
      <c r="BP548" s="100"/>
      <c r="BQ548" s="100"/>
      <c r="BR548" s="100"/>
      <c r="BS548" s="100"/>
      <c r="BT548" s="100"/>
      <c r="BU548" s="100"/>
      <c r="BV548" s="100"/>
      <c r="BW548" s="100"/>
      <c r="BX548" s="100"/>
      <c r="BY548" s="100"/>
      <c r="BZ548" s="100"/>
      <c r="CA548" s="101"/>
      <c r="CB548" s="100"/>
      <c r="CC548" s="104"/>
      <c r="CD548" s="104"/>
      <c r="CE548" s="104"/>
      <c r="CF548" s="104"/>
      <c r="CG548" s="104"/>
      <c r="CH548" s="104"/>
      <c r="CI548" s="104"/>
      <c r="CJ548" s="104"/>
      <c r="CK548" s="104"/>
      <c r="CL548" s="104"/>
      <c r="CM548" s="104"/>
      <c r="CN548" s="104"/>
      <c r="CO548" s="104"/>
      <c r="CP548" s="104"/>
      <c r="CQ548" s="104"/>
      <c r="CR548" s="104"/>
      <c r="CS548" s="104"/>
      <c r="CT548" s="104"/>
      <c r="CU548" s="104"/>
      <c r="CV548" s="104"/>
      <c r="CW548" s="104"/>
      <c r="CX548" s="100"/>
      <c r="CY548" s="100"/>
      <c r="CZ548" s="100"/>
      <c r="DA548" s="100"/>
    </row>
    <row r="549" ht="15.75" customHeight="1">
      <c r="A549" s="100"/>
      <c r="B549" s="100"/>
      <c r="C549" s="100"/>
      <c r="D549" s="103"/>
      <c r="E549" s="100"/>
      <c r="F549" s="100"/>
      <c r="G549" s="100"/>
      <c r="H549" s="100"/>
      <c r="I549" s="103"/>
      <c r="J549" s="100"/>
      <c r="K549" s="100"/>
      <c r="L549" s="101"/>
      <c r="M549" s="102"/>
      <c r="N549" s="103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1"/>
      <c r="AI549" s="100"/>
      <c r="AJ549" s="100"/>
      <c r="AK549" s="100"/>
      <c r="AL549" s="100"/>
      <c r="AM549" s="100"/>
      <c r="AN549" s="100"/>
      <c r="AO549" s="100"/>
      <c r="AP549" s="100"/>
      <c r="AQ549" s="100"/>
      <c r="AR549" s="100"/>
      <c r="AS549" s="100"/>
      <c r="AT549" s="100"/>
      <c r="AU549" s="100"/>
      <c r="AV549" s="100"/>
      <c r="AW549" s="100"/>
      <c r="AX549" s="100"/>
      <c r="AY549" s="100"/>
      <c r="AZ549" s="100"/>
      <c r="BA549" s="100"/>
      <c r="BB549" s="100"/>
      <c r="BC549" s="100"/>
      <c r="BD549" s="100"/>
      <c r="BE549" s="100"/>
      <c r="BF549" s="100"/>
      <c r="BG549" s="100"/>
      <c r="BH549" s="100"/>
      <c r="BI549" s="100"/>
      <c r="BJ549" s="100"/>
      <c r="BK549" s="100"/>
      <c r="BL549" s="100"/>
      <c r="BM549" s="100"/>
      <c r="BN549" s="100"/>
      <c r="BO549" s="100"/>
      <c r="BP549" s="100"/>
      <c r="BQ549" s="100"/>
      <c r="BR549" s="100"/>
      <c r="BS549" s="100"/>
      <c r="BT549" s="100"/>
      <c r="BU549" s="100"/>
      <c r="BV549" s="100"/>
      <c r="BW549" s="100"/>
      <c r="BX549" s="100"/>
      <c r="BY549" s="100"/>
      <c r="BZ549" s="100"/>
      <c r="CA549" s="101"/>
      <c r="CB549" s="100"/>
      <c r="CC549" s="104"/>
      <c r="CD549" s="104"/>
      <c r="CE549" s="104"/>
      <c r="CF549" s="104"/>
      <c r="CG549" s="104"/>
      <c r="CH549" s="104"/>
      <c r="CI549" s="104"/>
      <c r="CJ549" s="104"/>
      <c r="CK549" s="104"/>
      <c r="CL549" s="104"/>
      <c r="CM549" s="104"/>
      <c r="CN549" s="104"/>
      <c r="CO549" s="104"/>
      <c r="CP549" s="104"/>
      <c r="CQ549" s="104"/>
      <c r="CR549" s="104"/>
      <c r="CS549" s="104"/>
      <c r="CT549" s="104"/>
      <c r="CU549" s="104"/>
      <c r="CV549" s="104"/>
      <c r="CW549" s="104"/>
      <c r="CX549" s="100"/>
      <c r="CY549" s="100"/>
      <c r="CZ549" s="100"/>
      <c r="DA549" s="100"/>
    </row>
    <row r="550" ht="15.75" customHeight="1">
      <c r="A550" s="100"/>
      <c r="B550" s="100"/>
      <c r="C550" s="100"/>
      <c r="D550" s="103"/>
      <c r="E550" s="100"/>
      <c r="F550" s="100"/>
      <c r="G550" s="100"/>
      <c r="H550" s="100"/>
      <c r="I550" s="103"/>
      <c r="J550" s="100"/>
      <c r="K550" s="100"/>
      <c r="L550" s="101"/>
      <c r="M550" s="102"/>
      <c r="N550" s="103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1"/>
      <c r="AI550" s="100"/>
      <c r="AJ550" s="100"/>
      <c r="AK550" s="100"/>
      <c r="AL550" s="100"/>
      <c r="AM550" s="100"/>
      <c r="AN550" s="100"/>
      <c r="AO550" s="100"/>
      <c r="AP550" s="100"/>
      <c r="AQ550" s="100"/>
      <c r="AR550" s="100"/>
      <c r="AS550" s="100"/>
      <c r="AT550" s="100"/>
      <c r="AU550" s="100"/>
      <c r="AV550" s="100"/>
      <c r="AW550" s="100"/>
      <c r="AX550" s="100"/>
      <c r="AY550" s="100"/>
      <c r="AZ550" s="100"/>
      <c r="BA550" s="100"/>
      <c r="BB550" s="100"/>
      <c r="BC550" s="100"/>
      <c r="BD550" s="100"/>
      <c r="BE550" s="100"/>
      <c r="BF550" s="100"/>
      <c r="BG550" s="100"/>
      <c r="BH550" s="100"/>
      <c r="BI550" s="100"/>
      <c r="BJ550" s="100"/>
      <c r="BK550" s="100"/>
      <c r="BL550" s="100"/>
      <c r="BM550" s="100"/>
      <c r="BN550" s="100"/>
      <c r="BO550" s="100"/>
      <c r="BP550" s="100"/>
      <c r="BQ550" s="100"/>
      <c r="BR550" s="100"/>
      <c r="BS550" s="100"/>
      <c r="BT550" s="100"/>
      <c r="BU550" s="100"/>
      <c r="BV550" s="100"/>
      <c r="BW550" s="100"/>
      <c r="BX550" s="100"/>
      <c r="BY550" s="100"/>
      <c r="BZ550" s="100"/>
      <c r="CA550" s="101"/>
      <c r="CB550" s="100"/>
      <c r="CC550" s="104"/>
      <c r="CD550" s="104"/>
      <c r="CE550" s="104"/>
      <c r="CF550" s="104"/>
      <c r="CG550" s="104"/>
      <c r="CH550" s="104"/>
      <c r="CI550" s="104"/>
      <c r="CJ550" s="104"/>
      <c r="CK550" s="104"/>
      <c r="CL550" s="104"/>
      <c r="CM550" s="104"/>
      <c r="CN550" s="104"/>
      <c r="CO550" s="104"/>
      <c r="CP550" s="104"/>
      <c r="CQ550" s="104"/>
      <c r="CR550" s="104"/>
      <c r="CS550" s="104"/>
      <c r="CT550" s="104"/>
      <c r="CU550" s="104"/>
      <c r="CV550" s="104"/>
      <c r="CW550" s="104"/>
      <c r="CX550" s="100"/>
      <c r="CY550" s="100"/>
      <c r="CZ550" s="100"/>
      <c r="DA550" s="100"/>
    </row>
    <row r="551" ht="15.75" customHeight="1">
      <c r="A551" s="100"/>
      <c r="B551" s="100"/>
      <c r="C551" s="100"/>
      <c r="D551" s="103"/>
      <c r="E551" s="100"/>
      <c r="F551" s="100"/>
      <c r="G551" s="100"/>
      <c r="H551" s="100"/>
      <c r="I551" s="103"/>
      <c r="J551" s="100"/>
      <c r="K551" s="100"/>
      <c r="L551" s="101"/>
      <c r="M551" s="102"/>
      <c r="N551" s="103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1"/>
      <c r="AI551" s="100"/>
      <c r="AJ551" s="100"/>
      <c r="AK551" s="100"/>
      <c r="AL551" s="100"/>
      <c r="AM551" s="100"/>
      <c r="AN551" s="100"/>
      <c r="AO551" s="100"/>
      <c r="AP551" s="100"/>
      <c r="AQ551" s="100"/>
      <c r="AR551" s="100"/>
      <c r="AS551" s="100"/>
      <c r="AT551" s="100"/>
      <c r="AU551" s="100"/>
      <c r="AV551" s="100"/>
      <c r="AW551" s="100"/>
      <c r="AX551" s="100"/>
      <c r="AY551" s="100"/>
      <c r="AZ551" s="100"/>
      <c r="BA551" s="100"/>
      <c r="BB551" s="100"/>
      <c r="BC551" s="100"/>
      <c r="BD551" s="100"/>
      <c r="BE551" s="100"/>
      <c r="BF551" s="100"/>
      <c r="BG551" s="100"/>
      <c r="BH551" s="100"/>
      <c r="BI551" s="100"/>
      <c r="BJ551" s="100"/>
      <c r="BK551" s="100"/>
      <c r="BL551" s="100"/>
      <c r="BM551" s="100"/>
      <c r="BN551" s="100"/>
      <c r="BO551" s="100"/>
      <c r="BP551" s="100"/>
      <c r="BQ551" s="100"/>
      <c r="BR551" s="100"/>
      <c r="BS551" s="100"/>
      <c r="BT551" s="100"/>
      <c r="BU551" s="100"/>
      <c r="BV551" s="100"/>
      <c r="BW551" s="100"/>
      <c r="BX551" s="100"/>
      <c r="BY551" s="100"/>
      <c r="BZ551" s="100"/>
      <c r="CA551" s="101"/>
      <c r="CB551" s="100"/>
      <c r="CC551" s="104"/>
      <c r="CD551" s="104"/>
      <c r="CE551" s="104"/>
      <c r="CF551" s="104"/>
      <c r="CG551" s="104"/>
      <c r="CH551" s="104"/>
      <c r="CI551" s="104"/>
      <c r="CJ551" s="104"/>
      <c r="CK551" s="104"/>
      <c r="CL551" s="104"/>
      <c r="CM551" s="104"/>
      <c r="CN551" s="104"/>
      <c r="CO551" s="104"/>
      <c r="CP551" s="104"/>
      <c r="CQ551" s="104"/>
      <c r="CR551" s="104"/>
      <c r="CS551" s="104"/>
      <c r="CT551" s="104"/>
      <c r="CU551" s="104"/>
      <c r="CV551" s="104"/>
      <c r="CW551" s="104"/>
      <c r="CX551" s="100"/>
      <c r="CY551" s="100"/>
      <c r="CZ551" s="100"/>
      <c r="DA551" s="100"/>
    </row>
    <row r="552" ht="15.75" customHeight="1">
      <c r="A552" s="100"/>
      <c r="B552" s="100"/>
      <c r="C552" s="100"/>
      <c r="D552" s="103"/>
      <c r="E552" s="100"/>
      <c r="F552" s="100"/>
      <c r="G552" s="100"/>
      <c r="H552" s="100"/>
      <c r="I552" s="103"/>
      <c r="J552" s="100"/>
      <c r="K552" s="100"/>
      <c r="L552" s="101"/>
      <c r="M552" s="102"/>
      <c r="N552" s="103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1"/>
      <c r="AI552" s="100"/>
      <c r="AJ552" s="100"/>
      <c r="AK552" s="100"/>
      <c r="AL552" s="100"/>
      <c r="AM552" s="100"/>
      <c r="AN552" s="100"/>
      <c r="AO552" s="100"/>
      <c r="AP552" s="100"/>
      <c r="AQ552" s="100"/>
      <c r="AR552" s="100"/>
      <c r="AS552" s="100"/>
      <c r="AT552" s="100"/>
      <c r="AU552" s="100"/>
      <c r="AV552" s="100"/>
      <c r="AW552" s="100"/>
      <c r="AX552" s="100"/>
      <c r="AY552" s="100"/>
      <c r="AZ552" s="100"/>
      <c r="BA552" s="100"/>
      <c r="BB552" s="100"/>
      <c r="BC552" s="100"/>
      <c r="BD552" s="100"/>
      <c r="BE552" s="100"/>
      <c r="BF552" s="100"/>
      <c r="BG552" s="100"/>
      <c r="BH552" s="100"/>
      <c r="BI552" s="100"/>
      <c r="BJ552" s="100"/>
      <c r="BK552" s="100"/>
      <c r="BL552" s="100"/>
      <c r="BM552" s="100"/>
      <c r="BN552" s="100"/>
      <c r="BO552" s="100"/>
      <c r="BP552" s="100"/>
      <c r="BQ552" s="100"/>
      <c r="BR552" s="100"/>
      <c r="BS552" s="100"/>
      <c r="BT552" s="100"/>
      <c r="BU552" s="100"/>
      <c r="BV552" s="100"/>
      <c r="BW552" s="100"/>
      <c r="BX552" s="100"/>
      <c r="BY552" s="100"/>
      <c r="BZ552" s="100"/>
      <c r="CA552" s="101"/>
      <c r="CB552" s="100"/>
      <c r="CC552" s="104"/>
      <c r="CD552" s="104"/>
      <c r="CE552" s="104"/>
      <c r="CF552" s="104"/>
      <c r="CG552" s="104"/>
      <c r="CH552" s="104"/>
      <c r="CI552" s="104"/>
      <c r="CJ552" s="104"/>
      <c r="CK552" s="104"/>
      <c r="CL552" s="104"/>
      <c r="CM552" s="104"/>
      <c r="CN552" s="104"/>
      <c r="CO552" s="104"/>
      <c r="CP552" s="104"/>
      <c r="CQ552" s="104"/>
      <c r="CR552" s="104"/>
      <c r="CS552" s="104"/>
      <c r="CT552" s="104"/>
      <c r="CU552" s="104"/>
      <c r="CV552" s="104"/>
      <c r="CW552" s="104"/>
      <c r="CX552" s="100"/>
      <c r="CY552" s="100"/>
      <c r="CZ552" s="100"/>
      <c r="DA552" s="100"/>
    </row>
    <row r="553" ht="15.75" customHeight="1">
      <c r="A553" s="100"/>
      <c r="B553" s="100"/>
      <c r="C553" s="100"/>
      <c r="D553" s="103"/>
      <c r="E553" s="100"/>
      <c r="F553" s="100"/>
      <c r="G553" s="100"/>
      <c r="H553" s="100"/>
      <c r="I553" s="103"/>
      <c r="J553" s="100"/>
      <c r="K553" s="100"/>
      <c r="L553" s="101"/>
      <c r="M553" s="102"/>
      <c r="N553" s="103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1"/>
      <c r="AI553" s="100"/>
      <c r="AJ553" s="100"/>
      <c r="AK553" s="100"/>
      <c r="AL553" s="100"/>
      <c r="AM553" s="100"/>
      <c r="AN553" s="100"/>
      <c r="AO553" s="100"/>
      <c r="AP553" s="100"/>
      <c r="AQ553" s="100"/>
      <c r="AR553" s="100"/>
      <c r="AS553" s="100"/>
      <c r="AT553" s="100"/>
      <c r="AU553" s="100"/>
      <c r="AV553" s="100"/>
      <c r="AW553" s="100"/>
      <c r="AX553" s="100"/>
      <c r="AY553" s="100"/>
      <c r="AZ553" s="100"/>
      <c r="BA553" s="100"/>
      <c r="BB553" s="100"/>
      <c r="BC553" s="100"/>
      <c r="BD553" s="100"/>
      <c r="BE553" s="100"/>
      <c r="BF553" s="100"/>
      <c r="BG553" s="100"/>
      <c r="BH553" s="100"/>
      <c r="BI553" s="100"/>
      <c r="BJ553" s="100"/>
      <c r="BK553" s="100"/>
      <c r="BL553" s="100"/>
      <c r="BM553" s="100"/>
      <c r="BN553" s="100"/>
      <c r="BO553" s="100"/>
      <c r="BP553" s="100"/>
      <c r="BQ553" s="100"/>
      <c r="BR553" s="100"/>
      <c r="BS553" s="100"/>
      <c r="BT553" s="100"/>
      <c r="BU553" s="100"/>
      <c r="BV553" s="100"/>
      <c r="BW553" s="100"/>
      <c r="BX553" s="100"/>
      <c r="BY553" s="100"/>
      <c r="BZ553" s="100"/>
      <c r="CA553" s="101"/>
      <c r="CB553" s="100"/>
      <c r="CC553" s="104"/>
      <c r="CD553" s="104"/>
      <c r="CE553" s="104"/>
      <c r="CF553" s="104"/>
      <c r="CG553" s="104"/>
      <c r="CH553" s="104"/>
      <c r="CI553" s="104"/>
      <c r="CJ553" s="104"/>
      <c r="CK553" s="104"/>
      <c r="CL553" s="104"/>
      <c r="CM553" s="104"/>
      <c r="CN553" s="104"/>
      <c r="CO553" s="104"/>
      <c r="CP553" s="104"/>
      <c r="CQ553" s="104"/>
      <c r="CR553" s="104"/>
      <c r="CS553" s="104"/>
      <c r="CT553" s="104"/>
      <c r="CU553" s="104"/>
      <c r="CV553" s="104"/>
      <c r="CW553" s="104"/>
      <c r="CX553" s="100"/>
      <c r="CY553" s="100"/>
      <c r="CZ553" s="100"/>
      <c r="DA553" s="100"/>
    </row>
    <row r="554" ht="15.75" customHeight="1">
      <c r="A554" s="100"/>
      <c r="B554" s="100"/>
      <c r="C554" s="100"/>
      <c r="D554" s="103"/>
      <c r="E554" s="100"/>
      <c r="F554" s="100"/>
      <c r="G554" s="100"/>
      <c r="H554" s="100"/>
      <c r="I554" s="103"/>
      <c r="J554" s="100"/>
      <c r="K554" s="100"/>
      <c r="L554" s="101"/>
      <c r="M554" s="102"/>
      <c r="N554" s="103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1"/>
      <c r="AI554" s="100"/>
      <c r="AJ554" s="100"/>
      <c r="AK554" s="100"/>
      <c r="AL554" s="100"/>
      <c r="AM554" s="100"/>
      <c r="AN554" s="100"/>
      <c r="AO554" s="100"/>
      <c r="AP554" s="100"/>
      <c r="AQ554" s="100"/>
      <c r="AR554" s="100"/>
      <c r="AS554" s="100"/>
      <c r="AT554" s="100"/>
      <c r="AU554" s="100"/>
      <c r="AV554" s="100"/>
      <c r="AW554" s="100"/>
      <c r="AX554" s="100"/>
      <c r="AY554" s="100"/>
      <c r="AZ554" s="100"/>
      <c r="BA554" s="100"/>
      <c r="BB554" s="100"/>
      <c r="BC554" s="100"/>
      <c r="BD554" s="100"/>
      <c r="BE554" s="100"/>
      <c r="BF554" s="100"/>
      <c r="BG554" s="100"/>
      <c r="BH554" s="100"/>
      <c r="BI554" s="100"/>
      <c r="BJ554" s="100"/>
      <c r="BK554" s="100"/>
      <c r="BL554" s="100"/>
      <c r="BM554" s="100"/>
      <c r="BN554" s="100"/>
      <c r="BO554" s="100"/>
      <c r="BP554" s="100"/>
      <c r="BQ554" s="100"/>
      <c r="BR554" s="100"/>
      <c r="BS554" s="100"/>
      <c r="BT554" s="100"/>
      <c r="BU554" s="100"/>
      <c r="BV554" s="100"/>
      <c r="BW554" s="100"/>
      <c r="BX554" s="100"/>
      <c r="BY554" s="100"/>
      <c r="BZ554" s="100"/>
      <c r="CA554" s="101"/>
      <c r="CB554" s="100"/>
      <c r="CC554" s="104"/>
      <c r="CD554" s="104"/>
      <c r="CE554" s="104"/>
      <c r="CF554" s="104"/>
      <c r="CG554" s="104"/>
      <c r="CH554" s="104"/>
      <c r="CI554" s="104"/>
      <c r="CJ554" s="104"/>
      <c r="CK554" s="104"/>
      <c r="CL554" s="104"/>
      <c r="CM554" s="104"/>
      <c r="CN554" s="104"/>
      <c r="CO554" s="104"/>
      <c r="CP554" s="104"/>
      <c r="CQ554" s="104"/>
      <c r="CR554" s="104"/>
      <c r="CS554" s="104"/>
      <c r="CT554" s="104"/>
      <c r="CU554" s="104"/>
      <c r="CV554" s="104"/>
      <c r="CW554" s="104"/>
      <c r="CX554" s="100"/>
      <c r="CY554" s="100"/>
      <c r="CZ554" s="100"/>
      <c r="DA554" s="100"/>
    </row>
    <row r="555" ht="15.75" customHeight="1">
      <c r="A555" s="100"/>
      <c r="B555" s="100"/>
      <c r="C555" s="100"/>
      <c r="D555" s="103"/>
      <c r="E555" s="100"/>
      <c r="F555" s="100"/>
      <c r="G555" s="100"/>
      <c r="H555" s="100"/>
      <c r="I555" s="103"/>
      <c r="J555" s="100"/>
      <c r="K555" s="100"/>
      <c r="L555" s="101"/>
      <c r="M555" s="102"/>
      <c r="N555" s="103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1"/>
      <c r="AI555" s="100"/>
      <c r="AJ555" s="100"/>
      <c r="AK555" s="100"/>
      <c r="AL555" s="100"/>
      <c r="AM555" s="100"/>
      <c r="AN555" s="100"/>
      <c r="AO555" s="100"/>
      <c r="AP555" s="100"/>
      <c r="AQ555" s="100"/>
      <c r="AR555" s="100"/>
      <c r="AS555" s="100"/>
      <c r="AT555" s="100"/>
      <c r="AU555" s="100"/>
      <c r="AV555" s="100"/>
      <c r="AW555" s="100"/>
      <c r="AX555" s="100"/>
      <c r="AY555" s="100"/>
      <c r="AZ555" s="100"/>
      <c r="BA555" s="100"/>
      <c r="BB555" s="100"/>
      <c r="BC555" s="100"/>
      <c r="BD555" s="100"/>
      <c r="BE555" s="100"/>
      <c r="BF555" s="100"/>
      <c r="BG555" s="100"/>
      <c r="BH555" s="100"/>
      <c r="BI555" s="100"/>
      <c r="BJ555" s="100"/>
      <c r="BK555" s="100"/>
      <c r="BL555" s="100"/>
      <c r="BM555" s="100"/>
      <c r="BN555" s="100"/>
      <c r="BO555" s="100"/>
      <c r="BP555" s="100"/>
      <c r="BQ555" s="100"/>
      <c r="BR555" s="100"/>
      <c r="BS555" s="100"/>
      <c r="BT555" s="100"/>
      <c r="BU555" s="100"/>
      <c r="BV555" s="100"/>
      <c r="BW555" s="100"/>
      <c r="BX555" s="100"/>
      <c r="BY555" s="100"/>
      <c r="BZ555" s="100"/>
      <c r="CA555" s="101"/>
      <c r="CB555" s="100"/>
      <c r="CC555" s="104"/>
      <c r="CD555" s="104"/>
      <c r="CE555" s="104"/>
      <c r="CF555" s="104"/>
      <c r="CG555" s="104"/>
      <c r="CH555" s="104"/>
      <c r="CI555" s="104"/>
      <c r="CJ555" s="104"/>
      <c r="CK555" s="104"/>
      <c r="CL555" s="104"/>
      <c r="CM555" s="104"/>
      <c r="CN555" s="104"/>
      <c r="CO555" s="104"/>
      <c r="CP555" s="104"/>
      <c r="CQ555" s="104"/>
      <c r="CR555" s="104"/>
      <c r="CS555" s="104"/>
      <c r="CT555" s="104"/>
      <c r="CU555" s="104"/>
      <c r="CV555" s="104"/>
      <c r="CW555" s="104"/>
      <c r="CX555" s="100"/>
      <c r="CY555" s="100"/>
      <c r="CZ555" s="100"/>
      <c r="DA555" s="100"/>
    </row>
    <row r="556" ht="15.75" customHeight="1">
      <c r="A556" s="100"/>
      <c r="B556" s="100"/>
      <c r="C556" s="100"/>
      <c r="D556" s="103"/>
      <c r="E556" s="100"/>
      <c r="F556" s="100"/>
      <c r="G556" s="100"/>
      <c r="H556" s="100"/>
      <c r="I556" s="103"/>
      <c r="J556" s="100"/>
      <c r="K556" s="100"/>
      <c r="L556" s="101"/>
      <c r="M556" s="102"/>
      <c r="N556" s="103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1"/>
      <c r="AI556" s="100"/>
      <c r="AJ556" s="100"/>
      <c r="AK556" s="100"/>
      <c r="AL556" s="100"/>
      <c r="AM556" s="100"/>
      <c r="AN556" s="100"/>
      <c r="AO556" s="100"/>
      <c r="AP556" s="100"/>
      <c r="AQ556" s="100"/>
      <c r="AR556" s="100"/>
      <c r="AS556" s="100"/>
      <c r="AT556" s="100"/>
      <c r="AU556" s="100"/>
      <c r="AV556" s="100"/>
      <c r="AW556" s="100"/>
      <c r="AX556" s="100"/>
      <c r="AY556" s="100"/>
      <c r="AZ556" s="100"/>
      <c r="BA556" s="100"/>
      <c r="BB556" s="100"/>
      <c r="BC556" s="100"/>
      <c r="BD556" s="100"/>
      <c r="BE556" s="100"/>
      <c r="BF556" s="100"/>
      <c r="BG556" s="100"/>
      <c r="BH556" s="100"/>
      <c r="BI556" s="100"/>
      <c r="BJ556" s="100"/>
      <c r="BK556" s="100"/>
      <c r="BL556" s="100"/>
      <c r="BM556" s="100"/>
      <c r="BN556" s="100"/>
      <c r="BO556" s="100"/>
      <c r="BP556" s="100"/>
      <c r="BQ556" s="100"/>
      <c r="BR556" s="100"/>
      <c r="BS556" s="100"/>
      <c r="BT556" s="100"/>
      <c r="BU556" s="100"/>
      <c r="BV556" s="100"/>
      <c r="BW556" s="100"/>
      <c r="BX556" s="100"/>
      <c r="BY556" s="100"/>
      <c r="BZ556" s="100"/>
      <c r="CA556" s="101"/>
      <c r="CB556" s="100"/>
      <c r="CC556" s="104"/>
      <c r="CD556" s="104"/>
      <c r="CE556" s="104"/>
      <c r="CF556" s="104"/>
      <c r="CG556" s="104"/>
      <c r="CH556" s="104"/>
      <c r="CI556" s="104"/>
      <c r="CJ556" s="104"/>
      <c r="CK556" s="104"/>
      <c r="CL556" s="104"/>
      <c r="CM556" s="104"/>
      <c r="CN556" s="104"/>
      <c r="CO556" s="104"/>
      <c r="CP556" s="104"/>
      <c r="CQ556" s="104"/>
      <c r="CR556" s="104"/>
      <c r="CS556" s="104"/>
      <c r="CT556" s="104"/>
      <c r="CU556" s="104"/>
      <c r="CV556" s="104"/>
      <c r="CW556" s="104"/>
      <c r="CX556" s="100"/>
      <c r="CY556" s="100"/>
      <c r="CZ556" s="100"/>
      <c r="DA556" s="100"/>
    </row>
    <row r="557" ht="15.75" customHeight="1">
      <c r="A557" s="100"/>
      <c r="B557" s="100"/>
      <c r="C557" s="100"/>
      <c r="D557" s="103"/>
      <c r="E557" s="100"/>
      <c r="F557" s="100"/>
      <c r="G557" s="100"/>
      <c r="H557" s="100"/>
      <c r="I557" s="103"/>
      <c r="J557" s="100"/>
      <c r="K557" s="100"/>
      <c r="L557" s="101"/>
      <c r="M557" s="102"/>
      <c r="N557" s="103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1"/>
      <c r="AI557" s="100"/>
      <c r="AJ557" s="100"/>
      <c r="AK557" s="100"/>
      <c r="AL557" s="100"/>
      <c r="AM557" s="100"/>
      <c r="AN557" s="100"/>
      <c r="AO557" s="100"/>
      <c r="AP557" s="100"/>
      <c r="AQ557" s="100"/>
      <c r="AR557" s="100"/>
      <c r="AS557" s="100"/>
      <c r="AT557" s="100"/>
      <c r="AU557" s="100"/>
      <c r="AV557" s="100"/>
      <c r="AW557" s="100"/>
      <c r="AX557" s="100"/>
      <c r="AY557" s="100"/>
      <c r="AZ557" s="100"/>
      <c r="BA557" s="100"/>
      <c r="BB557" s="100"/>
      <c r="BC557" s="100"/>
      <c r="BD557" s="100"/>
      <c r="BE557" s="100"/>
      <c r="BF557" s="100"/>
      <c r="BG557" s="100"/>
      <c r="BH557" s="100"/>
      <c r="BI557" s="100"/>
      <c r="BJ557" s="100"/>
      <c r="BK557" s="100"/>
      <c r="BL557" s="100"/>
      <c r="BM557" s="100"/>
      <c r="BN557" s="100"/>
      <c r="BO557" s="100"/>
      <c r="BP557" s="100"/>
      <c r="BQ557" s="100"/>
      <c r="BR557" s="100"/>
      <c r="BS557" s="100"/>
      <c r="BT557" s="100"/>
      <c r="BU557" s="100"/>
      <c r="BV557" s="100"/>
      <c r="BW557" s="100"/>
      <c r="BX557" s="100"/>
      <c r="BY557" s="100"/>
      <c r="BZ557" s="100"/>
      <c r="CA557" s="101"/>
      <c r="CB557" s="100"/>
      <c r="CC557" s="104"/>
      <c r="CD557" s="104"/>
      <c r="CE557" s="104"/>
      <c r="CF557" s="104"/>
      <c r="CG557" s="104"/>
      <c r="CH557" s="104"/>
      <c r="CI557" s="104"/>
      <c r="CJ557" s="104"/>
      <c r="CK557" s="104"/>
      <c r="CL557" s="104"/>
      <c r="CM557" s="104"/>
      <c r="CN557" s="104"/>
      <c r="CO557" s="104"/>
      <c r="CP557" s="104"/>
      <c r="CQ557" s="104"/>
      <c r="CR557" s="104"/>
      <c r="CS557" s="104"/>
      <c r="CT557" s="104"/>
      <c r="CU557" s="104"/>
      <c r="CV557" s="104"/>
      <c r="CW557" s="104"/>
      <c r="CX557" s="100"/>
      <c r="CY557" s="100"/>
      <c r="CZ557" s="100"/>
      <c r="DA557" s="100"/>
    </row>
    <row r="558" ht="15.75" customHeight="1">
      <c r="A558" s="100"/>
      <c r="B558" s="100"/>
      <c r="C558" s="100"/>
      <c r="D558" s="103"/>
      <c r="E558" s="100"/>
      <c r="F558" s="100"/>
      <c r="G558" s="100"/>
      <c r="H558" s="100"/>
      <c r="I558" s="103"/>
      <c r="J558" s="100"/>
      <c r="K558" s="100"/>
      <c r="L558" s="101"/>
      <c r="M558" s="102"/>
      <c r="N558" s="103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1"/>
      <c r="AI558" s="100"/>
      <c r="AJ558" s="100"/>
      <c r="AK558" s="100"/>
      <c r="AL558" s="100"/>
      <c r="AM558" s="100"/>
      <c r="AN558" s="100"/>
      <c r="AO558" s="100"/>
      <c r="AP558" s="100"/>
      <c r="AQ558" s="100"/>
      <c r="AR558" s="100"/>
      <c r="AS558" s="100"/>
      <c r="AT558" s="100"/>
      <c r="AU558" s="100"/>
      <c r="AV558" s="100"/>
      <c r="AW558" s="100"/>
      <c r="AX558" s="100"/>
      <c r="AY558" s="100"/>
      <c r="AZ558" s="100"/>
      <c r="BA558" s="100"/>
      <c r="BB558" s="100"/>
      <c r="BC558" s="100"/>
      <c r="BD558" s="100"/>
      <c r="BE558" s="100"/>
      <c r="BF558" s="100"/>
      <c r="BG558" s="100"/>
      <c r="BH558" s="100"/>
      <c r="BI558" s="100"/>
      <c r="BJ558" s="100"/>
      <c r="BK558" s="100"/>
      <c r="BL558" s="100"/>
      <c r="BM558" s="100"/>
      <c r="BN558" s="100"/>
      <c r="BO558" s="100"/>
      <c r="BP558" s="100"/>
      <c r="BQ558" s="100"/>
      <c r="BR558" s="100"/>
      <c r="BS558" s="100"/>
      <c r="BT558" s="100"/>
      <c r="BU558" s="100"/>
      <c r="BV558" s="100"/>
      <c r="BW558" s="100"/>
      <c r="BX558" s="100"/>
      <c r="BY558" s="100"/>
      <c r="BZ558" s="100"/>
      <c r="CA558" s="101"/>
      <c r="CB558" s="100"/>
      <c r="CC558" s="104"/>
      <c r="CD558" s="104"/>
      <c r="CE558" s="104"/>
      <c r="CF558" s="104"/>
      <c r="CG558" s="104"/>
      <c r="CH558" s="104"/>
      <c r="CI558" s="104"/>
      <c r="CJ558" s="104"/>
      <c r="CK558" s="104"/>
      <c r="CL558" s="104"/>
      <c r="CM558" s="104"/>
      <c r="CN558" s="104"/>
      <c r="CO558" s="104"/>
      <c r="CP558" s="104"/>
      <c r="CQ558" s="104"/>
      <c r="CR558" s="104"/>
      <c r="CS558" s="104"/>
      <c r="CT558" s="104"/>
      <c r="CU558" s="104"/>
      <c r="CV558" s="104"/>
      <c r="CW558" s="104"/>
      <c r="CX558" s="100"/>
      <c r="CY558" s="100"/>
      <c r="CZ558" s="100"/>
      <c r="DA558" s="100"/>
    </row>
    <row r="559" ht="15.75" customHeight="1">
      <c r="A559" s="100"/>
      <c r="B559" s="100"/>
      <c r="C559" s="100"/>
      <c r="D559" s="103"/>
      <c r="E559" s="100"/>
      <c r="F559" s="100"/>
      <c r="G559" s="100"/>
      <c r="H559" s="100"/>
      <c r="I559" s="103"/>
      <c r="J559" s="100"/>
      <c r="K559" s="100"/>
      <c r="L559" s="101"/>
      <c r="M559" s="102"/>
      <c r="N559" s="103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1"/>
      <c r="AI559" s="100"/>
      <c r="AJ559" s="100"/>
      <c r="AK559" s="100"/>
      <c r="AL559" s="100"/>
      <c r="AM559" s="100"/>
      <c r="AN559" s="100"/>
      <c r="AO559" s="100"/>
      <c r="AP559" s="100"/>
      <c r="AQ559" s="100"/>
      <c r="AR559" s="100"/>
      <c r="AS559" s="100"/>
      <c r="AT559" s="100"/>
      <c r="AU559" s="100"/>
      <c r="AV559" s="100"/>
      <c r="AW559" s="100"/>
      <c r="AX559" s="100"/>
      <c r="AY559" s="100"/>
      <c r="AZ559" s="100"/>
      <c r="BA559" s="100"/>
      <c r="BB559" s="100"/>
      <c r="BC559" s="100"/>
      <c r="BD559" s="100"/>
      <c r="BE559" s="100"/>
      <c r="BF559" s="100"/>
      <c r="BG559" s="100"/>
      <c r="BH559" s="100"/>
      <c r="BI559" s="100"/>
      <c r="BJ559" s="100"/>
      <c r="BK559" s="100"/>
      <c r="BL559" s="100"/>
      <c r="BM559" s="100"/>
      <c r="BN559" s="100"/>
      <c r="BO559" s="100"/>
      <c r="BP559" s="100"/>
      <c r="BQ559" s="100"/>
      <c r="BR559" s="100"/>
      <c r="BS559" s="100"/>
      <c r="BT559" s="100"/>
      <c r="BU559" s="100"/>
      <c r="BV559" s="100"/>
      <c r="BW559" s="100"/>
      <c r="BX559" s="100"/>
      <c r="BY559" s="100"/>
      <c r="BZ559" s="100"/>
      <c r="CA559" s="101"/>
      <c r="CB559" s="100"/>
      <c r="CC559" s="104"/>
      <c r="CD559" s="104"/>
      <c r="CE559" s="104"/>
      <c r="CF559" s="104"/>
      <c r="CG559" s="104"/>
      <c r="CH559" s="104"/>
      <c r="CI559" s="104"/>
      <c r="CJ559" s="104"/>
      <c r="CK559" s="104"/>
      <c r="CL559" s="104"/>
      <c r="CM559" s="104"/>
      <c r="CN559" s="104"/>
      <c r="CO559" s="104"/>
      <c r="CP559" s="104"/>
      <c r="CQ559" s="104"/>
      <c r="CR559" s="104"/>
      <c r="CS559" s="104"/>
      <c r="CT559" s="104"/>
      <c r="CU559" s="104"/>
      <c r="CV559" s="104"/>
      <c r="CW559" s="104"/>
      <c r="CX559" s="100"/>
      <c r="CY559" s="100"/>
      <c r="CZ559" s="100"/>
      <c r="DA559" s="100"/>
    </row>
    <row r="560" ht="15.75" customHeight="1">
      <c r="A560" s="100"/>
      <c r="B560" s="100"/>
      <c r="C560" s="100"/>
      <c r="D560" s="103"/>
      <c r="E560" s="100"/>
      <c r="F560" s="100"/>
      <c r="G560" s="100"/>
      <c r="H560" s="100"/>
      <c r="I560" s="103"/>
      <c r="J560" s="100"/>
      <c r="K560" s="100"/>
      <c r="L560" s="101"/>
      <c r="M560" s="102"/>
      <c r="N560" s="103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1"/>
      <c r="AI560" s="100"/>
      <c r="AJ560" s="100"/>
      <c r="AK560" s="100"/>
      <c r="AL560" s="100"/>
      <c r="AM560" s="100"/>
      <c r="AN560" s="100"/>
      <c r="AO560" s="100"/>
      <c r="AP560" s="100"/>
      <c r="AQ560" s="100"/>
      <c r="AR560" s="100"/>
      <c r="AS560" s="100"/>
      <c r="AT560" s="100"/>
      <c r="AU560" s="100"/>
      <c r="AV560" s="100"/>
      <c r="AW560" s="100"/>
      <c r="AX560" s="100"/>
      <c r="AY560" s="100"/>
      <c r="AZ560" s="100"/>
      <c r="BA560" s="100"/>
      <c r="BB560" s="100"/>
      <c r="BC560" s="100"/>
      <c r="BD560" s="100"/>
      <c r="BE560" s="100"/>
      <c r="BF560" s="100"/>
      <c r="BG560" s="100"/>
      <c r="BH560" s="100"/>
      <c r="BI560" s="100"/>
      <c r="BJ560" s="100"/>
      <c r="BK560" s="100"/>
      <c r="BL560" s="100"/>
      <c r="BM560" s="100"/>
      <c r="BN560" s="100"/>
      <c r="BO560" s="100"/>
      <c r="BP560" s="100"/>
      <c r="BQ560" s="100"/>
      <c r="BR560" s="100"/>
      <c r="BS560" s="100"/>
      <c r="BT560" s="100"/>
      <c r="BU560" s="100"/>
      <c r="BV560" s="100"/>
      <c r="BW560" s="100"/>
      <c r="BX560" s="100"/>
      <c r="BY560" s="100"/>
      <c r="BZ560" s="100"/>
      <c r="CA560" s="101"/>
      <c r="CB560" s="100"/>
      <c r="CC560" s="104"/>
      <c r="CD560" s="104"/>
      <c r="CE560" s="104"/>
      <c r="CF560" s="104"/>
      <c r="CG560" s="104"/>
      <c r="CH560" s="104"/>
      <c r="CI560" s="104"/>
      <c r="CJ560" s="104"/>
      <c r="CK560" s="104"/>
      <c r="CL560" s="104"/>
      <c r="CM560" s="104"/>
      <c r="CN560" s="104"/>
      <c r="CO560" s="104"/>
      <c r="CP560" s="104"/>
      <c r="CQ560" s="104"/>
      <c r="CR560" s="104"/>
      <c r="CS560" s="104"/>
      <c r="CT560" s="104"/>
      <c r="CU560" s="104"/>
      <c r="CV560" s="104"/>
      <c r="CW560" s="104"/>
      <c r="CX560" s="100"/>
      <c r="CY560" s="100"/>
      <c r="CZ560" s="100"/>
      <c r="DA560" s="100"/>
    </row>
    <row r="561" ht="15.75" customHeight="1">
      <c r="A561" s="100"/>
      <c r="B561" s="100"/>
      <c r="C561" s="100"/>
      <c r="D561" s="103"/>
      <c r="E561" s="100"/>
      <c r="F561" s="100"/>
      <c r="G561" s="100"/>
      <c r="H561" s="100"/>
      <c r="I561" s="103"/>
      <c r="J561" s="100"/>
      <c r="K561" s="100"/>
      <c r="L561" s="101"/>
      <c r="M561" s="102"/>
      <c r="N561" s="103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1"/>
      <c r="AI561" s="100"/>
      <c r="AJ561" s="100"/>
      <c r="AK561" s="100"/>
      <c r="AL561" s="100"/>
      <c r="AM561" s="100"/>
      <c r="AN561" s="100"/>
      <c r="AO561" s="100"/>
      <c r="AP561" s="100"/>
      <c r="AQ561" s="100"/>
      <c r="AR561" s="100"/>
      <c r="AS561" s="100"/>
      <c r="AT561" s="100"/>
      <c r="AU561" s="100"/>
      <c r="AV561" s="100"/>
      <c r="AW561" s="100"/>
      <c r="AX561" s="100"/>
      <c r="AY561" s="100"/>
      <c r="AZ561" s="100"/>
      <c r="BA561" s="100"/>
      <c r="BB561" s="100"/>
      <c r="BC561" s="100"/>
      <c r="BD561" s="100"/>
      <c r="BE561" s="100"/>
      <c r="BF561" s="100"/>
      <c r="BG561" s="100"/>
      <c r="BH561" s="100"/>
      <c r="BI561" s="100"/>
      <c r="BJ561" s="100"/>
      <c r="BK561" s="100"/>
      <c r="BL561" s="100"/>
      <c r="BM561" s="100"/>
      <c r="BN561" s="100"/>
      <c r="BO561" s="100"/>
      <c r="BP561" s="100"/>
      <c r="BQ561" s="100"/>
      <c r="BR561" s="100"/>
      <c r="BS561" s="100"/>
      <c r="BT561" s="100"/>
      <c r="BU561" s="100"/>
      <c r="BV561" s="100"/>
      <c r="BW561" s="100"/>
      <c r="BX561" s="100"/>
      <c r="BY561" s="100"/>
      <c r="BZ561" s="100"/>
      <c r="CA561" s="101"/>
      <c r="CB561" s="100"/>
      <c r="CC561" s="104"/>
      <c r="CD561" s="104"/>
      <c r="CE561" s="104"/>
      <c r="CF561" s="104"/>
      <c r="CG561" s="104"/>
      <c r="CH561" s="104"/>
      <c r="CI561" s="104"/>
      <c r="CJ561" s="104"/>
      <c r="CK561" s="104"/>
      <c r="CL561" s="104"/>
      <c r="CM561" s="104"/>
      <c r="CN561" s="104"/>
      <c r="CO561" s="104"/>
      <c r="CP561" s="104"/>
      <c r="CQ561" s="104"/>
      <c r="CR561" s="104"/>
      <c r="CS561" s="104"/>
      <c r="CT561" s="104"/>
      <c r="CU561" s="104"/>
      <c r="CV561" s="104"/>
      <c r="CW561" s="104"/>
      <c r="CX561" s="100"/>
      <c r="CY561" s="100"/>
      <c r="CZ561" s="100"/>
      <c r="DA561" s="100"/>
    </row>
    <row r="562" ht="15.75" customHeight="1">
      <c r="A562" s="100"/>
      <c r="B562" s="100"/>
      <c r="C562" s="100"/>
      <c r="D562" s="103"/>
      <c r="E562" s="100"/>
      <c r="F562" s="100"/>
      <c r="G562" s="100"/>
      <c r="H562" s="100"/>
      <c r="I562" s="103"/>
      <c r="J562" s="100"/>
      <c r="K562" s="100"/>
      <c r="L562" s="101"/>
      <c r="M562" s="102"/>
      <c r="N562" s="103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1"/>
      <c r="AI562" s="100"/>
      <c r="AJ562" s="100"/>
      <c r="AK562" s="100"/>
      <c r="AL562" s="100"/>
      <c r="AM562" s="100"/>
      <c r="AN562" s="100"/>
      <c r="AO562" s="100"/>
      <c r="AP562" s="100"/>
      <c r="AQ562" s="100"/>
      <c r="AR562" s="100"/>
      <c r="AS562" s="100"/>
      <c r="AT562" s="100"/>
      <c r="AU562" s="100"/>
      <c r="AV562" s="100"/>
      <c r="AW562" s="100"/>
      <c r="AX562" s="100"/>
      <c r="AY562" s="100"/>
      <c r="AZ562" s="100"/>
      <c r="BA562" s="100"/>
      <c r="BB562" s="100"/>
      <c r="BC562" s="100"/>
      <c r="BD562" s="100"/>
      <c r="BE562" s="100"/>
      <c r="BF562" s="100"/>
      <c r="BG562" s="100"/>
      <c r="BH562" s="100"/>
      <c r="BI562" s="100"/>
      <c r="BJ562" s="100"/>
      <c r="BK562" s="100"/>
      <c r="BL562" s="100"/>
      <c r="BM562" s="100"/>
      <c r="BN562" s="100"/>
      <c r="BO562" s="100"/>
      <c r="BP562" s="100"/>
      <c r="BQ562" s="100"/>
      <c r="BR562" s="100"/>
      <c r="BS562" s="100"/>
      <c r="BT562" s="100"/>
      <c r="BU562" s="100"/>
      <c r="BV562" s="100"/>
      <c r="BW562" s="100"/>
      <c r="BX562" s="100"/>
      <c r="BY562" s="100"/>
      <c r="BZ562" s="100"/>
      <c r="CA562" s="101"/>
      <c r="CB562" s="100"/>
      <c r="CC562" s="104"/>
      <c r="CD562" s="104"/>
      <c r="CE562" s="104"/>
      <c r="CF562" s="104"/>
      <c r="CG562" s="104"/>
      <c r="CH562" s="104"/>
      <c r="CI562" s="104"/>
      <c r="CJ562" s="104"/>
      <c r="CK562" s="104"/>
      <c r="CL562" s="104"/>
      <c r="CM562" s="104"/>
      <c r="CN562" s="104"/>
      <c r="CO562" s="104"/>
      <c r="CP562" s="104"/>
      <c r="CQ562" s="104"/>
      <c r="CR562" s="104"/>
      <c r="CS562" s="104"/>
      <c r="CT562" s="104"/>
      <c r="CU562" s="104"/>
      <c r="CV562" s="104"/>
      <c r="CW562" s="104"/>
      <c r="CX562" s="100"/>
      <c r="CY562" s="100"/>
      <c r="CZ562" s="100"/>
      <c r="DA562" s="100"/>
    </row>
    <row r="563" ht="15.75" customHeight="1">
      <c r="A563" s="100"/>
      <c r="B563" s="100"/>
      <c r="C563" s="100"/>
      <c r="D563" s="103"/>
      <c r="E563" s="100"/>
      <c r="F563" s="100"/>
      <c r="G563" s="100"/>
      <c r="H563" s="100"/>
      <c r="I563" s="103"/>
      <c r="J563" s="100"/>
      <c r="K563" s="100"/>
      <c r="L563" s="101"/>
      <c r="M563" s="102"/>
      <c r="N563" s="103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1"/>
      <c r="AI563" s="100"/>
      <c r="AJ563" s="100"/>
      <c r="AK563" s="100"/>
      <c r="AL563" s="100"/>
      <c r="AM563" s="100"/>
      <c r="AN563" s="100"/>
      <c r="AO563" s="100"/>
      <c r="AP563" s="100"/>
      <c r="AQ563" s="100"/>
      <c r="AR563" s="100"/>
      <c r="AS563" s="100"/>
      <c r="AT563" s="100"/>
      <c r="AU563" s="100"/>
      <c r="AV563" s="100"/>
      <c r="AW563" s="100"/>
      <c r="AX563" s="100"/>
      <c r="AY563" s="100"/>
      <c r="AZ563" s="100"/>
      <c r="BA563" s="100"/>
      <c r="BB563" s="100"/>
      <c r="BC563" s="100"/>
      <c r="BD563" s="100"/>
      <c r="BE563" s="100"/>
      <c r="BF563" s="100"/>
      <c r="BG563" s="100"/>
      <c r="BH563" s="100"/>
      <c r="BI563" s="100"/>
      <c r="BJ563" s="100"/>
      <c r="BK563" s="100"/>
      <c r="BL563" s="100"/>
      <c r="BM563" s="100"/>
      <c r="BN563" s="100"/>
      <c r="BO563" s="100"/>
      <c r="BP563" s="100"/>
      <c r="BQ563" s="100"/>
      <c r="BR563" s="100"/>
      <c r="BS563" s="100"/>
      <c r="BT563" s="100"/>
      <c r="BU563" s="100"/>
      <c r="BV563" s="100"/>
      <c r="BW563" s="100"/>
      <c r="BX563" s="100"/>
      <c r="BY563" s="100"/>
      <c r="BZ563" s="100"/>
      <c r="CA563" s="101"/>
      <c r="CB563" s="100"/>
      <c r="CC563" s="104"/>
      <c r="CD563" s="104"/>
      <c r="CE563" s="104"/>
      <c r="CF563" s="104"/>
      <c r="CG563" s="104"/>
      <c r="CH563" s="104"/>
      <c r="CI563" s="104"/>
      <c r="CJ563" s="104"/>
      <c r="CK563" s="104"/>
      <c r="CL563" s="104"/>
      <c r="CM563" s="104"/>
      <c r="CN563" s="104"/>
      <c r="CO563" s="104"/>
      <c r="CP563" s="104"/>
      <c r="CQ563" s="104"/>
      <c r="CR563" s="104"/>
      <c r="CS563" s="104"/>
      <c r="CT563" s="104"/>
      <c r="CU563" s="104"/>
      <c r="CV563" s="104"/>
      <c r="CW563" s="104"/>
      <c r="CX563" s="100"/>
      <c r="CY563" s="100"/>
      <c r="CZ563" s="100"/>
      <c r="DA563" s="100"/>
    </row>
    <row r="564" ht="15.75" customHeight="1">
      <c r="A564" s="100"/>
      <c r="B564" s="100"/>
      <c r="C564" s="100"/>
      <c r="D564" s="103"/>
      <c r="E564" s="100"/>
      <c r="F564" s="100"/>
      <c r="G564" s="100"/>
      <c r="H564" s="100"/>
      <c r="I564" s="103"/>
      <c r="J564" s="100"/>
      <c r="K564" s="100"/>
      <c r="L564" s="101"/>
      <c r="M564" s="102"/>
      <c r="N564" s="103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1"/>
      <c r="AI564" s="100"/>
      <c r="AJ564" s="100"/>
      <c r="AK564" s="100"/>
      <c r="AL564" s="100"/>
      <c r="AM564" s="100"/>
      <c r="AN564" s="100"/>
      <c r="AO564" s="100"/>
      <c r="AP564" s="100"/>
      <c r="AQ564" s="100"/>
      <c r="AR564" s="100"/>
      <c r="AS564" s="100"/>
      <c r="AT564" s="100"/>
      <c r="AU564" s="100"/>
      <c r="AV564" s="100"/>
      <c r="AW564" s="100"/>
      <c r="AX564" s="100"/>
      <c r="AY564" s="100"/>
      <c r="AZ564" s="100"/>
      <c r="BA564" s="100"/>
      <c r="BB564" s="100"/>
      <c r="BC564" s="100"/>
      <c r="BD564" s="100"/>
      <c r="BE564" s="100"/>
      <c r="BF564" s="100"/>
      <c r="BG564" s="100"/>
      <c r="BH564" s="100"/>
      <c r="BI564" s="100"/>
      <c r="BJ564" s="100"/>
      <c r="BK564" s="100"/>
      <c r="BL564" s="100"/>
      <c r="BM564" s="100"/>
      <c r="BN564" s="100"/>
      <c r="BO564" s="100"/>
      <c r="BP564" s="100"/>
      <c r="BQ564" s="100"/>
      <c r="BR564" s="100"/>
      <c r="BS564" s="100"/>
      <c r="BT564" s="100"/>
      <c r="BU564" s="100"/>
      <c r="BV564" s="100"/>
      <c r="BW564" s="100"/>
      <c r="BX564" s="100"/>
      <c r="BY564" s="100"/>
      <c r="BZ564" s="100"/>
      <c r="CA564" s="101"/>
      <c r="CB564" s="100"/>
      <c r="CC564" s="104"/>
      <c r="CD564" s="104"/>
      <c r="CE564" s="104"/>
      <c r="CF564" s="104"/>
      <c r="CG564" s="104"/>
      <c r="CH564" s="104"/>
      <c r="CI564" s="104"/>
      <c r="CJ564" s="104"/>
      <c r="CK564" s="104"/>
      <c r="CL564" s="104"/>
      <c r="CM564" s="104"/>
      <c r="CN564" s="104"/>
      <c r="CO564" s="104"/>
      <c r="CP564" s="104"/>
      <c r="CQ564" s="104"/>
      <c r="CR564" s="104"/>
      <c r="CS564" s="104"/>
      <c r="CT564" s="104"/>
      <c r="CU564" s="104"/>
      <c r="CV564" s="104"/>
      <c r="CW564" s="104"/>
      <c r="CX564" s="100"/>
      <c r="CY564" s="100"/>
      <c r="CZ564" s="100"/>
      <c r="DA564" s="100"/>
    </row>
    <row r="565" ht="15.75" customHeight="1">
      <c r="A565" s="100"/>
      <c r="B565" s="100"/>
      <c r="C565" s="100"/>
      <c r="D565" s="103"/>
      <c r="E565" s="100"/>
      <c r="F565" s="100"/>
      <c r="G565" s="100"/>
      <c r="H565" s="100"/>
      <c r="I565" s="103"/>
      <c r="J565" s="100"/>
      <c r="K565" s="100"/>
      <c r="L565" s="101"/>
      <c r="M565" s="102"/>
      <c r="N565" s="103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1"/>
      <c r="AI565" s="100"/>
      <c r="AJ565" s="100"/>
      <c r="AK565" s="100"/>
      <c r="AL565" s="100"/>
      <c r="AM565" s="100"/>
      <c r="AN565" s="100"/>
      <c r="AO565" s="100"/>
      <c r="AP565" s="100"/>
      <c r="AQ565" s="100"/>
      <c r="AR565" s="100"/>
      <c r="AS565" s="100"/>
      <c r="AT565" s="100"/>
      <c r="AU565" s="100"/>
      <c r="AV565" s="100"/>
      <c r="AW565" s="100"/>
      <c r="AX565" s="100"/>
      <c r="AY565" s="100"/>
      <c r="AZ565" s="100"/>
      <c r="BA565" s="100"/>
      <c r="BB565" s="100"/>
      <c r="BC565" s="100"/>
      <c r="BD565" s="100"/>
      <c r="BE565" s="100"/>
      <c r="BF565" s="100"/>
      <c r="BG565" s="100"/>
      <c r="BH565" s="100"/>
      <c r="BI565" s="100"/>
      <c r="BJ565" s="100"/>
      <c r="BK565" s="100"/>
      <c r="BL565" s="100"/>
      <c r="BM565" s="100"/>
      <c r="BN565" s="100"/>
      <c r="BO565" s="100"/>
      <c r="BP565" s="100"/>
      <c r="BQ565" s="100"/>
      <c r="BR565" s="100"/>
      <c r="BS565" s="100"/>
      <c r="BT565" s="100"/>
      <c r="BU565" s="100"/>
      <c r="BV565" s="100"/>
      <c r="BW565" s="100"/>
      <c r="BX565" s="100"/>
      <c r="BY565" s="100"/>
      <c r="BZ565" s="100"/>
      <c r="CA565" s="101"/>
      <c r="CB565" s="100"/>
      <c r="CC565" s="104"/>
      <c r="CD565" s="104"/>
      <c r="CE565" s="104"/>
      <c r="CF565" s="104"/>
      <c r="CG565" s="104"/>
      <c r="CH565" s="104"/>
      <c r="CI565" s="104"/>
      <c r="CJ565" s="104"/>
      <c r="CK565" s="104"/>
      <c r="CL565" s="104"/>
      <c r="CM565" s="104"/>
      <c r="CN565" s="104"/>
      <c r="CO565" s="104"/>
      <c r="CP565" s="104"/>
      <c r="CQ565" s="104"/>
      <c r="CR565" s="104"/>
      <c r="CS565" s="104"/>
      <c r="CT565" s="104"/>
      <c r="CU565" s="104"/>
      <c r="CV565" s="104"/>
      <c r="CW565" s="104"/>
      <c r="CX565" s="100"/>
      <c r="CY565" s="100"/>
      <c r="CZ565" s="100"/>
      <c r="DA565" s="100"/>
    </row>
    <row r="566" ht="15.75" customHeight="1">
      <c r="A566" s="100"/>
      <c r="B566" s="100"/>
      <c r="C566" s="100"/>
      <c r="D566" s="103"/>
      <c r="E566" s="100"/>
      <c r="F566" s="100"/>
      <c r="G566" s="100"/>
      <c r="H566" s="100"/>
      <c r="I566" s="103"/>
      <c r="J566" s="100"/>
      <c r="K566" s="100"/>
      <c r="L566" s="101"/>
      <c r="M566" s="102"/>
      <c r="N566" s="103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1"/>
      <c r="AI566" s="100"/>
      <c r="AJ566" s="100"/>
      <c r="AK566" s="100"/>
      <c r="AL566" s="100"/>
      <c r="AM566" s="100"/>
      <c r="AN566" s="100"/>
      <c r="AO566" s="100"/>
      <c r="AP566" s="100"/>
      <c r="AQ566" s="100"/>
      <c r="AR566" s="100"/>
      <c r="AS566" s="100"/>
      <c r="AT566" s="100"/>
      <c r="AU566" s="100"/>
      <c r="AV566" s="100"/>
      <c r="AW566" s="100"/>
      <c r="AX566" s="100"/>
      <c r="AY566" s="100"/>
      <c r="AZ566" s="100"/>
      <c r="BA566" s="100"/>
      <c r="BB566" s="100"/>
      <c r="BC566" s="100"/>
      <c r="BD566" s="100"/>
      <c r="BE566" s="100"/>
      <c r="BF566" s="100"/>
      <c r="BG566" s="100"/>
      <c r="BH566" s="100"/>
      <c r="BI566" s="100"/>
      <c r="BJ566" s="100"/>
      <c r="BK566" s="100"/>
      <c r="BL566" s="100"/>
      <c r="BM566" s="100"/>
      <c r="BN566" s="100"/>
      <c r="BO566" s="100"/>
      <c r="BP566" s="100"/>
      <c r="BQ566" s="100"/>
      <c r="BR566" s="100"/>
      <c r="BS566" s="100"/>
      <c r="BT566" s="100"/>
      <c r="BU566" s="100"/>
      <c r="BV566" s="100"/>
      <c r="BW566" s="100"/>
      <c r="BX566" s="100"/>
      <c r="BY566" s="100"/>
      <c r="BZ566" s="100"/>
      <c r="CA566" s="101"/>
      <c r="CB566" s="100"/>
      <c r="CC566" s="104"/>
      <c r="CD566" s="104"/>
      <c r="CE566" s="104"/>
      <c r="CF566" s="104"/>
      <c r="CG566" s="104"/>
      <c r="CH566" s="104"/>
      <c r="CI566" s="104"/>
      <c r="CJ566" s="104"/>
      <c r="CK566" s="104"/>
      <c r="CL566" s="104"/>
      <c r="CM566" s="104"/>
      <c r="CN566" s="104"/>
      <c r="CO566" s="104"/>
      <c r="CP566" s="104"/>
      <c r="CQ566" s="104"/>
      <c r="CR566" s="104"/>
      <c r="CS566" s="104"/>
      <c r="CT566" s="104"/>
      <c r="CU566" s="104"/>
      <c r="CV566" s="104"/>
      <c r="CW566" s="104"/>
      <c r="CX566" s="100"/>
      <c r="CY566" s="100"/>
      <c r="CZ566" s="100"/>
      <c r="DA566" s="100"/>
    </row>
    <row r="567" ht="15.75" customHeight="1">
      <c r="A567" s="100"/>
      <c r="B567" s="100"/>
      <c r="C567" s="100"/>
      <c r="D567" s="103"/>
      <c r="E567" s="100"/>
      <c r="F567" s="100"/>
      <c r="G567" s="100"/>
      <c r="H567" s="100"/>
      <c r="I567" s="103"/>
      <c r="J567" s="100"/>
      <c r="K567" s="100"/>
      <c r="L567" s="101"/>
      <c r="M567" s="102"/>
      <c r="N567" s="103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1"/>
      <c r="AI567" s="100"/>
      <c r="AJ567" s="100"/>
      <c r="AK567" s="100"/>
      <c r="AL567" s="100"/>
      <c r="AM567" s="100"/>
      <c r="AN567" s="100"/>
      <c r="AO567" s="100"/>
      <c r="AP567" s="100"/>
      <c r="AQ567" s="100"/>
      <c r="AR567" s="100"/>
      <c r="AS567" s="100"/>
      <c r="AT567" s="100"/>
      <c r="AU567" s="100"/>
      <c r="AV567" s="100"/>
      <c r="AW567" s="100"/>
      <c r="AX567" s="100"/>
      <c r="AY567" s="100"/>
      <c r="AZ567" s="100"/>
      <c r="BA567" s="100"/>
      <c r="BB567" s="100"/>
      <c r="BC567" s="100"/>
      <c r="BD567" s="100"/>
      <c r="BE567" s="100"/>
      <c r="BF567" s="100"/>
      <c r="BG567" s="100"/>
      <c r="BH567" s="100"/>
      <c r="BI567" s="100"/>
      <c r="BJ567" s="100"/>
      <c r="BK567" s="100"/>
      <c r="BL567" s="100"/>
      <c r="BM567" s="100"/>
      <c r="BN567" s="100"/>
      <c r="BO567" s="100"/>
      <c r="BP567" s="100"/>
      <c r="BQ567" s="100"/>
      <c r="BR567" s="100"/>
      <c r="BS567" s="100"/>
      <c r="BT567" s="100"/>
      <c r="BU567" s="100"/>
      <c r="BV567" s="100"/>
      <c r="BW567" s="100"/>
      <c r="BX567" s="100"/>
      <c r="BY567" s="100"/>
      <c r="BZ567" s="100"/>
      <c r="CA567" s="101"/>
      <c r="CB567" s="100"/>
      <c r="CC567" s="104"/>
      <c r="CD567" s="104"/>
      <c r="CE567" s="104"/>
      <c r="CF567" s="104"/>
      <c r="CG567" s="104"/>
      <c r="CH567" s="104"/>
      <c r="CI567" s="104"/>
      <c r="CJ567" s="104"/>
      <c r="CK567" s="104"/>
      <c r="CL567" s="104"/>
      <c r="CM567" s="104"/>
      <c r="CN567" s="104"/>
      <c r="CO567" s="104"/>
      <c r="CP567" s="104"/>
      <c r="CQ567" s="104"/>
      <c r="CR567" s="104"/>
      <c r="CS567" s="104"/>
      <c r="CT567" s="104"/>
      <c r="CU567" s="104"/>
      <c r="CV567" s="104"/>
      <c r="CW567" s="104"/>
      <c r="CX567" s="100"/>
      <c r="CY567" s="100"/>
      <c r="CZ567" s="100"/>
      <c r="DA567" s="100"/>
    </row>
    <row r="568" ht="15.75" customHeight="1">
      <c r="A568" s="100"/>
      <c r="B568" s="100"/>
      <c r="C568" s="100"/>
      <c r="D568" s="103"/>
      <c r="E568" s="100"/>
      <c r="F568" s="100"/>
      <c r="G568" s="100"/>
      <c r="H568" s="100"/>
      <c r="I568" s="103"/>
      <c r="J568" s="100"/>
      <c r="K568" s="100"/>
      <c r="L568" s="101"/>
      <c r="M568" s="102"/>
      <c r="N568" s="103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1"/>
      <c r="AI568" s="100"/>
      <c r="AJ568" s="100"/>
      <c r="AK568" s="100"/>
      <c r="AL568" s="100"/>
      <c r="AM568" s="100"/>
      <c r="AN568" s="100"/>
      <c r="AO568" s="100"/>
      <c r="AP568" s="100"/>
      <c r="AQ568" s="100"/>
      <c r="AR568" s="100"/>
      <c r="AS568" s="100"/>
      <c r="AT568" s="100"/>
      <c r="AU568" s="100"/>
      <c r="AV568" s="100"/>
      <c r="AW568" s="100"/>
      <c r="AX568" s="100"/>
      <c r="AY568" s="100"/>
      <c r="AZ568" s="100"/>
      <c r="BA568" s="100"/>
      <c r="BB568" s="100"/>
      <c r="BC568" s="100"/>
      <c r="BD568" s="100"/>
      <c r="BE568" s="100"/>
      <c r="BF568" s="100"/>
      <c r="BG568" s="100"/>
      <c r="BH568" s="100"/>
      <c r="BI568" s="100"/>
      <c r="BJ568" s="100"/>
      <c r="BK568" s="100"/>
      <c r="BL568" s="100"/>
      <c r="BM568" s="100"/>
      <c r="BN568" s="100"/>
      <c r="BO568" s="100"/>
      <c r="BP568" s="100"/>
      <c r="BQ568" s="100"/>
      <c r="BR568" s="100"/>
      <c r="BS568" s="100"/>
      <c r="BT568" s="100"/>
      <c r="BU568" s="100"/>
      <c r="BV568" s="100"/>
      <c r="BW568" s="100"/>
      <c r="BX568" s="100"/>
      <c r="BY568" s="100"/>
      <c r="BZ568" s="100"/>
      <c r="CA568" s="101"/>
      <c r="CB568" s="100"/>
      <c r="CC568" s="104"/>
      <c r="CD568" s="104"/>
      <c r="CE568" s="104"/>
      <c r="CF568" s="104"/>
      <c r="CG568" s="104"/>
      <c r="CH568" s="104"/>
      <c r="CI568" s="104"/>
      <c r="CJ568" s="104"/>
      <c r="CK568" s="104"/>
      <c r="CL568" s="104"/>
      <c r="CM568" s="104"/>
      <c r="CN568" s="104"/>
      <c r="CO568" s="104"/>
      <c r="CP568" s="104"/>
      <c r="CQ568" s="104"/>
      <c r="CR568" s="104"/>
      <c r="CS568" s="104"/>
      <c r="CT568" s="104"/>
      <c r="CU568" s="104"/>
      <c r="CV568" s="104"/>
      <c r="CW568" s="104"/>
      <c r="CX568" s="100"/>
      <c r="CY568" s="100"/>
      <c r="CZ568" s="100"/>
      <c r="DA568" s="100"/>
    </row>
    <row r="569" ht="15.75" customHeight="1">
      <c r="A569" s="100"/>
      <c r="B569" s="100"/>
      <c r="C569" s="100"/>
      <c r="D569" s="103"/>
      <c r="E569" s="100"/>
      <c r="F569" s="100"/>
      <c r="G569" s="100"/>
      <c r="H569" s="100"/>
      <c r="I569" s="103"/>
      <c r="J569" s="100"/>
      <c r="K569" s="100"/>
      <c r="L569" s="101"/>
      <c r="M569" s="102"/>
      <c r="N569" s="103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1"/>
      <c r="AI569" s="100"/>
      <c r="AJ569" s="100"/>
      <c r="AK569" s="100"/>
      <c r="AL569" s="100"/>
      <c r="AM569" s="100"/>
      <c r="AN569" s="100"/>
      <c r="AO569" s="100"/>
      <c r="AP569" s="100"/>
      <c r="AQ569" s="100"/>
      <c r="AR569" s="100"/>
      <c r="AS569" s="100"/>
      <c r="AT569" s="100"/>
      <c r="AU569" s="100"/>
      <c r="AV569" s="100"/>
      <c r="AW569" s="100"/>
      <c r="AX569" s="100"/>
      <c r="AY569" s="100"/>
      <c r="AZ569" s="100"/>
      <c r="BA569" s="100"/>
      <c r="BB569" s="100"/>
      <c r="BC569" s="100"/>
      <c r="BD569" s="100"/>
      <c r="BE569" s="100"/>
      <c r="BF569" s="100"/>
      <c r="BG569" s="100"/>
      <c r="BH569" s="100"/>
      <c r="BI569" s="100"/>
      <c r="BJ569" s="100"/>
      <c r="BK569" s="100"/>
      <c r="BL569" s="100"/>
      <c r="BM569" s="100"/>
      <c r="BN569" s="100"/>
      <c r="BO569" s="100"/>
      <c r="BP569" s="100"/>
      <c r="BQ569" s="100"/>
      <c r="BR569" s="100"/>
      <c r="BS569" s="100"/>
      <c r="BT569" s="100"/>
      <c r="BU569" s="100"/>
      <c r="BV569" s="100"/>
      <c r="BW569" s="100"/>
      <c r="BX569" s="100"/>
      <c r="BY569" s="100"/>
      <c r="BZ569" s="100"/>
      <c r="CA569" s="101"/>
      <c r="CB569" s="100"/>
      <c r="CC569" s="104"/>
      <c r="CD569" s="104"/>
      <c r="CE569" s="104"/>
      <c r="CF569" s="104"/>
      <c r="CG569" s="104"/>
      <c r="CH569" s="104"/>
      <c r="CI569" s="104"/>
      <c r="CJ569" s="104"/>
      <c r="CK569" s="104"/>
      <c r="CL569" s="104"/>
      <c r="CM569" s="104"/>
      <c r="CN569" s="104"/>
      <c r="CO569" s="104"/>
      <c r="CP569" s="104"/>
      <c r="CQ569" s="104"/>
      <c r="CR569" s="104"/>
      <c r="CS569" s="104"/>
      <c r="CT569" s="104"/>
      <c r="CU569" s="104"/>
      <c r="CV569" s="104"/>
      <c r="CW569" s="104"/>
      <c r="CX569" s="100"/>
      <c r="CY569" s="100"/>
      <c r="CZ569" s="100"/>
      <c r="DA569" s="100"/>
    </row>
    <row r="570" ht="15.75" customHeight="1">
      <c r="A570" s="100"/>
      <c r="B570" s="100"/>
      <c r="C570" s="100"/>
      <c r="D570" s="103"/>
      <c r="E570" s="100"/>
      <c r="F570" s="100"/>
      <c r="G570" s="100"/>
      <c r="H570" s="100"/>
      <c r="I570" s="103"/>
      <c r="J570" s="100"/>
      <c r="K570" s="100"/>
      <c r="L570" s="101"/>
      <c r="M570" s="102"/>
      <c r="N570" s="103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1"/>
      <c r="AI570" s="100"/>
      <c r="AJ570" s="100"/>
      <c r="AK570" s="100"/>
      <c r="AL570" s="100"/>
      <c r="AM570" s="100"/>
      <c r="AN570" s="100"/>
      <c r="AO570" s="100"/>
      <c r="AP570" s="100"/>
      <c r="AQ570" s="100"/>
      <c r="AR570" s="100"/>
      <c r="AS570" s="100"/>
      <c r="AT570" s="100"/>
      <c r="AU570" s="100"/>
      <c r="AV570" s="100"/>
      <c r="AW570" s="100"/>
      <c r="AX570" s="100"/>
      <c r="AY570" s="100"/>
      <c r="AZ570" s="100"/>
      <c r="BA570" s="100"/>
      <c r="BB570" s="100"/>
      <c r="BC570" s="100"/>
      <c r="BD570" s="100"/>
      <c r="BE570" s="100"/>
      <c r="BF570" s="100"/>
      <c r="BG570" s="100"/>
      <c r="BH570" s="100"/>
      <c r="BI570" s="100"/>
      <c r="BJ570" s="100"/>
      <c r="BK570" s="100"/>
      <c r="BL570" s="100"/>
      <c r="BM570" s="100"/>
      <c r="BN570" s="100"/>
      <c r="BO570" s="100"/>
      <c r="BP570" s="100"/>
      <c r="BQ570" s="100"/>
      <c r="BR570" s="100"/>
      <c r="BS570" s="100"/>
      <c r="BT570" s="100"/>
      <c r="BU570" s="100"/>
      <c r="BV570" s="100"/>
      <c r="BW570" s="100"/>
      <c r="BX570" s="100"/>
      <c r="BY570" s="100"/>
      <c r="BZ570" s="100"/>
      <c r="CA570" s="101"/>
      <c r="CB570" s="100"/>
      <c r="CC570" s="104"/>
      <c r="CD570" s="104"/>
      <c r="CE570" s="104"/>
      <c r="CF570" s="104"/>
      <c r="CG570" s="104"/>
      <c r="CH570" s="104"/>
      <c r="CI570" s="104"/>
      <c r="CJ570" s="104"/>
      <c r="CK570" s="104"/>
      <c r="CL570" s="104"/>
      <c r="CM570" s="104"/>
      <c r="CN570" s="104"/>
      <c r="CO570" s="104"/>
      <c r="CP570" s="104"/>
      <c r="CQ570" s="104"/>
      <c r="CR570" s="104"/>
      <c r="CS570" s="104"/>
      <c r="CT570" s="104"/>
      <c r="CU570" s="104"/>
      <c r="CV570" s="104"/>
      <c r="CW570" s="104"/>
      <c r="CX570" s="100"/>
      <c r="CY570" s="100"/>
      <c r="CZ570" s="100"/>
      <c r="DA570" s="100"/>
    </row>
    <row r="571">
      <c r="AH571" s="348"/>
    </row>
    <row r="572">
      <c r="AH572" s="348"/>
    </row>
    <row r="573">
      <c r="AH573" s="348"/>
    </row>
  </sheetData>
  <autoFilter ref="$A$5:$CY$300">
    <filterColumn colId="3">
      <filters blank="1">
        <filter val="Demm MV : $1,29 per mt&#10;End laytime : 15 Nov 12:10"/>
        <filter val="MV. GINGKO OR SUBS&#10;Laycan : 22 - 26 Dec"/>
        <filter val="MV GOLDEN MAPLE / LAYCAN 15 - 24 FEB 2024 / PROJECT : SNC124"/>
        <filter val="SII 4_Jan 24"/>
        <filter val="CSGT1.2_24"/>
        <filter val="SII 2_Jan 24"/>
        <filter val="SII 1_Jan 24"/>
        <filter val="SII 3_Jan 24"/>
        <filter val="MV. HABCO POLARIS&#10;Laycan : 03 - 07 Nov"/>
        <filter val="Wilmar GH 6_APR_24"/>
        <filter val="MV. ARNICA OR SUBS&#10;Project : HD3224"/>
        <filter val="MV. GOLDEN DESTINY / LAYCAN 12 MARCH &#10;/ PROJECT SII5_FEB 24"/>
        <filter val="Project : HD1111024"/>
        <filter val="MV. DIVA OR SUBS&#10;Project : HD5424"/>
        <filter val="MV. ZHONG CHANG XIN SHENG&#10;/ Laycan 24 - 30 Sept&#10;/ PROJECT HMT2_24"/>
        <filter val="MV. ZHONG ZHE 7 &#10;Laycan 09 - 15 OCT"/>
        <filter val="MV. VOSKO SKY OR SUBS&#10;Project : HD10A9A24"/>
        <filter val="MV. HABCO POLARIS&#10;Laycan : 24 - 28 Nov"/>
        <filter val="Wilmar GM 20_SEP_24"/>
        <filter val="HD9824"/>
        <filter val="MV ANITA I &#10;/ LAYCAN 14 - 19 APRIL &#10;/ PROJECT SII6_MAR 24"/>
        <filter val="Wilmar DSI 4_APR_24"/>
        <filter val="PROJECT FX1_24&#10;VESSEL DEMS"/>
        <filter val="MV. MUNIF&#10;Laycan : 02 - 08 Januari 2025&#10;Project : TBA"/>
        <filter val="Wilmar GM 17_AUG"/>
        <filter val="DOMESTIC&#10;GNI"/>
        <filter val="MV. SOMNATH OR SUBS&#10;Project : HD6524"/>
        <filter val="GNI 1.1_24"/>
        <filter val="GNI 1.2.4_24"/>
        <filter val="Project : OSS6_24"/>
        <filter val="BMM2_OCT_24"/>
        <filter val="MV. UNIWELL&#10;/ LAYCAN : 19 - 24 JULY&#10;/ PROJECT : LVT1_24"/>
        <filter val="Demm MV : $2,51 per mt&#10;End laytime : 16 Oct 22:00"/>
        <filter val="MV. DIRECTION SW&#10;LAYCAN 25 - 30 SEPT&#10;PROJECT : CATR1_24"/>
        <filter val="Laycan 24 - 30 Sept&#10;PROJECT HMT2_24"/>
        <filter val="MV. QI SHUN&#10;/ LAYCAN : 22 - 26 JUNE&#10;/ PROJECT : HD7624"/>
        <filter val="Est demurrage 7,12 days"/>
        <filter val="Wilmar GH 13_JUL_24"/>
        <filter val="GNI 1.2.3_24"/>
        <filter val="BMM3_OCT_24"/>
        <filter val="DSR RC : 5.175,647 MT &#10;DSR JETTY : 4.959,434 MT"/>
        <filter val="Wilmar GM 10_JUL_24"/>
        <filter val="MV. AM OCEAN PRIDE OR SUBS&#10;Project : HD101124"/>
        <filter val="Wilmar GM 24_SEP"/>
        <filter val="Wilmar GM 1_MAR_24"/>
        <filter val="Wilmar DSI 5_APR_24"/>
        <filter val="PROJECT ATR1_24&#10;End laytime 02 Oct (00:56)"/>
        <filter val="Wilmar GM 9_JUL_24"/>
        <filter val="MV UM ELHANAYA&#10;/ 11 - 20 MAY &#10;/ SNC2_124"/>
        <filter val="Wilmar GM 52_JAN_24"/>
        <filter val="Est demurrage 5,58 days"/>
        <filter val="Project : OSS4_24"/>
        <filter val="DOMESTIC&#10;Stockpile2_24"/>
        <filter val="Wilmar GM 22_SEP"/>
        <filter val="Wilmar GM 19_AUG_24"/>
        <filter val="CHDB1.2_24"/>
        <filter val="Wilmar BT 26_SEP"/>
        <filter val="Project : HD10B9A24"/>
        <filter val="Project : OSS5_24"/>
        <filter val="MV./PROJECT NAME"/>
        <filter val="Project : GNI 1.1.2_24"/>
        <filter val="DIRECT BME"/>
        <filter val="EXPORT&#10;HUADIAN"/>
        <filter val="Wilmar GM 11_JUL_24"/>
        <filter val="MV. NOUR MUSTHOFA&#10;Laycan : 30 Nov - 07 Dec"/>
        <filter val="MV. DANCEFLORA SW&#10;/ LAYCAN 28 JUL - 03 AUG&#10;/ PROJECT MIT524"/>
        <filter val="Wilmar GM 18_AUG"/>
        <filter val="Wilmar GM 2_MAR_24"/>
        <filter val="Vessel arrival out of laycan"/>
        <filter val="Wilmar GM 8_JUL_24"/>
        <filter val="MV. HABCO POLARIS OR SUBS&#10;Laycan : 17 - 21 Dec i.o 10 - 15 Dec"/>
        <filter val="Wilmar GM 53_JAN_24"/>
        <filter val="MV. KANG YAO &#10;/ LAYCAN 05 - 11 MARCH &#10;/ PROJECT MIT224"/>
        <filter val="OSS_2 Jan 24"/>
        <filter val="MV VIET THUAN  56-02 / LAYCAN 16 - 22 JAN / PROJECT : MIT124"/>
        <filter val="Stokpile 1_24"/>
        <filter val="MV MONICA D&#10;/ LAYCAN 5-12 APRIL&#10;/ PROJECT MIT424"/>
        <filter val="MV IBRAHIM JAHAN&#10;/ LAYCAN 22-28 MARCH &#10;/ PROJECT MIT324"/>
        <filter val="BMM1_OCT_24"/>
        <filter val="GNI. 1.2.1_24"/>
        <filter val="Project : OSS3_24"/>
        <filter val="MV. NOZOMI OR SUBS&#10;Project : HD2124"/>
        <filter val="Project : SNC2.124"/>
        <filter val="MV. MONICA P&#10;Laycan : 17 - 21 Nov"/>
        <filter val="HD8724"/>
        <filter val="Wilmar GH 14_JUL_24"/>
        <filter val="MV. AKIJ HERITAGE &#10;/ LAYCAN 10 - 16 SEPT &#10;/ PROJECT LVT2_24"/>
        <filter val="Wilmar GH 15_JUL_24"/>
        <filter val="Wilmar BT 16_JUL_24"/>
        <filter val="CEM 1_24"/>
        <filter val="GNI 1.2_24"/>
        <filter val="End laytime 03 Oct"/>
        <filter val="Wilmar DSI 25_SEP_24"/>
        <filter val="MV. ALAM SAYANG &#10;LAYCAN 22 - 26 SEPT"/>
        <filter val="Wilmar BT 51_NOV_23"/>
        <filter val="Wilmar GM 12_JUL_24"/>
        <filter val="Project: LVT3_24"/>
        <filter val="Wilmar GM 3_MAR_24"/>
        <filter val="Wilmar GM 21_SEP_24"/>
        <filter val="SII 8_Mar 24"/>
        <filter val="MV MANALAGI TARA&#10;/ LAYCAN 06 - 10 MAY &#10;/ PROJECT SII7_MAR 24"/>
        <filter val="MV. NPS MOSA OR SUBS&#10;Project : HD4325"/>
        <filter val="Wilmar BT 7_APR_24"/>
        <filter val="Project : LEC 1_24"/>
        <filter val="CSGT1.1_24"/>
        <filter val="MV. ERLYNE / LAYCAN : 13 - 17 MAY / PROJECT : CDG124_3"/>
        <filter val="Wilmar GM 54_JAN_24"/>
        <filter val="Wilmar GM 23_SEP"/>
        <filter val="MV. WOOYANG IVY&#10;Laycan : 05 - 11 Nov"/>
        <filter val="MV. UNITY MAPLE OR SUBS&#10;Laycan : 10 - 14 Dec"/>
        <filter val="OSS_1 Jan 24"/>
        <filter val="GNI 1.2.2_24"/>
      </filters>
    </filterColumn>
  </autoFilter>
  <mergeCells count="41">
    <mergeCell ref="AY289:BI289"/>
    <mergeCell ref="BN289:BP289"/>
    <mergeCell ref="BQ289:BU289"/>
    <mergeCell ref="BV289:BX289"/>
    <mergeCell ref="CE289:CS289"/>
    <mergeCell ref="CX289:CY289"/>
    <mergeCell ref="CM290:CN290"/>
    <mergeCell ref="CV290:CW290"/>
    <mergeCell ref="W5:X5"/>
    <mergeCell ref="Y5:Z5"/>
    <mergeCell ref="W289:X289"/>
    <mergeCell ref="Y289:Z289"/>
    <mergeCell ref="AE289:AH289"/>
    <mergeCell ref="AJ289:AK289"/>
    <mergeCell ref="AU289:AW289"/>
    <mergeCell ref="BQ304:BU304"/>
    <mergeCell ref="BV304:BX304"/>
    <mergeCell ref="CE304:CS304"/>
    <mergeCell ref="CX304:CY304"/>
    <mergeCell ref="CM305:CN305"/>
    <mergeCell ref="CV305:CW305"/>
    <mergeCell ref="W304:X304"/>
    <mergeCell ref="Y304:Z304"/>
    <mergeCell ref="AE304:AH304"/>
    <mergeCell ref="AJ304:AK304"/>
    <mergeCell ref="AU304:AW304"/>
    <mergeCell ref="AY304:BI304"/>
    <mergeCell ref="BN304:BP304"/>
    <mergeCell ref="BQ314:BU314"/>
    <mergeCell ref="BV314:BX314"/>
    <mergeCell ref="CE314:CS314"/>
    <mergeCell ref="CX314:CY314"/>
    <mergeCell ref="CM315:CN315"/>
    <mergeCell ref="CV315:CW315"/>
    <mergeCell ref="W314:X314"/>
    <mergeCell ref="Y314:Z314"/>
    <mergeCell ref="AE314:AH314"/>
    <mergeCell ref="AJ314:AK314"/>
    <mergeCell ref="AU314:AW314"/>
    <mergeCell ref="AY314:BI314"/>
    <mergeCell ref="BN314:BP314"/>
  </mergeCells>
  <printOptions gridLines="1"/>
  <pageMargins bottom="0.1267524486268485" footer="0.0" header="0.0" left="0.06559839206634936" right="0.132672996057036" top="0.04099899504146835"/>
  <pageSetup fitToHeight="0"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2.0" ySplit="5.0" topLeftCell="M6" activePane="bottomRight" state="frozen"/>
      <selection activeCell="M1" sqref="M1" pane="topRight"/>
      <selection activeCell="A6" sqref="A6" pane="bottomLeft"/>
      <selection activeCell="M6" sqref="M6" pane="bottomRight"/>
    </sheetView>
  </sheetViews>
  <sheetFormatPr customHeight="1" defaultColWidth="14.43" defaultRowHeight="15.0"/>
  <cols>
    <col customWidth="1" min="1" max="1" width="6.0"/>
    <col customWidth="1" min="2" max="2" width="8.71"/>
    <col customWidth="1" min="3" max="3" width="10.86"/>
    <col customWidth="1" min="4" max="4" width="18.43"/>
    <col customWidth="1" min="5" max="5" width="10.86"/>
    <col customWidth="1" min="6" max="6" width="22.14"/>
    <col customWidth="1" min="7" max="7" width="17.29"/>
    <col customWidth="1" min="8" max="8" width="16.14"/>
    <col customWidth="1" min="9" max="9" width="10.86"/>
    <col customWidth="1" min="10" max="10" width="39.86"/>
    <col customWidth="1" min="11" max="12" width="10.86"/>
    <col customWidth="1" min="13" max="13" width="39.0"/>
    <col customWidth="1" min="14" max="14" width="33.29"/>
    <col customWidth="1" min="15" max="15" width="32.14"/>
    <col customWidth="1" min="16" max="16" width="10.86"/>
    <col customWidth="1" min="17" max="17" width="7.29"/>
    <col customWidth="1" min="18" max="18" width="21.86"/>
    <col customWidth="1" min="19" max="20" width="10.86"/>
    <col customWidth="1" min="21" max="21" width="6.29"/>
    <col customWidth="1" min="22" max="22" width="7.29"/>
    <col customWidth="1" min="23" max="24" width="10.86"/>
    <col customWidth="1" min="25" max="26" width="8.43"/>
    <col customWidth="1" min="27" max="27" width="8.14"/>
    <col customWidth="1" min="28" max="28" width="11.43"/>
    <col customWidth="1" min="29" max="30" width="10.86"/>
    <col customWidth="1" min="31" max="31" width="11.43"/>
    <col customWidth="1" min="32" max="36" width="10.86"/>
    <col customWidth="1" min="37" max="37" width="18.14"/>
    <col customWidth="1" min="38" max="39" width="10.86"/>
    <col customWidth="1" min="40" max="40" width="14.86"/>
    <col customWidth="1" min="41" max="42" width="21.0"/>
    <col customWidth="1" min="43" max="43" width="16.29"/>
    <col customWidth="1" min="44" max="45" width="10.86"/>
    <col customWidth="1" min="46" max="46" width="7.86"/>
    <col customWidth="1" min="47" max="47" width="10.86"/>
    <col customWidth="1" min="48" max="48" width="8.14"/>
    <col customWidth="1" min="49" max="50" width="12.14"/>
    <col customWidth="1" min="51" max="51" width="10.86"/>
    <col customWidth="1" min="52" max="52" width="13.43"/>
    <col customWidth="1" min="53" max="53" width="11.29"/>
    <col customWidth="1" min="54" max="54" width="15.71"/>
    <col customWidth="1" min="55" max="55" width="12.29"/>
    <col customWidth="1" min="56" max="56" width="14.29"/>
    <col customWidth="1" min="57" max="57" width="12.29"/>
    <col customWidth="1" min="58" max="58" width="7.71"/>
    <col customWidth="1" min="59" max="59" width="19.86"/>
    <col customWidth="1" min="60" max="60" width="13.86"/>
    <col customWidth="1" min="61" max="61" width="7.71"/>
    <col customWidth="1" min="62" max="62" width="22.43"/>
    <col customWidth="1" min="63" max="63" width="7.29"/>
    <col customWidth="1" min="64" max="64" width="20.71"/>
    <col customWidth="1" min="65" max="68" width="10.86"/>
    <col customWidth="1" min="69" max="69" width="7.86"/>
    <col customWidth="1" min="70" max="70" width="19.71"/>
    <col customWidth="1" min="71" max="71" width="7.71"/>
    <col customWidth="1" min="72" max="72" width="20.71"/>
    <col customWidth="1" min="73" max="73" width="10.0"/>
    <col customWidth="1" min="74" max="75" width="13.14"/>
    <col customWidth="1" min="76" max="76" width="17.43"/>
    <col customWidth="1" min="77" max="79" width="13.43"/>
    <col customWidth="1" min="80" max="80" width="23.14"/>
    <col customWidth="1" min="81" max="81" width="12.86"/>
    <col customWidth="1" min="82" max="82" width="10.86"/>
    <col customWidth="1" min="83" max="83" width="15.14"/>
    <col customWidth="1" min="84" max="84" width="13.71"/>
    <col customWidth="1" min="85" max="98" width="7.86"/>
    <col customWidth="1" min="99" max="101" width="6.71"/>
    <col customWidth="1" min="102" max="104" width="10.86"/>
    <col customWidth="1" min="105" max="186" width="10.71"/>
  </cols>
  <sheetData>
    <row r="1">
      <c r="A1" s="1738" t="s">
        <v>2798</v>
      </c>
      <c r="B1" s="1588"/>
      <c r="C1" s="348"/>
      <c r="D1" s="1588"/>
      <c r="E1" s="1588"/>
      <c r="F1" s="1588"/>
      <c r="G1" s="1588"/>
      <c r="H1" s="1588"/>
      <c r="I1" s="1588"/>
      <c r="J1" s="1588"/>
      <c r="K1" s="1588"/>
      <c r="L1" s="1588"/>
      <c r="M1" s="1588"/>
      <c r="N1" s="1588"/>
      <c r="O1" s="1588"/>
      <c r="P1" s="1739"/>
      <c r="Q1" s="1588"/>
      <c r="R1" s="1588"/>
      <c r="S1" s="1588"/>
      <c r="T1" s="1588"/>
      <c r="U1" s="1588"/>
      <c r="V1" s="1588"/>
      <c r="W1" s="1588"/>
      <c r="X1" s="1588"/>
      <c r="Y1" s="1588"/>
      <c r="Z1" s="348"/>
      <c r="AA1" s="1588"/>
      <c r="AB1" s="1588"/>
      <c r="AC1" s="1588"/>
      <c r="AD1" s="1588"/>
      <c r="AE1" s="1588"/>
      <c r="AF1" s="1588"/>
      <c r="AG1" s="1588"/>
      <c r="AH1" s="1588"/>
      <c r="AI1" s="1588"/>
      <c r="AJ1" s="1588"/>
      <c r="AK1" s="54"/>
      <c r="AL1" s="54"/>
      <c r="AM1" s="54"/>
      <c r="AN1" s="348"/>
      <c r="AO1" s="1588"/>
      <c r="AP1" s="1588"/>
      <c r="AQ1" s="1588"/>
      <c r="AR1" s="1588"/>
      <c r="AS1" s="1588"/>
      <c r="AT1" s="1588"/>
      <c r="AU1" s="1588"/>
      <c r="AV1" s="1588"/>
      <c r="AW1" s="1588"/>
      <c r="AX1" s="1588"/>
      <c r="AY1" s="1588"/>
      <c r="AZ1" s="1588"/>
      <c r="BA1" s="1739"/>
      <c r="BB1" s="1739"/>
      <c r="BC1" s="1739"/>
      <c r="BD1" s="1739"/>
      <c r="BE1" s="1739"/>
      <c r="BF1" s="1739"/>
      <c r="BG1" s="1739"/>
      <c r="BH1" s="1739"/>
      <c r="BI1" s="1739"/>
      <c r="BJ1" s="1739"/>
      <c r="BK1" s="1739"/>
      <c r="BL1" s="1739"/>
      <c r="BM1" s="1739"/>
      <c r="BN1" s="1739"/>
      <c r="BO1" s="1739"/>
      <c r="BP1" s="1739"/>
      <c r="BQ1" s="1739"/>
      <c r="BR1" s="1739"/>
      <c r="BS1" s="1739"/>
      <c r="BT1" s="1739"/>
      <c r="BU1" s="1739"/>
      <c r="BV1" s="1739"/>
      <c r="BW1" s="1739"/>
      <c r="BX1" s="1739"/>
      <c r="BY1" s="1739"/>
      <c r="BZ1" s="1739"/>
      <c r="CA1" s="1739"/>
      <c r="CB1" s="1739"/>
      <c r="CC1" s="1739"/>
      <c r="CD1" s="1739"/>
      <c r="CE1" s="1739"/>
      <c r="CF1" s="1739"/>
      <c r="CG1" s="1739"/>
      <c r="CH1" s="1739"/>
      <c r="CI1" s="1739"/>
      <c r="CJ1" s="1739"/>
      <c r="CK1" s="1739"/>
      <c r="CL1" s="1739"/>
      <c r="CM1" s="1739"/>
      <c r="CN1" s="1739"/>
      <c r="CO1" s="1739"/>
      <c r="CP1" s="1739"/>
      <c r="CQ1" s="1739"/>
      <c r="CR1" s="1739"/>
      <c r="CS1" s="1739"/>
      <c r="CT1" s="1739"/>
      <c r="CU1" s="1739"/>
      <c r="CV1" s="1739"/>
      <c r="CW1" s="1739"/>
      <c r="CX1" s="1588"/>
      <c r="CY1" s="1588"/>
      <c r="CZ1" s="1588"/>
      <c r="DA1" s="1588"/>
      <c r="DB1" s="1588"/>
      <c r="DC1" s="1588"/>
      <c r="DD1" s="1588"/>
      <c r="DE1" s="1588"/>
      <c r="DF1" s="1588"/>
      <c r="DG1" s="1588"/>
      <c r="DH1" s="1588"/>
      <c r="DI1" s="1588"/>
      <c r="DJ1" s="1588"/>
      <c r="DK1" s="1588"/>
      <c r="DL1" s="1588"/>
      <c r="DM1" s="1588"/>
      <c r="DN1" s="1588"/>
      <c r="DO1" s="1588"/>
      <c r="DP1" s="1588"/>
      <c r="DQ1" s="1588"/>
      <c r="DR1" s="1588"/>
      <c r="DS1" s="1588"/>
      <c r="DT1" s="1588"/>
      <c r="DU1" s="1588"/>
      <c r="DV1" s="1588"/>
      <c r="DW1" s="1588"/>
      <c r="DX1" s="1588"/>
      <c r="DY1" s="1588"/>
      <c r="DZ1" s="1588"/>
      <c r="EA1" s="1588"/>
      <c r="EB1" s="1588"/>
      <c r="EC1" s="1588"/>
      <c r="ED1" s="1588"/>
      <c r="EE1" s="1588"/>
      <c r="EF1" s="1588"/>
      <c r="EG1" s="1588"/>
      <c r="EH1" s="1588"/>
      <c r="EI1" s="1588"/>
      <c r="EJ1" s="1588"/>
      <c r="EK1" s="1588"/>
      <c r="EL1" s="1588"/>
      <c r="EM1" s="1588"/>
      <c r="EN1" s="1588"/>
      <c r="EO1" s="1588"/>
      <c r="EP1" s="1588"/>
      <c r="EQ1" s="1588"/>
      <c r="ER1" s="1588"/>
      <c r="ES1" s="1588"/>
      <c r="ET1" s="1588"/>
      <c r="EU1" s="1588"/>
      <c r="EV1" s="1588"/>
      <c r="EW1" s="1588"/>
      <c r="EX1" s="1588"/>
      <c r="EY1" s="1588"/>
      <c r="EZ1" s="1588"/>
      <c r="FA1" s="1588"/>
      <c r="FB1" s="1588"/>
      <c r="FC1" s="1588"/>
      <c r="FD1" s="1588"/>
      <c r="FE1" s="1588"/>
      <c r="FF1" s="1588"/>
      <c r="FG1" s="1588"/>
      <c r="FH1" s="1588"/>
      <c r="FI1" s="1588"/>
      <c r="FJ1" s="1588"/>
      <c r="FK1" s="1588"/>
      <c r="FL1" s="1588"/>
      <c r="FM1" s="1588"/>
      <c r="FN1" s="1588"/>
      <c r="FO1" s="1588"/>
      <c r="FP1" s="1588"/>
      <c r="FQ1" s="1588"/>
      <c r="FR1" s="1588"/>
      <c r="FS1" s="1588"/>
      <c r="FT1" s="1588"/>
      <c r="FU1" s="1588"/>
      <c r="FV1" s="1588"/>
      <c r="FW1" s="1588"/>
      <c r="FX1" s="1588"/>
      <c r="FY1" s="1588"/>
      <c r="FZ1" s="1588"/>
      <c r="GA1" s="1588"/>
      <c r="GB1" s="1588"/>
      <c r="GC1" s="1588"/>
      <c r="GD1" s="1588"/>
    </row>
    <row r="2">
      <c r="A2" s="1588"/>
      <c r="B2" s="1588"/>
      <c r="C2" s="348"/>
      <c r="D2" s="1588"/>
      <c r="E2" s="1588"/>
      <c r="F2" s="1588"/>
      <c r="G2" s="1588"/>
      <c r="H2" s="1588"/>
      <c r="I2" s="1588"/>
      <c r="J2" s="1588"/>
      <c r="K2" s="1588"/>
      <c r="L2" s="1588"/>
      <c r="M2" s="1588"/>
      <c r="N2" s="1588"/>
      <c r="O2" s="1588"/>
      <c r="P2" s="1739"/>
      <c r="Q2" s="1588"/>
      <c r="R2" s="1588"/>
      <c r="S2" s="1588"/>
      <c r="T2" s="1588"/>
      <c r="U2" s="1588"/>
      <c r="V2" s="1588"/>
      <c r="W2" s="1588"/>
      <c r="X2" s="1588"/>
      <c r="Y2" s="1588"/>
      <c r="Z2" s="348"/>
      <c r="AA2" s="1588"/>
      <c r="AB2" s="1588"/>
      <c r="AC2" s="1588"/>
      <c r="AD2" s="1588"/>
      <c r="AE2" s="1588"/>
      <c r="AF2" s="1588"/>
      <c r="AG2" s="1588"/>
      <c r="AH2" s="1588"/>
      <c r="AI2" s="1588"/>
      <c r="AJ2" s="1588"/>
      <c r="AK2" s="54"/>
      <c r="AL2" s="54"/>
      <c r="AM2" s="54"/>
      <c r="AN2" s="348"/>
      <c r="AO2" s="1588"/>
      <c r="AP2" s="1588"/>
      <c r="AQ2" s="1588"/>
      <c r="AR2" s="1588"/>
      <c r="AS2" s="1588"/>
      <c r="AT2" s="1588"/>
      <c r="AU2" s="1588"/>
      <c r="AV2" s="1588"/>
      <c r="AW2" s="1588"/>
      <c r="AX2" s="1588"/>
      <c r="AY2" s="1588"/>
      <c r="AZ2" s="1588"/>
      <c r="BA2" s="1739"/>
      <c r="BB2" s="1739"/>
      <c r="BC2" s="1739"/>
      <c r="BD2" s="1739"/>
      <c r="BE2" s="1739"/>
      <c r="BF2" s="1739"/>
      <c r="BG2" s="1739"/>
      <c r="BH2" s="1739"/>
      <c r="BI2" s="1739"/>
      <c r="BJ2" s="1739"/>
      <c r="BK2" s="1739"/>
      <c r="BL2" s="1739"/>
      <c r="BM2" s="1739"/>
      <c r="BN2" s="1739"/>
      <c r="BO2" s="1739"/>
      <c r="BP2" s="1739"/>
      <c r="BQ2" s="1739"/>
      <c r="BR2" s="1739"/>
      <c r="BS2" s="1739"/>
      <c r="BT2" s="1739"/>
      <c r="BU2" s="1739"/>
      <c r="BV2" s="1739"/>
      <c r="BW2" s="1739"/>
      <c r="BX2" s="1739"/>
      <c r="BY2" s="1739"/>
      <c r="BZ2" s="1739"/>
      <c r="CA2" s="1739"/>
      <c r="CB2" s="1739"/>
      <c r="CC2" s="1739"/>
      <c r="CD2" s="1739"/>
      <c r="CE2" s="1739"/>
      <c r="CF2" s="1739"/>
      <c r="CG2" s="1739"/>
      <c r="CH2" s="1739"/>
      <c r="CI2" s="1739"/>
      <c r="CJ2" s="1739"/>
      <c r="CK2" s="1739"/>
      <c r="CL2" s="1739"/>
      <c r="CM2" s="1739"/>
      <c r="CN2" s="1739"/>
      <c r="CO2" s="1739"/>
      <c r="CP2" s="1739"/>
      <c r="CQ2" s="1739"/>
      <c r="CR2" s="1739"/>
      <c r="CS2" s="1739"/>
      <c r="CT2" s="1739"/>
      <c r="CU2" s="1739"/>
      <c r="CV2" s="1739"/>
      <c r="CW2" s="1739"/>
      <c r="CX2" s="1588"/>
      <c r="CY2" s="1588"/>
      <c r="CZ2" s="1588"/>
      <c r="DA2" s="1588"/>
      <c r="DB2" s="1588"/>
      <c r="DC2" s="1588"/>
      <c r="DD2" s="1588"/>
      <c r="DE2" s="1588"/>
      <c r="DF2" s="1588"/>
      <c r="DG2" s="1588"/>
      <c r="DH2" s="1588"/>
      <c r="DI2" s="1588"/>
      <c r="DJ2" s="1588"/>
      <c r="DK2" s="1588"/>
      <c r="DL2" s="1588"/>
      <c r="DM2" s="1588"/>
      <c r="DN2" s="1588"/>
      <c r="DO2" s="1588"/>
      <c r="DP2" s="1588"/>
      <c r="DQ2" s="1588"/>
      <c r="DR2" s="1588"/>
      <c r="DS2" s="1588"/>
      <c r="DT2" s="1588"/>
      <c r="DU2" s="1588"/>
      <c r="DV2" s="1588"/>
      <c r="DW2" s="1588"/>
      <c r="DX2" s="1588"/>
      <c r="DY2" s="1588"/>
      <c r="DZ2" s="1588"/>
      <c r="EA2" s="1588"/>
      <c r="EB2" s="1588"/>
      <c r="EC2" s="1588"/>
      <c r="ED2" s="1588"/>
      <c r="EE2" s="1588"/>
      <c r="EF2" s="1588"/>
      <c r="EG2" s="1588"/>
      <c r="EH2" s="1588"/>
      <c r="EI2" s="1588"/>
      <c r="EJ2" s="1588"/>
      <c r="EK2" s="1588"/>
      <c r="EL2" s="1588"/>
      <c r="EM2" s="1588"/>
      <c r="EN2" s="1588"/>
      <c r="EO2" s="1588"/>
      <c r="EP2" s="1588"/>
      <c r="EQ2" s="1588"/>
      <c r="ER2" s="1588"/>
      <c r="ES2" s="1588"/>
      <c r="ET2" s="1588"/>
      <c r="EU2" s="1588"/>
      <c r="EV2" s="1588"/>
      <c r="EW2" s="1588"/>
      <c r="EX2" s="1588"/>
      <c r="EY2" s="1588"/>
      <c r="EZ2" s="1588"/>
      <c r="FA2" s="1588"/>
      <c r="FB2" s="1588"/>
      <c r="FC2" s="1588"/>
      <c r="FD2" s="1588"/>
      <c r="FE2" s="1588"/>
      <c r="FF2" s="1588"/>
      <c r="FG2" s="1588"/>
      <c r="FH2" s="1588"/>
      <c r="FI2" s="1588"/>
      <c r="FJ2" s="1588"/>
      <c r="FK2" s="1588"/>
      <c r="FL2" s="1588"/>
      <c r="FM2" s="1588"/>
      <c r="FN2" s="1588"/>
      <c r="FO2" s="1588"/>
      <c r="FP2" s="1588"/>
      <c r="FQ2" s="1588"/>
      <c r="FR2" s="1588"/>
      <c r="FS2" s="1588"/>
      <c r="FT2" s="1588"/>
      <c r="FU2" s="1588"/>
      <c r="FV2" s="1588"/>
      <c r="FW2" s="1588"/>
      <c r="FX2" s="1588"/>
      <c r="FY2" s="1588"/>
      <c r="FZ2" s="1588"/>
      <c r="GA2" s="1588"/>
      <c r="GB2" s="1588"/>
      <c r="GC2" s="1588"/>
      <c r="GD2" s="1588"/>
    </row>
    <row r="3" ht="15.0" customHeight="1">
      <c r="A3" s="1740" t="s">
        <v>0</v>
      </c>
      <c r="B3" s="1740" t="s">
        <v>2799</v>
      </c>
      <c r="C3" s="1740" t="s">
        <v>45</v>
      </c>
      <c r="D3" s="1741" t="s">
        <v>46</v>
      </c>
      <c r="E3" s="1742" t="s">
        <v>47</v>
      </c>
      <c r="F3" s="1742" t="s">
        <v>48</v>
      </c>
      <c r="G3" s="1740" t="s">
        <v>49</v>
      </c>
      <c r="H3" s="1743" t="s">
        <v>50</v>
      </c>
      <c r="I3" s="1742" t="s">
        <v>51</v>
      </c>
      <c r="J3" s="1743" t="s">
        <v>52</v>
      </c>
      <c r="K3" s="1740" t="s">
        <v>53</v>
      </c>
      <c r="L3" s="1740" t="s">
        <v>54</v>
      </c>
      <c r="M3" s="1743" t="s">
        <v>55</v>
      </c>
      <c r="N3" s="1742" t="s">
        <v>56</v>
      </c>
      <c r="O3" s="1740" t="s">
        <v>115</v>
      </c>
      <c r="P3" s="1743" t="s">
        <v>57</v>
      </c>
      <c r="Q3" s="1742" t="s">
        <v>2800</v>
      </c>
      <c r="R3" s="1744" t="s">
        <v>2801</v>
      </c>
      <c r="S3" s="690"/>
      <c r="T3" s="690"/>
      <c r="U3" s="690"/>
      <c r="V3" s="690"/>
      <c r="W3" s="690"/>
      <c r="X3" s="690"/>
      <c r="Y3" s="690"/>
      <c r="Z3" s="690"/>
      <c r="AA3" s="690"/>
      <c r="AB3" s="690"/>
      <c r="AC3" s="690"/>
      <c r="AD3" s="1744" t="s">
        <v>2802</v>
      </c>
      <c r="AE3" s="690"/>
      <c r="AF3" s="690"/>
      <c r="AG3" s="690"/>
      <c r="AH3" s="690"/>
      <c r="AI3" s="690"/>
      <c r="AJ3" s="690"/>
      <c r="AK3" s="690"/>
      <c r="AL3" s="690"/>
      <c r="AM3" s="690"/>
      <c r="AN3" s="690"/>
      <c r="AO3" s="690"/>
      <c r="AP3" s="1588"/>
      <c r="AQ3" s="1745" t="s">
        <v>2803</v>
      </c>
      <c r="AR3" s="690"/>
      <c r="AS3" s="690"/>
      <c r="AT3" s="690"/>
      <c r="AU3" s="690"/>
      <c r="AV3" s="690"/>
      <c r="AW3" s="690"/>
      <c r="AX3" s="1746"/>
      <c r="AY3" s="1747" t="s">
        <v>119</v>
      </c>
      <c r="AZ3" s="1748"/>
      <c r="BA3" s="1749" t="s">
        <v>63</v>
      </c>
      <c r="BB3" s="690"/>
      <c r="BC3" s="690"/>
      <c r="BD3" s="690"/>
      <c r="BE3" s="690"/>
      <c r="BF3" s="690"/>
      <c r="BG3" s="690"/>
      <c r="BH3" s="690"/>
      <c r="BI3" s="690"/>
      <c r="BJ3" s="690"/>
      <c r="BK3" s="690"/>
      <c r="BL3" s="690"/>
      <c r="BM3" s="690"/>
      <c r="BN3" s="690"/>
      <c r="BO3" s="690"/>
      <c r="BP3" s="690"/>
      <c r="BQ3" s="690"/>
      <c r="BR3" s="690"/>
      <c r="BS3" s="690"/>
      <c r="BT3" s="690"/>
      <c r="BU3" s="1750" t="s">
        <v>2804</v>
      </c>
      <c r="BV3" s="690"/>
      <c r="BW3" s="690"/>
      <c r="BX3" s="690"/>
      <c r="BY3" s="690"/>
      <c r="BZ3" s="1750" t="s">
        <v>2805</v>
      </c>
      <c r="CA3" s="690"/>
      <c r="CB3" s="690"/>
      <c r="CC3" s="1751" t="s">
        <v>2806</v>
      </c>
      <c r="CD3" s="690"/>
      <c r="CE3" s="690"/>
      <c r="CF3" s="690"/>
      <c r="CG3" s="690"/>
      <c r="CH3" s="690"/>
      <c r="CI3" s="690"/>
      <c r="CJ3" s="690"/>
      <c r="CK3" s="690"/>
      <c r="CL3" s="690"/>
      <c r="CM3" s="690"/>
      <c r="CN3" s="690"/>
      <c r="CO3" s="690"/>
      <c r="CP3" s="690"/>
      <c r="CQ3" s="690"/>
      <c r="CR3" s="690"/>
      <c r="CS3" s="690"/>
      <c r="CT3" s="690"/>
      <c r="CU3" s="690"/>
      <c r="CV3" s="690"/>
      <c r="CW3" s="690"/>
      <c r="CX3" s="1752" t="s">
        <v>2807</v>
      </c>
      <c r="CY3" s="690"/>
      <c r="CZ3" s="690"/>
      <c r="DA3" s="1753"/>
      <c r="DB3" s="1753"/>
      <c r="DC3" s="1753"/>
      <c r="DD3" s="1753"/>
      <c r="DE3" s="1753"/>
      <c r="DF3" s="1753"/>
      <c r="DG3" s="1753"/>
      <c r="DH3" s="1753"/>
      <c r="DI3" s="1753"/>
      <c r="DJ3" s="1753"/>
      <c r="DK3" s="1753"/>
      <c r="DL3" s="1753"/>
      <c r="DM3" s="1753"/>
      <c r="DN3" s="1753"/>
      <c r="DO3" s="1753"/>
      <c r="DP3" s="1753"/>
      <c r="DQ3" s="1753"/>
      <c r="DR3" s="1753"/>
      <c r="DS3" s="1753"/>
      <c r="DT3" s="1753"/>
      <c r="DU3" s="1753"/>
      <c r="DV3" s="1753"/>
      <c r="DW3" s="1753"/>
      <c r="DX3" s="1753"/>
      <c r="DY3" s="1753"/>
      <c r="DZ3" s="1753"/>
      <c r="EA3" s="1753"/>
      <c r="EB3" s="1753"/>
      <c r="EC3" s="1753"/>
      <c r="ED3" s="1753"/>
      <c r="EE3" s="1753"/>
      <c r="EF3" s="1753"/>
      <c r="EG3" s="1753"/>
      <c r="EH3" s="1753"/>
      <c r="EI3" s="1753"/>
      <c r="EJ3" s="1753"/>
      <c r="EK3" s="1753"/>
      <c r="EL3" s="1753"/>
      <c r="EM3" s="1753"/>
      <c r="EN3" s="1753"/>
      <c r="EO3" s="1753"/>
      <c r="EP3" s="1753"/>
      <c r="EQ3" s="1753"/>
      <c r="ER3" s="1753"/>
      <c r="ES3" s="1753"/>
      <c r="ET3" s="1753"/>
      <c r="EU3" s="1753"/>
      <c r="EV3" s="1753"/>
      <c r="EW3" s="1753"/>
      <c r="EX3" s="1753"/>
      <c r="EY3" s="1753"/>
      <c r="EZ3" s="1753"/>
      <c r="FA3" s="1753"/>
      <c r="FB3" s="1753"/>
      <c r="FC3" s="1753"/>
      <c r="FD3" s="1753"/>
      <c r="FE3" s="1753"/>
      <c r="FF3" s="1753"/>
      <c r="FG3" s="1753"/>
      <c r="FH3" s="1753"/>
      <c r="FI3" s="1753"/>
      <c r="FJ3" s="1753"/>
      <c r="FK3" s="1753"/>
      <c r="FL3" s="1753"/>
      <c r="FM3" s="1753"/>
      <c r="FN3" s="1753"/>
      <c r="FO3" s="1753"/>
      <c r="FP3" s="1753"/>
      <c r="FQ3" s="1753"/>
      <c r="FR3" s="1753"/>
      <c r="FS3" s="1753"/>
      <c r="FT3" s="1753"/>
      <c r="FU3" s="1753"/>
      <c r="FV3" s="1753"/>
      <c r="FW3" s="1753"/>
      <c r="FX3" s="1753"/>
      <c r="FY3" s="1753"/>
      <c r="FZ3" s="1753"/>
      <c r="GA3" s="1753"/>
      <c r="GB3" s="1753"/>
      <c r="GC3" s="1753"/>
      <c r="GD3" s="1753"/>
    </row>
    <row r="4">
      <c r="A4" s="1740"/>
      <c r="B4" s="1740"/>
      <c r="C4" s="1740"/>
      <c r="D4" s="1741"/>
      <c r="E4" s="1740"/>
      <c r="F4" s="1740"/>
      <c r="G4" s="1740"/>
      <c r="H4" s="1754"/>
      <c r="I4" s="1740"/>
      <c r="J4" s="1754"/>
      <c r="K4" s="1740"/>
      <c r="L4" s="1740"/>
      <c r="M4" s="1754"/>
      <c r="N4" s="1740"/>
      <c r="O4" s="1740"/>
      <c r="P4" s="1754"/>
      <c r="Q4" s="1740"/>
      <c r="R4" s="1755"/>
      <c r="S4" s="1755"/>
      <c r="T4" s="1755"/>
      <c r="U4" s="1756" t="s">
        <v>392</v>
      </c>
      <c r="V4" s="690"/>
      <c r="W4" s="690"/>
      <c r="X4" s="690"/>
      <c r="Y4" s="1744" t="s">
        <v>2808</v>
      </c>
      <c r="Z4" s="690"/>
      <c r="AA4" s="1755" t="s">
        <v>2809</v>
      </c>
      <c r="AB4" s="1755" t="s">
        <v>128</v>
      </c>
      <c r="AC4" s="1755" t="s">
        <v>62</v>
      </c>
      <c r="AD4" s="1755"/>
      <c r="AE4" s="1744" t="s">
        <v>2810</v>
      </c>
      <c r="AF4" s="690"/>
      <c r="AG4" s="1744" t="s">
        <v>392</v>
      </c>
      <c r="AH4" s="690"/>
      <c r="AI4" s="690"/>
      <c r="AJ4" s="690"/>
      <c r="AK4" s="1755"/>
      <c r="AL4" s="1744" t="s">
        <v>178</v>
      </c>
      <c r="AM4" s="690"/>
      <c r="AN4" s="690"/>
      <c r="AO4" s="690"/>
      <c r="AP4" s="1588"/>
      <c r="AQ4" s="1757"/>
      <c r="AR4" s="1750" t="s">
        <v>2811</v>
      </c>
      <c r="AS4" s="690"/>
      <c r="AT4" s="690"/>
      <c r="AU4" s="690"/>
      <c r="AV4" s="690"/>
      <c r="AW4" s="690"/>
      <c r="AX4" s="1746"/>
      <c r="AY4" s="1747"/>
      <c r="AZ4" s="1748"/>
      <c r="BA4" s="1758" t="s">
        <v>62</v>
      </c>
      <c r="BB4" s="1759" t="s">
        <v>2812</v>
      </c>
      <c r="BC4" s="1760" t="s">
        <v>71</v>
      </c>
      <c r="BD4" s="1761" t="s">
        <v>2813</v>
      </c>
      <c r="BE4" s="1761" t="s">
        <v>2814</v>
      </c>
      <c r="BF4" s="1762" t="s">
        <v>2815</v>
      </c>
      <c r="BG4" s="690"/>
      <c r="BH4" s="1761" t="s">
        <v>2816</v>
      </c>
      <c r="BI4" s="1762" t="s">
        <v>2817</v>
      </c>
      <c r="BJ4" s="690"/>
      <c r="BK4" s="1762" t="s">
        <v>2818</v>
      </c>
      <c r="BL4" s="690"/>
      <c r="BM4" s="1763" t="s">
        <v>2812</v>
      </c>
      <c r="BN4" s="1763"/>
      <c r="BO4" s="1763" t="s">
        <v>2813</v>
      </c>
      <c r="BP4" s="1763" t="s">
        <v>2814</v>
      </c>
      <c r="BQ4" s="1764" t="s">
        <v>2819</v>
      </c>
      <c r="BR4" s="690"/>
      <c r="BS4" s="1764" t="s">
        <v>2820</v>
      </c>
      <c r="BT4" s="690"/>
      <c r="BU4" s="1750" t="s">
        <v>718</v>
      </c>
      <c r="BV4" s="690"/>
      <c r="BW4" s="690"/>
      <c r="BX4" s="690"/>
      <c r="BY4" s="690"/>
      <c r="BZ4" s="1750" t="s">
        <v>718</v>
      </c>
      <c r="CA4" s="690"/>
      <c r="CB4" s="1765" t="s">
        <v>2821</v>
      </c>
      <c r="CC4" s="1751" t="s">
        <v>2822</v>
      </c>
      <c r="CD4" s="690"/>
      <c r="CE4" s="690"/>
      <c r="CF4" s="690"/>
      <c r="CG4" s="690"/>
      <c r="CH4" s="690"/>
      <c r="CI4" s="690"/>
      <c r="CJ4" s="690"/>
      <c r="CK4" s="690"/>
      <c r="CL4" s="690"/>
      <c r="CM4" s="690"/>
      <c r="CN4" s="690"/>
      <c r="CO4" s="690"/>
      <c r="CP4" s="690"/>
      <c r="CQ4" s="690"/>
      <c r="CR4" s="690"/>
      <c r="CS4" s="690"/>
      <c r="CT4" s="690"/>
      <c r="CU4" s="1752" t="s">
        <v>2823</v>
      </c>
      <c r="CV4" s="690"/>
      <c r="CW4" s="690"/>
      <c r="CX4" s="1752" t="s">
        <v>171</v>
      </c>
      <c r="CY4" s="690"/>
      <c r="CZ4" s="690"/>
      <c r="DA4" s="1766"/>
      <c r="DB4" s="1766"/>
      <c r="DC4" s="1766"/>
      <c r="DD4" s="1766"/>
      <c r="DE4" s="1766"/>
      <c r="DF4" s="1766"/>
      <c r="DG4" s="1766"/>
      <c r="DH4" s="1766"/>
      <c r="DI4" s="1766"/>
      <c r="DJ4" s="1766"/>
      <c r="DK4" s="1766"/>
      <c r="DL4" s="1766"/>
      <c r="DM4" s="1766"/>
      <c r="DN4" s="1766"/>
      <c r="DO4" s="1766"/>
      <c r="DP4" s="1766"/>
      <c r="DQ4" s="1766"/>
      <c r="DR4" s="1766"/>
      <c r="DS4" s="1766"/>
      <c r="DT4" s="1766"/>
      <c r="DU4" s="1766"/>
      <c r="DV4" s="1766"/>
      <c r="DW4" s="1766"/>
      <c r="DX4" s="1766"/>
      <c r="DY4" s="1766"/>
      <c r="DZ4" s="1766"/>
      <c r="EA4" s="1766"/>
      <c r="EB4" s="1766"/>
      <c r="EC4" s="1766"/>
      <c r="ED4" s="1766"/>
      <c r="EE4" s="1766"/>
      <c r="EF4" s="1766"/>
      <c r="EG4" s="1766"/>
      <c r="EH4" s="1766"/>
      <c r="EI4" s="1766"/>
      <c r="EJ4" s="1766"/>
      <c r="EK4" s="1766"/>
      <c r="EL4" s="1766"/>
      <c r="EM4" s="1766"/>
      <c r="EN4" s="1766"/>
      <c r="EO4" s="1766"/>
      <c r="EP4" s="1766"/>
      <c r="EQ4" s="1766"/>
      <c r="ER4" s="1766"/>
      <c r="ES4" s="1766"/>
      <c r="ET4" s="1766"/>
      <c r="EU4" s="1766"/>
      <c r="EV4" s="1766"/>
      <c r="EW4" s="1766"/>
      <c r="EX4" s="1766"/>
      <c r="EY4" s="1766"/>
      <c r="EZ4" s="1766"/>
      <c r="FA4" s="1766"/>
      <c r="FB4" s="1766"/>
      <c r="FC4" s="1766"/>
      <c r="FD4" s="1766"/>
      <c r="FE4" s="1766"/>
      <c r="FF4" s="1766"/>
      <c r="FG4" s="1766"/>
      <c r="FH4" s="1766"/>
      <c r="FI4" s="1766"/>
      <c r="FJ4" s="1766"/>
      <c r="FK4" s="1766"/>
      <c r="FL4" s="1766"/>
      <c r="FM4" s="1766"/>
      <c r="FN4" s="1766"/>
      <c r="FO4" s="1766"/>
      <c r="FP4" s="1766"/>
      <c r="FQ4" s="1766"/>
      <c r="FR4" s="1766"/>
      <c r="FS4" s="1766"/>
      <c r="FT4" s="1766"/>
      <c r="FU4" s="1766"/>
      <c r="FV4" s="1766"/>
      <c r="FW4" s="1766"/>
      <c r="FX4" s="1766"/>
      <c r="FY4" s="1766"/>
      <c r="FZ4" s="1766"/>
      <c r="GA4" s="1766"/>
      <c r="GB4" s="1766"/>
      <c r="GC4" s="1766"/>
      <c r="GD4" s="1766"/>
    </row>
    <row r="5">
      <c r="A5" s="1740" t="s">
        <v>0</v>
      </c>
      <c r="B5" s="1740" t="s">
        <v>2799</v>
      </c>
      <c r="C5" s="1740" t="s">
        <v>45</v>
      </c>
      <c r="D5" s="1741" t="s">
        <v>46</v>
      </c>
      <c r="E5" s="1742" t="s">
        <v>47</v>
      </c>
      <c r="F5" s="1742" t="s">
        <v>48</v>
      </c>
      <c r="G5" s="1740" t="s">
        <v>49</v>
      </c>
      <c r="H5" s="1743" t="s">
        <v>50</v>
      </c>
      <c r="I5" s="1742" t="s">
        <v>51</v>
      </c>
      <c r="J5" s="1743" t="s">
        <v>52</v>
      </c>
      <c r="K5" s="1767" t="s">
        <v>65</v>
      </c>
      <c r="L5" s="1767" t="s">
        <v>66</v>
      </c>
      <c r="M5" s="1743" t="s">
        <v>55</v>
      </c>
      <c r="N5" s="1742" t="s">
        <v>56</v>
      </c>
      <c r="O5" s="1740" t="s">
        <v>115</v>
      </c>
      <c r="P5" s="1743" t="s">
        <v>57</v>
      </c>
      <c r="Q5" s="1742" t="s">
        <v>2800</v>
      </c>
      <c r="R5" s="1768" t="s">
        <v>2824</v>
      </c>
      <c r="S5" s="1755" t="s">
        <v>2825</v>
      </c>
      <c r="T5" s="1755" t="s">
        <v>2799</v>
      </c>
      <c r="U5" s="1768" t="s">
        <v>2826</v>
      </c>
      <c r="V5" s="1768" t="s">
        <v>2827</v>
      </c>
      <c r="W5" s="1768" t="s">
        <v>2828</v>
      </c>
      <c r="X5" s="1768" t="s">
        <v>2829</v>
      </c>
      <c r="Y5" s="1768" t="s">
        <v>2830</v>
      </c>
      <c r="Z5" s="1768" t="s">
        <v>141</v>
      </c>
      <c r="AA5" s="1768" t="s">
        <v>1828</v>
      </c>
      <c r="AB5" s="1768" t="s">
        <v>2831</v>
      </c>
      <c r="AC5" s="1768" t="s">
        <v>69</v>
      </c>
      <c r="AD5" s="1755" t="s">
        <v>69</v>
      </c>
      <c r="AE5" s="1755" t="s">
        <v>2832</v>
      </c>
      <c r="AF5" s="1755" t="s">
        <v>2833</v>
      </c>
      <c r="AG5" s="1755" t="s">
        <v>2834</v>
      </c>
      <c r="AH5" s="1755" t="s">
        <v>2835</v>
      </c>
      <c r="AI5" s="1755" t="s">
        <v>2836</v>
      </c>
      <c r="AJ5" s="1755" t="s">
        <v>2837</v>
      </c>
      <c r="AK5" s="1755" t="s">
        <v>2838</v>
      </c>
      <c r="AL5" s="1755" t="s">
        <v>2839</v>
      </c>
      <c r="AM5" s="1755" t="s">
        <v>2840</v>
      </c>
      <c r="AN5" s="1755" t="s">
        <v>2841</v>
      </c>
      <c r="AO5" s="1755" t="s">
        <v>2842</v>
      </c>
      <c r="AP5" s="1755" t="s">
        <v>2842</v>
      </c>
      <c r="AQ5" s="1769" t="s">
        <v>1790</v>
      </c>
      <c r="AR5" s="1747" t="s">
        <v>2843</v>
      </c>
      <c r="AS5" s="1747" t="s">
        <v>2844</v>
      </c>
      <c r="AT5" s="1747" t="s">
        <v>2845</v>
      </c>
      <c r="AU5" s="1765" t="s">
        <v>2846</v>
      </c>
      <c r="AV5" s="1747" t="s">
        <v>2847</v>
      </c>
      <c r="AW5" s="1747" t="s">
        <v>718</v>
      </c>
      <c r="AX5" s="1770" t="s">
        <v>2848</v>
      </c>
      <c r="AY5" s="1770" t="s">
        <v>2849</v>
      </c>
      <c r="AZ5" s="1747" t="s">
        <v>2850</v>
      </c>
      <c r="BA5" s="1771" t="s">
        <v>2851</v>
      </c>
      <c r="BB5" s="1760" t="s">
        <v>2852</v>
      </c>
      <c r="BC5" s="1760" t="s">
        <v>2852</v>
      </c>
      <c r="BD5" s="1760" t="s">
        <v>2853</v>
      </c>
      <c r="BE5" s="1760" t="s">
        <v>2854</v>
      </c>
      <c r="BF5" s="1760" t="s">
        <v>2855</v>
      </c>
      <c r="BG5" s="1760" t="s">
        <v>2856</v>
      </c>
      <c r="BH5" s="1760" t="s">
        <v>75</v>
      </c>
      <c r="BI5" s="1760" t="s">
        <v>2855</v>
      </c>
      <c r="BJ5" s="1761" t="s">
        <v>2856</v>
      </c>
      <c r="BK5" s="1760" t="s">
        <v>2855</v>
      </c>
      <c r="BL5" s="1761" t="s">
        <v>2856</v>
      </c>
      <c r="BM5" s="1772" t="s">
        <v>2857</v>
      </c>
      <c r="BN5" s="1772" t="s">
        <v>78</v>
      </c>
      <c r="BO5" s="1772" t="s">
        <v>2858</v>
      </c>
      <c r="BP5" s="1772" t="s">
        <v>2858</v>
      </c>
      <c r="BQ5" s="1772" t="s">
        <v>2855</v>
      </c>
      <c r="BR5" s="1772" t="s">
        <v>2856</v>
      </c>
      <c r="BS5" s="1772" t="s">
        <v>2855</v>
      </c>
      <c r="BT5" s="1763" t="s">
        <v>2856</v>
      </c>
      <c r="BU5" s="1747" t="s">
        <v>2859</v>
      </c>
      <c r="BV5" s="1747" t="s">
        <v>2860</v>
      </c>
      <c r="BW5" s="1747" t="s">
        <v>2861</v>
      </c>
      <c r="BX5" s="1747" t="s">
        <v>2862</v>
      </c>
      <c r="BY5" s="1747" t="s">
        <v>392</v>
      </c>
      <c r="BZ5" s="1747" t="s">
        <v>2863</v>
      </c>
      <c r="CA5" s="1747" t="s">
        <v>392</v>
      </c>
      <c r="CB5" s="1747" t="s">
        <v>2864</v>
      </c>
      <c r="CC5" s="1767" t="s">
        <v>2865</v>
      </c>
      <c r="CD5" s="1767" t="s">
        <v>2866</v>
      </c>
      <c r="CE5" s="1767" t="s">
        <v>2867</v>
      </c>
      <c r="CF5" s="1767" t="s">
        <v>2868</v>
      </c>
      <c r="CG5" s="1767" t="s">
        <v>151</v>
      </c>
      <c r="CH5" s="1767" t="s">
        <v>152</v>
      </c>
      <c r="CI5" s="1767" t="s">
        <v>153</v>
      </c>
      <c r="CJ5" s="1767" t="s">
        <v>154</v>
      </c>
      <c r="CK5" s="1767" t="s">
        <v>155</v>
      </c>
      <c r="CL5" s="1767" t="s">
        <v>156</v>
      </c>
      <c r="CM5" s="1767" t="s">
        <v>169</v>
      </c>
      <c r="CN5" s="1767" t="s">
        <v>170</v>
      </c>
      <c r="CO5" s="1767" t="s">
        <v>161</v>
      </c>
      <c r="CP5" s="1740" t="s">
        <v>157</v>
      </c>
      <c r="CQ5" s="1767" t="s">
        <v>158</v>
      </c>
      <c r="CR5" s="1767" t="s">
        <v>2869</v>
      </c>
      <c r="CS5" s="1740" t="s">
        <v>160</v>
      </c>
      <c r="CT5" s="1767" t="s">
        <v>2870</v>
      </c>
      <c r="CU5" s="1767" t="s">
        <v>171</v>
      </c>
      <c r="CV5" s="1767" t="s">
        <v>172</v>
      </c>
      <c r="CW5" s="1767" t="s">
        <v>173</v>
      </c>
      <c r="CX5" s="1767" t="s">
        <v>2871</v>
      </c>
      <c r="CY5" s="1767" t="s">
        <v>2872</v>
      </c>
      <c r="CZ5" s="1767" t="s">
        <v>2873</v>
      </c>
      <c r="DA5" s="1766"/>
      <c r="DB5" s="1766"/>
      <c r="DC5" s="1766"/>
      <c r="DD5" s="1766"/>
      <c r="DE5" s="1766"/>
      <c r="DF5" s="1766"/>
      <c r="DG5" s="1766"/>
      <c r="DH5" s="1766"/>
      <c r="DI5" s="1766"/>
      <c r="DJ5" s="1766"/>
      <c r="DK5" s="1766"/>
      <c r="DL5" s="1766"/>
      <c r="DM5" s="1766"/>
      <c r="DN5" s="1766"/>
      <c r="DO5" s="1766"/>
      <c r="DP5" s="1766"/>
      <c r="DQ5" s="1766"/>
      <c r="DR5" s="1766"/>
      <c r="DS5" s="1766"/>
      <c r="DT5" s="1766"/>
      <c r="DU5" s="1766"/>
      <c r="DV5" s="1766"/>
      <c r="DW5" s="1766"/>
      <c r="DX5" s="1766"/>
      <c r="DY5" s="1766"/>
      <c r="DZ5" s="1766"/>
      <c r="EA5" s="1766"/>
      <c r="EB5" s="1766"/>
      <c r="EC5" s="1766"/>
      <c r="ED5" s="1766"/>
      <c r="EE5" s="1766"/>
      <c r="EF5" s="1766"/>
      <c r="EG5" s="1766"/>
      <c r="EH5" s="1766"/>
      <c r="EI5" s="1766"/>
      <c r="EJ5" s="1766"/>
      <c r="EK5" s="1766"/>
      <c r="EL5" s="1766"/>
      <c r="EM5" s="1766"/>
      <c r="EN5" s="1766"/>
      <c r="EO5" s="1766"/>
      <c r="EP5" s="1766"/>
      <c r="EQ5" s="1766"/>
      <c r="ER5" s="1766"/>
      <c r="ES5" s="1766"/>
      <c r="ET5" s="1766"/>
      <c r="EU5" s="1766"/>
      <c r="EV5" s="1766"/>
      <c r="EW5" s="1766"/>
      <c r="EX5" s="1766"/>
      <c r="EY5" s="1766"/>
      <c r="EZ5" s="1766"/>
      <c r="FA5" s="1766"/>
      <c r="FB5" s="1766"/>
      <c r="FC5" s="1766"/>
      <c r="FD5" s="1766"/>
      <c r="FE5" s="1766"/>
      <c r="FF5" s="1766"/>
      <c r="FG5" s="1766"/>
      <c r="FH5" s="1766"/>
      <c r="FI5" s="1766"/>
      <c r="FJ5" s="1766"/>
      <c r="FK5" s="1766"/>
      <c r="FL5" s="1766"/>
      <c r="FM5" s="1766"/>
      <c r="FN5" s="1766"/>
      <c r="FO5" s="1766"/>
      <c r="FP5" s="1766"/>
      <c r="FQ5" s="1766"/>
      <c r="FR5" s="1766"/>
      <c r="FS5" s="1766"/>
      <c r="FT5" s="1766"/>
      <c r="FU5" s="1766"/>
      <c r="FV5" s="1766"/>
      <c r="FW5" s="1766"/>
      <c r="FX5" s="1766"/>
      <c r="FY5" s="1766"/>
      <c r="FZ5" s="1766"/>
      <c r="GA5" s="1766"/>
      <c r="GB5" s="1766"/>
      <c r="GC5" s="1766"/>
      <c r="GD5" s="1766"/>
    </row>
    <row r="6" ht="27.0" hidden="1" customHeight="1">
      <c r="A6" s="54">
        <v>1.0</v>
      </c>
      <c r="B6" s="54" t="s">
        <v>1807</v>
      </c>
      <c r="C6" s="54" t="s">
        <v>6</v>
      </c>
      <c r="D6" s="105" t="s">
        <v>1808</v>
      </c>
      <c r="E6" s="247" t="s">
        <v>2874</v>
      </c>
      <c r="F6" s="247" t="s">
        <v>1810</v>
      </c>
      <c r="G6" s="247" t="s">
        <v>1811</v>
      </c>
      <c r="H6" s="247" t="s">
        <v>1812</v>
      </c>
      <c r="I6" s="105" t="s">
        <v>1813</v>
      </c>
      <c r="J6" s="104" t="s">
        <v>1814</v>
      </c>
      <c r="K6" s="1773">
        <v>7500.0</v>
      </c>
      <c r="L6" s="1774">
        <v>7522.277</v>
      </c>
      <c r="M6" s="247" t="s">
        <v>1815</v>
      </c>
      <c r="N6" s="1642" t="s">
        <v>1755</v>
      </c>
      <c r="O6" s="105" t="s">
        <v>2875</v>
      </c>
      <c r="P6" s="1775">
        <v>45306.0</v>
      </c>
      <c r="Q6" s="247" t="s">
        <v>2876</v>
      </c>
      <c r="R6" s="247" t="s">
        <v>1816</v>
      </c>
      <c r="S6" s="1448" t="s">
        <v>1818</v>
      </c>
      <c r="T6" s="1448" t="s">
        <v>2877</v>
      </c>
      <c r="U6" s="54" t="s">
        <v>883</v>
      </c>
      <c r="V6" s="54"/>
      <c r="W6" s="54" t="s">
        <v>884</v>
      </c>
      <c r="X6" s="54"/>
      <c r="Y6" s="54"/>
      <c r="Z6" s="54"/>
      <c r="AA6" s="1069"/>
      <c r="AB6" s="1069"/>
      <c r="AC6" s="104" t="s">
        <v>191</v>
      </c>
      <c r="AD6" s="360" t="s">
        <v>192</v>
      </c>
      <c r="AE6" s="1069">
        <v>950000.0</v>
      </c>
      <c r="AF6" s="1069">
        <v>950000.0</v>
      </c>
      <c r="AG6" s="1069" t="s">
        <v>2878</v>
      </c>
      <c r="AH6" s="1776">
        <v>0.5</v>
      </c>
      <c r="AI6" s="1776">
        <v>0.4</v>
      </c>
      <c r="AJ6" s="1069" t="s">
        <v>2879</v>
      </c>
      <c r="AK6" s="1069">
        <v>1.0E9</v>
      </c>
      <c r="AL6" s="63">
        <v>45302.0</v>
      </c>
      <c r="AM6" s="63">
        <v>45306.0</v>
      </c>
      <c r="AN6" s="1777">
        <f t="shared" ref="AN6:AN13" si="1">IF(AM6-AL6&lt;0,0,AM6-AL6)</f>
        <v>4</v>
      </c>
      <c r="AO6" s="1778" t="str">
        <f t="shared" ref="AO6:AO13" si="2">INT(AM6-AL6)&amp;" hari "&amp;HOUR(MOD(AM6-AL6,1))&amp;" jam "&amp;MINUTE(MOD(AM6-AL6,1))&amp;" menit "&amp;SECOND(MOD(AM6-AL6,1))</f>
        <v>4 hari 0 jam 0 menit 0</v>
      </c>
      <c r="AP6" s="1645" t="str">
        <f>AO6</f>
        <v>4 hari 0 jam 0 menit 0</v>
      </c>
      <c r="AQ6" s="247" t="s">
        <v>1817</v>
      </c>
      <c r="AR6" s="303" t="s">
        <v>2880</v>
      </c>
      <c r="AS6" s="303"/>
      <c r="AT6" s="303"/>
      <c r="AU6" s="255">
        <v>100000.0</v>
      </c>
      <c r="AV6" s="105" t="s">
        <v>1819</v>
      </c>
      <c r="AW6" s="255">
        <v>3.0E7</v>
      </c>
      <c r="AX6" s="1774">
        <v>7500.0</v>
      </c>
      <c r="AY6" s="1779">
        <f t="shared" ref="AY6:AY13" si="3">AX6-L6</f>
        <v>-22.277</v>
      </c>
      <c r="AZ6" s="255">
        <v>0.0</v>
      </c>
      <c r="BA6" s="1780">
        <v>45296.0</v>
      </c>
      <c r="BB6" s="1780">
        <v>45301.04513888889</v>
      </c>
      <c r="BC6" s="1780">
        <v>45302.958333333336</v>
      </c>
      <c r="BD6" s="1780">
        <v>45303.65277777778</v>
      </c>
      <c r="BE6" s="1780">
        <v>45306.1875</v>
      </c>
      <c r="BF6" s="1645">
        <f t="shared" ref="BF6:BF13" si="4">BE6-BB6</f>
        <v>5.142361111</v>
      </c>
      <c r="BG6" s="1642" t="str">
        <f t="shared" ref="BG6:BG13" si="5">INT(BE6-BB6)&amp;" hari "&amp;HOUR(MOD(BE6-BB6,1))&amp;" jam "&amp;MINUTE(MOD(BE6-BB6,1))&amp;" menit "&amp;SECOND(MOD(BE6-BB6,1))</f>
        <v>5 hari 3 jam 25 menit 0</v>
      </c>
      <c r="BH6" s="1780">
        <v>45307.73888888889</v>
      </c>
      <c r="BI6" s="1645">
        <f t="shared" ref="BI6:BI13" si="6">BH6-BE6</f>
        <v>1.551388889</v>
      </c>
      <c r="BJ6" s="1642" t="str">
        <f t="shared" ref="BJ6:BJ13" si="7">INT(BH6-BE6)&amp;" hari "&amp;HOUR(MOD(BH6-BE6,1))&amp;" jam "&amp;MINUTE(MOD(BH6-BE6,1))&amp;" menit "&amp;SECOND(MOD(BH6-BE6,1))</f>
        <v>1 hari 13 jam 14 menit 0</v>
      </c>
      <c r="BK6" s="1645">
        <f t="shared" ref="BK6:BK13" si="8">BH6-BB6</f>
        <v>6.69375</v>
      </c>
      <c r="BL6" s="1642" t="str">
        <f t="shared" ref="BL6:BL13" si="9">INT(BH6-BB6)&amp;" hari "&amp;HOUR(MOD(BH6-BB6,1))&amp;" jam "&amp;MINUTE(MOD(BH6-BB6,1))&amp;" menit "&amp;SECOND(MOD(BH6-BB6,1))</f>
        <v>6 hari 16 jam 39 menit 0</v>
      </c>
      <c r="BM6" s="1780">
        <v>45310.5</v>
      </c>
      <c r="BN6" s="1780">
        <v>45316.541666666664</v>
      </c>
      <c r="BO6" s="1780">
        <v>45316.541666666664</v>
      </c>
      <c r="BP6" s="1780">
        <v>45317.385416666664</v>
      </c>
      <c r="BQ6" s="1645">
        <f t="shared" ref="BQ6:BQ13" si="10">BP6-BM6</f>
        <v>6.885416667</v>
      </c>
      <c r="BR6" s="1642" t="str">
        <f t="shared" ref="BR6:BR13" si="11">INT(BP6-BM6)&amp;" hari "&amp;HOUR(MOD(BP6-BM6,1))&amp;" jam "&amp;MINUTE(MOD(BP6-BM6,1))&amp;" menit "&amp;SECOND(MOD(BP6-BM6,1))</f>
        <v>6 hari 21 jam 15 menit 0</v>
      </c>
      <c r="BS6" s="1645">
        <f>BI6+BQ6</f>
        <v>8.436805556</v>
      </c>
      <c r="BT6" s="1642" t="str">
        <f t="shared" ref="BT6:BT13" si="12">INT(BS6)&amp;" hari "&amp;HOUR(MOD(BS6,1))&amp;" jam "&amp;MINUTE(MOD(BS6,1))&amp;" menit "&amp;SECOND(MOD(BS6,1))</f>
        <v>8 hari 10 jam 29 menit 0</v>
      </c>
      <c r="BU6" s="105">
        <v>6.52</v>
      </c>
      <c r="BV6" s="255">
        <f t="shared" ref="BV6:BV13" si="13">BU6*AW6</f>
        <v>195600000</v>
      </c>
      <c r="BW6" s="255">
        <v>1.75E8</v>
      </c>
      <c r="BX6" s="255">
        <f t="shared" ref="BX6:BX13" si="14">BV6-BW6</f>
        <v>20600000</v>
      </c>
      <c r="BY6" s="1780" t="s">
        <v>853</v>
      </c>
      <c r="BZ6" s="1780"/>
      <c r="CA6" s="1780"/>
      <c r="CB6" s="255">
        <f>BZ6-BW6</f>
        <v>-175000000</v>
      </c>
      <c r="CC6" s="105">
        <v>8.20240116168243E14</v>
      </c>
      <c r="CD6" s="105">
        <v>7523.0</v>
      </c>
      <c r="CE6" s="1781">
        <v>2.10644E8</v>
      </c>
      <c r="CF6" s="105" t="s">
        <v>634</v>
      </c>
      <c r="CG6" s="105"/>
      <c r="CH6" s="105" t="s">
        <v>883</v>
      </c>
      <c r="CI6" s="105" t="s">
        <v>883</v>
      </c>
      <c r="CJ6" s="105" t="s">
        <v>883</v>
      </c>
      <c r="CK6" s="105" t="s">
        <v>883</v>
      </c>
      <c r="CL6" s="105" t="s">
        <v>883</v>
      </c>
      <c r="CM6" s="105"/>
      <c r="CN6" s="105"/>
      <c r="CO6" s="105" t="s">
        <v>883</v>
      </c>
      <c r="CP6" s="105"/>
      <c r="CQ6" s="105"/>
      <c r="CR6" s="105"/>
      <c r="CS6" s="105"/>
      <c r="CT6" s="105"/>
      <c r="CU6" s="105"/>
      <c r="CV6" s="105"/>
      <c r="CW6" s="105"/>
      <c r="CX6" s="104"/>
      <c r="CY6" s="104"/>
      <c r="CZ6" s="104"/>
      <c r="DA6" s="104"/>
      <c r="DB6" s="104"/>
      <c r="DC6" s="104"/>
      <c r="DD6" s="104"/>
      <c r="DE6" s="104"/>
      <c r="DF6" s="104"/>
      <c r="DG6" s="104"/>
      <c r="DH6" s="104"/>
      <c r="DI6" s="104"/>
      <c r="DJ6" s="104"/>
      <c r="DK6" s="104"/>
      <c r="DL6" s="104"/>
      <c r="DM6" s="104"/>
      <c r="DN6" s="104"/>
      <c r="DO6" s="104"/>
      <c r="DP6" s="104"/>
      <c r="DQ6" s="104"/>
      <c r="DR6" s="104"/>
      <c r="DS6" s="104"/>
      <c r="DT6" s="104"/>
      <c r="DU6" s="104"/>
      <c r="DV6" s="104"/>
      <c r="DW6" s="104"/>
      <c r="DX6" s="104"/>
      <c r="DY6" s="104"/>
      <c r="DZ6" s="104"/>
      <c r="EA6" s="104"/>
      <c r="EB6" s="104"/>
      <c r="EC6" s="104"/>
      <c r="ED6" s="104"/>
      <c r="EE6" s="104"/>
      <c r="EF6" s="104"/>
      <c r="EG6" s="104"/>
      <c r="EH6" s="104"/>
      <c r="EI6" s="104"/>
      <c r="EJ6" s="104"/>
      <c r="EK6" s="104"/>
      <c r="EL6" s="104"/>
      <c r="EM6" s="104"/>
      <c r="EN6" s="104"/>
      <c r="EO6" s="104"/>
      <c r="EP6" s="104"/>
      <c r="EQ6" s="104"/>
      <c r="ER6" s="104"/>
      <c r="ES6" s="104"/>
      <c r="ET6" s="104"/>
      <c r="EU6" s="104"/>
      <c r="EV6" s="104"/>
      <c r="EW6" s="104"/>
      <c r="EX6" s="104"/>
      <c r="EY6" s="104"/>
      <c r="EZ6" s="104"/>
      <c r="FA6" s="104"/>
      <c r="FB6" s="104"/>
      <c r="FC6" s="104"/>
      <c r="FD6" s="104"/>
      <c r="FE6" s="104"/>
      <c r="FF6" s="104"/>
      <c r="FG6" s="104"/>
      <c r="FH6" s="104"/>
      <c r="FI6" s="104"/>
      <c r="FJ6" s="104"/>
      <c r="FK6" s="104"/>
      <c r="FL6" s="104"/>
      <c r="FM6" s="104"/>
      <c r="FN6" s="104"/>
      <c r="FO6" s="104"/>
      <c r="FP6" s="104"/>
      <c r="FQ6" s="104"/>
      <c r="FR6" s="104"/>
      <c r="FS6" s="104"/>
      <c r="FT6" s="104"/>
      <c r="FU6" s="104"/>
      <c r="FV6" s="104"/>
      <c r="FW6" s="104"/>
      <c r="FX6" s="104"/>
      <c r="FY6" s="104"/>
      <c r="FZ6" s="104"/>
      <c r="GA6" s="104"/>
      <c r="GB6" s="104"/>
      <c r="GC6" s="104"/>
      <c r="GD6" s="104"/>
    </row>
    <row r="7" ht="19.5" hidden="1" customHeight="1">
      <c r="A7" s="54">
        <v>2.0</v>
      </c>
      <c r="B7" s="54" t="s">
        <v>1807</v>
      </c>
      <c r="C7" s="54" t="s">
        <v>6</v>
      </c>
      <c r="D7" s="105" t="s">
        <v>1808</v>
      </c>
      <c r="E7" s="105" t="s">
        <v>1768</v>
      </c>
      <c r="F7" s="105" t="s">
        <v>7</v>
      </c>
      <c r="G7" s="105" t="s">
        <v>330</v>
      </c>
      <c r="H7" s="105" t="s">
        <v>1822</v>
      </c>
      <c r="I7" s="105" t="s">
        <v>1823</v>
      </c>
      <c r="J7" s="104" t="s">
        <v>1824</v>
      </c>
      <c r="K7" s="1773">
        <v>7500.0</v>
      </c>
      <c r="L7" s="1774">
        <v>7534.147</v>
      </c>
      <c r="M7" s="247" t="s">
        <v>1815</v>
      </c>
      <c r="N7" s="1642" t="s">
        <v>1755</v>
      </c>
      <c r="O7" s="105" t="s">
        <v>2881</v>
      </c>
      <c r="P7" s="1782">
        <v>45308.0</v>
      </c>
      <c r="Q7" s="105" t="s">
        <v>2876</v>
      </c>
      <c r="R7" s="105" t="s">
        <v>1825</v>
      </c>
      <c r="S7" s="1448" t="s">
        <v>1827</v>
      </c>
      <c r="T7" s="1448" t="s">
        <v>817</v>
      </c>
      <c r="U7" s="54" t="s">
        <v>883</v>
      </c>
      <c r="V7" s="54" t="s">
        <v>883</v>
      </c>
      <c r="W7" s="54" t="s">
        <v>884</v>
      </c>
      <c r="X7" s="54" t="s">
        <v>142</v>
      </c>
      <c r="Y7" s="1069"/>
      <c r="Z7" s="1069"/>
      <c r="AA7" s="54" t="s">
        <v>883</v>
      </c>
      <c r="AB7" s="1069"/>
      <c r="AC7" s="104" t="s">
        <v>191</v>
      </c>
      <c r="AD7" s="360" t="s">
        <v>192</v>
      </c>
      <c r="AE7" s="1069">
        <v>655435.0</v>
      </c>
      <c r="AF7" s="1069">
        <v>642928.0</v>
      </c>
      <c r="AG7" s="1783">
        <v>0.5</v>
      </c>
      <c r="AH7" s="1783">
        <v>0.4</v>
      </c>
      <c r="AI7" s="1783">
        <v>0.1</v>
      </c>
      <c r="AJ7" s="1069" t="s">
        <v>96</v>
      </c>
      <c r="AK7" s="1069">
        <v>2.45754405E9</v>
      </c>
      <c r="AL7" s="1505">
        <v>45309.0</v>
      </c>
      <c r="AM7" s="63">
        <v>45308.0</v>
      </c>
      <c r="AN7" s="1777">
        <f t="shared" si="1"/>
        <v>0</v>
      </c>
      <c r="AO7" s="1778" t="str">
        <f t="shared" si="2"/>
        <v>-1 hari 0 jam 0 menit 0</v>
      </c>
      <c r="AP7" s="1645" t="str">
        <f t="shared" ref="AP7:AP13" si="15">INT(AN7-AM7)&amp;" hari "&amp;HOUR(MOD(AN7-AM7,1))&amp;" jam "&amp;MINUTE(MOD(AN7-AM7,1))&amp;" menit "&amp;SECOND(MOD(AN7-AM7,1))</f>
        <v>-45308 hari 0 jam 0 menit 0</v>
      </c>
      <c r="AQ7" s="247" t="s">
        <v>1826</v>
      </c>
      <c r="AR7" s="303" t="s">
        <v>2880</v>
      </c>
      <c r="AS7" s="303"/>
      <c r="AT7" s="303"/>
      <c r="AU7" s="255">
        <v>75000.0</v>
      </c>
      <c r="AV7" s="105" t="s">
        <v>1819</v>
      </c>
      <c r="AW7" s="255">
        <v>3.0E7</v>
      </c>
      <c r="AX7" s="1774">
        <v>7500.0</v>
      </c>
      <c r="AY7" s="1779">
        <f t="shared" si="3"/>
        <v>-34.147</v>
      </c>
      <c r="AZ7" s="255">
        <v>0.0</v>
      </c>
      <c r="BA7" s="1780">
        <v>45305.0</v>
      </c>
      <c r="BB7" s="1780">
        <v>45305.760416666664</v>
      </c>
      <c r="BC7" s="1780">
        <v>45305.989583333336</v>
      </c>
      <c r="BD7" s="1780">
        <v>45307.461805555555</v>
      </c>
      <c r="BE7" s="1780">
        <v>45308.6875</v>
      </c>
      <c r="BF7" s="1645">
        <f t="shared" si="4"/>
        <v>2.927083333</v>
      </c>
      <c r="BG7" s="1642" t="str">
        <f t="shared" si="5"/>
        <v>2 hari 22 jam 15 menit 0</v>
      </c>
      <c r="BH7" s="1780">
        <v>45308.85763888889</v>
      </c>
      <c r="BI7" s="1645">
        <f t="shared" si="6"/>
        <v>0.1701388889</v>
      </c>
      <c r="BJ7" s="1642" t="str">
        <f t="shared" si="7"/>
        <v>0 hari 4 jam 5 menit 0</v>
      </c>
      <c r="BK7" s="1645">
        <f t="shared" si="8"/>
        <v>3.097222222</v>
      </c>
      <c r="BL7" s="1642" t="str">
        <f t="shared" si="9"/>
        <v>3 hari 2 jam 20 menit 0</v>
      </c>
      <c r="BM7" s="1780">
        <v>45310.663194444445</v>
      </c>
      <c r="BN7" s="1780">
        <v>45314.729166666664</v>
      </c>
      <c r="BO7" s="1780">
        <v>45314.729166666664</v>
      </c>
      <c r="BP7" s="1780">
        <v>45315.510416666664</v>
      </c>
      <c r="BQ7" s="1645">
        <f t="shared" si="10"/>
        <v>4.847222222</v>
      </c>
      <c r="BR7" s="1642" t="str">
        <f t="shared" si="11"/>
        <v>4 hari 20 jam 20 menit 0</v>
      </c>
      <c r="BS7" s="1645">
        <f t="shared" ref="BS7:BS13" si="16">BK7+BQ7</f>
        <v>7.944444444</v>
      </c>
      <c r="BT7" s="1642" t="str">
        <f t="shared" si="12"/>
        <v>7 hari 22 jam 40 menit 0</v>
      </c>
      <c r="BU7" s="105">
        <v>2.92</v>
      </c>
      <c r="BV7" s="255">
        <f t="shared" si="13"/>
        <v>87600000</v>
      </c>
      <c r="BW7" s="105">
        <v>6.588E7</v>
      </c>
      <c r="BX7" s="255">
        <f t="shared" si="14"/>
        <v>21720000</v>
      </c>
      <c r="BY7" s="1780" t="s">
        <v>853</v>
      </c>
      <c r="BZ7" s="1780"/>
      <c r="CA7" s="1780"/>
      <c r="CB7" s="1780"/>
      <c r="CC7" s="105">
        <v>8.20240116145225E14</v>
      </c>
      <c r="CD7" s="105">
        <v>7500.0</v>
      </c>
      <c r="CE7" s="1781">
        <v>3.973992E7</v>
      </c>
      <c r="CF7" s="105" t="s">
        <v>334</v>
      </c>
      <c r="CG7" s="105"/>
      <c r="CH7" s="105" t="s">
        <v>883</v>
      </c>
      <c r="CI7" s="105" t="s">
        <v>883</v>
      </c>
      <c r="CJ7" s="105" t="s">
        <v>883</v>
      </c>
      <c r="CK7" s="105" t="s">
        <v>883</v>
      </c>
      <c r="CL7" s="105" t="s">
        <v>883</v>
      </c>
      <c r="CM7" s="105"/>
      <c r="CN7" s="105"/>
      <c r="CO7" s="105" t="s">
        <v>883</v>
      </c>
      <c r="CP7" s="105"/>
      <c r="CQ7" s="105"/>
      <c r="CR7" s="105"/>
      <c r="CS7" s="105"/>
      <c r="CT7" s="105"/>
      <c r="CU7" s="105"/>
      <c r="CV7" s="105"/>
      <c r="CW7" s="105"/>
      <c r="CX7" s="104"/>
      <c r="CY7" s="104"/>
      <c r="CZ7" s="104"/>
      <c r="DA7" s="104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4"/>
      <c r="DO7" s="104"/>
      <c r="DP7" s="104"/>
      <c r="DQ7" s="104"/>
      <c r="DR7" s="104"/>
      <c r="DS7" s="104"/>
      <c r="DT7" s="104"/>
      <c r="DU7" s="104"/>
      <c r="DV7" s="104"/>
      <c r="DW7" s="104"/>
      <c r="DX7" s="104"/>
      <c r="DY7" s="104"/>
      <c r="DZ7" s="104"/>
      <c r="EA7" s="104"/>
      <c r="EB7" s="104"/>
      <c r="EC7" s="104"/>
      <c r="ED7" s="104"/>
      <c r="EE7" s="104"/>
      <c r="EF7" s="104"/>
      <c r="EG7" s="104"/>
      <c r="EH7" s="104"/>
      <c r="EI7" s="104"/>
      <c r="EJ7" s="104"/>
      <c r="EK7" s="104"/>
      <c r="EL7" s="104"/>
      <c r="EM7" s="104"/>
      <c r="EN7" s="104"/>
      <c r="EO7" s="104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4"/>
      <c r="FP7" s="104"/>
      <c r="FQ7" s="104"/>
      <c r="FR7" s="104"/>
      <c r="FS7" s="104"/>
      <c r="FT7" s="104"/>
      <c r="FU7" s="104"/>
      <c r="FV7" s="104"/>
      <c r="FW7" s="104"/>
      <c r="FX7" s="104"/>
      <c r="FY7" s="104"/>
      <c r="FZ7" s="104"/>
      <c r="GA7" s="104"/>
      <c r="GB7" s="104"/>
      <c r="GC7" s="104"/>
      <c r="GD7" s="104"/>
    </row>
    <row r="8" ht="24.0" hidden="1" customHeight="1">
      <c r="A8" s="54">
        <v>3.0</v>
      </c>
      <c r="B8" s="54" t="s">
        <v>1807</v>
      </c>
      <c r="C8" s="54" t="s">
        <v>6</v>
      </c>
      <c r="D8" s="105" t="s">
        <v>1808</v>
      </c>
      <c r="E8" s="105" t="s">
        <v>1768</v>
      </c>
      <c r="F8" s="105" t="s">
        <v>7</v>
      </c>
      <c r="G8" s="105" t="s">
        <v>330</v>
      </c>
      <c r="H8" s="105" t="s">
        <v>1822</v>
      </c>
      <c r="I8" s="105" t="s">
        <v>1831</v>
      </c>
      <c r="J8" s="104" t="s">
        <v>1832</v>
      </c>
      <c r="K8" s="1773">
        <v>7500.0</v>
      </c>
      <c r="L8" s="1774">
        <v>7907.3</v>
      </c>
      <c r="M8" s="247" t="s">
        <v>1815</v>
      </c>
      <c r="N8" s="1642" t="s">
        <v>1755</v>
      </c>
      <c r="O8" s="54"/>
      <c r="P8" s="1782">
        <v>45309.0</v>
      </c>
      <c r="Q8" s="105" t="s">
        <v>2876</v>
      </c>
      <c r="R8" s="105" t="s">
        <v>1825</v>
      </c>
      <c r="S8" s="1448" t="s">
        <v>1827</v>
      </c>
      <c r="T8" s="1448" t="s">
        <v>817</v>
      </c>
      <c r="U8" s="54" t="s">
        <v>883</v>
      </c>
      <c r="V8" s="54" t="s">
        <v>883</v>
      </c>
      <c r="W8" s="54" t="s">
        <v>884</v>
      </c>
      <c r="X8" s="54" t="s">
        <v>142</v>
      </c>
      <c r="Y8" s="1069"/>
      <c r="Z8" s="1069"/>
      <c r="AA8" s="54" t="s">
        <v>883</v>
      </c>
      <c r="AB8" s="1069"/>
      <c r="AC8" s="104" t="s">
        <v>191</v>
      </c>
      <c r="AD8" s="360" t="s">
        <v>192</v>
      </c>
      <c r="AE8" s="1069">
        <v>655176.6</v>
      </c>
      <c r="AF8" s="1069">
        <v>650177.0</v>
      </c>
      <c r="AG8" s="1783">
        <v>0.5</v>
      </c>
      <c r="AH8" s="1783">
        <v>0.4</v>
      </c>
      <c r="AI8" s="1783">
        <v>0.1</v>
      </c>
      <c r="AJ8" s="1069" t="s">
        <v>96</v>
      </c>
      <c r="AK8" s="1069">
        <v>2.55518874E9</v>
      </c>
      <c r="AL8" s="1505">
        <v>45309.0</v>
      </c>
      <c r="AM8" s="63">
        <v>45309.0</v>
      </c>
      <c r="AN8" s="1777">
        <f t="shared" si="1"/>
        <v>0</v>
      </c>
      <c r="AO8" s="1778" t="str">
        <f t="shared" si="2"/>
        <v>0 hari 0 jam 0 menit 0</v>
      </c>
      <c r="AP8" s="1645" t="str">
        <f t="shared" si="15"/>
        <v>-45309 hari 0 jam 0 menit 0</v>
      </c>
      <c r="AQ8" s="247" t="s">
        <v>1826</v>
      </c>
      <c r="AR8" s="303" t="s">
        <v>2880</v>
      </c>
      <c r="AS8" s="303"/>
      <c r="AT8" s="303"/>
      <c r="AU8" s="255">
        <v>80000.0</v>
      </c>
      <c r="AV8" s="105" t="s">
        <v>194</v>
      </c>
      <c r="AW8" s="255">
        <v>3.0E7</v>
      </c>
      <c r="AX8" s="1774">
        <v>7500.0</v>
      </c>
      <c r="AY8" s="1779">
        <f t="shared" si="3"/>
        <v>-407.3</v>
      </c>
      <c r="AZ8" s="255">
        <v>0.0</v>
      </c>
      <c r="BA8" s="1780">
        <v>45307.0</v>
      </c>
      <c r="BB8" s="1780">
        <v>45308.00347222222</v>
      </c>
      <c r="BC8" s="1780">
        <v>45308.36111111111</v>
      </c>
      <c r="BD8" s="1780">
        <v>45308.875</v>
      </c>
      <c r="BE8" s="1780">
        <v>45309.76388888889</v>
      </c>
      <c r="BF8" s="1645">
        <f t="shared" si="4"/>
        <v>1.760416667</v>
      </c>
      <c r="BG8" s="1642" t="str">
        <f t="shared" si="5"/>
        <v>1 hari 18 jam 15 menit 0</v>
      </c>
      <c r="BH8" s="1780">
        <v>45310.7625</v>
      </c>
      <c r="BI8" s="1645">
        <f t="shared" si="6"/>
        <v>0.9986111111</v>
      </c>
      <c r="BJ8" s="1642" t="str">
        <f t="shared" si="7"/>
        <v>0 hari 23 jam 58 menit 0</v>
      </c>
      <c r="BK8" s="1645">
        <f t="shared" si="8"/>
        <v>2.759027778</v>
      </c>
      <c r="BL8" s="1642" t="str">
        <f t="shared" si="9"/>
        <v>2 hari 18 jam 13 menit 0</v>
      </c>
      <c r="BM8" s="1780">
        <v>45313.90972222222</v>
      </c>
      <c r="BN8" s="1780">
        <v>45317.666666666664</v>
      </c>
      <c r="BO8" s="1780">
        <v>45317.697916666664</v>
      </c>
      <c r="BP8" s="1780">
        <v>45318.666666666664</v>
      </c>
      <c r="BQ8" s="1645">
        <f t="shared" si="10"/>
        <v>4.756944444</v>
      </c>
      <c r="BR8" s="1642" t="str">
        <f t="shared" si="11"/>
        <v>4 hari 18 jam 10 menit 0</v>
      </c>
      <c r="BS8" s="1645">
        <f t="shared" si="16"/>
        <v>7.515972222</v>
      </c>
      <c r="BT8" s="1642" t="str">
        <f t="shared" si="12"/>
        <v>7 hari 12 jam 23 menit 0</v>
      </c>
      <c r="BU8" s="1784">
        <v>0.0</v>
      </c>
      <c r="BV8" s="255">
        <f t="shared" si="13"/>
        <v>0</v>
      </c>
      <c r="BW8" s="1642"/>
      <c r="BX8" s="255">
        <f t="shared" si="14"/>
        <v>0</v>
      </c>
      <c r="BY8" s="1785" t="s">
        <v>359</v>
      </c>
      <c r="BZ8" s="105"/>
      <c r="CA8" s="105"/>
      <c r="CB8" s="105"/>
      <c r="CC8" s="105">
        <v>8.20240117410828E14</v>
      </c>
      <c r="CD8" s="105">
        <v>7500.0</v>
      </c>
      <c r="CE8" s="1781">
        <v>4.044252E7</v>
      </c>
      <c r="CF8" s="105" t="s">
        <v>334</v>
      </c>
      <c r="CG8" s="105"/>
      <c r="CH8" s="105" t="s">
        <v>883</v>
      </c>
      <c r="CI8" s="105" t="s">
        <v>883</v>
      </c>
      <c r="CJ8" s="105" t="s">
        <v>883</v>
      </c>
      <c r="CK8" s="105" t="s">
        <v>883</v>
      </c>
      <c r="CL8" s="105" t="s">
        <v>883</v>
      </c>
      <c r="CM8" s="105"/>
      <c r="CN8" s="105"/>
      <c r="CO8" s="105" t="s">
        <v>883</v>
      </c>
      <c r="CP8" s="105"/>
      <c r="CQ8" s="105"/>
      <c r="CR8" s="105"/>
      <c r="CS8" s="105"/>
      <c r="CT8" s="105"/>
      <c r="CU8" s="105"/>
      <c r="CV8" s="105"/>
      <c r="CW8" s="105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4"/>
      <c r="DO8" s="104"/>
      <c r="DP8" s="104"/>
      <c r="DQ8" s="104"/>
      <c r="DR8" s="104"/>
      <c r="DS8" s="104"/>
      <c r="DT8" s="104"/>
      <c r="DU8" s="104"/>
      <c r="DV8" s="104"/>
      <c r="DW8" s="104"/>
      <c r="DX8" s="104"/>
      <c r="DY8" s="104"/>
      <c r="DZ8" s="104"/>
      <c r="EA8" s="104"/>
      <c r="EB8" s="104"/>
      <c r="EC8" s="104"/>
      <c r="ED8" s="104"/>
      <c r="EE8" s="104"/>
      <c r="EF8" s="104"/>
      <c r="EG8" s="104"/>
      <c r="EH8" s="104"/>
      <c r="EI8" s="104"/>
      <c r="EJ8" s="104"/>
      <c r="EK8" s="104"/>
      <c r="EL8" s="104"/>
      <c r="EM8" s="104"/>
      <c r="EN8" s="104"/>
      <c r="EO8" s="104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4"/>
      <c r="FP8" s="104"/>
      <c r="FQ8" s="104"/>
      <c r="FR8" s="104"/>
      <c r="FS8" s="104"/>
      <c r="FT8" s="104"/>
      <c r="FU8" s="104"/>
      <c r="FV8" s="104"/>
      <c r="FW8" s="104"/>
      <c r="FX8" s="104"/>
      <c r="FY8" s="104"/>
      <c r="FZ8" s="104"/>
      <c r="GA8" s="104"/>
      <c r="GB8" s="104"/>
      <c r="GC8" s="104"/>
      <c r="GD8" s="104"/>
    </row>
    <row r="9" hidden="1">
      <c r="A9" s="54">
        <v>4.0</v>
      </c>
      <c r="B9" s="54" t="s">
        <v>1807</v>
      </c>
      <c r="C9" s="54" t="s">
        <v>6</v>
      </c>
      <c r="D9" s="105" t="s">
        <v>1808</v>
      </c>
      <c r="E9" s="105" t="s">
        <v>1768</v>
      </c>
      <c r="F9" s="105" t="s">
        <v>7</v>
      </c>
      <c r="G9" s="105" t="s">
        <v>330</v>
      </c>
      <c r="H9" s="105" t="s">
        <v>1822</v>
      </c>
      <c r="I9" s="105" t="s">
        <v>216</v>
      </c>
      <c r="J9" s="104" t="s">
        <v>1833</v>
      </c>
      <c r="K9" s="1773">
        <v>7500.0</v>
      </c>
      <c r="L9" s="1774">
        <v>9003.471</v>
      </c>
      <c r="M9" s="247" t="s">
        <v>1815</v>
      </c>
      <c r="N9" s="1642" t="s">
        <v>1755</v>
      </c>
      <c r="O9" s="54"/>
      <c r="P9" s="1782">
        <v>45311.0</v>
      </c>
      <c r="Q9" s="105" t="s">
        <v>2876</v>
      </c>
      <c r="R9" s="105" t="s">
        <v>1825</v>
      </c>
      <c r="S9" s="1448" t="s">
        <v>1827</v>
      </c>
      <c r="T9" s="1448" t="s">
        <v>817</v>
      </c>
      <c r="U9" s="54" t="s">
        <v>883</v>
      </c>
      <c r="V9" s="54" t="s">
        <v>883</v>
      </c>
      <c r="W9" s="54" t="s">
        <v>884</v>
      </c>
      <c r="X9" s="54" t="s">
        <v>142</v>
      </c>
      <c r="Y9" s="1069"/>
      <c r="Z9" s="1069"/>
      <c r="AA9" s="54" t="s">
        <v>883</v>
      </c>
      <c r="AB9" s="1069"/>
      <c r="AC9" s="104" t="s">
        <v>191</v>
      </c>
      <c r="AD9" s="360" t="s">
        <v>192</v>
      </c>
      <c r="AE9" s="1069">
        <v>658714.68</v>
      </c>
      <c r="AF9" s="1069">
        <v>687143.0</v>
      </c>
      <c r="AG9" s="1783">
        <v>0.5</v>
      </c>
      <c r="AH9" s="1783">
        <v>0.4</v>
      </c>
      <c r="AI9" s="1783">
        <v>0.1</v>
      </c>
      <c r="AJ9" s="1069" t="s">
        <v>96</v>
      </c>
      <c r="AK9" s="1069">
        <v>2.717198055E9</v>
      </c>
      <c r="AL9" s="1505">
        <v>45310.0</v>
      </c>
      <c r="AM9" s="63">
        <v>45311.0</v>
      </c>
      <c r="AN9" s="1777">
        <f t="shared" si="1"/>
        <v>1</v>
      </c>
      <c r="AO9" s="1778" t="str">
        <f t="shared" si="2"/>
        <v>1 hari 0 jam 0 menit 0</v>
      </c>
      <c r="AP9" s="1645" t="str">
        <f t="shared" si="15"/>
        <v>-45310 hari 0 jam 0 menit 0</v>
      </c>
      <c r="AQ9" s="247" t="s">
        <v>1826</v>
      </c>
      <c r="AR9" s="303" t="s">
        <v>2880</v>
      </c>
      <c r="AS9" s="303"/>
      <c r="AT9" s="303"/>
      <c r="AU9" s="255">
        <v>80000.0</v>
      </c>
      <c r="AV9" s="105" t="s">
        <v>194</v>
      </c>
      <c r="AW9" s="255">
        <v>3.0E7</v>
      </c>
      <c r="AX9" s="1774">
        <v>8300.0</v>
      </c>
      <c r="AY9" s="1779">
        <f t="shared" si="3"/>
        <v>-703.471</v>
      </c>
      <c r="AZ9" s="255">
        <v>0.0</v>
      </c>
      <c r="BA9" s="1780">
        <v>45308.0</v>
      </c>
      <c r="BB9" s="1780">
        <v>45308.854166666664</v>
      </c>
      <c r="BC9" s="1780">
        <v>45308.927083333336</v>
      </c>
      <c r="BD9" s="1780">
        <v>45310.19097222222</v>
      </c>
      <c r="BE9" s="1780">
        <v>45311.541666666664</v>
      </c>
      <c r="BF9" s="1645">
        <f t="shared" si="4"/>
        <v>2.6875</v>
      </c>
      <c r="BG9" s="1642" t="str">
        <f t="shared" si="5"/>
        <v>2 hari 16 jam 30 menit 0</v>
      </c>
      <c r="BH9" s="1780">
        <v>45311.739583333336</v>
      </c>
      <c r="BI9" s="1645">
        <f t="shared" si="6"/>
        <v>0.1979166667</v>
      </c>
      <c r="BJ9" s="1642" t="str">
        <f t="shared" si="7"/>
        <v>0 hari 4 jam 45 menit 0</v>
      </c>
      <c r="BK9" s="1645">
        <f t="shared" si="8"/>
        <v>2.885416667</v>
      </c>
      <c r="BL9" s="1642" t="str">
        <f t="shared" si="9"/>
        <v>2 hari 21 jam 15 menit 0</v>
      </c>
      <c r="BM9" s="1780">
        <v>45314.510416666664</v>
      </c>
      <c r="BN9" s="1780">
        <v>45318.71875</v>
      </c>
      <c r="BO9" s="1780">
        <v>45318.72222222222</v>
      </c>
      <c r="BP9" s="1780">
        <v>45319.36111111111</v>
      </c>
      <c r="BQ9" s="1645">
        <f t="shared" si="10"/>
        <v>4.850694444</v>
      </c>
      <c r="BR9" s="1642" t="str">
        <f t="shared" si="11"/>
        <v>4 hari 20 jam 25 menit 0</v>
      </c>
      <c r="BS9" s="1645">
        <f t="shared" si="16"/>
        <v>7.736111111</v>
      </c>
      <c r="BT9" s="1642" t="str">
        <f t="shared" si="12"/>
        <v>7 hari 17 jam 40 menit 0</v>
      </c>
      <c r="BU9" s="1784">
        <v>0.0</v>
      </c>
      <c r="BV9" s="255">
        <f t="shared" si="13"/>
        <v>0</v>
      </c>
      <c r="BW9" s="1642"/>
      <c r="BX9" s="255">
        <f t="shared" si="14"/>
        <v>0</v>
      </c>
      <c r="BY9" s="1785" t="s">
        <v>359</v>
      </c>
      <c r="BZ9" s="105"/>
      <c r="CA9" s="105"/>
      <c r="CB9" s="105"/>
      <c r="CC9" s="105">
        <v>8.2024011849564E14</v>
      </c>
      <c r="CD9" s="105">
        <v>7700.0</v>
      </c>
      <c r="CE9" s="1781">
        <v>4.1646158E7</v>
      </c>
      <c r="CF9" s="105" t="s">
        <v>334</v>
      </c>
      <c r="CG9" s="105"/>
      <c r="CH9" s="105" t="s">
        <v>883</v>
      </c>
      <c r="CI9" s="105" t="s">
        <v>883</v>
      </c>
      <c r="CJ9" s="105" t="s">
        <v>883</v>
      </c>
      <c r="CK9" s="105" t="s">
        <v>883</v>
      </c>
      <c r="CL9" s="105" t="s">
        <v>883</v>
      </c>
      <c r="CM9" s="105"/>
      <c r="CN9" s="105"/>
      <c r="CO9" s="105" t="s">
        <v>883</v>
      </c>
      <c r="CP9" s="105"/>
      <c r="CQ9" s="105"/>
      <c r="CR9" s="105"/>
      <c r="CS9" s="105"/>
      <c r="CT9" s="105"/>
      <c r="CU9" s="105"/>
      <c r="CV9" s="105"/>
      <c r="CW9" s="105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  <c r="DQ9" s="104"/>
      <c r="DR9" s="104"/>
      <c r="DS9" s="104"/>
      <c r="DT9" s="104"/>
      <c r="DU9" s="104"/>
      <c r="DV9" s="104"/>
      <c r="DW9" s="104"/>
      <c r="DX9" s="104"/>
      <c r="DY9" s="104"/>
      <c r="DZ9" s="104"/>
      <c r="EA9" s="104"/>
      <c r="EB9" s="104"/>
      <c r="EC9" s="104"/>
      <c r="ED9" s="104"/>
      <c r="EE9" s="104"/>
      <c r="EF9" s="104"/>
      <c r="EG9" s="104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4"/>
      <c r="FQ9" s="104"/>
      <c r="FR9" s="104"/>
      <c r="FS9" s="104"/>
      <c r="FT9" s="104"/>
      <c r="FU9" s="104"/>
      <c r="FV9" s="104"/>
      <c r="FW9" s="104"/>
      <c r="FX9" s="104"/>
      <c r="FY9" s="104"/>
      <c r="FZ9" s="104"/>
      <c r="GA9" s="104"/>
      <c r="GB9" s="104"/>
      <c r="GC9" s="104"/>
      <c r="GD9" s="104"/>
    </row>
    <row r="10" hidden="1">
      <c r="A10" s="54">
        <v>5.0</v>
      </c>
      <c r="B10" s="54" t="s">
        <v>1807</v>
      </c>
      <c r="C10" s="54" t="s">
        <v>6</v>
      </c>
      <c r="D10" s="105" t="s">
        <v>1808</v>
      </c>
      <c r="E10" s="105" t="s">
        <v>2882</v>
      </c>
      <c r="F10" s="105" t="s">
        <v>1835</v>
      </c>
      <c r="G10" s="105" t="s">
        <v>1836</v>
      </c>
      <c r="H10" s="105" t="s">
        <v>1837</v>
      </c>
      <c r="I10" s="105" t="s">
        <v>1831</v>
      </c>
      <c r="J10" s="104" t="s">
        <v>1838</v>
      </c>
      <c r="K10" s="1773">
        <v>7500.0</v>
      </c>
      <c r="L10" s="1774">
        <v>5526.225</v>
      </c>
      <c r="M10" s="247" t="s">
        <v>1815</v>
      </c>
      <c r="N10" s="1642" t="s">
        <v>1755</v>
      </c>
      <c r="O10" s="247" t="s">
        <v>2883</v>
      </c>
      <c r="P10" s="1782">
        <v>45312.0</v>
      </c>
      <c r="Q10" s="105" t="s">
        <v>2876</v>
      </c>
      <c r="R10" s="105" t="s">
        <v>1839</v>
      </c>
      <c r="S10" s="1448" t="s">
        <v>1841</v>
      </c>
      <c r="T10" s="1448" t="s">
        <v>2877</v>
      </c>
      <c r="U10" s="54" t="s">
        <v>883</v>
      </c>
      <c r="V10" s="54"/>
      <c r="W10" s="54" t="s">
        <v>884</v>
      </c>
      <c r="X10" s="54"/>
      <c r="Y10" s="1069"/>
      <c r="Z10" s="1069"/>
      <c r="AA10" s="1069"/>
      <c r="AB10" s="1069"/>
      <c r="AC10" s="104" t="s">
        <v>191</v>
      </c>
      <c r="AD10" s="360" t="s">
        <v>192</v>
      </c>
      <c r="AE10" s="1069">
        <v>700000.0</v>
      </c>
      <c r="AF10" s="1069">
        <v>700000.0</v>
      </c>
      <c r="AG10" s="54" t="s">
        <v>2884</v>
      </c>
      <c r="AH10" s="1069" t="s">
        <v>96</v>
      </c>
      <c r="AI10" s="1069" t="s">
        <v>96</v>
      </c>
      <c r="AJ10" s="1069" t="s">
        <v>96</v>
      </c>
      <c r="AK10" s="1069">
        <v>5.17125E9</v>
      </c>
      <c r="AL10" s="1505">
        <v>45254.0</v>
      </c>
      <c r="AM10" s="63">
        <v>45312.0</v>
      </c>
      <c r="AN10" s="1777">
        <f t="shared" si="1"/>
        <v>58</v>
      </c>
      <c r="AO10" s="1778" t="str">
        <f t="shared" si="2"/>
        <v>58 hari 0 jam 0 menit 0</v>
      </c>
      <c r="AP10" s="1645" t="str">
        <f t="shared" si="15"/>
        <v>-45254 hari 0 jam 0 menit 0</v>
      </c>
      <c r="AQ10" s="247" t="s">
        <v>1840</v>
      </c>
      <c r="AR10" s="303" t="s">
        <v>2880</v>
      </c>
      <c r="AS10" s="303"/>
      <c r="AT10" s="303"/>
      <c r="AU10" s="255">
        <v>142837.0</v>
      </c>
      <c r="AV10" s="105" t="s">
        <v>1843</v>
      </c>
      <c r="AW10" s="255">
        <v>3.0E7</v>
      </c>
      <c r="AX10" s="1774">
        <v>7500.0</v>
      </c>
      <c r="AY10" s="1779">
        <f t="shared" si="3"/>
        <v>1973.775</v>
      </c>
      <c r="AZ10" s="255">
        <f t="shared" ref="AZ10:AZ13" si="17">AY10*AU10</f>
        <v>281928099.7</v>
      </c>
      <c r="BA10" s="1780">
        <v>45306.0</v>
      </c>
      <c r="BB10" s="1780">
        <v>45309.041666666664</v>
      </c>
      <c r="BC10" s="1780">
        <v>45309.052083333336</v>
      </c>
      <c r="BD10" s="1780">
        <v>45310.645833333336</v>
      </c>
      <c r="BE10" s="1780">
        <v>45312.458333333336</v>
      </c>
      <c r="BF10" s="1645">
        <f t="shared" si="4"/>
        <v>3.416666667</v>
      </c>
      <c r="BG10" s="1642" t="str">
        <f t="shared" si="5"/>
        <v>3 hari 10 jam 0 menit 0</v>
      </c>
      <c r="BH10" s="1780">
        <v>45317.67013888889</v>
      </c>
      <c r="BI10" s="1645">
        <f t="shared" si="6"/>
        <v>5.211805556</v>
      </c>
      <c r="BJ10" s="1642" t="str">
        <f t="shared" si="7"/>
        <v>5 hari 5 jam 5 menit 0</v>
      </c>
      <c r="BK10" s="1645">
        <f t="shared" si="8"/>
        <v>8.628472222</v>
      </c>
      <c r="BL10" s="1642" t="str">
        <f t="shared" si="9"/>
        <v>8 hari 15 jam 5 menit 0</v>
      </c>
      <c r="BM10" s="1780">
        <v>45321.375</v>
      </c>
      <c r="BN10" s="1780">
        <v>45321.46527777778</v>
      </c>
      <c r="BO10" s="1780">
        <v>45321.46527777778</v>
      </c>
      <c r="BP10" s="1780">
        <v>45322.302083333336</v>
      </c>
      <c r="BQ10" s="1645">
        <f t="shared" si="10"/>
        <v>0.9270833333</v>
      </c>
      <c r="BR10" s="1642" t="str">
        <f t="shared" si="11"/>
        <v>0 hari 22 jam 15 menit 0</v>
      </c>
      <c r="BS10" s="1645">
        <f t="shared" si="16"/>
        <v>9.555555556</v>
      </c>
      <c r="BT10" s="1642" t="str">
        <f t="shared" si="12"/>
        <v>9 hari 13 jam 20 menit 0</v>
      </c>
      <c r="BU10" s="105">
        <v>2.41</v>
      </c>
      <c r="BV10" s="255">
        <f t="shared" si="13"/>
        <v>72300000</v>
      </c>
      <c r="BW10" s="105">
        <v>7.1827027E7</v>
      </c>
      <c r="BX10" s="255">
        <f t="shared" si="14"/>
        <v>472973</v>
      </c>
      <c r="BY10" s="1786"/>
      <c r="BZ10" s="105"/>
      <c r="CA10" s="105"/>
      <c r="CB10" s="105"/>
      <c r="CC10" s="105">
        <v>8.20240126535111E14</v>
      </c>
      <c r="CD10" s="105">
        <v>5500.0</v>
      </c>
      <c r="CE10" s="1781">
        <v>2.1682804E8</v>
      </c>
      <c r="CF10" s="105" t="s">
        <v>1224</v>
      </c>
      <c r="CG10" s="105"/>
      <c r="CH10" s="105" t="s">
        <v>883</v>
      </c>
      <c r="CI10" s="105" t="s">
        <v>883</v>
      </c>
      <c r="CJ10" s="105" t="s">
        <v>883</v>
      </c>
      <c r="CK10" s="105" t="s">
        <v>883</v>
      </c>
      <c r="CL10" s="105" t="s">
        <v>883</v>
      </c>
      <c r="CM10" s="105" t="s">
        <v>883</v>
      </c>
      <c r="CN10" s="105" t="s">
        <v>883</v>
      </c>
      <c r="CO10" s="105" t="s">
        <v>883</v>
      </c>
      <c r="CP10" s="105" t="s">
        <v>883</v>
      </c>
      <c r="CQ10" s="105" t="s">
        <v>883</v>
      </c>
      <c r="CR10" s="105"/>
      <c r="CS10" s="105"/>
      <c r="CT10" s="105"/>
      <c r="CU10" s="105"/>
      <c r="CV10" s="105"/>
      <c r="CW10" s="105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4"/>
      <c r="DO10" s="104"/>
      <c r="DP10" s="104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E10" s="104"/>
      <c r="EF10" s="104"/>
      <c r="EG10" s="104"/>
      <c r="EH10" s="104"/>
      <c r="EI10" s="104"/>
      <c r="EJ10" s="104"/>
      <c r="EK10" s="104"/>
      <c r="EL10" s="104"/>
      <c r="EM10" s="104"/>
      <c r="EN10" s="104"/>
      <c r="EO10" s="10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4"/>
      <c r="FQ10" s="104"/>
      <c r="FR10" s="104"/>
      <c r="FS10" s="104"/>
      <c r="FT10" s="104"/>
      <c r="FU10" s="104"/>
      <c r="FV10" s="104"/>
      <c r="FW10" s="104"/>
      <c r="FX10" s="104"/>
      <c r="FY10" s="104"/>
      <c r="FZ10" s="104"/>
      <c r="GA10" s="104"/>
      <c r="GB10" s="104"/>
      <c r="GC10" s="104"/>
      <c r="GD10" s="104"/>
    </row>
    <row r="11" hidden="1">
      <c r="A11" s="54">
        <v>6.0</v>
      </c>
      <c r="B11" s="54" t="s">
        <v>1807</v>
      </c>
      <c r="C11" s="54" t="s">
        <v>6</v>
      </c>
      <c r="D11" s="105" t="s">
        <v>1808</v>
      </c>
      <c r="E11" s="105" t="s">
        <v>2885</v>
      </c>
      <c r="F11" s="105" t="s">
        <v>18</v>
      </c>
      <c r="G11" s="105" t="s">
        <v>1847</v>
      </c>
      <c r="H11" s="105" t="s">
        <v>1848</v>
      </c>
      <c r="I11" s="105" t="s">
        <v>1849</v>
      </c>
      <c r="J11" s="104" t="s">
        <v>1850</v>
      </c>
      <c r="K11" s="1773">
        <v>5000.0</v>
      </c>
      <c r="L11" s="1774">
        <v>5050.907</v>
      </c>
      <c r="M11" s="247" t="s">
        <v>1815</v>
      </c>
      <c r="N11" s="1642" t="s">
        <v>1755</v>
      </c>
      <c r="O11" s="247" t="s">
        <v>2886</v>
      </c>
      <c r="P11" s="1787">
        <v>45316.0</v>
      </c>
      <c r="Q11" s="105" t="s">
        <v>2876</v>
      </c>
      <c r="R11" s="247" t="s">
        <v>1851</v>
      </c>
      <c r="S11" s="1448" t="s">
        <v>1853</v>
      </c>
      <c r="T11" s="1448" t="s">
        <v>2877</v>
      </c>
      <c r="U11" s="54" t="s">
        <v>883</v>
      </c>
      <c r="V11" s="1545"/>
      <c r="W11" s="54" t="s">
        <v>884</v>
      </c>
      <c r="X11" s="1545"/>
      <c r="Y11" s="1545"/>
      <c r="Z11" s="1545"/>
      <c r="AA11" s="360"/>
      <c r="AB11" s="360"/>
      <c r="AC11" s="104" t="s">
        <v>191</v>
      </c>
      <c r="AD11" s="360" t="s">
        <v>192</v>
      </c>
      <c r="AE11" s="1069">
        <v>980000.0</v>
      </c>
      <c r="AF11" s="360">
        <v>980000.0</v>
      </c>
      <c r="AG11" s="360" t="s">
        <v>2878</v>
      </c>
      <c r="AH11" s="1783">
        <v>0.3</v>
      </c>
      <c r="AI11" s="1783">
        <v>0.9</v>
      </c>
      <c r="AJ11" s="1783">
        <v>0.1</v>
      </c>
      <c r="AK11" s="1069">
        <v>1.0E9</v>
      </c>
      <c r="AL11" s="1505">
        <v>45276.0</v>
      </c>
      <c r="AM11" s="63">
        <v>45316.0</v>
      </c>
      <c r="AN11" s="1777">
        <f t="shared" si="1"/>
        <v>40</v>
      </c>
      <c r="AO11" s="1778" t="str">
        <f t="shared" si="2"/>
        <v>40 hari 0 jam 0 menit 0</v>
      </c>
      <c r="AP11" s="1645" t="str">
        <f t="shared" si="15"/>
        <v>-45276 hari 0 jam 0 menit 0</v>
      </c>
      <c r="AQ11" s="247" t="s">
        <v>1852</v>
      </c>
      <c r="AR11" s="303" t="s">
        <v>2880</v>
      </c>
      <c r="AS11" s="303"/>
      <c r="AT11" s="303"/>
      <c r="AU11" s="255">
        <v>170000.0</v>
      </c>
      <c r="AV11" s="247" t="s">
        <v>1819</v>
      </c>
      <c r="AW11" s="255">
        <v>2.5E7</v>
      </c>
      <c r="AX11" s="1774">
        <v>5300.0</v>
      </c>
      <c r="AY11" s="1779">
        <f t="shared" si="3"/>
        <v>249.093</v>
      </c>
      <c r="AZ11" s="255">
        <f t="shared" si="17"/>
        <v>42345810</v>
      </c>
      <c r="BA11" s="1780">
        <v>45303.0</v>
      </c>
      <c r="BB11" s="1780">
        <v>45306.600694444445</v>
      </c>
      <c r="BC11" s="1788">
        <v>45314.40625</v>
      </c>
      <c r="BD11" s="1780">
        <v>45314.479166666664</v>
      </c>
      <c r="BE11" s="1780">
        <v>45315.916666666664</v>
      </c>
      <c r="BF11" s="1645">
        <f t="shared" si="4"/>
        <v>9.315972222</v>
      </c>
      <c r="BG11" s="1642" t="str">
        <f t="shared" si="5"/>
        <v>9 hari 7 jam 35 menit 0</v>
      </c>
      <c r="BH11" s="1780">
        <v>45317.80902777778</v>
      </c>
      <c r="BI11" s="1645">
        <f t="shared" si="6"/>
        <v>1.892361111</v>
      </c>
      <c r="BJ11" s="1642" t="str">
        <f t="shared" si="7"/>
        <v>1 hari 21 jam 25 menit 0</v>
      </c>
      <c r="BK11" s="1645">
        <f t="shared" si="8"/>
        <v>11.20833333</v>
      </c>
      <c r="BL11" s="1642" t="str">
        <f t="shared" si="9"/>
        <v>11 hari 5 jam 0 menit 0</v>
      </c>
      <c r="BM11" s="1788">
        <v>45322.67361111111</v>
      </c>
      <c r="BN11" s="1788">
        <v>45322.67361111111</v>
      </c>
      <c r="BO11" s="1788">
        <v>45322.67361111111</v>
      </c>
      <c r="BP11" s="1786">
        <v>45323.395833333336</v>
      </c>
      <c r="BQ11" s="1645">
        <f t="shared" si="10"/>
        <v>0.7222222222</v>
      </c>
      <c r="BR11" s="1642" t="str">
        <f t="shared" si="11"/>
        <v>0 hari 17 jam 20 menit 0</v>
      </c>
      <c r="BS11" s="1645">
        <f t="shared" si="16"/>
        <v>11.93055556</v>
      </c>
      <c r="BT11" s="1642" t="str">
        <f t="shared" si="12"/>
        <v>11 hari 22 jam 20 menit 0</v>
      </c>
      <c r="BU11" s="105">
        <v>6.83</v>
      </c>
      <c r="BV11" s="255">
        <f t="shared" si="13"/>
        <v>170750000</v>
      </c>
      <c r="BW11" s="105">
        <v>1.3666E8</v>
      </c>
      <c r="BX11" s="255">
        <f t="shared" si="14"/>
        <v>34090000</v>
      </c>
      <c r="BY11" s="1786"/>
      <c r="BZ11" s="1786"/>
      <c r="CA11" s="1786"/>
      <c r="CB11" s="1786"/>
      <c r="CC11" s="247">
        <v>8.20240126556648E14</v>
      </c>
      <c r="CD11" s="105">
        <v>5000.0</v>
      </c>
      <c r="CE11" s="1781">
        <v>1.427228E8</v>
      </c>
      <c r="CF11" s="247" t="s">
        <v>1224</v>
      </c>
      <c r="CG11" s="247"/>
      <c r="CH11" s="105" t="s">
        <v>883</v>
      </c>
      <c r="CI11" s="105" t="s">
        <v>883</v>
      </c>
      <c r="CJ11" s="105" t="s">
        <v>883</v>
      </c>
      <c r="CK11" s="105" t="s">
        <v>883</v>
      </c>
      <c r="CL11" s="105" t="s">
        <v>883</v>
      </c>
      <c r="CM11" s="105" t="s">
        <v>883</v>
      </c>
      <c r="CN11" s="105" t="s">
        <v>883</v>
      </c>
      <c r="CO11" s="105" t="s">
        <v>883</v>
      </c>
      <c r="CP11" s="105"/>
      <c r="CQ11" s="247"/>
      <c r="CR11" s="247"/>
      <c r="CS11" s="247"/>
      <c r="CT11" s="247"/>
      <c r="CU11" s="247"/>
      <c r="CV11" s="247"/>
      <c r="CW11" s="247"/>
      <c r="CX11" s="1448"/>
      <c r="CY11" s="1448"/>
      <c r="CZ11" s="1448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</row>
    <row r="12" hidden="1">
      <c r="A12" s="54">
        <v>7.0</v>
      </c>
      <c r="B12" s="54" t="s">
        <v>1807</v>
      </c>
      <c r="C12" s="54" t="s">
        <v>6</v>
      </c>
      <c r="D12" s="105" t="s">
        <v>1808</v>
      </c>
      <c r="E12" s="247" t="s">
        <v>2874</v>
      </c>
      <c r="F12" s="247" t="s">
        <v>1810</v>
      </c>
      <c r="G12" s="247" t="s">
        <v>1811</v>
      </c>
      <c r="H12" s="247" t="s">
        <v>1812</v>
      </c>
      <c r="I12" s="105" t="s">
        <v>1856</v>
      </c>
      <c r="J12" s="104" t="s">
        <v>1857</v>
      </c>
      <c r="K12" s="1773">
        <v>5000.0</v>
      </c>
      <c r="L12" s="1774">
        <v>5183.438</v>
      </c>
      <c r="M12" s="247" t="s">
        <v>1815</v>
      </c>
      <c r="N12" s="1642" t="s">
        <v>1755</v>
      </c>
      <c r="O12" s="105" t="s">
        <v>2887</v>
      </c>
      <c r="P12" s="1775">
        <v>45317.0</v>
      </c>
      <c r="Q12" s="105" t="s">
        <v>2876</v>
      </c>
      <c r="R12" s="247" t="s">
        <v>1816</v>
      </c>
      <c r="S12" s="104" t="s">
        <v>1859</v>
      </c>
      <c r="T12" s="1448" t="s">
        <v>2877</v>
      </c>
      <c r="U12" s="54" t="s">
        <v>883</v>
      </c>
      <c r="V12" s="54"/>
      <c r="W12" s="54" t="s">
        <v>884</v>
      </c>
      <c r="X12" s="54"/>
      <c r="Y12" s="54"/>
      <c r="Z12" s="54"/>
      <c r="AA12" s="1069"/>
      <c r="AB12" s="1069"/>
      <c r="AC12" s="104" t="s">
        <v>191</v>
      </c>
      <c r="AD12" s="360" t="s">
        <v>192</v>
      </c>
      <c r="AE12" s="1069">
        <v>1100000.0</v>
      </c>
      <c r="AF12" s="360">
        <v>1100000.0</v>
      </c>
      <c r="AG12" s="360" t="s">
        <v>2878</v>
      </c>
      <c r="AH12" s="1783">
        <v>0.5</v>
      </c>
      <c r="AI12" s="1783">
        <v>0.5</v>
      </c>
      <c r="AJ12" s="360" t="s">
        <v>96</v>
      </c>
      <c r="AK12" s="1069">
        <v>1.0E9</v>
      </c>
      <c r="AL12" s="1505">
        <v>45314.0</v>
      </c>
      <c r="AM12" s="63">
        <v>45317.0</v>
      </c>
      <c r="AN12" s="1777">
        <f t="shared" si="1"/>
        <v>3</v>
      </c>
      <c r="AO12" s="1778" t="str">
        <f t="shared" si="2"/>
        <v>3 hari 0 jam 0 menit 0</v>
      </c>
      <c r="AP12" s="1645" t="str">
        <f t="shared" si="15"/>
        <v>-45314 hari 0 jam 0 menit 0</v>
      </c>
      <c r="AQ12" s="247" t="s">
        <v>1858</v>
      </c>
      <c r="AR12" s="303" t="s">
        <v>2880</v>
      </c>
      <c r="AS12" s="303"/>
      <c r="AT12" s="303"/>
      <c r="AU12" s="255">
        <v>170000.0</v>
      </c>
      <c r="AV12" s="105" t="s">
        <v>1819</v>
      </c>
      <c r="AW12" s="255">
        <v>2.5E7</v>
      </c>
      <c r="AX12" s="1774">
        <v>5300.0</v>
      </c>
      <c r="AY12" s="1779">
        <f t="shared" si="3"/>
        <v>116.562</v>
      </c>
      <c r="AZ12" s="255">
        <f t="shared" si="17"/>
        <v>19815540</v>
      </c>
      <c r="BA12" s="1780">
        <v>45299.0</v>
      </c>
      <c r="BB12" s="1780">
        <v>45299.75</v>
      </c>
      <c r="BC12" s="1780">
        <v>45316.458333333336</v>
      </c>
      <c r="BD12" s="1780">
        <v>45316.54861111111</v>
      </c>
      <c r="BE12" s="1780">
        <v>45317.86111111111</v>
      </c>
      <c r="BF12" s="1645">
        <f t="shared" si="4"/>
        <v>18.11111111</v>
      </c>
      <c r="BG12" s="1642" t="str">
        <f t="shared" si="5"/>
        <v>18 hari 2 jam 40 menit 0</v>
      </c>
      <c r="BH12" s="1780">
        <v>45318.845138888886</v>
      </c>
      <c r="BI12" s="1645">
        <f t="shared" si="6"/>
        <v>0.9840277778</v>
      </c>
      <c r="BJ12" s="1642" t="str">
        <f t="shared" si="7"/>
        <v>0 hari 23 jam 37 menit 0</v>
      </c>
      <c r="BK12" s="1645">
        <f t="shared" si="8"/>
        <v>19.09513889</v>
      </c>
      <c r="BL12" s="1642" t="str">
        <f t="shared" si="9"/>
        <v>19 hari 2 jam 17 menit 0</v>
      </c>
      <c r="BM12" s="1789">
        <v>45323.42361111111</v>
      </c>
      <c r="BN12" s="1789">
        <v>45323.42361111111</v>
      </c>
      <c r="BO12" s="1789">
        <v>45323.427083333336</v>
      </c>
      <c r="BP12" s="1789">
        <v>45324.5625</v>
      </c>
      <c r="BQ12" s="1645">
        <f t="shared" si="10"/>
        <v>1.138888889</v>
      </c>
      <c r="BR12" s="1642" t="str">
        <f t="shared" si="11"/>
        <v>1 hari 3 jam 20 menit 0</v>
      </c>
      <c r="BS12" s="1645">
        <f t="shared" si="16"/>
        <v>20.23402778</v>
      </c>
      <c r="BT12" s="1642" t="str">
        <f t="shared" si="12"/>
        <v>20 hari 5 jam 37 menit 0</v>
      </c>
      <c r="BU12" s="105">
        <v>14.1</v>
      </c>
      <c r="BV12" s="255">
        <f t="shared" si="13"/>
        <v>352500000</v>
      </c>
      <c r="BW12" s="105">
        <v>2.8202E8</v>
      </c>
      <c r="BX12" s="255">
        <f t="shared" si="14"/>
        <v>70480000</v>
      </c>
      <c r="BY12" s="1789"/>
      <c r="BZ12" s="1789"/>
      <c r="CA12" s="1789"/>
      <c r="CB12" s="1789"/>
      <c r="CC12" s="105">
        <v>8.20240127707423E14</v>
      </c>
      <c r="CD12" s="105">
        <v>5184.0</v>
      </c>
      <c r="CE12" s="1781">
        <v>1.62491443E8</v>
      </c>
      <c r="CF12" s="105" t="s">
        <v>634</v>
      </c>
      <c r="CG12" s="105"/>
      <c r="CH12" s="105" t="s">
        <v>883</v>
      </c>
      <c r="CI12" s="105" t="s">
        <v>883</v>
      </c>
      <c r="CJ12" s="105" t="s">
        <v>883</v>
      </c>
      <c r="CK12" s="105" t="s">
        <v>883</v>
      </c>
      <c r="CL12" s="105" t="s">
        <v>883</v>
      </c>
      <c r="CM12" s="105" t="s">
        <v>883</v>
      </c>
      <c r="CN12" s="105" t="s">
        <v>883</v>
      </c>
      <c r="CO12" s="105" t="s">
        <v>883</v>
      </c>
      <c r="CP12" s="105"/>
      <c r="CQ12" s="105"/>
      <c r="CR12" s="105"/>
      <c r="CS12" s="105"/>
      <c r="CT12" s="105"/>
      <c r="CU12" s="105"/>
      <c r="CV12" s="105"/>
      <c r="CW12" s="105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</row>
    <row r="13" hidden="1">
      <c r="A13" s="1545">
        <v>8.0</v>
      </c>
      <c r="B13" s="54" t="s">
        <v>1807</v>
      </c>
      <c r="C13" s="54" t="s">
        <v>6</v>
      </c>
      <c r="D13" s="105" t="s">
        <v>1808</v>
      </c>
      <c r="E13" s="105" t="s">
        <v>2885</v>
      </c>
      <c r="F13" s="105" t="s">
        <v>1863</v>
      </c>
      <c r="G13" s="105" t="s">
        <v>1864</v>
      </c>
      <c r="H13" s="105" t="s">
        <v>1865</v>
      </c>
      <c r="I13" s="105" t="s">
        <v>1866</v>
      </c>
      <c r="J13" s="104" t="s">
        <v>1867</v>
      </c>
      <c r="K13" s="1773">
        <v>7500.0</v>
      </c>
      <c r="L13" s="1774">
        <v>7301.931</v>
      </c>
      <c r="M13" s="247" t="s">
        <v>1815</v>
      </c>
      <c r="N13" s="1642" t="s">
        <v>1755</v>
      </c>
      <c r="O13" s="247"/>
      <c r="P13" s="1787">
        <v>45321.0</v>
      </c>
      <c r="Q13" s="105" t="s">
        <v>2876</v>
      </c>
      <c r="R13" s="247" t="s">
        <v>1851</v>
      </c>
      <c r="S13" s="1448" t="s">
        <v>1868</v>
      </c>
      <c r="T13" s="1448" t="s">
        <v>2877</v>
      </c>
      <c r="U13" s="54" t="s">
        <v>883</v>
      </c>
      <c r="V13" s="1545"/>
      <c r="W13" s="54" t="s">
        <v>884</v>
      </c>
      <c r="X13" s="1545"/>
      <c r="Y13" s="1545"/>
      <c r="Z13" s="1545"/>
      <c r="AA13" s="360"/>
      <c r="AB13" s="360"/>
      <c r="AC13" s="104" t="s">
        <v>191</v>
      </c>
      <c r="AD13" s="360" t="s">
        <v>192</v>
      </c>
      <c r="AE13" s="1069">
        <v>1300000.0</v>
      </c>
      <c r="AF13" s="360">
        <v>1300000.0</v>
      </c>
      <c r="AG13" s="1783">
        <v>0.5</v>
      </c>
      <c r="AH13" s="1783">
        <v>0.2</v>
      </c>
      <c r="AI13" s="1783">
        <v>0.2</v>
      </c>
      <c r="AJ13" s="1783">
        <v>0.1</v>
      </c>
      <c r="AK13" s="1069">
        <v>1.5E9</v>
      </c>
      <c r="AL13" s="1505">
        <v>45267.0</v>
      </c>
      <c r="AM13" s="63">
        <v>45321.0</v>
      </c>
      <c r="AN13" s="1777">
        <f t="shared" si="1"/>
        <v>54</v>
      </c>
      <c r="AO13" s="1778" t="str">
        <f t="shared" si="2"/>
        <v>54 hari 0 jam 0 menit 0</v>
      </c>
      <c r="AP13" s="1645" t="str">
        <f t="shared" si="15"/>
        <v>-45267 hari 0 jam 0 menit 0</v>
      </c>
      <c r="AQ13" s="105" t="s">
        <v>1865</v>
      </c>
      <c r="AR13" s="303" t="s">
        <v>2880</v>
      </c>
      <c r="AS13" s="303"/>
      <c r="AT13" s="303"/>
      <c r="AU13" s="255">
        <v>100000.0</v>
      </c>
      <c r="AV13" s="247" t="s">
        <v>194</v>
      </c>
      <c r="AW13" s="255">
        <v>3.0E7</v>
      </c>
      <c r="AX13" s="1774">
        <v>7500.0</v>
      </c>
      <c r="AY13" s="1779">
        <f t="shared" si="3"/>
        <v>198.069</v>
      </c>
      <c r="AZ13" s="255">
        <f t="shared" si="17"/>
        <v>19806900</v>
      </c>
      <c r="BA13" s="1780">
        <v>45306.0</v>
      </c>
      <c r="BB13" s="1780">
        <v>45319.01736111111</v>
      </c>
      <c r="BC13" s="1780">
        <v>45321.37152777778</v>
      </c>
      <c r="BD13" s="1780">
        <v>45321.381944444445</v>
      </c>
      <c r="BE13" s="1780">
        <v>45321.666666666664</v>
      </c>
      <c r="BF13" s="1645">
        <f t="shared" si="4"/>
        <v>2.649305556</v>
      </c>
      <c r="BG13" s="1642" t="str">
        <f t="shared" si="5"/>
        <v>2 hari 15 jam 35 menit 0</v>
      </c>
      <c r="BH13" s="1780">
        <v>45321.813888888886</v>
      </c>
      <c r="BI13" s="1645">
        <f t="shared" si="6"/>
        <v>0.1472222222</v>
      </c>
      <c r="BJ13" s="1642" t="str">
        <f t="shared" si="7"/>
        <v>0 hari 3 jam 32 menit 0</v>
      </c>
      <c r="BK13" s="1645">
        <f t="shared" si="8"/>
        <v>2.796527778</v>
      </c>
      <c r="BL13" s="1642" t="str">
        <f t="shared" si="9"/>
        <v>2 hari 19 jam 7 menit 0</v>
      </c>
      <c r="BM13" s="1786">
        <v>45323.25</v>
      </c>
      <c r="BN13" s="1786">
        <v>45324.635416666664</v>
      </c>
      <c r="BO13" s="1786">
        <v>45324.63888888889</v>
      </c>
      <c r="BP13" s="1786">
        <v>45325.149305555555</v>
      </c>
      <c r="BQ13" s="1645">
        <f t="shared" si="10"/>
        <v>1.899305556</v>
      </c>
      <c r="BR13" s="1642" t="str">
        <f t="shared" si="11"/>
        <v>1 hari 21 jam 35 menit 0</v>
      </c>
      <c r="BS13" s="1645">
        <f t="shared" si="16"/>
        <v>4.695833333</v>
      </c>
      <c r="BT13" s="1642" t="str">
        <f t="shared" si="12"/>
        <v>4 hari 16 jam 42 menit 0</v>
      </c>
      <c r="BU13" s="1784">
        <v>0.0</v>
      </c>
      <c r="BV13" s="255">
        <f t="shared" si="13"/>
        <v>0</v>
      </c>
      <c r="BW13" s="1642"/>
      <c r="BX13" s="255">
        <f t="shared" si="14"/>
        <v>0</v>
      </c>
      <c r="BY13" s="1790" t="s">
        <v>359</v>
      </c>
      <c r="BZ13" s="247"/>
      <c r="CA13" s="247"/>
      <c r="CB13" s="247"/>
      <c r="CC13" s="247">
        <v>8.20240130089821E14</v>
      </c>
      <c r="CD13" s="105">
        <v>7300.0</v>
      </c>
      <c r="CE13" s="1781">
        <v>2.0732E8</v>
      </c>
      <c r="CF13" s="247" t="s">
        <v>634</v>
      </c>
      <c r="CG13" s="247"/>
      <c r="CH13" s="105" t="s">
        <v>883</v>
      </c>
      <c r="CI13" s="105" t="s">
        <v>883</v>
      </c>
      <c r="CJ13" s="105" t="s">
        <v>883</v>
      </c>
      <c r="CK13" s="105" t="s">
        <v>883</v>
      </c>
      <c r="CL13" s="105" t="s">
        <v>883</v>
      </c>
      <c r="CM13" s="247"/>
      <c r="CN13" s="247"/>
      <c r="CO13" s="105" t="s">
        <v>883</v>
      </c>
      <c r="CP13" s="105"/>
      <c r="CQ13" s="247"/>
      <c r="CR13" s="247"/>
      <c r="CS13" s="247"/>
      <c r="CT13" s="247"/>
      <c r="CU13" s="247"/>
      <c r="CV13" s="247"/>
      <c r="CW13" s="247"/>
      <c r="CX13" s="1448"/>
      <c r="CY13" s="1448"/>
      <c r="CZ13" s="1448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</row>
    <row r="14" hidden="1">
      <c r="A14" s="280"/>
      <c r="B14" s="280"/>
      <c r="C14" s="280"/>
      <c r="D14" s="282"/>
      <c r="E14" s="283"/>
      <c r="F14" s="283"/>
      <c r="G14" s="283"/>
      <c r="H14" s="283"/>
      <c r="I14" s="283"/>
      <c r="J14" s="284" t="s">
        <v>111</v>
      </c>
      <c r="K14" s="1791">
        <v>55000.0</v>
      </c>
      <c r="L14" s="286">
        <f>SUM(L6:L13)</f>
        <v>55029.696</v>
      </c>
      <c r="M14" s="283"/>
      <c r="N14" s="283"/>
      <c r="O14" s="280"/>
      <c r="P14" s="283"/>
      <c r="Q14" s="283"/>
      <c r="R14" s="283"/>
      <c r="S14" s="289"/>
      <c r="T14" s="289"/>
      <c r="U14" s="280"/>
      <c r="V14" s="280"/>
      <c r="W14" s="280"/>
      <c r="X14" s="280"/>
      <c r="Y14" s="280"/>
      <c r="Z14" s="280"/>
      <c r="AA14" s="280"/>
      <c r="AB14" s="280"/>
      <c r="AC14" s="289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3"/>
      <c r="AR14" s="292"/>
      <c r="AS14" s="292"/>
      <c r="AT14" s="292"/>
      <c r="AU14" s="292"/>
      <c r="AV14" s="293"/>
      <c r="AW14" s="292"/>
      <c r="AX14" s="1791">
        <f>SUM(AX6:AX13)</f>
        <v>56400</v>
      </c>
      <c r="AY14" s="288"/>
      <c r="AZ14" s="292"/>
      <c r="BA14" s="292"/>
      <c r="BB14" s="1780"/>
      <c r="BC14" s="1780"/>
      <c r="BD14" s="1780"/>
      <c r="BE14" s="1780"/>
      <c r="BF14" s="293"/>
      <c r="BG14" s="292"/>
      <c r="BH14" s="1780"/>
      <c r="BI14" s="1792"/>
      <c r="BJ14" s="1792"/>
      <c r="BK14" s="1792"/>
      <c r="BL14" s="1792"/>
      <c r="BM14" s="292"/>
      <c r="BN14" s="292"/>
      <c r="BO14" s="292"/>
      <c r="BP14" s="292"/>
      <c r="BQ14" s="292"/>
      <c r="BR14" s="292"/>
      <c r="BS14" s="292"/>
      <c r="BT14" s="292"/>
      <c r="BU14" s="292"/>
      <c r="BV14" s="292"/>
      <c r="BW14" s="292"/>
      <c r="BX14" s="292"/>
      <c r="BY14" s="292"/>
      <c r="BZ14" s="292"/>
      <c r="CA14" s="292"/>
      <c r="CB14" s="292"/>
      <c r="CC14" s="280"/>
      <c r="CD14" s="289"/>
      <c r="CE14" s="280"/>
      <c r="CF14" s="280"/>
      <c r="CG14" s="289"/>
      <c r="CH14" s="289"/>
      <c r="CI14" s="289"/>
      <c r="CJ14" s="280"/>
      <c r="CK14" s="289"/>
      <c r="CL14" s="289"/>
      <c r="CM14" s="289"/>
      <c r="CN14" s="289"/>
      <c r="CO14" s="280"/>
      <c r="CP14" s="289"/>
      <c r="CQ14" s="289"/>
      <c r="CR14" s="289"/>
      <c r="CS14" s="280"/>
      <c r="CT14" s="289"/>
      <c r="CU14" s="289"/>
      <c r="CV14" s="289"/>
      <c r="CW14" s="280"/>
      <c r="CX14" s="280"/>
      <c r="CY14" s="280"/>
      <c r="CZ14" s="280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</row>
    <row r="15" hidden="1">
      <c r="A15" s="54">
        <v>1.0</v>
      </c>
      <c r="B15" s="54" t="s">
        <v>1807</v>
      </c>
      <c r="C15" s="54" t="s">
        <v>8</v>
      </c>
      <c r="D15" s="105" t="s">
        <v>1869</v>
      </c>
      <c r="E15" s="105" t="s">
        <v>182</v>
      </c>
      <c r="F15" s="105" t="s">
        <v>183</v>
      </c>
      <c r="G15" s="105" t="s">
        <v>1870</v>
      </c>
      <c r="H15" s="247" t="s">
        <v>185</v>
      </c>
      <c r="I15" s="105" t="s">
        <v>1871</v>
      </c>
      <c r="J15" s="104" t="s">
        <v>1872</v>
      </c>
      <c r="K15" s="1773">
        <v>8250.0</v>
      </c>
      <c r="L15" s="1774">
        <v>8242.483</v>
      </c>
      <c r="M15" s="247" t="s">
        <v>1815</v>
      </c>
      <c r="N15" s="1642" t="s">
        <v>1755</v>
      </c>
      <c r="O15" s="54"/>
      <c r="P15" s="1642">
        <v>45333.0</v>
      </c>
      <c r="Q15" s="105" t="s">
        <v>2888</v>
      </c>
      <c r="R15" s="105" t="s">
        <v>183</v>
      </c>
      <c r="S15" s="1448" t="s">
        <v>1873</v>
      </c>
      <c r="T15" s="1448" t="s">
        <v>817</v>
      </c>
      <c r="U15" s="54" t="s">
        <v>883</v>
      </c>
      <c r="V15" s="54"/>
      <c r="W15" s="54" t="s">
        <v>884</v>
      </c>
      <c r="X15" s="54"/>
      <c r="Y15" s="54"/>
      <c r="Z15" s="54"/>
      <c r="AA15" s="1069"/>
      <c r="AB15" s="1069"/>
      <c r="AC15" s="104" t="s">
        <v>191</v>
      </c>
      <c r="AD15" s="360" t="s">
        <v>885</v>
      </c>
      <c r="AE15" s="360" t="s">
        <v>1874</v>
      </c>
      <c r="AF15" s="360" t="s">
        <v>1875</v>
      </c>
      <c r="AG15" s="360" t="s">
        <v>885</v>
      </c>
      <c r="AH15" s="360" t="s">
        <v>96</v>
      </c>
      <c r="AI15" s="360" t="s">
        <v>96</v>
      </c>
      <c r="AJ15" s="360" t="s">
        <v>96</v>
      </c>
      <c r="AK15" s="54">
        <v>0.0</v>
      </c>
      <c r="AL15" s="1793">
        <v>45372.0</v>
      </c>
      <c r="AM15" s="1793">
        <v>45333.0</v>
      </c>
      <c r="AN15" s="1777">
        <f t="shared" ref="AN15:AN19" si="19">IF(AM15-AL15&lt;0,0,AM15-AL15)</f>
        <v>0</v>
      </c>
      <c r="AO15" s="1778" t="str">
        <f t="shared" ref="AO15:AP15" si="18">INT(AM15-AL15)&amp;" hari "&amp;HOUR(MOD(AM15-AL15,1))&amp;" jam "&amp;MINUTE(MOD(AM15-AL15,1))&amp;" menit "&amp;SECOND(MOD(AM15-AL15,1))</f>
        <v>-39 hari 0 jam 0 menit 0</v>
      </c>
      <c r="AP15" s="1778" t="str">
        <f t="shared" si="18"/>
        <v>-45333 hari 0 jam 0 menit 0</v>
      </c>
      <c r="AQ15" s="247" t="s">
        <v>185</v>
      </c>
      <c r="AR15" s="104" t="s">
        <v>2880</v>
      </c>
      <c r="AS15" s="104" t="s">
        <v>2889</v>
      </c>
      <c r="AT15" s="821"/>
      <c r="AU15" s="255">
        <v>82500.0</v>
      </c>
      <c r="AV15" s="54" t="s">
        <v>194</v>
      </c>
      <c r="AW15" s="303">
        <v>3.0E7</v>
      </c>
      <c r="AX15" s="1794"/>
      <c r="AY15" s="1795"/>
      <c r="AZ15" s="1529"/>
      <c r="BA15" s="1780">
        <v>45328.0</v>
      </c>
      <c r="BB15" s="1780">
        <v>45333.03125</v>
      </c>
      <c r="BC15" s="1780">
        <v>45333.4375</v>
      </c>
      <c r="BD15" s="1780">
        <v>45333.45138888889</v>
      </c>
      <c r="BE15" s="1780">
        <v>45333.788194444445</v>
      </c>
      <c r="BF15" s="1645">
        <f t="shared" ref="BF15:BF19" si="21">BE15-BB15</f>
        <v>0.7569444444</v>
      </c>
      <c r="BG15" s="1642" t="str">
        <f t="shared" ref="BG15:BG19" si="22">INT(BE15-BB15)&amp;" hari "&amp;HOUR(MOD(BE15-BB15,1))&amp;" jam "&amp;MINUTE(MOD(BE15-BB15,1))&amp;" menit "&amp;SECOND(MOD(BE15-BB15,1))</f>
        <v>0 hari 18 jam 10 menit 0</v>
      </c>
      <c r="BH15" s="1780">
        <v>45333.96597222222</v>
      </c>
      <c r="BI15" s="1645">
        <f t="shared" ref="BI15:BI19" si="23">BH15-BE15</f>
        <v>0.1777777778</v>
      </c>
      <c r="BJ15" s="1642" t="str">
        <f t="shared" ref="BJ15:BJ19" si="24">INT(BH15-BE15)&amp;" hari "&amp;HOUR(MOD(BH15-BE15,1))&amp;" jam "&amp;MINUTE(MOD(BH15-BE15,1))&amp;" menit "&amp;SECOND(MOD(BH15-BE15,1))</f>
        <v>0 hari 4 jam 16 menit 0</v>
      </c>
      <c r="BK15" s="1645">
        <f t="shared" ref="BK15:BK19" si="25">BH15-BB15</f>
        <v>0.9347222222</v>
      </c>
      <c r="BL15" s="1642" t="str">
        <f t="shared" ref="BL15:BL19" si="26">INT(BH15-BB15)&amp;" hari "&amp;HOUR(MOD(BH15-BB15,1))&amp;" jam "&amp;MINUTE(MOD(BH15-BB15,1))&amp;" menit "&amp;SECOND(MOD(BH15-BB15,1))</f>
        <v>0 hari 22 jam 26 menit 0</v>
      </c>
      <c r="BM15" s="1780">
        <v>45338.333333333336</v>
      </c>
      <c r="BN15" s="1780">
        <v>45340.5625</v>
      </c>
      <c r="BO15" s="1780">
        <v>45340.5625</v>
      </c>
      <c r="BP15" s="1780">
        <v>45340.98611111111</v>
      </c>
      <c r="BQ15" s="1645">
        <f t="shared" ref="BQ15:BQ17" si="27">BP15-BM15</f>
        <v>2.652777778</v>
      </c>
      <c r="BR15" s="1642" t="str">
        <f t="shared" ref="BR15:BR19" si="28">INT(BP15-BM15)&amp;" hari "&amp;HOUR(MOD(BP15-BM15,1))&amp;" jam "&amp;MINUTE(MOD(BP15-BM15,1))&amp;" menit "&amp;SECOND(MOD(BP15-BM15,1))</f>
        <v>2 hari 15 jam 40 menit 0</v>
      </c>
      <c r="BS15" s="1645">
        <f t="shared" ref="BS15:BS18" si="29">BK15+BQ15</f>
        <v>3.5875</v>
      </c>
      <c r="BT15" s="1642" t="str">
        <f t="shared" ref="BT15:BT19" si="30">INT(BS15)&amp;" hari "&amp;HOUR(MOD(BS15,1))&amp;" jam "&amp;MINUTE(MOD(BS15,1))&amp;" menit "&amp;SECOND(MOD(BS15,1))</f>
        <v>3 hari 14 jam 6 menit 0</v>
      </c>
      <c r="BU15" s="1642"/>
      <c r="BV15" s="1642"/>
      <c r="BW15" s="1642"/>
      <c r="BX15" s="1529">
        <f t="shared" ref="BX15:BX19" si="31">BV15-BW15</f>
        <v>0</v>
      </c>
      <c r="BY15" s="1796" t="s">
        <v>359</v>
      </c>
      <c r="BZ15" s="103"/>
      <c r="CA15" s="103"/>
      <c r="CB15" s="103"/>
      <c r="CC15" s="105">
        <v>8.20240207154773E14</v>
      </c>
      <c r="CD15" s="105">
        <v>7500.0</v>
      </c>
      <c r="CE15" s="1781">
        <v>9.45E8</v>
      </c>
      <c r="CF15" s="105" t="s">
        <v>189</v>
      </c>
      <c r="CG15" s="105"/>
      <c r="CH15" s="103" t="s">
        <v>883</v>
      </c>
      <c r="CI15" s="103" t="s">
        <v>883</v>
      </c>
      <c r="CJ15" s="105"/>
      <c r="CK15" s="103" t="s">
        <v>883</v>
      </c>
      <c r="CL15" s="103" t="s">
        <v>883</v>
      </c>
      <c r="CM15" s="103" t="s">
        <v>883</v>
      </c>
      <c r="CN15" s="103" t="s">
        <v>883</v>
      </c>
      <c r="CO15" s="103" t="s">
        <v>883</v>
      </c>
      <c r="CP15" s="105"/>
      <c r="CQ15" s="105"/>
      <c r="CR15" s="105"/>
      <c r="CS15" s="105"/>
      <c r="CT15" s="105"/>
      <c r="CU15" s="105"/>
      <c r="CV15" s="105"/>
      <c r="CW15" s="105"/>
      <c r="CX15" s="104"/>
      <c r="CY15" s="104"/>
      <c r="CZ15" s="104"/>
      <c r="DA15" s="1588"/>
      <c r="DB15" s="1588"/>
      <c r="DC15" s="1588"/>
      <c r="DD15" s="1588"/>
      <c r="DE15" s="1588"/>
      <c r="DF15" s="1588"/>
      <c r="DG15" s="1588"/>
      <c r="DH15" s="1588"/>
      <c r="DI15" s="1588"/>
      <c r="DJ15" s="1588"/>
      <c r="DK15" s="1588"/>
      <c r="DL15" s="1588"/>
      <c r="DM15" s="1588"/>
      <c r="DN15" s="1588"/>
      <c r="DO15" s="1588"/>
      <c r="DP15" s="1588"/>
      <c r="DQ15" s="1588"/>
      <c r="DR15" s="1588"/>
      <c r="DS15" s="1588"/>
      <c r="DT15" s="1588"/>
      <c r="DU15" s="1588"/>
      <c r="DV15" s="1588"/>
      <c r="DW15" s="1588"/>
      <c r="DX15" s="1588"/>
      <c r="DY15" s="1588"/>
      <c r="DZ15" s="1588"/>
      <c r="EA15" s="1588"/>
      <c r="EB15" s="1588"/>
      <c r="EC15" s="1588"/>
      <c r="ED15" s="1588"/>
      <c r="EE15" s="1588"/>
      <c r="EF15" s="1588"/>
      <c r="EG15" s="1588"/>
      <c r="EH15" s="1588"/>
      <c r="EI15" s="1588"/>
      <c r="EJ15" s="1588"/>
      <c r="EK15" s="1588"/>
      <c r="EL15" s="1588"/>
      <c r="EM15" s="1588"/>
      <c r="EN15" s="1588"/>
      <c r="EO15" s="1588"/>
      <c r="EP15" s="1588"/>
      <c r="EQ15" s="1588"/>
      <c r="ER15" s="1588"/>
      <c r="ES15" s="1588"/>
      <c r="ET15" s="1588"/>
      <c r="EU15" s="1588"/>
      <c r="EV15" s="1588"/>
      <c r="EW15" s="1588"/>
      <c r="EX15" s="1588"/>
      <c r="EY15" s="1588"/>
      <c r="EZ15" s="1588"/>
      <c r="FA15" s="1588"/>
      <c r="FB15" s="1588"/>
      <c r="FC15" s="1588"/>
      <c r="FD15" s="1588"/>
      <c r="FE15" s="1588"/>
      <c r="FF15" s="1588"/>
      <c r="FG15" s="1588"/>
      <c r="FH15" s="1588"/>
      <c r="FI15" s="1588"/>
      <c r="FJ15" s="1588"/>
      <c r="FK15" s="1588"/>
      <c r="FL15" s="1588"/>
      <c r="FM15" s="1588"/>
      <c r="FN15" s="1588"/>
      <c r="FO15" s="1588"/>
      <c r="FP15" s="1588"/>
      <c r="FQ15" s="1588"/>
      <c r="FR15" s="1588"/>
      <c r="FS15" s="1588"/>
      <c r="FT15" s="1588"/>
      <c r="FU15" s="1588"/>
      <c r="FV15" s="1588"/>
      <c r="FW15" s="1588"/>
      <c r="FX15" s="1588"/>
      <c r="FY15" s="1588"/>
      <c r="FZ15" s="1588"/>
      <c r="GA15" s="1588"/>
      <c r="GB15" s="1588"/>
      <c r="GC15" s="1588"/>
      <c r="GD15" s="1588"/>
    </row>
    <row r="16">
      <c r="A16" s="54">
        <v>2.0</v>
      </c>
      <c r="B16" s="54" t="s">
        <v>1807</v>
      </c>
      <c r="C16" s="54" t="s">
        <v>8</v>
      </c>
      <c r="D16" s="105" t="s">
        <v>1869</v>
      </c>
      <c r="E16" s="105" t="s">
        <v>182</v>
      </c>
      <c r="F16" s="105" t="s">
        <v>183</v>
      </c>
      <c r="G16" s="105" t="s">
        <v>1870</v>
      </c>
      <c r="H16" s="247" t="s">
        <v>201</v>
      </c>
      <c r="I16" s="105" t="s">
        <v>1876</v>
      </c>
      <c r="J16" s="104" t="s">
        <v>1877</v>
      </c>
      <c r="K16" s="1773">
        <v>1602.557</v>
      </c>
      <c r="L16" s="1774">
        <v>1602.557</v>
      </c>
      <c r="M16" s="247" t="s">
        <v>1815</v>
      </c>
      <c r="N16" s="1642" t="s">
        <v>1755</v>
      </c>
      <c r="O16" s="54"/>
      <c r="P16" s="1642">
        <v>45337.0</v>
      </c>
      <c r="Q16" s="105" t="s">
        <v>2888</v>
      </c>
      <c r="R16" s="105" t="s">
        <v>183</v>
      </c>
      <c r="S16" s="1448" t="s">
        <v>1873</v>
      </c>
      <c r="T16" s="1448" t="s">
        <v>817</v>
      </c>
      <c r="U16" s="54" t="s">
        <v>883</v>
      </c>
      <c r="V16" s="54"/>
      <c r="W16" s="54" t="s">
        <v>884</v>
      </c>
      <c r="X16" s="54"/>
      <c r="Y16" s="1069"/>
      <c r="Z16" s="1069"/>
      <c r="AA16" s="1069"/>
      <c r="AB16" s="1069"/>
      <c r="AC16" s="104" t="s">
        <v>191</v>
      </c>
      <c r="AD16" s="360" t="s">
        <v>885</v>
      </c>
      <c r="AE16" s="360" t="s">
        <v>1878</v>
      </c>
      <c r="AF16" s="360" t="s">
        <v>1879</v>
      </c>
      <c r="AG16" s="360" t="s">
        <v>885</v>
      </c>
      <c r="AH16" s="360" t="s">
        <v>96</v>
      </c>
      <c r="AI16" s="360" t="s">
        <v>96</v>
      </c>
      <c r="AJ16" s="360" t="s">
        <v>96</v>
      </c>
      <c r="AK16" s="54">
        <v>0.0</v>
      </c>
      <c r="AL16" s="1793">
        <v>45372.0</v>
      </c>
      <c r="AM16" s="1793">
        <v>45337.0</v>
      </c>
      <c r="AN16" s="1777">
        <f t="shared" si="19"/>
        <v>0</v>
      </c>
      <c r="AO16" s="1778" t="str">
        <f t="shared" ref="AO16:AP16" si="20">INT(AM16-AL16)&amp;" hari "&amp;HOUR(MOD(AM16-AL16,1))&amp;" jam "&amp;MINUTE(MOD(AM16-AL16,1))&amp;" menit "&amp;SECOND(MOD(AM16-AL16,1))</f>
        <v>-35 hari 0 jam 0 menit 0</v>
      </c>
      <c r="AP16" s="1778" t="str">
        <f t="shared" si="20"/>
        <v>-45337 hari 0 jam 0 menit 0</v>
      </c>
      <c r="AQ16" s="247" t="s">
        <v>201</v>
      </c>
      <c r="AR16" s="104" t="s">
        <v>2880</v>
      </c>
      <c r="AS16" s="104" t="s">
        <v>2889</v>
      </c>
      <c r="AT16" s="821"/>
      <c r="AU16" s="255">
        <v>77500.0</v>
      </c>
      <c r="AV16" s="54" t="s">
        <v>194</v>
      </c>
      <c r="AW16" s="303">
        <v>3.0E7</v>
      </c>
      <c r="AX16" s="1794"/>
      <c r="AY16" s="1795"/>
      <c r="AZ16" s="1529"/>
      <c r="BA16" s="1780">
        <v>45328.0</v>
      </c>
      <c r="BB16" s="1780">
        <v>45337.395833333336</v>
      </c>
      <c r="BC16" s="1780">
        <v>45337.395833333336</v>
      </c>
      <c r="BD16" s="1780">
        <v>45337.42013888889</v>
      </c>
      <c r="BE16" s="1780">
        <v>45337.5625</v>
      </c>
      <c r="BF16" s="1645">
        <f t="shared" si="21"/>
        <v>0.1666666667</v>
      </c>
      <c r="BG16" s="1642" t="str">
        <f t="shared" si="22"/>
        <v>0 hari 4 jam 0 menit 0</v>
      </c>
      <c r="BH16" s="1780">
        <v>45338.47708333333</v>
      </c>
      <c r="BI16" s="1645">
        <f t="shared" si="23"/>
        <v>0.9145833333</v>
      </c>
      <c r="BJ16" s="1642" t="str">
        <f t="shared" si="24"/>
        <v>0 hari 21 jam 57 menit 0</v>
      </c>
      <c r="BK16" s="1645">
        <f t="shared" si="25"/>
        <v>1.08125</v>
      </c>
      <c r="BL16" s="1642" t="str">
        <f t="shared" si="26"/>
        <v>1 hari 1 jam 57 menit 0</v>
      </c>
      <c r="BM16" s="1780">
        <v>45341.125</v>
      </c>
      <c r="BN16" s="1780">
        <v>45341.145833333336</v>
      </c>
      <c r="BO16" s="1780">
        <v>45341.145833333336</v>
      </c>
      <c r="BP16" s="1780">
        <v>45341.458333333336</v>
      </c>
      <c r="BQ16" s="1645">
        <f t="shared" si="27"/>
        <v>0.3333333333</v>
      </c>
      <c r="BR16" s="1642" t="str">
        <f t="shared" si="28"/>
        <v>0 hari 8 jam 0 menit 0</v>
      </c>
      <c r="BS16" s="1645">
        <f t="shared" si="29"/>
        <v>1.414583333</v>
      </c>
      <c r="BT16" s="1642" t="str">
        <f t="shared" si="30"/>
        <v>1 hari 9 jam 57 menit 0</v>
      </c>
      <c r="BU16" s="1642"/>
      <c r="BV16" s="1642"/>
      <c r="BW16" s="1642"/>
      <c r="BX16" s="1529">
        <f t="shared" si="31"/>
        <v>0</v>
      </c>
      <c r="BY16" s="1796" t="s">
        <v>359</v>
      </c>
      <c r="BZ16" s="103"/>
      <c r="CA16" s="103"/>
      <c r="CB16" s="103"/>
      <c r="CC16" s="105">
        <v>8.20240213692317E14</v>
      </c>
      <c r="CD16" s="105">
        <v>1460.0</v>
      </c>
      <c r="CE16" s="1781">
        <v>1.8396E8</v>
      </c>
      <c r="CF16" s="105" t="s">
        <v>189</v>
      </c>
      <c r="CG16" s="105"/>
      <c r="CH16" s="103" t="s">
        <v>883</v>
      </c>
      <c r="CI16" s="103" t="s">
        <v>883</v>
      </c>
      <c r="CJ16" s="103" t="s">
        <v>883</v>
      </c>
      <c r="CK16" s="103" t="s">
        <v>883</v>
      </c>
      <c r="CL16" s="103" t="s">
        <v>883</v>
      </c>
      <c r="CM16" s="103" t="s">
        <v>883</v>
      </c>
      <c r="CN16" s="103" t="s">
        <v>883</v>
      </c>
      <c r="CO16" s="103" t="s">
        <v>883</v>
      </c>
      <c r="CP16" s="105"/>
      <c r="CQ16" s="105"/>
      <c r="CR16" s="105"/>
      <c r="CS16" s="105"/>
      <c r="CT16" s="105"/>
      <c r="CU16" s="105"/>
      <c r="CV16" s="105"/>
      <c r="CW16" s="105"/>
      <c r="CX16" s="104"/>
      <c r="CY16" s="104"/>
      <c r="CZ16" s="104"/>
      <c r="DA16" s="1588"/>
      <c r="DB16" s="1588"/>
      <c r="DC16" s="1588"/>
      <c r="DD16" s="1588"/>
      <c r="DE16" s="1588"/>
      <c r="DF16" s="1588"/>
      <c r="DG16" s="1588"/>
      <c r="DH16" s="1588"/>
      <c r="DI16" s="1588"/>
      <c r="DJ16" s="1588"/>
      <c r="DK16" s="1588"/>
      <c r="DL16" s="1588"/>
      <c r="DM16" s="1588"/>
      <c r="DN16" s="1588"/>
      <c r="DO16" s="1588"/>
      <c r="DP16" s="1588"/>
      <c r="DQ16" s="1588"/>
      <c r="DR16" s="1588"/>
      <c r="DS16" s="1588"/>
      <c r="DT16" s="1588"/>
      <c r="DU16" s="1588"/>
      <c r="DV16" s="1588"/>
      <c r="DW16" s="1588"/>
      <c r="DX16" s="1588"/>
      <c r="DY16" s="1588"/>
      <c r="DZ16" s="1588"/>
      <c r="EA16" s="1588"/>
      <c r="EB16" s="1588"/>
      <c r="EC16" s="1588"/>
      <c r="ED16" s="1588"/>
      <c r="EE16" s="1588"/>
      <c r="EF16" s="1588"/>
      <c r="EG16" s="1588"/>
      <c r="EH16" s="1588"/>
      <c r="EI16" s="1588"/>
      <c r="EJ16" s="1588"/>
      <c r="EK16" s="1588"/>
      <c r="EL16" s="1588"/>
      <c r="EM16" s="1588"/>
      <c r="EN16" s="1588"/>
      <c r="EO16" s="1588"/>
      <c r="EP16" s="1588"/>
      <c r="EQ16" s="1588"/>
      <c r="ER16" s="1588"/>
      <c r="ES16" s="1588"/>
      <c r="ET16" s="1588"/>
      <c r="EU16" s="1588"/>
      <c r="EV16" s="1588"/>
      <c r="EW16" s="1588"/>
      <c r="EX16" s="1588"/>
      <c r="EY16" s="1588"/>
      <c r="EZ16" s="1588"/>
      <c r="FA16" s="1588"/>
      <c r="FB16" s="1588"/>
      <c r="FC16" s="1588"/>
      <c r="FD16" s="1588"/>
      <c r="FE16" s="1588"/>
      <c r="FF16" s="1588"/>
      <c r="FG16" s="1588"/>
      <c r="FH16" s="1588"/>
      <c r="FI16" s="1588"/>
      <c r="FJ16" s="1588"/>
      <c r="FK16" s="1588"/>
      <c r="FL16" s="1588"/>
      <c r="FM16" s="1588"/>
      <c r="FN16" s="1588"/>
      <c r="FO16" s="1588"/>
      <c r="FP16" s="1588"/>
      <c r="FQ16" s="1588"/>
      <c r="FR16" s="1588"/>
      <c r="FS16" s="1588"/>
      <c r="FT16" s="1588"/>
      <c r="FU16" s="1588"/>
      <c r="FV16" s="1588"/>
      <c r="FW16" s="1588"/>
      <c r="FX16" s="1588"/>
      <c r="FY16" s="1588"/>
      <c r="FZ16" s="1588"/>
      <c r="GA16" s="1588"/>
      <c r="GB16" s="1588"/>
      <c r="GC16" s="1588"/>
      <c r="GD16" s="1588"/>
    </row>
    <row r="17" hidden="1">
      <c r="A17" s="54">
        <v>3.0</v>
      </c>
      <c r="B17" s="54" t="s">
        <v>1807</v>
      </c>
      <c r="C17" s="54" t="s">
        <v>8</v>
      </c>
      <c r="D17" s="105" t="s">
        <v>1869</v>
      </c>
      <c r="E17" s="105" t="s">
        <v>182</v>
      </c>
      <c r="F17" s="105" t="s">
        <v>183</v>
      </c>
      <c r="G17" s="105" t="s">
        <v>1870</v>
      </c>
      <c r="H17" s="247" t="s">
        <v>185</v>
      </c>
      <c r="I17" s="105" t="s">
        <v>414</v>
      </c>
      <c r="J17" s="104" t="s">
        <v>1880</v>
      </c>
      <c r="K17" s="1773">
        <v>5252.872</v>
      </c>
      <c r="L17" s="1774">
        <v>5252.872</v>
      </c>
      <c r="M17" s="247" t="s">
        <v>1815</v>
      </c>
      <c r="N17" s="1642" t="s">
        <v>1755</v>
      </c>
      <c r="O17" s="54"/>
      <c r="P17" s="1642">
        <v>45339.0</v>
      </c>
      <c r="Q17" s="105" t="s">
        <v>2888</v>
      </c>
      <c r="R17" s="105" t="s">
        <v>183</v>
      </c>
      <c r="S17" s="1448" t="s">
        <v>1873</v>
      </c>
      <c r="T17" s="1448" t="s">
        <v>817</v>
      </c>
      <c r="U17" s="54" t="s">
        <v>883</v>
      </c>
      <c r="V17" s="54"/>
      <c r="W17" s="54" t="s">
        <v>884</v>
      </c>
      <c r="X17" s="54"/>
      <c r="Y17" s="1069"/>
      <c r="Z17" s="1069"/>
      <c r="AA17" s="1069"/>
      <c r="AB17" s="1069"/>
      <c r="AC17" s="104" t="s">
        <v>191</v>
      </c>
      <c r="AD17" s="360" t="s">
        <v>885</v>
      </c>
      <c r="AE17" s="360" t="s">
        <v>1874</v>
      </c>
      <c r="AF17" s="360" t="s">
        <v>1881</v>
      </c>
      <c r="AG17" s="360" t="s">
        <v>885</v>
      </c>
      <c r="AH17" s="360" t="s">
        <v>96</v>
      </c>
      <c r="AI17" s="360" t="s">
        <v>96</v>
      </c>
      <c r="AJ17" s="360" t="s">
        <v>96</v>
      </c>
      <c r="AK17" s="54">
        <v>0.0</v>
      </c>
      <c r="AL17" s="1793">
        <v>45372.0</v>
      </c>
      <c r="AM17" s="1793">
        <v>45339.0</v>
      </c>
      <c r="AN17" s="1777">
        <f t="shared" si="19"/>
        <v>0</v>
      </c>
      <c r="AO17" s="1778" t="str">
        <f t="shared" ref="AO17:AP17" si="32">INT(AM17-AL17)&amp;" hari "&amp;HOUR(MOD(AM17-AL17,1))&amp;" jam "&amp;MINUTE(MOD(AM17-AL17,1))&amp;" menit "&amp;SECOND(MOD(AM17-AL17,1))</f>
        <v>-33 hari 0 jam 0 menit 0</v>
      </c>
      <c r="AP17" s="1778" t="str">
        <f t="shared" si="32"/>
        <v>-45339 hari 0 jam 0 menit 0</v>
      </c>
      <c r="AQ17" s="247" t="s">
        <v>185</v>
      </c>
      <c r="AR17" s="104" t="s">
        <v>2880</v>
      </c>
      <c r="AS17" s="104" t="s">
        <v>2889</v>
      </c>
      <c r="AT17" s="821"/>
      <c r="AU17" s="255">
        <v>82500.0</v>
      </c>
      <c r="AV17" s="54" t="s">
        <v>194</v>
      </c>
      <c r="AW17" s="303">
        <v>3.0E7</v>
      </c>
      <c r="AX17" s="1794"/>
      <c r="AY17" s="1795"/>
      <c r="AZ17" s="1529"/>
      <c r="BA17" s="1780">
        <v>45332.0</v>
      </c>
      <c r="BB17" s="1780">
        <v>45338.99652777778</v>
      </c>
      <c r="BC17" s="1780">
        <v>45339.0</v>
      </c>
      <c r="BD17" s="1780">
        <v>45339.006944444445</v>
      </c>
      <c r="BE17" s="1780">
        <v>45339.663194444445</v>
      </c>
      <c r="BF17" s="1645">
        <f t="shared" si="21"/>
        <v>0.6666666667</v>
      </c>
      <c r="BG17" s="1642" t="str">
        <f t="shared" si="22"/>
        <v>0 hari 16 jam 0 menit 0</v>
      </c>
      <c r="BH17" s="1780">
        <v>45339.83472222222</v>
      </c>
      <c r="BI17" s="1645">
        <f t="shared" si="23"/>
        <v>0.1715277778</v>
      </c>
      <c r="BJ17" s="1642" t="str">
        <f t="shared" si="24"/>
        <v>0 hari 4 jam 7 menit 0</v>
      </c>
      <c r="BK17" s="1645">
        <f t="shared" si="25"/>
        <v>0.8381944444</v>
      </c>
      <c r="BL17" s="1642" t="str">
        <f t="shared" si="26"/>
        <v>0 hari 20 jam 7 menit 0</v>
      </c>
      <c r="BM17" s="1780">
        <v>45342.479166666664</v>
      </c>
      <c r="BN17" s="1780">
        <v>45342.59027777778</v>
      </c>
      <c r="BO17" s="1780">
        <v>45342.59027777778</v>
      </c>
      <c r="BP17" s="1780">
        <v>45342.76388888889</v>
      </c>
      <c r="BQ17" s="1645">
        <f t="shared" si="27"/>
        <v>0.2847222222</v>
      </c>
      <c r="BR17" s="1642" t="str">
        <f t="shared" si="28"/>
        <v>0 hari 6 jam 50 menit 0</v>
      </c>
      <c r="BS17" s="1645">
        <f t="shared" si="29"/>
        <v>1.122916667</v>
      </c>
      <c r="BT17" s="1642" t="str">
        <f t="shared" si="30"/>
        <v>1 hari 2 jam 57 menit 0</v>
      </c>
      <c r="BU17" s="1642"/>
      <c r="BV17" s="1642"/>
      <c r="BW17" s="1642"/>
      <c r="BX17" s="1529">
        <f t="shared" si="31"/>
        <v>0</v>
      </c>
      <c r="BY17" s="1796" t="s">
        <v>359</v>
      </c>
      <c r="BZ17" s="103"/>
      <c r="CA17" s="103"/>
      <c r="CB17" s="103"/>
      <c r="CC17" s="105">
        <v>8.20240213698205E14</v>
      </c>
      <c r="CD17" s="105">
        <v>5100.0</v>
      </c>
      <c r="CE17" s="1781">
        <v>6.426E8</v>
      </c>
      <c r="CF17" s="105" t="s">
        <v>189</v>
      </c>
      <c r="CG17" s="105"/>
      <c r="CH17" s="103" t="s">
        <v>883</v>
      </c>
      <c r="CI17" s="103" t="s">
        <v>883</v>
      </c>
      <c r="CJ17" s="105"/>
      <c r="CK17" s="103" t="s">
        <v>883</v>
      </c>
      <c r="CL17" s="103" t="s">
        <v>883</v>
      </c>
      <c r="CM17" s="103" t="s">
        <v>883</v>
      </c>
      <c r="CN17" s="103" t="s">
        <v>883</v>
      </c>
      <c r="CO17" s="105"/>
      <c r="CP17" s="105"/>
      <c r="CQ17" s="105"/>
      <c r="CR17" s="105"/>
      <c r="CS17" s="105"/>
      <c r="CT17" s="105"/>
      <c r="CU17" s="105"/>
      <c r="CV17" s="105"/>
      <c r="CW17" s="105"/>
      <c r="CX17" s="104"/>
      <c r="CY17" s="104"/>
      <c r="CZ17" s="104"/>
      <c r="DA17" s="1588"/>
      <c r="DB17" s="1588"/>
      <c r="DC17" s="1588"/>
      <c r="DD17" s="1588"/>
      <c r="DE17" s="1588"/>
      <c r="DF17" s="1588"/>
      <c r="DG17" s="1588"/>
      <c r="DH17" s="1588"/>
      <c r="DI17" s="1588"/>
      <c r="DJ17" s="1588"/>
      <c r="DK17" s="1588"/>
      <c r="DL17" s="1588"/>
      <c r="DM17" s="1588"/>
      <c r="DN17" s="1588"/>
      <c r="DO17" s="1588"/>
      <c r="DP17" s="1588"/>
      <c r="DQ17" s="1588"/>
      <c r="DR17" s="1588"/>
      <c r="DS17" s="1588"/>
      <c r="DT17" s="1588"/>
      <c r="DU17" s="1588"/>
      <c r="DV17" s="1588"/>
      <c r="DW17" s="1588"/>
      <c r="DX17" s="1588"/>
      <c r="DY17" s="1588"/>
      <c r="DZ17" s="1588"/>
      <c r="EA17" s="1588"/>
      <c r="EB17" s="1588"/>
      <c r="EC17" s="1588"/>
      <c r="ED17" s="1588"/>
      <c r="EE17" s="1588"/>
      <c r="EF17" s="1588"/>
      <c r="EG17" s="1588"/>
      <c r="EH17" s="1588"/>
      <c r="EI17" s="1588"/>
      <c r="EJ17" s="1588"/>
      <c r="EK17" s="1588"/>
      <c r="EL17" s="1588"/>
      <c r="EM17" s="1588"/>
      <c r="EN17" s="1588"/>
      <c r="EO17" s="1588"/>
      <c r="EP17" s="1588"/>
      <c r="EQ17" s="1588"/>
      <c r="ER17" s="1588"/>
      <c r="ES17" s="1588"/>
      <c r="ET17" s="1588"/>
      <c r="EU17" s="1588"/>
      <c r="EV17" s="1588"/>
      <c r="EW17" s="1588"/>
      <c r="EX17" s="1588"/>
      <c r="EY17" s="1588"/>
      <c r="EZ17" s="1588"/>
      <c r="FA17" s="1588"/>
      <c r="FB17" s="1588"/>
      <c r="FC17" s="1588"/>
      <c r="FD17" s="1588"/>
      <c r="FE17" s="1588"/>
      <c r="FF17" s="1588"/>
      <c r="FG17" s="1588"/>
      <c r="FH17" s="1588"/>
      <c r="FI17" s="1588"/>
      <c r="FJ17" s="1588"/>
      <c r="FK17" s="1588"/>
      <c r="FL17" s="1588"/>
      <c r="FM17" s="1588"/>
      <c r="FN17" s="1588"/>
      <c r="FO17" s="1588"/>
      <c r="FP17" s="1588"/>
      <c r="FQ17" s="1588"/>
      <c r="FR17" s="1588"/>
      <c r="FS17" s="1588"/>
      <c r="FT17" s="1588"/>
      <c r="FU17" s="1588"/>
      <c r="FV17" s="1588"/>
      <c r="FW17" s="1588"/>
      <c r="FX17" s="1588"/>
      <c r="FY17" s="1588"/>
      <c r="FZ17" s="1588"/>
      <c r="GA17" s="1588"/>
      <c r="GB17" s="1588"/>
      <c r="GC17" s="1588"/>
      <c r="GD17" s="1588"/>
    </row>
    <row r="18">
      <c r="A18" s="54">
        <v>4.0</v>
      </c>
      <c r="B18" s="54" t="s">
        <v>1807</v>
      </c>
      <c r="C18" s="54" t="s">
        <v>8</v>
      </c>
      <c r="D18" s="105" t="s">
        <v>1869</v>
      </c>
      <c r="E18" s="105" t="s">
        <v>182</v>
      </c>
      <c r="F18" s="105" t="s">
        <v>183</v>
      </c>
      <c r="G18" s="105" t="s">
        <v>1870</v>
      </c>
      <c r="H18" s="247" t="s">
        <v>201</v>
      </c>
      <c r="I18" s="105" t="s">
        <v>1876</v>
      </c>
      <c r="J18" s="104" t="s">
        <v>1877</v>
      </c>
      <c r="K18" s="1773">
        <v>7419.059</v>
      </c>
      <c r="L18" s="1774">
        <v>7419.059</v>
      </c>
      <c r="M18" s="247" t="s">
        <v>1815</v>
      </c>
      <c r="N18" s="1642" t="s">
        <v>1755</v>
      </c>
      <c r="O18" s="54"/>
      <c r="P18" s="1642">
        <v>45338.0</v>
      </c>
      <c r="Q18" s="105" t="s">
        <v>2888</v>
      </c>
      <c r="R18" s="105" t="s">
        <v>183</v>
      </c>
      <c r="S18" s="1448" t="s">
        <v>1873</v>
      </c>
      <c r="T18" s="1448" t="s">
        <v>817</v>
      </c>
      <c r="U18" s="54" t="s">
        <v>883</v>
      </c>
      <c r="V18" s="54"/>
      <c r="W18" s="54" t="s">
        <v>884</v>
      </c>
      <c r="X18" s="54"/>
      <c r="Y18" s="1069"/>
      <c r="Z18" s="1069"/>
      <c r="AA18" s="1069"/>
      <c r="AB18" s="1069"/>
      <c r="AC18" s="104" t="s">
        <v>191</v>
      </c>
      <c r="AD18" s="360" t="s">
        <v>885</v>
      </c>
      <c r="AE18" s="360" t="s">
        <v>1874</v>
      </c>
      <c r="AF18" s="360" t="s">
        <v>1882</v>
      </c>
      <c r="AG18" s="360" t="s">
        <v>885</v>
      </c>
      <c r="AH18" s="360" t="s">
        <v>96</v>
      </c>
      <c r="AI18" s="360" t="s">
        <v>96</v>
      </c>
      <c r="AJ18" s="360" t="s">
        <v>96</v>
      </c>
      <c r="AK18" s="54">
        <v>0.0</v>
      </c>
      <c r="AL18" s="1793">
        <v>45372.0</v>
      </c>
      <c r="AM18" s="1793">
        <v>45338.0</v>
      </c>
      <c r="AN18" s="1777">
        <f t="shared" si="19"/>
        <v>0</v>
      </c>
      <c r="AO18" s="1778" t="str">
        <f t="shared" ref="AO18:AP18" si="33">INT(AM18-AL18)&amp;" hari "&amp;HOUR(MOD(AM18-AL18,1))&amp;" jam "&amp;MINUTE(MOD(AM18-AL18,1))&amp;" menit "&amp;SECOND(MOD(AM18-AL18,1))</f>
        <v>-34 hari 0 jam 0 menit 0</v>
      </c>
      <c r="AP18" s="1778" t="str">
        <f t="shared" si="33"/>
        <v>-45338 hari 0 jam 0 menit 0</v>
      </c>
      <c r="AQ18" s="247" t="s">
        <v>201</v>
      </c>
      <c r="AR18" s="104" t="s">
        <v>2880</v>
      </c>
      <c r="AS18" s="104" t="s">
        <v>2889</v>
      </c>
      <c r="AT18" s="821"/>
      <c r="AU18" s="255">
        <v>77500.0</v>
      </c>
      <c r="AV18" s="54" t="s">
        <v>194</v>
      </c>
      <c r="AW18" s="303">
        <v>3.0E7</v>
      </c>
      <c r="AX18" s="1794"/>
      <c r="AY18" s="1795"/>
      <c r="AZ18" s="1529"/>
      <c r="BA18" s="1780">
        <v>45332.0</v>
      </c>
      <c r="BB18" s="1780">
        <v>45337.395833333336</v>
      </c>
      <c r="BC18" s="1780">
        <v>45337.395833333336</v>
      </c>
      <c r="BD18" s="1780">
        <v>45337.569444444445</v>
      </c>
      <c r="BE18" s="1780">
        <v>45338.038194444445</v>
      </c>
      <c r="BF18" s="1645">
        <f t="shared" si="21"/>
        <v>0.6423611111</v>
      </c>
      <c r="BG18" s="1642" t="str">
        <f t="shared" si="22"/>
        <v>0 hari 15 jam 25 menit 0</v>
      </c>
      <c r="BH18" s="1780">
        <v>45338.46319444444</v>
      </c>
      <c r="BI18" s="1645">
        <f t="shared" si="23"/>
        <v>0.425</v>
      </c>
      <c r="BJ18" s="1642" t="str">
        <f t="shared" si="24"/>
        <v>0 hari 10 jam 12 menit 0</v>
      </c>
      <c r="BK18" s="1645">
        <f t="shared" si="25"/>
        <v>1.067361111</v>
      </c>
      <c r="BL18" s="1642" t="str">
        <f t="shared" si="26"/>
        <v>1 hari 1 jam 37 menit 0</v>
      </c>
      <c r="BM18" s="1780">
        <v>45341.125</v>
      </c>
      <c r="BN18" s="1780">
        <v>45341.145833333336</v>
      </c>
      <c r="BO18" s="1780">
        <v>45341.145833333336</v>
      </c>
      <c r="BP18" s="1780">
        <v>45341.458333333336</v>
      </c>
      <c r="BQ18" s="1645">
        <f>BP19-BM19</f>
        <v>0.3472222222</v>
      </c>
      <c r="BR18" s="1642" t="str">
        <f t="shared" si="28"/>
        <v>0 hari 8 jam 0 menit 0</v>
      </c>
      <c r="BS18" s="1645">
        <f t="shared" si="29"/>
        <v>1.414583333</v>
      </c>
      <c r="BT18" s="1642" t="str">
        <f t="shared" si="30"/>
        <v>1 hari 9 jam 57 menit 0</v>
      </c>
      <c r="BU18" s="1642"/>
      <c r="BV18" s="1642"/>
      <c r="BW18" s="1642"/>
      <c r="BX18" s="1529">
        <f t="shared" si="31"/>
        <v>0</v>
      </c>
      <c r="BY18" s="1796" t="s">
        <v>359</v>
      </c>
      <c r="BZ18" s="103"/>
      <c r="CA18" s="103"/>
      <c r="CB18" s="103"/>
      <c r="CC18" s="105">
        <v>8.20240213691656E14</v>
      </c>
      <c r="CD18" s="105">
        <v>7100.0</v>
      </c>
      <c r="CE18" s="1781">
        <v>8.946E8</v>
      </c>
      <c r="CF18" s="105" t="s">
        <v>189</v>
      </c>
      <c r="CG18" s="105"/>
      <c r="CH18" s="103" t="s">
        <v>883</v>
      </c>
      <c r="CI18" s="103" t="s">
        <v>883</v>
      </c>
      <c r="CJ18" s="103" t="s">
        <v>883</v>
      </c>
      <c r="CK18" s="103" t="s">
        <v>883</v>
      </c>
      <c r="CL18" s="103" t="s">
        <v>883</v>
      </c>
      <c r="CM18" s="103" t="s">
        <v>883</v>
      </c>
      <c r="CN18" s="103" t="s">
        <v>883</v>
      </c>
      <c r="CO18" s="105"/>
      <c r="CP18" s="105"/>
      <c r="CQ18" s="105"/>
      <c r="CR18" s="105"/>
      <c r="CS18" s="105"/>
      <c r="CT18" s="105"/>
      <c r="CU18" s="105"/>
      <c r="CV18" s="105"/>
      <c r="CW18" s="105"/>
      <c r="CX18" s="104"/>
      <c r="CY18" s="104"/>
      <c r="CZ18" s="104"/>
      <c r="DA18" s="1588"/>
      <c r="DB18" s="1588"/>
      <c r="DC18" s="1588"/>
      <c r="DD18" s="1588"/>
      <c r="DE18" s="1588"/>
      <c r="DF18" s="1588"/>
      <c r="DG18" s="1588"/>
      <c r="DH18" s="1588"/>
      <c r="DI18" s="1588"/>
      <c r="DJ18" s="1588"/>
      <c r="DK18" s="1588"/>
      <c r="DL18" s="1588"/>
      <c r="DM18" s="1588"/>
      <c r="DN18" s="1588"/>
      <c r="DO18" s="1588"/>
      <c r="DP18" s="1588"/>
      <c r="DQ18" s="1588"/>
      <c r="DR18" s="1588"/>
      <c r="DS18" s="1588"/>
      <c r="DT18" s="1588"/>
      <c r="DU18" s="1588"/>
      <c r="DV18" s="1588"/>
      <c r="DW18" s="1588"/>
      <c r="DX18" s="1588"/>
      <c r="DY18" s="1588"/>
      <c r="DZ18" s="1588"/>
      <c r="EA18" s="1588"/>
      <c r="EB18" s="1588"/>
      <c r="EC18" s="1588"/>
      <c r="ED18" s="1588"/>
      <c r="EE18" s="1588"/>
      <c r="EF18" s="1588"/>
      <c r="EG18" s="1588"/>
      <c r="EH18" s="1588"/>
      <c r="EI18" s="1588"/>
      <c r="EJ18" s="1588"/>
      <c r="EK18" s="1588"/>
      <c r="EL18" s="1588"/>
      <c r="EM18" s="1588"/>
      <c r="EN18" s="1588"/>
      <c r="EO18" s="1588"/>
      <c r="EP18" s="1588"/>
      <c r="EQ18" s="1588"/>
      <c r="ER18" s="1588"/>
      <c r="ES18" s="1588"/>
      <c r="ET18" s="1588"/>
      <c r="EU18" s="1588"/>
      <c r="EV18" s="1588"/>
      <c r="EW18" s="1588"/>
      <c r="EX18" s="1588"/>
      <c r="EY18" s="1588"/>
      <c r="EZ18" s="1588"/>
      <c r="FA18" s="1588"/>
      <c r="FB18" s="1588"/>
      <c r="FC18" s="1588"/>
      <c r="FD18" s="1588"/>
      <c r="FE18" s="1588"/>
      <c r="FF18" s="1588"/>
      <c r="FG18" s="1588"/>
      <c r="FH18" s="1588"/>
      <c r="FI18" s="1588"/>
      <c r="FJ18" s="1588"/>
      <c r="FK18" s="1588"/>
      <c r="FL18" s="1588"/>
      <c r="FM18" s="1588"/>
      <c r="FN18" s="1588"/>
      <c r="FO18" s="1588"/>
      <c r="FP18" s="1588"/>
      <c r="FQ18" s="1588"/>
      <c r="FR18" s="1588"/>
      <c r="FS18" s="1588"/>
      <c r="FT18" s="1588"/>
      <c r="FU18" s="1588"/>
      <c r="FV18" s="1588"/>
      <c r="FW18" s="1588"/>
      <c r="FX18" s="1588"/>
      <c r="FY18" s="1588"/>
      <c r="FZ18" s="1588"/>
      <c r="GA18" s="1588"/>
      <c r="GB18" s="1588"/>
      <c r="GC18" s="1588"/>
      <c r="GD18" s="1588"/>
    </row>
    <row r="19" hidden="1">
      <c r="A19" s="54">
        <v>5.0</v>
      </c>
      <c r="B19" s="54" t="s">
        <v>1807</v>
      </c>
      <c r="C19" s="54" t="s">
        <v>8</v>
      </c>
      <c r="D19" s="105" t="s">
        <v>1869</v>
      </c>
      <c r="E19" s="105" t="s">
        <v>1883</v>
      </c>
      <c r="F19" s="105" t="s">
        <v>183</v>
      </c>
      <c r="G19" s="105" t="s">
        <v>1884</v>
      </c>
      <c r="H19" s="247" t="s">
        <v>872</v>
      </c>
      <c r="I19" s="105" t="s">
        <v>1885</v>
      </c>
      <c r="J19" s="104" t="s">
        <v>1886</v>
      </c>
      <c r="K19" s="1773">
        <v>8302.547</v>
      </c>
      <c r="L19" s="1774">
        <v>8302.547</v>
      </c>
      <c r="M19" s="247" t="s">
        <v>1815</v>
      </c>
      <c r="N19" s="1642" t="s">
        <v>1755</v>
      </c>
      <c r="O19" s="54"/>
      <c r="P19" s="1642">
        <v>45346.0</v>
      </c>
      <c r="Q19" s="105" t="s">
        <v>2888</v>
      </c>
      <c r="R19" s="105" t="s">
        <v>183</v>
      </c>
      <c r="S19" s="1448" t="s">
        <v>1887</v>
      </c>
      <c r="T19" s="1448" t="s">
        <v>817</v>
      </c>
      <c r="U19" s="54" t="s">
        <v>883</v>
      </c>
      <c r="V19" s="54" t="s">
        <v>883</v>
      </c>
      <c r="W19" s="54" t="s">
        <v>884</v>
      </c>
      <c r="X19" s="54" t="s">
        <v>142</v>
      </c>
      <c r="Y19" s="1069"/>
      <c r="Z19" s="1069"/>
      <c r="AA19" s="1069"/>
      <c r="AB19" s="1069"/>
      <c r="AC19" s="104" t="s">
        <v>191</v>
      </c>
      <c r="AD19" s="360" t="s">
        <v>192</v>
      </c>
      <c r="AE19" s="360">
        <v>1133175.0</v>
      </c>
      <c r="AF19" s="360">
        <v>1106909.0</v>
      </c>
      <c r="AG19" s="1783">
        <v>0.5</v>
      </c>
      <c r="AH19" s="360" t="s">
        <v>2890</v>
      </c>
      <c r="AI19" s="360" t="s">
        <v>96</v>
      </c>
      <c r="AJ19" s="360" t="s">
        <v>96</v>
      </c>
      <c r="AK19" s="1069">
        <v>4.304981162E9</v>
      </c>
      <c r="AL19" s="1793">
        <v>45344.0</v>
      </c>
      <c r="AM19" s="1793">
        <v>45346.0</v>
      </c>
      <c r="AN19" s="1777">
        <f t="shared" si="19"/>
        <v>2</v>
      </c>
      <c r="AO19" s="1778" t="str">
        <f t="shared" ref="AO19:AP19" si="34">INT(AM19-AL19)&amp;" hari "&amp;HOUR(MOD(AM19-AL19,1))&amp;" jam "&amp;MINUTE(MOD(AM19-AL19,1))&amp;" menit "&amp;SECOND(MOD(AM19-AL19,1))</f>
        <v>2 hari 0 jam 0 menit 0</v>
      </c>
      <c r="AP19" s="1778" t="str">
        <f t="shared" si="34"/>
        <v>-45344 hari 0 jam 0 menit 0</v>
      </c>
      <c r="AQ19" s="247" t="s">
        <v>872</v>
      </c>
      <c r="AR19" s="104" t="s">
        <v>2880</v>
      </c>
      <c r="AS19" s="104" t="s">
        <v>2889</v>
      </c>
      <c r="AT19" s="821"/>
      <c r="AU19" s="255">
        <v>77500.0</v>
      </c>
      <c r="AV19" s="54" t="s">
        <v>194</v>
      </c>
      <c r="AW19" s="303">
        <v>3.0E7</v>
      </c>
      <c r="AX19" s="1794"/>
      <c r="AY19" s="1795"/>
      <c r="AZ19" s="1529"/>
      <c r="BA19" s="1780">
        <v>45343.0</v>
      </c>
      <c r="BB19" s="1780">
        <v>45340.479166666664</v>
      </c>
      <c r="BC19" s="1780">
        <v>45345.444444444445</v>
      </c>
      <c r="BD19" s="1780">
        <v>45345.84722222222</v>
      </c>
      <c r="BE19" s="1780">
        <v>45346.15972222222</v>
      </c>
      <c r="BF19" s="1645">
        <f t="shared" si="21"/>
        <v>5.680555556</v>
      </c>
      <c r="BG19" s="1642" t="str">
        <f t="shared" si="22"/>
        <v>5 hari 16 jam 20 menit 0</v>
      </c>
      <c r="BH19" s="1780">
        <v>45346.40277777778</v>
      </c>
      <c r="BI19" s="1645">
        <f t="shared" si="23"/>
        <v>0.2430555556</v>
      </c>
      <c r="BJ19" s="1642" t="str">
        <f t="shared" si="24"/>
        <v>0 hari 5 jam 50 menit 0</v>
      </c>
      <c r="BK19" s="1645">
        <f t="shared" si="25"/>
        <v>5.923611111</v>
      </c>
      <c r="BL19" s="1642" t="str">
        <f t="shared" si="26"/>
        <v>5 hari 22 jam 10 menit 0</v>
      </c>
      <c r="BM19" s="1780">
        <v>45348.979166666664</v>
      </c>
      <c r="BN19" s="1780">
        <v>45348.979166666664</v>
      </c>
      <c r="BO19" s="1780">
        <v>45348.979166666664</v>
      </c>
      <c r="BP19" s="1780">
        <v>45349.32638888889</v>
      </c>
      <c r="BQ19" s="1645">
        <f>BP19-BM19</f>
        <v>0.3472222222</v>
      </c>
      <c r="BR19" s="1642" t="str">
        <f t="shared" si="28"/>
        <v>0 hari 8 jam 20 menit 0</v>
      </c>
      <c r="BS19" s="1645">
        <f>BK19+BQ18</f>
        <v>6.270833333</v>
      </c>
      <c r="BT19" s="1642" t="str">
        <f t="shared" si="30"/>
        <v>6 hari 6 jam 30 menit 0</v>
      </c>
      <c r="BU19" s="1642"/>
      <c r="BV19" s="1642"/>
      <c r="BW19" s="1642"/>
      <c r="BX19" s="1529">
        <f t="shared" si="31"/>
        <v>0</v>
      </c>
      <c r="BY19" s="1796" t="s">
        <v>359</v>
      </c>
      <c r="BZ19" s="103"/>
      <c r="CA19" s="103"/>
      <c r="CB19" s="103"/>
      <c r="CC19" s="105">
        <v>8.20240221629211E14</v>
      </c>
      <c r="CD19" s="105">
        <v>7700.0</v>
      </c>
      <c r="CE19" s="1781">
        <v>9.31038686E8</v>
      </c>
      <c r="CF19" s="105" t="s">
        <v>189</v>
      </c>
      <c r="CG19" s="105"/>
      <c r="CH19" s="103" t="s">
        <v>883</v>
      </c>
      <c r="CI19" s="103" t="s">
        <v>883</v>
      </c>
      <c r="CJ19" s="105"/>
      <c r="CK19" s="103" t="s">
        <v>883</v>
      </c>
      <c r="CL19" s="103" t="s">
        <v>883</v>
      </c>
      <c r="CM19" s="103" t="s">
        <v>883</v>
      </c>
      <c r="CN19" s="103" t="s">
        <v>883</v>
      </c>
      <c r="CO19" s="105"/>
      <c r="CP19" s="105"/>
      <c r="CQ19" s="105"/>
      <c r="CR19" s="105"/>
      <c r="CS19" s="105"/>
      <c r="CT19" s="105"/>
      <c r="CU19" s="105"/>
      <c r="CV19" s="105"/>
      <c r="CW19" s="105"/>
      <c r="CX19" s="104"/>
      <c r="CY19" s="104"/>
      <c r="CZ19" s="104"/>
      <c r="DA19" s="1588"/>
      <c r="DB19" s="1588"/>
      <c r="DC19" s="1588"/>
      <c r="DD19" s="1588"/>
      <c r="DE19" s="1588"/>
      <c r="DF19" s="1588"/>
      <c r="DG19" s="1588"/>
      <c r="DH19" s="1588"/>
      <c r="DI19" s="1588"/>
      <c r="DJ19" s="1588"/>
      <c r="DK19" s="1588"/>
      <c r="DL19" s="1588"/>
      <c r="DM19" s="1588"/>
      <c r="DN19" s="1588"/>
      <c r="DO19" s="1588"/>
      <c r="DP19" s="1588"/>
      <c r="DQ19" s="1588"/>
      <c r="DR19" s="1588"/>
      <c r="DS19" s="1588"/>
      <c r="DT19" s="1588"/>
      <c r="DU19" s="1588"/>
      <c r="DV19" s="1588"/>
      <c r="DW19" s="1588"/>
      <c r="DX19" s="1588"/>
      <c r="DY19" s="1588"/>
      <c r="DZ19" s="1588"/>
      <c r="EA19" s="1588"/>
      <c r="EB19" s="1588"/>
      <c r="EC19" s="1588"/>
      <c r="ED19" s="1588"/>
      <c r="EE19" s="1588"/>
      <c r="EF19" s="1588"/>
      <c r="EG19" s="1588"/>
      <c r="EH19" s="1588"/>
      <c r="EI19" s="1588"/>
      <c r="EJ19" s="1588"/>
      <c r="EK19" s="1588"/>
      <c r="EL19" s="1588"/>
      <c r="EM19" s="1588"/>
      <c r="EN19" s="1588"/>
      <c r="EO19" s="1588"/>
      <c r="EP19" s="1588"/>
      <c r="EQ19" s="1588"/>
      <c r="ER19" s="1588"/>
      <c r="ES19" s="1588"/>
      <c r="ET19" s="1588"/>
      <c r="EU19" s="1588"/>
      <c r="EV19" s="1588"/>
      <c r="EW19" s="1588"/>
      <c r="EX19" s="1588"/>
      <c r="EY19" s="1588"/>
      <c r="EZ19" s="1588"/>
      <c r="FA19" s="1588"/>
      <c r="FB19" s="1588"/>
      <c r="FC19" s="1588"/>
      <c r="FD19" s="1588"/>
      <c r="FE19" s="1588"/>
      <c r="FF19" s="1588"/>
      <c r="FG19" s="1588"/>
      <c r="FH19" s="1588"/>
      <c r="FI19" s="1588"/>
      <c r="FJ19" s="1588"/>
      <c r="FK19" s="1588"/>
      <c r="FL19" s="1588"/>
      <c r="FM19" s="1588"/>
      <c r="FN19" s="1588"/>
      <c r="FO19" s="1588"/>
      <c r="FP19" s="1588"/>
      <c r="FQ19" s="1588"/>
      <c r="FR19" s="1588"/>
      <c r="FS19" s="1588"/>
      <c r="FT19" s="1588"/>
      <c r="FU19" s="1588"/>
      <c r="FV19" s="1588"/>
      <c r="FW19" s="1588"/>
      <c r="FX19" s="1588"/>
      <c r="FY19" s="1588"/>
      <c r="FZ19" s="1588"/>
      <c r="GA19" s="1588"/>
      <c r="GB19" s="1588"/>
      <c r="GC19" s="1588"/>
      <c r="GD19" s="1588"/>
    </row>
    <row r="20" hidden="1">
      <c r="A20" s="1452"/>
      <c r="B20" s="1452"/>
      <c r="C20" s="1452"/>
      <c r="D20" s="1460"/>
      <c r="E20" s="1460"/>
      <c r="F20" s="1460"/>
      <c r="G20" s="1460"/>
      <c r="H20" s="1460"/>
      <c r="I20" s="1460"/>
      <c r="J20" s="1797" t="s">
        <v>111</v>
      </c>
      <c r="K20" s="1798">
        <f t="shared" ref="K20:L20" si="35">SUM(K15:K19)</f>
        <v>30827.035</v>
      </c>
      <c r="L20" s="1799">
        <f t="shared" si="35"/>
        <v>30819.518</v>
      </c>
      <c r="M20" s="1800"/>
      <c r="N20" s="1460"/>
      <c r="O20" s="1452"/>
      <c r="P20" s="1460"/>
      <c r="Q20" s="1460"/>
      <c r="R20" s="1460"/>
      <c r="S20" s="1466"/>
      <c r="T20" s="1466"/>
      <c r="U20" s="1452"/>
      <c r="V20" s="1452"/>
      <c r="W20" s="1452"/>
      <c r="X20" s="1452"/>
      <c r="Y20" s="1452"/>
      <c r="Z20" s="1452"/>
      <c r="AA20" s="1452"/>
      <c r="AB20" s="1452"/>
      <c r="AC20" s="1466"/>
      <c r="AD20" s="1452"/>
      <c r="AE20" s="1452"/>
      <c r="AF20" s="1452"/>
      <c r="AG20" s="1452"/>
      <c r="AH20" s="1452"/>
      <c r="AI20" s="1452"/>
      <c r="AJ20" s="1452"/>
      <c r="AK20" s="1801"/>
      <c r="AL20" s="1801"/>
      <c r="AM20" s="1801"/>
      <c r="AN20" s="1452"/>
      <c r="AO20" s="1452"/>
      <c r="AP20" s="1452"/>
      <c r="AQ20" s="1460"/>
      <c r="AR20" s="1467"/>
      <c r="AS20" s="1467"/>
      <c r="AT20" s="1467"/>
      <c r="AU20" s="1467"/>
      <c r="AV20" s="1468"/>
      <c r="AW20" s="1467"/>
      <c r="AX20" s="1802"/>
      <c r="AY20" s="1461"/>
      <c r="AZ20" s="1467"/>
      <c r="BA20" s="1467"/>
      <c r="BB20" s="1780"/>
      <c r="BC20" s="1780"/>
      <c r="BD20" s="1780"/>
      <c r="BE20" s="1780"/>
      <c r="BF20" s="1803"/>
      <c r="BG20" s="1469"/>
      <c r="BH20" s="1780"/>
      <c r="BI20" s="1804"/>
      <c r="BJ20" s="1804"/>
      <c r="BK20" s="1469"/>
      <c r="BL20" s="1804"/>
      <c r="BM20" s="1469"/>
      <c r="BN20" s="1469"/>
      <c r="BO20" s="1469"/>
      <c r="BP20" s="1469"/>
      <c r="BQ20" s="1469"/>
      <c r="BR20" s="1469"/>
      <c r="BS20" s="1469"/>
      <c r="BT20" s="1469"/>
      <c r="BU20" s="1467"/>
      <c r="BV20" s="1467"/>
      <c r="BW20" s="1467"/>
      <c r="BX20" s="1467"/>
      <c r="BY20" s="1467"/>
      <c r="BZ20" s="1467"/>
      <c r="CA20" s="1467"/>
      <c r="CB20" s="1467"/>
      <c r="CC20" s="1452"/>
      <c r="CD20" s="1466"/>
      <c r="CE20" s="1452"/>
      <c r="CF20" s="1452"/>
      <c r="CG20" s="1466"/>
      <c r="CH20" s="1466"/>
      <c r="CI20" s="1466"/>
      <c r="CJ20" s="1452"/>
      <c r="CK20" s="1466"/>
      <c r="CL20" s="1466"/>
      <c r="CM20" s="1466"/>
      <c r="CN20" s="1466"/>
      <c r="CO20" s="1452"/>
      <c r="CP20" s="1466"/>
      <c r="CQ20" s="1466"/>
      <c r="CR20" s="1466"/>
      <c r="CS20" s="1452"/>
      <c r="CT20" s="1466"/>
      <c r="CU20" s="1466"/>
      <c r="CV20" s="1466"/>
      <c r="CW20" s="1452"/>
      <c r="CX20" s="1452"/>
      <c r="CY20" s="1452"/>
      <c r="CZ20" s="1452"/>
      <c r="DA20" s="1588"/>
      <c r="DB20" s="1588"/>
      <c r="DC20" s="1588"/>
      <c r="DD20" s="1588"/>
      <c r="DE20" s="1588"/>
      <c r="DF20" s="1588"/>
      <c r="DG20" s="1588"/>
      <c r="DH20" s="1588"/>
      <c r="DI20" s="1588"/>
      <c r="DJ20" s="1588"/>
      <c r="DK20" s="1588"/>
      <c r="DL20" s="1588"/>
      <c r="DM20" s="1588"/>
      <c r="DN20" s="1588"/>
      <c r="DO20" s="1588"/>
      <c r="DP20" s="1588"/>
      <c r="DQ20" s="1588"/>
      <c r="DR20" s="1588"/>
      <c r="DS20" s="1588"/>
      <c r="DT20" s="1588"/>
      <c r="DU20" s="1588"/>
      <c r="DV20" s="1588"/>
      <c r="DW20" s="1588"/>
      <c r="DX20" s="1588"/>
      <c r="DY20" s="1588"/>
      <c r="DZ20" s="1588"/>
      <c r="EA20" s="1588"/>
      <c r="EB20" s="1588"/>
      <c r="EC20" s="1588"/>
      <c r="ED20" s="1588"/>
      <c r="EE20" s="1588"/>
      <c r="EF20" s="1588"/>
      <c r="EG20" s="1588"/>
      <c r="EH20" s="1588"/>
      <c r="EI20" s="1588"/>
      <c r="EJ20" s="1588"/>
      <c r="EK20" s="1588"/>
      <c r="EL20" s="1588"/>
      <c r="EM20" s="1588"/>
      <c r="EN20" s="1588"/>
      <c r="EO20" s="1588"/>
      <c r="EP20" s="1588"/>
      <c r="EQ20" s="1588"/>
      <c r="ER20" s="1588"/>
      <c r="ES20" s="1588"/>
      <c r="ET20" s="1588"/>
      <c r="EU20" s="1588"/>
      <c r="EV20" s="1588"/>
      <c r="EW20" s="1588"/>
      <c r="EX20" s="1588"/>
      <c r="EY20" s="1588"/>
      <c r="EZ20" s="1588"/>
      <c r="FA20" s="1588"/>
      <c r="FB20" s="1588"/>
      <c r="FC20" s="1588"/>
      <c r="FD20" s="1588"/>
      <c r="FE20" s="1588"/>
      <c r="FF20" s="1588"/>
      <c r="FG20" s="1588"/>
      <c r="FH20" s="1588"/>
      <c r="FI20" s="1588"/>
      <c r="FJ20" s="1588"/>
      <c r="FK20" s="1588"/>
      <c r="FL20" s="1588"/>
      <c r="FM20" s="1588"/>
      <c r="FN20" s="1588"/>
      <c r="FO20" s="1588"/>
      <c r="FP20" s="1588"/>
      <c r="FQ20" s="1588"/>
      <c r="FR20" s="1588"/>
      <c r="FS20" s="1588"/>
      <c r="FT20" s="1588"/>
      <c r="FU20" s="1588"/>
      <c r="FV20" s="1588"/>
      <c r="FW20" s="1588"/>
      <c r="FX20" s="1588"/>
      <c r="FY20" s="1588"/>
      <c r="FZ20" s="1588"/>
      <c r="GA20" s="1588"/>
      <c r="GB20" s="1588"/>
      <c r="GC20" s="1588"/>
      <c r="GD20" s="1588"/>
    </row>
    <row r="21" ht="15.75" hidden="1" customHeight="1">
      <c r="A21" s="54">
        <v>1.0</v>
      </c>
      <c r="B21" s="54" t="s">
        <v>1807</v>
      </c>
      <c r="C21" s="1545" t="s">
        <v>8</v>
      </c>
      <c r="D21" s="247" t="s">
        <v>1889</v>
      </c>
      <c r="E21" s="247" t="s">
        <v>249</v>
      </c>
      <c r="F21" s="447" t="s">
        <v>560</v>
      </c>
      <c r="G21" s="105" t="s">
        <v>567</v>
      </c>
      <c r="H21" s="247" t="s">
        <v>252</v>
      </c>
      <c r="I21" s="247" t="s">
        <v>1890</v>
      </c>
      <c r="J21" s="105" t="s">
        <v>1891</v>
      </c>
      <c r="K21" s="319">
        <v>50000.0</v>
      </c>
      <c r="L21" s="320">
        <v>55000.0</v>
      </c>
      <c r="M21" s="247" t="s">
        <v>1815</v>
      </c>
      <c r="N21" s="1642" t="s">
        <v>1755</v>
      </c>
      <c r="O21" s="247"/>
      <c r="P21" s="1642">
        <v>45338.0</v>
      </c>
      <c r="Q21" s="105" t="s">
        <v>2888</v>
      </c>
      <c r="R21" s="447" t="s">
        <v>560</v>
      </c>
      <c r="S21" s="105" t="s">
        <v>1894</v>
      </c>
      <c r="T21" s="1448" t="s">
        <v>817</v>
      </c>
      <c r="U21" s="54" t="s">
        <v>883</v>
      </c>
      <c r="V21" s="105"/>
      <c r="W21" s="54" t="s">
        <v>884</v>
      </c>
      <c r="X21" s="105"/>
      <c r="Y21" s="255"/>
      <c r="Z21" s="1069" t="s">
        <v>193</v>
      </c>
      <c r="AA21" s="255"/>
      <c r="AB21" s="255"/>
      <c r="AC21" s="105" t="s">
        <v>95</v>
      </c>
      <c r="AD21" s="360" t="s">
        <v>885</v>
      </c>
      <c r="AE21" s="360" t="s">
        <v>1895</v>
      </c>
      <c r="AF21" s="360" t="s">
        <v>1896</v>
      </c>
      <c r="AG21" s="360" t="s">
        <v>885</v>
      </c>
      <c r="AH21" s="360" t="s">
        <v>96</v>
      </c>
      <c r="AI21" s="360" t="s">
        <v>96</v>
      </c>
      <c r="AJ21" s="360" t="s">
        <v>96</v>
      </c>
      <c r="AK21" s="54">
        <v>0.0</v>
      </c>
      <c r="AL21" s="1793">
        <v>45358.0</v>
      </c>
      <c r="AM21" s="1793">
        <v>45338.0</v>
      </c>
      <c r="AN21" s="1777">
        <f>IF(AM21-AL21&lt;0,0,AM21-AL21)</f>
        <v>0</v>
      </c>
      <c r="AO21" s="1778" t="str">
        <f t="shared" ref="AO21:AP21" si="36">INT(AM21-AL21)&amp;" hari "&amp;HOUR(MOD(AM21-AL21,1))&amp;" jam "&amp;MINUTE(MOD(AM21-AL21,1))&amp;" menit "&amp;SECOND(MOD(AM21-AL21,1))</f>
        <v>-20 hari 0 jam 0 menit 0</v>
      </c>
      <c r="AP21" s="1778" t="str">
        <f t="shared" si="36"/>
        <v>-45338 hari 0 jam 0 menit 0</v>
      </c>
      <c r="AQ21" s="247" t="s">
        <v>252</v>
      </c>
      <c r="AR21" s="325"/>
      <c r="AS21" s="325"/>
      <c r="AT21" s="325"/>
      <c r="AU21" s="255"/>
      <c r="AV21" s="324"/>
      <c r="AW21" s="325"/>
      <c r="AX21" s="323"/>
      <c r="AY21" s="1795"/>
      <c r="AZ21" s="1529"/>
      <c r="BA21" s="1780">
        <v>45323.0</v>
      </c>
      <c r="BB21" s="1780"/>
      <c r="BC21" s="1780"/>
      <c r="BD21" s="1780"/>
      <c r="BE21" s="1780"/>
      <c r="BF21" s="1645"/>
      <c r="BG21" s="1642"/>
      <c r="BH21" s="1780"/>
      <c r="BI21" s="1642"/>
      <c r="BJ21" s="1642"/>
      <c r="BK21" s="1645"/>
      <c r="BL21" s="1642"/>
      <c r="BM21" s="274"/>
      <c r="BN21" s="274"/>
      <c r="BO21" s="274"/>
      <c r="BP21" s="274"/>
      <c r="BQ21" s="274"/>
      <c r="BR21" s="274"/>
      <c r="BS21" s="274"/>
      <c r="BT21" s="274"/>
      <c r="BU21" s="274"/>
      <c r="BV21" s="274"/>
      <c r="BW21" s="274"/>
      <c r="BX21" s="274"/>
      <c r="BY21" s="274"/>
      <c r="BZ21" s="274"/>
      <c r="CA21" s="274"/>
      <c r="CB21" s="274"/>
      <c r="CC21" s="105"/>
      <c r="CD21" s="105"/>
      <c r="CE21" s="255"/>
      <c r="CF21" s="105" t="s">
        <v>1893</v>
      </c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588"/>
      <c r="DB21" s="1588"/>
      <c r="DC21" s="1588"/>
      <c r="DD21" s="1588"/>
      <c r="DE21" s="1588"/>
      <c r="DF21" s="1588"/>
      <c r="DG21" s="1588"/>
      <c r="DH21" s="1588"/>
      <c r="DI21" s="1588"/>
      <c r="DJ21" s="1588"/>
      <c r="DK21" s="1588"/>
      <c r="DL21" s="1588"/>
      <c r="DM21" s="1588"/>
      <c r="DN21" s="1588"/>
      <c r="DO21" s="1588"/>
      <c r="DP21" s="1588"/>
      <c r="DQ21" s="1588"/>
      <c r="DR21" s="1588"/>
      <c r="DS21" s="1588"/>
      <c r="DT21" s="1588"/>
      <c r="DU21" s="1588"/>
      <c r="DV21" s="1588"/>
      <c r="DW21" s="1588"/>
      <c r="DX21" s="1588"/>
      <c r="DY21" s="1588"/>
      <c r="DZ21" s="1588"/>
      <c r="EA21" s="1588"/>
      <c r="EB21" s="1588"/>
      <c r="EC21" s="1588"/>
      <c r="ED21" s="1588"/>
      <c r="EE21" s="1588"/>
      <c r="EF21" s="1588"/>
      <c r="EG21" s="1588"/>
      <c r="EH21" s="1588"/>
      <c r="EI21" s="1588"/>
      <c r="EJ21" s="1588"/>
      <c r="EK21" s="1588"/>
      <c r="EL21" s="1588"/>
      <c r="EM21" s="1588"/>
      <c r="EN21" s="1588"/>
      <c r="EO21" s="1588"/>
      <c r="EP21" s="1588"/>
      <c r="EQ21" s="1588"/>
      <c r="ER21" s="1588"/>
      <c r="ES21" s="1588"/>
      <c r="ET21" s="1588"/>
      <c r="EU21" s="1588"/>
      <c r="EV21" s="1588"/>
      <c r="EW21" s="1588"/>
      <c r="EX21" s="1588"/>
      <c r="EY21" s="1588"/>
      <c r="EZ21" s="1588"/>
      <c r="FA21" s="1588"/>
      <c r="FB21" s="1588"/>
      <c r="FC21" s="1588"/>
      <c r="FD21" s="1588"/>
      <c r="FE21" s="1588"/>
      <c r="FF21" s="1588"/>
      <c r="FG21" s="1588"/>
      <c r="FH21" s="1588"/>
      <c r="FI21" s="1588"/>
      <c r="FJ21" s="1588"/>
      <c r="FK21" s="1588"/>
      <c r="FL21" s="1588"/>
      <c r="FM21" s="1588"/>
      <c r="FN21" s="1588"/>
      <c r="FO21" s="1588"/>
      <c r="FP21" s="1588"/>
      <c r="FQ21" s="1588"/>
      <c r="FR21" s="1588"/>
      <c r="FS21" s="1588"/>
      <c r="FT21" s="1588"/>
      <c r="FU21" s="1588"/>
      <c r="FV21" s="1588"/>
      <c r="FW21" s="1588"/>
      <c r="FX21" s="1588"/>
      <c r="FY21" s="1588"/>
      <c r="FZ21" s="1588"/>
      <c r="GA21" s="1588"/>
      <c r="GB21" s="1588"/>
      <c r="GC21" s="1588"/>
      <c r="GD21" s="1588"/>
    </row>
    <row r="22" ht="15.75" hidden="1" customHeight="1">
      <c r="A22" s="1452"/>
      <c r="B22" s="1452"/>
      <c r="C22" s="1452"/>
      <c r="D22" s="1460"/>
      <c r="E22" s="1460"/>
      <c r="F22" s="1460"/>
      <c r="G22" s="1460"/>
      <c r="H22" s="1460"/>
      <c r="I22" s="1460"/>
      <c r="J22" s="1797" t="s">
        <v>111</v>
      </c>
      <c r="K22" s="1798">
        <f>SUM(K15:K19)</f>
        <v>30827.035</v>
      </c>
      <c r="L22" s="1799">
        <f>SUM(L21)</f>
        <v>55000</v>
      </c>
      <c r="M22" s="1800"/>
      <c r="N22" s="1460"/>
      <c r="O22" s="1452"/>
      <c r="P22" s="1460"/>
      <c r="Q22" s="1460"/>
      <c r="R22" s="1460"/>
      <c r="S22" s="1466"/>
      <c r="T22" s="1466"/>
      <c r="U22" s="1452"/>
      <c r="V22" s="1452"/>
      <c r="W22" s="1452"/>
      <c r="X22" s="1452"/>
      <c r="Y22" s="1452"/>
      <c r="Z22" s="1452"/>
      <c r="AA22" s="1452"/>
      <c r="AB22" s="1452"/>
      <c r="AC22" s="1466"/>
      <c r="AD22" s="1452"/>
      <c r="AE22" s="1452"/>
      <c r="AF22" s="1452"/>
      <c r="AG22" s="1452"/>
      <c r="AH22" s="1452"/>
      <c r="AI22" s="1452"/>
      <c r="AJ22" s="1452"/>
      <c r="AK22" s="1801"/>
      <c r="AL22" s="1801"/>
      <c r="AM22" s="1801"/>
      <c r="AN22" s="1452"/>
      <c r="AO22" s="1452"/>
      <c r="AP22" s="1452"/>
      <c r="AQ22" s="1460"/>
      <c r="AR22" s="1467"/>
      <c r="AS22" s="1467"/>
      <c r="AT22" s="1467"/>
      <c r="AU22" s="1467"/>
      <c r="AV22" s="1468"/>
      <c r="AW22" s="1467"/>
      <c r="AX22" s="1802"/>
      <c r="AY22" s="1461"/>
      <c r="AZ22" s="1467"/>
      <c r="BA22" s="1467"/>
      <c r="BB22" s="1780"/>
      <c r="BC22" s="1780"/>
      <c r="BD22" s="1780"/>
      <c r="BE22" s="1780"/>
      <c r="BF22" s="1803"/>
      <c r="BG22" s="1469"/>
      <c r="BH22" s="1780"/>
      <c r="BI22" s="1804"/>
      <c r="BJ22" s="1804"/>
      <c r="BK22" s="1469"/>
      <c r="BL22" s="1804"/>
      <c r="BM22" s="1469"/>
      <c r="BN22" s="1469"/>
      <c r="BO22" s="1469"/>
      <c r="BP22" s="1469"/>
      <c r="BQ22" s="1469"/>
      <c r="BR22" s="1469"/>
      <c r="BS22" s="1469"/>
      <c r="BT22" s="1469"/>
      <c r="BU22" s="1467"/>
      <c r="BV22" s="1467"/>
      <c r="BW22" s="1467"/>
      <c r="BX22" s="1467"/>
      <c r="BY22" s="1467"/>
      <c r="BZ22" s="1467"/>
      <c r="CA22" s="1467"/>
      <c r="CB22" s="1467"/>
      <c r="CC22" s="1452"/>
      <c r="CD22" s="1466"/>
      <c r="CE22" s="1452"/>
      <c r="CF22" s="1452"/>
      <c r="CG22" s="1466"/>
      <c r="CH22" s="1466"/>
      <c r="CI22" s="1466"/>
      <c r="CJ22" s="1452"/>
      <c r="CK22" s="1466"/>
      <c r="CL22" s="1466"/>
      <c r="CM22" s="1466"/>
      <c r="CN22" s="1466"/>
      <c r="CO22" s="1452"/>
      <c r="CP22" s="1466"/>
      <c r="CQ22" s="1466"/>
      <c r="CR22" s="1466"/>
      <c r="CS22" s="1452"/>
      <c r="CT22" s="1466"/>
      <c r="CU22" s="1466"/>
      <c r="CV22" s="1466"/>
      <c r="CW22" s="1452"/>
      <c r="CX22" s="1452"/>
      <c r="CY22" s="1452"/>
      <c r="CZ22" s="1452"/>
      <c r="DA22" s="1588"/>
      <c r="DB22" s="1588"/>
      <c r="DC22" s="1588"/>
      <c r="DD22" s="1588"/>
      <c r="DE22" s="1588"/>
      <c r="DF22" s="1588"/>
      <c r="DG22" s="1588"/>
      <c r="DH22" s="1588"/>
      <c r="DI22" s="1588"/>
      <c r="DJ22" s="1588"/>
      <c r="DK22" s="1588"/>
      <c r="DL22" s="1588"/>
      <c r="DM22" s="1588"/>
      <c r="DN22" s="1588"/>
      <c r="DO22" s="1588"/>
      <c r="DP22" s="1588"/>
      <c r="DQ22" s="1588"/>
      <c r="DR22" s="1588"/>
      <c r="DS22" s="1588"/>
      <c r="DT22" s="1588"/>
      <c r="DU22" s="1588"/>
      <c r="DV22" s="1588"/>
      <c r="DW22" s="1588"/>
      <c r="DX22" s="1588"/>
      <c r="DY22" s="1588"/>
      <c r="DZ22" s="1588"/>
      <c r="EA22" s="1588"/>
      <c r="EB22" s="1588"/>
      <c r="EC22" s="1588"/>
      <c r="ED22" s="1588"/>
      <c r="EE22" s="1588"/>
      <c r="EF22" s="1588"/>
      <c r="EG22" s="1588"/>
      <c r="EH22" s="1588"/>
      <c r="EI22" s="1588"/>
      <c r="EJ22" s="1588"/>
      <c r="EK22" s="1588"/>
      <c r="EL22" s="1588"/>
      <c r="EM22" s="1588"/>
      <c r="EN22" s="1588"/>
      <c r="EO22" s="1588"/>
      <c r="EP22" s="1588"/>
      <c r="EQ22" s="1588"/>
      <c r="ER22" s="1588"/>
      <c r="ES22" s="1588"/>
      <c r="ET22" s="1588"/>
      <c r="EU22" s="1588"/>
      <c r="EV22" s="1588"/>
      <c r="EW22" s="1588"/>
      <c r="EX22" s="1588"/>
      <c r="EY22" s="1588"/>
      <c r="EZ22" s="1588"/>
      <c r="FA22" s="1588"/>
      <c r="FB22" s="1588"/>
      <c r="FC22" s="1588"/>
      <c r="FD22" s="1588"/>
      <c r="FE22" s="1588"/>
      <c r="FF22" s="1588"/>
      <c r="FG22" s="1588"/>
      <c r="FH22" s="1588"/>
      <c r="FI22" s="1588"/>
      <c r="FJ22" s="1588"/>
      <c r="FK22" s="1588"/>
      <c r="FL22" s="1588"/>
      <c r="FM22" s="1588"/>
      <c r="FN22" s="1588"/>
      <c r="FO22" s="1588"/>
      <c r="FP22" s="1588"/>
      <c r="FQ22" s="1588"/>
      <c r="FR22" s="1588"/>
      <c r="FS22" s="1588"/>
      <c r="FT22" s="1588"/>
      <c r="FU22" s="1588"/>
      <c r="FV22" s="1588"/>
      <c r="FW22" s="1588"/>
      <c r="FX22" s="1588"/>
      <c r="FY22" s="1588"/>
      <c r="FZ22" s="1588"/>
      <c r="GA22" s="1588"/>
      <c r="GB22" s="1588"/>
      <c r="GC22" s="1588"/>
      <c r="GD22" s="1588"/>
    </row>
    <row r="23" ht="15.75" hidden="1" customHeight="1">
      <c r="A23" s="54">
        <v>1.0</v>
      </c>
      <c r="B23" s="54" t="s">
        <v>1807</v>
      </c>
      <c r="C23" s="1545" t="s">
        <v>13</v>
      </c>
      <c r="D23" s="247" t="s">
        <v>1897</v>
      </c>
      <c r="E23" s="247" t="s">
        <v>1898</v>
      </c>
      <c r="F23" s="447" t="s">
        <v>14</v>
      </c>
      <c r="G23" s="105" t="s">
        <v>1899</v>
      </c>
      <c r="H23" s="247" t="s">
        <v>1900</v>
      </c>
      <c r="I23" s="247" t="s">
        <v>1901</v>
      </c>
      <c r="J23" s="105" t="s">
        <v>1902</v>
      </c>
      <c r="K23" s="319">
        <v>50000.0</v>
      </c>
      <c r="L23" s="320">
        <v>55000.0</v>
      </c>
      <c r="M23" s="247" t="s">
        <v>1815</v>
      </c>
      <c r="N23" s="1642" t="s">
        <v>1755</v>
      </c>
      <c r="O23" s="247" t="s">
        <v>2891</v>
      </c>
      <c r="P23" s="1642">
        <v>45354.0</v>
      </c>
      <c r="Q23" s="105" t="s">
        <v>2892</v>
      </c>
      <c r="R23" s="447" t="s">
        <v>14</v>
      </c>
      <c r="S23" s="105" t="s">
        <v>1903</v>
      </c>
      <c r="T23" s="1448" t="s">
        <v>817</v>
      </c>
      <c r="U23" s="54" t="s">
        <v>883</v>
      </c>
      <c r="V23" s="105"/>
      <c r="W23" s="54" t="s">
        <v>884</v>
      </c>
      <c r="X23" s="54" t="s">
        <v>142</v>
      </c>
      <c r="Y23" s="255"/>
      <c r="Z23" s="1069"/>
      <c r="AA23" s="255"/>
      <c r="AB23" s="255"/>
      <c r="AC23" s="105" t="s">
        <v>95</v>
      </c>
      <c r="AD23" s="360" t="s">
        <v>192</v>
      </c>
      <c r="AE23" s="360">
        <v>1186680.0</v>
      </c>
      <c r="AF23" s="360">
        <v>1213300.8</v>
      </c>
      <c r="AG23" s="1545" t="s">
        <v>2893</v>
      </c>
      <c r="AH23" s="1783">
        <v>0.3</v>
      </c>
      <c r="AI23" s="360" t="s">
        <v>2894</v>
      </c>
      <c r="AJ23" s="360" t="s">
        <v>96</v>
      </c>
      <c r="AK23" s="1069">
        <v>2.0E10</v>
      </c>
      <c r="AL23" s="63">
        <v>45324.0</v>
      </c>
      <c r="AM23" s="63">
        <v>45354.0</v>
      </c>
      <c r="AN23" s="1777">
        <f>IF(AM23-AL23&lt;0,0,AM23-AL23)</f>
        <v>30</v>
      </c>
      <c r="AO23" s="1778" t="str">
        <f t="shared" ref="AO23:AP23" si="37">INT(AM23-AL23)&amp;" hari "&amp;HOUR(MOD(AM23-AL23,1))&amp;" jam "&amp;MINUTE(MOD(AM23-AL23,1))&amp;" menit "&amp;SECOND(MOD(AM23-AL23,1))</f>
        <v>30 hari 0 jam 0 menit 0</v>
      </c>
      <c r="AP23" s="1778" t="str">
        <f t="shared" si="37"/>
        <v>-45324 hari 0 jam 0 menit 0</v>
      </c>
      <c r="AQ23" s="247" t="s">
        <v>1900</v>
      </c>
      <c r="AR23" s="325"/>
      <c r="AS23" s="325"/>
      <c r="AT23" s="325"/>
      <c r="AU23" s="255"/>
      <c r="AV23" s="324"/>
      <c r="AW23" s="325"/>
      <c r="AX23" s="323"/>
      <c r="AY23" s="1795"/>
      <c r="AZ23" s="274"/>
      <c r="BA23" s="1780">
        <v>45340.0</v>
      </c>
      <c r="BB23" s="1780"/>
      <c r="BC23" s="1780"/>
      <c r="BD23" s="1780"/>
      <c r="BE23" s="1780"/>
      <c r="BF23" s="1645"/>
      <c r="BG23" s="1642"/>
      <c r="BH23" s="1780"/>
      <c r="BI23" s="1642"/>
      <c r="BJ23" s="1642"/>
      <c r="BK23" s="1645"/>
      <c r="BL23" s="1642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105">
        <v>8.20240215758157E14</v>
      </c>
      <c r="CD23" s="105" t="s">
        <v>1904</v>
      </c>
      <c r="CE23" s="255" t="s">
        <v>1905</v>
      </c>
      <c r="CF23" s="105" t="s">
        <v>1216</v>
      </c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588"/>
      <c r="DB23" s="1588"/>
      <c r="DC23" s="1588"/>
      <c r="DD23" s="1588"/>
      <c r="DE23" s="1588"/>
      <c r="DF23" s="1588"/>
      <c r="DG23" s="1588"/>
      <c r="DH23" s="1588"/>
      <c r="DI23" s="1588"/>
      <c r="DJ23" s="1588"/>
      <c r="DK23" s="1588"/>
      <c r="DL23" s="1588"/>
      <c r="DM23" s="1588"/>
      <c r="DN23" s="1588"/>
      <c r="DO23" s="1588"/>
      <c r="DP23" s="1588"/>
      <c r="DQ23" s="1588"/>
      <c r="DR23" s="1588"/>
      <c r="DS23" s="1588"/>
      <c r="DT23" s="1588"/>
      <c r="DU23" s="1588"/>
      <c r="DV23" s="1588"/>
      <c r="DW23" s="1588"/>
      <c r="DX23" s="1588"/>
      <c r="DY23" s="1588"/>
      <c r="DZ23" s="1588"/>
      <c r="EA23" s="1588"/>
      <c r="EB23" s="1588"/>
      <c r="EC23" s="1588"/>
      <c r="ED23" s="1588"/>
      <c r="EE23" s="1588"/>
      <c r="EF23" s="1588"/>
      <c r="EG23" s="1588"/>
      <c r="EH23" s="1588"/>
      <c r="EI23" s="1588"/>
      <c r="EJ23" s="1588"/>
      <c r="EK23" s="1588"/>
      <c r="EL23" s="1588"/>
      <c r="EM23" s="1588"/>
      <c r="EN23" s="1588"/>
      <c r="EO23" s="1588"/>
      <c r="EP23" s="1588"/>
      <c r="EQ23" s="1588"/>
      <c r="ER23" s="1588"/>
      <c r="ES23" s="1588"/>
      <c r="ET23" s="1588"/>
      <c r="EU23" s="1588"/>
      <c r="EV23" s="1588"/>
      <c r="EW23" s="1588"/>
      <c r="EX23" s="1588"/>
      <c r="EY23" s="1588"/>
      <c r="EZ23" s="1588"/>
      <c r="FA23" s="1588"/>
      <c r="FB23" s="1588"/>
      <c r="FC23" s="1588"/>
      <c r="FD23" s="1588"/>
      <c r="FE23" s="1588"/>
      <c r="FF23" s="1588"/>
      <c r="FG23" s="1588"/>
      <c r="FH23" s="1588"/>
      <c r="FI23" s="1588"/>
      <c r="FJ23" s="1588"/>
      <c r="FK23" s="1588"/>
      <c r="FL23" s="1588"/>
      <c r="FM23" s="1588"/>
      <c r="FN23" s="1588"/>
      <c r="FO23" s="1588"/>
      <c r="FP23" s="1588"/>
      <c r="FQ23" s="1588"/>
      <c r="FR23" s="1588"/>
      <c r="FS23" s="1588"/>
      <c r="FT23" s="1588"/>
      <c r="FU23" s="1588"/>
      <c r="FV23" s="1588"/>
      <c r="FW23" s="1588"/>
      <c r="FX23" s="1588"/>
      <c r="FY23" s="1588"/>
      <c r="FZ23" s="1588"/>
      <c r="GA23" s="1588"/>
      <c r="GB23" s="1588"/>
      <c r="GC23" s="1588"/>
      <c r="GD23" s="1588"/>
    </row>
    <row r="24" ht="15.75" hidden="1" customHeight="1">
      <c r="A24" s="1452"/>
      <c r="B24" s="1452"/>
      <c r="C24" s="1452"/>
      <c r="D24" s="1460"/>
      <c r="E24" s="1460"/>
      <c r="F24" s="1460"/>
      <c r="G24" s="1460"/>
      <c r="H24" s="1460"/>
      <c r="I24" s="1460"/>
      <c r="J24" s="1797" t="s">
        <v>111</v>
      </c>
      <c r="K24" s="1798">
        <f t="shared" ref="K24:L24" si="38">SUM(K21)</f>
        <v>50000</v>
      </c>
      <c r="L24" s="1799">
        <f t="shared" si="38"/>
        <v>55000</v>
      </c>
      <c r="M24" s="1800"/>
      <c r="N24" s="1460"/>
      <c r="O24" s="1452"/>
      <c r="P24" s="1460"/>
      <c r="Q24" s="1460"/>
      <c r="R24" s="1460"/>
      <c r="S24" s="1466"/>
      <c r="T24" s="1466"/>
      <c r="U24" s="1452"/>
      <c r="V24" s="1452"/>
      <c r="W24" s="1452"/>
      <c r="X24" s="1452"/>
      <c r="Y24" s="1452"/>
      <c r="Z24" s="1452"/>
      <c r="AA24" s="1452"/>
      <c r="AB24" s="1452"/>
      <c r="AC24" s="1466"/>
      <c r="AD24" s="1452"/>
      <c r="AE24" s="1452"/>
      <c r="AF24" s="1452"/>
      <c r="AG24" s="1452"/>
      <c r="AH24" s="1452"/>
      <c r="AI24" s="1452"/>
      <c r="AJ24" s="1452"/>
      <c r="AK24" s="1801"/>
      <c r="AL24" s="1801"/>
      <c r="AM24" s="1801"/>
      <c r="AN24" s="1452"/>
      <c r="AO24" s="1452"/>
      <c r="AP24" s="1452"/>
      <c r="AQ24" s="1460"/>
      <c r="AR24" s="1467"/>
      <c r="AS24" s="1467"/>
      <c r="AT24" s="1467"/>
      <c r="AU24" s="1467"/>
      <c r="AV24" s="1468"/>
      <c r="AW24" s="1467"/>
      <c r="AX24" s="1802"/>
      <c r="AY24" s="1461"/>
      <c r="AZ24" s="1467"/>
      <c r="BA24" s="1467"/>
      <c r="BB24" s="1780"/>
      <c r="BC24" s="1780"/>
      <c r="BD24" s="1780"/>
      <c r="BE24" s="1780"/>
      <c r="BF24" s="1803"/>
      <c r="BG24" s="1469"/>
      <c r="BH24" s="1780"/>
      <c r="BI24" s="1804"/>
      <c r="BJ24" s="1804"/>
      <c r="BK24" s="1469"/>
      <c r="BL24" s="1804"/>
      <c r="BM24" s="1469"/>
      <c r="BN24" s="1469"/>
      <c r="BO24" s="1469"/>
      <c r="BP24" s="1469"/>
      <c r="BQ24" s="1469"/>
      <c r="BR24" s="1469"/>
      <c r="BS24" s="1469"/>
      <c r="BT24" s="1469"/>
      <c r="BU24" s="1467"/>
      <c r="BV24" s="1467"/>
      <c r="BW24" s="1467"/>
      <c r="BX24" s="1467"/>
      <c r="BY24" s="1467"/>
      <c r="BZ24" s="1467"/>
      <c r="CA24" s="1467"/>
      <c r="CB24" s="1467"/>
      <c r="CC24" s="1452"/>
      <c r="CD24" s="1466"/>
      <c r="CE24" s="1452"/>
      <c r="CF24" s="1452"/>
      <c r="CG24" s="1466"/>
      <c r="CH24" s="1466"/>
      <c r="CI24" s="1466"/>
      <c r="CJ24" s="1452"/>
      <c r="CK24" s="1466"/>
      <c r="CL24" s="1466"/>
      <c r="CM24" s="1466"/>
      <c r="CN24" s="1466"/>
      <c r="CO24" s="1452"/>
      <c r="CP24" s="1466"/>
      <c r="CQ24" s="1466"/>
      <c r="CR24" s="1466"/>
      <c r="CS24" s="1452"/>
      <c r="CT24" s="1466"/>
      <c r="CU24" s="1466"/>
      <c r="CV24" s="1466"/>
      <c r="CW24" s="1452"/>
      <c r="CX24" s="1452"/>
      <c r="CY24" s="1452"/>
      <c r="CZ24" s="1452"/>
      <c r="DA24" s="1588"/>
      <c r="DB24" s="1588"/>
      <c r="DC24" s="1588"/>
      <c r="DD24" s="1588"/>
      <c r="DE24" s="1588"/>
      <c r="DF24" s="1588"/>
      <c r="DG24" s="1588"/>
      <c r="DH24" s="1588"/>
      <c r="DI24" s="1588"/>
      <c r="DJ24" s="1588"/>
      <c r="DK24" s="1588"/>
      <c r="DL24" s="1588"/>
      <c r="DM24" s="1588"/>
      <c r="DN24" s="1588"/>
      <c r="DO24" s="1588"/>
      <c r="DP24" s="1588"/>
      <c r="DQ24" s="1588"/>
      <c r="DR24" s="1588"/>
      <c r="DS24" s="1588"/>
      <c r="DT24" s="1588"/>
      <c r="DU24" s="1588"/>
      <c r="DV24" s="1588"/>
      <c r="DW24" s="1588"/>
      <c r="DX24" s="1588"/>
      <c r="DY24" s="1588"/>
      <c r="DZ24" s="1588"/>
      <c r="EA24" s="1588"/>
      <c r="EB24" s="1588"/>
      <c r="EC24" s="1588"/>
      <c r="ED24" s="1588"/>
      <c r="EE24" s="1588"/>
      <c r="EF24" s="1588"/>
      <c r="EG24" s="1588"/>
      <c r="EH24" s="1588"/>
      <c r="EI24" s="1588"/>
      <c r="EJ24" s="1588"/>
      <c r="EK24" s="1588"/>
      <c r="EL24" s="1588"/>
      <c r="EM24" s="1588"/>
      <c r="EN24" s="1588"/>
      <c r="EO24" s="1588"/>
      <c r="EP24" s="1588"/>
      <c r="EQ24" s="1588"/>
      <c r="ER24" s="1588"/>
      <c r="ES24" s="1588"/>
      <c r="ET24" s="1588"/>
      <c r="EU24" s="1588"/>
      <c r="EV24" s="1588"/>
      <c r="EW24" s="1588"/>
      <c r="EX24" s="1588"/>
      <c r="EY24" s="1588"/>
      <c r="EZ24" s="1588"/>
      <c r="FA24" s="1588"/>
      <c r="FB24" s="1588"/>
      <c r="FC24" s="1588"/>
      <c r="FD24" s="1588"/>
      <c r="FE24" s="1588"/>
      <c r="FF24" s="1588"/>
      <c r="FG24" s="1588"/>
      <c r="FH24" s="1588"/>
      <c r="FI24" s="1588"/>
      <c r="FJ24" s="1588"/>
      <c r="FK24" s="1588"/>
      <c r="FL24" s="1588"/>
      <c r="FM24" s="1588"/>
      <c r="FN24" s="1588"/>
      <c r="FO24" s="1588"/>
      <c r="FP24" s="1588"/>
      <c r="FQ24" s="1588"/>
      <c r="FR24" s="1588"/>
      <c r="FS24" s="1588"/>
      <c r="FT24" s="1588"/>
      <c r="FU24" s="1588"/>
      <c r="FV24" s="1588"/>
      <c r="FW24" s="1588"/>
      <c r="FX24" s="1588"/>
      <c r="FY24" s="1588"/>
      <c r="FZ24" s="1588"/>
      <c r="GA24" s="1588"/>
      <c r="GB24" s="1588"/>
      <c r="GC24" s="1588"/>
      <c r="GD24" s="1588"/>
    </row>
    <row r="25" hidden="1">
      <c r="A25" s="54">
        <v>1.0</v>
      </c>
      <c r="B25" s="54" t="s">
        <v>1807</v>
      </c>
      <c r="C25" s="54" t="s">
        <v>8</v>
      </c>
      <c r="D25" s="104" t="s">
        <v>2895</v>
      </c>
      <c r="E25" s="104" t="s">
        <v>2063</v>
      </c>
      <c r="F25" s="104" t="s">
        <v>183</v>
      </c>
      <c r="G25" s="1588" t="s">
        <v>2019</v>
      </c>
      <c r="H25" s="247" t="s">
        <v>872</v>
      </c>
      <c r="I25" s="104" t="s">
        <v>2896</v>
      </c>
      <c r="J25" s="104" t="s">
        <v>2897</v>
      </c>
      <c r="K25" s="1805">
        <v>7500.0</v>
      </c>
      <c r="L25" s="320">
        <v>7093.649</v>
      </c>
      <c r="M25" s="104" t="s">
        <v>1815</v>
      </c>
      <c r="N25" s="574" t="s">
        <v>1755</v>
      </c>
      <c r="O25" s="104"/>
      <c r="P25" s="1787">
        <v>45340.0</v>
      </c>
      <c r="Q25" s="105" t="s">
        <v>2888</v>
      </c>
      <c r="R25" s="105" t="s">
        <v>2022</v>
      </c>
      <c r="S25" s="104" t="s">
        <v>2898</v>
      </c>
      <c r="T25" s="104" t="s">
        <v>817</v>
      </c>
      <c r="U25" s="54" t="s">
        <v>883</v>
      </c>
      <c r="V25" s="104"/>
      <c r="W25" s="54" t="s">
        <v>884</v>
      </c>
      <c r="X25" s="104"/>
      <c r="Y25" s="104"/>
      <c r="Z25" s="104"/>
      <c r="AA25" s="303"/>
      <c r="AB25" s="303"/>
      <c r="AC25" s="104" t="s">
        <v>191</v>
      </c>
      <c r="AD25" s="1069" t="s">
        <v>192</v>
      </c>
      <c r="AE25" s="1069">
        <v>1131435.0</v>
      </c>
      <c r="AF25" s="1069">
        <v>1146685.0</v>
      </c>
      <c r="AG25" s="1783">
        <v>1.0</v>
      </c>
      <c r="AH25" s="360" t="s">
        <v>96</v>
      </c>
      <c r="AI25" s="1069" t="s">
        <v>96</v>
      </c>
      <c r="AJ25" s="1069" t="s">
        <v>96</v>
      </c>
      <c r="AK25" s="1069" t="s">
        <v>2899</v>
      </c>
      <c r="AL25" s="1793">
        <v>45355.0</v>
      </c>
      <c r="AM25" s="1793">
        <v>45340.0</v>
      </c>
      <c r="AN25" s="1806">
        <f>IF(AM25-AL25&lt;0,0,AM25-AL25)</f>
        <v>0</v>
      </c>
      <c r="AO25" s="1807" t="str">
        <f t="shared" ref="AO25:AP25" si="39">INT(AM25-AL25)&amp;" hari "&amp;HOUR(MOD(AM25-AL25,1))&amp;" jam "&amp;MINUTE(MOD(AM25-AL25,1))&amp;" menit "&amp;SECOND(MOD(AM25-AL25,1))</f>
        <v>-15 hari 0 jam 0 menit 0</v>
      </c>
      <c r="AP25" s="1807" t="str">
        <f t="shared" si="39"/>
        <v>-45340 hari 0 jam 0 menit 0</v>
      </c>
      <c r="AQ25" s="247" t="s">
        <v>872</v>
      </c>
      <c r="AR25" s="225"/>
      <c r="AS25" s="225"/>
      <c r="AT25" s="821"/>
      <c r="AU25" s="303"/>
      <c r="AV25" s="1808"/>
      <c r="AW25" s="1809"/>
      <c r="AX25" s="584"/>
      <c r="AY25" s="1810"/>
      <c r="AZ25" s="1811"/>
      <c r="BA25" s="821"/>
      <c r="BB25" s="821"/>
      <c r="BC25" s="821"/>
      <c r="BD25" s="821"/>
      <c r="BE25" s="821"/>
      <c r="BF25" s="327"/>
      <c r="BG25" s="574"/>
      <c r="BH25" s="821"/>
      <c r="BI25" s="574"/>
      <c r="BJ25" s="574"/>
      <c r="BK25" s="327"/>
      <c r="BL25" s="574"/>
      <c r="BM25" s="821"/>
      <c r="BN25" s="821"/>
      <c r="BO25" s="821"/>
      <c r="BP25" s="821"/>
      <c r="BQ25" s="327"/>
      <c r="BR25" s="574"/>
      <c r="BS25" s="327"/>
      <c r="BT25" s="574"/>
      <c r="BU25" s="574"/>
      <c r="BV25" s="574"/>
      <c r="BW25" s="574"/>
      <c r="BX25" s="1811"/>
      <c r="BY25" s="1812"/>
      <c r="BZ25" s="1813"/>
      <c r="CA25" s="1813"/>
      <c r="CB25" s="1813"/>
      <c r="CC25" s="104"/>
      <c r="CD25" s="104"/>
      <c r="CE25" s="303"/>
      <c r="CF25" s="104"/>
      <c r="CG25" s="104"/>
      <c r="CH25" s="1588"/>
      <c r="CI25" s="1588"/>
      <c r="CJ25" s="104"/>
      <c r="CK25" s="1588"/>
      <c r="CL25" s="1588"/>
      <c r="CM25" s="1588"/>
      <c r="CN25" s="1588"/>
      <c r="CO25" s="1588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588"/>
      <c r="DB25" s="1588"/>
      <c r="DC25" s="1588"/>
      <c r="DD25" s="1588"/>
      <c r="DE25" s="1588"/>
      <c r="DF25" s="1588"/>
      <c r="DG25" s="1588"/>
      <c r="DH25" s="1588"/>
      <c r="DI25" s="1588"/>
      <c r="DJ25" s="1588"/>
      <c r="DK25" s="1588"/>
      <c r="DL25" s="1588"/>
      <c r="DM25" s="1588"/>
      <c r="DN25" s="1588"/>
      <c r="DO25" s="1588"/>
      <c r="DP25" s="1588"/>
      <c r="DQ25" s="1588"/>
      <c r="DR25" s="1588"/>
      <c r="DS25" s="1588"/>
      <c r="DT25" s="1588"/>
      <c r="DU25" s="1588"/>
      <c r="DV25" s="1588"/>
      <c r="DW25" s="1588"/>
      <c r="DX25" s="1588"/>
      <c r="DY25" s="1588"/>
      <c r="DZ25" s="1588"/>
      <c r="EA25" s="1588"/>
      <c r="EB25" s="1588"/>
      <c r="EC25" s="1588"/>
      <c r="ED25" s="1588"/>
      <c r="EE25" s="1588"/>
      <c r="EF25" s="1588"/>
      <c r="EG25" s="1588"/>
      <c r="EH25" s="1588"/>
      <c r="EI25" s="1588"/>
      <c r="EJ25" s="1588"/>
      <c r="EK25" s="1588"/>
      <c r="EL25" s="1588"/>
      <c r="EM25" s="1588"/>
      <c r="EN25" s="1588"/>
      <c r="EO25" s="1588"/>
      <c r="EP25" s="1588"/>
      <c r="EQ25" s="1588"/>
      <c r="ER25" s="1588"/>
      <c r="ES25" s="1588"/>
      <c r="ET25" s="1588"/>
      <c r="EU25" s="1588"/>
      <c r="EV25" s="1588"/>
      <c r="EW25" s="1588"/>
      <c r="EX25" s="1588"/>
      <c r="EY25" s="1588"/>
      <c r="EZ25" s="1588"/>
      <c r="FA25" s="1588"/>
      <c r="FB25" s="1588"/>
      <c r="FC25" s="1588"/>
      <c r="FD25" s="1588"/>
      <c r="FE25" s="1588"/>
      <c r="FF25" s="1588"/>
      <c r="FG25" s="1588"/>
      <c r="FH25" s="1588"/>
      <c r="FI25" s="1588"/>
      <c r="FJ25" s="1588"/>
      <c r="FK25" s="1588"/>
      <c r="FL25" s="1588"/>
      <c r="FM25" s="1588"/>
      <c r="FN25" s="1588"/>
      <c r="FO25" s="1588"/>
      <c r="FP25" s="1588"/>
      <c r="FQ25" s="1588"/>
      <c r="FR25" s="1588"/>
      <c r="FS25" s="1588"/>
      <c r="FT25" s="1588"/>
      <c r="FU25" s="1588"/>
      <c r="FV25" s="1588"/>
      <c r="FW25" s="1588"/>
      <c r="FX25" s="1588"/>
      <c r="FY25" s="1588"/>
      <c r="FZ25" s="1588"/>
      <c r="GA25" s="1588"/>
      <c r="GB25" s="1588"/>
      <c r="GC25" s="1588"/>
      <c r="GD25" s="1588"/>
    </row>
    <row r="26" ht="15.75" hidden="1" customHeight="1">
      <c r="A26" s="1452"/>
      <c r="B26" s="1452"/>
      <c r="C26" s="1452"/>
      <c r="D26" s="1460"/>
      <c r="E26" s="1460"/>
      <c r="F26" s="1460"/>
      <c r="G26" s="1460"/>
      <c r="H26" s="1460"/>
      <c r="I26" s="1460"/>
      <c r="J26" s="1797" t="s">
        <v>111</v>
      </c>
      <c r="K26" s="1799">
        <f t="shared" ref="K26:L26" si="40">SUM(K25)</f>
        <v>7500</v>
      </c>
      <c r="L26" s="1799">
        <f t="shared" si="40"/>
        <v>7093.649</v>
      </c>
      <c r="M26" s="1800"/>
      <c r="N26" s="1460"/>
      <c r="O26" s="1452"/>
      <c r="P26" s="1460"/>
      <c r="Q26" s="1460"/>
      <c r="R26" s="1460"/>
      <c r="S26" s="1466"/>
      <c r="T26" s="1466"/>
      <c r="U26" s="1452"/>
      <c r="V26" s="1452"/>
      <c r="W26" s="1452"/>
      <c r="X26" s="1452"/>
      <c r="Y26" s="1452"/>
      <c r="Z26" s="1452"/>
      <c r="AA26" s="1452"/>
      <c r="AB26" s="1452"/>
      <c r="AC26" s="1466"/>
      <c r="AD26" s="1452"/>
      <c r="AE26" s="1452"/>
      <c r="AF26" s="1452"/>
      <c r="AG26" s="1452"/>
      <c r="AH26" s="1452"/>
      <c r="AI26" s="1452"/>
      <c r="AJ26" s="1452"/>
      <c r="AK26" s="1801"/>
      <c r="AL26" s="1801"/>
      <c r="AM26" s="1801"/>
      <c r="AN26" s="1452"/>
      <c r="AO26" s="1452"/>
      <c r="AP26" s="1452"/>
      <c r="AQ26" s="1460"/>
      <c r="AR26" s="1467"/>
      <c r="AS26" s="1467"/>
      <c r="AT26" s="1467"/>
      <c r="AU26" s="1467"/>
      <c r="AV26" s="1468"/>
      <c r="AW26" s="1467"/>
      <c r="AX26" s="1802"/>
      <c r="AY26" s="1461"/>
      <c r="AZ26" s="1467"/>
      <c r="BA26" s="1467"/>
      <c r="BB26" s="1780"/>
      <c r="BC26" s="1780"/>
      <c r="BD26" s="1780"/>
      <c r="BE26" s="1780"/>
      <c r="BF26" s="1803"/>
      <c r="BG26" s="1469"/>
      <c r="BH26" s="1780"/>
      <c r="BI26" s="1804"/>
      <c r="BJ26" s="1804"/>
      <c r="BK26" s="1469"/>
      <c r="BL26" s="1804"/>
      <c r="BM26" s="1469"/>
      <c r="BN26" s="1469"/>
      <c r="BO26" s="1469"/>
      <c r="BP26" s="1469"/>
      <c r="BQ26" s="1469"/>
      <c r="BR26" s="1469"/>
      <c r="BS26" s="1469"/>
      <c r="BT26" s="1469"/>
      <c r="BU26" s="1467"/>
      <c r="BV26" s="1467"/>
      <c r="BW26" s="1467"/>
      <c r="BX26" s="1467"/>
      <c r="BY26" s="1467"/>
      <c r="BZ26" s="1467"/>
      <c r="CA26" s="1467"/>
      <c r="CB26" s="1467"/>
      <c r="CC26" s="1452"/>
      <c r="CD26" s="1466"/>
      <c r="CE26" s="1452"/>
      <c r="CF26" s="1452"/>
      <c r="CG26" s="1466"/>
      <c r="CH26" s="1466"/>
      <c r="CI26" s="1466"/>
      <c r="CJ26" s="1452"/>
      <c r="CK26" s="1466"/>
      <c r="CL26" s="1466"/>
      <c r="CM26" s="1466"/>
      <c r="CN26" s="1466"/>
      <c r="CO26" s="1452"/>
      <c r="CP26" s="1466"/>
      <c r="CQ26" s="1466"/>
      <c r="CR26" s="1466"/>
      <c r="CS26" s="1452"/>
      <c r="CT26" s="1466"/>
      <c r="CU26" s="1466"/>
      <c r="CV26" s="1466"/>
      <c r="CW26" s="1452"/>
      <c r="CX26" s="1452"/>
      <c r="CY26" s="1452"/>
      <c r="CZ26" s="1452"/>
      <c r="DA26" s="1588"/>
      <c r="DB26" s="1588"/>
      <c r="DC26" s="1588"/>
      <c r="DD26" s="1588"/>
      <c r="DE26" s="1588"/>
      <c r="DF26" s="1588"/>
      <c r="DG26" s="1588"/>
      <c r="DH26" s="1588"/>
      <c r="DI26" s="1588"/>
      <c r="DJ26" s="1588"/>
      <c r="DK26" s="1588"/>
      <c r="DL26" s="1588"/>
      <c r="DM26" s="1588"/>
      <c r="DN26" s="1588"/>
      <c r="DO26" s="1588"/>
      <c r="DP26" s="1588"/>
      <c r="DQ26" s="1588"/>
      <c r="DR26" s="1588"/>
      <c r="DS26" s="1588"/>
      <c r="DT26" s="1588"/>
      <c r="DU26" s="1588"/>
      <c r="DV26" s="1588"/>
      <c r="DW26" s="1588"/>
      <c r="DX26" s="1588"/>
      <c r="DY26" s="1588"/>
      <c r="DZ26" s="1588"/>
      <c r="EA26" s="1588"/>
      <c r="EB26" s="1588"/>
      <c r="EC26" s="1588"/>
      <c r="ED26" s="1588"/>
      <c r="EE26" s="1588"/>
      <c r="EF26" s="1588"/>
      <c r="EG26" s="1588"/>
      <c r="EH26" s="1588"/>
      <c r="EI26" s="1588"/>
      <c r="EJ26" s="1588"/>
      <c r="EK26" s="1588"/>
      <c r="EL26" s="1588"/>
      <c r="EM26" s="1588"/>
      <c r="EN26" s="1588"/>
      <c r="EO26" s="1588"/>
      <c r="EP26" s="1588"/>
      <c r="EQ26" s="1588"/>
      <c r="ER26" s="1588"/>
      <c r="ES26" s="1588"/>
      <c r="ET26" s="1588"/>
      <c r="EU26" s="1588"/>
      <c r="EV26" s="1588"/>
      <c r="EW26" s="1588"/>
      <c r="EX26" s="1588"/>
      <c r="EY26" s="1588"/>
      <c r="EZ26" s="1588"/>
      <c r="FA26" s="1588"/>
      <c r="FB26" s="1588"/>
      <c r="FC26" s="1588"/>
      <c r="FD26" s="1588"/>
      <c r="FE26" s="1588"/>
      <c r="FF26" s="1588"/>
      <c r="FG26" s="1588"/>
      <c r="FH26" s="1588"/>
      <c r="FI26" s="1588"/>
      <c r="FJ26" s="1588"/>
      <c r="FK26" s="1588"/>
      <c r="FL26" s="1588"/>
      <c r="FM26" s="1588"/>
      <c r="FN26" s="1588"/>
      <c r="FO26" s="1588"/>
      <c r="FP26" s="1588"/>
      <c r="FQ26" s="1588"/>
      <c r="FR26" s="1588"/>
      <c r="FS26" s="1588"/>
      <c r="FT26" s="1588"/>
      <c r="FU26" s="1588"/>
      <c r="FV26" s="1588"/>
      <c r="FW26" s="1588"/>
      <c r="FX26" s="1588"/>
      <c r="FY26" s="1588"/>
      <c r="FZ26" s="1588"/>
      <c r="GA26" s="1588"/>
      <c r="GB26" s="1588"/>
      <c r="GC26" s="1588"/>
      <c r="GD26" s="1588"/>
    </row>
    <row r="27" ht="15.75" hidden="1" customHeight="1">
      <c r="A27" s="54">
        <v>1.0</v>
      </c>
      <c r="B27" s="54" t="s">
        <v>1807</v>
      </c>
      <c r="C27" s="54" t="s">
        <v>6</v>
      </c>
      <c r="D27" s="105" t="s">
        <v>1906</v>
      </c>
      <c r="E27" s="105" t="s">
        <v>1768</v>
      </c>
      <c r="F27" s="105" t="s">
        <v>7</v>
      </c>
      <c r="G27" s="105" t="s">
        <v>330</v>
      </c>
      <c r="H27" s="105" t="s">
        <v>1822</v>
      </c>
      <c r="I27" s="105" t="s">
        <v>1907</v>
      </c>
      <c r="J27" s="1448" t="s">
        <v>1908</v>
      </c>
      <c r="K27" s="1773">
        <v>7500.0</v>
      </c>
      <c r="L27" s="1774">
        <v>8348.254</v>
      </c>
      <c r="M27" s="247" t="s">
        <v>1815</v>
      </c>
      <c r="N27" s="1642" t="s">
        <v>1755</v>
      </c>
      <c r="O27" s="54"/>
      <c r="P27" s="1642">
        <v>45356.0</v>
      </c>
      <c r="Q27" s="105" t="s">
        <v>2892</v>
      </c>
      <c r="R27" s="105" t="s">
        <v>1825</v>
      </c>
      <c r="S27" s="1448" t="s">
        <v>1909</v>
      </c>
      <c r="T27" s="1448" t="s">
        <v>817</v>
      </c>
      <c r="U27" s="54" t="s">
        <v>883</v>
      </c>
      <c r="V27" s="54" t="s">
        <v>883</v>
      </c>
      <c r="W27" s="54" t="s">
        <v>884</v>
      </c>
      <c r="X27" s="54" t="s">
        <v>142</v>
      </c>
      <c r="Y27" s="54"/>
      <c r="Z27" s="54"/>
      <c r="AA27" s="1069"/>
      <c r="AB27" s="1069"/>
      <c r="AC27" s="104" t="s">
        <v>191</v>
      </c>
      <c r="AD27" s="360" t="s">
        <v>192</v>
      </c>
      <c r="AE27" s="360">
        <v>661034.0</v>
      </c>
      <c r="AF27" s="360">
        <v>635289.0</v>
      </c>
      <c r="AG27" s="360" t="s">
        <v>2900</v>
      </c>
      <c r="AH27" s="1545" t="s">
        <v>2901</v>
      </c>
      <c r="AI27" s="360" t="s">
        <v>2902</v>
      </c>
      <c r="AJ27" s="360" t="s">
        <v>96</v>
      </c>
      <c r="AK27" s="1069">
        <v>2.47462125E9</v>
      </c>
      <c r="AL27" s="1793">
        <v>45355.0</v>
      </c>
      <c r="AM27" s="1793">
        <v>45356.0</v>
      </c>
      <c r="AN27" s="1777">
        <f t="shared" ref="AN27:AN34" si="42">IF(AM27-AL27&lt;0,0,AM27-AL27)</f>
        <v>1</v>
      </c>
      <c r="AO27" s="1778" t="str">
        <f t="shared" ref="AO27:AP27" si="41">INT(AM27-AL27)&amp;" hari "&amp;HOUR(MOD(AM27-AL27,1))&amp;" jam "&amp;MINUTE(MOD(AM27-AL27,1))&amp;" menit "&amp;SECOND(MOD(AM27-AL27,1))</f>
        <v>1 hari 0 jam 0 menit 0</v>
      </c>
      <c r="AP27" s="1778" t="str">
        <f t="shared" si="41"/>
        <v>-45355 hari 0 jam 0 menit 0</v>
      </c>
      <c r="AQ27" s="247" t="s">
        <v>1826</v>
      </c>
      <c r="AR27" s="104" t="s">
        <v>2880</v>
      </c>
      <c r="AS27" s="303"/>
      <c r="AT27" s="303"/>
      <c r="AU27" s="303">
        <v>48000.0</v>
      </c>
      <c r="AV27" s="54" t="s">
        <v>194</v>
      </c>
      <c r="AW27" s="303">
        <v>3.0E7</v>
      </c>
      <c r="AX27" s="1774">
        <v>7500.0</v>
      </c>
      <c r="AY27" s="1779">
        <f t="shared" ref="AY27:AY34" si="44">AX27-L27</f>
        <v>-848.254</v>
      </c>
      <c r="AZ27" s="104"/>
      <c r="BA27" s="1780">
        <v>45351.0</v>
      </c>
      <c r="BB27" s="1780">
        <v>45355.038194444445</v>
      </c>
      <c r="BC27" s="1780">
        <v>45355.46527777778</v>
      </c>
      <c r="BD27" s="1780">
        <v>45355.84027777778</v>
      </c>
      <c r="BE27" s="1780">
        <v>45356.635416666664</v>
      </c>
      <c r="BF27" s="1645">
        <f t="shared" ref="BF27:BF34" si="45">BE27-BB27</f>
        <v>1.597222222</v>
      </c>
      <c r="BG27" s="1642" t="str">
        <f t="shared" ref="BG27:BG34" si="46">INT(BE27-BB27)&amp;" hari "&amp;HOUR(MOD(BE27-BB27,1))&amp;" jam "&amp;MINUTE(MOD(BE27-BB27,1))&amp;" menit "&amp;SECOND(MOD(BE27-BB27,1))</f>
        <v>1 hari 14 jam 20 menit 0</v>
      </c>
      <c r="BH27" s="1780">
        <v>45357.375</v>
      </c>
      <c r="BI27" s="1645">
        <f t="shared" ref="BI27:BI34" si="47">BH27-BE27</f>
        <v>0.7395833333</v>
      </c>
      <c r="BJ27" s="1642" t="str">
        <f t="shared" ref="BJ27:BJ34" si="48">INT(BH27-BE27)&amp;" hari "&amp;HOUR(MOD(BH27-BE27,1))&amp;" jam "&amp;MINUTE(MOD(BH27-BE27,1))&amp;" menit "&amp;SECOND(MOD(BH27-BE27,1))</f>
        <v>0 hari 17 jam 45 menit 0</v>
      </c>
      <c r="BK27" s="1645">
        <f t="shared" ref="BK27:BK34" si="49">BH27-BB27</f>
        <v>2.336805556</v>
      </c>
      <c r="BL27" s="1642" t="str">
        <f t="shared" ref="BL27:BL34" si="50">INT(BH27-BB27)&amp;" hari "&amp;HOUR(MOD(BH27-BB27,1))&amp;" jam "&amp;MINUTE(MOD(BH27-BB27,1))&amp;" menit "&amp;SECOND(MOD(BH27-BB27,1))</f>
        <v>2 hari 8 jam 5 menit 0</v>
      </c>
      <c r="BM27" s="1644">
        <v>45367.506944444445</v>
      </c>
      <c r="BN27" s="1644">
        <v>45367.572916666664</v>
      </c>
      <c r="BO27" s="1644">
        <v>45367.57638888889</v>
      </c>
      <c r="BP27" s="1644">
        <v>45368.21875</v>
      </c>
      <c r="BQ27" s="1645">
        <f t="shared" ref="BQ27:BQ34" si="51">BP27-BM27</f>
        <v>0.7118055556</v>
      </c>
      <c r="BR27" s="1642" t="str">
        <f t="shared" ref="BR27:BR34" si="52">INT(BP27-BM27)&amp;" hari "&amp;HOUR(MOD(BP27-BM27,1))&amp;" jam "&amp;MINUTE(MOD(BP27-BM27,1))&amp;" menit "&amp;SECOND(MOD(BP27-BM27,1))</f>
        <v>0 hari 17 jam 5 menit 0</v>
      </c>
      <c r="BS27" s="1645">
        <f t="shared" ref="BS27:BS34" si="53">BK27+BQ27</f>
        <v>3.048611111</v>
      </c>
      <c r="BT27" s="1642" t="str">
        <f t="shared" ref="BT27:BT34" si="54">INT(BS27)&amp;" hari "&amp;HOUR(MOD(BS27,1))&amp;" jam "&amp;MINUTE(MOD(BS27,1))&amp;" menit "&amp;SECOND(MOD(BS27,1))</f>
        <v>3 hari 1 jam 10 menit 0</v>
      </c>
      <c r="BU27" s="1642"/>
      <c r="BV27" s="1642"/>
      <c r="BW27" s="1642"/>
      <c r="BX27" s="1642"/>
      <c r="BY27" s="1785" t="s">
        <v>359</v>
      </c>
      <c r="BZ27" s="105"/>
      <c r="CA27" s="105"/>
      <c r="CB27" s="105"/>
      <c r="CC27" s="105"/>
      <c r="CD27" s="105"/>
      <c r="CE27" s="1781"/>
      <c r="CF27" s="105" t="s">
        <v>1224</v>
      </c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4"/>
      <c r="DO27" s="104"/>
      <c r="DP27" s="104"/>
      <c r="DQ27" s="104"/>
      <c r="DR27" s="104"/>
      <c r="DS27" s="104"/>
      <c r="DT27" s="104"/>
      <c r="DU27" s="104"/>
      <c r="DV27" s="104"/>
      <c r="DW27" s="104"/>
      <c r="DX27" s="104"/>
      <c r="DY27" s="104"/>
      <c r="DZ27" s="104"/>
      <c r="EA27" s="104"/>
      <c r="EB27" s="104"/>
      <c r="EC27" s="104"/>
      <c r="ED27" s="104"/>
      <c r="EE27" s="104"/>
      <c r="EF27" s="104"/>
      <c r="EG27" s="104"/>
      <c r="EH27" s="104"/>
      <c r="EI27" s="104"/>
      <c r="EJ27" s="104"/>
      <c r="EK27" s="104"/>
      <c r="EL27" s="104"/>
      <c r="EM27" s="104"/>
      <c r="EN27" s="104"/>
      <c r="EO27" s="104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4"/>
      <c r="FQ27" s="104"/>
      <c r="FR27" s="104"/>
      <c r="FS27" s="104"/>
      <c r="FT27" s="104"/>
      <c r="FU27" s="104"/>
      <c r="FV27" s="104"/>
      <c r="FW27" s="104"/>
      <c r="FX27" s="104"/>
      <c r="FY27" s="104"/>
      <c r="FZ27" s="104"/>
      <c r="GA27" s="104"/>
      <c r="GB27" s="104"/>
      <c r="GC27" s="104"/>
      <c r="GD27" s="104"/>
    </row>
    <row r="28" ht="15.75" hidden="1" customHeight="1">
      <c r="A28" s="54">
        <v>2.0</v>
      </c>
      <c r="B28" s="54" t="s">
        <v>1807</v>
      </c>
      <c r="C28" s="54" t="s">
        <v>6</v>
      </c>
      <c r="D28" s="105" t="s">
        <v>1906</v>
      </c>
      <c r="E28" s="105" t="s">
        <v>1768</v>
      </c>
      <c r="F28" s="105" t="s">
        <v>7</v>
      </c>
      <c r="G28" s="105" t="s">
        <v>330</v>
      </c>
      <c r="H28" s="105" t="s">
        <v>1822</v>
      </c>
      <c r="I28" s="105" t="s">
        <v>1910</v>
      </c>
      <c r="J28" s="1448" t="s">
        <v>1911</v>
      </c>
      <c r="K28" s="1773">
        <v>7500.0</v>
      </c>
      <c r="L28" s="1774">
        <v>7337.462</v>
      </c>
      <c r="M28" s="247" t="s">
        <v>1815</v>
      </c>
      <c r="N28" s="1642" t="s">
        <v>1755</v>
      </c>
      <c r="O28" s="54"/>
      <c r="P28" s="1642">
        <v>45368.0</v>
      </c>
      <c r="Q28" s="105" t="s">
        <v>2892</v>
      </c>
      <c r="R28" s="105" t="s">
        <v>1825</v>
      </c>
      <c r="S28" s="1448" t="s">
        <v>1909</v>
      </c>
      <c r="T28" s="1448" t="s">
        <v>817</v>
      </c>
      <c r="U28" s="54" t="s">
        <v>883</v>
      </c>
      <c r="V28" s="54" t="s">
        <v>883</v>
      </c>
      <c r="W28" s="54" t="s">
        <v>884</v>
      </c>
      <c r="X28" s="54" t="s">
        <v>142</v>
      </c>
      <c r="Y28" s="1069"/>
      <c r="Z28" s="1069"/>
      <c r="AA28" s="1069"/>
      <c r="AB28" s="1069"/>
      <c r="AC28" s="104" t="s">
        <v>191</v>
      </c>
      <c r="AD28" s="360" t="s">
        <v>192</v>
      </c>
      <c r="AE28" s="360">
        <v>657210.0</v>
      </c>
      <c r="AF28" s="360">
        <v>628392.0</v>
      </c>
      <c r="AG28" s="360" t="s">
        <v>2900</v>
      </c>
      <c r="AH28" s="1545" t="s">
        <v>2901</v>
      </c>
      <c r="AI28" s="360" t="s">
        <v>2902</v>
      </c>
      <c r="AJ28" s="360" t="s">
        <v>96</v>
      </c>
      <c r="AK28" s="1069">
        <v>2.47462125E9</v>
      </c>
      <c r="AL28" s="1793">
        <v>45358.0</v>
      </c>
      <c r="AM28" s="1793">
        <v>45368.0</v>
      </c>
      <c r="AN28" s="1777">
        <f t="shared" si="42"/>
        <v>10</v>
      </c>
      <c r="AO28" s="1778" t="str">
        <f t="shared" ref="AO28:AP28" si="43">INT(AM28-AL28)&amp;" hari "&amp;HOUR(MOD(AM28-AL28,1))&amp;" jam "&amp;MINUTE(MOD(AM28-AL28,1))&amp;" menit "&amp;SECOND(MOD(AM28-AL28,1))</f>
        <v>10 hari 0 jam 0 menit 0</v>
      </c>
      <c r="AP28" s="1778" t="str">
        <f t="shared" si="43"/>
        <v>-45358 hari 0 jam 0 menit 0</v>
      </c>
      <c r="AQ28" s="247" t="s">
        <v>1826</v>
      </c>
      <c r="AR28" s="104" t="s">
        <v>2880</v>
      </c>
      <c r="AS28" s="303"/>
      <c r="AT28" s="303"/>
      <c r="AU28" s="303">
        <v>48000.0</v>
      </c>
      <c r="AV28" s="54" t="s">
        <v>194</v>
      </c>
      <c r="AW28" s="303">
        <v>3.0E7</v>
      </c>
      <c r="AX28" s="1774">
        <v>7500.0</v>
      </c>
      <c r="AY28" s="1779">
        <f t="shared" si="44"/>
        <v>162.538</v>
      </c>
      <c r="AZ28" s="104"/>
      <c r="BA28" s="1780">
        <v>45351.0</v>
      </c>
      <c r="BB28" s="1780">
        <v>45367.083333333336</v>
      </c>
      <c r="BC28" s="1780">
        <v>45367.489583333336</v>
      </c>
      <c r="BD28" s="1780">
        <v>45367.561111111114</v>
      </c>
      <c r="BE28" s="1780">
        <v>45368.430555555555</v>
      </c>
      <c r="BF28" s="1645">
        <f t="shared" si="45"/>
        <v>1.347222222</v>
      </c>
      <c r="BG28" s="1642" t="str">
        <f t="shared" si="46"/>
        <v>1 hari 8 jam 20 menit 0</v>
      </c>
      <c r="BH28" s="1780">
        <v>45368.555555555555</v>
      </c>
      <c r="BI28" s="1645">
        <f t="shared" si="47"/>
        <v>0.125</v>
      </c>
      <c r="BJ28" s="1642" t="str">
        <f t="shared" si="48"/>
        <v>0 hari 3 jam 0 menit 0</v>
      </c>
      <c r="BK28" s="1645">
        <f t="shared" si="49"/>
        <v>1.472222222</v>
      </c>
      <c r="BL28" s="1642" t="str">
        <f t="shared" si="50"/>
        <v>1 hari 11 jam 20 menit 0</v>
      </c>
      <c r="BM28" s="1644">
        <v>45369.069444444445</v>
      </c>
      <c r="BN28" s="1644">
        <v>45369.208333333336</v>
      </c>
      <c r="BO28" s="1644">
        <v>45369.208333333336</v>
      </c>
      <c r="BP28" s="1644">
        <v>45369.677083333336</v>
      </c>
      <c r="BQ28" s="1645">
        <f t="shared" si="51"/>
        <v>0.6076388889</v>
      </c>
      <c r="BR28" s="1642" t="str">
        <f t="shared" si="52"/>
        <v>0 hari 14 jam 35 menit 0</v>
      </c>
      <c r="BS28" s="1645">
        <f t="shared" si="53"/>
        <v>2.079861111</v>
      </c>
      <c r="BT28" s="1642" t="str">
        <f t="shared" si="54"/>
        <v>2 hari 1 jam 55 menit 0</v>
      </c>
      <c r="BU28" s="1644"/>
      <c r="BV28" s="1644"/>
      <c r="BW28" s="1644"/>
      <c r="BX28" s="1644"/>
      <c r="BY28" s="1785" t="s">
        <v>359</v>
      </c>
      <c r="BZ28" s="105"/>
      <c r="CA28" s="105"/>
      <c r="CB28" s="105"/>
      <c r="CC28" s="105"/>
      <c r="CD28" s="105"/>
      <c r="CE28" s="1781"/>
      <c r="CF28" s="105" t="s">
        <v>1224</v>
      </c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4"/>
      <c r="CY28" s="104"/>
      <c r="CZ28" s="104"/>
      <c r="DA28" s="104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4"/>
      <c r="DO28" s="104"/>
      <c r="DP28" s="104"/>
      <c r="DQ28" s="104"/>
      <c r="DR28" s="104"/>
      <c r="DS28" s="104"/>
      <c r="DT28" s="104"/>
      <c r="DU28" s="104"/>
      <c r="DV28" s="104"/>
      <c r="DW28" s="104"/>
      <c r="DX28" s="104"/>
      <c r="DY28" s="104"/>
      <c r="DZ28" s="104"/>
      <c r="EA28" s="104"/>
      <c r="EB28" s="104"/>
      <c r="EC28" s="104"/>
      <c r="ED28" s="104"/>
      <c r="EE28" s="104"/>
      <c r="EF28" s="104"/>
      <c r="EG28" s="104"/>
      <c r="EH28" s="104"/>
      <c r="EI28" s="104"/>
      <c r="EJ28" s="104"/>
      <c r="EK28" s="104"/>
      <c r="EL28" s="104"/>
      <c r="EM28" s="104"/>
      <c r="EN28" s="104"/>
      <c r="EO28" s="104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4"/>
      <c r="FP28" s="104"/>
      <c r="FQ28" s="104"/>
      <c r="FR28" s="104"/>
      <c r="FS28" s="104"/>
      <c r="FT28" s="104"/>
      <c r="FU28" s="104"/>
      <c r="FV28" s="104"/>
      <c r="FW28" s="104"/>
      <c r="FX28" s="104"/>
      <c r="FY28" s="104"/>
      <c r="FZ28" s="104"/>
      <c r="GA28" s="104"/>
      <c r="GB28" s="104"/>
      <c r="GC28" s="104"/>
      <c r="GD28" s="104"/>
    </row>
    <row r="29" ht="15.75" hidden="1" customHeight="1">
      <c r="A29" s="54">
        <v>3.0</v>
      </c>
      <c r="B29" s="54" t="s">
        <v>1807</v>
      </c>
      <c r="C29" s="54" t="s">
        <v>6</v>
      </c>
      <c r="D29" s="105" t="s">
        <v>1906</v>
      </c>
      <c r="E29" s="105" t="s">
        <v>1768</v>
      </c>
      <c r="F29" s="105" t="s">
        <v>7</v>
      </c>
      <c r="G29" s="105" t="s">
        <v>330</v>
      </c>
      <c r="H29" s="105" t="s">
        <v>1822</v>
      </c>
      <c r="I29" s="105" t="s">
        <v>1912</v>
      </c>
      <c r="J29" s="1448" t="s">
        <v>1908</v>
      </c>
      <c r="K29" s="1773">
        <v>7500.0</v>
      </c>
      <c r="L29" s="1774">
        <v>7167.072</v>
      </c>
      <c r="M29" s="247" t="s">
        <v>1815</v>
      </c>
      <c r="N29" s="1642" t="s">
        <v>1755</v>
      </c>
      <c r="O29" s="54"/>
      <c r="P29" s="1642">
        <v>45369.0</v>
      </c>
      <c r="Q29" s="105" t="s">
        <v>2892</v>
      </c>
      <c r="R29" s="105" t="s">
        <v>1825</v>
      </c>
      <c r="S29" s="1448" t="s">
        <v>1909</v>
      </c>
      <c r="T29" s="1448" t="s">
        <v>817</v>
      </c>
      <c r="U29" s="54" t="s">
        <v>883</v>
      </c>
      <c r="V29" s="54" t="s">
        <v>883</v>
      </c>
      <c r="W29" s="54" t="s">
        <v>884</v>
      </c>
      <c r="X29" s="54" t="s">
        <v>142</v>
      </c>
      <c r="Y29" s="1069"/>
      <c r="Z29" s="1069"/>
      <c r="AA29" s="1069"/>
      <c r="AB29" s="1069"/>
      <c r="AC29" s="104" t="s">
        <v>191</v>
      </c>
      <c r="AD29" s="360" t="s">
        <v>192</v>
      </c>
      <c r="AE29" s="360">
        <v>658981.0</v>
      </c>
      <c r="AF29" s="360">
        <v>633393.0</v>
      </c>
      <c r="AG29" s="360" t="s">
        <v>2900</v>
      </c>
      <c r="AH29" s="1545" t="s">
        <v>2901</v>
      </c>
      <c r="AI29" s="360" t="s">
        <v>2902</v>
      </c>
      <c r="AJ29" s="360" t="s">
        <v>96</v>
      </c>
      <c r="AK29" s="1069">
        <v>2.47462125E9</v>
      </c>
      <c r="AL29" s="1793">
        <v>45358.0</v>
      </c>
      <c r="AM29" s="1793">
        <v>45369.0</v>
      </c>
      <c r="AN29" s="1777">
        <f t="shared" si="42"/>
        <v>11</v>
      </c>
      <c r="AO29" s="1778" t="str">
        <f t="shared" ref="AO29:AP29" si="55">INT(AM29-AL29)&amp;" hari "&amp;HOUR(MOD(AM29-AL29,1))&amp;" jam "&amp;MINUTE(MOD(AM29-AL29,1))&amp;" menit "&amp;SECOND(MOD(AM29-AL29,1))</f>
        <v>11 hari 0 jam 0 menit 0</v>
      </c>
      <c r="AP29" s="1778" t="str">
        <f t="shared" si="55"/>
        <v>-45358 hari 0 jam 0 menit 0</v>
      </c>
      <c r="AQ29" s="247" t="s">
        <v>1826</v>
      </c>
      <c r="AR29" s="104" t="s">
        <v>2880</v>
      </c>
      <c r="AS29" s="303"/>
      <c r="AT29" s="303"/>
      <c r="AU29" s="303">
        <v>48000.0</v>
      </c>
      <c r="AV29" s="54" t="s">
        <v>194</v>
      </c>
      <c r="AW29" s="303">
        <v>3.0E7</v>
      </c>
      <c r="AX29" s="1774">
        <v>7500.0</v>
      </c>
      <c r="AY29" s="1779">
        <f t="shared" si="44"/>
        <v>332.928</v>
      </c>
      <c r="AZ29" s="104"/>
      <c r="BA29" s="1780">
        <v>45351.0</v>
      </c>
      <c r="BB29" s="1780">
        <v>45368.4375</v>
      </c>
      <c r="BC29" s="1780">
        <v>45368.54861111111</v>
      </c>
      <c r="BD29" s="1780">
        <v>45368.55902777778</v>
      </c>
      <c r="BE29" s="1780">
        <v>45369.45138888889</v>
      </c>
      <c r="BF29" s="1645">
        <f t="shared" si="45"/>
        <v>1.013888889</v>
      </c>
      <c r="BG29" s="1642" t="str">
        <f t="shared" si="46"/>
        <v>1 hari 0 jam 20 menit 0</v>
      </c>
      <c r="BH29" s="1780">
        <v>45369.49513888889</v>
      </c>
      <c r="BI29" s="1645">
        <f t="shared" si="47"/>
        <v>0.04375</v>
      </c>
      <c r="BJ29" s="1642" t="str">
        <f t="shared" si="48"/>
        <v>0 hari 1 jam 3 menit 0</v>
      </c>
      <c r="BK29" s="1645">
        <f t="shared" si="49"/>
        <v>1.057638889</v>
      </c>
      <c r="BL29" s="1642" t="str">
        <f t="shared" si="50"/>
        <v>1 hari 1 jam 23 menit 0</v>
      </c>
      <c r="BM29" s="1644">
        <v>45369.725694444445</v>
      </c>
      <c r="BN29" s="1644">
        <v>45369.756944444445</v>
      </c>
      <c r="BO29" s="1644">
        <v>45369.760416666664</v>
      </c>
      <c r="BP29" s="1644">
        <v>45370.38888888889</v>
      </c>
      <c r="BQ29" s="1645">
        <f t="shared" si="51"/>
        <v>0.6631944444</v>
      </c>
      <c r="BR29" s="1642" t="str">
        <f t="shared" si="52"/>
        <v>0 hari 15 jam 55 menit 0</v>
      </c>
      <c r="BS29" s="1645">
        <f t="shared" si="53"/>
        <v>1.720833333</v>
      </c>
      <c r="BT29" s="1642" t="str">
        <f t="shared" si="54"/>
        <v>1 hari 17 jam 18 menit 0</v>
      </c>
      <c r="BU29" s="1642"/>
      <c r="BV29" s="1642"/>
      <c r="BW29" s="1642"/>
      <c r="BX29" s="1642"/>
      <c r="BY29" s="1785" t="s">
        <v>359</v>
      </c>
      <c r="BZ29" s="105"/>
      <c r="CA29" s="105"/>
      <c r="CB29" s="105"/>
      <c r="CC29" s="105"/>
      <c r="CD29" s="105"/>
      <c r="CE29" s="1781"/>
      <c r="CF29" s="105" t="s">
        <v>1224</v>
      </c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4"/>
      <c r="CY29" s="104"/>
      <c r="CZ29" s="104"/>
      <c r="DA29" s="104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4"/>
      <c r="DN29" s="104"/>
      <c r="DO29" s="104"/>
      <c r="DP29" s="104"/>
      <c r="DQ29" s="104"/>
      <c r="DR29" s="104"/>
      <c r="DS29" s="104"/>
      <c r="DT29" s="104"/>
      <c r="DU29" s="104"/>
      <c r="DV29" s="104"/>
      <c r="DW29" s="104"/>
      <c r="DX29" s="104"/>
      <c r="DY29" s="104"/>
      <c r="DZ29" s="104"/>
      <c r="EA29" s="104"/>
      <c r="EB29" s="104"/>
      <c r="EC29" s="104"/>
      <c r="ED29" s="104"/>
      <c r="EE29" s="104"/>
      <c r="EF29" s="104"/>
      <c r="EG29" s="104"/>
      <c r="EH29" s="104"/>
      <c r="EI29" s="104"/>
      <c r="EJ29" s="104"/>
      <c r="EK29" s="104"/>
      <c r="EL29" s="104"/>
      <c r="EM29" s="104"/>
      <c r="EN29" s="104"/>
      <c r="EO29" s="104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4"/>
      <c r="FO29" s="104"/>
      <c r="FP29" s="104"/>
      <c r="FQ29" s="104"/>
      <c r="FR29" s="104"/>
      <c r="FS29" s="104"/>
      <c r="FT29" s="104"/>
      <c r="FU29" s="104"/>
      <c r="FV29" s="104"/>
      <c r="FW29" s="104"/>
      <c r="FX29" s="104"/>
      <c r="FY29" s="104"/>
      <c r="FZ29" s="104"/>
      <c r="GA29" s="104"/>
      <c r="GB29" s="104"/>
      <c r="GC29" s="104"/>
      <c r="GD29" s="104"/>
    </row>
    <row r="30" ht="15.75" hidden="1" customHeight="1">
      <c r="A30" s="54">
        <v>3.0</v>
      </c>
      <c r="B30" s="54" t="s">
        <v>1807</v>
      </c>
      <c r="C30" s="54" t="s">
        <v>6</v>
      </c>
      <c r="D30" s="105" t="s">
        <v>1906</v>
      </c>
      <c r="E30" s="105" t="s">
        <v>2885</v>
      </c>
      <c r="F30" s="105" t="s">
        <v>1913</v>
      </c>
      <c r="G30" s="105" t="s">
        <v>1914</v>
      </c>
      <c r="H30" s="105" t="s">
        <v>1915</v>
      </c>
      <c r="I30" s="105" t="s">
        <v>1916</v>
      </c>
      <c r="J30" s="247" t="s">
        <v>1917</v>
      </c>
      <c r="K30" s="1773">
        <v>7500.0</v>
      </c>
      <c r="L30" s="1774">
        <v>7509.258</v>
      </c>
      <c r="M30" s="247" t="s">
        <v>1815</v>
      </c>
      <c r="N30" s="1642" t="s">
        <v>1755</v>
      </c>
      <c r="O30" s="105" t="s">
        <v>1918</v>
      </c>
      <c r="P30" s="1642">
        <v>45355.0</v>
      </c>
      <c r="Q30" s="105" t="s">
        <v>2892</v>
      </c>
      <c r="R30" s="247" t="s">
        <v>1851</v>
      </c>
      <c r="S30" s="1448" t="s">
        <v>1920</v>
      </c>
      <c r="T30" s="1448" t="s">
        <v>2877</v>
      </c>
      <c r="U30" s="54" t="s">
        <v>883</v>
      </c>
      <c r="V30" s="54"/>
      <c r="W30" s="54" t="s">
        <v>884</v>
      </c>
      <c r="X30" s="54"/>
      <c r="Y30" s="1069"/>
      <c r="Z30" s="1069"/>
      <c r="AA30" s="1069"/>
      <c r="AB30" s="1069"/>
      <c r="AC30" s="104" t="s">
        <v>191</v>
      </c>
      <c r="AD30" s="360" t="s">
        <v>192</v>
      </c>
      <c r="AE30" s="360">
        <v>1080000.0</v>
      </c>
      <c r="AF30" s="360">
        <v>1080000.0</v>
      </c>
      <c r="AG30" s="360" t="s">
        <v>2878</v>
      </c>
      <c r="AH30" s="1783">
        <v>0.3</v>
      </c>
      <c r="AI30" s="1545" t="s">
        <v>2903</v>
      </c>
      <c r="AJ30" s="1783">
        <v>0.1</v>
      </c>
      <c r="AK30" s="1069">
        <v>1.0E9</v>
      </c>
      <c r="AL30" s="63">
        <v>45208.0</v>
      </c>
      <c r="AM30" s="1793">
        <v>45355.0</v>
      </c>
      <c r="AN30" s="1777">
        <f t="shared" si="42"/>
        <v>147</v>
      </c>
      <c r="AO30" s="1778" t="str">
        <f t="shared" ref="AO30:AP30" si="56">INT(AM30-AL30)&amp;" hari "&amp;HOUR(MOD(AM30-AL30,1))&amp;" jam "&amp;MINUTE(MOD(AM30-AL30,1))&amp;" menit "&amp;SECOND(MOD(AM30-AL30,1))</f>
        <v>147 hari 0 jam 0 menit 0</v>
      </c>
      <c r="AP30" s="1778" t="str">
        <f t="shared" si="56"/>
        <v>-45208 hari 0 jam 0 menit 0</v>
      </c>
      <c r="AQ30" s="247" t="s">
        <v>1919</v>
      </c>
      <c r="AR30" s="104" t="s">
        <v>2880</v>
      </c>
      <c r="AS30" s="303"/>
      <c r="AT30" s="303"/>
      <c r="AU30" s="303">
        <v>80000.0</v>
      </c>
      <c r="AV30" s="54" t="s">
        <v>1819</v>
      </c>
      <c r="AW30" s="303">
        <v>3.0E7</v>
      </c>
      <c r="AX30" s="1774">
        <v>7500.0</v>
      </c>
      <c r="AY30" s="1779">
        <f t="shared" si="44"/>
        <v>-9.258</v>
      </c>
      <c r="AZ30" s="326"/>
      <c r="BA30" s="1780">
        <v>45350.0</v>
      </c>
      <c r="BB30" s="1780">
        <v>45352.01736111111</v>
      </c>
      <c r="BC30" s="1780">
        <v>45352.375</v>
      </c>
      <c r="BD30" s="1780">
        <v>45352.600694444445</v>
      </c>
      <c r="BE30" s="1780">
        <v>45355.395833333336</v>
      </c>
      <c r="BF30" s="1645">
        <f t="shared" si="45"/>
        <v>3.378472222</v>
      </c>
      <c r="BG30" s="1642" t="str">
        <f t="shared" si="46"/>
        <v>3 hari 9 jam 5 menit 0</v>
      </c>
      <c r="BH30" s="1780">
        <v>45355.76875</v>
      </c>
      <c r="BI30" s="1645">
        <f t="shared" si="47"/>
        <v>0.3729166667</v>
      </c>
      <c r="BJ30" s="1642" t="str">
        <f t="shared" si="48"/>
        <v>0 hari 8 jam 57 menit 0</v>
      </c>
      <c r="BK30" s="1645">
        <f t="shared" si="49"/>
        <v>3.751388889</v>
      </c>
      <c r="BL30" s="1642" t="str">
        <f t="shared" si="50"/>
        <v>3 hari 18 jam 2 menit 0</v>
      </c>
      <c r="BM30" s="1814">
        <v>45360.6875</v>
      </c>
      <c r="BN30" s="1644">
        <v>45362.63888888889</v>
      </c>
      <c r="BO30" s="1644">
        <v>45362.63888888889</v>
      </c>
      <c r="BP30" s="1644">
        <v>45363.072916666664</v>
      </c>
      <c r="BQ30" s="1645">
        <f t="shared" si="51"/>
        <v>2.385416667</v>
      </c>
      <c r="BR30" s="1642" t="str">
        <f t="shared" si="52"/>
        <v>2 hari 9 jam 15 menit 0</v>
      </c>
      <c r="BS30" s="1645">
        <f t="shared" si="53"/>
        <v>6.136805556</v>
      </c>
      <c r="BT30" s="1642" t="str">
        <f t="shared" si="54"/>
        <v>6 hari 3 jam 17 menit 0</v>
      </c>
      <c r="BU30" s="105">
        <v>3.41</v>
      </c>
      <c r="BV30" s="255">
        <f>BU30*AW30</f>
        <v>102300000</v>
      </c>
      <c r="BW30" s="105">
        <v>9.0036E7</v>
      </c>
      <c r="BX30" s="255">
        <f>BV30-BW30</f>
        <v>12264000</v>
      </c>
      <c r="BY30" s="1644"/>
      <c r="BZ30" s="1644"/>
      <c r="CA30" s="1644"/>
      <c r="CB30" s="1644"/>
      <c r="CC30" s="105">
        <v>8.20240228492984E14</v>
      </c>
      <c r="CD30" s="105">
        <v>7000.0</v>
      </c>
      <c r="CE30" s="1781">
        <v>1.25571222E9</v>
      </c>
      <c r="CF30" s="105" t="s">
        <v>1224</v>
      </c>
      <c r="CG30" s="105"/>
      <c r="CH30" s="105" t="s">
        <v>883</v>
      </c>
      <c r="CI30" s="105" t="s">
        <v>883</v>
      </c>
      <c r="CJ30" s="105" t="s">
        <v>883</v>
      </c>
      <c r="CK30" s="105"/>
      <c r="CL30" s="105"/>
      <c r="CM30" s="105"/>
      <c r="CN30" s="105"/>
      <c r="CO30" s="105" t="s">
        <v>883</v>
      </c>
      <c r="CP30" s="105"/>
      <c r="CQ30" s="105"/>
      <c r="CR30" s="105"/>
      <c r="CS30" s="105"/>
      <c r="CT30" s="105"/>
      <c r="CU30" s="105"/>
      <c r="CV30" s="105"/>
      <c r="CW30" s="105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104"/>
      <c r="DP30" s="104"/>
      <c r="DQ30" s="104"/>
      <c r="DR30" s="104"/>
      <c r="DS30" s="104"/>
      <c r="DT30" s="104"/>
      <c r="DU30" s="104"/>
      <c r="DV30" s="104"/>
      <c r="DW30" s="104"/>
      <c r="DX30" s="104"/>
      <c r="DY30" s="104"/>
      <c r="DZ30" s="104"/>
      <c r="EA30" s="104"/>
      <c r="EB30" s="104"/>
      <c r="EC30" s="104"/>
      <c r="ED30" s="104"/>
      <c r="EE30" s="104"/>
      <c r="EF30" s="104"/>
      <c r="EG30" s="104"/>
      <c r="EH30" s="104"/>
      <c r="EI30" s="104"/>
      <c r="EJ30" s="104"/>
      <c r="EK30" s="104"/>
      <c r="EL30" s="104"/>
      <c r="EM30" s="104"/>
      <c r="EN30" s="104"/>
      <c r="EO30" s="104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4"/>
      <c r="FQ30" s="104"/>
      <c r="FR30" s="104"/>
      <c r="FS30" s="104"/>
      <c r="FT30" s="104"/>
      <c r="FU30" s="104"/>
      <c r="FV30" s="104"/>
      <c r="FW30" s="104"/>
      <c r="FX30" s="104"/>
      <c r="FY30" s="104"/>
      <c r="FZ30" s="104"/>
      <c r="GA30" s="104"/>
      <c r="GB30" s="104"/>
      <c r="GC30" s="104"/>
      <c r="GD30" s="104"/>
    </row>
    <row r="31" ht="15.75" hidden="1" customHeight="1">
      <c r="A31" s="54">
        <v>4.0</v>
      </c>
      <c r="B31" s="54" t="s">
        <v>1807</v>
      </c>
      <c r="C31" s="54" t="s">
        <v>6</v>
      </c>
      <c r="D31" s="105" t="s">
        <v>1906</v>
      </c>
      <c r="E31" s="105" t="s">
        <v>2885</v>
      </c>
      <c r="F31" s="105" t="s">
        <v>1913</v>
      </c>
      <c r="G31" s="105" t="s">
        <v>1914</v>
      </c>
      <c r="H31" s="105" t="s">
        <v>1915</v>
      </c>
      <c r="I31" s="105" t="s">
        <v>1922</v>
      </c>
      <c r="J31" s="1448" t="s">
        <v>1923</v>
      </c>
      <c r="K31" s="1773">
        <v>7500.0</v>
      </c>
      <c r="L31" s="1774">
        <v>7737.288</v>
      </c>
      <c r="M31" s="247" t="s">
        <v>1815</v>
      </c>
      <c r="N31" s="1642" t="s">
        <v>1755</v>
      </c>
      <c r="O31" s="54"/>
      <c r="P31" s="1642">
        <v>45364.0</v>
      </c>
      <c r="Q31" s="105" t="s">
        <v>2892</v>
      </c>
      <c r="R31" s="247" t="s">
        <v>1851</v>
      </c>
      <c r="S31" s="1448" t="s">
        <v>1920</v>
      </c>
      <c r="T31" s="1448" t="s">
        <v>2877</v>
      </c>
      <c r="U31" s="54" t="s">
        <v>883</v>
      </c>
      <c r="V31" s="54"/>
      <c r="W31" s="54" t="s">
        <v>884</v>
      </c>
      <c r="X31" s="54"/>
      <c r="Y31" s="1069"/>
      <c r="Z31" s="1069"/>
      <c r="AA31" s="1069"/>
      <c r="AB31" s="1069"/>
      <c r="AC31" s="104" t="s">
        <v>191</v>
      </c>
      <c r="AD31" s="360" t="s">
        <v>192</v>
      </c>
      <c r="AE31" s="360">
        <v>1080000.0</v>
      </c>
      <c r="AF31" s="360">
        <v>1080000.0</v>
      </c>
      <c r="AG31" s="360" t="s">
        <v>2878</v>
      </c>
      <c r="AH31" s="1783">
        <v>0.3</v>
      </c>
      <c r="AI31" s="1545" t="s">
        <v>2903</v>
      </c>
      <c r="AJ31" s="1783">
        <v>0.1</v>
      </c>
      <c r="AK31" s="1069">
        <v>1.0E9</v>
      </c>
      <c r="AL31" s="63">
        <v>45208.0</v>
      </c>
      <c r="AM31" s="1793">
        <v>45364.0</v>
      </c>
      <c r="AN31" s="1777">
        <f t="shared" si="42"/>
        <v>156</v>
      </c>
      <c r="AO31" s="1778" t="str">
        <f t="shared" ref="AO31:AP31" si="57">INT(AM31-AL31)&amp;" hari "&amp;HOUR(MOD(AM31-AL31,1))&amp;" jam "&amp;MINUTE(MOD(AM31-AL31,1))&amp;" menit "&amp;SECOND(MOD(AM31-AL31,1))</f>
        <v>156 hari 0 jam 0 menit 0</v>
      </c>
      <c r="AP31" s="1778" t="str">
        <f t="shared" si="57"/>
        <v>-45208 hari 0 jam 0 menit 0</v>
      </c>
      <c r="AQ31" s="247" t="s">
        <v>1919</v>
      </c>
      <c r="AR31" s="104" t="s">
        <v>2880</v>
      </c>
      <c r="AS31" s="303"/>
      <c r="AT31" s="303"/>
      <c r="AU31" s="303">
        <v>80000.0</v>
      </c>
      <c r="AV31" s="54" t="s">
        <v>194</v>
      </c>
      <c r="AW31" s="303">
        <v>3.0E7</v>
      </c>
      <c r="AX31" s="1774">
        <v>7500.0</v>
      </c>
      <c r="AY31" s="1779">
        <f t="shared" si="44"/>
        <v>-237.288</v>
      </c>
      <c r="AZ31" s="104"/>
      <c r="BA31" s="1780">
        <v>45355.0</v>
      </c>
      <c r="BB31" s="1780">
        <v>45357.0</v>
      </c>
      <c r="BC31" s="1780">
        <v>45359.385416666664</v>
      </c>
      <c r="BD31" s="1780">
        <v>45359.875</v>
      </c>
      <c r="BE31" s="1780">
        <v>45364.680555555555</v>
      </c>
      <c r="BF31" s="1645">
        <f t="shared" si="45"/>
        <v>7.680555556</v>
      </c>
      <c r="BG31" s="1642" t="str">
        <f t="shared" si="46"/>
        <v>7 hari 16 jam 20 menit 0</v>
      </c>
      <c r="BH31" s="1780">
        <v>45365.46388888889</v>
      </c>
      <c r="BI31" s="1645">
        <f t="shared" si="47"/>
        <v>0.7833333333</v>
      </c>
      <c r="BJ31" s="1642" t="str">
        <f t="shared" si="48"/>
        <v>0 hari 18 jam 48 menit 0</v>
      </c>
      <c r="BK31" s="1645">
        <f t="shared" si="49"/>
        <v>8.463888889</v>
      </c>
      <c r="BL31" s="1642" t="str">
        <f t="shared" si="50"/>
        <v>8 hari 11 jam 8 menit 0</v>
      </c>
      <c r="BM31" s="1644">
        <v>45366.333333333336</v>
      </c>
      <c r="BN31" s="1644">
        <v>45366.506944444445</v>
      </c>
      <c r="BO31" s="1644">
        <v>45366.541666666664</v>
      </c>
      <c r="BP31" s="1644">
        <v>45366.98263888889</v>
      </c>
      <c r="BQ31" s="1645">
        <f t="shared" si="51"/>
        <v>0.6493055556</v>
      </c>
      <c r="BR31" s="1642" t="str">
        <f t="shared" si="52"/>
        <v>0 hari 15 jam 35 menit 0</v>
      </c>
      <c r="BS31" s="1645">
        <f t="shared" si="53"/>
        <v>9.113194444</v>
      </c>
      <c r="BT31" s="1642" t="str">
        <f t="shared" si="54"/>
        <v>9 hari 2 jam 43 menit 0</v>
      </c>
      <c r="BU31" s="1642"/>
      <c r="BV31" s="1642"/>
      <c r="BW31" s="1642"/>
      <c r="BX31" s="1642"/>
      <c r="BY31" s="1785" t="s">
        <v>359</v>
      </c>
      <c r="BZ31" s="105"/>
      <c r="CA31" s="105"/>
      <c r="CB31" s="105"/>
      <c r="CC31" s="105"/>
      <c r="CD31" s="105"/>
      <c r="CE31" s="1781"/>
      <c r="CF31" s="105" t="s">
        <v>1224</v>
      </c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5"/>
      <c r="CT31" s="105"/>
      <c r="CU31" s="105"/>
      <c r="CV31" s="105"/>
      <c r="CW31" s="105"/>
      <c r="CX31" s="104"/>
      <c r="CY31" s="104"/>
      <c r="CZ31" s="104"/>
      <c r="DA31" s="104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4"/>
      <c r="DN31" s="104"/>
      <c r="DO31" s="104"/>
      <c r="DP31" s="104"/>
      <c r="DQ31" s="104"/>
      <c r="DR31" s="104"/>
      <c r="DS31" s="104"/>
      <c r="DT31" s="104"/>
      <c r="DU31" s="104"/>
      <c r="DV31" s="104"/>
      <c r="DW31" s="104"/>
      <c r="DX31" s="104"/>
      <c r="DY31" s="104"/>
      <c r="DZ31" s="104"/>
      <c r="EA31" s="104"/>
      <c r="EB31" s="104"/>
      <c r="EC31" s="104"/>
      <c r="ED31" s="104"/>
      <c r="EE31" s="104"/>
      <c r="EF31" s="104"/>
      <c r="EG31" s="104"/>
      <c r="EH31" s="104"/>
      <c r="EI31" s="104"/>
      <c r="EJ31" s="104"/>
      <c r="EK31" s="104"/>
      <c r="EL31" s="104"/>
      <c r="EM31" s="104"/>
      <c r="EN31" s="104"/>
      <c r="EO31" s="104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4"/>
      <c r="FO31" s="104"/>
      <c r="FP31" s="104"/>
      <c r="FQ31" s="104"/>
      <c r="FR31" s="104"/>
      <c r="FS31" s="104"/>
      <c r="FT31" s="104"/>
      <c r="FU31" s="104"/>
      <c r="FV31" s="104"/>
      <c r="FW31" s="104"/>
      <c r="FX31" s="104"/>
      <c r="FY31" s="104"/>
      <c r="FZ31" s="104"/>
      <c r="GA31" s="104"/>
      <c r="GB31" s="104"/>
      <c r="GC31" s="104"/>
      <c r="GD31" s="104"/>
    </row>
    <row r="32" ht="15.75" hidden="1" customHeight="1">
      <c r="A32" s="54">
        <v>5.0</v>
      </c>
      <c r="B32" s="54" t="s">
        <v>1807</v>
      </c>
      <c r="C32" s="54" t="s">
        <v>6</v>
      </c>
      <c r="D32" s="105" t="s">
        <v>1906</v>
      </c>
      <c r="E32" s="247" t="s">
        <v>2874</v>
      </c>
      <c r="F32" s="105" t="s">
        <v>1924</v>
      </c>
      <c r="G32" s="105" t="s">
        <v>1925</v>
      </c>
      <c r="H32" s="105" t="s">
        <v>1924</v>
      </c>
      <c r="I32" s="105" t="s">
        <v>1907</v>
      </c>
      <c r="J32" s="1448" t="s">
        <v>1926</v>
      </c>
      <c r="K32" s="1773">
        <v>7500.0</v>
      </c>
      <c r="L32" s="1774">
        <v>5100.207</v>
      </c>
      <c r="M32" s="247" t="s">
        <v>1815</v>
      </c>
      <c r="N32" s="1642" t="s">
        <v>1755</v>
      </c>
      <c r="O32" s="105" t="s">
        <v>2904</v>
      </c>
      <c r="P32" s="1642">
        <v>45362.0</v>
      </c>
      <c r="Q32" s="105" t="s">
        <v>2892</v>
      </c>
      <c r="R32" s="247" t="s">
        <v>1816</v>
      </c>
      <c r="S32" s="1448"/>
      <c r="T32" s="1448" t="s">
        <v>2877</v>
      </c>
      <c r="U32" s="54" t="s">
        <v>883</v>
      </c>
      <c r="V32" s="54"/>
      <c r="W32" s="54" t="s">
        <v>884</v>
      </c>
      <c r="X32" s="54"/>
      <c r="Y32" s="1069"/>
      <c r="Z32" s="1069"/>
      <c r="AA32" s="1069"/>
      <c r="AB32" s="1069"/>
      <c r="AC32" s="104" t="s">
        <v>191</v>
      </c>
      <c r="AD32" s="360" t="s">
        <v>192</v>
      </c>
      <c r="AE32" s="360">
        <v>900000.0</v>
      </c>
      <c r="AF32" s="360">
        <v>900000.0</v>
      </c>
      <c r="AG32" s="1783">
        <v>0.5</v>
      </c>
      <c r="AH32" s="1783">
        <v>0.4</v>
      </c>
      <c r="AI32" s="1783">
        <v>0.1</v>
      </c>
      <c r="AJ32" s="360" t="s">
        <v>96</v>
      </c>
      <c r="AK32" s="1069">
        <v>3.375E9</v>
      </c>
      <c r="AL32" s="1815">
        <v>45328.0</v>
      </c>
      <c r="AM32" s="1793">
        <v>45362.0</v>
      </c>
      <c r="AN32" s="1777">
        <f t="shared" si="42"/>
        <v>34</v>
      </c>
      <c r="AO32" s="1778" t="str">
        <f t="shared" ref="AO32:AP32" si="58">INT(AM32-AL32)&amp;" hari "&amp;HOUR(MOD(AM32-AL32,1))&amp;" jam "&amp;MINUTE(MOD(AM32-AL32,1))&amp;" menit "&amp;SECOND(MOD(AM32-AL32,1))</f>
        <v>34 hari 0 jam 0 menit 0</v>
      </c>
      <c r="AP32" s="1778" t="str">
        <f t="shared" si="58"/>
        <v>-45328 hari 0 jam 0 menit 0</v>
      </c>
      <c r="AQ32" s="105" t="s">
        <v>1924</v>
      </c>
      <c r="AR32" s="104" t="s">
        <v>2905</v>
      </c>
      <c r="AS32" s="303"/>
      <c r="AT32" s="303"/>
      <c r="AU32" s="303">
        <v>130000.0</v>
      </c>
      <c r="AV32" s="54" t="s">
        <v>1819</v>
      </c>
      <c r="AW32" s="303">
        <v>3.0E7</v>
      </c>
      <c r="AX32" s="1774">
        <v>5500.0</v>
      </c>
      <c r="AY32" s="1779">
        <f t="shared" si="44"/>
        <v>399.793</v>
      </c>
      <c r="AZ32" s="225"/>
      <c r="BA32" s="1780">
        <v>45356.0</v>
      </c>
      <c r="BB32" s="1780">
        <v>45358.916666666664</v>
      </c>
      <c r="BC32" s="1780">
        <v>45359.0</v>
      </c>
      <c r="BD32" s="1780">
        <v>45359.40625</v>
      </c>
      <c r="BE32" s="1780">
        <v>45362.0625</v>
      </c>
      <c r="BF32" s="1645">
        <f t="shared" si="45"/>
        <v>3.145833333</v>
      </c>
      <c r="BG32" s="1642" t="str">
        <f t="shared" si="46"/>
        <v>3 hari 3 jam 30 menit 0</v>
      </c>
      <c r="BH32" s="1780">
        <v>45362.438888888886</v>
      </c>
      <c r="BI32" s="1645">
        <f t="shared" si="47"/>
        <v>0.3763888889</v>
      </c>
      <c r="BJ32" s="1642" t="str">
        <f t="shared" si="48"/>
        <v>0 hari 9 jam 2 menit 0</v>
      </c>
      <c r="BK32" s="1645">
        <f t="shared" si="49"/>
        <v>3.522222222</v>
      </c>
      <c r="BL32" s="1642" t="str">
        <f t="shared" si="50"/>
        <v>3 hari 12 jam 32 menit 0</v>
      </c>
      <c r="BM32" s="1644">
        <v>45368.166666666664</v>
      </c>
      <c r="BN32" s="1644">
        <v>45368.34027777778</v>
      </c>
      <c r="BO32" s="1644">
        <v>45368.34027777778</v>
      </c>
      <c r="BP32" s="1644">
        <v>45368.635416666664</v>
      </c>
      <c r="BQ32" s="1645">
        <f t="shared" si="51"/>
        <v>0.46875</v>
      </c>
      <c r="BR32" s="1642" t="str">
        <f t="shared" si="52"/>
        <v>0 hari 11 jam 15 menit 0</v>
      </c>
      <c r="BS32" s="1645">
        <f t="shared" si="53"/>
        <v>3.990972222</v>
      </c>
      <c r="BT32" s="1642" t="str">
        <f t="shared" si="54"/>
        <v>3 hari 23 jam 47 menit 0</v>
      </c>
      <c r="BU32" s="274">
        <v>0.375</v>
      </c>
      <c r="BV32" s="255">
        <f>BU32*AW32</f>
        <v>11250000</v>
      </c>
      <c r="BW32" s="274">
        <v>1.125E7</v>
      </c>
      <c r="BX32" s="255">
        <f>BV32-BW32</f>
        <v>0</v>
      </c>
      <c r="BY32" s="274"/>
      <c r="BZ32" s="274"/>
      <c r="CA32" s="274"/>
      <c r="CB32" s="274"/>
      <c r="CC32" s="105"/>
      <c r="CD32" s="105"/>
      <c r="CE32" s="1781"/>
      <c r="CF32" s="105" t="s">
        <v>634</v>
      </c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4"/>
      <c r="DO32" s="104"/>
      <c r="DP32" s="104"/>
      <c r="DQ32" s="104"/>
      <c r="DR32" s="104"/>
      <c r="DS32" s="104"/>
      <c r="DT32" s="104"/>
      <c r="DU32" s="104"/>
      <c r="DV32" s="104"/>
      <c r="DW32" s="104"/>
      <c r="DX32" s="104"/>
      <c r="DY32" s="104"/>
      <c r="DZ32" s="104"/>
      <c r="EA32" s="104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4"/>
      <c r="FP32" s="104"/>
      <c r="FQ32" s="104"/>
      <c r="FR32" s="104"/>
      <c r="FS32" s="104"/>
      <c r="FT32" s="104"/>
      <c r="FU32" s="104"/>
      <c r="FV32" s="104"/>
      <c r="FW32" s="104"/>
      <c r="FX32" s="104"/>
      <c r="FY32" s="104"/>
      <c r="FZ32" s="104"/>
      <c r="GA32" s="104"/>
      <c r="GB32" s="104"/>
      <c r="GC32" s="104"/>
      <c r="GD32" s="104"/>
    </row>
    <row r="33" ht="15.75" hidden="1" customHeight="1">
      <c r="A33" s="54">
        <v>6.0</v>
      </c>
      <c r="B33" s="54" t="s">
        <v>1807</v>
      </c>
      <c r="C33" s="54" t="s">
        <v>6</v>
      </c>
      <c r="D33" s="105" t="s">
        <v>1906</v>
      </c>
      <c r="E33" s="105" t="s">
        <v>1928</v>
      </c>
      <c r="F33" s="247" t="s">
        <v>18</v>
      </c>
      <c r="G33" s="247" t="s">
        <v>1929</v>
      </c>
      <c r="H33" s="247" t="s">
        <v>1848</v>
      </c>
      <c r="I33" s="105" t="s">
        <v>1907</v>
      </c>
      <c r="J33" s="1448" t="s">
        <v>1930</v>
      </c>
      <c r="K33" s="1773">
        <v>7500.0</v>
      </c>
      <c r="L33" s="1774">
        <v>5112.336</v>
      </c>
      <c r="M33" s="247" t="s">
        <v>1815</v>
      </c>
      <c r="N33" s="1642" t="s">
        <v>1755</v>
      </c>
      <c r="O33" s="54"/>
      <c r="P33" s="1642">
        <v>45361.0</v>
      </c>
      <c r="Q33" s="105" t="s">
        <v>2892</v>
      </c>
      <c r="R33" s="247" t="s">
        <v>1931</v>
      </c>
      <c r="S33" s="1448" t="s">
        <v>1932</v>
      </c>
      <c r="T33" s="1448" t="s">
        <v>2906</v>
      </c>
      <c r="U33" s="54" t="s">
        <v>883</v>
      </c>
      <c r="V33" s="54"/>
      <c r="W33" s="54" t="s">
        <v>884</v>
      </c>
      <c r="X33" s="54"/>
      <c r="Y33" s="1069"/>
      <c r="Z33" s="1069"/>
      <c r="AA33" s="1069"/>
      <c r="AB33" s="1069"/>
      <c r="AC33" s="104" t="s">
        <v>191</v>
      </c>
      <c r="AD33" s="360" t="s">
        <v>192</v>
      </c>
      <c r="AE33" s="360">
        <v>1076142.0</v>
      </c>
      <c r="AF33" s="360">
        <v>1035539.0</v>
      </c>
      <c r="AG33" s="1069" t="s">
        <v>2907</v>
      </c>
      <c r="AH33" s="360" t="s">
        <v>2900</v>
      </c>
      <c r="AI33" s="1783">
        <v>0.4</v>
      </c>
      <c r="AJ33" s="360" t="s">
        <v>2902</v>
      </c>
      <c r="AK33" s="1069">
        <v>1.0E9</v>
      </c>
      <c r="AL33" s="1816">
        <v>45307.0</v>
      </c>
      <c r="AM33" s="1793">
        <v>45361.0</v>
      </c>
      <c r="AN33" s="1777">
        <f t="shared" si="42"/>
        <v>54</v>
      </c>
      <c r="AO33" s="1778" t="str">
        <f t="shared" ref="AO33:AP33" si="59">INT(AM33-AL33)&amp;" hari "&amp;HOUR(MOD(AM33-AL33,1))&amp;" jam "&amp;MINUTE(MOD(AM33-AL33,1))&amp;" menit "&amp;SECOND(MOD(AM33-AL33,1))</f>
        <v>54 hari 0 jam 0 menit 0</v>
      </c>
      <c r="AP33" s="1778" t="str">
        <f t="shared" si="59"/>
        <v>-45307 hari 0 jam 0 menit 0</v>
      </c>
      <c r="AQ33" s="247" t="s">
        <v>1848</v>
      </c>
      <c r="AR33" s="104" t="s">
        <v>2880</v>
      </c>
      <c r="AS33" s="303"/>
      <c r="AT33" s="303"/>
      <c r="AU33" s="303">
        <v>110000.0</v>
      </c>
      <c r="AV33" s="54" t="s">
        <v>1819</v>
      </c>
      <c r="AW33" s="303">
        <v>2.5E7</v>
      </c>
      <c r="AX33" s="1774">
        <v>5000.0</v>
      </c>
      <c r="AY33" s="1779">
        <f t="shared" si="44"/>
        <v>-112.336</v>
      </c>
      <c r="AZ33" s="104"/>
      <c r="BA33" s="1780">
        <v>45356.0</v>
      </c>
      <c r="BB33" s="1780">
        <v>45359.28125</v>
      </c>
      <c r="BC33" s="1780">
        <v>45359.32638888889</v>
      </c>
      <c r="BD33" s="1780">
        <v>45359.375</v>
      </c>
      <c r="BE33" s="1780">
        <v>45361.625</v>
      </c>
      <c r="BF33" s="1645">
        <f t="shared" si="45"/>
        <v>2.34375</v>
      </c>
      <c r="BG33" s="1642" t="str">
        <f t="shared" si="46"/>
        <v>2 hari 8 jam 15 menit 0</v>
      </c>
      <c r="BH33" s="1780">
        <v>45362.84097222222</v>
      </c>
      <c r="BI33" s="1645">
        <f t="shared" si="47"/>
        <v>1.215972222</v>
      </c>
      <c r="BJ33" s="1642" t="str">
        <f t="shared" si="48"/>
        <v>1 hari 5 jam 11 menit 0</v>
      </c>
      <c r="BK33" s="1645">
        <f t="shared" si="49"/>
        <v>3.559722222</v>
      </c>
      <c r="BL33" s="1642" t="str">
        <f t="shared" si="50"/>
        <v>3 hari 13 jam 26 menit 0</v>
      </c>
      <c r="BM33" s="1644">
        <v>45366.104166666664</v>
      </c>
      <c r="BN33" s="1644">
        <v>45366.180555555555</v>
      </c>
      <c r="BO33" s="1644">
        <v>45366.180555555555</v>
      </c>
      <c r="BP33" s="1644">
        <v>45366.447916666664</v>
      </c>
      <c r="BQ33" s="1645">
        <f t="shared" si="51"/>
        <v>0.34375</v>
      </c>
      <c r="BR33" s="1642" t="str">
        <f t="shared" si="52"/>
        <v>0 hari 8 jam 15 menit 0</v>
      </c>
      <c r="BS33" s="1645">
        <f t="shared" si="53"/>
        <v>3.903472222</v>
      </c>
      <c r="BT33" s="1642" t="str">
        <f t="shared" si="54"/>
        <v>3 hari 21 jam 41 menit 0</v>
      </c>
      <c r="BU33" s="1642"/>
      <c r="BV33" s="1642"/>
      <c r="BW33" s="1642"/>
      <c r="BX33" s="1642"/>
      <c r="BY33" s="1785" t="s">
        <v>359</v>
      </c>
      <c r="BZ33" s="105"/>
      <c r="CA33" s="105"/>
      <c r="CB33" s="105"/>
      <c r="CC33" s="105"/>
      <c r="CD33" s="105"/>
      <c r="CE33" s="1781"/>
      <c r="CF33" s="105" t="s">
        <v>1224</v>
      </c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4"/>
      <c r="FP33" s="104"/>
      <c r="FQ33" s="104"/>
      <c r="FR33" s="104"/>
      <c r="FS33" s="104"/>
      <c r="FT33" s="104"/>
      <c r="FU33" s="104"/>
      <c r="FV33" s="104"/>
      <c r="FW33" s="104"/>
      <c r="FX33" s="104"/>
      <c r="FY33" s="104"/>
      <c r="FZ33" s="104"/>
      <c r="GA33" s="104"/>
      <c r="GB33" s="104"/>
      <c r="GC33" s="104"/>
      <c r="GD33" s="104"/>
    </row>
    <row r="34" ht="15.75" hidden="1" customHeight="1">
      <c r="A34" s="54">
        <v>7.0</v>
      </c>
      <c r="B34" s="54" t="s">
        <v>1807</v>
      </c>
      <c r="C34" s="54" t="s">
        <v>6</v>
      </c>
      <c r="D34" s="105" t="s">
        <v>1906</v>
      </c>
      <c r="E34" s="105" t="s">
        <v>2885</v>
      </c>
      <c r="F34" s="247" t="s">
        <v>39</v>
      </c>
      <c r="G34" s="247" t="s">
        <v>1933</v>
      </c>
      <c r="H34" s="105" t="s">
        <v>1934</v>
      </c>
      <c r="I34" s="105" t="s">
        <v>1910</v>
      </c>
      <c r="J34" s="1448" t="s">
        <v>1935</v>
      </c>
      <c r="K34" s="1773">
        <v>5000.0</v>
      </c>
      <c r="L34" s="1774">
        <v>4917.652</v>
      </c>
      <c r="M34" s="247" t="s">
        <v>1815</v>
      </c>
      <c r="N34" s="1642" t="s">
        <v>1755</v>
      </c>
      <c r="O34" s="105" t="s">
        <v>2908</v>
      </c>
      <c r="P34" s="1642">
        <v>45367.0</v>
      </c>
      <c r="Q34" s="105" t="s">
        <v>2892</v>
      </c>
      <c r="R34" s="247" t="s">
        <v>1851</v>
      </c>
      <c r="S34" s="1448" t="s">
        <v>1936</v>
      </c>
      <c r="T34" s="1448" t="s">
        <v>2877</v>
      </c>
      <c r="U34" s="54" t="s">
        <v>883</v>
      </c>
      <c r="V34" s="54"/>
      <c r="W34" s="54" t="s">
        <v>884</v>
      </c>
      <c r="X34" s="54"/>
      <c r="Y34" s="1069"/>
      <c r="Z34" s="1069"/>
      <c r="AA34" s="1069"/>
      <c r="AB34" s="1069"/>
      <c r="AC34" s="104" t="s">
        <v>191</v>
      </c>
      <c r="AD34" s="360" t="s">
        <v>192</v>
      </c>
      <c r="AE34" s="360">
        <v>1100000.0</v>
      </c>
      <c r="AF34" s="360">
        <v>1100000.0</v>
      </c>
      <c r="AG34" s="360" t="s">
        <v>2878</v>
      </c>
      <c r="AH34" s="1783">
        <v>0.5</v>
      </c>
      <c r="AI34" s="1783">
        <v>0.4</v>
      </c>
      <c r="AJ34" s="1783">
        <v>0.1</v>
      </c>
      <c r="AK34" s="1069">
        <v>1.0E9</v>
      </c>
      <c r="AL34" s="1816">
        <v>45191.0</v>
      </c>
      <c r="AM34" s="1793">
        <v>45367.0</v>
      </c>
      <c r="AN34" s="1777">
        <f t="shared" si="42"/>
        <v>176</v>
      </c>
      <c r="AO34" s="1778" t="str">
        <f t="shared" ref="AO34:AP34" si="60">INT(AM34-AL34)&amp;" hari "&amp;HOUR(MOD(AM34-AL34,1))&amp;" jam "&amp;MINUTE(MOD(AM34-AL34,1))&amp;" menit "&amp;SECOND(MOD(AM34-AL34,1))</f>
        <v>176 hari 0 jam 0 menit 0</v>
      </c>
      <c r="AP34" s="1778" t="str">
        <f t="shared" si="60"/>
        <v>-45191 hari 0 jam 0 menit 0</v>
      </c>
      <c r="AQ34" s="105" t="s">
        <v>1858</v>
      </c>
      <c r="AR34" s="104" t="s">
        <v>2880</v>
      </c>
      <c r="AS34" s="303"/>
      <c r="AT34" s="303"/>
      <c r="AU34" s="303">
        <v>110000.0</v>
      </c>
      <c r="AV34" s="54" t="s">
        <v>1819</v>
      </c>
      <c r="AW34" s="303">
        <v>3.0E7</v>
      </c>
      <c r="AX34" s="1774">
        <v>5000.0</v>
      </c>
      <c r="AY34" s="1779">
        <f t="shared" si="44"/>
        <v>82.348</v>
      </c>
      <c r="AZ34" s="225"/>
      <c r="BA34" s="1780">
        <v>45361.0</v>
      </c>
      <c r="BB34" s="1780">
        <v>45362.67361111111</v>
      </c>
      <c r="BC34" s="1780">
        <v>45365.993055555555</v>
      </c>
      <c r="BD34" s="1780">
        <v>45366.604166666664</v>
      </c>
      <c r="BE34" s="1780">
        <v>45367.711805555555</v>
      </c>
      <c r="BF34" s="1645">
        <f t="shared" si="45"/>
        <v>5.038194444</v>
      </c>
      <c r="BG34" s="1642" t="str">
        <f t="shared" si="46"/>
        <v>5 hari 0 jam 55 menit 0</v>
      </c>
      <c r="BH34" s="1780">
        <v>45369.88333333333</v>
      </c>
      <c r="BI34" s="1645">
        <f t="shared" si="47"/>
        <v>2.171527778</v>
      </c>
      <c r="BJ34" s="1642" t="str">
        <f t="shared" si="48"/>
        <v>2 hari 4 jam 7 menit 0</v>
      </c>
      <c r="BK34" s="1645">
        <f t="shared" si="49"/>
        <v>7.209722222</v>
      </c>
      <c r="BL34" s="1642" t="str">
        <f t="shared" si="50"/>
        <v>7 hari 5 jam 2 menit 0</v>
      </c>
      <c r="BM34" s="1644">
        <v>45370.916666666664</v>
      </c>
      <c r="BN34" s="1644">
        <v>45370.95138888889</v>
      </c>
      <c r="BO34" s="1644">
        <v>45370.95138888889</v>
      </c>
      <c r="BP34" s="1644">
        <v>45371.375</v>
      </c>
      <c r="BQ34" s="1645">
        <f t="shared" si="51"/>
        <v>0.4583333333</v>
      </c>
      <c r="BR34" s="1642" t="str">
        <f t="shared" si="52"/>
        <v>0 hari 11 jam 0 menit 0</v>
      </c>
      <c r="BS34" s="1645">
        <f t="shared" si="53"/>
        <v>7.668055556</v>
      </c>
      <c r="BT34" s="1642" t="str">
        <f t="shared" si="54"/>
        <v>7 hari 16 jam 2 menit 0</v>
      </c>
      <c r="BU34" s="274">
        <v>2.46</v>
      </c>
      <c r="BV34" s="255">
        <f>BU34*AW34</f>
        <v>73800000</v>
      </c>
      <c r="BW34" s="274">
        <v>5.0E7</v>
      </c>
      <c r="BX34" s="255">
        <f>BV34-BW34</f>
        <v>23800000</v>
      </c>
      <c r="BY34" s="274"/>
      <c r="BZ34" s="274"/>
      <c r="CA34" s="274"/>
      <c r="CB34" s="274"/>
      <c r="CC34" s="105"/>
      <c r="CD34" s="105"/>
      <c r="CE34" s="1781"/>
      <c r="CF34" s="105" t="s">
        <v>634</v>
      </c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4"/>
      <c r="CY34" s="104"/>
      <c r="CZ34" s="104"/>
      <c r="DA34" s="104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4"/>
      <c r="DO34" s="104"/>
      <c r="DP34" s="104"/>
      <c r="DQ34" s="104"/>
      <c r="DR34" s="104"/>
      <c r="DS34" s="104"/>
      <c r="DT34" s="104"/>
      <c r="DU34" s="104"/>
      <c r="DV34" s="104"/>
      <c r="DW34" s="104"/>
      <c r="DX34" s="104"/>
      <c r="DY34" s="104"/>
      <c r="DZ34" s="104"/>
      <c r="EA34" s="104"/>
      <c r="EB34" s="104"/>
      <c r="EC34" s="104"/>
      <c r="ED34" s="104"/>
      <c r="EE34" s="104"/>
      <c r="EF34" s="104"/>
      <c r="EG34" s="104"/>
      <c r="EH34" s="104"/>
      <c r="EI34" s="104"/>
      <c r="EJ34" s="104"/>
      <c r="EK34" s="104"/>
      <c r="EL34" s="104"/>
      <c r="EM34" s="104"/>
      <c r="EN34" s="104"/>
      <c r="EO34" s="104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4"/>
      <c r="FP34" s="104"/>
      <c r="FQ34" s="104"/>
      <c r="FR34" s="104"/>
      <c r="FS34" s="104"/>
      <c r="FT34" s="104"/>
      <c r="FU34" s="104"/>
      <c r="FV34" s="104"/>
      <c r="FW34" s="104"/>
      <c r="FX34" s="104"/>
      <c r="FY34" s="104"/>
      <c r="FZ34" s="104"/>
      <c r="GA34" s="104"/>
      <c r="GB34" s="104"/>
      <c r="GC34" s="104"/>
      <c r="GD34" s="104"/>
    </row>
    <row r="35" ht="15.75" hidden="1" customHeight="1">
      <c r="A35" s="1452"/>
      <c r="B35" s="1452"/>
      <c r="C35" s="1452"/>
      <c r="D35" s="1460"/>
      <c r="E35" s="1460"/>
      <c r="F35" s="1460"/>
      <c r="G35" s="1460"/>
      <c r="H35" s="1460"/>
      <c r="I35" s="1460"/>
      <c r="J35" s="1797" t="s">
        <v>111</v>
      </c>
      <c r="K35" s="1798">
        <f t="shared" ref="K35:L35" si="61">SUM(K27:K34)</f>
        <v>57500</v>
      </c>
      <c r="L35" s="1799">
        <f t="shared" si="61"/>
        <v>53229.529</v>
      </c>
      <c r="M35" s="1800"/>
      <c r="N35" s="1460"/>
      <c r="O35" s="1452"/>
      <c r="P35" s="1460"/>
      <c r="Q35" s="1460"/>
      <c r="R35" s="1460"/>
      <c r="S35" s="1466"/>
      <c r="T35" s="1466"/>
      <c r="U35" s="1452"/>
      <c r="V35" s="1452"/>
      <c r="W35" s="1452"/>
      <c r="X35" s="1452"/>
      <c r="Y35" s="1452"/>
      <c r="Z35" s="1452"/>
      <c r="AA35" s="1452"/>
      <c r="AB35" s="1452"/>
      <c r="AC35" s="1466"/>
      <c r="AD35" s="1452"/>
      <c r="AE35" s="1452"/>
      <c r="AF35" s="1452"/>
      <c r="AG35" s="1452"/>
      <c r="AH35" s="1452"/>
      <c r="AI35" s="1452"/>
      <c r="AJ35" s="1452"/>
      <c r="AK35" s="1801"/>
      <c r="AL35" s="1801"/>
      <c r="AM35" s="1801"/>
      <c r="AN35" s="1452"/>
      <c r="AO35" s="1452"/>
      <c r="AP35" s="1452"/>
      <c r="AQ35" s="1460"/>
      <c r="AR35" s="1467"/>
      <c r="AS35" s="1467"/>
      <c r="AT35" s="1467"/>
      <c r="AU35" s="1467"/>
      <c r="AV35" s="1468"/>
      <c r="AW35" s="1467"/>
      <c r="AX35" s="1798">
        <f>SUM(AX27:AX34)</f>
        <v>53000</v>
      </c>
      <c r="AY35" s="1461"/>
      <c r="AZ35" s="1467"/>
      <c r="BA35" s="1467"/>
      <c r="BB35" s="1780"/>
      <c r="BC35" s="1780"/>
      <c r="BD35" s="1780"/>
      <c r="BE35" s="1780"/>
      <c r="BF35" s="1803"/>
      <c r="BG35" s="1469"/>
      <c r="BH35" s="1780"/>
      <c r="BI35" s="1804"/>
      <c r="BJ35" s="1804"/>
      <c r="BK35" s="1469"/>
      <c r="BL35" s="1804"/>
      <c r="BM35" s="1469"/>
      <c r="BN35" s="1469"/>
      <c r="BO35" s="1469"/>
      <c r="BP35" s="1469"/>
      <c r="BQ35" s="1469"/>
      <c r="BR35" s="1469"/>
      <c r="BS35" s="1469"/>
      <c r="BT35" s="1469"/>
      <c r="BU35" s="1467"/>
      <c r="BV35" s="1467"/>
      <c r="BW35" s="1467"/>
      <c r="BX35" s="1467"/>
      <c r="BY35" s="1467"/>
      <c r="BZ35" s="1467"/>
      <c r="CA35" s="1467"/>
      <c r="CB35" s="1467"/>
      <c r="CC35" s="1452"/>
      <c r="CD35" s="1466"/>
      <c r="CE35" s="1452"/>
      <c r="CF35" s="1452"/>
      <c r="CG35" s="1466"/>
      <c r="CH35" s="1466"/>
      <c r="CI35" s="1466"/>
      <c r="CJ35" s="1452"/>
      <c r="CK35" s="1466"/>
      <c r="CL35" s="1466"/>
      <c r="CM35" s="1466"/>
      <c r="CN35" s="1466"/>
      <c r="CO35" s="1452"/>
      <c r="CP35" s="1466"/>
      <c r="CQ35" s="1466"/>
      <c r="CR35" s="1466"/>
      <c r="CS35" s="1452"/>
      <c r="CT35" s="1466"/>
      <c r="CU35" s="1466"/>
      <c r="CV35" s="1466"/>
      <c r="CW35" s="1452"/>
      <c r="CX35" s="1452"/>
      <c r="CY35" s="1452"/>
      <c r="CZ35" s="1452"/>
      <c r="DA35" s="1588"/>
      <c r="DB35" s="1588"/>
      <c r="DC35" s="1588"/>
      <c r="DD35" s="1588"/>
      <c r="DE35" s="1588"/>
      <c r="DF35" s="1588"/>
      <c r="DG35" s="1588"/>
      <c r="DH35" s="1588"/>
      <c r="DI35" s="1588"/>
      <c r="DJ35" s="1588"/>
      <c r="DK35" s="1588"/>
      <c r="DL35" s="1588"/>
      <c r="DM35" s="1588"/>
      <c r="DN35" s="1588"/>
      <c r="DO35" s="1588"/>
      <c r="DP35" s="1588"/>
      <c r="DQ35" s="1588"/>
      <c r="DR35" s="1588"/>
      <c r="DS35" s="1588"/>
      <c r="DT35" s="1588"/>
      <c r="DU35" s="1588"/>
      <c r="DV35" s="1588"/>
      <c r="DW35" s="1588"/>
      <c r="DX35" s="1588"/>
      <c r="DY35" s="1588"/>
      <c r="DZ35" s="1588"/>
      <c r="EA35" s="1588"/>
      <c r="EB35" s="1588"/>
      <c r="EC35" s="1588"/>
      <c r="ED35" s="1588"/>
      <c r="EE35" s="1588"/>
      <c r="EF35" s="1588"/>
      <c r="EG35" s="1588"/>
      <c r="EH35" s="1588"/>
      <c r="EI35" s="1588"/>
      <c r="EJ35" s="1588"/>
      <c r="EK35" s="1588"/>
      <c r="EL35" s="1588"/>
      <c r="EM35" s="1588"/>
      <c r="EN35" s="1588"/>
      <c r="EO35" s="1588"/>
      <c r="EP35" s="1588"/>
      <c r="EQ35" s="1588"/>
      <c r="ER35" s="1588"/>
      <c r="ES35" s="1588"/>
      <c r="ET35" s="1588"/>
      <c r="EU35" s="1588"/>
      <c r="EV35" s="1588"/>
      <c r="EW35" s="1588"/>
      <c r="EX35" s="1588"/>
      <c r="EY35" s="1588"/>
      <c r="EZ35" s="1588"/>
      <c r="FA35" s="1588"/>
      <c r="FB35" s="1588"/>
      <c r="FC35" s="1588"/>
      <c r="FD35" s="1588"/>
      <c r="FE35" s="1588"/>
      <c r="FF35" s="1588"/>
      <c r="FG35" s="1588"/>
      <c r="FH35" s="1588"/>
      <c r="FI35" s="1588"/>
      <c r="FJ35" s="1588"/>
      <c r="FK35" s="1588"/>
      <c r="FL35" s="1588"/>
      <c r="FM35" s="1588"/>
      <c r="FN35" s="1588"/>
      <c r="FO35" s="1588"/>
      <c r="FP35" s="1588"/>
      <c r="FQ35" s="1588"/>
      <c r="FR35" s="1588"/>
      <c r="FS35" s="1588"/>
      <c r="FT35" s="1588"/>
      <c r="FU35" s="1588"/>
      <c r="FV35" s="1588"/>
      <c r="FW35" s="1588"/>
      <c r="FX35" s="1588"/>
      <c r="FY35" s="1588"/>
      <c r="FZ35" s="1588"/>
      <c r="GA35" s="1588"/>
      <c r="GB35" s="1588"/>
      <c r="GC35" s="1588"/>
      <c r="GD35" s="1588"/>
    </row>
    <row r="36" ht="28.5" hidden="1" customHeight="1">
      <c r="A36" s="54">
        <v>1.0</v>
      </c>
      <c r="B36" s="54" t="s">
        <v>1807</v>
      </c>
      <c r="C36" s="1545" t="s">
        <v>8</v>
      </c>
      <c r="D36" s="247" t="s">
        <v>1938</v>
      </c>
      <c r="E36" s="247" t="s">
        <v>249</v>
      </c>
      <c r="F36" s="447" t="s">
        <v>560</v>
      </c>
      <c r="G36" s="105" t="s">
        <v>567</v>
      </c>
      <c r="H36" s="247" t="s">
        <v>252</v>
      </c>
      <c r="I36" s="105" t="s">
        <v>1940</v>
      </c>
      <c r="J36" s="105" t="s">
        <v>1941</v>
      </c>
      <c r="K36" s="319">
        <v>50000.0</v>
      </c>
      <c r="L36" s="320">
        <v>53940.0</v>
      </c>
      <c r="M36" s="247" t="s">
        <v>1815</v>
      </c>
      <c r="N36" s="1642" t="s">
        <v>1755</v>
      </c>
      <c r="O36" s="247" t="s">
        <v>1942</v>
      </c>
      <c r="P36" s="1642">
        <v>45368.0</v>
      </c>
      <c r="Q36" s="105" t="s">
        <v>2892</v>
      </c>
      <c r="R36" s="105" t="s">
        <v>2909</v>
      </c>
      <c r="S36" s="105" t="s">
        <v>2910</v>
      </c>
      <c r="T36" s="1448" t="s">
        <v>817</v>
      </c>
      <c r="U36" s="54" t="s">
        <v>883</v>
      </c>
      <c r="V36" s="105"/>
      <c r="W36" s="54" t="s">
        <v>884</v>
      </c>
      <c r="X36" s="105"/>
      <c r="Y36" s="255"/>
      <c r="Z36" s="1069" t="s">
        <v>193</v>
      </c>
      <c r="AA36" s="255"/>
      <c r="AB36" s="255"/>
      <c r="AC36" s="105" t="s">
        <v>95</v>
      </c>
      <c r="AD36" s="360" t="s">
        <v>885</v>
      </c>
      <c r="AE36" s="360" t="s">
        <v>1943</v>
      </c>
      <c r="AF36" s="360" t="s">
        <v>1944</v>
      </c>
      <c r="AG36" s="360" t="s">
        <v>885</v>
      </c>
      <c r="AH36" s="360" t="s">
        <v>96</v>
      </c>
      <c r="AI36" s="360" t="s">
        <v>96</v>
      </c>
      <c r="AJ36" s="360" t="s">
        <v>96</v>
      </c>
      <c r="AK36" s="1545">
        <v>0.0</v>
      </c>
      <c r="AL36" s="1793">
        <v>45387.0</v>
      </c>
      <c r="AM36" s="1793">
        <v>45368.0</v>
      </c>
      <c r="AN36" s="1777">
        <f>IF(AM36-AL36&lt;0,0,AM36-AL36)</f>
        <v>0</v>
      </c>
      <c r="AO36" s="1778" t="str">
        <f t="shared" ref="AO36:AP36" si="62">INT(AM36-AL36)&amp;" hari "&amp;HOUR(MOD(AM36-AL36,1))&amp;" jam "&amp;MINUTE(MOD(AM36-AL36,1))&amp;" menit "&amp;SECOND(MOD(AM36-AL36,1))</f>
        <v>-19 hari 0 jam 0 menit 0</v>
      </c>
      <c r="AP36" s="1778" t="str">
        <f t="shared" si="62"/>
        <v>-45368 hari 0 jam 0 menit 0</v>
      </c>
      <c r="AQ36" s="247" t="s">
        <v>252</v>
      </c>
      <c r="AR36" s="325"/>
      <c r="AS36" s="325"/>
      <c r="AT36" s="325"/>
      <c r="AU36" s="255"/>
      <c r="AV36" s="324"/>
      <c r="AW36" s="325"/>
      <c r="AX36" s="323"/>
      <c r="AY36" s="1795"/>
      <c r="AZ36" s="274"/>
      <c r="BA36" s="1780">
        <v>45366.0</v>
      </c>
      <c r="BB36" s="1780"/>
      <c r="BC36" s="1780"/>
      <c r="BD36" s="1780"/>
      <c r="BE36" s="1780"/>
      <c r="BF36" s="1645"/>
      <c r="BG36" s="1642"/>
      <c r="BH36" s="1780"/>
      <c r="BI36" s="1642"/>
      <c r="BJ36" s="1642"/>
      <c r="BK36" s="1645"/>
      <c r="BL36" s="1642"/>
      <c r="BM36" s="274"/>
      <c r="BN36" s="274"/>
      <c r="BO36" s="274"/>
      <c r="BP36" s="274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74"/>
      <c r="CB36" s="274"/>
      <c r="CC36" s="105"/>
      <c r="CD36" s="105"/>
      <c r="CE36" s="255"/>
      <c r="CF36" s="105" t="s">
        <v>334</v>
      </c>
      <c r="CG36" s="105"/>
      <c r="CH36" s="105"/>
      <c r="CI36" s="105"/>
      <c r="CJ36" s="105"/>
      <c r="CK36" s="105"/>
      <c r="CL36" s="105"/>
      <c r="CM36" s="105" t="s">
        <v>193</v>
      </c>
      <c r="CN36" s="105" t="s">
        <v>193</v>
      </c>
      <c r="CO36" s="105"/>
      <c r="CP36" s="105"/>
      <c r="CQ36" s="105"/>
      <c r="CR36" s="105"/>
      <c r="CS36" s="105"/>
      <c r="CT36" s="105"/>
      <c r="CU36" s="105" t="s">
        <v>193</v>
      </c>
      <c r="CV36" s="105" t="s">
        <v>193</v>
      </c>
      <c r="CW36" s="105" t="s">
        <v>193</v>
      </c>
      <c r="CX36" s="105" t="s">
        <v>193</v>
      </c>
      <c r="CY36" s="105" t="s">
        <v>193</v>
      </c>
      <c r="CZ36" s="105" t="s">
        <v>193</v>
      </c>
      <c r="DA36" s="1588"/>
      <c r="DB36" s="1588"/>
      <c r="DC36" s="1588"/>
      <c r="DD36" s="1588"/>
      <c r="DE36" s="1588"/>
      <c r="DF36" s="1588"/>
      <c r="DG36" s="1588"/>
      <c r="DH36" s="1588"/>
      <c r="DI36" s="1588"/>
      <c r="DJ36" s="1588"/>
      <c r="DK36" s="1588"/>
      <c r="DL36" s="1588"/>
      <c r="DM36" s="1588"/>
      <c r="DN36" s="1588"/>
      <c r="DO36" s="1588"/>
      <c r="DP36" s="1588"/>
      <c r="DQ36" s="1588"/>
      <c r="DR36" s="1588"/>
      <c r="DS36" s="1588"/>
      <c r="DT36" s="1588"/>
      <c r="DU36" s="1588"/>
      <c r="DV36" s="1588"/>
      <c r="DW36" s="1588"/>
      <c r="DX36" s="1588"/>
      <c r="DY36" s="1588"/>
      <c r="DZ36" s="1588"/>
      <c r="EA36" s="1588"/>
      <c r="EB36" s="1588"/>
      <c r="EC36" s="1588"/>
      <c r="ED36" s="1588"/>
      <c r="EE36" s="1588"/>
      <c r="EF36" s="1588"/>
      <c r="EG36" s="1588"/>
      <c r="EH36" s="1588"/>
      <c r="EI36" s="1588"/>
      <c r="EJ36" s="1588"/>
      <c r="EK36" s="1588"/>
      <c r="EL36" s="1588"/>
      <c r="EM36" s="1588"/>
      <c r="EN36" s="1588"/>
      <c r="EO36" s="1588"/>
      <c r="EP36" s="1588"/>
      <c r="EQ36" s="1588"/>
      <c r="ER36" s="1588"/>
      <c r="ES36" s="1588"/>
      <c r="ET36" s="1588"/>
      <c r="EU36" s="1588"/>
      <c r="EV36" s="1588"/>
      <c r="EW36" s="1588"/>
      <c r="EX36" s="1588"/>
      <c r="EY36" s="1588"/>
      <c r="EZ36" s="1588"/>
      <c r="FA36" s="1588"/>
      <c r="FB36" s="1588"/>
      <c r="FC36" s="1588"/>
      <c r="FD36" s="1588"/>
      <c r="FE36" s="1588"/>
      <c r="FF36" s="1588"/>
      <c r="FG36" s="1588"/>
      <c r="FH36" s="1588"/>
      <c r="FI36" s="1588"/>
      <c r="FJ36" s="1588"/>
      <c r="FK36" s="1588"/>
      <c r="FL36" s="1588"/>
      <c r="FM36" s="1588"/>
      <c r="FN36" s="1588"/>
      <c r="FO36" s="1588"/>
      <c r="FP36" s="1588"/>
      <c r="FQ36" s="1588"/>
      <c r="FR36" s="1588"/>
      <c r="FS36" s="1588"/>
      <c r="FT36" s="1588"/>
      <c r="FU36" s="1588"/>
      <c r="FV36" s="1588"/>
      <c r="FW36" s="1588"/>
      <c r="FX36" s="1588"/>
      <c r="FY36" s="1588"/>
      <c r="FZ36" s="1588"/>
      <c r="GA36" s="1588"/>
      <c r="GB36" s="1588"/>
      <c r="GC36" s="1588"/>
      <c r="GD36" s="1588"/>
    </row>
    <row r="37" ht="15.75" hidden="1" customHeight="1">
      <c r="A37" s="1452"/>
      <c r="B37" s="1452"/>
      <c r="C37" s="1452"/>
      <c r="D37" s="1460"/>
      <c r="E37" s="1460"/>
      <c r="F37" s="1460"/>
      <c r="G37" s="1460"/>
      <c r="H37" s="1460"/>
      <c r="I37" s="1460"/>
      <c r="J37" s="1797" t="s">
        <v>111</v>
      </c>
      <c r="K37" s="1798">
        <f t="shared" ref="K37:L37" si="63">SUM(K36)</f>
        <v>50000</v>
      </c>
      <c r="L37" s="1799">
        <f t="shared" si="63"/>
        <v>53940</v>
      </c>
      <c r="M37" s="1800"/>
      <c r="N37" s="1460"/>
      <c r="O37" s="1452"/>
      <c r="P37" s="1460"/>
      <c r="Q37" s="1460"/>
      <c r="R37" s="1460"/>
      <c r="S37" s="1466"/>
      <c r="T37" s="1466"/>
      <c r="U37" s="1452"/>
      <c r="V37" s="1452"/>
      <c r="W37" s="1452"/>
      <c r="X37" s="1452"/>
      <c r="Y37" s="1452"/>
      <c r="Z37" s="1452"/>
      <c r="AA37" s="1452"/>
      <c r="AB37" s="1452"/>
      <c r="AC37" s="1466"/>
      <c r="AD37" s="1452"/>
      <c r="AE37" s="1452"/>
      <c r="AF37" s="1452"/>
      <c r="AG37" s="1452"/>
      <c r="AH37" s="1452"/>
      <c r="AI37" s="1452"/>
      <c r="AJ37" s="1452"/>
      <c r="AK37" s="1801"/>
      <c r="AL37" s="1801"/>
      <c r="AM37" s="1801"/>
      <c r="AN37" s="1452"/>
      <c r="AO37" s="1452"/>
      <c r="AP37" s="1452"/>
      <c r="AQ37" s="1460"/>
      <c r="AR37" s="1467"/>
      <c r="AS37" s="1467"/>
      <c r="AT37" s="1467"/>
      <c r="AU37" s="1467"/>
      <c r="AV37" s="1468"/>
      <c r="AW37" s="1467"/>
      <c r="AX37" s="1798">
        <f>SUM(AX29:AX36)</f>
        <v>91000</v>
      </c>
      <c r="AY37" s="1461"/>
      <c r="AZ37" s="1467"/>
      <c r="BA37" s="1467"/>
      <c r="BB37" s="1780"/>
      <c r="BC37" s="1780"/>
      <c r="BD37" s="1780"/>
      <c r="BE37" s="1780"/>
      <c r="BF37" s="1803"/>
      <c r="BG37" s="1469"/>
      <c r="BH37" s="1780"/>
      <c r="BI37" s="1804"/>
      <c r="BJ37" s="1804"/>
      <c r="BK37" s="1469"/>
      <c r="BL37" s="1804"/>
      <c r="BM37" s="1469"/>
      <c r="BN37" s="1469"/>
      <c r="BO37" s="1469"/>
      <c r="BP37" s="1469"/>
      <c r="BQ37" s="1469"/>
      <c r="BR37" s="1469"/>
      <c r="BS37" s="1469"/>
      <c r="BT37" s="1469"/>
      <c r="BU37" s="1467"/>
      <c r="BV37" s="1467"/>
      <c r="BW37" s="1467"/>
      <c r="BX37" s="1467"/>
      <c r="BY37" s="1467"/>
      <c r="BZ37" s="1467"/>
      <c r="CA37" s="1467"/>
      <c r="CB37" s="1467"/>
      <c r="CC37" s="1452"/>
      <c r="CD37" s="1466"/>
      <c r="CE37" s="1452"/>
      <c r="CF37" s="1452"/>
      <c r="CG37" s="1466"/>
      <c r="CH37" s="1466"/>
      <c r="CI37" s="1466"/>
      <c r="CJ37" s="1452"/>
      <c r="CK37" s="1466"/>
      <c r="CL37" s="1466"/>
      <c r="CM37" s="1466"/>
      <c r="CN37" s="1466"/>
      <c r="CO37" s="1452"/>
      <c r="CP37" s="1466"/>
      <c r="CQ37" s="1466"/>
      <c r="CR37" s="1466"/>
      <c r="CS37" s="1452"/>
      <c r="CT37" s="1466"/>
      <c r="CU37" s="1466"/>
      <c r="CV37" s="1466"/>
      <c r="CW37" s="1452"/>
      <c r="CX37" s="1452"/>
      <c r="CY37" s="1452"/>
      <c r="CZ37" s="1452"/>
      <c r="DA37" s="1588"/>
      <c r="DB37" s="1588"/>
      <c r="DC37" s="1588"/>
      <c r="DD37" s="1588"/>
      <c r="DE37" s="1588"/>
      <c r="DF37" s="1588"/>
      <c r="DG37" s="1588"/>
      <c r="DH37" s="1588"/>
      <c r="DI37" s="1588"/>
      <c r="DJ37" s="1588"/>
      <c r="DK37" s="1588"/>
      <c r="DL37" s="1588"/>
      <c r="DM37" s="1588"/>
      <c r="DN37" s="1588"/>
      <c r="DO37" s="1588"/>
      <c r="DP37" s="1588"/>
      <c r="DQ37" s="1588"/>
      <c r="DR37" s="1588"/>
      <c r="DS37" s="1588"/>
      <c r="DT37" s="1588"/>
      <c r="DU37" s="1588"/>
      <c r="DV37" s="1588"/>
      <c r="DW37" s="1588"/>
      <c r="DX37" s="1588"/>
      <c r="DY37" s="1588"/>
      <c r="DZ37" s="1588"/>
      <c r="EA37" s="1588"/>
      <c r="EB37" s="1588"/>
      <c r="EC37" s="1588"/>
      <c r="ED37" s="1588"/>
      <c r="EE37" s="1588"/>
      <c r="EF37" s="1588"/>
      <c r="EG37" s="1588"/>
      <c r="EH37" s="1588"/>
      <c r="EI37" s="1588"/>
      <c r="EJ37" s="1588"/>
      <c r="EK37" s="1588"/>
      <c r="EL37" s="1588"/>
      <c r="EM37" s="1588"/>
      <c r="EN37" s="1588"/>
      <c r="EO37" s="1588"/>
      <c r="EP37" s="1588"/>
      <c r="EQ37" s="1588"/>
      <c r="ER37" s="1588"/>
      <c r="ES37" s="1588"/>
      <c r="ET37" s="1588"/>
      <c r="EU37" s="1588"/>
      <c r="EV37" s="1588"/>
      <c r="EW37" s="1588"/>
      <c r="EX37" s="1588"/>
      <c r="EY37" s="1588"/>
      <c r="EZ37" s="1588"/>
      <c r="FA37" s="1588"/>
      <c r="FB37" s="1588"/>
      <c r="FC37" s="1588"/>
      <c r="FD37" s="1588"/>
      <c r="FE37" s="1588"/>
      <c r="FF37" s="1588"/>
      <c r="FG37" s="1588"/>
      <c r="FH37" s="1588"/>
      <c r="FI37" s="1588"/>
      <c r="FJ37" s="1588"/>
      <c r="FK37" s="1588"/>
      <c r="FL37" s="1588"/>
      <c r="FM37" s="1588"/>
      <c r="FN37" s="1588"/>
      <c r="FO37" s="1588"/>
      <c r="FP37" s="1588"/>
      <c r="FQ37" s="1588"/>
      <c r="FR37" s="1588"/>
      <c r="FS37" s="1588"/>
      <c r="FT37" s="1588"/>
      <c r="FU37" s="1588"/>
      <c r="FV37" s="1588"/>
      <c r="FW37" s="1588"/>
      <c r="FX37" s="1588"/>
      <c r="FY37" s="1588"/>
      <c r="FZ37" s="1588"/>
      <c r="GA37" s="1588"/>
      <c r="GB37" s="1588"/>
      <c r="GC37" s="1588"/>
      <c r="GD37" s="1588"/>
    </row>
    <row r="38" ht="22.5" hidden="1" customHeight="1">
      <c r="A38" s="54">
        <v>1.0</v>
      </c>
      <c r="B38" s="54" t="s">
        <v>1807</v>
      </c>
      <c r="C38" s="1545" t="s">
        <v>8</v>
      </c>
      <c r="D38" s="247" t="s">
        <v>1945</v>
      </c>
      <c r="E38" s="247" t="s">
        <v>1946</v>
      </c>
      <c r="F38" s="447" t="s">
        <v>560</v>
      </c>
      <c r="G38" s="105" t="s">
        <v>567</v>
      </c>
      <c r="H38" s="247" t="s">
        <v>252</v>
      </c>
      <c r="I38" s="105" t="s">
        <v>1947</v>
      </c>
      <c r="J38" s="105" t="s">
        <v>1948</v>
      </c>
      <c r="K38" s="319">
        <v>50000.0</v>
      </c>
      <c r="L38" s="320">
        <v>55000.0</v>
      </c>
      <c r="M38" s="247" t="s">
        <v>1815</v>
      </c>
      <c r="N38" s="1642" t="s">
        <v>1755</v>
      </c>
      <c r="O38" s="1642"/>
      <c r="P38" s="1642">
        <v>45380.0</v>
      </c>
      <c r="Q38" s="105" t="s">
        <v>2892</v>
      </c>
      <c r="R38" s="447" t="s">
        <v>560</v>
      </c>
      <c r="S38" s="105" t="s">
        <v>1894</v>
      </c>
      <c r="T38" s="1448" t="s">
        <v>817</v>
      </c>
      <c r="U38" s="54" t="s">
        <v>883</v>
      </c>
      <c r="V38" s="105"/>
      <c r="W38" s="54" t="s">
        <v>884</v>
      </c>
      <c r="X38" s="105"/>
      <c r="Y38" s="255"/>
      <c r="Z38" s="1069" t="s">
        <v>193</v>
      </c>
      <c r="AA38" s="255"/>
      <c r="AB38" s="255"/>
      <c r="AC38" s="105" t="s">
        <v>95</v>
      </c>
      <c r="AD38" s="360" t="s">
        <v>885</v>
      </c>
      <c r="AE38" s="360" t="s">
        <v>1949</v>
      </c>
      <c r="AF38" s="360" t="s">
        <v>1950</v>
      </c>
      <c r="AG38" s="360" t="s">
        <v>885</v>
      </c>
      <c r="AH38" s="360" t="s">
        <v>96</v>
      </c>
      <c r="AI38" s="360" t="s">
        <v>96</v>
      </c>
      <c r="AJ38" s="360" t="s">
        <v>96</v>
      </c>
      <c r="AK38" s="1545">
        <v>0.0</v>
      </c>
      <c r="AL38" s="1793">
        <v>45391.0</v>
      </c>
      <c r="AM38" s="1793">
        <v>45380.0</v>
      </c>
      <c r="AN38" s="1777">
        <f>IF(AM38-AL38&lt;0,0,AM38-AL38)</f>
        <v>0</v>
      </c>
      <c r="AO38" s="1778" t="str">
        <f t="shared" ref="AO38:AP38" si="64">INT(AM38-AL38)&amp;" hari "&amp;HOUR(MOD(AM38-AL38,1))&amp;" jam "&amp;MINUTE(MOD(AM38-AL38,1))&amp;" menit "&amp;SECOND(MOD(AM38-AL38,1))</f>
        <v>-11 hari 0 jam 0 menit 0</v>
      </c>
      <c r="AP38" s="1778" t="str">
        <f t="shared" si="64"/>
        <v>-45380 hari 0 jam 0 menit 0</v>
      </c>
      <c r="AQ38" s="247" t="s">
        <v>252</v>
      </c>
      <c r="AR38" s="325"/>
      <c r="AS38" s="325"/>
      <c r="AT38" s="325"/>
      <c r="AU38" s="255"/>
      <c r="AV38" s="324"/>
      <c r="AW38" s="325"/>
      <c r="AX38" s="323"/>
      <c r="AY38" s="1795"/>
      <c r="AZ38" s="274"/>
      <c r="BA38" s="1780">
        <v>45366.0</v>
      </c>
      <c r="BB38" s="1780"/>
      <c r="BC38" s="1780"/>
      <c r="BD38" s="1780"/>
      <c r="BE38" s="1780"/>
      <c r="BF38" s="1645"/>
      <c r="BG38" s="1642"/>
      <c r="BH38" s="1780"/>
      <c r="BI38" s="1642"/>
      <c r="BJ38" s="1642"/>
      <c r="BK38" s="1645"/>
      <c r="BL38" s="1642"/>
      <c r="BM38" s="274"/>
      <c r="BN38" s="274"/>
      <c r="BO38" s="274"/>
      <c r="BP38" s="274"/>
      <c r="BQ38" s="274"/>
      <c r="BR38" s="274"/>
      <c r="BS38" s="274"/>
      <c r="BT38" s="274"/>
      <c r="BU38" s="274"/>
      <c r="BV38" s="274"/>
      <c r="BW38" s="274"/>
      <c r="BX38" s="274"/>
      <c r="BY38" s="274"/>
      <c r="BZ38" s="274"/>
      <c r="CA38" s="274"/>
      <c r="CB38" s="274"/>
      <c r="CC38" s="105"/>
      <c r="CD38" s="105"/>
      <c r="CE38" s="255"/>
      <c r="CF38" s="105" t="s">
        <v>334</v>
      </c>
      <c r="CG38" s="105"/>
      <c r="CH38" s="105"/>
      <c r="CI38" s="105"/>
      <c r="CJ38" s="105"/>
      <c r="CK38" s="105"/>
      <c r="CL38" s="105"/>
      <c r="CM38" s="105" t="s">
        <v>193</v>
      </c>
      <c r="CN38" s="105" t="s">
        <v>193</v>
      </c>
      <c r="CO38" s="105"/>
      <c r="CP38" s="105"/>
      <c r="CQ38" s="105"/>
      <c r="CR38" s="105"/>
      <c r="CS38" s="105"/>
      <c r="CT38" s="105"/>
      <c r="CU38" s="105" t="s">
        <v>193</v>
      </c>
      <c r="CV38" s="105" t="s">
        <v>193</v>
      </c>
      <c r="CW38" s="105" t="s">
        <v>193</v>
      </c>
      <c r="CX38" s="105" t="s">
        <v>193</v>
      </c>
      <c r="CY38" s="105" t="s">
        <v>193</v>
      </c>
      <c r="CZ38" s="105" t="s">
        <v>193</v>
      </c>
      <c r="DA38" s="1588"/>
      <c r="DB38" s="1588"/>
      <c r="DC38" s="1588"/>
      <c r="DD38" s="1588"/>
      <c r="DE38" s="1588"/>
      <c r="DF38" s="1588"/>
      <c r="DG38" s="1588"/>
      <c r="DH38" s="1588"/>
      <c r="DI38" s="1588"/>
      <c r="DJ38" s="1588"/>
      <c r="DK38" s="1588"/>
      <c r="DL38" s="1588"/>
      <c r="DM38" s="1588"/>
      <c r="DN38" s="1588"/>
      <c r="DO38" s="1588"/>
      <c r="DP38" s="1588"/>
      <c r="DQ38" s="1588"/>
      <c r="DR38" s="1588"/>
      <c r="DS38" s="1588"/>
      <c r="DT38" s="1588"/>
      <c r="DU38" s="1588"/>
      <c r="DV38" s="1588"/>
      <c r="DW38" s="1588"/>
      <c r="DX38" s="1588"/>
      <c r="DY38" s="1588"/>
      <c r="DZ38" s="1588"/>
      <c r="EA38" s="1588"/>
      <c r="EB38" s="1588"/>
      <c r="EC38" s="1588"/>
      <c r="ED38" s="1588"/>
      <c r="EE38" s="1588"/>
      <c r="EF38" s="1588"/>
      <c r="EG38" s="1588"/>
      <c r="EH38" s="1588"/>
      <c r="EI38" s="1588"/>
      <c r="EJ38" s="1588"/>
      <c r="EK38" s="1588"/>
      <c r="EL38" s="1588"/>
      <c r="EM38" s="1588"/>
      <c r="EN38" s="1588"/>
      <c r="EO38" s="1588"/>
      <c r="EP38" s="1588"/>
      <c r="EQ38" s="1588"/>
      <c r="ER38" s="1588"/>
      <c r="ES38" s="1588"/>
      <c r="ET38" s="1588"/>
      <c r="EU38" s="1588"/>
      <c r="EV38" s="1588"/>
      <c r="EW38" s="1588"/>
      <c r="EX38" s="1588"/>
      <c r="EY38" s="1588"/>
      <c r="EZ38" s="1588"/>
      <c r="FA38" s="1588"/>
      <c r="FB38" s="1588"/>
      <c r="FC38" s="1588"/>
      <c r="FD38" s="1588"/>
      <c r="FE38" s="1588"/>
      <c r="FF38" s="1588"/>
      <c r="FG38" s="1588"/>
      <c r="FH38" s="1588"/>
      <c r="FI38" s="1588"/>
      <c r="FJ38" s="1588"/>
      <c r="FK38" s="1588"/>
      <c r="FL38" s="1588"/>
      <c r="FM38" s="1588"/>
      <c r="FN38" s="1588"/>
      <c r="FO38" s="1588"/>
      <c r="FP38" s="1588"/>
      <c r="FQ38" s="1588"/>
      <c r="FR38" s="1588"/>
      <c r="FS38" s="1588"/>
      <c r="FT38" s="1588"/>
      <c r="FU38" s="1588"/>
      <c r="FV38" s="1588"/>
      <c r="FW38" s="1588"/>
      <c r="FX38" s="1588"/>
      <c r="FY38" s="1588"/>
      <c r="FZ38" s="1588"/>
      <c r="GA38" s="1588"/>
      <c r="GB38" s="1588"/>
      <c r="GC38" s="1588"/>
      <c r="GD38" s="1588"/>
    </row>
    <row r="39" ht="15.75" hidden="1" customHeight="1">
      <c r="A39" s="1452"/>
      <c r="B39" s="1452"/>
      <c r="C39" s="1452"/>
      <c r="D39" s="1460"/>
      <c r="E39" s="1460"/>
      <c r="F39" s="1460"/>
      <c r="G39" s="1460"/>
      <c r="H39" s="1460"/>
      <c r="I39" s="1460"/>
      <c r="J39" s="1797" t="s">
        <v>111</v>
      </c>
      <c r="K39" s="1798">
        <f t="shared" ref="K39:L39" si="65">SUM(K38)</f>
        <v>50000</v>
      </c>
      <c r="L39" s="1799">
        <f t="shared" si="65"/>
        <v>55000</v>
      </c>
      <c r="M39" s="1800"/>
      <c r="N39" s="1460"/>
      <c r="O39" s="1452"/>
      <c r="P39" s="1460"/>
      <c r="Q39" s="1460"/>
      <c r="R39" s="1460"/>
      <c r="S39" s="1466"/>
      <c r="T39" s="1466"/>
      <c r="U39" s="1452"/>
      <c r="V39" s="1452"/>
      <c r="W39" s="1452"/>
      <c r="X39" s="1452"/>
      <c r="Y39" s="1452"/>
      <c r="Z39" s="1452"/>
      <c r="AA39" s="1452"/>
      <c r="AB39" s="1452"/>
      <c r="AC39" s="1466"/>
      <c r="AD39" s="1452"/>
      <c r="AE39" s="1452"/>
      <c r="AF39" s="1452"/>
      <c r="AG39" s="1452"/>
      <c r="AH39" s="1452"/>
      <c r="AI39" s="1452"/>
      <c r="AJ39" s="1452"/>
      <c r="AK39" s="1801"/>
      <c r="AL39" s="1801"/>
      <c r="AM39" s="1801"/>
      <c r="AN39" s="1452"/>
      <c r="AO39" s="1452"/>
      <c r="AP39" s="1452"/>
      <c r="AQ39" s="1460"/>
      <c r="AR39" s="1467"/>
      <c r="AS39" s="1467"/>
      <c r="AT39" s="1467"/>
      <c r="AU39" s="1467"/>
      <c r="AV39" s="1468"/>
      <c r="AW39" s="1467"/>
      <c r="AX39" s="1798">
        <f>SUM(AX31:AX38)</f>
        <v>167000</v>
      </c>
      <c r="AY39" s="1461"/>
      <c r="AZ39" s="1467"/>
      <c r="BA39" s="1467"/>
      <c r="BB39" s="1780"/>
      <c r="BC39" s="1780"/>
      <c r="BD39" s="1780"/>
      <c r="BE39" s="1780"/>
      <c r="BF39" s="1803"/>
      <c r="BG39" s="1469"/>
      <c r="BH39" s="1780"/>
      <c r="BI39" s="1804"/>
      <c r="BJ39" s="1804"/>
      <c r="BK39" s="1469"/>
      <c r="BL39" s="1804"/>
      <c r="BM39" s="1469"/>
      <c r="BN39" s="1469"/>
      <c r="BO39" s="1469"/>
      <c r="BP39" s="1469"/>
      <c r="BQ39" s="1469"/>
      <c r="BR39" s="1469"/>
      <c r="BS39" s="1469"/>
      <c r="BT39" s="1469"/>
      <c r="BU39" s="1467"/>
      <c r="BV39" s="1467"/>
      <c r="BW39" s="1467"/>
      <c r="BX39" s="1467"/>
      <c r="BY39" s="1467"/>
      <c r="BZ39" s="1467"/>
      <c r="CA39" s="1467"/>
      <c r="CB39" s="1467"/>
      <c r="CC39" s="1452"/>
      <c r="CD39" s="1466"/>
      <c r="CE39" s="1452"/>
      <c r="CF39" s="1452"/>
      <c r="CG39" s="1466"/>
      <c r="CH39" s="1466"/>
      <c r="CI39" s="1466"/>
      <c r="CJ39" s="1452"/>
      <c r="CK39" s="1466"/>
      <c r="CL39" s="1466"/>
      <c r="CM39" s="1466"/>
      <c r="CN39" s="1466"/>
      <c r="CO39" s="1452"/>
      <c r="CP39" s="1466"/>
      <c r="CQ39" s="1466"/>
      <c r="CR39" s="1466"/>
      <c r="CS39" s="1452"/>
      <c r="CT39" s="1466"/>
      <c r="CU39" s="1466"/>
      <c r="CV39" s="1466"/>
      <c r="CW39" s="1452"/>
      <c r="CX39" s="1452"/>
      <c r="CY39" s="1452"/>
      <c r="CZ39" s="1452"/>
      <c r="DA39" s="1588"/>
      <c r="DB39" s="1588"/>
      <c r="DC39" s="1588"/>
      <c r="DD39" s="1588"/>
      <c r="DE39" s="1588"/>
      <c r="DF39" s="1588"/>
      <c r="DG39" s="1588"/>
      <c r="DH39" s="1588"/>
      <c r="DI39" s="1588"/>
      <c r="DJ39" s="1588"/>
      <c r="DK39" s="1588"/>
      <c r="DL39" s="1588"/>
      <c r="DM39" s="1588"/>
      <c r="DN39" s="1588"/>
      <c r="DO39" s="1588"/>
      <c r="DP39" s="1588"/>
      <c r="DQ39" s="1588"/>
      <c r="DR39" s="1588"/>
      <c r="DS39" s="1588"/>
      <c r="DT39" s="1588"/>
      <c r="DU39" s="1588"/>
      <c r="DV39" s="1588"/>
      <c r="DW39" s="1588"/>
      <c r="DX39" s="1588"/>
      <c r="DY39" s="1588"/>
      <c r="DZ39" s="1588"/>
      <c r="EA39" s="1588"/>
      <c r="EB39" s="1588"/>
      <c r="EC39" s="1588"/>
      <c r="ED39" s="1588"/>
      <c r="EE39" s="1588"/>
      <c r="EF39" s="1588"/>
      <c r="EG39" s="1588"/>
      <c r="EH39" s="1588"/>
      <c r="EI39" s="1588"/>
      <c r="EJ39" s="1588"/>
      <c r="EK39" s="1588"/>
      <c r="EL39" s="1588"/>
      <c r="EM39" s="1588"/>
      <c r="EN39" s="1588"/>
      <c r="EO39" s="1588"/>
      <c r="EP39" s="1588"/>
      <c r="EQ39" s="1588"/>
      <c r="ER39" s="1588"/>
      <c r="ES39" s="1588"/>
      <c r="ET39" s="1588"/>
      <c r="EU39" s="1588"/>
      <c r="EV39" s="1588"/>
      <c r="EW39" s="1588"/>
      <c r="EX39" s="1588"/>
      <c r="EY39" s="1588"/>
      <c r="EZ39" s="1588"/>
      <c r="FA39" s="1588"/>
      <c r="FB39" s="1588"/>
      <c r="FC39" s="1588"/>
      <c r="FD39" s="1588"/>
      <c r="FE39" s="1588"/>
      <c r="FF39" s="1588"/>
      <c r="FG39" s="1588"/>
      <c r="FH39" s="1588"/>
      <c r="FI39" s="1588"/>
      <c r="FJ39" s="1588"/>
      <c r="FK39" s="1588"/>
      <c r="FL39" s="1588"/>
      <c r="FM39" s="1588"/>
      <c r="FN39" s="1588"/>
      <c r="FO39" s="1588"/>
      <c r="FP39" s="1588"/>
      <c r="FQ39" s="1588"/>
      <c r="FR39" s="1588"/>
      <c r="FS39" s="1588"/>
      <c r="FT39" s="1588"/>
      <c r="FU39" s="1588"/>
      <c r="FV39" s="1588"/>
      <c r="FW39" s="1588"/>
      <c r="FX39" s="1588"/>
      <c r="FY39" s="1588"/>
      <c r="FZ39" s="1588"/>
      <c r="GA39" s="1588"/>
      <c r="GB39" s="1588"/>
      <c r="GC39" s="1588"/>
      <c r="GD39" s="1588"/>
    </row>
    <row r="40" hidden="1">
      <c r="A40" s="54">
        <v>1.0</v>
      </c>
      <c r="B40" s="54" t="s">
        <v>1807</v>
      </c>
      <c r="C40" s="54" t="s">
        <v>8</v>
      </c>
      <c r="D40" s="104" t="s">
        <v>2911</v>
      </c>
      <c r="E40" s="104" t="s">
        <v>2063</v>
      </c>
      <c r="F40" s="104" t="s">
        <v>183</v>
      </c>
      <c r="G40" s="1588" t="s">
        <v>2019</v>
      </c>
      <c r="H40" s="247" t="s">
        <v>872</v>
      </c>
      <c r="I40" s="104" t="s">
        <v>2912</v>
      </c>
      <c r="J40" s="104" t="s">
        <v>2913</v>
      </c>
      <c r="K40" s="1805">
        <v>9000.0</v>
      </c>
      <c r="L40" s="320">
        <v>9004.872</v>
      </c>
      <c r="M40" s="104" t="s">
        <v>1815</v>
      </c>
      <c r="N40" s="574" t="s">
        <v>1755</v>
      </c>
      <c r="O40" s="104"/>
      <c r="P40" s="1787">
        <v>45374.0</v>
      </c>
      <c r="Q40" s="105" t="s">
        <v>2892</v>
      </c>
      <c r="R40" s="105" t="s">
        <v>2022</v>
      </c>
      <c r="S40" s="104" t="s">
        <v>2914</v>
      </c>
      <c r="T40" s="104" t="s">
        <v>817</v>
      </c>
      <c r="U40" s="54" t="s">
        <v>883</v>
      </c>
      <c r="V40" s="104"/>
      <c r="W40" s="54" t="s">
        <v>884</v>
      </c>
      <c r="X40" s="104"/>
      <c r="Y40" s="104"/>
      <c r="Z40" s="104"/>
      <c r="AA40" s="303"/>
      <c r="AB40" s="303"/>
      <c r="AC40" s="104" t="s">
        <v>191</v>
      </c>
      <c r="AD40" s="1069" t="s">
        <v>192</v>
      </c>
      <c r="AE40" s="1069">
        <v>1135495.0</v>
      </c>
      <c r="AF40" s="1069">
        <v>1137539.0</v>
      </c>
      <c r="AG40" s="1783">
        <v>0.5</v>
      </c>
      <c r="AH40" s="360" t="s">
        <v>2890</v>
      </c>
      <c r="AI40" s="1069" t="s">
        <v>96</v>
      </c>
      <c r="AJ40" s="1069" t="s">
        <v>96</v>
      </c>
      <c r="AK40" s="1069">
        <v>5.109727E9</v>
      </c>
      <c r="AL40" s="1793">
        <v>45373.0</v>
      </c>
      <c r="AM40" s="1793">
        <v>45374.0</v>
      </c>
      <c r="AN40" s="1806">
        <f t="shared" ref="AN40:AN41" si="67">IF(AM40-AL40&lt;0,0,AM40-AL40)</f>
        <v>1</v>
      </c>
      <c r="AO40" s="1807" t="str">
        <f t="shared" ref="AO40:AP40" si="66">INT(AM40-AL40)&amp;" hari "&amp;HOUR(MOD(AM40-AL40,1))&amp;" jam "&amp;MINUTE(MOD(AM40-AL40,1))&amp;" menit "&amp;SECOND(MOD(AM40-AL40,1))</f>
        <v>1 hari 0 jam 0 menit 0</v>
      </c>
      <c r="AP40" s="1807" t="str">
        <f t="shared" si="66"/>
        <v>-45373 hari 0 jam 0 menit 0</v>
      </c>
      <c r="AQ40" s="247" t="s">
        <v>872</v>
      </c>
      <c r="AR40" s="225"/>
      <c r="AS40" s="225"/>
      <c r="AT40" s="821"/>
      <c r="AU40" s="303"/>
      <c r="AV40" s="1808"/>
      <c r="AW40" s="1809"/>
      <c r="AX40" s="584"/>
      <c r="AY40" s="1810"/>
      <c r="AZ40" s="1811"/>
      <c r="BA40" s="821"/>
      <c r="BB40" s="821"/>
      <c r="BC40" s="821"/>
      <c r="BD40" s="821"/>
      <c r="BE40" s="821"/>
      <c r="BF40" s="327"/>
      <c r="BG40" s="574"/>
      <c r="BH40" s="821"/>
      <c r="BI40" s="574"/>
      <c r="BJ40" s="574"/>
      <c r="BK40" s="327"/>
      <c r="BL40" s="574"/>
      <c r="BM40" s="821"/>
      <c r="BN40" s="821"/>
      <c r="BO40" s="821"/>
      <c r="BP40" s="821"/>
      <c r="BQ40" s="327"/>
      <c r="BR40" s="574"/>
      <c r="BS40" s="327"/>
      <c r="BT40" s="574"/>
      <c r="BU40" s="574"/>
      <c r="BV40" s="574"/>
      <c r="BW40" s="574"/>
      <c r="BX40" s="1811"/>
      <c r="BY40" s="1812"/>
      <c r="BZ40" s="1813"/>
      <c r="CA40" s="1813"/>
      <c r="CB40" s="1813"/>
      <c r="CC40" s="104"/>
      <c r="CD40" s="104"/>
      <c r="CE40" s="303"/>
      <c r="CF40" s="104"/>
      <c r="CG40" s="104"/>
      <c r="CH40" s="1588"/>
      <c r="CI40" s="1588"/>
      <c r="CJ40" s="104"/>
      <c r="CK40" s="1588"/>
      <c r="CL40" s="1588"/>
      <c r="CM40" s="1588"/>
      <c r="CN40" s="1588"/>
      <c r="CO40" s="1588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588"/>
      <c r="DB40" s="1588"/>
      <c r="DC40" s="1588"/>
      <c r="DD40" s="1588"/>
      <c r="DE40" s="1588"/>
      <c r="DF40" s="1588"/>
      <c r="DG40" s="1588"/>
      <c r="DH40" s="1588"/>
      <c r="DI40" s="1588"/>
      <c r="DJ40" s="1588"/>
      <c r="DK40" s="1588"/>
      <c r="DL40" s="1588"/>
      <c r="DM40" s="1588"/>
      <c r="DN40" s="1588"/>
      <c r="DO40" s="1588"/>
      <c r="DP40" s="1588"/>
      <c r="DQ40" s="1588"/>
      <c r="DR40" s="1588"/>
      <c r="DS40" s="1588"/>
      <c r="DT40" s="1588"/>
      <c r="DU40" s="1588"/>
      <c r="DV40" s="1588"/>
      <c r="DW40" s="1588"/>
      <c r="DX40" s="1588"/>
      <c r="DY40" s="1588"/>
      <c r="DZ40" s="1588"/>
      <c r="EA40" s="1588"/>
      <c r="EB40" s="1588"/>
      <c r="EC40" s="1588"/>
      <c r="ED40" s="1588"/>
      <c r="EE40" s="1588"/>
      <c r="EF40" s="1588"/>
      <c r="EG40" s="1588"/>
      <c r="EH40" s="1588"/>
      <c r="EI40" s="1588"/>
      <c r="EJ40" s="1588"/>
      <c r="EK40" s="1588"/>
      <c r="EL40" s="1588"/>
      <c r="EM40" s="1588"/>
      <c r="EN40" s="1588"/>
      <c r="EO40" s="1588"/>
      <c r="EP40" s="1588"/>
      <c r="EQ40" s="1588"/>
      <c r="ER40" s="1588"/>
      <c r="ES40" s="1588"/>
      <c r="ET40" s="1588"/>
      <c r="EU40" s="1588"/>
      <c r="EV40" s="1588"/>
      <c r="EW40" s="1588"/>
      <c r="EX40" s="1588"/>
      <c r="EY40" s="1588"/>
      <c r="EZ40" s="1588"/>
      <c r="FA40" s="1588"/>
      <c r="FB40" s="1588"/>
      <c r="FC40" s="1588"/>
      <c r="FD40" s="1588"/>
      <c r="FE40" s="1588"/>
      <c r="FF40" s="1588"/>
      <c r="FG40" s="1588"/>
      <c r="FH40" s="1588"/>
      <c r="FI40" s="1588"/>
      <c r="FJ40" s="1588"/>
      <c r="FK40" s="1588"/>
      <c r="FL40" s="1588"/>
      <c r="FM40" s="1588"/>
      <c r="FN40" s="1588"/>
      <c r="FO40" s="1588"/>
      <c r="FP40" s="1588"/>
      <c r="FQ40" s="1588"/>
      <c r="FR40" s="1588"/>
      <c r="FS40" s="1588"/>
      <c r="FT40" s="1588"/>
      <c r="FU40" s="1588"/>
      <c r="FV40" s="1588"/>
      <c r="FW40" s="1588"/>
      <c r="FX40" s="1588"/>
      <c r="FY40" s="1588"/>
      <c r="FZ40" s="1588"/>
      <c r="GA40" s="1588"/>
      <c r="GB40" s="1588"/>
      <c r="GC40" s="1588"/>
      <c r="GD40" s="1588"/>
    </row>
    <row r="41" hidden="1">
      <c r="A41" s="54">
        <v>2.0</v>
      </c>
      <c r="B41" s="54" t="s">
        <v>1807</v>
      </c>
      <c r="C41" s="54" t="s">
        <v>8</v>
      </c>
      <c r="D41" s="104" t="s">
        <v>2915</v>
      </c>
      <c r="E41" s="104" t="s">
        <v>2063</v>
      </c>
      <c r="F41" s="104" t="s">
        <v>183</v>
      </c>
      <c r="G41" s="1588" t="s">
        <v>2019</v>
      </c>
      <c r="H41" s="247" t="s">
        <v>872</v>
      </c>
      <c r="I41" s="104" t="s">
        <v>2916</v>
      </c>
      <c r="J41" s="104" t="s">
        <v>2917</v>
      </c>
      <c r="K41" s="1805">
        <v>8250.0</v>
      </c>
      <c r="L41" s="320">
        <v>8302.547</v>
      </c>
      <c r="M41" s="104" t="s">
        <v>1815</v>
      </c>
      <c r="N41" s="574" t="s">
        <v>1755</v>
      </c>
      <c r="O41" s="104"/>
      <c r="P41" s="1787">
        <v>45377.0</v>
      </c>
      <c r="Q41" s="105" t="s">
        <v>2892</v>
      </c>
      <c r="R41" s="105" t="s">
        <v>2022</v>
      </c>
      <c r="S41" s="104" t="s">
        <v>2918</v>
      </c>
      <c r="T41" s="104" t="s">
        <v>817</v>
      </c>
      <c r="U41" s="54" t="s">
        <v>883</v>
      </c>
      <c r="V41" s="104"/>
      <c r="W41" s="54" t="s">
        <v>884</v>
      </c>
      <c r="X41" s="104"/>
      <c r="Y41" s="104"/>
      <c r="Z41" s="104"/>
      <c r="AA41" s="303"/>
      <c r="AB41" s="303"/>
      <c r="AC41" s="104" t="s">
        <v>191</v>
      </c>
      <c r="AD41" s="1069" t="s">
        <v>192</v>
      </c>
      <c r="AE41" s="1069">
        <v>1145138.0</v>
      </c>
      <c r="AF41" s="1069">
        <v>1152238.0</v>
      </c>
      <c r="AG41" s="1783">
        <v>0.5</v>
      </c>
      <c r="AH41" s="360" t="s">
        <v>2890</v>
      </c>
      <c r="AI41" s="1069" t="s">
        <v>96</v>
      </c>
      <c r="AJ41" s="1069" t="s">
        <v>96</v>
      </c>
      <c r="AK41" s="1069">
        <v>4.683916875E9</v>
      </c>
      <c r="AL41" s="1793">
        <v>45374.0</v>
      </c>
      <c r="AM41" s="1793">
        <v>45377.0</v>
      </c>
      <c r="AN41" s="1806">
        <f t="shared" si="67"/>
        <v>3</v>
      </c>
      <c r="AO41" s="1807" t="str">
        <f t="shared" ref="AO41:AP41" si="68">INT(AM41-AL41)&amp;" hari "&amp;HOUR(MOD(AM41-AL41,1))&amp;" jam "&amp;MINUTE(MOD(AM41-AL41,1))&amp;" menit "&amp;SECOND(MOD(AM41-AL41,1))</f>
        <v>3 hari 0 jam 0 menit 0</v>
      </c>
      <c r="AP41" s="1807" t="str">
        <f t="shared" si="68"/>
        <v>-45374 hari 0 jam 0 menit 0</v>
      </c>
      <c r="AQ41" s="247" t="s">
        <v>872</v>
      </c>
      <c r="AR41" s="225"/>
      <c r="AS41" s="225"/>
      <c r="AT41" s="821"/>
      <c r="AU41" s="303"/>
      <c r="AV41" s="1808"/>
      <c r="AW41" s="1809"/>
      <c r="AX41" s="584"/>
      <c r="AY41" s="1810"/>
      <c r="AZ41" s="1811"/>
      <c r="BA41" s="821"/>
      <c r="BB41" s="821"/>
      <c r="BC41" s="821"/>
      <c r="BD41" s="821"/>
      <c r="BE41" s="821"/>
      <c r="BF41" s="327"/>
      <c r="BG41" s="574"/>
      <c r="BH41" s="821"/>
      <c r="BI41" s="574"/>
      <c r="BJ41" s="574"/>
      <c r="BK41" s="327"/>
      <c r="BL41" s="574"/>
      <c r="BM41" s="821"/>
      <c r="BN41" s="821"/>
      <c r="BO41" s="821"/>
      <c r="BP41" s="821"/>
      <c r="BQ41" s="327"/>
      <c r="BR41" s="574"/>
      <c r="BS41" s="327"/>
      <c r="BT41" s="574"/>
      <c r="BU41" s="574"/>
      <c r="BV41" s="574"/>
      <c r="BW41" s="574"/>
      <c r="BX41" s="1811"/>
      <c r="BY41" s="1812"/>
      <c r="BZ41" s="1813"/>
      <c r="CA41" s="1813"/>
      <c r="CB41" s="1813"/>
      <c r="CC41" s="104"/>
      <c r="CD41" s="104"/>
      <c r="CE41" s="303"/>
      <c r="CF41" s="104"/>
      <c r="CG41" s="104"/>
      <c r="CH41" s="1588"/>
      <c r="CI41" s="1588"/>
      <c r="CJ41" s="104"/>
      <c r="CK41" s="1588"/>
      <c r="CL41" s="1588"/>
      <c r="CM41" s="1588"/>
      <c r="CN41" s="1588"/>
      <c r="CO41" s="1588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588"/>
      <c r="DB41" s="1588"/>
      <c r="DC41" s="1588"/>
      <c r="DD41" s="1588"/>
      <c r="DE41" s="1588"/>
      <c r="DF41" s="1588"/>
      <c r="DG41" s="1588"/>
      <c r="DH41" s="1588"/>
      <c r="DI41" s="1588"/>
      <c r="DJ41" s="1588"/>
      <c r="DK41" s="1588"/>
      <c r="DL41" s="1588"/>
      <c r="DM41" s="1588"/>
      <c r="DN41" s="1588"/>
      <c r="DO41" s="1588"/>
      <c r="DP41" s="1588"/>
      <c r="DQ41" s="1588"/>
      <c r="DR41" s="1588"/>
      <c r="DS41" s="1588"/>
      <c r="DT41" s="1588"/>
      <c r="DU41" s="1588"/>
      <c r="DV41" s="1588"/>
      <c r="DW41" s="1588"/>
      <c r="DX41" s="1588"/>
      <c r="DY41" s="1588"/>
      <c r="DZ41" s="1588"/>
      <c r="EA41" s="1588"/>
      <c r="EB41" s="1588"/>
      <c r="EC41" s="1588"/>
      <c r="ED41" s="1588"/>
      <c r="EE41" s="1588"/>
      <c r="EF41" s="1588"/>
      <c r="EG41" s="1588"/>
      <c r="EH41" s="1588"/>
      <c r="EI41" s="1588"/>
      <c r="EJ41" s="1588"/>
      <c r="EK41" s="1588"/>
      <c r="EL41" s="1588"/>
      <c r="EM41" s="1588"/>
      <c r="EN41" s="1588"/>
      <c r="EO41" s="1588"/>
      <c r="EP41" s="1588"/>
      <c r="EQ41" s="1588"/>
      <c r="ER41" s="1588"/>
      <c r="ES41" s="1588"/>
      <c r="ET41" s="1588"/>
      <c r="EU41" s="1588"/>
      <c r="EV41" s="1588"/>
      <c r="EW41" s="1588"/>
      <c r="EX41" s="1588"/>
      <c r="EY41" s="1588"/>
      <c r="EZ41" s="1588"/>
      <c r="FA41" s="1588"/>
      <c r="FB41" s="1588"/>
      <c r="FC41" s="1588"/>
      <c r="FD41" s="1588"/>
      <c r="FE41" s="1588"/>
      <c r="FF41" s="1588"/>
      <c r="FG41" s="1588"/>
      <c r="FH41" s="1588"/>
      <c r="FI41" s="1588"/>
      <c r="FJ41" s="1588"/>
      <c r="FK41" s="1588"/>
      <c r="FL41" s="1588"/>
      <c r="FM41" s="1588"/>
      <c r="FN41" s="1588"/>
      <c r="FO41" s="1588"/>
      <c r="FP41" s="1588"/>
      <c r="FQ41" s="1588"/>
      <c r="FR41" s="1588"/>
      <c r="FS41" s="1588"/>
      <c r="FT41" s="1588"/>
      <c r="FU41" s="1588"/>
      <c r="FV41" s="1588"/>
      <c r="FW41" s="1588"/>
      <c r="FX41" s="1588"/>
      <c r="FY41" s="1588"/>
      <c r="FZ41" s="1588"/>
      <c r="GA41" s="1588"/>
      <c r="GB41" s="1588"/>
      <c r="GC41" s="1588"/>
      <c r="GD41" s="1588"/>
    </row>
    <row r="42" hidden="1">
      <c r="A42" s="280"/>
      <c r="B42" s="280"/>
      <c r="C42" s="280"/>
      <c r="D42" s="282"/>
      <c r="E42" s="283"/>
      <c r="F42" s="283"/>
      <c r="G42" s="283"/>
      <c r="H42" s="283"/>
      <c r="I42" s="283"/>
      <c r="J42" s="1797" t="s">
        <v>111</v>
      </c>
      <c r="K42" s="286">
        <f t="shared" ref="K42:L42" si="69">SUM(K40:K41)</f>
        <v>17250</v>
      </c>
      <c r="L42" s="286">
        <f t="shared" si="69"/>
        <v>17307.419</v>
      </c>
      <c r="M42" s="283"/>
      <c r="N42" s="283"/>
      <c r="O42" s="280"/>
      <c r="P42" s="283"/>
      <c r="Q42" s="283"/>
      <c r="R42" s="283"/>
      <c r="S42" s="289"/>
      <c r="T42" s="289"/>
      <c r="U42" s="280"/>
      <c r="V42" s="280"/>
      <c r="W42" s="280"/>
      <c r="X42" s="280"/>
      <c r="Y42" s="280"/>
      <c r="Z42" s="280"/>
      <c r="AA42" s="280"/>
      <c r="AB42" s="280"/>
      <c r="AC42" s="289"/>
      <c r="AD42" s="280"/>
      <c r="AE42" s="280"/>
      <c r="AF42" s="280"/>
      <c r="AG42" s="280"/>
      <c r="AH42" s="280"/>
      <c r="AI42" s="280"/>
      <c r="AJ42" s="280"/>
      <c r="AK42" s="280"/>
      <c r="AL42" s="280"/>
      <c r="AM42" s="280"/>
      <c r="AN42" s="280"/>
      <c r="AO42" s="280"/>
      <c r="AP42" s="280"/>
      <c r="AQ42" s="283"/>
      <c r="AR42" s="292"/>
      <c r="AS42" s="292"/>
      <c r="AT42" s="292"/>
      <c r="AU42" s="292"/>
      <c r="AV42" s="293"/>
      <c r="AW42" s="292"/>
      <c r="AX42" s="1791"/>
      <c r="AY42" s="288"/>
      <c r="AZ42" s="292"/>
      <c r="BA42" s="292"/>
      <c r="BB42" s="1780"/>
      <c r="BC42" s="1780"/>
      <c r="BD42" s="1780"/>
      <c r="BE42" s="1780"/>
      <c r="BF42" s="293"/>
      <c r="BG42" s="292"/>
      <c r="BH42" s="1780"/>
      <c r="BI42" s="1792"/>
      <c r="BJ42" s="1792"/>
      <c r="BK42" s="1792"/>
      <c r="BL42" s="1792"/>
      <c r="BM42" s="292"/>
      <c r="BN42" s="292"/>
      <c r="BO42" s="292"/>
      <c r="BP42" s="292"/>
      <c r="BQ42" s="292"/>
      <c r="BR42" s="292"/>
      <c r="BS42" s="292"/>
      <c r="BT42" s="292"/>
      <c r="BU42" s="292"/>
      <c r="BV42" s="292"/>
      <c r="BW42" s="292"/>
      <c r="BX42" s="292"/>
      <c r="BY42" s="292"/>
      <c r="BZ42" s="292"/>
      <c r="CA42" s="292"/>
      <c r="CB42" s="292"/>
      <c r="CC42" s="280"/>
      <c r="CD42" s="289"/>
      <c r="CE42" s="280"/>
      <c r="CF42" s="280"/>
      <c r="CG42" s="289"/>
      <c r="CH42" s="289"/>
      <c r="CI42" s="289"/>
      <c r="CJ42" s="280"/>
      <c r="CK42" s="289"/>
      <c r="CL42" s="289"/>
      <c r="CM42" s="289"/>
      <c r="CN42" s="289"/>
      <c r="CO42" s="280"/>
      <c r="CP42" s="289"/>
      <c r="CQ42" s="289"/>
      <c r="CR42" s="289"/>
      <c r="CS42" s="280"/>
      <c r="CT42" s="289"/>
      <c r="CU42" s="289"/>
      <c r="CV42" s="289"/>
      <c r="CW42" s="280"/>
      <c r="CX42" s="280"/>
      <c r="CY42" s="280"/>
      <c r="CZ42" s="280"/>
      <c r="DA42" s="104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4"/>
      <c r="DN42" s="104"/>
      <c r="DO42" s="104"/>
      <c r="DP42" s="104"/>
      <c r="DQ42" s="104"/>
      <c r="DR42" s="104"/>
      <c r="DS42" s="104"/>
      <c r="DT42" s="104"/>
      <c r="DU42" s="104"/>
      <c r="DV42" s="104"/>
      <c r="DW42" s="104"/>
      <c r="DX42" s="104"/>
      <c r="DY42" s="104"/>
      <c r="DZ42" s="104"/>
      <c r="EA42" s="104"/>
      <c r="EB42" s="104"/>
      <c r="EC42" s="104"/>
      <c r="ED42" s="104"/>
      <c r="EE42" s="104"/>
      <c r="EF42" s="104"/>
      <c r="EG42" s="104"/>
      <c r="EH42" s="104"/>
      <c r="EI42" s="104"/>
      <c r="EJ42" s="104"/>
      <c r="EK42" s="104"/>
      <c r="EL42" s="104"/>
      <c r="EM42" s="104"/>
      <c r="EN42" s="104"/>
      <c r="EO42" s="104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4"/>
      <c r="FP42" s="104"/>
      <c r="FQ42" s="104"/>
      <c r="FR42" s="104"/>
      <c r="FS42" s="104"/>
      <c r="FT42" s="104"/>
      <c r="FU42" s="104"/>
      <c r="FV42" s="104"/>
      <c r="FW42" s="104"/>
      <c r="FX42" s="104"/>
      <c r="FY42" s="104"/>
      <c r="FZ42" s="104"/>
      <c r="GA42" s="104"/>
      <c r="GB42" s="104"/>
      <c r="GC42" s="104"/>
      <c r="GD42" s="104"/>
    </row>
    <row r="43" ht="15.75" hidden="1" customHeight="1">
      <c r="A43" s="54">
        <v>1.0</v>
      </c>
      <c r="B43" s="54" t="s">
        <v>1807</v>
      </c>
      <c r="C43" s="54" t="s">
        <v>13</v>
      </c>
      <c r="D43" s="105" t="s">
        <v>1951</v>
      </c>
      <c r="E43" s="105" t="s">
        <v>2919</v>
      </c>
      <c r="F43" s="105" t="s">
        <v>26</v>
      </c>
      <c r="G43" s="105" t="s">
        <v>1953</v>
      </c>
      <c r="H43" s="105" t="s">
        <v>1954</v>
      </c>
      <c r="I43" s="105" t="s">
        <v>1955</v>
      </c>
      <c r="J43" s="1448" t="s">
        <v>1956</v>
      </c>
      <c r="K43" s="1773">
        <v>7500.0</v>
      </c>
      <c r="L43" s="1774">
        <v>7500.015</v>
      </c>
      <c r="M43" s="247" t="s">
        <v>1815</v>
      </c>
      <c r="N43" s="1642" t="s">
        <v>1755</v>
      </c>
      <c r="O43" s="54"/>
      <c r="P43" s="1642">
        <v>45373.0</v>
      </c>
      <c r="Q43" s="105" t="s">
        <v>2892</v>
      </c>
      <c r="R43" s="105" t="s">
        <v>1957</v>
      </c>
      <c r="S43" s="1448"/>
      <c r="T43" s="1448" t="s">
        <v>2877</v>
      </c>
      <c r="U43" s="54" t="s">
        <v>883</v>
      </c>
      <c r="V43" s="54"/>
      <c r="W43" s="54" t="s">
        <v>884</v>
      </c>
      <c r="X43" s="54"/>
      <c r="Y43" s="54"/>
      <c r="Z43" s="54"/>
      <c r="AA43" s="1069"/>
      <c r="AB43" s="1069"/>
      <c r="AC43" s="104" t="s">
        <v>191</v>
      </c>
      <c r="AD43" s="360" t="s">
        <v>192</v>
      </c>
      <c r="AE43" s="360">
        <v>754282.0</v>
      </c>
      <c r="AF43" s="360">
        <v>754282.0</v>
      </c>
      <c r="AG43" s="1783">
        <v>1.0</v>
      </c>
      <c r="AH43" s="360" t="s">
        <v>96</v>
      </c>
      <c r="AI43" s="360" t="s">
        <v>96</v>
      </c>
      <c r="AJ43" s="360" t="s">
        <v>96</v>
      </c>
      <c r="AK43" s="1545">
        <v>0.0</v>
      </c>
      <c r="AL43" s="1817">
        <v>45374.0</v>
      </c>
      <c r="AM43" s="1793">
        <v>45373.0</v>
      </c>
      <c r="AN43" s="1777">
        <f t="shared" ref="AN43:AN50" si="71">IF(AM43-AL43&lt;0,0,AM43-AL43)</f>
        <v>0</v>
      </c>
      <c r="AO43" s="1778" t="str">
        <f t="shared" ref="AO43:AP43" si="70">INT(AM43-AL43)&amp;" hari "&amp;HOUR(MOD(AM43-AL43,1))&amp;" jam "&amp;MINUTE(MOD(AM43-AL43,1))&amp;" menit "&amp;SECOND(MOD(AM43-AL43,1))</f>
        <v>-1 hari 0 jam 0 menit 0</v>
      </c>
      <c r="AP43" s="1778" t="str">
        <f t="shared" si="70"/>
        <v>-45373 hari 0 jam 0 menit 0</v>
      </c>
      <c r="AQ43" s="105" t="s">
        <v>1954</v>
      </c>
      <c r="AR43" s="104" t="s">
        <v>2880</v>
      </c>
      <c r="AS43" s="303"/>
      <c r="AT43" s="303"/>
      <c r="AU43" s="303">
        <v>96000.0</v>
      </c>
      <c r="AV43" s="54" t="s">
        <v>1819</v>
      </c>
      <c r="AW43" s="303">
        <v>3.0E7</v>
      </c>
      <c r="AX43" s="1774">
        <v>7500.0</v>
      </c>
      <c r="AY43" s="1779">
        <f t="shared" ref="AY43:AY50" si="73">AX43-L43</f>
        <v>-0.015</v>
      </c>
      <c r="AZ43" s="104"/>
      <c r="BA43" s="1780">
        <v>45370.0</v>
      </c>
      <c r="BB43" s="1780">
        <v>45371.53125</v>
      </c>
      <c r="BC43" s="1780">
        <v>45371.9375</v>
      </c>
      <c r="BD43" s="1780">
        <v>45372.336805555555</v>
      </c>
      <c r="BE43" s="1780">
        <v>45373.958333333336</v>
      </c>
      <c r="BF43" s="1645">
        <f t="shared" ref="BF43:BF50" si="74">BE43-BB43</f>
        <v>2.427083333</v>
      </c>
      <c r="BG43" s="1642" t="str">
        <f t="shared" ref="BG43:BG50" si="75">INT(BE43-BB43)&amp;" hari "&amp;HOUR(MOD(BE43-BB43,1))&amp;" jam "&amp;MINUTE(MOD(BE43-BB43,1))&amp;" menit "&amp;SECOND(MOD(BE43-BB43,1))</f>
        <v>2 hari 10 jam 15 menit 0</v>
      </c>
      <c r="BH43" s="1780">
        <v>45376.61597222222</v>
      </c>
      <c r="BI43" s="1645">
        <f t="shared" ref="BI43:BI50" si="76">BH43-BE43</f>
        <v>2.657638889</v>
      </c>
      <c r="BJ43" s="1642" t="str">
        <f t="shared" ref="BJ43:BJ50" si="77">INT(BH43-BE43)&amp;" hari "&amp;HOUR(MOD(BH43-BE43,1))&amp;" jam "&amp;MINUTE(MOD(BH43-BE43,1))&amp;" menit "&amp;SECOND(MOD(BH43-BE43,1))</f>
        <v>2 hari 15 jam 47 menit 0</v>
      </c>
      <c r="BK43" s="1645">
        <f t="shared" ref="BK43:BK50" si="78">BH43-BB43</f>
        <v>5.084722222</v>
      </c>
      <c r="BL43" s="1642" t="str">
        <f t="shared" ref="BL43:BL50" si="79">INT(BH43-BB43)&amp;" hari "&amp;HOUR(MOD(BH43-BB43,1))&amp;" jam "&amp;MINUTE(MOD(BH43-BB43,1))&amp;" menit "&amp;SECOND(MOD(BH43-BB43,1))</f>
        <v>5 hari 2 jam 2 menit 0</v>
      </c>
      <c r="BM43" s="1644">
        <v>45380.208333333336</v>
      </c>
      <c r="BN43" s="1644">
        <v>45380.82986111111</v>
      </c>
      <c r="BO43" s="1644">
        <v>45380.836805555555</v>
      </c>
      <c r="BP43" s="1644">
        <v>45381.399305555555</v>
      </c>
      <c r="BQ43" s="1645">
        <f t="shared" ref="BQ43:BQ50" si="80">BP43-BM43</f>
        <v>1.190972222</v>
      </c>
      <c r="BR43" s="1642" t="str">
        <f t="shared" ref="BR43:BR50" si="81">INT(BP43-BM43)&amp;" hari "&amp;HOUR(MOD(BP43-BM43,1))&amp;" jam "&amp;MINUTE(MOD(BP43-BM43,1))&amp;" menit "&amp;SECOND(MOD(BP43-BM43,1))</f>
        <v>1 hari 4 jam 35 menit 0</v>
      </c>
      <c r="BS43" s="1645">
        <f t="shared" ref="BS43:BS50" si="82">BK43+BQ43</f>
        <v>6.275694444</v>
      </c>
      <c r="BT43" s="1642" t="str">
        <f t="shared" ref="BT43:BT50" si="83">INT(BS43)&amp;" hari "&amp;HOUR(MOD(BS43,1))&amp;" jam "&amp;MINUTE(MOD(BS43,1))&amp;" menit "&amp;SECOND(MOD(BS43,1))</f>
        <v>6 hari 6 jam 37 menit 0</v>
      </c>
      <c r="BU43" s="1642"/>
      <c r="BV43" s="1642"/>
      <c r="BW43" s="1642"/>
      <c r="BX43" s="1642"/>
      <c r="BY43" s="1785" t="s">
        <v>359</v>
      </c>
      <c r="BZ43" s="105"/>
      <c r="CA43" s="105"/>
      <c r="CB43" s="105"/>
      <c r="CC43" s="105"/>
      <c r="CD43" s="105"/>
      <c r="CE43" s="1781"/>
      <c r="CF43" s="105" t="s">
        <v>334</v>
      </c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4"/>
      <c r="CY43" s="104"/>
      <c r="CZ43" s="104"/>
      <c r="DA43" s="104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4"/>
      <c r="DN43" s="104"/>
      <c r="DO43" s="104"/>
      <c r="DP43" s="104"/>
      <c r="DQ43" s="104"/>
      <c r="DR43" s="104"/>
      <c r="DS43" s="104"/>
      <c r="DT43" s="104"/>
      <c r="DU43" s="104"/>
      <c r="DV43" s="104"/>
      <c r="DW43" s="104"/>
      <c r="DX43" s="104"/>
      <c r="DY43" s="104"/>
      <c r="DZ43" s="104"/>
      <c r="EA43" s="104"/>
      <c r="EB43" s="104"/>
      <c r="EC43" s="104"/>
      <c r="ED43" s="104"/>
      <c r="EE43" s="104"/>
      <c r="EF43" s="104"/>
      <c r="EG43" s="104"/>
      <c r="EH43" s="104"/>
      <c r="EI43" s="104"/>
      <c r="EJ43" s="104"/>
      <c r="EK43" s="104"/>
      <c r="EL43" s="104"/>
      <c r="EM43" s="104"/>
      <c r="EN43" s="104"/>
      <c r="EO43" s="104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4"/>
      <c r="FP43" s="104"/>
      <c r="FQ43" s="104"/>
      <c r="FR43" s="104"/>
      <c r="FS43" s="104"/>
      <c r="FT43" s="104"/>
      <c r="FU43" s="104"/>
      <c r="FV43" s="104"/>
      <c r="FW43" s="104"/>
      <c r="FX43" s="104"/>
      <c r="FY43" s="104"/>
      <c r="FZ43" s="104"/>
      <c r="GA43" s="104"/>
      <c r="GB43" s="104"/>
      <c r="GC43" s="104"/>
      <c r="GD43" s="104"/>
    </row>
    <row r="44" ht="15.75" hidden="1" customHeight="1">
      <c r="A44" s="54">
        <v>2.0</v>
      </c>
      <c r="B44" s="54" t="s">
        <v>1807</v>
      </c>
      <c r="C44" s="54" t="s">
        <v>13</v>
      </c>
      <c r="D44" s="105" t="s">
        <v>1951</v>
      </c>
      <c r="E44" s="105" t="s">
        <v>2919</v>
      </c>
      <c r="F44" s="105" t="s">
        <v>26</v>
      </c>
      <c r="G44" s="105" t="s">
        <v>1953</v>
      </c>
      <c r="H44" s="105" t="s">
        <v>1954</v>
      </c>
      <c r="I44" s="105" t="s">
        <v>1959</v>
      </c>
      <c r="J44" s="1448" t="s">
        <v>1960</v>
      </c>
      <c r="K44" s="1773">
        <v>7500.0</v>
      </c>
      <c r="L44" s="1774">
        <v>7501.964</v>
      </c>
      <c r="M44" s="247" t="s">
        <v>1815</v>
      </c>
      <c r="N44" s="1642" t="s">
        <v>1755</v>
      </c>
      <c r="O44" s="54"/>
      <c r="P44" s="1787">
        <v>45378.0</v>
      </c>
      <c r="Q44" s="105" t="s">
        <v>2892</v>
      </c>
      <c r="R44" s="105" t="s">
        <v>1957</v>
      </c>
      <c r="S44" s="1448"/>
      <c r="T44" s="1448" t="s">
        <v>2877</v>
      </c>
      <c r="U44" s="54" t="s">
        <v>883</v>
      </c>
      <c r="V44" s="54"/>
      <c r="W44" s="54" t="s">
        <v>884</v>
      </c>
      <c r="X44" s="54"/>
      <c r="Y44" s="1069"/>
      <c r="Z44" s="1069"/>
      <c r="AA44" s="1069"/>
      <c r="AB44" s="1069"/>
      <c r="AC44" s="104" t="s">
        <v>191</v>
      </c>
      <c r="AD44" s="360" t="s">
        <v>192</v>
      </c>
      <c r="AE44" s="360">
        <v>747672.02</v>
      </c>
      <c r="AF44" s="360">
        <v>747672.02</v>
      </c>
      <c r="AG44" s="1783">
        <v>1.0</v>
      </c>
      <c r="AH44" s="360" t="s">
        <v>96</v>
      </c>
      <c r="AI44" s="360" t="s">
        <v>96</v>
      </c>
      <c r="AJ44" s="360" t="s">
        <v>96</v>
      </c>
      <c r="AK44" s="1545">
        <v>0.0</v>
      </c>
      <c r="AL44" s="1793">
        <v>45378.0</v>
      </c>
      <c r="AM44" s="1793">
        <v>45378.0</v>
      </c>
      <c r="AN44" s="1777">
        <f t="shared" si="71"/>
        <v>0</v>
      </c>
      <c r="AO44" s="1778" t="str">
        <f t="shared" ref="AO44:AP44" si="72">INT(AM44-AL44)&amp;" hari "&amp;HOUR(MOD(AM44-AL44,1))&amp;" jam "&amp;MINUTE(MOD(AM44-AL44,1))&amp;" menit "&amp;SECOND(MOD(AM44-AL44,1))</f>
        <v>0 hari 0 jam 0 menit 0</v>
      </c>
      <c r="AP44" s="1778" t="str">
        <f t="shared" si="72"/>
        <v>-45378 hari 0 jam 0 menit 0</v>
      </c>
      <c r="AQ44" s="105" t="s">
        <v>1954</v>
      </c>
      <c r="AR44" s="104" t="s">
        <v>2880</v>
      </c>
      <c r="AS44" s="303"/>
      <c r="AT44" s="303"/>
      <c r="AU44" s="303">
        <v>95090.0</v>
      </c>
      <c r="AV44" s="54" t="s">
        <v>1961</v>
      </c>
      <c r="AW44" s="303">
        <v>3.0E7</v>
      </c>
      <c r="AX44" s="1774">
        <v>7500.0</v>
      </c>
      <c r="AY44" s="1779">
        <f t="shared" si="73"/>
        <v>-1.964</v>
      </c>
      <c r="AZ44" s="104"/>
      <c r="BA44" s="1780">
        <v>45370.0</v>
      </c>
      <c r="BB44" s="1780">
        <v>45373.791666666664</v>
      </c>
      <c r="BC44" s="1780">
        <v>45376.34722222222</v>
      </c>
      <c r="BD44" s="1780">
        <v>45376.479166666664</v>
      </c>
      <c r="BE44" s="1780">
        <v>45378.118055555555</v>
      </c>
      <c r="BF44" s="1645">
        <f t="shared" si="74"/>
        <v>4.326388889</v>
      </c>
      <c r="BG44" s="1642" t="str">
        <f t="shared" si="75"/>
        <v>4 hari 7 jam 50 menit 0</v>
      </c>
      <c r="BH44" s="1780">
        <v>45378.44930555556</v>
      </c>
      <c r="BI44" s="1645">
        <f t="shared" si="76"/>
        <v>0.33125</v>
      </c>
      <c r="BJ44" s="1642" t="str">
        <f t="shared" si="77"/>
        <v>0 hari 7 jam 57 menit 0</v>
      </c>
      <c r="BK44" s="1645">
        <f t="shared" si="78"/>
        <v>4.657638889</v>
      </c>
      <c r="BL44" s="1642" t="str">
        <f t="shared" si="79"/>
        <v>4 hari 15 jam 47 menit 0</v>
      </c>
      <c r="BM44" s="1814">
        <v>45384.05902777778</v>
      </c>
      <c r="BN44" s="1814">
        <v>45384.20138888889</v>
      </c>
      <c r="BO44" s="1814">
        <v>45384.20138888889</v>
      </c>
      <c r="BP44" s="1814">
        <v>45384.625</v>
      </c>
      <c r="BQ44" s="1645">
        <f t="shared" si="80"/>
        <v>0.5659722222</v>
      </c>
      <c r="BR44" s="1642" t="str">
        <f t="shared" si="81"/>
        <v>0 hari 13 jam 35 menit 0</v>
      </c>
      <c r="BS44" s="1645">
        <f t="shared" si="82"/>
        <v>5.223611111</v>
      </c>
      <c r="BT44" s="1642" t="str">
        <f t="shared" si="83"/>
        <v>5 hari 5 jam 22 menit 0</v>
      </c>
      <c r="BU44" s="1642"/>
      <c r="BV44" s="1642"/>
      <c r="BW44" s="1642"/>
      <c r="BX44" s="1642"/>
      <c r="BY44" s="1785" t="s">
        <v>359</v>
      </c>
      <c r="BZ44" s="105"/>
      <c r="CA44" s="105"/>
      <c r="CB44" s="105"/>
      <c r="CC44" s="105"/>
      <c r="CD44" s="105"/>
      <c r="CE44" s="1781"/>
      <c r="CF44" s="105" t="s">
        <v>334</v>
      </c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4"/>
      <c r="CY44" s="104"/>
      <c r="CZ44" s="104"/>
      <c r="DA44" s="104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4"/>
      <c r="DN44" s="104"/>
      <c r="DO44" s="104"/>
      <c r="DP44" s="104"/>
      <c r="DQ44" s="104"/>
      <c r="DR44" s="104"/>
      <c r="DS44" s="104"/>
      <c r="DT44" s="104"/>
      <c r="DU44" s="104"/>
      <c r="DV44" s="104"/>
      <c r="DW44" s="104"/>
      <c r="DX44" s="104"/>
      <c r="DY44" s="104"/>
      <c r="DZ44" s="104"/>
      <c r="EA44" s="104"/>
      <c r="EB44" s="104"/>
      <c r="EC44" s="104"/>
      <c r="ED44" s="104"/>
      <c r="EE44" s="104"/>
      <c r="EF44" s="104"/>
      <c r="EG44" s="104"/>
      <c r="EH44" s="104"/>
      <c r="EI44" s="104"/>
      <c r="EJ44" s="104"/>
      <c r="EK44" s="104"/>
      <c r="EL44" s="104"/>
      <c r="EM44" s="104"/>
      <c r="EN44" s="104"/>
      <c r="EO44" s="104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4"/>
      <c r="FP44" s="104"/>
      <c r="FQ44" s="104"/>
      <c r="FR44" s="104"/>
      <c r="FS44" s="104"/>
      <c r="FT44" s="104"/>
      <c r="FU44" s="104"/>
      <c r="FV44" s="104"/>
      <c r="FW44" s="104"/>
      <c r="FX44" s="104"/>
      <c r="FY44" s="104"/>
      <c r="FZ44" s="104"/>
      <c r="GA44" s="104"/>
      <c r="GB44" s="104"/>
      <c r="GC44" s="104"/>
      <c r="GD44" s="104"/>
    </row>
    <row r="45" ht="15.75" hidden="1" customHeight="1">
      <c r="A45" s="54">
        <v>3.0</v>
      </c>
      <c r="B45" s="54" t="s">
        <v>1807</v>
      </c>
      <c r="C45" s="54" t="s">
        <v>13</v>
      </c>
      <c r="D45" s="105" t="s">
        <v>1951</v>
      </c>
      <c r="E45" s="105" t="s">
        <v>2919</v>
      </c>
      <c r="F45" s="105" t="s">
        <v>26</v>
      </c>
      <c r="G45" s="105" t="s">
        <v>1953</v>
      </c>
      <c r="H45" s="105" t="s">
        <v>1954</v>
      </c>
      <c r="I45" s="105" t="s">
        <v>1962</v>
      </c>
      <c r="J45" s="1448" t="s">
        <v>1963</v>
      </c>
      <c r="K45" s="1773">
        <v>7500.0</v>
      </c>
      <c r="L45" s="1774">
        <v>7509.2</v>
      </c>
      <c r="M45" s="247" t="s">
        <v>1815</v>
      </c>
      <c r="N45" s="1642" t="s">
        <v>1755</v>
      </c>
      <c r="O45" s="54"/>
      <c r="P45" s="1642">
        <v>45385.0</v>
      </c>
      <c r="Q45" s="105" t="s">
        <v>2920</v>
      </c>
      <c r="R45" s="105" t="s">
        <v>1957</v>
      </c>
      <c r="S45" s="1448"/>
      <c r="T45" s="1448" t="s">
        <v>2877</v>
      </c>
      <c r="U45" s="54" t="s">
        <v>883</v>
      </c>
      <c r="V45" s="54"/>
      <c r="W45" s="54" t="s">
        <v>884</v>
      </c>
      <c r="X45" s="54"/>
      <c r="Y45" s="1069"/>
      <c r="Z45" s="1069"/>
      <c r="AA45" s="1069"/>
      <c r="AB45" s="1069"/>
      <c r="AC45" s="104" t="s">
        <v>191</v>
      </c>
      <c r="AD45" s="360" t="s">
        <v>192</v>
      </c>
      <c r="AE45" s="360">
        <v>739338.0</v>
      </c>
      <c r="AF45" s="360">
        <v>739338.0</v>
      </c>
      <c r="AG45" s="1783">
        <v>1.0</v>
      </c>
      <c r="AH45" s="360" t="s">
        <v>96</v>
      </c>
      <c r="AI45" s="360" t="s">
        <v>96</v>
      </c>
      <c r="AJ45" s="360" t="s">
        <v>96</v>
      </c>
      <c r="AK45" s="1545">
        <v>0.0</v>
      </c>
      <c r="AL45" s="1793">
        <v>45385.0</v>
      </c>
      <c r="AM45" s="1793">
        <v>45385.0</v>
      </c>
      <c r="AN45" s="1777">
        <f t="shared" si="71"/>
        <v>0</v>
      </c>
      <c r="AO45" s="1778" t="str">
        <f t="shared" ref="AO45:AP45" si="84">INT(AM45-AL45)&amp;" hari "&amp;HOUR(MOD(AM45-AL45,1))&amp;" jam "&amp;MINUTE(MOD(AM45-AL45,1))&amp;" menit "&amp;SECOND(MOD(AM45-AL45,1))</f>
        <v>0 hari 0 jam 0 menit 0</v>
      </c>
      <c r="AP45" s="1778" t="str">
        <f t="shared" si="84"/>
        <v>-45385 hari 0 jam 0 menit 0</v>
      </c>
      <c r="AQ45" s="105" t="s">
        <v>1954</v>
      </c>
      <c r="AR45" s="104" t="s">
        <v>2880</v>
      </c>
      <c r="AS45" s="1069"/>
      <c r="AT45" s="1069"/>
      <c r="AU45" s="303">
        <v>95090.0</v>
      </c>
      <c r="AV45" s="54" t="s">
        <v>276</v>
      </c>
      <c r="AW45" s="1069" t="s">
        <v>276</v>
      </c>
      <c r="AX45" s="1774">
        <v>7500.0</v>
      </c>
      <c r="AY45" s="1779">
        <f t="shared" si="73"/>
        <v>-9.2</v>
      </c>
      <c r="AZ45" s="104"/>
      <c r="BA45" s="1780">
        <v>45371.0</v>
      </c>
      <c r="BB45" s="1780">
        <v>45379.23611111111</v>
      </c>
      <c r="BC45" s="1780">
        <v>45383.493055555555</v>
      </c>
      <c r="BD45" s="1780">
        <v>45383.993055555555</v>
      </c>
      <c r="BE45" s="1780">
        <v>45385.583333333336</v>
      </c>
      <c r="BF45" s="1645">
        <f t="shared" si="74"/>
        <v>6.347222222</v>
      </c>
      <c r="BG45" s="1642" t="str">
        <f t="shared" si="75"/>
        <v>6 hari 8 jam 20 menit 0</v>
      </c>
      <c r="BH45" s="1780">
        <v>45385.836805555555</v>
      </c>
      <c r="BI45" s="1645">
        <f t="shared" si="76"/>
        <v>0.2534722222</v>
      </c>
      <c r="BJ45" s="1642" t="str">
        <f t="shared" si="77"/>
        <v>0 hari 6 jam 5 menit 0</v>
      </c>
      <c r="BK45" s="1645">
        <f t="shared" si="78"/>
        <v>6.600694444</v>
      </c>
      <c r="BL45" s="1642" t="str">
        <f t="shared" si="79"/>
        <v>6 hari 14 jam 25 menit 0</v>
      </c>
      <c r="BM45" s="1814">
        <v>45389.23611111111</v>
      </c>
      <c r="BN45" s="1814">
        <v>45389.614583333336</v>
      </c>
      <c r="BO45" s="1814">
        <v>45389.635416666664</v>
      </c>
      <c r="BP45" s="1814">
        <v>45390.03472222222</v>
      </c>
      <c r="BQ45" s="1645">
        <f t="shared" si="80"/>
        <v>0.7986111111</v>
      </c>
      <c r="BR45" s="1642" t="str">
        <f t="shared" si="81"/>
        <v>0 hari 19 jam 10 menit 0</v>
      </c>
      <c r="BS45" s="1645">
        <f t="shared" si="82"/>
        <v>7.399305556</v>
      </c>
      <c r="BT45" s="1642" t="str">
        <f t="shared" si="83"/>
        <v>7 hari 9 jam 35 menit 0</v>
      </c>
      <c r="BU45" s="1642"/>
      <c r="BV45" s="1642"/>
      <c r="BW45" s="1642"/>
      <c r="BX45" s="1642"/>
      <c r="BY45" s="1785" t="s">
        <v>359</v>
      </c>
      <c r="BZ45" s="105"/>
      <c r="CA45" s="105"/>
      <c r="CB45" s="105"/>
      <c r="CC45" s="105"/>
      <c r="CD45" s="105"/>
      <c r="CE45" s="1781"/>
      <c r="CF45" s="105" t="s">
        <v>334</v>
      </c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4"/>
      <c r="CY45" s="104"/>
      <c r="CZ45" s="104"/>
      <c r="DA45" s="104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4"/>
      <c r="DN45" s="104"/>
      <c r="DO45" s="104"/>
      <c r="DP45" s="104"/>
      <c r="DQ45" s="104"/>
      <c r="DR45" s="104"/>
      <c r="DS45" s="104"/>
      <c r="DT45" s="104"/>
      <c r="DU45" s="104"/>
      <c r="DV45" s="104"/>
      <c r="DW45" s="104"/>
      <c r="DX45" s="104"/>
      <c r="DY45" s="104"/>
      <c r="DZ45" s="104"/>
      <c r="EA45" s="104"/>
      <c r="EB45" s="104"/>
      <c r="EC45" s="104"/>
      <c r="ED45" s="104"/>
      <c r="EE45" s="104"/>
      <c r="EF45" s="104"/>
      <c r="EG45" s="104"/>
      <c r="EH45" s="104"/>
      <c r="EI45" s="104"/>
      <c r="EJ45" s="104"/>
      <c r="EK45" s="104"/>
      <c r="EL45" s="104"/>
      <c r="EM45" s="104"/>
      <c r="EN45" s="104"/>
      <c r="EO45" s="104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4"/>
      <c r="FO45" s="104"/>
      <c r="FP45" s="104"/>
      <c r="FQ45" s="104"/>
      <c r="FR45" s="104"/>
      <c r="FS45" s="104"/>
      <c r="FT45" s="104"/>
      <c r="FU45" s="104"/>
      <c r="FV45" s="104"/>
      <c r="FW45" s="104"/>
      <c r="FX45" s="104"/>
      <c r="FY45" s="104"/>
      <c r="FZ45" s="104"/>
      <c r="GA45" s="104"/>
      <c r="GB45" s="104"/>
      <c r="GC45" s="104"/>
      <c r="GD45" s="104"/>
    </row>
    <row r="46" ht="15.75" hidden="1" customHeight="1">
      <c r="A46" s="54">
        <v>4.0</v>
      </c>
      <c r="B46" s="54" t="s">
        <v>1807</v>
      </c>
      <c r="C46" s="54" t="s">
        <v>13</v>
      </c>
      <c r="D46" s="105" t="s">
        <v>1951</v>
      </c>
      <c r="E46" s="105" t="s">
        <v>2919</v>
      </c>
      <c r="F46" s="105" t="s">
        <v>26</v>
      </c>
      <c r="G46" s="105" t="s">
        <v>1953</v>
      </c>
      <c r="H46" s="247" t="s">
        <v>1954</v>
      </c>
      <c r="I46" s="105" t="s">
        <v>1964</v>
      </c>
      <c r="J46" s="247" t="s">
        <v>1965</v>
      </c>
      <c r="K46" s="1773">
        <v>7500.0</v>
      </c>
      <c r="L46" s="1774">
        <v>7543.938</v>
      </c>
      <c r="M46" s="247" t="s">
        <v>1815</v>
      </c>
      <c r="N46" s="1642" t="s">
        <v>1755</v>
      </c>
      <c r="O46" s="54"/>
      <c r="P46" s="1642">
        <v>45380.0</v>
      </c>
      <c r="Q46" s="105" t="s">
        <v>2892</v>
      </c>
      <c r="R46" s="105" t="s">
        <v>1957</v>
      </c>
      <c r="S46" s="1448"/>
      <c r="T46" s="1448" t="s">
        <v>2877</v>
      </c>
      <c r="U46" s="54" t="s">
        <v>883</v>
      </c>
      <c r="V46" s="54"/>
      <c r="W46" s="54" t="s">
        <v>884</v>
      </c>
      <c r="X46" s="54"/>
      <c r="Y46" s="1069"/>
      <c r="Z46" s="1069"/>
      <c r="AA46" s="1069"/>
      <c r="AB46" s="1069"/>
      <c r="AC46" s="104" t="s">
        <v>191</v>
      </c>
      <c r="AD46" s="360" t="s">
        <v>192</v>
      </c>
      <c r="AE46" s="360">
        <v>735579.2</v>
      </c>
      <c r="AF46" s="360">
        <v>735579.2</v>
      </c>
      <c r="AG46" s="1783">
        <v>1.0</v>
      </c>
      <c r="AH46" s="360" t="s">
        <v>96</v>
      </c>
      <c r="AI46" s="360" t="s">
        <v>96</v>
      </c>
      <c r="AJ46" s="360" t="s">
        <v>96</v>
      </c>
      <c r="AK46" s="1545">
        <v>0.0</v>
      </c>
      <c r="AL46" s="1793">
        <v>45380.0</v>
      </c>
      <c r="AM46" s="1793">
        <v>45380.0</v>
      </c>
      <c r="AN46" s="1777">
        <f t="shared" si="71"/>
        <v>0</v>
      </c>
      <c r="AO46" s="1778" t="str">
        <f t="shared" ref="AO46:AP46" si="85">INT(AM46-AL46)&amp;" hari "&amp;HOUR(MOD(AM46-AL46,1))&amp;" jam "&amp;MINUTE(MOD(AM46-AL46,1))&amp;" menit "&amp;SECOND(MOD(AM46-AL46,1))</f>
        <v>0 hari 0 jam 0 menit 0</v>
      </c>
      <c r="AP46" s="1778" t="str">
        <f t="shared" si="85"/>
        <v>-45380 hari 0 jam 0 menit 0</v>
      </c>
      <c r="AQ46" s="247" t="s">
        <v>1954</v>
      </c>
      <c r="AR46" s="104" t="s">
        <v>2880</v>
      </c>
      <c r="AS46" s="303"/>
      <c r="AT46" s="303"/>
      <c r="AU46" s="303">
        <v>104099.0</v>
      </c>
      <c r="AV46" s="54" t="s">
        <v>1961</v>
      </c>
      <c r="AW46" s="303">
        <v>3.0E7</v>
      </c>
      <c r="AX46" s="1774">
        <v>7500.0</v>
      </c>
      <c r="AY46" s="1779">
        <f t="shared" si="73"/>
        <v>-43.938</v>
      </c>
      <c r="AZ46" s="104"/>
      <c r="BA46" s="1780">
        <v>45369.0</v>
      </c>
      <c r="BB46" s="1780">
        <v>45375.57638888889</v>
      </c>
      <c r="BC46" s="1780">
        <v>45378.60763888889</v>
      </c>
      <c r="BD46" s="1780">
        <v>45378.822916666664</v>
      </c>
      <c r="BE46" s="1780">
        <v>45380.166666666664</v>
      </c>
      <c r="BF46" s="1645">
        <f t="shared" si="74"/>
        <v>4.590277778</v>
      </c>
      <c r="BG46" s="1642" t="str">
        <f t="shared" si="75"/>
        <v>4 hari 14 jam 10 menit 0</v>
      </c>
      <c r="BH46" s="1780">
        <v>45380.77847222222</v>
      </c>
      <c r="BI46" s="1645">
        <f t="shared" si="76"/>
        <v>0.6118055556</v>
      </c>
      <c r="BJ46" s="1642" t="str">
        <f t="shared" si="77"/>
        <v>0 hari 14 jam 41 menit 0</v>
      </c>
      <c r="BK46" s="1645">
        <f t="shared" si="78"/>
        <v>5.202083333</v>
      </c>
      <c r="BL46" s="1642" t="str">
        <f t="shared" si="79"/>
        <v>5 hari 4 jam 51 menit 0</v>
      </c>
      <c r="BM46" s="1814">
        <v>45384.125</v>
      </c>
      <c r="BN46" s="1814">
        <v>45384.15277777778</v>
      </c>
      <c r="BO46" s="1814">
        <v>45384.15625</v>
      </c>
      <c r="BP46" s="1814">
        <v>45385.0</v>
      </c>
      <c r="BQ46" s="1645">
        <f t="shared" si="80"/>
        <v>0.875</v>
      </c>
      <c r="BR46" s="1642" t="str">
        <f t="shared" si="81"/>
        <v>0 hari 21 jam 0 menit 0</v>
      </c>
      <c r="BS46" s="1645">
        <f t="shared" si="82"/>
        <v>6.077083333</v>
      </c>
      <c r="BT46" s="1642" t="str">
        <f t="shared" si="83"/>
        <v>6 hari 1 jam 51 menit 0</v>
      </c>
      <c r="BU46" s="1642"/>
      <c r="BV46" s="1642"/>
      <c r="BW46" s="1642"/>
      <c r="BX46" s="1642"/>
      <c r="BY46" s="1785" t="s">
        <v>359</v>
      </c>
      <c r="BZ46" s="105"/>
      <c r="CA46" s="105"/>
      <c r="CB46" s="105"/>
      <c r="CC46" s="105"/>
      <c r="CD46" s="105"/>
      <c r="CE46" s="1781"/>
      <c r="CF46" s="105" t="s">
        <v>334</v>
      </c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4"/>
      <c r="CY46" s="104"/>
      <c r="CZ46" s="104"/>
      <c r="DA46" s="104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4"/>
      <c r="DN46" s="104"/>
      <c r="DO46" s="104"/>
      <c r="DP46" s="104"/>
      <c r="DQ46" s="104"/>
      <c r="DR46" s="104"/>
      <c r="DS46" s="104"/>
      <c r="DT46" s="104"/>
      <c r="DU46" s="104"/>
      <c r="DV46" s="104"/>
      <c r="DW46" s="104"/>
      <c r="DX46" s="104"/>
      <c r="DY46" s="104"/>
      <c r="DZ46" s="104"/>
      <c r="EA46" s="104"/>
      <c r="EB46" s="104"/>
      <c r="EC46" s="104"/>
      <c r="ED46" s="104"/>
      <c r="EE46" s="104"/>
      <c r="EF46" s="104"/>
      <c r="EG46" s="104"/>
      <c r="EH46" s="104"/>
      <c r="EI46" s="104"/>
      <c r="EJ46" s="104"/>
      <c r="EK46" s="104"/>
      <c r="EL46" s="104"/>
      <c r="EM46" s="104"/>
      <c r="EN46" s="104"/>
      <c r="EO46" s="104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4"/>
      <c r="FO46" s="104"/>
      <c r="FP46" s="104"/>
      <c r="FQ46" s="104"/>
      <c r="FR46" s="104"/>
      <c r="FS46" s="104"/>
      <c r="FT46" s="104"/>
      <c r="FU46" s="104"/>
      <c r="FV46" s="104"/>
      <c r="FW46" s="104"/>
      <c r="FX46" s="104"/>
      <c r="FY46" s="104"/>
      <c r="FZ46" s="104"/>
      <c r="GA46" s="104"/>
      <c r="GB46" s="104"/>
      <c r="GC46" s="104"/>
      <c r="GD46" s="104"/>
    </row>
    <row r="47" ht="15.75" hidden="1" customHeight="1">
      <c r="A47" s="54">
        <v>5.0</v>
      </c>
      <c r="B47" s="54" t="s">
        <v>1807</v>
      </c>
      <c r="C47" s="54" t="s">
        <v>13</v>
      </c>
      <c r="D47" s="105" t="s">
        <v>1951</v>
      </c>
      <c r="E47" s="105" t="s">
        <v>1928</v>
      </c>
      <c r="F47" s="247" t="s">
        <v>18</v>
      </c>
      <c r="G47" s="247" t="s">
        <v>1929</v>
      </c>
      <c r="H47" s="247" t="s">
        <v>1848</v>
      </c>
      <c r="I47" s="105" t="s">
        <v>736</v>
      </c>
      <c r="J47" s="1448" t="s">
        <v>1966</v>
      </c>
      <c r="K47" s="1773">
        <v>5000.0</v>
      </c>
      <c r="L47" s="1774">
        <v>4928.395</v>
      </c>
      <c r="M47" s="247" t="s">
        <v>1815</v>
      </c>
      <c r="N47" s="1642" t="s">
        <v>1755</v>
      </c>
      <c r="O47" s="54"/>
      <c r="P47" s="1642">
        <v>45379.0</v>
      </c>
      <c r="Q47" s="105" t="s">
        <v>2892</v>
      </c>
      <c r="R47" s="247" t="s">
        <v>1931</v>
      </c>
      <c r="S47" s="1448"/>
      <c r="T47" s="1448" t="s">
        <v>2877</v>
      </c>
      <c r="U47" s="54" t="s">
        <v>883</v>
      </c>
      <c r="V47" s="54"/>
      <c r="W47" s="54" t="s">
        <v>884</v>
      </c>
      <c r="X47" s="54"/>
      <c r="Y47" s="1069"/>
      <c r="Z47" s="1069"/>
      <c r="AA47" s="1069"/>
      <c r="AB47" s="1069"/>
      <c r="AC47" s="104" t="s">
        <v>191</v>
      </c>
      <c r="AD47" s="360" t="s">
        <v>192</v>
      </c>
      <c r="AE47" s="360">
        <v>994924.0</v>
      </c>
      <c r="AF47" s="360">
        <v>994924.0</v>
      </c>
      <c r="AG47" s="360" t="s">
        <v>2921</v>
      </c>
      <c r="AH47" s="1783">
        <v>0.5</v>
      </c>
      <c r="AI47" s="1783">
        <v>-0.5</v>
      </c>
      <c r="AJ47" s="360" t="s">
        <v>96</v>
      </c>
      <c r="AK47" s="1069">
        <v>1.5E9</v>
      </c>
      <c r="AL47" s="1817">
        <v>45373.0</v>
      </c>
      <c r="AM47" s="1793">
        <v>45379.0</v>
      </c>
      <c r="AN47" s="1777">
        <f t="shared" si="71"/>
        <v>6</v>
      </c>
      <c r="AO47" s="1778" t="str">
        <f t="shared" ref="AO47:AP47" si="86">INT(AM47-AL47)&amp;" hari "&amp;HOUR(MOD(AM47-AL47,1))&amp;" jam "&amp;MINUTE(MOD(AM47-AL47,1))&amp;" menit "&amp;SECOND(MOD(AM47-AL47,1))</f>
        <v>6 hari 0 jam 0 menit 0</v>
      </c>
      <c r="AP47" s="1778" t="str">
        <f t="shared" si="86"/>
        <v>-45373 hari 0 jam 0 menit 0</v>
      </c>
      <c r="AQ47" s="247" t="s">
        <v>1848</v>
      </c>
      <c r="AR47" s="104" t="s">
        <v>2880</v>
      </c>
      <c r="AS47" s="303"/>
      <c r="AT47" s="303"/>
      <c r="AU47" s="303">
        <v>117117.0</v>
      </c>
      <c r="AV47" s="54" t="s">
        <v>1967</v>
      </c>
      <c r="AW47" s="303">
        <v>2.5E7</v>
      </c>
      <c r="AX47" s="1774">
        <v>5000.0</v>
      </c>
      <c r="AY47" s="1779">
        <f t="shared" si="73"/>
        <v>71.605</v>
      </c>
      <c r="AZ47" s="104"/>
      <c r="BA47" s="1780">
        <v>45372.0</v>
      </c>
      <c r="BB47" s="1780">
        <v>45377.333333333336</v>
      </c>
      <c r="BC47" s="1780">
        <v>45377.375</v>
      </c>
      <c r="BD47" s="1780">
        <v>45377.54513888889</v>
      </c>
      <c r="BE47" s="1780">
        <v>45379.04513888889</v>
      </c>
      <c r="BF47" s="1645">
        <f t="shared" si="74"/>
        <v>1.711805556</v>
      </c>
      <c r="BG47" s="1642" t="str">
        <f t="shared" si="75"/>
        <v>1 hari 17 jam 5 menit 0</v>
      </c>
      <c r="BH47" s="1780">
        <v>45379.78055555555</v>
      </c>
      <c r="BI47" s="1645">
        <f t="shared" si="76"/>
        <v>0.7354166667</v>
      </c>
      <c r="BJ47" s="1642" t="str">
        <f t="shared" si="77"/>
        <v>0 hari 17 jam 39 menit 0</v>
      </c>
      <c r="BK47" s="1645">
        <f t="shared" si="78"/>
        <v>2.447222222</v>
      </c>
      <c r="BL47" s="1642" t="str">
        <f t="shared" si="79"/>
        <v>2 hari 10 jam 44 menit 0</v>
      </c>
      <c r="BM47" s="1814">
        <v>45385.166666666664</v>
      </c>
      <c r="BN47" s="1814">
        <v>45385.4375</v>
      </c>
      <c r="BO47" s="1814">
        <v>45385.4375</v>
      </c>
      <c r="BP47" s="1814">
        <v>45385.694444444445</v>
      </c>
      <c r="BQ47" s="1645">
        <f t="shared" si="80"/>
        <v>0.5277777778</v>
      </c>
      <c r="BR47" s="1642" t="str">
        <f t="shared" si="81"/>
        <v>0 hari 12 jam 40 menit 0</v>
      </c>
      <c r="BS47" s="1645">
        <f t="shared" si="82"/>
        <v>2.975</v>
      </c>
      <c r="BT47" s="1642" t="str">
        <f t="shared" si="83"/>
        <v>2 hari 23 jam 24 menit 0</v>
      </c>
      <c r="BU47" s="1642"/>
      <c r="BV47" s="1642"/>
      <c r="BW47" s="1642"/>
      <c r="BX47" s="1642"/>
      <c r="BY47" s="1785" t="s">
        <v>359</v>
      </c>
      <c r="BZ47" s="105"/>
      <c r="CA47" s="105"/>
      <c r="CB47" s="105"/>
      <c r="CC47" s="105"/>
      <c r="CD47" s="105"/>
      <c r="CE47" s="1781"/>
      <c r="CF47" s="105" t="s">
        <v>1224</v>
      </c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4"/>
      <c r="CY47" s="104"/>
      <c r="CZ47" s="104"/>
      <c r="DA47" s="104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4"/>
      <c r="DN47" s="104"/>
      <c r="DO47" s="104"/>
      <c r="DP47" s="104"/>
      <c r="DQ47" s="104"/>
      <c r="DR47" s="104"/>
      <c r="DS47" s="104"/>
      <c r="DT47" s="104"/>
      <c r="DU47" s="104"/>
      <c r="DV47" s="104"/>
      <c r="DW47" s="104"/>
      <c r="DX47" s="104"/>
      <c r="DY47" s="104"/>
      <c r="DZ47" s="104"/>
      <c r="EA47" s="104"/>
      <c r="EB47" s="104"/>
      <c r="EC47" s="104"/>
      <c r="ED47" s="104"/>
      <c r="EE47" s="104"/>
      <c r="EF47" s="104"/>
      <c r="EG47" s="104"/>
      <c r="EH47" s="104"/>
      <c r="EI47" s="104"/>
      <c r="EJ47" s="104"/>
      <c r="EK47" s="104"/>
      <c r="EL47" s="104"/>
      <c r="EM47" s="104"/>
      <c r="EN47" s="104"/>
      <c r="EO47" s="104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4"/>
      <c r="FO47" s="104"/>
      <c r="FP47" s="104"/>
      <c r="FQ47" s="104"/>
      <c r="FR47" s="104"/>
      <c r="FS47" s="104"/>
      <c r="FT47" s="104"/>
      <c r="FU47" s="104"/>
      <c r="FV47" s="104"/>
      <c r="FW47" s="104"/>
      <c r="FX47" s="104"/>
      <c r="FY47" s="104"/>
      <c r="FZ47" s="104"/>
      <c r="GA47" s="104"/>
      <c r="GB47" s="104"/>
      <c r="GC47" s="104"/>
      <c r="GD47" s="104"/>
    </row>
    <row r="48" ht="15.75" hidden="1" customHeight="1">
      <c r="A48" s="54">
        <v>6.0</v>
      </c>
      <c r="B48" s="54" t="s">
        <v>1807</v>
      </c>
      <c r="C48" s="54" t="s">
        <v>13</v>
      </c>
      <c r="D48" s="105" t="s">
        <v>1951</v>
      </c>
      <c r="E48" s="247" t="s">
        <v>2922</v>
      </c>
      <c r="F48" s="247" t="s">
        <v>1969</v>
      </c>
      <c r="G48" s="247" t="s">
        <v>1970</v>
      </c>
      <c r="H48" s="247" t="s">
        <v>1971</v>
      </c>
      <c r="I48" s="105" t="s">
        <v>1972</v>
      </c>
      <c r="J48" s="1448" t="s">
        <v>1973</v>
      </c>
      <c r="K48" s="1773">
        <v>7500.0</v>
      </c>
      <c r="L48" s="1774">
        <v>7504.047</v>
      </c>
      <c r="M48" s="247" t="s">
        <v>1815</v>
      </c>
      <c r="N48" s="1642" t="s">
        <v>1755</v>
      </c>
      <c r="O48" s="54"/>
      <c r="P48" s="1642">
        <v>45382.0</v>
      </c>
      <c r="Q48" s="105" t="s">
        <v>2892</v>
      </c>
      <c r="R48" s="247" t="s">
        <v>1974</v>
      </c>
      <c r="S48" s="1448"/>
      <c r="T48" s="1448" t="s">
        <v>2877</v>
      </c>
      <c r="U48" s="54" t="s">
        <v>883</v>
      </c>
      <c r="V48" s="54"/>
      <c r="W48" s="54" t="s">
        <v>884</v>
      </c>
      <c r="X48" s="54"/>
      <c r="Y48" s="1069"/>
      <c r="Z48" s="1069"/>
      <c r="AA48" s="1069"/>
      <c r="AB48" s="1069"/>
      <c r="AC48" s="104" t="s">
        <v>191</v>
      </c>
      <c r="AD48" s="360" t="s">
        <v>192</v>
      </c>
      <c r="AE48" s="360">
        <v>970000.0</v>
      </c>
      <c r="AF48" s="360">
        <v>970000.0</v>
      </c>
      <c r="AG48" s="360" t="s">
        <v>2878</v>
      </c>
      <c r="AH48" s="1783">
        <v>0.5</v>
      </c>
      <c r="AI48" s="1783">
        <v>0.4</v>
      </c>
      <c r="AJ48" s="1783">
        <v>0.1</v>
      </c>
      <c r="AK48" s="1069">
        <v>1.0E9</v>
      </c>
      <c r="AL48" s="1793">
        <v>45380.0</v>
      </c>
      <c r="AM48" s="1793">
        <v>45382.0</v>
      </c>
      <c r="AN48" s="1777">
        <f t="shared" si="71"/>
        <v>2</v>
      </c>
      <c r="AO48" s="1778" t="str">
        <f t="shared" ref="AO48:AP48" si="87">INT(AM48-AL48)&amp;" hari "&amp;HOUR(MOD(AM48-AL48,1))&amp;" jam "&amp;MINUTE(MOD(AM48-AL48,1))&amp;" menit "&amp;SECOND(MOD(AM48-AL48,1))</f>
        <v>2 hari 0 jam 0 menit 0</v>
      </c>
      <c r="AP48" s="1778" t="str">
        <f t="shared" si="87"/>
        <v>-45380 hari 0 jam 0 menit 0</v>
      </c>
      <c r="AQ48" s="105" t="s">
        <v>1975</v>
      </c>
      <c r="AR48" s="104" t="s">
        <v>2880</v>
      </c>
      <c r="AS48" s="303"/>
      <c r="AT48" s="303"/>
      <c r="AU48" s="303">
        <v>95090.0</v>
      </c>
      <c r="AV48" s="54" t="s">
        <v>1843</v>
      </c>
      <c r="AW48" s="303">
        <v>3.0E7</v>
      </c>
      <c r="AX48" s="1774">
        <v>7500.0</v>
      </c>
      <c r="AY48" s="1779">
        <f t="shared" si="73"/>
        <v>-4.047</v>
      </c>
      <c r="AZ48" s="104"/>
      <c r="BA48" s="1780">
        <v>45372.0</v>
      </c>
      <c r="BB48" s="1780">
        <v>45377.416666666664</v>
      </c>
      <c r="BC48" s="1780">
        <v>45377.44097222222</v>
      </c>
      <c r="BD48" s="1780">
        <v>45377.552083333336</v>
      </c>
      <c r="BE48" s="1780">
        <v>45382.055555555555</v>
      </c>
      <c r="BF48" s="1645">
        <f t="shared" si="74"/>
        <v>4.638888889</v>
      </c>
      <c r="BG48" s="1642" t="str">
        <f t="shared" si="75"/>
        <v>4 hari 15 jam 20 menit 0</v>
      </c>
      <c r="BH48" s="1780">
        <v>45383.23125</v>
      </c>
      <c r="BI48" s="1645">
        <f t="shared" si="76"/>
        <v>1.175694444</v>
      </c>
      <c r="BJ48" s="1642" t="str">
        <f t="shared" si="77"/>
        <v>1 hari 4 jam 13 menit 0</v>
      </c>
      <c r="BK48" s="1645">
        <f t="shared" si="78"/>
        <v>5.814583333</v>
      </c>
      <c r="BL48" s="1642" t="str">
        <f t="shared" si="79"/>
        <v>5 hari 19 jam 33 menit 0</v>
      </c>
      <c r="BM48" s="1644">
        <v>45385.916666666664</v>
      </c>
      <c r="BN48" s="1644">
        <v>45385.97222222222</v>
      </c>
      <c r="BO48" s="1644">
        <v>45385.97222222222</v>
      </c>
      <c r="BP48" s="1814">
        <v>45386.375</v>
      </c>
      <c r="BQ48" s="1645">
        <f t="shared" si="80"/>
        <v>0.4583333333</v>
      </c>
      <c r="BR48" s="1642" t="str">
        <f t="shared" si="81"/>
        <v>0 hari 11 jam 0 menit 0</v>
      </c>
      <c r="BS48" s="1645">
        <f t="shared" si="82"/>
        <v>6.272916667</v>
      </c>
      <c r="BT48" s="1642" t="str">
        <f t="shared" si="83"/>
        <v>6 hari 6 jam 33 menit 0</v>
      </c>
      <c r="BU48" s="1642"/>
      <c r="BV48" s="1642"/>
      <c r="BW48" s="1642"/>
      <c r="BX48" s="1642"/>
      <c r="BY48" s="1785" t="s">
        <v>359</v>
      </c>
      <c r="BZ48" s="105"/>
      <c r="CA48" s="105"/>
      <c r="CB48" s="105"/>
      <c r="CC48" s="105"/>
      <c r="CD48" s="105"/>
      <c r="CE48" s="1781"/>
      <c r="CF48" s="105" t="s">
        <v>1224</v>
      </c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105"/>
      <c r="CX48" s="104"/>
      <c r="CY48" s="104"/>
      <c r="CZ48" s="104"/>
      <c r="DA48" s="104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4"/>
      <c r="DN48" s="104"/>
      <c r="DO48" s="104"/>
      <c r="DP48" s="104"/>
      <c r="DQ48" s="104"/>
      <c r="DR48" s="104"/>
      <c r="DS48" s="104"/>
      <c r="DT48" s="104"/>
      <c r="DU48" s="104"/>
      <c r="DV48" s="104"/>
      <c r="DW48" s="104"/>
      <c r="DX48" s="104"/>
      <c r="DY48" s="104"/>
      <c r="DZ48" s="104"/>
      <c r="EA48" s="104"/>
      <c r="EB48" s="104"/>
      <c r="EC48" s="104"/>
      <c r="ED48" s="104"/>
      <c r="EE48" s="104"/>
      <c r="EF48" s="104"/>
      <c r="EG48" s="104"/>
      <c r="EH48" s="104"/>
      <c r="EI48" s="104"/>
      <c r="EJ48" s="104"/>
      <c r="EK48" s="104"/>
      <c r="EL48" s="104"/>
      <c r="EM48" s="104"/>
      <c r="EN48" s="104"/>
      <c r="EO48" s="104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4"/>
      <c r="FO48" s="104"/>
      <c r="FP48" s="104"/>
      <c r="FQ48" s="104"/>
      <c r="FR48" s="104"/>
      <c r="FS48" s="104"/>
      <c r="FT48" s="104"/>
      <c r="FU48" s="104"/>
      <c r="FV48" s="104"/>
      <c r="FW48" s="104"/>
      <c r="FX48" s="104"/>
      <c r="FY48" s="104"/>
      <c r="FZ48" s="104"/>
      <c r="GA48" s="104"/>
      <c r="GB48" s="104"/>
      <c r="GC48" s="104"/>
      <c r="GD48" s="104"/>
    </row>
    <row r="49" ht="15.75" hidden="1" customHeight="1">
      <c r="A49" s="54">
        <v>7.0</v>
      </c>
      <c r="B49" s="54" t="s">
        <v>1807</v>
      </c>
      <c r="C49" s="54" t="s">
        <v>13</v>
      </c>
      <c r="D49" s="105" t="s">
        <v>1951</v>
      </c>
      <c r="E49" s="247" t="s">
        <v>2922</v>
      </c>
      <c r="F49" s="247" t="s">
        <v>1969</v>
      </c>
      <c r="G49" s="247" t="s">
        <v>1970</v>
      </c>
      <c r="H49" s="247" t="s">
        <v>1971</v>
      </c>
      <c r="I49" s="105" t="s">
        <v>1976</v>
      </c>
      <c r="J49" s="1448" t="s">
        <v>1977</v>
      </c>
      <c r="K49" s="1773">
        <v>7500.0</v>
      </c>
      <c r="L49" s="1774">
        <v>7368.253</v>
      </c>
      <c r="M49" s="247" t="s">
        <v>1815</v>
      </c>
      <c r="N49" s="1642" t="s">
        <v>1755</v>
      </c>
      <c r="O49" s="54"/>
      <c r="P49" s="1642">
        <v>45389.0</v>
      </c>
      <c r="Q49" s="105" t="s">
        <v>2920</v>
      </c>
      <c r="R49" s="247" t="s">
        <v>1974</v>
      </c>
      <c r="S49" s="1448"/>
      <c r="T49" s="1448" t="s">
        <v>2877</v>
      </c>
      <c r="U49" s="54" t="s">
        <v>883</v>
      </c>
      <c r="V49" s="54"/>
      <c r="W49" s="54" t="s">
        <v>884</v>
      </c>
      <c r="X49" s="54"/>
      <c r="Y49" s="1069"/>
      <c r="Z49" s="1069"/>
      <c r="AA49" s="1069"/>
      <c r="AB49" s="1069"/>
      <c r="AC49" s="104" t="s">
        <v>191</v>
      </c>
      <c r="AD49" s="360" t="s">
        <v>192</v>
      </c>
      <c r="AE49" s="360">
        <v>1030000.0</v>
      </c>
      <c r="AF49" s="360">
        <v>1030000.0</v>
      </c>
      <c r="AG49" s="360" t="s">
        <v>2878</v>
      </c>
      <c r="AH49" s="1783">
        <v>0.5</v>
      </c>
      <c r="AI49" s="1783">
        <v>0.4</v>
      </c>
      <c r="AJ49" s="1783">
        <v>0.1</v>
      </c>
      <c r="AK49" s="1069">
        <v>1.0E9</v>
      </c>
      <c r="AL49" s="1793">
        <v>45385.0</v>
      </c>
      <c r="AM49" s="1793">
        <v>45389.0</v>
      </c>
      <c r="AN49" s="1777">
        <f t="shared" si="71"/>
        <v>4</v>
      </c>
      <c r="AO49" s="1778" t="str">
        <f t="shared" ref="AO49:AP49" si="88">INT(AM49-AL49)&amp;" hari "&amp;HOUR(MOD(AM49-AL49,1))&amp;" jam "&amp;MINUTE(MOD(AM49-AL49,1))&amp;" menit "&amp;SECOND(MOD(AM49-AL49,1))</f>
        <v>4 hari 0 jam 0 menit 0</v>
      </c>
      <c r="AP49" s="1778" t="str">
        <f t="shared" si="88"/>
        <v>-45385 hari 0 jam 0 menit 0</v>
      </c>
      <c r="AQ49" s="247" t="s">
        <v>1975</v>
      </c>
      <c r="AR49" s="104" t="s">
        <v>2880</v>
      </c>
      <c r="AS49" s="303"/>
      <c r="AT49" s="303"/>
      <c r="AU49" s="303">
        <v>105000.0</v>
      </c>
      <c r="AV49" s="54" t="s">
        <v>1843</v>
      </c>
      <c r="AW49" s="303">
        <v>3.0E7</v>
      </c>
      <c r="AX49" s="1774">
        <v>7500.0</v>
      </c>
      <c r="AY49" s="1779">
        <f t="shared" si="73"/>
        <v>131.747</v>
      </c>
      <c r="AZ49" s="104"/>
      <c r="BA49" s="1780">
        <v>45379.0</v>
      </c>
      <c r="BB49" s="1780">
        <v>45380.75</v>
      </c>
      <c r="BC49" s="1780">
        <v>45385.50347222222</v>
      </c>
      <c r="BD49" s="1780">
        <v>45385.64444444444</v>
      </c>
      <c r="BE49" s="1780">
        <v>45388.5625</v>
      </c>
      <c r="BF49" s="1645">
        <f t="shared" si="74"/>
        <v>7.8125</v>
      </c>
      <c r="BG49" s="1642" t="str">
        <f t="shared" si="75"/>
        <v>7 hari 19 jam 30 menit 0</v>
      </c>
      <c r="BH49" s="1780">
        <v>45389.88402777778</v>
      </c>
      <c r="BI49" s="1645">
        <f t="shared" si="76"/>
        <v>1.321527778</v>
      </c>
      <c r="BJ49" s="1642" t="str">
        <f t="shared" si="77"/>
        <v>1 hari 7 jam 43 menit 0</v>
      </c>
      <c r="BK49" s="1645">
        <f t="shared" si="78"/>
        <v>9.134027778</v>
      </c>
      <c r="BL49" s="1642" t="str">
        <f t="shared" si="79"/>
        <v>9 hari 3 jam 13 menit 0</v>
      </c>
      <c r="BM49" s="1644">
        <v>45393.166666666664</v>
      </c>
      <c r="BN49" s="1644">
        <v>45393.229166666664</v>
      </c>
      <c r="BO49" s="1644">
        <v>45393.229166666664</v>
      </c>
      <c r="BP49" s="1644">
        <v>45393.8125</v>
      </c>
      <c r="BQ49" s="1645">
        <f t="shared" si="80"/>
        <v>0.6458333333</v>
      </c>
      <c r="BR49" s="1642" t="str">
        <f t="shared" si="81"/>
        <v>0 hari 15 jam 30 menit 0</v>
      </c>
      <c r="BS49" s="1645">
        <f t="shared" si="82"/>
        <v>9.779861111</v>
      </c>
      <c r="BT49" s="1642" t="str">
        <f t="shared" si="83"/>
        <v>9 hari 18 jam 43 menit 0</v>
      </c>
      <c r="BU49" s="1642"/>
      <c r="BV49" s="1642"/>
      <c r="BW49" s="1642"/>
      <c r="BX49" s="1642"/>
      <c r="BY49" s="1785" t="s">
        <v>359</v>
      </c>
      <c r="BZ49" s="105"/>
      <c r="CA49" s="105"/>
      <c r="CB49" s="105"/>
      <c r="CC49" s="105"/>
      <c r="CD49" s="105"/>
      <c r="CE49" s="1781"/>
      <c r="CF49" s="105" t="s">
        <v>1224</v>
      </c>
      <c r="CG49" s="105"/>
      <c r="CH49" s="105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4"/>
      <c r="CY49" s="104"/>
      <c r="CZ49" s="104"/>
      <c r="DA49" s="104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4"/>
      <c r="DN49" s="104"/>
      <c r="DO49" s="104"/>
      <c r="DP49" s="104"/>
      <c r="DQ49" s="104"/>
      <c r="DR49" s="104"/>
      <c r="DS49" s="104"/>
      <c r="DT49" s="104"/>
      <c r="DU49" s="104"/>
      <c r="DV49" s="104"/>
      <c r="DW49" s="104"/>
      <c r="DX49" s="104"/>
      <c r="DY49" s="104"/>
      <c r="DZ49" s="104"/>
      <c r="EA49" s="104"/>
      <c r="EB49" s="104"/>
      <c r="EC49" s="104"/>
      <c r="ED49" s="104"/>
      <c r="EE49" s="104"/>
      <c r="EF49" s="104"/>
      <c r="EG49" s="104"/>
      <c r="EH49" s="104"/>
      <c r="EI49" s="104"/>
      <c r="EJ49" s="104"/>
      <c r="EK49" s="104"/>
      <c r="EL49" s="104"/>
      <c r="EM49" s="104"/>
      <c r="EN49" s="104"/>
      <c r="EO49" s="104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4"/>
      <c r="FO49" s="104"/>
      <c r="FP49" s="104"/>
      <c r="FQ49" s="104"/>
      <c r="FR49" s="104"/>
      <c r="FS49" s="104"/>
      <c r="FT49" s="104"/>
      <c r="FU49" s="104"/>
      <c r="FV49" s="104"/>
      <c r="FW49" s="104"/>
      <c r="FX49" s="104"/>
      <c r="FY49" s="104"/>
      <c r="FZ49" s="104"/>
      <c r="GA49" s="104"/>
      <c r="GB49" s="104"/>
      <c r="GC49" s="104"/>
      <c r="GD49" s="104"/>
    </row>
    <row r="50" ht="15.75" hidden="1" customHeight="1">
      <c r="A50" s="54">
        <v>8.0</v>
      </c>
      <c r="B50" s="54" t="s">
        <v>1807</v>
      </c>
      <c r="C50" s="54" t="s">
        <v>13</v>
      </c>
      <c r="D50" s="105" t="s">
        <v>1951</v>
      </c>
      <c r="E50" s="247" t="s">
        <v>2922</v>
      </c>
      <c r="F50" s="247" t="s">
        <v>1969</v>
      </c>
      <c r="G50" s="247" t="s">
        <v>1970</v>
      </c>
      <c r="H50" s="247" t="s">
        <v>1971</v>
      </c>
      <c r="I50" s="105" t="s">
        <v>1978</v>
      </c>
      <c r="J50" s="1448" t="s">
        <v>1979</v>
      </c>
      <c r="K50" s="1773">
        <v>5000.0</v>
      </c>
      <c r="L50" s="1774">
        <v>5160.489</v>
      </c>
      <c r="M50" s="247" t="s">
        <v>1815</v>
      </c>
      <c r="N50" s="1642" t="s">
        <v>1755</v>
      </c>
      <c r="O50" s="54"/>
      <c r="P50" s="1642">
        <v>45389.0</v>
      </c>
      <c r="Q50" s="105" t="s">
        <v>2920</v>
      </c>
      <c r="R50" s="247" t="s">
        <v>1974</v>
      </c>
      <c r="S50" s="1448"/>
      <c r="T50" s="1448" t="s">
        <v>2877</v>
      </c>
      <c r="U50" s="54" t="s">
        <v>883</v>
      </c>
      <c r="V50" s="54"/>
      <c r="W50" s="54" t="s">
        <v>884</v>
      </c>
      <c r="X50" s="54"/>
      <c r="Y50" s="1069"/>
      <c r="Z50" s="1069"/>
      <c r="AA50" s="1069"/>
      <c r="AB50" s="1069"/>
      <c r="AC50" s="104" t="s">
        <v>191</v>
      </c>
      <c r="AD50" s="360" t="s">
        <v>192</v>
      </c>
      <c r="AE50" s="360">
        <v>1030000.0</v>
      </c>
      <c r="AF50" s="360">
        <v>1030000.0</v>
      </c>
      <c r="AG50" s="360" t="s">
        <v>2878</v>
      </c>
      <c r="AH50" s="1783">
        <v>0.5</v>
      </c>
      <c r="AI50" s="1783">
        <v>0.4</v>
      </c>
      <c r="AJ50" s="1783">
        <v>0.1</v>
      </c>
      <c r="AK50" s="1069">
        <v>1.0E9</v>
      </c>
      <c r="AL50" s="1793">
        <v>45387.0</v>
      </c>
      <c r="AM50" s="1793">
        <v>45389.0</v>
      </c>
      <c r="AN50" s="1777">
        <f t="shared" si="71"/>
        <v>2</v>
      </c>
      <c r="AO50" s="1778" t="str">
        <f t="shared" ref="AO50:AP50" si="89">INT(AM50-AL50)&amp;" hari "&amp;HOUR(MOD(AM50-AL50,1))&amp;" jam "&amp;MINUTE(MOD(AM50-AL50,1))&amp;" menit "&amp;SECOND(MOD(AM50-AL50,1))</f>
        <v>2 hari 0 jam 0 menit 0</v>
      </c>
      <c r="AP50" s="1778" t="str">
        <f t="shared" si="89"/>
        <v>-45387 hari 0 jam 0 menit 0</v>
      </c>
      <c r="AQ50" s="247" t="s">
        <v>1975</v>
      </c>
      <c r="AR50" s="104" t="s">
        <v>2880</v>
      </c>
      <c r="AS50" s="303"/>
      <c r="AT50" s="303"/>
      <c r="AU50" s="303">
        <v>95090.0</v>
      </c>
      <c r="AV50" s="54" t="s">
        <v>1819</v>
      </c>
      <c r="AW50" s="303">
        <v>2.5E7</v>
      </c>
      <c r="AX50" s="1774">
        <v>5000.0</v>
      </c>
      <c r="AY50" s="1779">
        <f t="shared" si="73"/>
        <v>-160.489</v>
      </c>
      <c r="AZ50" s="104"/>
      <c r="BA50" s="1780">
        <v>45384.0</v>
      </c>
      <c r="BB50" s="1780">
        <v>45386.36111111111</v>
      </c>
      <c r="BC50" s="1780">
        <v>45386.989583333336</v>
      </c>
      <c r="BD50" s="1780">
        <v>45387.39236111111</v>
      </c>
      <c r="BE50" s="1780">
        <v>45389.708333333336</v>
      </c>
      <c r="BF50" s="1645">
        <f t="shared" si="74"/>
        <v>3.347222222</v>
      </c>
      <c r="BG50" s="1642" t="str">
        <f t="shared" si="75"/>
        <v>3 hari 8 jam 20 menit 0</v>
      </c>
      <c r="BH50" s="1780">
        <v>45390.6</v>
      </c>
      <c r="BI50" s="1645">
        <f t="shared" si="76"/>
        <v>0.8916666667</v>
      </c>
      <c r="BJ50" s="1642" t="str">
        <f t="shared" si="77"/>
        <v>0 hari 21 jam 24 menit 0</v>
      </c>
      <c r="BK50" s="1645">
        <f t="shared" si="78"/>
        <v>4.238888889</v>
      </c>
      <c r="BL50" s="1642" t="str">
        <f t="shared" si="79"/>
        <v>4 hari 5 jam 44 menit 0</v>
      </c>
      <c r="BM50" s="1644">
        <v>45393.041666666664</v>
      </c>
      <c r="BN50" s="1644">
        <v>45393.15972222222</v>
      </c>
      <c r="BO50" s="1644">
        <v>45393.15972222222</v>
      </c>
      <c r="BP50" s="1644">
        <v>45393.493055555555</v>
      </c>
      <c r="BQ50" s="1645">
        <f t="shared" si="80"/>
        <v>0.4513888889</v>
      </c>
      <c r="BR50" s="1642" t="str">
        <f t="shared" si="81"/>
        <v>0 hari 10 jam 50 menit 0</v>
      </c>
      <c r="BS50" s="1645">
        <f t="shared" si="82"/>
        <v>4.690277778</v>
      </c>
      <c r="BT50" s="1642" t="str">
        <f t="shared" si="83"/>
        <v>4 hari 16 jam 34 menit 0</v>
      </c>
      <c r="BU50" s="1642"/>
      <c r="BV50" s="1642"/>
      <c r="BW50" s="1642"/>
      <c r="BX50" s="1642"/>
      <c r="BY50" s="1785" t="s">
        <v>359</v>
      </c>
      <c r="BZ50" s="105"/>
      <c r="CA50" s="105"/>
      <c r="CB50" s="105"/>
      <c r="CC50" s="105"/>
      <c r="CD50" s="105"/>
      <c r="CE50" s="1781"/>
      <c r="CF50" s="105" t="s">
        <v>1224</v>
      </c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4"/>
      <c r="CY50" s="104"/>
      <c r="CZ50" s="104"/>
      <c r="DA50" s="104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4"/>
      <c r="DN50" s="104"/>
      <c r="DO50" s="104"/>
      <c r="DP50" s="104"/>
      <c r="DQ50" s="104"/>
      <c r="DR50" s="104"/>
      <c r="DS50" s="104"/>
      <c r="DT50" s="104"/>
      <c r="DU50" s="104"/>
      <c r="DV50" s="104"/>
      <c r="DW50" s="104"/>
      <c r="DX50" s="104"/>
      <c r="DY50" s="104"/>
      <c r="DZ50" s="104"/>
      <c r="EA50" s="104"/>
      <c r="EB50" s="104"/>
      <c r="EC50" s="104"/>
      <c r="ED50" s="104"/>
      <c r="EE50" s="104"/>
      <c r="EF50" s="104"/>
      <c r="EG50" s="104"/>
      <c r="EH50" s="104"/>
      <c r="EI50" s="104"/>
      <c r="EJ50" s="104"/>
      <c r="EK50" s="104"/>
      <c r="EL50" s="104"/>
      <c r="EM50" s="104"/>
      <c r="EN50" s="104"/>
      <c r="EO50" s="104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4"/>
      <c r="FO50" s="104"/>
      <c r="FP50" s="104"/>
      <c r="FQ50" s="104"/>
      <c r="FR50" s="104"/>
      <c r="FS50" s="104"/>
      <c r="FT50" s="104"/>
      <c r="FU50" s="104"/>
      <c r="FV50" s="104"/>
      <c r="FW50" s="104"/>
      <c r="FX50" s="104"/>
      <c r="FY50" s="104"/>
      <c r="FZ50" s="104"/>
      <c r="GA50" s="104"/>
      <c r="GB50" s="104"/>
      <c r="GC50" s="104"/>
      <c r="GD50" s="104"/>
    </row>
    <row r="51" ht="15.75" hidden="1" customHeight="1">
      <c r="A51" s="1452"/>
      <c r="B51" s="1452"/>
      <c r="C51" s="1452"/>
      <c r="D51" s="1460"/>
      <c r="E51" s="1460"/>
      <c r="F51" s="1460"/>
      <c r="G51" s="1460"/>
      <c r="H51" s="1460"/>
      <c r="I51" s="1460"/>
      <c r="J51" s="1797" t="s">
        <v>111</v>
      </c>
      <c r="K51" s="1798">
        <f t="shared" ref="K51:L51" si="90">SUM(K43:K50)</f>
        <v>55000</v>
      </c>
      <c r="L51" s="1799">
        <f t="shared" si="90"/>
        <v>55016.301</v>
      </c>
      <c r="M51" s="1800"/>
      <c r="N51" s="1460"/>
      <c r="O51" s="1452"/>
      <c r="P51" s="1460"/>
      <c r="Q51" s="1460"/>
      <c r="R51" s="1460"/>
      <c r="S51" s="1466"/>
      <c r="T51" s="1466"/>
      <c r="U51" s="1452"/>
      <c r="V51" s="1452"/>
      <c r="W51" s="1452"/>
      <c r="X51" s="1452"/>
      <c r="Y51" s="1452"/>
      <c r="Z51" s="1452"/>
      <c r="AA51" s="1452"/>
      <c r="AB51" s="1452"/>
      <c r="AC51" s="1466"/>
      <c r="AD51" s="1452"/>
      <c r="AE51" s="1452"/>
      <c r="AF51" s="1452"/>
      <c r="AG51" s="1452"/>
      <c r="AH51" s="1452"/>
      <c r="AI51" s="1452"/>
      <c r="AJ51" s="1452"/>
      <c r="AK51" s="1801"/>
      <c r="AL51" s="1801"/>
      <c r="AM51" s="1801"/>
      <c r="AN51" s="1452"/>
      <c r="AO51" s="1452"/>
      <c r="AP51" s="1452"/>
      <c r="AQ51" s="1460"/>
      <c r="AR51" s="1467"/>
      <c r="AS51" s="1467"/>
      <c r="AT51" s="1467"/>
      <c r="AU51" s="1467"/>
      <c r="AV51" s="1468"/>
      <c r="AW51" s="1467"/>
      <c r="AX51" s="1798">
        <f>SUM(AX43:AX50)</f>
        <v>55000</v>
      </c>
      <c r="AY51" s="1461"/>
      <c r="AZ51" s="1467"/>
      <c r="BA51" s="1467"/>
      <c r="BB51" s="1780"/>
      <c r="BC51" s="1780"/>
      <c r="BD51" s="1780"/>
      <c r="BE51" s="1780"/>
      <c r="BF51" s="1803"/>
      <c r="BG51" s="1469"/>
      <c r="BH51" s="1780"/>
      <c r="BI51" s="1804"/>
      <c r="BJ51" s="1804"/>
      <c r="BK51" s="1469"/>
      <c r="BL51" s="1804"/>
      <c r="BM51" s="1469"/>
      <c r="BN51" s="1469"/>
      <c r="BO51" s="1469"/>
      <c r="BP51" s="1469"/>
      <c r="BQ51" s="1469"/>
      <c r="BR51" s="1469"/>
      <c r="BS51" s="1469"/>
      <c r="BT51" s="1469"/>
      <c r="BU51" s="1467"/>
      <c r="BV51" s="1467"/>
      <c r="BW51" s="1467"/>
      <c r="BX51" s="1467"/>
      <c r="BY51" s="1467"/>
      <c r="BZ51" s="1467"/>
      <c r="CA51" s="1467"/>
      <c r="CB51" s="1467"/>
      <c r="CC51" s="1452"/>
      <c r="CD51" s="1466"/>
      <c r="CE51" s="1452"/>
      <c r="CF51" s="1452"/>
      <c r="CG51" s="1466"/>
      <c r="CH51" s="1466"/>
      <c r="CI51" s="1466"/>
      <c r="CJ51" s="1452"/>
      <c r="CK51" s="1466"/>
      <c r="CL51" s="1466"/>
      <c r="CM51" s="1466"/>
      <c r="CN51" s="1466"/>
      <c r="CO51" s="1452"/>
      <c r="CP51" s="1466"/>
      <c r="CQ51" s="1466"/>
      <c r="CR51" s="1466"/>
      <c r="CS51" s="1452"/>
      <c r="CT51" s="1466"/>
      <c r="CU51" s="1466"/>
      <c r="CV51" s="1466"/>
      <c r="CW51" s="1452"/>
      <c r="CX51" s="1452"/>
      <c r="CY51" s="1452"/>
      <c r="CZ51" s="1452"/>
      <c r="DA51" s="1588"/>
      <c r="DB51" s="1588"/>
      <c r="DC51" s="1588"/>
      <c r="DD51" s="1588"/>
      <c r="DE51" s="1588"/>
      <c r="DF51" s="1588"/>
      <c r="DG51" s="1588"/>
      <c r="DH51" s="1588"/>
      <c r="DI51" s="1588"/>
      <c r="DJ51" s="1588"/>
      <c r="DK51" s="1588"/>
      <c r="DL51" s="1588"/>
      <c r="DM51" s="1588"/>
      <c r="DN51" s="1588"/>
      <c r="DO51" s="1588"/>
      <c r="DP51" s="1588"/>
      <c r="DQ51" s="1588"/>
      <c r="DR51" s="1588"/>
      <c r="DS51" s="1588"/>
      <c r="DT51" s="1588"/>
      <c r="DU51" s="1588"/>
      <c r="DV51" s="1588"/>
      <c r="DW51" s="1588"/>
      <c r="DX51" s="1588"/>
      <c r="DY51" s="1588"/>
      <c r="DZ51" s="1588"/>
      <c r="EA51" s="1588"/>
      <c r="EB51" s="1588"/>
      <c r="EC51" s="1588"/>
      <c r="ED51" s="1588"/>
      <c r="EE51" s="1588"/>
      <c r="EF51" s="1588"/>
      <c r="EG51" s="1588"/>
      <c r="EH51" s="1588"/>
      <c r="EI51" s="1588"/>
      <c r="EJ51" s="1588"/>
      <c r="EK51" s="1588"/>
      <c r="EL51" s="1588"/>
      <c r="EM51" s="1588"/>
      <c r="EN51" s="1588"/>
      <c r="EO51" s="1588"/>
      <c r="EP51" s="1588"/>
      <c r="EQ51" s="1588"/>
      <c r="ER51" s="1588"/>
      <c r="ES51" s="1588"/>
      <c r="ET51" s="1588"/>
      <c r="EU51" s="1588"/>
      <c r="EV51" s="1588"/>
      <c r="EW51" s="1588"/>
      <c r="EX51" s="1588"/>
      <c r="EY51" s="1588"/>
      <c r="EZ51" s="1588"/>
      <c r="FA51" s="1588"/>
      <c r="FB51" s="1588"/>
      <c r="FC51" s="1588"/>
      <c r="FD51" s="1588"/>
      <c r="FE51" s="1588"/>
      <c r="FF51" s="1588"/>
      <c r="FG51" s="1588"/>
      <c r="FH51" s="1588"/>
      <c r="FI51" s="1588"/>
      <c r="FJ51" s="1588"/>
      <c r="FK51" s="1588"/>
      <c r="FL51" s="1588"/>
      <c r="FM51" s="1588"/>
      <c r="FN51" s="1588"/>
      <c r="FO51" s="1588"/>
      <c r="FP51" s="1588"/>
      <c r="FQ51" s="1588"/>
      <c r="FR51" s="1588"/>
      <c r="FS51" s="1588"/>
      <c r="FT51" s="1588"/>
      <c r="FU51" s="1588"/>
      <c r="FV51" s="1588"/>
      <c r="FW51" s="1588"/>
      <c r="FX51" s="1588"/>
      <c r="FY51" s="1588"/>
      <c r="FZ51" s="1588"/>
      <c r="GA51" s="1588"/>
      <c r="GB51" s="1588"/>
      <c r="GC51" s="1588"/>
      <c r="GD51" s="1588"/>
    </row>
    <row r="52" ht="15.75" hidden="1" customHeight="1">
      <c r="A52" s="101">
        <v>1.0</v>
      </c>
      <c r="B52" s="101" t="s">
        <v>1807</v>
      </c>
      <c r="C52" s="101" t="s">
        <v>6</v>
      </c>
      <c r="D52" s="1396" t="s">
        <v>1980</v>
      </c>
      <c r="E52" s="103" t="s">
        <v>1768</v>
      </c>
      <c r="F52" s="103" t="s">
        <v>7</v>
      </c>
      <c r="G52" s="103" t="s">
        <v>330</v>
      </c>
      <c r="H52" s="103" t="s">
        <v>1822</v>
      </c>
      <c r="I52" s="103" t="s">
        <v>1981</v>
      </c>
      <c r="J52" s="1396" t="s">
        <v>1982</v>
      </c>
      <c r="K52" s="1818">
        <v>7500.0</v>
      </c>
      <c r="L52" s="1819">
        <v>7482.628</v>
      </c>
      <c r="M52" s="247" t="s">
        <v>1815</v>
      </c>
      <c r="N52" s="1642" t="s">
        <v>1755</v>
      </c>
      <c r="O52" s="357" t="s">
        <v>1983</v>
      </c>
      <c r="P52" s="1820">
        <v>45385.0</v>
      </c>
      <c r="Q52" s="103" t="s">
        <v>2920</v>
      </c>
      <c r="R52" s="103" t="s">
        <v>1825</v>
      </c>
      <c r="S52" s="1402"/>
      <c r="T52" s="1402" t="s">
        <v>817</v>
      </c>
      <c r="U52" s="54" t="s">
        <v>883</v>
      </c>
      <c r="V52" s="54" t="s">
        <v>883</v>
      </c>
      <c r="W52" s="101" t="s">
        <v>884</v>
      </c>
      <c r="X52" s="1545" t="s">
        <v>142</v>
      </c>
      <c r="Y52" s="54"/>
      <c r="Z52" s="54" t="s">
        <v>193</v>
      </c>
      <c r="AA52" s="54" t="s">
        <v>193</v>
      </c>
      <c r="AB52" s="1410"/>
      <c r="AC52" s="100" t="s">
        <v>191</v>
      </c>
      <c r="AD52" s="360" t="s">
        <v>192</v>
      </c>
      <c r="AE52" s="360">
        <v>644929.0</v>
      </c>
      <c r="AF52" s="360">
        <v>624562.0</v>
      </c>
      <c r="AG52" s="1783">
        <v>0.5</v>
      </c>
      <c r="AH52" s="1783">
        <v>0.4</v>
      </c>
      <c r="AI52" s="360" t="s">
        <v>2902</v>
      </c>
      <c r="AJ52" s="360" t="s">
        <v>96</v>
      </c>
      <c r="AK52" s="1069">
        <v>2.409223781E9</v>
      </c>
      <c r="AL52" s="1816">
        <v>45384.0</v>
      </c>
      <c r="AM52" s="1505">
        <v>45385.0</v>
      </c>
      <c r="AN52" s="1777">
        <f t="shared" ref="AN52:AN58" si="92">IF(AM52-AL52&lt;0,0,AM52-AL52)</f>
        <v>1</v>
      </c>
      <c r="AO52" s="1778" t="str">
        <f t="shared" ref="AO52:AP52" si="91">INT(AM52-AL52)&amp;" hari "&amp;HOUR(MOD(AM52-AL52,1))&amp;" jam "&amp;MINUTE(MOD(AM52-AL52,1))&amp;" menit "&amp;SECOND(MOD(AM52-AL52,1))</f>
        <v>1 hari 0 jam 0 menit 0</v>
      </c>
      <c r="AP52" s="1778" t="str">
        <f t="shared" si="91"/>
        <v>-45384 hari 0 jam 0 menit 0</v>
      </c>
      <c r="AQ52" s="103" t="s">
        <v>1826</v>
      </c>
      <c r="AR52" s="104" t="s">
        <v>2880</v>
      </c>
      <c r="AS52" s="1405"/>
      <c r="AT52" s="1405"/>
      <c r="AU52" s="1405">
        <v>48000.0</v>
      </c>
      <c r="AV52" s="101" t="s">
        <v>194</v>
      </c>
      <c r="AW52" s="1405">
        <v>3.0E7</v>
      </c>
      <c r="AX52" s="1819">
        <v>7500.0</v>
      </c>
      <c r="AY52" s="1795">
        <f t="shared" ref="AY52:AY58" si="94">AX52-L52</f>
        <v>17.372</v>
      </c>
      <c r="AZ52" s="1617"/>
      <c r="BA52" s="1780">
        <v>45383.0</v>
      </c>
      <c r="BB52" s="1780">
        <v>45384.49652777778</v>
      </c>
      <c r="BC52" s="1780">
        <v>45384.51388888889</v>
      </c>
      <c r="BD52" s="1780">
        <v>45384.583333333336</v>
      </c>
      <c r="BE52" s="1780">
        <v>45385.49652777778</v>
      </c>
      <c r="BF52" s="1645">
        <f t="shared" ref="BF52:BF58" si="95">BE52-BB52</f>
        <v>1</v>
      </c>
      <c r="BG52" s="1642" t="str">
        <f t="shared" ref="BG52:BG58" si="96">INT(BE52-BB52)&amp;" hari "&amp;HOUR(MOD(BE52-BB52,1))&amp;" jam "&amp;MINUTE(MOD(BE52-BB52,1))&amp;" menit "&amp;SECOND(MOD(BE52-BB52,1))</f>
        <v>1 hari 0 jam 0 menit 0</v>
      </c>
      <c r="BH52" s="1780">
        <v>45385.566666666666</v>
      </c>
      <c r="BI52" s="1645">
        <f t="shared" ref="BI52:BI58" si="97">BH52-BE52</f>
        <v>0.07013888888</v>
      </c>
      <c r="BJ52" s="1642" t="str">
        <f t="shared" ref="BJ52:BJ58" si="98">INT(BH52-BE52)&amp;" hari "&amp;HOUR(MOD(BH52-BE52,1))&amp;" jam "&amp;MINUTE(MOD(BH52-BE52,1))&amp;" menit "&amp;SECOND(MOD(BH52-BE52,1))</f>
        <v>0 hari 1 jam 41 menit 0</v>
      </c>
      <c r="BK52" s="1645">
        <f t="shared" ref="BK52:BK58" si="99">BH52-BB52</f>
        <v>1.070138889</v>
      </c>
      <c r="BL52" s="1642" t="str">
        <f t="shared" ref="BL52:BL58" si="100">INT(BH52-BB52)&amp;" hari "&amp;HOUR(MOD(BH52-BB52,1))&amp;" jam "&amp;MINUTE(MOD(BH52-BB52,1))&amp;" menit "&amp;SECOND(MOD(BH52-BB52,1))</f>
        <v>1 hari 1 jam 41 menit 0</v>
      </c>
      <c r="BM52" s="1644">
        <v>45394.4375</v>
      </c>
      <c r="BN52" s="1644">
        <v>45395.34375</v>
      </c>
      <c r="BO52" s="1644">
        <v>45395.34375</v>
      </c>
      <c r="BP52" s="1644">
        <v>45395.864583333336</v>
      </c>
      <c r="BQ52" s="1645">
        <f t="shared" ref="BQ52:BQ58" si="101">BP52-BM52</f>
        <v>1.427083333</v>
      </c>
      <c r="BR52" s="1642" t="str">
        <f t="shared" ref="BR52:BR58" si="102">INT(BP52-BM52)&amp;" hari "&amp;HOUR(MOD(BP52-BM52,1))&amp;" jam "&amp;MINUTE(MOD(BP52-BM52,1))&amp;" menit "&amp;SECOND(MOD(BP52-BM52,1))</f>
        <v>1 hari 10 jam 15 menit 0</v>
      </c>
      <c r="BS52" s="1645">
        <f t="shared" ref="BS52:BS57" si="103">BK52+BQ52</f>
        <v>2.497222222</v>
      </c>
      <c r="BT52" s="1642" t="str">
        <f t="shared" ref="BT52:BT58" si="104">INT(BS52)&amp;" hari "&amp;HOUR(MOD(BS52,1))&amp;" jam "&amp;MINUTE(MOD(BS52,1))&amp;" menit "&amp;SECOND(MOD(BS52,1))</f>
        <v>2 hari 11 jam 56 menit 0</v>
      </c>
      <c r="BU52" s="103">
        <v>3.27</v>
      </c>
      <c r="BV52" s="255">
        <f>BU52*AW52</f>
        <v>98100000</v>
      </c>
      <c r="BW52" s="103">
        <v>7.299504E7</v>
      </c>
      <c r="BX52" s="103"/>
      <c r="BY52" s="1623"/>
      <c r="BZ52" s="1623"/>
      <c r="CA52" s="1623"/>
      <c r="CB52" s="1623"/>
      <c r="CC52" s="103"/>
      <c r="CD52" s="103"/>
      <c r="CE52" s="1821"/>
      <c r="CF52" s="103" t="s">
        <v>1224</v>
      </c>
      <c r="CG52" s="103"/>
      <c r="CH52" s="103"/>
      <c r="CI52" s="103"/>
      <c r="CJ52" s="103"/>
      <c r="CK52" s="103"/>
      <c r="CL52" s="103"/>
      <c r="CM52" s="103"/>
      <c r="CN52" s="103"/>
      <c r="CO52" s="103"/>
      <c r="CP52" s="103"/>
      <c r="CQ52" s="103"/>
      <c r="CR52" s="103"/>
      <c r="CS52" s="103"/>
      <c r="CT52" s="103"/>
      <c r="CU52" s="103"/>
      <c r="CV52" s="103"/>
      <c r="CW52" s="103"/>
      <c r="CX52" s="100"/>
      <c r="CY52" s="100"/>
      <c r="CZ52" s="100"/>
      <c r="DA52" s="1588"/>
      <c r="DB52" s="1588"/>
      <c r="DC52" s="1588"/>
      <c r="DD52" s="1588"/>
      <c r="DE52" s="1588"/>
      <c r="DF52" s="1588"/>
      <c r="DG52" s="1588"/>
      <c r="DH52" s="1588"/>
      <c r="DI52" s="1588"/>
      <c r="DJ52" s="1588"/>
      <c r="DK52" s="1588"/>
      <c r="DL52" s="1588"/>
      <c r="DM52" s="1588"/>
      <c r="DN52" s="1588"/>
      <c r="DO52" s="1588"/>
      <c r="DP52" s="1588"/>
      <c r="DQ52" s="1588"/>
      <c r="DR52" s="1588"/>
      <c r="DS52" s="1588"/>
      <c r="DT52" s="1588"/>
      <c r="DU52" s="1588"/>
      <c r="DV52" s="1588"/>
      <c r="DW52" s="1588"/>
      <c r="DX52" s="1588"/>
      <c r="DY52" s="1588"/>
      <c r="DZ52" s="1588"/>
      <c r="EA52" s="1588"/>
      <c r="EB52" s="1588"/>
      <c r="EC52" s="1588"/>
      <c r="ED52" s="1588"/>
      <c r="EE52" s="1588"/>
      <c r="EF52" s="1588"/>
      <c r="EG52" s="1588"/>
      <c r="EH52" s="1588"/>
      <c r="EI52" s="1588"/>
      <c r="EJ52" s="1588"/>
      <c r="EK52" s="1588"/>
      <c r="EL52" s="1588"/>
      <c r="EM52" s="1588"/>
      <c r="EN52" s="1588"/>
      <c r="EO52" s="1588"/>
      <c r="EP52" s="1588"/>
      <c r="EQ52" s="1588"/>
      <c r="ER52" s="1588"/>
      <c r="ES52" s="1588"/>
      <c r="ET52" s="1588"/>
      <c r="EU52" s="1588"/>
      <c r="EV52" s="1588"/>
      <c r="EW52" s="1588"/>
      <c r="EX52" s="1588"/>
      <c r="EY52" s="1588"/>
      <c r="EZ52" s="1588"/>
      <c r="FA52" s="1588"/>
      <c r="FB52" s="1588"/>
      <c r="FC52" s="1588"/>
      <c r="FD52" s="1588"/>
      <c r="FE52" s="1588"/>
      <c r="FF52" s="1588"/>
      <c r="FG52" s="1588"/>
      <c r="FH52" s="1588"/>
      <c r="FI52" s="1588"/>
      <c r="FJ52" s="1588"/>
      <c r="FK52" s="1588"/>
      <c r="FL52" s="1588"/>
      <c r="FM52" s="1588"/>
      <c r="FN52" s="1588"/>
      <c r="FO52" s="1588"/>
      <c r="FP52" s="1588"/>
      <c r="FQ52" s="1588"/>
      <c r="FR52" s="1588"/>
      <c r="FS52" s="1588"/>
      <c r="FT52" s="1588"/>
      <c r="FU52" s="1588"/>
      <c r="FV52" s="1588"/>
      <c r="FW52" s="1588"/>
      <c r="FX52" s="1588"/>
      <c r="FY52" s="1588"/>
      <c r="FZ52" s="1588"/>
      <c r="GA52" s="1588"/>
      <c r="GB52" s="1588"/>
      <c r="GC52" s="1588"/>
      <c r="GD52" s="1588"/>
    </row>
    <row r="53" ht="15.75" hidden="1" customHeight="1">
      <c r="A53" s="101">
        <v>2.0</v>
      </c>
      <c r="B53" s="101" t="s">
        <v>1807</v>
      </c>
      <c r="C53" s="101" t="s">
        <v>6</v>
      </c>
      <c r="D53" s="1396" t="s">
        <v>1980</v>
      </c>
      <c r="E53" s="103" t="s">
        <v>1768</v>
      </c>
      <c r="F53" s="103" t="s">
        <v>7</v>
      </c>
      <c r="G53" s="103" t="s">
        <v>330</v>
      </c>
      <c r="H53" s="103" t="s">
        <v>1822</v>
      </c>
      <c r="I53" s="103" t="s">
        <v>1985</v>
      </c>
      <c r="J53" s="1396" t="s">
        <v>1986</v>
      </c>
      <c r="K53" s="1818">
        <v>7500.0</v>
      </c>
      <c r="L53" s="1819">
        <v>7600.835</v>
      </c>
      <c r="M53" s="247" t="s">
        <v>1815</v>
      </c>
      <c r="N53" s="1642" t="s">
        <v>1755</v>
      </c>
      <c r="O53" s="101"/>
      <c r="P53" s="1820">
        <v>45391.0</v>
      </c>
      <c r="Q53" s="103" t="s">
        <v>2920</v>
      </c>
      <c r="R53" s="103" t="s">
        <v>1825</v>
      </c>
      <c r="S53" s="1402"/>
      <c r="T53" s="1402" t="s">
        <v>817</v>
      </c>
      <c r="U53" s="54" t="s">
        <v>883</v>
      </c>
      <c r="V53" s="54" t="s">
        <v>883</v>
      </c>
      <c r="W53" s="101" t="s">
        <v>884</v>
      </c>
      <c r="X53" s="1545" t="s">
        <v>142</v>
      </c>
      <c r="Y53" s="54"/>
      <c r="Z53" s="54" t="s">
        <v>193</v>
      </c>
      <c r="AA53" s="54" t="s">
        <v>193</v>
      </c>
      <c r="AB53" s="1410"/>
      <c r="AC53" s="100" t="s">
        <v>191</v>
      </c>
      <c r="AD53" s="360" t="s">
        <v>192</v>
      </c>
      <c r="AE53" s="360">
        <v>633546.0</v>
      </c>
      <c r="AF53" s="360">
        <v>634203.0</v>
      </c>
      <c r="AG53" s="1783">
        <v>0.5</v>
      </c>
      <c r="AH53" s="1783">
        <v>0.4</v>
      </c>
      <c r="AI53" s="360" t="s">
        <v>2902</v>
      </c>
      <c r="AJ53" s="360" t="s">
        <v>96</v>
      </c>
      <c r="AK53" s="1069">
        <v>2.409223781E9</v>
      </c>
      <c r="AL53" s="1793">
        <v>45387.0</v>
      </c>
      <c r="AM53" s="1505">
        <v>45391.0</v>
      </c>
      <c r="AN53" s="1777">
        <f t="shared" si="92"/>
        <v>4</v>
      </c>
      <c r="AO53" s="1778" t="str">
        <f t="shared" ref="AO53:AP53" si="93">INT(AM53-AL53)&amp;" hari "&amp;HOUR(MOD(AM53-AL53,1))&amp;" jam "&amp;MINUTE(MOD(AM53-AL53,1))&amp;" menit "&amp;SECOND(MOD(AM53-AL53,1))</f>
        <v>4 hari 0 jam 0 menit 0</v>
      </c>
      <c r="AP53" s="1778" t="str">
        <f t="shared" si="93"/>
        <v>-45387 hari 0 jam 0 menit 0</v>
      </c>
      <c r="AQ53" s="103" t="s">
        <v>1826</v>
      </c>
      <c r="AR53" s="104" t="s">
        <v>2880</v>
      </c>
      <c r="AS53" s="1405"/>
      <c r="AT53" s="1405"/>
      <c r="AU53" s="1405">
        <v>46000.0</v>
      </c>
      <c r="AV53" s="101" t="s">
        <v>1987</v>
      </c>
      <c r="AW53" s="1405">
        <v>3.5E7</v>
      </c>
      <c r="AX53" s="1819">
        <v>7500.0</v>
      </c>
      <c r="AY53" s="1795">
        <f t="shared" si="94"/>
        <v>-100.835</v>
      </c>
      <c r="AZ53" s="100"/>
      <c r="BA53" s="1780">
        <v>45387.0</v>
      </c>
      <c r="BB53" s="1780">
        <v>45390.5625</v>
      </c>
      <c r="BC53" s="1780">
        <v>45390.60763888889</v>
      </c>
      <c r="BD53" s="1780">
        <v>45390.614583333336</v>
      </c>
      <c r="BE53" s="1780">
        <v>45391.180555555555</v>
      </c>
      <c r="BF53" s="1645">
        <f t="shared" si="95"/>
        <v>0.6180555556</v>
      </c>
      <c r="BG53" s="1642" t="str">
        <f t="shared" si="96"/>
        <v>0 hari 14 jam 50 menit 0</v>
      </c>
      <c r="BH53" s="1780">
        <v>45391.657638888886</v>
      </c>
      <c r="BI53" s="1645">
        <f t="shared" si="97"/>
        <v>0.4770833333</v>
      </c>
      <c r="BJ53" s="1642" t="str">
        <f t="shared" si="98"/>
        <v>0 hari 11 jam 27 menit 0</v>
      </c>
      <c r="BK53" s="1645">
        <f t="shared" si="99"/>
        <v>1.095138889</v>
      </c>
      <c r="BL53" s="1642" t="str">
        <f t="shared" si="100"/>
        <v>1 hari 2 jam 17 menit 0</v>
      </c>
      <c r="BM53" s="1644">
        <v>45394.833333333336</v>
      </c>
      <c r="BN53" s="1644">
        <v>45396.430555555555</v>
      </c>
      <c r="BO53" s="1644">
        <v>45396.479166666664</v>
      </c>
      <c r="BP53" s="1644">
        <v>45397.041666666664</v>
      </c>
      <c r="BQ53" s="1645">
        <f t="shared" si="101"/>
        <v>2.208333333</v>
      </c>
      <c r="BR53" s="1642" t="str">
        <f t="shared" si="102"/>
        <v>2 hari 5 jam 0 menit 0</v>
      </c>
      <c r="BS53" s="1645">
        <f t="shared" si="103"/>
        <v>3.303472222</v>
      </c>
      <c r="BT53" s="1642" t="str">
        <f t="shared" si="104"/>
        <v>3 hari 7 jam 17 menit 0</v>
      </c>
      <c r="BU53" s="103" t="s">
        <v>96</v>
      </c>
      <c r="BV53" s="103"/>
      <c r="BW53" s="103" t="s">
        <v>96</v>
      </c>
      <c r="BX53" s="103"/>
      <c r="BY53" s="1796" t="s">
        <v>359</v>
      </c>
      <c r="BZ53" s="103"/>
      <c r="CA53" s="103"/>
      <c r="CB53" s="103"/>
      <c r="CC53" s="103"/>
      <c r="CD53" s="103"/>
      <c r="CE53" s="1821"/>
      <c r="CF53" s="103" t="s">
        <v>1224</v>
      </c>
      <c r="CG53" s="103"/>
      <c r="CH53" s="103"/>
      <c r="CI53" s="103"/>
      <c r="CJ53" s="103"/>
      <c r="CK53" s="103"/>
      <c r="CL53" s="103"/>
      <c r="CM53" s="103"/>
      <c r="CN53" s="103"/>
      <c r="CO53" s="103"/>
      <c r="CP53" s="103"/>
      <c r="CQ53" s="103"/>
      <c r="CR53" s="103"/>
      <c r="CS53" s="103"/>
      <c r="CT53" s="103"/>
      <c r="CU53" s="103"/>
      <c r="CV53" s="103"/>
      <c r="CW53" s="103"/>
      <c r="CX53" s="100"/>
      <c r="CY53" s="100"/>
      <c r="CZ53" s="100"/>
      <c r="DA53" s="1588"/>
      <c r="DB53" s="1588"/>
      <c r="DC53" s="1588"/>
      <c r="DD53" s="1588"/>
      <c r="DE53" s="1588"/>
      <c r="DF53" s="1588"/>
      <c r="DG53" s="1588"/>
      <c r="DH53" s="1588"/>
      <c r="DI53" s="1588"/>
      <c r="DJ53" s="1588"/>
      <c r="DK53" s="1588"/>
      <c r="DL53" s="1588"/>
      <c r="DM53" s="1588"/>
      <c r="DN53" s="1588"/>
      <c r="DO53" s="1588"/>
      <c r="DP53" s="1588"/>
      <c r="DQ53" s="1588"/>
      <c r="DR53" s="1588"/>
      <c r="DS53" s="1588"/>
      <c r="DT53" s="1588"/>
      <c r="DU53" s="1588"/>
      <c r="DV53" s="1588"/>
      <c r="DW53" s="1588"/>
      <c r="DX53" s="1588"/>
      <c r="DY53" s="1588"/>
      <c r="DZ53" s="1588"/>
      <c r="EA53" s="1588"/>
      <c r="EB53" s="1588"/>
      <c r="EC53" s="1588"/>
      <c r="ED53" s="1588"/>
      <c r="EE53" s="1588"/>
      <c r="EF53" s="1588"/>
      <c r="EG53" s="1588"/>
      <c r="EH53" s="1588"/>
      <c r="EI53" s="1588"/>
      <c r="EJ53" s="1588"/>
      <c r="EK53" s="1588"/>
      <c r="EL53" s="1588"/>
      <c r="EM53" s="1588"/>
      <c r="EN53" s="1588"/>
      <c r="EO53" s="1588"/>
      <c r="EP53" s="1588"/>
      <c r="EQ53" s="1588"/>
      <c r="ER53" s="1588"/>
      <c r="ES53" s="1588"/>
      <c r="ET53" s="1588"/>
      <c r="EU53" s="1588"/>
      <c r="EV53" s="1588"/>
      <c r="EW53" s="1588"/>
      <c r="EX53" s="1588"/>
      <c r="EY53" s="1588"/>
      <c r="EZ53" s="1588"/>
      <c r="FA53" s="1588"/>
      <c r="FB53" s="1588"/>
      <c r="FC53" s="1588"/>
      <c r="FD53" s="1588"/>
      <c r="FE53" s="1588"/>
      <c r="FF53" s="1588"/>
      <c r="FG53" s="1588"/>
      <c r="FH53" s="1588"/>
      <c r="FI53" s="1588"/>
      <c r="FJ53" s="1588"/>
      <c r="FK53" s="1588"/>
      <c r="FL53" s="1588"/>
      <c r="FM53" s="1588"/>
      <c r="FN53" s="1588"/>
      <c r="FO53" s="1588"/>
      <c r="FP53" s="1588"/>
      <c r="FQ53" s="1588"/>
      <c r="FR53" s="1588"/>
      <c r="FS53" s="1588"/>
      <c r="FT53" s="1588"/>
      <c r="FU53" s="1588"/>
      <c r="FV53" s="1588"/>
      <c r="FW53" s="1588"/>
      <c r="FX53" s="1588"/>
      <c r="FY53" s="1588"/>
      <c r="FZ53" s="1588"/>
      <c r="GA53" s="1588"/>
      <c r="GB53" s="1588"/>
      <c r="GC53" s="1588"/>
      <c r="GD53" s="1588"/>
    </row>
    <row r="54" ht="15.75" hidden="1" customHeight="1">
      <c r="A54" s="101">
        <v>3.0</v>
      </c>
      <c r="B54" s="101" t="s">
        <v>1807</v>
      </c>
      <c r="C54" s="101" t="s">
        <v>6</v>
      </c>
      <c r="D54" s="1396" t="s">
        <v>1980</v>
      </c>
      <c r="E54" s="103" t="s">
        <v>1768</v>
      </c>
      <c r="F54" s="103" t="s">
        <v>7</v>
      </c>
      <c r="G54" s="103" t="s">
        <v>330</v>
      </c>
      <c r="H54" s="103" t="s">
        <v>1822</v>
      </c>
      <c r="I54" s="103" t="s">
        <v>1988</v>
      </c>
      <c r="J54" s="1396" t="s">
        <v>1989</v>
      </c>
      <c r="K54" s="1818">
        <v>3000.0</v>
      </c>
      <c r="L54" s="1819">
        <v>2504.109</v>
      </c>
      <c r="M54" s="247" t="s">
        <v>1815</v>
      </c>
      <c r="N54" s="1642" t="s">
        <v>1755</v>
      </c>
      <c r="O54" s="103" t="s">
        <v>1990</v>
      </c>
      <c r="P54" s="1820">
        <v>45396.0</v>
      </c>
      <c r="Q54" s="103" t="s">
        <v>2920</v>
      </c>
      <c r="R54" s="103" t="s">
        <v>1825</v>
      </c>
      <c r="S54" s="1402"/>
      <c r="T54" s="1402" t="s">
        <v>817</v>
      </c>
      <c r="U54" s="54" t="s">
        <v>883</v>
      </c>
      <c r="V54" s="54" t="s">
        <v>883</v>
      </c>
      <c r="W54" s="101" t="s">
        <v>884</v>
      </c>
      <c r="X54" s="1545" t="s">
        <v>142</v>
      </c>
      <c r="Y54" s="54"/>
      <c r="Z54" s="54" t="s">
        <v>193</v>
      </c>
      <c r="AA54" s="54" t="s">
        <v>193</v>
      </c>
      <c r="AB54" s="1410"/>
      <c r="AC54" s="100" t="s">
        <v>191</v>
      </c>
      <c r="AD54" s="360" t="s">
        <v>192</v>
      </c>
      <c r="AE54" s="360">
        <v>622361.0</v>
      </c>
      <c r="AF54" s="360">
        <v>617448.0</v>
      </c>
      <c r="AG54" s="1783">
        <v>0.5</v>
      </c>
      <c r="AH54" s="1783">
        <v>0.4</v>
      </c>
      <c r="AI54" s="360" t="s">
        <v>2902</v>
      </c>
      <c r="AJ54" s="360" t="s">
        <v>96</v>
      </c>
      <c r="AK54" s="1069">
        <v>7.77951719E8</v>
      </c>
      <c r="AL54" s="1816">
        <v>45397.0</v>
      </c>
      <c r="AM54" s="1505">
        <v>45396.0</v>
      </c>
      <c r="AN54" s="1777">
        <f t="shared" si="92"/>
        <v>0</v>
      </c>
      <c r="AO54" s="1778" t="str">
        <f t="shared" ref="AO54:AP54" si="105">INT(AM54-AL54)&amp;" hari "&amp;HOUR(MOD(AM54-AL54,1))&amp;" jam "&amp;MINUTE(MOD(AM54-AL54,1))&amp;" menit "&amp;SECOND(MOD(AM54-AL54,1))</f>
        <v>-1 hari 0 jam 0 menit 0</v>
      </c>
      <c r="AP54" s="1778" t="str">
        <f t="shared" si="105"/>
        <v>-45396 hari 0 jam 0 menit 0</v>
      </c>
      <c r="AQ54" s="103" t="s">
        <v>1826</v>
      </c>
      <c r="AR54" s="104" t="s">
        <v>2880</v>
      </c>
      <c r="AS54" s="1405"/>
      <c r="AT54" s="1405"/>
      <c r="AU54" s="1405">
        <v>48000.0</v>
      </c>
      <c r="AV54" s="101" t="s">
        <v>194</v>
      </c>
      <c r="AW54" s="1405">
        <v>3.0E7</v>
      </c>
      <c r="AX54" s="1819">
        <v>7500.0</v>
      </c>
      <c r="AY54" s="1795">
        <f t="shared" si="94"/>
        <v>4995.891</v>
      </c>
      <c r="AZ54" s="100"/>
      <c r="BA54" s="1780">
        <v>45394.0</v>
      </c>
      <c r="BB54" s="1780">
        <v>45395.270833333336</v>
      </c>
      <c r="BC54" s="1780">
        <v>45395.51388888889</v>
      </c>
      <c r="BD54" s="1780">
        <v>45395.555555555555</v>
      </c>
      <c r="BE54" s="1780">
        <v>45396.375</v>
      </c>
      <c r="BF54" s="1645">
        <f t="shared" si="95"/>
        <v>1.104166667</v>
      </c>
      <c r="BG54" s="1642" t="str">
        <f t="shared" si="96"/>
        <v>1 hari 2 jam 30 menit 0</v>
      </c>
      <c r="BH54" s="1780">
        <v>45396.60555555556</v>
      </c>
      <c r="BI54" s="1645">
        <f t="shared" si="97"/>
        <v>0.2305555556</v>
      </c>
      <c r="BJ54" s="1642" t="str">
        <f t="shared" si="98"/>
        <v>0 hari 5 jam 32 menit 0</v>
      </c>
      <c r="BK54" s="1645">
        <f t="shared" si="99"/>
        <v>1.334722222</v>
      </c>
      <c r="BL54" s="1642" t="str">
        <f t="shared" si="100"/>
        <v>1 hari 8 jam 2 menit 0</v>
      </c>
      <c r="BM54" s="1644">
        <v>45397.177083333336</v>
      </c>
      <c r="BN54" s="1644">
        <v>45397.270833333336</v>
      </c>
      <c r="BO54" s="1644">
        <v>45397.28125</v>
      </c>
      <c r="BP54" s="1644">
        <v>45399.76736111111</v>
      </c>
      <c r="BQ54" s="1645">
        <f t="shared" si="101"/>
        <v>2.590277778</v>
      </c>
      <c r="BR54" s="1642" t="str">
        <f t="shared" si="102"/>
        <v>2 hari 14 jam 10 menit 0</v>
      </c>
      <c r="BS54" s="1645">
        <f t="shared" si="103"/>
        <v>3.925</v>
      </c>
      <c r="BT54" s="1642" t="str">
        <f t="shared" si="104"/>
        <v>3 hari 22 jam 12 menit 0</v>
      </c>
      <c r="BU54" s="103" t="s">
        <v>96</v>
      </c>
      <c r="BV54" s="103"/>
      <c r="BW54" s="103" t="s">
        <v>96</v>
      </c>
      <c r="BX54" s="103"/>
      <c r="BY54" s="1796" t="s">
        <v>359</v>
      </c>
      <c r="BZ54" s="103"/>
      <c r="CA54" s="103"/>
      <c r="CB54" s="103"/>
      <c r="CC54" s="103"/>
      <c r="CD54" s="103"/>
      <c r="CE54" s="1821"/>
      <c r="CF54" s="103" t="s">
        <v>1224</v>
      </c>
      <c r="CG54" s="103"/>
      <c r="CH54" s="103"/>
      <c r="CI54" s="103"/>
      <c r="CJ54" s="103"/>
      <c r="CK54" s="103"/>
      <c r="CL54" s="103"/>
      <c r="CM54" s="103"/>
      <c r="CN54" s="103"/>
      <c r="CO54" s="103"/>
      <c r="CP54" s="103"/>
      <c r="CQ54" s="103"/>
      <c r="CR54" s="103"/>
      <c r="CS54" s="103"/>
      <c r="CT54" s="103"/>
      <c r="CU54" s="103"/>
      <c r="CV54" s="103"/>
      <c r="CW54" s="103"/>
      <c r="CX54" s="100"/>
      <c r="CY54" s="100"/>
      <c r="CZ54" s="100"/>
      <c r="DA54" s="1588"/>
      <c r="DB54" s="1588"/>
      <c r="DC54" s="1588"/>
      <c r="DD54" s="1588"/>
      <c r="DE54" s="1588"/>
      <c r="DF54" s="1588"/>
      <c r="DG54" s="1588"/>
      <c r="DH54" s="1588"/>
      <c r="DI54" s="1588"/>
      <c r="DJ54" s="1588"/>
      <c r="DK54" s="1588"/>
      <c r="DL54" s="1588"/>
      <c r="DM54" s="1588"/>
      <c r="DN54" s="1588"/>
      <c r="DO54" s="1588"/>
      <c r="DP54" s="1588"/>
      <c r="DQ54" s="1588"/>
      <c r="DR54" s="1588"/>
      <c r="DS54" s="1588"/>
      <c r="DT54" s="1588"/>
      <c r="DU54" s="1588"/>
      <c r="DV54" s="1588"/>
      <c r="DW54" s="1588"/>
      <c r="DX54" s="1588"/>
      <c r="DY54" s="1588"/>
      <c r="DZ54" s="1588"/>
      <c r="EA54" s="1588"/>
      <c r="EB54" s="1588"/>
      <c r="EC54" s="1588"/>
      <c r="ED54" s="1588"/>
      <c r="EE54" s="1588"/>
      <c r="EF54" s="1588"/>
      <c r="EG54" s="1588"/>
      <c r="EH54" s="1588"/>
      <c r="EI54" s="1588"/>
      <c r="EJ54" s="1588"/>
      <c r="EK54" s="1588"/>
      <c r="EL54" s="1588"/>
      <c r="EM54" s="1588"/>
      <c r="EN54" s="1588"/>
      <c r="EO54" s="1588"/>
      <c r="EP54" s="1588"/>
      <c r="EQ54" s="1588"/>
      <c r="ER54" s="1588"/>
      <c r="ES54" s="1588"/>
      <c r="ET54" s="1588"/>
      <c r="EU54" s="1588"/>
      <c r="EV54" s="1588"/>
      <c r="EW54" s="1588"/>
      <c r="EX54" s="1588"/>
      <c r="EY54" s="1588"/>
      <c r="EZ54" s="1588"/>
      <c r="FA54" s="1588"/>
      <c r="FB54" s="1588"/>
      <c r="FC54" s="1588"/>
      <c r="FD54" s="1588"/>
      <c r="FE54" s="1588"/>
      <c r="FF54" s="1588"/>
      <c r="FG54" s="1588"/>
      <c r="FH54" s="1588"/>
      <c r="FI54" s="1588"/>
      <c r="FJ54" s="1588"/>
      <c r="FK54" s="1588"/>
      <c r="FL54" s="1588"/>
      <c r="FM54" s="1588"/>
      <c r="FN54" s="1588"/>
      <c r="FO54" s="1588"/>
      <c r="FP54" s="1588"/>
      <c r="FQ54" s="1588"/>
      <c r="FR54" s="1588"/>
      <c r="FS54" s="1588"/>
      <c r="FT54" s="1588"/>
      <c r="FU54" s="1588"/>
      <c r="FV54" s="1588"/>
      <c r="FW54" s="1588"/>
      <c r="FX54" s="1588"/>
      <c r="FY54" s="1588"/>
      <c r="FZ54" s="1588"/>
      <c r="GA54" s="1588"/>
      <c r="GB54" s="1588"/>
      <c r="GC54" s="1588"/>
      <c r="GD54" s="1588"/>
    </row>
    <row r="55" ht="15.75" hidden="1" customHeight="1">
      <c r="A55" s="101">
        <v>4.0</v>
      </c>
      <c r="B55" s="101" t="s">
        <v>1807</v>
      </c>
      <c r="C55" s="101" t="s">
        <v>6</v>
      </c>
      <c r="D55" s="1396" t="s">
        <v>1980</v>
      </c>
      <c r="E55" s="1396" t="s">
        <v>2923</v>
      </c>
      <c r="F55" s="1396" t="s">
        <v>1991</v>
      </c>
      <c r="G55" s="1396" t="s">
        <v>1992</v>
      </c>
      <c r="H55" s="1396" t="s">
        <v>1993</v>
      </c>
      <c r="I55" s="103" t="s">
        <v>1994</v>
      </c>
      <c r="J55" s="1396" t="s">
        <v>1995</v>
      </c>
      <c r="K55" s="1818">
        <v>7500.0</v>
      </c>
      <c r="L55" s="1819">
        <v>9508.686</v>
      </c>
      <c r="M55" s="247" t="s">
        <v>1815</v>
      </c>
      <c r="N55" s="1642" t="s">
        <v>1755</v>
      </c>
      <c r="O55" s="101"/>
      <c r="P55" s="1820">
        <v>45395.0</v>
      </c>
      <c r="Q55" s="103" t="s">
        <v>2920</v>
      </c>
      <c r="R55" s="1396" t="s">
        <v>1851</v>
      </c>
      <c r="S55" s="1402"/>
      <c r="T55" s="1448" t="s">
        <v>2877</v>
      </c>
      <c r="U55" s="54" t="s">
        <v>883</v>
      </c>
      <c r="V55" s="54" t="s">
        <v>883</v>
      </c>
      <c r="W55" s="101" t="s">
        <v>884</v>
      </c>
      <c r="X55" s="101"/>
      <c r="Y55" s="1410"/>
      <c r="Z55" s="1410"/>
      <c r="AA55" s="1410"/>
      <c r="AB55" s="1410"/>
      <c r="AC55" s="100" t="s">
        <v>1996</v>
      </c>
      <c r="AD55" s="360" t="s">
        <v>192</v>
      </c>
      <c r="AE55" s="360">
        <v>1300000.0</v>
      </c>
      <c r="AF55" s="360">
        <v>1300000.0</v>
      </c>
      <c r="AG55" s="1545" t="s">
        <v>2924</v>
      </c>
      <c r="AH55" s="1783">
        <v>0.2</v>
      </c>
      <c r="AI55" s="1783">
        <v>0.2</v>
      </c>
      <c r="AJ55" s="1783">
        <v>0.1</v>
      </c>
      <c r="AK55" s="1069">
        <v>2.0E9</v>
      </c>
      <c r="AL55" s="1816">
        <v>45316.0</v>
      </c>
      <c r="AM55" s="1505">
        <v>45395.0</v>
      </c>
      <c r="AN55" s="1777">
        <f t="shared" si="92"/>
        <v>79</v>
      </c>
      <c r="AO55" s="1778" t="str">
        <f t="shared" ref="AO55:AP55" si="106">INT(AM55-AL55)&amp;" hari "&amp;HOUR(MOD(AM55-AL55,1))&amp;" jam "&amp;MINUTE(MOD(AM55-AL55,1))&amp;" menit "&amp;SECOND(MOD(AM55-AL55,1))</f>
        <v>79 hari 0 jam 0 menit 0</v>
      </c>
      <c r="AP55" s="1778" t="str">
        <f t="shared" si="106"/>
        <v>-45316 hari 0 jam 0 menit 0</v>
      </c>
      <c r="AQ55" s="103" t="s">
        <v>1865</v>
      </c>
      <c r="AR55" s="104" t="s">
        <v>2880</v>
      </c>
      <c r="AS55" s="1405"/>
      <c r="AT55" s="1405"/>
      <c r="AU55" s="1405">
        <v>120000.0</v>
      </c>
      <c r="AV55" s="101" t="s">
        <v>1987</v>
      </c>
      <c r="AW55" s="1405">
        <v>3.5E7</v>
      </c>
      <c r="AX55" s="1819">
        <v>9700.0</v>
      </c>
      <c r="AY55" s="1795">
        <f t="shared" si="94"/>
        <v>191.314</v>
      </c>
      <c r="AZ55" s="100"/>
      <c r="BA55" s="1780">
        <v>45385.0</v>
      </c>
      <c r="BB55" s="1780">
        <v>45391.229166666664</v>
      </c>
      <c r="BC55" s="1780">
        <v>45394.40625</v>
      </c>
      <c r="BD55" s="1780">
        <v>45394.430555555555</v>
      </c>
      <c r="BE55" s="1780">
        <v>45395.5</v>
      </c>
      <c r="BF55" s="1645">
        <f t="shared" si="95"/>
        <v>4.270833333</v>
      </c>
      <c r="BG55" s="1642" t="str">
        <f t="shared" si="96"/>
        <v>4 hari 6 jam 30 menit 0</v>
      </c>
      <c r="BH55" s="1780">
        <v>45395.67291666667</v>
      </c>
      <c r="BI55" s="1645">
        <f t="shared" si="97"/>
        <v>0.1729166667</v>
      </c>
      <c r="BJ55" s="1642" t="str">
        <f t="shared" si="98"/>
        <v>0 hari 4 jam 9 menit 0</v>
      </c>
      <c r="BK55" s="1645">
        <f t="shared" si="99"/>
        <v>4.44375</v>
      </c>
      <c r="BL55" s="1642" t="str">
        <f t="shared" si="100"/>
        <v>4 hari 10 jam 39 menit 0</v>
      </c>
      <c r="BM55" s="1644">
        <v>45399.5</v>
      </c>
      <c r="BN55" s="1644">
        <v>45399.583333333336</v>
      </c>
      <c r="BO55" s="1644">
        <v>45399.59375</v>
      </c>
      <c r="BP55" s="1644">
        <v>45400.368055555555</v>
      </c>
      <c r="BQ55" s="1645">
        <f t="shared" si="101"/>
        <v>0.8680555556</v>
      </c>
      <c r="BR55" s="1642" t="str">
        <f t="shared" si="102"/>
        <v>0 hari 20 jam 50 menit 0</v>
      </c>
      <c r="BS55" s="1645">
        <f t="shared" si="103"/>
        <v>5.311805556</v>
      </c>
      <c r="BT55" s="1642" t="str">
        <f t="shared" si="104"/>
        <v>5 hari 7 jam 29 menit 0</v>
      </c>
      <c r="BU55" s="103" t="s">
        <v>96</v>
      </c>
      <c r="BV55" s="103"/>
      <c r="BW55" s="103" t="s">
        <v>96</v>
      </c>
      <c r="BX55" s="103"/>
      <c r="BY55" s="1796" t="s">
        <v>359</v>
      </c>
      <c r="BZ55" s="103"/>
      <c r="CA55" s="103"/>
      <c r="CB55" s="103"/>
      <c r="CC55" s="103"/>
      <c r="CD55" s="103"/>
      <c r="CE55" s="1821"/>
      <c r="CF55" s="103" t="s">
        <v>1224</v>
      </c>
      <c r="CG55" s="103"/>
      <c r="CH55" s="103"/>
      <c r="CI55" s="103"/>
      <c r="CJ55" s="103"/>
      <c r="CK55" s="103"/>
      <c r="CL55" s="103"/>
      <c r="CM55" s="103"/>
      <c r="CN55" s="103"/>
      <c r="CO55" s="103"/>
      <c r="CP55" s="103"/>
      <c r="CQ55" s="103"/>
      <c r="CR55" s="103"/>
      <c r="CS55" s="103"/>
      <c r="CT55" s="103"/>
      <c r="CU55" s="103"/>
      <c r="CV55" s="103"/>
      <c r="CW55" s="103"/>
      <c r="CX55" s="100"/>
      <c r="CY55" s="100"/>
      <c r="CZ55" s="100"/>
      <c r="DA55" s="1588"/>
      <c r="DB55" s="1588"/>
      <c r="DC55" s="1588"/>
      <c r="DD55" s="1588"/>
      <c r="DE55" s="1588"/>
      <c r="DF55" s="1588"/>
      <c r="DG55" s="1588"/>
      <c r="DH55" s="1588"/>
      <c r="DI55" s="1588"/>
      <c r="DJ55" s="1588"/>
      <c r="DK55" s="1588"/>
      <c r="DL55" s="1588"/>
      <c r="DM55" s="1588"/>
      <c r="DN55" s="1588"/>
      <c r="DO55" s="1588"/>
      <c r="DP55" s="1588"/>
      <c r="DQ55" s="1588"/>
      <c r="DR55" s="1588"/>
      <c r="DS55" s="1588"/>
      <c r="DT55" s="1588"/>
      <c r="DU55" s="1588"/>
      <c r="DV55" s="1588"/>
      <c r="DW55" s="1588"/>
      <c r="DX55" s="1588"/>
      <c r="DY55" s="1588"/>
      <c r="DZ55" s="1588"/>
      <c r="EA55" s="1588"/>
      <c r="EB55" s="1588"/>
      <c r="EC55" s="1588"/>
      <c r="ED55" s="1588"/>
      <c r="EE55" s="1588"/>
      <c r="EF55" s="1588"/>
      <c r="EG55" s="1588"/>
      <c r="EH55" s="1588"/>
      <c r="EI55" s="1588"/>
      <c r="EJ55" s="1588"/>
      <c r="EK55" s="1588"/>
      <c r="EL55" s="1588"/>
      <c r="EM55" s="1588"/>
      <c r="EN55" s="1588"/>
      <c r="EO55" s="1588"/>
      <c r="EP55" s="1588"/>
      <c r="EQ55" s="1588"/>
      <c r="ER55" s="1588"/>
      <c r="ES55" s="1588"/>
      <c r="ET55" s="1588"/>
      <c r="EU55" s="1588"/>
      <c r="EV55" s="1588"/>
      <c r="EW55" s="1588"/>
      <c r="EX55" s="1588"/>
      <c r="EY55" s="1588"/>
      <c r="EZ55" s="1588"/>
      <c r="FA55" s="1588"/>
      <c r="FB55" s="1588"/>
      <c r="FC55" s="1588"/>
      <c r="FD55" s="1588"/>
      <c r="FE55" s="1588"/>
      <c r="FF55" s="1588"/>
      <c r="FG55" s="1588"/>
      <c r="FH55" s="1588"/>
      <c r="FI55" s="1588"/>
      <c r="FJ55" s="1588"/>
      <c r="FK55" s="1588"/>
      <c r="FL55" s="1588"/>
      <c r="FM55" s="1588"/>
      <c r="FN55" s="1588"/>
      <c r="FO55" s="1588"/>
      <c r="FP55" s="1588"/>
      <c r="FQ55" s="1588"/>
      <c r="FR55" s="1588"/>
      <c r="FS55" s="1588"/>
      <c r="FT55" s="1588"/>
      <c r="FU55" s="1588"/>
      <c r="FV55" s="1588"/>
      <c r="FW55" s="1588"/>
      <c r="FX55" s="1588"/>
      <c r="FY55" s="1588"/>
      <c r="FZ55" s="1588"/>
      <c r="GA55" s="1588"/>
      <c r="GB55" s="1588"/>
      <c r="GC55" s="1588"/>
      <c r="GD55" s="1588"/>
    </row>
    <row r="56" ht="15.75" hidden="1" customHeight="1">
      <c r="A56" s="101">
        <v>5.0</v>
      </c>
      <c r="B56" s="101" t="s">
        <v>1807</v>
      </c>
      <c r="C56" s="101" t="s">
        <v>6</v>
      </c>
      <c r="D56" s="1396" t="s">
        <v>1980</v>
      </c>
      <c r="E56" s="1396" t="s">
        <v>2923</v>
      </c>
      <c r="F56" s="1396" t="s">
        <v>1991</v>
      </c>
      <c r="G56" s="1396" t="s">
        <v>1992</v>
      </c>
      <c r="H56" s="1396" t="s">
        <v>1998</v>
      </c>
      <c r="I56" s="103" t="s">
        <v>1999</v>
      </c>
      <c r="J56" s="1396" t="s">
        <v>2000</v>
      </c>
      <c r="K56" s="1818">
        <v>7500.0</v>
      </c>
      <c r="L56" s="1819">
        <v>7721.935</v>
      </c>
      <c r="M56" s="247" t="s">
        <v>1815</v>
      </c>
      <c r="N56" s="1642" t="s">
        <v>1755</v>
      </c>
      <c r="O56" s="357" t="s">
        <v>2925</v>
      </c>
      <c r="P56" s="1820">
        <v>45400.0</v>
      </c>
      <c r="Q56" s="103" t="s">
        <v>2920</v>
      </c>
      <c r="R56" s="1396" t="s">
        <v>1851</v>
      </c>
      <c r="S56" s="1402"/>
      <c r="T56" s="1448" t="s">
        <v>2877</v>
      </c>
      <c r="U56" s="54" t="s">
        <v>883</v>
      </c>
      <c r="V56" s="54" t="s">
        <v>883</v>
      </c>
      <c r="W56" s="101" t="s">
        <v>884</v>
      </c>
      <c r="X56" s="101"/>
      <c r="Y56" s="1410"/>
      <c r="Z56" s="1410"/>
      <c r="AA56" s="1410"/>
      <c r="AB56" s="1410"/>
      <c r="AC56" s="100" t="s">
        <v>1996</v>
      </c>
      <c r="AD56" s="360" t="s">
        <v>192</v>
      </c>
      <c r="AE56" s="360">
        <v>852792.0</v>
      </c>
      <c r="AF56" s="360">
        <v>852792.0</v>
      </c>
      <c r="AG56" s="360" t="s">
        <v>2921</v>
      </c>
      <c r="AH56" s="1783">
        <v>0.5</v>
      </c>
      <c r="AI56" s="1783">
        <v>0.4</v>
      </c>
      <c r="AJ56" s="1783">
        <v>0.1</v>
      </c>
      <c r="AK56" s="1069">
        <v>1.5E9</v>
      </c>
      <c r="AL56" s="1816">
        <v>45385.0</v>
      </c>
      <c r="AM56" s="1505">
        <v>45400.0</v>
      </c>
      <c r="AN56" s="1777">
        <f t="shared" si="92"/>
        <v>15</v>
      </c>
      <c r="AO56" s="1778" t="str">
        <f t="shared" ref="AO56:AP56" si="107">INT(AM56-AL56)&amp;" hari "&amp;HOUR(MOD(AM56-AL56,1))&amp;" jam "&amp;MINUTE(MOD(AM56-AL56,1))&amp;" menit "&amp;SECOND(MOD(AM56-AL56,1))</f>
        <v>15 hari 0 jam 0 menit 0</v>
      </c>
      <c r="AP56" s="1778" t="str">
        <f t="shared" si="107"/>
        <v>-45385 hari 0 jam 0 menit 0</v>
      </c>
      <c r="AQ56" s="103" t="s">
        <v>2001</v>
      </c>
      <c r="AR56" s="104" t="s">
        <v>2880</v>
      </c>
      <c r="AS56" s="1405"/>
      <c r="AT56" s="1405"/>
      <c r="AU56" s="1405">
        <v>122117.0</v>
      </c>
      <c r="AV56" s="101" t="s">
        <v>194</v>
      </c>
      <c r="AW56" s="1405">
        <v>3.0E7</v>
      </c>
      <c r="AX56" s="1819">
        <v>7500.0</v>
      </c>
      <c r="AY56" s="1795">
        <f t="shared" si="94"/>
        <v>-221.935</v>
      </c>
      <c r="AZ56" s="1617"/>
      <c r="BA56" s="1780">
        <v>45382.0</v>
      </c>
      <c r="BB56" s="1780">
        <v>45387.64236111111</v>
      </c>
      <c r="BC56" s="1780">
        <v>45400.038194444445</v>
      </c>
      <c r="BD56" s="1780">
        <v>45400.09027777778</v>
      </c>
      <c r="BE56" s="1780">
        <v>45400.37152777778</v>
      </c>
      <c r="BF56" s="1645">
        <f t="shared" si="95"/>
        <v>12.72916667</v>
      </c>
      <c r="BG56" s="1642" t="str">
        <f t="shared" si="96"/>
        <v>12 hari 17 jam 30 menit 0</v>
      </c>
      <c r="BH56" s="1780">
        <v>45400.49236111111</v>
      </c>
      <c r="BI56" s="1645">
        <f t="shared" si="97"/>
        <v>0.1208333333</v>
      </c>
      <c r="BJ56" s="1642" t="str">
        <f t="shared" si="98"/>
        <v>0 hari 2 jam 54 menit 0</v>
      </c>
      <c r="BK56" s="1645">
        <f t="shared" si="99"/>
        <v>12.85</v>
      </c>
      <c r="BL56" s="1642" t="str">
        <f t="shared" si="100"/>
        <v>12 hari 20 jam 24 menit 0</v>
      </c>
      <c r="BM56" s="1644">
        <v>45402.600694444445</v>
      </c>
      <c r="BN56" s="1644">
        <v>45402.635416666664</v>
      </c>
      <c r="BO56" s="1644">
        <v>45402.645833333336</v>
      </c>
      <c r="BP56" s="1644">
        <v>45403.166666666664</v>
      </c>
      <c r="BQ56" s="1645">
        <f t="shared" si="101"/>
        <v>0.5659722222</v>
      </c>
      <c r="BR56" s="1642" t="str">
        <f t="shared" si="102"/>
        <v>0 hari 13 jam 35 menit 0</v>
      </c>
      <c r="BS56" s="1645">
        <f t="shared" si="103"/>
        <v>13.41597222</v>
      </c>
      <c r="BT56" s="1642" t="str">
        <f t="shared" si="104"/>
        <v>13 hari 9 jam 59 menit 0</v>
      </c>
      <c r="BU56" s="103">
        <v>5.92</v>
      </c>
      <c r="BV56" s="255">
        <f t="shared" ref="BV56:BV58" si="109">BU56*AW56</f>
        <v>177600000</v>
      </c>
      <c r="BW56" s="103">
        <v>1.5600384E8</v>
      </c>
      <c r="BX56" s="103"/>
      <c r="BY56" s="103" t="s">
        <v>718</v>
      </c>
      <c r="BZ56" s="1623"/>
      <c r="CA56" s="1623"/>
      <c r="CB56" s="1623"/>
      <c r="CC56" s="103"/>
      <c r="CD56" s="103"/>
      <c r="CE56" s="1821"/>
      <c r="CF56" s="103" t="s">
        <v>1224</v>
      </c>
      <c r="CG56" s="103"/>
      <c r="CH56" s="103"/>
      <c r="CI56" s="103"/>
      <c r="CJ56" s="103"/>
      <c r="CK56" s="103"/>
      <c r="CL56" s="103"/>
      <c r="CM56" s="103"/>
      <c r="CN56" s="103"/>
      <c r="CO56" s="103"/>
      <c r="CP56" s="103"/>
      <c r="CQ56" s="103"/>
      <c r="CR56" s="103"/>
      <c r="CS56" s="103"/>
      <c r="CT56" s="103"/>
      <c r="CU56" s="103"/>
      <c r="CV56" s="103"/>
      <c r="CW56" s="103"/>
      <c r="CX56" s="100"/>
      <c r="CY56" s="100"/>
      <c r="CZ56" s="100"/>
      <c r="DA56" s="1588"/>
      <c r="DB56" s="1588"/>
      <c r="DC56" s="1588"/>
      <c r="DD56" s="1588"/>
      <c r="DE56" s="1588"/>
      <c r="DF56" s="1588"/>
      <c r="DG56" s="1588"/>
      <c r="DH56" s="1588"/>
      <c r="DI56" s="1588"/>
      <c r="DJ56" s="1588"/>
      <c r="DK56" s="1588"/>
      <c r="DL56" s="1588"/>
      <c r="DM56" s="1588"/>
      <c r="DN56" s="1588"/>
      <c r="DO56" s="1588"/>
      <c r="DP56" s="1588"/>
      <c r="DQ56" s="1588"/>
      <c r="DR56" s="1588"/>
      <c r="DS56" s="1588"/>
      <c r="DT56" s="1588"/>
      <c r="DU56" s="1588"/>
      <c r="DV56" s="1588"/>
      <c r="DW56" s="1588"/>
      <c r="DX56" s="1588"/>
      <c r="DY56" s="1588"/>
      <c r="DZ56" s="1588"/>
      <c r="EA56" s="1588"/>
      <c r="EB56" s="1588"/>
      <c r="EC56" s="1588"/>
      <c r="ED56" s="1588"/>
      <c r="EE56" s="1588"/>
      <c r="EF56" s="1588"/>
      <c r="EG56" s="1588"/>
      <c r="EH56" s="1588"/>
      <c r="EI56" s="1588"/>
      <c r="EJ56" s="1588"/>
      <c r="EK56" s="1588"/>
      <c r="EL56" s="1588"/>
      <c r="EM56" s="1588"/>
      <c r="EN56" s="1588"/>
      <c r="EO56" s="1588"/>
      <c r="EP56" s="1588"/>
      <c r="EQ56" s="1588"/>
      <c r="ER56" s="1588"/>
      <c r="ES56" s="1588"/>
      <c r="ET56" s="1588"/>
      <c r="EU56" s="1588"/>
      <c r="EV56" s="1588"/>
      <c r="EW56" s="1588"/>
      <c r="EX56" s="1588"/>
      <c r="EY56" s="1588"/>
      <c r="EZ56" s="1588"/>
      <c r="FA56" s="1588"/>
      <c r="FB56" s="1588"/>
      <c r="FC56" s="1588"/>
      <c r="FD56" s="1588"/>
      <c r="FE56" s="1588"/>
      <c r="FF56" s="1588"/>
      <c r="FG56" s="1588"/>
      <c r="FH56" s="1588"/>
      <c r="FI56" s="1588"/>
      <c r="FJ56" s="1588"/>
      <c r="FK56" s="1588"/>
      <c r="FL56" s="1588"/>
      <c r="FM56" s="1588"/>
      <c r="FN56" s="1588"/>
      <c r="FO56" s="1588"/>
      <c r="FP56" s="1588"/>
      <c r="FQ56" s="1588"/>
      <c r="FR56" s="1588"/>
      <c r="FS56" s="1588"/>
      <c r="FT56" s="1588"/>
      <c r="FU56" s="1588"/>
      <c r="FV56" s="1588"/>
      <c r="FW56" s="1588"/>
      <c r="FX56" s="1588"/>
      <c r="FY56" s="1588"/>
      <c r="FZ56" s="1588"/>
      <c r="GA56" s="1588"/>
      <c r="GB56" s="1588"/>
      <c r="GC56" s="1588"/>
      <c r="GD56" s="1588"/>
    </row>
    <row r="57" ht="15.75" hidden="1" customHeight="1">
      <c r="A57" s="101">
        <v>6.0</v>
      </c>
      <c r="B57" s="101" t="s">
        <v>1807</v>
      </c>
      <c r="C57" s="101" t="s">
        <v>6</v>
      </c>
      <c r="D57" s="1396" t="s">
        <v>1980</v>
      </c>
      <c r="E57" s="103" t="s">
        <v>2874</v>
      </c>
      <c r="F57" s="1396" t="s">
        <v>1991</v>
      </c>
      <c r="G57" s="1396" t="s">
        <v>2003</v>
      </c>
      <c r="H57" s="1396" t="s">
        <v>1998</v>
      </c>
      <c r="I57" s="103" t="s">
        <v>2004</v>
      </c>
      <c r="J57" s="1396" t="s">
        <v>2005</v>
      </c>
      <c r="K57" s="1818">
        <v>8000.0</v>
      </c>
      <c r="L57" s="1819">
        <v>7926.219</v>
      </c>
      <c r="M57" s="247" t="s">
        <v>1815</v>
      </c>
      <c r="N57" s="1642" t="s">
        <v>1755</v>
      </c>
      <c r="O57" s="101"/>
      <c r="P57" s="1822">
        <v>45391.0</v>
      </c>
      <c r="Q57" s="103" t="s">
        <v>2920</v>
      </c>
      <c r="R57" s="1396" t="s">
        <v>1816</v>
      </c>
      <c r="S57" s="1402"/>
      <c r="T57" s="1448" t="s">
        <v>2877</v>
      </c>
      <c r="U57" s="54" t="s">
        <v>883</v>
      </c>
      <c r="V57" s="54" t="s">
        <v>883</v>
      </c>
      <c r="W57" s="101" t="s">
        <v>884</v>
      </c>
      <c r="X57" s="101"/>
      <c r="Y57" s="1410"/>
      <c r="Z57" s="1410"/>
      <c r="AA57" s="1410"/>
      <c r="AB57" s="1410"/>
      <c r="AC57" s="100" t="s">
        <v>1996</v>
      </c>
      <c r="AD57" s="360" t="s">
        <v>192</v>
      </c>
      <c r="AE57" s="360">
        <v>913706.0</v>
      </c>
      <c r="AF57" s="360">
        <v>913706.0</v>
      </c>
      <c r="AG57" s="360" t="s">
        <v>2921</v>
      </c>
      <c r="AH57" s="1783">
        <v>0.5</v>
      </c>
      <c r="AI57" s="360" t="s">
        <v>2926</v>
      </c>
      <c r="AJ57" s="360" t="s">
        <v>2927</v>
      </c>
      <c r="AK57" s="1069">
        <v>1.2E9</v>
      </c>
      <c r="AL57" s="1816">
        <v>45380.0</v>
      </c>
      <c r="AM57" s="1823">
        <v>45391.0</v>
      </c>
      <c r="AN57" s="1777">
        <f t="shared" si="92"/>
        <v>11</v>
      </c>
      <c r="AO57" s="1778" t="str">
        <f t="shared" ref="AO57:AP57" si="108">INT(AM57-AL57)&amp;" hari "&amp;HOUR(MOD(AM57-AL57,1))&amp;" jam "&amp;MINUTE(MOD(AM57-AL57,1))&amp;" menit "&amp;SECOND(MOD(AM57-AL57,1))</f>
        <v>11 hari 0 jam 0 menit 0</v>
      </c>
      <c r="AP57" s="1778" t="str">
        <f t="shared" si="108"/>
        <v>-45380 hari 0 jam 0 menit 0</v>
      </c>
      <c r="AQ57" s="103" t="s">
        <v>2006</v>
      </c>
      <c r="AR57" s="104" t="s">
        <v>2880</v>
      </c>
      <c r="AS57" s="1405"/>
      <c r="AT57" s="1405"/>
      <c r="AU57" s="1405">
        <v>122117.0</v>
      </c>
      <c r="AV57" s="101" t="s">
        <v>194</v>
      </c>
      <c r="AW57" s="1405">
        <v>3.0E7</v>
      </c>
      <c r="AX57" s="1819">
        <v>8000.0</v>
      </c>
      <c r="AY57" s="1795">
        <f t="shared" si="94"/>
        <v>73.781</v>
      </c>
      <c r="AZ57" s="1617"/>
      <c r="BA57" s="1780">
        <v>45383.0</v>
      </c>
      <c r="BB57" s="1780">
        <v>45385.510416666664</v>
      </c>
      <c r="BC57" s="1780">
        <v>45390.90972222222</v>
      </c>
      <c r="BD57" s="1780">
        <v>45390.92361111111</v>
      </c>
      <c r="BE57" s="1780">
        <v>45391.104166666664</v>
      </c>
      <c r="BF57" s="1645">
        <f t="shared" si="95"/>
        <v>5.59375</v>
      </c>
      <c r="BG57" s="1642" t="str">
        <f t="shared" si="96"/>
        <v>5 hari 14 jam 15 menit 0</v>
      </c>
      <c r="BH57" s="1780">
        <v>45391.368055555555</v>
      </c>
      <c r="BI57" s="1645">
        <f t="shared" si="97"/>
        <v>0.2638888889</v>
      </c>
      <c r="BJ57" s="1642" t="str">
        <f t="shared" si="98"/>
        <v>0 hari 6 jam 20 menit 0</v>
      </c>
      <c r="BK57" s="1645">
        <f t="shared" si="99"/>
        <v>5.857638889</v>
      </c>
      <c r="BL57" s="1642" t="str">
        <f t="shared" si="100"/>
        <v>5 hari 20 jam 35 menit 0</v>
      </c>
      <c r="BM57" s="1644">
        <v>45393.875</v>
      </c>
      <c r="BN57" s="1644">
        <v>45395.76111111111</v>
      </c>
      <c r="BO57" s="1644">
        <v>45395.864583333336</v>
      </c>
      <c r="BP57" s="1644">
        <v>45396.479166666664</v>
      </c>
      <c r="BQ57" s="1645">
        <f t="shared" si="101"/>
        <v>2.604166667</v>
      </c>
      <c r="BR57" s="1642" t="str">
        <f t="shared" si="102"/>
        <v>2 hari 14 jam 30 menit 0</v>
      </c>
      <c r="BS57" s="1645">
        <f t="shared" si="103"/>
        <v>8.461805556</v>
      </c>
      <c r="BT57" s="1642" t="str">
        <f t="shared" si="104"/>
        <v>8 hari 11 jam 5 menit 0</v>
      </c>
      <c r="BU57" s="103">
        <v>0.99</v>
      </c>
      <c r="BV57" s="255">
        <f t="shared" si="109"/>
        <v>29700000</v>
      </c>
      <c r="BW57" s="103">
        <v>2.608848E7</v>
      </c>
      <c r="BX57" s="103"/>
      <c r="BY57" s="103" t="s">
        <v>718</v>
      </c>
      <c r="BZ57" s="1623"/>
      <c r="CA57" s="1623"/>
      <c r="CB57" s="1623"/>
      <c r="CC57" s="103"/>
      <c r="CD57" s="103"/>
      <c r="CE57" s="1821"/>
      <c r="CF57" s="103" t="s">
        <v>1224</v>
      </c>
      <c r="CG57" s="103"/>
      <c r="CH57" s="103"/>
      <c r="CI57" s="103"/>
      <c r="CJ57" s="103"/>
      <c r="CK57" s="103"/>
      <c r="CL57" s="103"/>
      <c r="CM57" s="103"/>
      <c r="CN57" s="103"/>
      <c r="CO57" s="103"/>
      <c r="CP57" s="103"/>
      <c r="CQ57" s="103"/>
      <c r="CR57" s="103"/>
      <c r="CS57" s="103"/>
      <c r="CT57" s="103"/>
      <c r="CU57" s="103"/>
      <c r="CV57" s="103"/>
      <c r="CW57" s="103"/>
      <c r="CX57" s="100"/>
      <c r="CY57" s="100"/>
      <c r="CZ57" s="100"/>
      <c r="DA57" s="1588"/>
      <c r="DB57" s="1588"/>
      <c r="DC57" s="1588"/>
      <c r="DD57" s="1588"/>
      <c r="DE57" s="1588"/>
      <c r="DF57" s="1588"/>
      <c r="DG57" s="1588"/>
      <c r="DH57" s="1588"/>
      <c r="DI57" s="1588"/>
      <c r="DJ57" s="1588"/>
      <c r="DK57" s="1588"/>
      <c r="DL57" s="1588"/>
      <c r="DM57" s="1588"/>
      <c r="DN57" s="1588"/>
      <c r="DO57" s="1588"/>
      <c r="DP57" s="1588"/>
      <c r="DQ57" s="1588"/>
      <c r="DR57" s="1588"/>
      <c r="DS57" s="1588"/>
      <c r="DT57" s="1588"/>
      <c r="DU57" s="1588"/>
      <c r="DV57" s="1588"/>
      <c r="DW57" s="1588"/>
      <c r="DX57" s="1588"/>
      <c r="DY57" s="1588"/>
      <c r="DZ57" s="1588"/>
      <c r="EA57" s="1588"/>
      <c r="EB57" s="1588"/>
      <c r="EC57" s="1588"/>
      <c r="ED57" s="1588"/>
      <c r="EE57" s="1588"/>
      <c r="EF57" s="1588"/>
      <c r="EG57" s="1588"/>
      <c r="EH57" s="1588"/>
      <c r="EI57" s="1588"/>
      <c r="EJ57" s="1588"/>
      <c r="EK57" s="1588"/>
      <c r="EL57" s="1588"/>
      <c r="EM57" s="1588"/>
      <c r="EN57" s="1588"/>
      <c r="EO57" s="1588"/>
      <c r="EP57" s="1588"/>
      <c r="EQ57" s="1588"/>
      <c r="ER57" s="1588"/>
      <c r="ES57" s="1588"/>
      <c r="ET57" s="1588"/>
      <c r="EU57" s="1588"/>
      <c r="EV57" s="1588"/>
      <c r="EW57" s="1588"/>
      <c r="EX57" s="1588"/>
      <c r="EY57" s="1588"/>
      <c r="EZ57" s="1588"/>
      <c r="FA57" s="1588"/>
      <c r="FB57" s="1588"/>
      <c r="FC57" s="1588"/>
      <c r="FD57" s="1588"/>
      <c r="FE57" s="1588"/>
      <c r="FF57" s="1588"/>
      <c r="FG57" s="1588"/>
      <c r="FH57" s="1588"/>
      <c r="FI57" s="1588"/>
      <c r="FJ57" s="1588"/>
      <c r="FK57" s="1588"/>
      <c r="FL57" s="1588"/>
      <c r="FM57" s="1588"/>
      <c r="FN57" s="1588"/>
      <c r="FO57" s="1588"/>
      <c r="FP57" s="1588"/>
      <c r="FQ57" s="1588"/>
      <c r="FR57" s="1588"/>
      <c r="FS57" s="1588"/>
      <c r="FT57" s="1588"/>
      <c r="FU57" s="1588"/>
      <c r="FV57" s="1588"/>
      <c r="FW57" s="1588"/>
      <c r="FX57" s="1588"/>
      <c r="FY57" s="1588"/>
      <c r="FZ57" s="1588"/>
      <c r="GA57" s="1588"/>
      <c r="GB57" s="1588"/>
      <c r="GC57" s="1588"/>
      <c r="GD57" s="1588"/>
    </row>
    <row r="58" ht="15.75" hidden="1" customHeight="1">
      <c r="A58" s="101">
        <v>7.0</v>
      </c>
      <c r="B58" s="101" t="s">
        <v>1807</v>
      </c>
      <c r="C58" s="101" t="s">
        <v>6</v>
      </c>
      <c r="D58" s="1396" t="s">
        <v>1980</v>
      </c>
      <c r="E58" s="1396" t="s">
        <v>2928</v>
      </c>
      <c r="F58" s="1396" t="s">
        <v>2009</v>
      </c>
      <c r="G58" s="1396" t="s">
        <v>2010</v>
      </c>
      <c r="H58" s="1396" t="s">
        <v>2011</v>
      </c>
      <c r="I58" s="103" t="s">
        <v>2012</v>
      </c>
      <c r="J58" s="1396" t="s">
        <v>2013</v>
      </c>
      <c r="K58" s="1818">
        <v>9000.0</v>
      </c>
      <c r="L58" s="1819">
        <v>9048.433</v>
      </c>
      <c r="M58" s="247" t="s">
        <v>1815</v>
      </c>
      <c r="N58" s="1642" t="s">
        <v>1755</v>
      </c>
      <c r="O58" s="357" t="s">
        <v>2929</v>
      </c>
      <c r="P58" s="1824">
        <v>45385.0</v>
      </c>
      <c r="Q58" s="103" t="s">
        <v>2920</v>
      </c>
      <c r="R58" s="1396" t="s">
        <v>2014</v>
      </c>
      <c r="S58" s="1402"/>
      <c r="T58" s="1448" t="s">
        <v>2877</v>
      </c>
      <c r="U58" s="54" t="s">
        <v>883</v>
      </c>
      <c r="V58" s="54" t="s">
        <v>883</v>
      </c>
      <c r="W58" s="101" t="s">
        <v>884</v>
      </c>
      <c r="X58" s="101"/>
      <c r="Y58" s="1410"/>
      <c r="Z58" s="1410"/>
      <c r="AA58" s="1410"/>
      <c r="AB58" s="1410"/>
      <c r="AC58" s="100" t="s">
        <v>191</v>
      </c>
      <c r="AD58" s="360" t="s">
        <v>192</v>
      </c>
      <c r="AE58" s="360">
        <v>480000.0</v>
      </c>
      <c r="AF58" s="360">
        <v>480000.0</v>
      </c>
      <c r="AG58" s="1545" t="s">
        <v>2930</v>
      </c>
      <c r="AH58" s="1783">
        <v>0.4</v>
      </c>
      <c r="AI58" s="1783">
        <v>0.1</v>
      </c>
      <c r="AJ58" s="360" t="s">
        <v>96</v>
      </c>
      <c r="AK58" s="1545">
        <v>0.0</v>
      </c>
      <c r="AL58" s="1815">
        <v>45385.0</v>
      </c>
      <c r="AM58" s="1825">
        <v>45385.0</v>
      </c>
      <c r="AN58" s="1777">
        <f t="shared" si="92"/>
        <v>0</v>
      </c>
      <c r="AO58" s="1778" t="str">
        <f t="shared" ref="AO58:AP58" si="110">INT(AM58-AL58)&amp;" hari "&amp;HOUR(MOD(AM58-AL58,1))&amp;" jam "&amp;MINUTE(MOD(AM58-AL58,1))&amp;" menit "&amp;SECOND(MOD(AM58-AL58,1))</f>
        <v>0 hari 0 jam 0 menit 0</v>
      </c>
      <c r="AP58" s="1778" t="str">
        <f t="shared" si="110"/>
        <v>-45385 hari 0 jam 0 menit 0</v>
      </c>
      <c r="AQ58" s="103" t="s">
        <v>2015</v>
      </c>
      <c r="AR58" s="104" t="s">
        <v>2880</v>
      </c>
      <c r="AS58" s="1405"/>
      <c r="AT58" s="1405"/>
      <c r="AU58" s="1405">
        <v>120000.0</v>
      </c>
      <c r="AV58" s="101" t="s">
        <v>1967</v>
      </c>
      <c r="AW58" s="1405">
        <v>4.0E7</v>
      </c>
      <c r="AX58" s="1819">
        <v>9000.0</v>
      </c>
      <c r="AY58" s="1795">
        <f t="shared" si="94"/>
        <v>-48.433</v>
      </c>
      <c r="AZ58" s="1617"/>
      <c r="BA58" s="1780">
        <v>45383.0</v>
      </c>
      <c r="BB58" s="1780">
        <v>45384.11111111111</v>
      </c>
      <c r="BC58" s="1780">
        <v>45384.645833333336</v>
      </c>
      <c r="BD58" s="1780">
        <v>45384.68402777778</v>
      </c>
      <c r="BE58" s="1780">
        <v>45385.59027777778</v>
      </c>
      <c r="BF58" s="1645">
        <f t="shared" si="95"/>
        <v>1.479166667</v>
      </c>
      <c r="BG58" s="1642" t="str">
        <f t="shared" si="96"/>
        <v>1 hari 11 jam 30 menit 0</v>
      </c>
      <c r="BH58" s="1780">
        <v>45385.70347222222</v>
      </c>
      <c r="BI58" s="1645">
        <f t="shared" si="97"/>
        <v>0.1131944444</v>
      </c>
      <c r="BJ58" s="1642" t="str">
        <f t="shared" si="98"/>
        <v>0 hari 2 jam 43 menit 0</v>
      </c>
      <c r="BK58" s="1645">
        <f t="shared" si="99"/>
        <v>1.592361111</v>
      </c>
      <c r="BL58" s="1642" t="str">
        <f t="shared" si="100"/>
        <v>1 hari 14 jam 13 menit 0</v>
      </c>
      <c r="BM58" s="1814">
        <v>45388.708333333336</v>
      </c>
      <c r="BN58" s="1644">
        <v>45394.36111111111</v>
      </c>
      <c r="BO58" s="1644">
        <v>45394.59375</v>
      </c>
      <c r="BP58" s="1644">
        <v>45395.34375</v>
      </c>
      <c r="BQ58" s="1645">
        <f t="shared" si="101"/>
        <v>6.635416667</v>
      </c>
      <c r="BR58" s="1642" t="str">
        <f t="shared" si="102"/>
        <v>6 hari 15 jam 15 menit 0</v>
      </c>
      <c r="BS58" s="1645">
        <f>BK62+BQ58</f>
        <v>10.44861111</v>
      </c>
      <c r="BT58" s="1642" t="str">
        <f t="shared" si="104"/>
        <v>10 hari 10 jam 46 menit 0</v>
      </c>
      <c r="BU58" s="103">
        <v>2.44</v>
      </c>
      <c r="BV58" s="255">
        <f t="shared" si="109"/>
        <v>97600000</v>
      </c>
      <c r="BW58" s="103">
        <v>8.573184E7</v>
      </c>
      <c r="BX58" s="103"/>
      <c r="BY58" s="103" t="s">
        <v>718</v>
      </c>
      <c r="BZ58" s="1623"/>
      <c r="CA58" s="1623"/>
      <c r="CB58" s="1623"/>
      <c r="CC58" s="103"/>
      <c r="CD58" s="103"/>
      <c r="CE58" s="1821"/>
      <c r="CF58" s="103" t="s">
        <v>634</v>
      </c>
      <c r="CG58" s="103"/>
      <c r="CH58" s="103"/>
      <c r="CI58" s="103"/>
      <c r="CJ58" s="103"/>
      <c r="CK58" s="103"/>
      <c r="CL58" s="103"/>
      <c r="CM58" s="103"/>
      <c r="CN58" s="103"/>
      <c r="CO58" s="103"/>
      <c r="CP58" s="103"/>
      <c r="CQ58" s="103"/>
      <c r="CR58" s="103"/>
      <c r="CS58" s="103"/>
      <c r="CT58" s="103"/>
      <c r="CU58" s="103"/>
      <c r="CV58" s="103"/>
      <c r="CW58" s="103"/>
      <c r="CX58" s="100"/>
      <c r="CY58" s="100"/>
      <c r="CZ58" s="100"/>
      <c r="DA58" s="1588"/>
      <c r="DB58" s="1588"/>
      <c r="DC58" s="1588"/>
      <c r="DD58" s="1588"/>
      <c r="DE58" s="1588"/>
      <c r="DF58" s="1588"/>
      <c r="DG58" s="1588"/>
      <c r="DH58" s="1588"/>
      <c r="DI58" s="1588"/>
      <c r="DJ58" s="1588"/>
      <c r="DK58" s="1588"/>
      <c r="DL58" s="1588"/>
      <c r="DM58" s="1588"/>
      <c r="DN58" s="1588"/>
      <c r="DO58" s="1588"/>
      <c r="DP58" s="1588"/>
      <c r="DQ58" s="1588"/>
      <c r="DR58" s="1588"/>
      <c r="DS58" s="1588"/>
      <c r="DT58" s="1588"/>
      <c r="DU58" s="1588"/>
      <c r="DV58" s="1588"/>
      <c r="DW58" s="1588"/>
      <c r="DX58" s="1588"/>
      <c r="DY58" s="1588"/>
      <c r="DZ58" s="1588"/>
      <c r="EA58" s="1588"/>
      <c r="EB58" s="1588"/>
      <c r="EC58" s="1588"/>
      <c r="ED58" s="1588"/>
      <c r="EE58" s="1588"/>
      <c r="EF58" s="1588"/>
      <c r="EG58" s="1588"/>
      <c r="EH58" s="1588"/>
      <c r="EI58" s="1588"/>
      <c r="EJ58" s="1588"/>
      <c r="EK58" s="1588"/>
      <c r="EL58" s="1588"/>
      <c r="EM58" s="1588"/>
      <c r="EN58" s="1588"/>
      <c r="EO58" s="1588"/>
      <c r="EP58" s="1588"/>
      <c r="EQ58" s="1588"/>
      <c r="ER58" s="1588"/>
      <c r="ES58" s="1588"/>
      <c r="ET58" s="1588"/>
      <c r="EU58" s="1588"/>
      <c r="EV58" s="1588"/>
      <c r="EW58" s="1588"/>
      <c r="EX58" s="1588"/>
      <c r="EY58" s="1588"/>
      <c r="EZ58" s="1588"/>
      <c r="FA58" s="1588"/>
      <c r="FB58" s="1588"/>
      <c r="FC58" s="1588"/>
      <c r="FD58" s="1588"/>
      <c r="FE58" s="1588"/>
      <c r="FF58" s="1588"/>
      <c r="FG58" s="1588"/>
      <c r="FH58" s="1588"/>
      <c r="FI58" s="1588"/>
      <c r="FJ58" s="1588"/>
      <c r="FK58" s="1588"/>
      <c r="FL58" s="1588"/>
      <c r="FM58" s="1588"/>
      <c r="FN58" s="1588"/>
      <c r="FO58" s="1588"/>
      <c r="FP58" s="1588"/>
      <c r="FQ58" s="1588"/>
      <c r="FR58" s="1588"/>
      <c r="FS58" s="1588"/>
      <c r="FT58" s="1588"/>
      <c r="FU58" s="1588"/>
      <c r="FV58" s="1588"/>
      <c r="FW58" s="1588"/>
      <c r="FX58" s="1588"/>
      <c r="FY58" s="1588"/>
      <c r="FZ58" s="1588"/>
      <c r="GA58" s="1588"/>
      <c r="GB58" s="1588"/>
      <c r="GC58" s="1588"/>
      <c r="GD58" s="1588"/>
    </row>
    <row r="59" hidden="1">
      <c r="A59" s="280"/>
      <c r="B59" s="280"/>
      <c r="C59" s="280"/>
      <c r="D59" s="282"/>
      <c r="E59" s="283"/>
      <c r="F59" s="283"/>
      <c r="G59" s="283"/>
      <c r="H59" s="283"/>
      <c r="I59" s="283"/>
      <c r="J59" s="1797" t="s">
        <v>111</v>
      </c>
      <c r="K59" s="1799">
        <f t="shared" ref="K59:L59" si="111">SUM(K52:K58)</f>
        <v>50000</v>
      </c>
      <c r="L59" s="1799">
        <f t="shared" si="111"/>
        <v>51792.845</v>
      </c>
      <c r="M59" s="283"/>
      <c r="N59" s="283"/>
      <c r="O59" s="280"/>
      <c r="P59" s="283"/>
      <c r="Q59" s="283"/>
      <c r="R59" s="283"/>
      <c r="S59" s="289"/>
      <c r="T59" s="289"/>
      <c r="U59" s="280"/>
      <c r="V59" s="280"/>
      <c r="W59" s="280"/>
      <c r="X59" s="280"/>
      <c r="Y59" s="280"/>
      <c r="Z59" s="280"/>
      <c r="AA59" s="280"/>
      <c r="AB59" s="280"/>
      <c r="AC59" s="289"/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3"/>
      <c r="AR59" s="292"/>
      <c r="AS59" s="292"/>
      <c r="AT59" s="292"/>
      <c r="AU59" s="292"/>
      <c r="AV59" s="293"/>
      <c r="AW59" s="292"/>
      <c r="AX59" s="1791"/>
      <c r="AY59" s="288"/>
      <c r="AZ59" s="292"/>
      <c r="BA59" s="292"/>
      <c r="BB59" s="1780"/>
      <c r="BC59" s="1780"/>
      <c r="BD59" s="1780"/>
      <c r="BE59" s="1780"/>
      <c r="BF59" s="293"/>
      <c r="BG59" s="292"/>
      <c r="BH59" s="1780"/>
      <c r="BI59" s="1792"/>
      <c r="BJ59" s="1792"/>
      <c r="BK59" s="1792"/>
      <c r="BL59" s="1792"/>
      <c r="BM59" s="292"/>
      <c r="BN59" s="292"/>
      <c r="BO59" s="292"/>
      <c r="BP59" s="292"/>
      <c r="BQ59" s="292"/>
      <c r="BR59" s="292"/>
      <c r="BS59" s="292"/>
      <c r="BT59" s="292"/>
      <c r="BU59" s="292"/>
      <c r="BV59" s="292"/>
      <c r="BW59" s="292"/>
      <c r="BX59" s="292"/>
      <c r="BY59" s="292"/>
      <c r="BZ59" s="292"/>
      <c r="CA59" s="292"/>
      <c r="CB59" s="292"/>
      <c r="CC59" s="280"/>
      <c r="CD59" s="289"/>
      <c r="CE59" s="280"/>
      <c r="CF59" s="280"/>
      <c r="CG59" s="289"/>
      <c r="CH59" s="289"/>
      <c r="CI59" s="289"/>
      <c r="CJ59" s="280"/>
      <c r="CK59" s="289"/>
      <c r="CL59" s="289"/>
      <c r="CM59" s="289"/>
      <c r="CN59" s="289"/>
      <c r="CO59" s="280"/>
      <c r="CP59" s="289"/>
      <c r="CQ59" s="289"/>
      <c r="CR59" s="289"/>
      <c r="CS59" s="280"/>
      <c r="CT59" s="289"/>
      <c r="CU59" s="289"/>
      <c r="CV59" s="289"/>
      <c r="CW59" s="280"/>
      <c r="CX59" s="280"/>
      <c r="CY59" s="280"/>
      <c r="CZ59" s="280"/>
      <c r="DA59" s="104"/>
      <c r="DB59" s="104"/>
      <c r="DC59" s="104"/>
      <c r="DD59" s="104"/>
      <c r="DE59" s="104"/>
      <c r="DF59" s="104"/>
      <c r="DG59" s="104"/>
      <c r="DH59" s="104"/>
      <c r="DI59" s="104"/>
      <c r="DJ59" s="104"/>
      <c r="DK59" s="104"/>
      <c r="DL59" s="104"/>
      <c r="DM59" s="104"/>
      <c r="DN59" s="104"/>
      <c r="DO59" s="104"/>
      <c r="DP59" s="104"/>
      <c r="DQ59" s="104"/>
      <c r="DR59" s="104"/>
      <c r="DS59" s="104"/>
      <c r="DT59" s="104"/>
      <c r="DU59" s="104"/>
      <c r="DV59" s="104"/>
      <c r="DW59" s="104"/>
      <c r="DX59" s="104"/>
      <c r="DY59" s="104"/>
      <c r="DZ59" s="104"/>
      <c r="EA59" s="104"/>
      <c r="EB59" s="104"/>
      <c r="EC59" s="104"/>
      <c r="ED59" s="104"/>
      <c r="EE59" s="104"/>
      <c r="EF59" s="104"/>
      <c r="EG59" s="104"/>
      <c r="EH59" s="104"/>
      <c r="EI59" s="104"/>
      <c r="EJ59" s="104"/>
      <c r="EK59" s="104"/>
      <c r="EL59" s="104"/>
      <c r="EM59" s="104"/>
      <c r="EN59" s="104"/>
      <c r="EO59" s="104"/>
      <c r="EP59" s="104"/>
      <c r="EQ59" s="104"/>
      <c r="ER59" s="104"/>
      <c r="ES59" s="104"/>
      <c r="ET59" s="104"/>
      <c r="EU59" s="104"/>
      <c r="EV59" s="104"/>
      <c r="EW59" s="104"/>
      <c r="EX59" s="104"/>
      <c r="EY59" s="104"/>
      <c r="EZ59" s="104"/>
      <c r="FA59" s="104"/>
      <c r="FB59" s="104"/>
      <c r="FC59" s="104"/>
      <c r="FD59" s="104"/>
      <c r="FE59" s="104"/>
      <c r="FF59" s="104"/>
      <c r="FG59" s="104"/>
      <c r="FH59" s="104"/>
      <c r="FI59" s="104"/>
      <c r="FJ59" s="104"/>
      <c r="FK59" s="104"/>
      <c r="FL59" s="104"/>
      <c r="FM59" s="104"/>
      <c r="FN59" s="104"/>
      <c r="FO59" s="104"/>
      <c r="FP59" s="104"/>
      <c r="FQ59" s="104"/>
      <c r="FR59" s="104"/>
      <c r="FS59" s="104"/>
      <c r="FT59" s="104"/>
      <c r="FU59" s="104"/>
      <c r="FV59" s="104"/>
      <c r="FW59" s="104"/>
      <c r="FX59" s="104"/>
      <c r="FY59" s="104"/>
      <c r="FZ59" s="104"/>
      <c r="GA59" s="104"/>
      <c r="GB59" s="104"/>
      <c r="GC59" s="104"/>
      <c r="GD59" s="104"/>
    </row>
    <row r="60" hidden="1">
      <c r="A60" s="54">
        <v>1.0</v>
      </c>
      <c r="B60" s="54" t="s">
        <v>1807</v>
      </c>
      <c r="C60" s="54" t="s">
        <v>8</v>
      </c>
      <c r="D60" s="104" t="s">
        <v>2931</v>
      </c>
      <c r="E60" s="104" t="s">
        <v>2063</v>
      </c>
      <c r="F60" s="104" t="s">
        <v>183</v>
      </c>
      <c r="G60" s="1588" t="s">
        <v>2019</v>
      </c>
      <c r="H60" s="247" t="s">
        <v>872</v>
      </c>
      <c r="I60" s="1588" t="s">
        <v>2932</v>
      </c>
      <c r="J60" s="104" t="s">
        <v>2897</v>
      </c>
      <c r="K60" s="1805">
        <v>7200.0</v>
      </c>
      <c r="L60" s="320">
        <v>7014.276</v>
      </c>
      <c r="M60" s="104" t="s">
        <v>1815</v>
      </c>
      <c r="N60" s="574" t="s">
        <v>1755</v>
      </c>
      <c r="O60" s="104"/>
      <c r="P60" s="1787">
        <v>45384.0</v>
      </c>
      <c r="Q60" s="105" t="s">
        <v>2920</v>
      </c>
      <c r="R60" s="105" t="s">
        <v>2022</v>
      </c>
      <c r="S60" s="104" t="s">
        <v>2918</v>
      </c>
      <c r="T60" s="104" t="s">
        <v>817</v>
      </c>
      <c r="U60" s="54" t="s">
        <v>883</v>
      </c>
      <c r="V60" s="104"/>
      <c r="W60" s="54" t="s">
        <v>884</v>
      </c>
      <c r="X60" s="104"/>
      <c r="Y60" s="104"/>
      <c r="Z60" s="104"/>
      <c r="AA60" s="303"/>
      <c r="AB60" s="303"/>
      <c r="AC60" s="104" t="s">
        <v>191</v>
      </c>
      <c r="AD60" s="1069" t="s">
        <v>192</v>
      </c>
      <c r="AE60" s="1069">
        <v>1153403.0</v>
      </c>
      <c r="AF60" s="1069">
        <v>1206811.0</v>
      </c>
      <c r="AG60" s="1783">
        <v>0.5</v>
      </c>
      <c r="AH60" s="360" t="s">
        <v>2890</v>
      </c>
      <c r="AI60" s="1069" t="s">
        <v>96</v>
      </c>
      <c r="AJ60" s="1069" t="s">
        <v>96</v>
      </c>
      <c r="AK60" s="1069">
        <v>4.683916875E9</v>
      </c>
      <c r="AL60" s="1793">
        <v>45418.0</v>
      </c>
      <c r="AM60" s="1793">
        <v>45384.0</v>
      </c>
      <c r="AN60" s="1806">
        <f>IF(AM60-AL60&lt;0,0,AM60-AL60)</f>
        <v>0</v>
      </c>
      <c r="AO60" s="1807" t="str">
        <f t="shared" ref="AO60:AP60" si="112">INT(AM60-AL60)&amp;" hari "&amp;HOUR(MOD(AM60-AL60,1))&amp;" jam "&amp;MINUTE(MOD(AM60-AL60,1))&amp;" menit "&amp;SECOND(MOD(AM60-AL60,1))</f>
        <v>-34 hari 0 jam 0 menit 0</v>
      </c>
      <c r="AP60" s="1807" t="str">
        <f t="shared" si="112"/>
        <v>-45384 hari 0 jam 0 menit 0</v>
      </c>
      <c r="AQ60" s="247" t="s">
        <v>872</v>
      </c>
      <c r="AR60" s="225"/>
      <c r="AS60" s="225"/>
      <c r="AT60" s="821"/>
      <c r="AU60" s="303"/>
      <c r="AV60" s="1808"/>
      <c r="AW60" s="1809"/>
      <c r="AX60" s="584"/>
      <c r="AY60" s="1810"/>
      <c r="AZ60" s="1811"/>
      <c r="BA60" s="821"/>
      <c r="BB60" s="821"/>
      <c r="BC60" s="821"/>
      <c r="BD60" s="821"/>
      <c r="BE60" s="821"/>
      <c r="BF60" s="327"/>
      <c r="BG60" s="574"/>
      <c r="BH60" s="821"/>
      <c r="BI60" s="574"/>
      <c r="BJ60" s="574"/>
      <c r="BK60" s="327"/>
      <c r="BL60" s="574"/>
      <c r="BM60" s="821"/>
      <c r="BN60" s="821"/>
      <c r="BO60" s="821"/>
      <c r="BP60" s="821"/>
      <c r="BQ60" s="327"/>
      <c r="BR60" s="574"/>
      <c r="BS60" s="327"/>
      <c r="BT60" s="574"/>
      <c r="BU60" s="574"/>
      <c r="BV60" s="574"/>
      <c r="BW60" s="574"/>
      <c r="BX60" s="1811"/>
      <c r="BY60" s="1812"/>
      <c r="BZ60" s="1813"/>
      <c r="CA60" s="1813"/>
      <c r="CB60" s="1813"/>
      <c r="CC60" s="104"/>
      <c r="CD60" s="104"/>
      <c r="CE60" s="303"/>
      <c r="CF60" s="104"/>
      <c r="CG60" s="104"/>
      <c r="CH60" s="1588"/>
      <c r="CI60" s="1588"/>
      <c r="CJ60" s="104"/>
      <c r="CK60" s="1588"/>
      <c r="CL60" s="1588"/>
      <c r="CM60" s="1588"/>
      <c r="CN60" s="1588"/>
      <c r="CO60" s="1588"/>
      <c r="CP60" s="104"/>
      <c r="CQ60" s="104"/>
      <c r="CR60" s="104"/>
      <c r="CS60" s="104"/>
      <c r="CT60" s="104"/>
      <c r="CU60" s="104"/>
      <c r="CV60" s="104"/>
      <c r="CW60" s="104"/>
      <c r="CX60" s="104"/>
      <c r="CY60" s="104"/>
      <c r="CZ60" s="104"/>
      <c r="DA60" s="1588"/>
      <c r="DB60" s="1588"/>
      <c r="DC60" s="1588"/>
      <c r="DD60" s="1588"/>
      <c r="DE60" s="1588"/>
      <c r="DF60" s="1588"/>
      <c r="DG60" s="1588"/>
      <c r="DH60" s="1588"/>
      <c r="DI60" s="1588"/>
      <c r="DJ60" s="1588"/>
      <c r="DK60" s="1588"/>
      <c r="DL60" s="1588"/>
      <c r="DM60" s="1588"/>
      <c r="DN60" s="1588"/>
      <c r="DO60" s="1588"/>
      <c r="DP60" s="1588"/>
      <c r="DQ60" s="1588"/>
      <c r="DR60" s="1588"/>
      <c r="DS60" s="1588"/>
      <c r="DT60" s="1588"/>
      <c r="DU60" s="1588"/>
      <c r="DV60" s="1588"/>
      <c r="DW60" s="1588"/>
      <c r="DX60" s="1588"/>
      <c r="DY60" s="1588"/>
      <c r="DZ60" s="1588"/>
      <c r="EA60" s="1588"/>
      <c r="EB60" s="1588"/>
      <c r="EC60" s="1588"/>
      <c r="ED60" s="1588"/>
      <c r="EE60" s="1588"/>
      <c r="EF60" s="1588"/>
      <c r="EG60" s="1588"/>
      <c r="EH60" s="1588"/>
      <c r="EI60" s="1588"/>
      <c r="EJ60" s="1588"/>
      <c r="EK60" s="1588"/>
      <c r="EL60" s="1588"/>
      <c r="EM60" s="1588"/>
      <c r="EN60" s="1588"/>
      <c r="EO60" s="1588"/>
      <c r="EP60" s="1588"/>
      <c r="EQ60" s="1588"/>
      <c r="ER60" s="1588"/>
      <c r="ES60" s="1588"/>
      <c r="ET60" s="1588"/>
      <c r="EU60" s="1588"/>
      <c r="EV60" s="1588"/>
      <c r="EW60" s="1588"/>
      <c r="EX60" s="1588"/>
      <c r="EY60" s="1588"/>
      <c r="EZ60" s="1588"/>
      <c r="FA60" s="1588"/>
      <c r="FB60" s="1588"/>
      <c r="FC60" s="1588"/>
      <c r="FD60" s="1588"/>
      <c r="FE60" s="1588"/>
      <c r="FF60" s="1588"/>
      <c r="FG60" s="1588"/>
      <c r="FH60" s="1588"/>
      <c r="FI60" s="1588"/>
      <c r="FJ60" s="1588"/>
      <c r="FK60" s="1588"/>
      <c r="FL60" s="1588"/>
      <c r="FM60" s="1588"/>
      <c r="FN60" s="1588"/>
      <c r="FO60" s="1588"/>
      <c r="FP60" s="1588"/>
      <c r="FQ60" s="1588"/>
      <c r="FR60" s="1588"/>
      <c r="FS60" s="1588"/>
      <c r="FT60" s="1588"/>
      <c r="FU60" s="1588"/>
      <c r="FV60" s="1588"/>
      <c r="FW60" s="1588"/>
      <c r="FX60" s="1588"/>
      <c r="FY60" s="1588"/>
      <c r="FZ60" s="1588"/>
      <c r="GA60" s="1588"/>
      <c r="GB60" s="1588"/>
      <c r="GC60" s="1588"/>
      <c r="GD60" s="1588"/>
    </row>
    <row r="61" ht="15.75" hidden="1" customHeight="1">
      <c r="A61" s="1452"/>
      <c r="B61" s="1452"/>
      <c r="C61" s="1452"/>
      <c r="D61" s="1460"/>
      <c r="E61" s="1460"/>
      <c r="F61" s="1460"/>
      <c r="G61" s="1460"/>
      <c r="H61" s="1460"/>
      <c r="I61" s="1460"/>
      <c r="J61" s="1797" t="s">
        <v>111</v>
      </c>
      <c r="K61" s="1798">
        <f t="shared" ref="K61:L61" si="113">SUM(K60)</f>
        <v>7200</v>
      </c>
      <c r="L61" s="1826">
        <f t="shared" si="113"/>
        <v>7014.276</v>
      </c>
      <c r="M61" s="1800"/>
      <c r="N61" s="1460"/>
      <c r="O61" s="1452"/>
      <c r="P61" s="1460"/>
      <c r="Q61" s="1460"/>
      <c r="R61" s="1460"/>
      <c r="S61" s="1466"/>
      <c r="T61" s="1466"/>
      <c r="U61" s="1452"/>
      <c r="V61" s="1452"/>
      <c r="W61" s="1452"/>
      <c r="X61" s="1452"/>
      <c r="Y61" s="1452"/>
      <c r="Z61" s="1452"/>
      <c r="AA61" s="1452"/>
      <c r="AB61" s="1452"/>
      <c r="AC61" s="1466"/>
      <c r="AD61" s="1452"/>
      <c r="AE61" s="1452"/>
      <c r="AF61" s="1452"/>
      <c r="AG61" s="1452"/>
      <c r="AH61" s="1452"/>
      <c r="AI61" s="1452"/>
      <c r="AJ61" s="1452"/>
      <c r="AK61" s="1801"/>
      <c r="AL61" s="1801"/>
      <c r="AM61" s="1801"/>
      <c r="AN61" s="1452"/>
      <c r="AO61" s="1452"/>
      <c r="AP61" s="1452"/>
      <c r="AQ61" s="1460"/>
      <c r="AR61" s="1467"/>
      <c r="AS61" s="1467"/>
      <c r="AT61" s="1467"/>
      <c r="AU61" s="1467"/>
      <c r="AV61" s="1468"/>
      <c r="AW61" s="1467"/>
      <c r="AX61" s="1798">
        <f>SUM(AX52:AX58)</f>
        <v>56700</v>
      </c>
      <c r="AY61" s="1461"/>
      <c r="AZ61" s="1467"/>
      <c r="BA61" s="1467"/>
      <c r="BB61" s="1780"/>
      <c r="BC61" s="1780"/>
      <c r="BD61" s="1780"/>
      <c r="BE61" s="1780"/>
      <c r="BF61" s="1803"/>
      <c r="BG61" s="1469"/>
      <c r="BH61" s="1780"/>
      <c r="BI61" s="1804"/>
      <c r="BJ61" s="1804"/>
      <c r="BK61" s="1469"/>
      <c r="BL61" s="1804"/>
      <c r="BM61" s="1469"/>
      <c r="BN61" s="1469"/>
      <c r="BO61" s="1469"/>
      <c r="BP61" s="1469"/>
      <c r="BQ61" s="1469"/>
      <c r="BR61" s="1469"/>
      <c r="BS61" s="1469"/>
      <c r="BT61" s="1469"/>
      <c r="BU61" s="1467"/>
      <c r="BV61" s="1467"/>
      <c r="BW61" s="1467"/>
      <c r="BX61" s="1467"/>
      <c r="BY61" s="1467"/>
      <c r="BZ61" s="1467"/>
      <c r="CA61" s="1467"/>
      <c r="CB61" s="1467"/>
      <c r="CC61" s="1452"/>
      <c r="CD61" s="1466"/>
      <c r="CE61" s="1452"/>
      <c r="CF61" s="1452"/>
      <c r="CG61" s="1466"/>
      <c r="CH61" s="1466"/>
      <c r="CI61" s="1466"/>
      <c r="CJ61" s="1452"/>
      <c r="CK61" s="1466"/>
      <c r="CL61" s="1466"/>
      <c r="CM61" s="1466"/>
      <c r="CN61" s="1466"/>
      <c r="CO61" s="1452"/>
      <c r="CP61" s="1466"/>
      <c r="CQ61" s="1466"/>
      <c r="CR61" s="1466"/>
      <c r="CS61" s="1452"/>
      <c r="CT61" s="1466"/>
      <c r="CU61" s="1466"/>
      <c r="CV61" s="1466"/>
      <c r="CW61" s="1452"/>
      <c r="CX61" s="1452"/>
      <c r="CY61" s="1452"/>
      <c r="CZ61" s="1452"/>
      <c r="DA61" s="1588"/>
      <c r="DB61" s="1588"/>
      <c r="DC61" s="1588"/>
      <c r="DD61" s="1588"/>
      <c r="DE61" s="1588"/>
      <c r="DF61" s="1588"/>
      <c r="DG61" s="1588"/>
      <c r="DH61" s="1588"/>
      <c r="DI61" s="1588"/>
      <c r="DJ61" s="1588"/>
      <c r="DK61" s="1588"/>
      <c r="DL61" s="1588"/>
      <c r="DM61" s="1588"/>
      <c r="DN61" s="1588"/>
      <c r="DO61" s="1588"/>
      <c r="DP61" s="1588"/>
      <c r="DQ61" s="1588"/>
      <c r="DR61" s="1588"/>
      <c r="DS61" s="1588"/>
      <c r="DT61" s="1588"/>
      <c r="DU61" s="1588"/>
      <c r="DV61" s="1588"/>
      <c r="DW61" s="1588"/>
      <c r="DX61" s="1588"/>
      <c r="DY61" s="1588"/>
      <c r="DZ61" s="1588"/>
      <c r="EA61" s="1588"/>
      <c r="EB61" s="1588"/>
      <c r="EC61" s="1588"/>
      <c r="ED61" s="1588"/>
      <c r="EE61" s="1588"/>
      <c r="EF61" s="1588"/>
      <c r="EG61" s="1588"/>
      <c r="EH61" s="1588"/>
      <c r="EI61" s="1588"/>
      <c r="EJ61" s="1588"/>
      <c r="EK61" s="1588"/>
      <c r="EL61" s="1588"/>
      <c r="EM61" s="1588"/>
      <c r="EN61" s="1588"/>
      <c r="EO61" s="1588"/>
      <c r="EP61" s="1588"/>
      <c r="EQ61" s="1588"/>
      <c r="ER61" s="1588"/>
      <c r="ES61" s="1588"/>
      <c r="ET61" s="1588"/>
      <c r="EU61" s="1588"/>
      <c r="EV61" s="1588"/>
      <c r="EW61" s="1588"/>
      <c r="EX61" s="1588"/>
      <c r="EY61" s="1588"/>
      <c r="EZ61" s="1588"/>
      <c r="FA61" s="1588"/>
      <c r="FB61" s="1588"/>
      <c r="FC61" s="1588"/>
      <c r="FD61" s="1588"/>
      <c r="FE61" s="1588"/>
      <c r="FF61" s="1588"/>
      <c r="FG61" s="1588"/>
      <c r="FH61" s="1588"/>
      <c r="FI61" s="1588"/>
      <c r="FJ61" s="1588"/>
      <c r="FK61" s="1588"/>
      <c r="FL61" s="1588"/>
      <c r="FM61" s="1588"/>
      <c r="FN61" s="1588"/>
      <c r="FO61" s="1588"/>
      <c r="FP61" s="1588"/>
      <c r="FQ61" s="1588"/>
      <c r="FR61" s="1588"/>
      <c r="FS61" s="1588"/>
      <c r="FT61" s="1588"/>
      <c r="FU61" s="1588"/>
      <c r="FV61" s="1588"/>
      <c r="FW61" s="1588"/>
      <c r="FX61" s="1588"/>
      <c r="FY61" s="1588"/>
      <c r="FZ61" s="1588"/>
      <c r="GA61" s="1588"/>
      <c r="GB61" s="1588"/>
      <c r="GC61" s="1588"/>
      <c r="GD61" s="1588"/>
    </row>
    <row r="62" ht="15.75" hidden="1" customHeight="1">
      <c r="A62" s="54">
        <v>1.0</v>
      </c>
      <c r="B62" s="54" t="s">
        <v>1807</v>
      </c>
      <c r="C62" s="54" t="s">
        <v>8</v>
      </c>
      <c r="D62" s="105" t="s">
        <v>2017</v>
      </c>
      <c r="E62" s="105" t="s">
        <v>2018</v>
      </c>
      <c r="F62" s="105" t="s">
        <v>183</v>
      </c>
      <c r="G62" s="105" t="s">
        <v>2019</v>
      </c>
      <c r="H62" s="247" t="s">
        <v>872</v>
      </c>
      <c r="I62" s="105" t="s">
        <v>2933</v>
      </c>
      <c r="J62" s="1448" t="s">
        <v>2021</v>
      </c>
      <c r="K62" s="1773">
        <v>7500.0</v>
      </c>
      <c r="L62" s="1774">
        <v>7528.51</v>
      </c>
      <c r="M62" s="247" t="s">
        <v>1815</v>
      </c>
      <c r="N62" s="1642" t="s">
        <v>1755</v>
      </c>
      <c r="O62" s="321" t="s">
        <v>2934</v>
      </c>
      <c r="P62" s="1827">
        <v>45415.0</v>
      </c>
      <c r="Q62" s="105" t="s">
        <v>602</v>
      </c>
      <c r="R62" s="105" t="s">
        <v>2022</v>
      </c>
      <c r="S62" s="1448" t="s">
        <v>2024</v>
      </c>
      <c r="T62" s="1448" t="s">
        <v>817</v>
      </c>
      <c r="U62" s="54" t="s">
        <v>883</v>
      </c>
      <c r="V62" s="54" t="s">
        <v>883</v>
      </c>
      <c r="W62" s="54" t="s">
        <v>884</v>
      </c>
      <c r="X62" s="1545" t="s">
        <v>142</v>
      </c>
      <c r="Y62" s="54"/>
      <c r="Z62" s="54" t="s">
        <v>193</v>
      </c>
      <c r="AA62" s="54" t="s">
        <v>193</v>
      </c>
      <c r="AB62" s="54"/>
      <c r="AC62" s="104" t="s">
        <v>191</v>
      </c>
      <c r="AD62" s="360" t="s">
        <v>192</v>
      </c>
      <c r="AE62" s="360">
        <v>1046001.0</v>
      </c>
      <c r="AF62" s="360">
        <v>1041817.0</v>
      </c>
      <c r="AG62" s="1783">
        <v>0.5</v>
      </c>
      <c r="AH62" s="360" t="s">
        <v>2890</v>
      </c>
      <c r="AI62" s="360" t="s">
        <v>96</v>
      </c>
      <c r="AJ62" s="360" t="s">
        <v>96</v>
      </c>
      <c r="AK62" s="1069">
        <v>3.94138875E9</v>
      </c>
      <c r="AL62" s="1828">
        <v>45409.0</v>
      </c>
      <c r="AM62" s="1485">
        <v>45415.0</v>
      </c>
      <c r="AN62" s="1777">
        <f t="shared" ref="AN62:AN68" si="115">IF(AM62-AL62&lt;0,0,AM62-AL62)</f>
        <v>6</v>
      </c>
      <c r="AO62" s="1778" t="str">
        <f t="shared" ref="AO62:AP62" si="114">INT(AM62-AL62)&amp;" hari "&amp;HOUR(MOD(AM62-AL62,1))&amp;" jam "&amp;MINUTE(MOD(AM62-AL62,1))&amp;" menit "&amp;SECOND(MOD(AM62-AL62,1))</f>
        <v>6 hari 0 jam 0 menit 0</v>
      </c>
      <c r="AP62" s="1778" t="str">
        <f t="shared" si="114"/>
        <v>-45409 hari 0 jam 0 menit 0</v>
      </c>
      <c r="AQ62" s="247" t="s">
        <v>872</v>
      </c>
      <c r="AR62" s="303" t="s">
        <v>2880</v>
      </c>
      <c r="AS62" s="303"/>
      <c r="AT62" s="303"/>
      <c r="AU62" s="255">
        <v>77500.0</v>
      </c>
      <c r="AV62" s="54" t="s">
        <v>194</v>
      </c>
      <c r="AW62" s="303">
        <v>3.0E7</v>
      </c>
      <c r="AX62" s="1819">
        <v>0.0</v>
      </c>
      <c r="AY62" s="1795"/>
      <c r="AZ62" s="104"/>
      <c r="BA62" s="1780">
        <v>45409.0</v>
      </c>
      <c r="BB62" s="1780">
        <v>45412.46527777778</v>
      </c>
      <c r="BC62" s="1780">
        <v>45414.5625</v>
      </c>
      <c r="BD62" s="1780">
        <v>45414.961805555555</v>
      </c>
      <c r="BE62" s="1780">
        <v>45415.354166666664</v>
      </c>
      <c r="BF62" s="1645">
        <f t="shared" ref="BF62:BF68" si="117">BE62-BB62</f>
        <v>2.888888889</v>
      </c>
      <c r="BG62" s="1642" t="str">
        <f t="shared" ref="BG62:BG68" si="118">INT(BE62-BB62)&amp;" hari "&amp;HOUR(MOD(BE62-BB62,1))&amp;" jam "&amp;MINUTE(MOD(BE62-BB62,1))&amp;" menit "&amp;SECOND(MOD(BE62-BB62,1))</f>
        <v>2 hari 21 jam 20 menit 0</v>
      </c>
      <c r="BH62" s="1780">
        <v>45416.27847222222</v>
      </c>
      <c r="BI62" s="1645">
        <f t="shared" ref="BI62:BI68" si="119">BH62-BE62</f>
        <v>0.9243055556</v>
      </c>
      <c r="BJ62" s="1642" t="str">
        <f t="shared" ref="BJ62:BJ68" si="120">INT(BH62-BE62)&amp;" hari "&amp;HOUR(MOD(BH62-BE62,1))&amp;" jam "&amp;MINUTE(MOD(BH62-BE62,1))&amp;" menit "&amp;SECOND(MOD(BH62-BE62,1))</f>
        <v>0 hari 22 jam 11 menit 0</v>
      </c>
      <c r="BK62" s="1645">
        <f t="shared" ref="BK62:BK68" si="121">BH62-BB62</f>
        <v>3.813194444</v>
      </c>
      <c r="BL62" s="1642" t="str">
        <f t="shared" ref="BL62:BL68" si="122">INT(BH62-BB62)&amp;" hari "&amp;HOUR(MOD(BH62-BB62,1))&amp;" jam "&amp;MINUTE(MOD(BH62-BB62,1))&amp;" menit "&amp;SECOND(MOD(BH62-BB62,1))</f>
        <v>3 hari 19 jam 31 menit 0</v>
      </c>
      <c r="BM62" s="1644">
        <v>45422.20486111111</v>
      </c>
      <c r="BN62" s="1644">
        <v>45424.541666666664</v>
      </c>
      <c r="BO62" s="1644">
        <v>45424.541666666664</v>
      </c>
      <c r="BP62" s="1644">
        <v>45425.020833333336</v>
      </c>
      <c r="BQ62" s="1645">
        <f t="shared" ref="BQ62:BQ68" si="123">BP62-BM62</f>
        <v>2.815972222</v>
      </c>
      <c r="BR62" s="1642" t="str">
        <f t="shared" ref="BR62:BR68" si="124">INT(BP62-BM62)&amp;" hari "&amp;HOUR(MOD(BP62-BM62,1))&amp;" jam "&amp;MINUTE(MOD(BP62-BM62,1))&amp;" menit "&amp;SECOND(MOD(BP62-BM62,1))</f>
        <v>2 hari 19 jam 35 menit 0</v>
      </c>
      <c r="BS62" s="1645">
        <f t="shared" ref="BS62:BS68" si="125">BK62+BQ62</f>
        <v>6.629166667</v>
      </c>
      <c r="BT62" s="1642" t="str">
        <f t="shared" ref="BT62:BT68" si="126">INT(BS62)&amp;" hari "&amp;HOUR(MOD(BS62,1))&amp;" jam "&amp;MINUTE(MOD(BS62,1))&amp;" menit "&amp;SECOND(MOD(BS62,1))</f>
        <v>6 hari 15 jam 6 menit 0</v>
      </c>
      <c r="BU62" s="105">
        <v>2.8</v>
      </c>
      <c r="BV62" s="255">
        <f t="shared" ref="BV62:BV63" si="127">BU62*AW62</f>
        <v>84000000</v>
      </c>
      <c r="BW62" s="103"/>
      <c r="BX62" s="1642"/>
      <c r="BY62" s="105" t="s">
        <v>718</v>
      </c>
      <c r="BZ62" s="105"/>
      <c r="CA62" s="105"/>
      <c r="CB62" s="105"/>
      <c r="CC62" s="105">
        <v>8.20240429839312E14</v>
      </c>
      <c r="CD62" s="105" t="s">
        <v>2028</v>
      </c>
      <c r="CE62" s="1781" t="s">
        <v>2029</v>
      </c>
      <c r="CF62" s="105" t="s">
        <v>2023</v>
      </c>
      <c r="CG62" s="105" t="s">
        <v>193</v>
      </c>
      <c r="CH62" s="105" t="s">
        <v>193</v>
      </c>
      <c r="CI62" s="105" t="s">
        <v>193</v>
      </c>
      <c r="CJ62" s="105" t="s">
        <v>193</v>
      </c>
      <c r="CK62" s="105" t="s">
        <v>193</v>
      </c>
      <c r="CL62" s="105" t="s">
        <v>193</v>
      </c>
      <c r="CM62" s="105" t="s">
        <v>883</v>
      </c>
      <c r="CN62" s="105" t="s">
        <v>883</v>
      </c>
      <c r="CO62" s="105"/>
      <c r="CP62" s="105"/>
      <c r="CQ62" s="105"/>
      <c r="CR62" s="105"/>
      <c r="CS62" s="105"/>
      <c r="CT62" s="105"/>
      <c r="CU62" s="105" t="s">
        <v>883</v>
      </c>
      <c r="CV62" s="105" t="s">
        <v>883</v>
      </c>
      <c r="CW62" s="105" t="s">
        <v>883</v>
      </c>
      <c r="CX62" s="104" t="s">
        <v>883</v>
      </c>
      <c r="CY62" s="104" t="s">
        <v>883</v>
      </c>
      <c r="CZ62" s="104" t="s">
        <v>883</v>
      </c>
      <c r="DA62" s="1588"/>
      <c r="DB62" s="1588"/>
      <c r="DC62" s="1588"/>
      <c r="DD62" s="1588"/>
      <c r="DE62" s="1588"/>
      <c r="DF62" s="1588"/>
      <c r="DG62" s="1588"/>
      <c r="DH62" s="1588"/>
      <c r="DI62" s="1588"/>
      <c r="DJ62" s="1588"/>
      <c r="DK62" s="1588"/>
      <c r="DL62" s="1588"/>
      <c r="DM62" s="1588"/>
      <c r="DN62" s="1588"/>
      <c r="DO62" s="1588"/>
      <c r="DP62" s="1588"/>
      <c r="DQ62" s="1588"/>
      <c r="DR62" s="1588"/>
      <c r="DS62" s="1588"/>
      <c r="DT62" s="1588"/>
      <c r="DU62" s="1588"/>
      <c r="DV62" s="1588"/>
      <c r="DW62" s="1588"/>
      <c r="DX62" s="1588"/>
      <c r="DY62" s="1588"/>
      <c r="DZ62" s="1588"/>
      <c r="EA62" s="1588"/>
      <c r="EB62" s="1588"/>
      <c r="EC62" s="1588"/>
      <c r="ED62" s="1588"/>
      <c r="EE62" s="1588"/>
      <c r="EF62" s="1588"/>
      <c r="EG62" s="1588"/>
      <c r="EH62" s="1588"/>
      <c r="EI62" s="1588"/>
      <c r="EJ62" s="1588"/>
      <c r="EK62" s="1588"/>
      <c r="EL62" s="1588"/>
      <c r="EM62" s="1588"/>
      <c r="EN62" s="1588"/>
      <c r="EO62" s="1588"/>
      <c r="EP62" s="1588"/>
      <c r="EQ62" s="1588"/>
      <c r="ER62" s="1588"/>
      <c r="ES62" s="1588"/>
      <c r="ET62" s="1588"/>
      <c r="EU62" s="1588"/>
      <c r="EV62" s="1588"/>
      <c r="EW62" s="1588"/>
      <c r="EX62" s="1588"/>
      <c r="EY62" s="1588"/>
      <c r="EZ62" s="1588"/>
      <c r="FA62" s="1588"/>
      <c r="FB62" s="1588"/>
      <c r="FC62" s="1588"/>
      <c r="FD62" s="1588"/>
      <c r="FE62" s="1588"/>
      <c r="FF62" s="1588"/>
      <c r="FG62" s="1588"/>
      <c r="FH62" s="1588"/>
      <c r="FI62" s="1588"/>
      <c r="FJ62" s="1588"/>
      <c r="FK62" s="1588"/>
      <c r="FL62" s="1588"/>
      <c r="FM62" s="1588"/>
      <c r="FN62" s="1588"/>
      <c r="FO62" s="1588"/>
      <c r="FP62" s="1588"/>
      <c r="FQ62" s="1588"/>
      <c r="FR62" s="1588"/>
      <c r="FS62" s="1588"/>
      <c r="FT62" s="1588"/>
      <c r="FU62" s="1588"/>
      <c r="FV62" s="1588"/>
      <c r="FW62" s="1588"/>
      <c r="FX62" s="1588"/>
      <c r="FY62" s="1588"/>
      <c r="FZ62" s="1588"/>
      <c r="GA62" s="1588"/>
      <c r="GB62" s="1588"/>
      <c r="GC62" s="1588"/>
      <c r="GD62" s="1588"/>
    </row>
    <row r="63" ht="15.75" hidden="1" customHeight="1">
      <c r="A63" s="54">
        <v>2.0</v>
      </c>
      <c r="B63" s="54" t="s">
        <v>1807</v>
      </c>
      <c r="C63" s="54" t="s">
        <v>8</v>
      </c>
      <c r="D63" s="105" t="s">
        <v>2017</v>
      </c>
      <c r="E63" s="105" t="s">
        <v>2018</v>
      </c>
      <c r="F63" s="105" t="s">
        <v>183</v>
      </c>
      <c r="G63" s="105" t="s">
        <v>2019</v>
      </c>
      <c r="H63" s="247" t="s">
        <v>872</v>
      </c>
      <c r="I63" s="105" t="s">
        <v>2935</v>
      </c>
      <c r="J63" s="1448" t="s">
        <v>2031</v>
      </c>
      <c r="K63" s="1773">
        <v>9000.0</v>
      </c>
      <c r="L63" s="1774">
        <v>9004.112</v>
      </c>
      <c r="M63" s="247" t="s">
        <v>1815</v>
      </c>
      <c r="N63" s="1642" t="s">
        <v>1755</v>
      </c>
      <c r="O63" s="321" t="s">
        <v>2936</v>
      </c>
      <c r="P63" s="1827">
        <v>45416.0</v>
      </c>
      <c r="Q63" s="105" t="s">
        <v>602</v>
      </c>
      <c r="R63" s="105" t="s">
        <v>2022</v>
      </c>
      <c r="S63" s="1448" t="s">
        <v>2024</v>
      </c>
      <c r="T63" s="1448" t="s">
        <v>817</v>
      </c>
      <c r="U63" s="54" t="s">
        <v>883</v>
      </c>
      <c r="V63" s="54" t="s">
        <v>883</v>
      </c>
      <c r="W63" s="54" t="s">
        <v>884</v>
      </c>
      <c r="X63" s="1545" t="s">
        <v>142</v>
      </c>
      <c r="Y63" s="54"/>
      <c r="Z63" s="54" t="s">
        <v>193</v>
      </c>
      <c r="AA63" s="54" t="s">
        <v>193</v>
      </c>
      <c r="AB63" s="54"/>
      <c r="AC63" s="104" t="s">
        <v>191</v>
      </c>
      <c r="AD63" s="360" t="s">
        <v>192</v>
      </c>
      <c r="AE63" s="360">
        <v>1046001.0</v>
      </c>
      <c r="AF63" s="360">
        <v>1044327.0</v>
      </c>
      <c r="AG63" s="1783">
        <v>0.5</v>
      </c>
      <c r="AH63" s="360" t="s">
        <v>2890</v>
      </c>
      <c r="AI63" s="360" t="s">
        <v>96</v>
      </c>
      <c r="AJ63" s="360" t="s">
        <v>96</v>
      </c>
      <c r="AK63" s="1069">
        <v>4.7296665E9</v>
      </c>
      <c r="AL63" s="1829">
        <v>45409.0</v>
      </c>
      <c r="AM63" s="1485">
        <v>45416.0</v>
      </c>
      <c r="AN63" s="1777">
        <f t="shared" si="115"/>
        <v>7</v>
      </c>
      <c r="AO63" s="1778" t="str">
        <f t="shared" ref="AO63:AP63" si="116">INT(AM63-AL63)&amp;" hari "&amp;HOUR(MOD(AM63-AL63,1))&amp;" jam "&amp;MINUTE(MOD(AM63-AL63,1))&amp;" menit "&amp;SECOND(MOD(AM63-AL63,1))</f>
        <v>7 hari 0 jam 0 menit 0</v>
      </c>
      <c r="AP63" s="1778" t="str">
        <f t="shared" si="116"/>
        <v>-45409 hari 0 jam 0 menit 0</v>
      </c>
      <c r="AQ63" s="247" t="s">
        <v>872</v>
      </c>
      <c r="AR63" s="303" t="s">
        <v>2880</v>
      </c>
      <c r="AS63" s="303"/>
      <c r="AT63" s="303"/>
      <c r="AU63" s="255">
        <v>77500.0</v>
      </c>
      <c r="AV63" s="54" t="s">
        <v>194</v>
      </c>
      <c r="AW63" s="303">
        <v>3.0E7</v>
      </c>
      <c r="AX63" s="1819">
        <v>0.0</v>
      </c>
      <c r="AY63" s="1795"/>
      <c r="AZ63" s="104"/>
      <c r="BA63" s="1780">
        <v>45409.0</v>
      </c>
      <c r="BB63" s="1780">
        <v>45410.520833333336</v>
      </c>
      <c r="BC63" s="1780">
        <v>45415.40277777778</v>
      </c>
      <c r="BD63" s="1780">
        <v>45415.819444444445</v>
      </c>
      <c r="BE63" s="1780">
        <v>45416.37847222222</v>
      </c>
      <c r="BF63" s="1645">
        <f t="shared" si="117"/>
        <v>5.857638889</v>
      </c>
      <c r="BG63" s="1642" t="str">
        <f t="shared" si="118"/>
        <v>5 hari 20 jam 35 menit 0</v>
      </c>
      <c r="BH63" s="1780">
        <v>45416.57986111111</v>
      </c>
      <c r="BI63" s="1645">
        <f t="shared" si="119"/>
        <v>0.2013888889</v>
      </c>
      <c r="BJ63" s="1642" t="str">
        <f t="shared" si="120"/>
        <v>0 hari 4 jam 50 menit 0</v>
      </c>
      <c r="BK63" s="1645">
        <f t="shared" si="121"/>
        <v>6.059027778</v>
      </c>
      <c r="BL63" s="1642" t="str">
        <f t="shared" si="122"/>
        <v>6 hari 1 jam 25 menit 0</v>
      </c>
      <c r="BM63" s="1644">
        <v>45423.208333333336</v>
      </c>
      <c r="BN63" s="1644">
        <v>45425.29861111111</v>
      </c>
      <c r="BO63" s="1644">
        <v>45425.29861111111</v>
      </c>
      <c r="BP63" s="1644">
        <v>45425.618055555555</v>
      </c>
      <c r="BQ63" s="1645">
        <f t="shared" si="123"/>
        <v>2.409722222</v>
      </c>
      <c r="BR63" s="1642" t="str">
        <f t="shared" si="124"/>
        <v>2 hari 9 jam 50 menit 0</v>
      </c>
      <c r="BS63" s="1645">
        <f t="shared" si="125"/>
        <v>8.46875</v>
      </c>
      <c r="BT63" s="1642" t="str">
        <f t="shared" si="126"/>
        <v>8 hari 11 jam 15 menit 0</v>
      </c>
      <c r="BU63" s="105">
        <v>5.75</v>
      </c>
      <c r="BV63" s="255">
        <f t="shared" si="127"/>
        <v>172500000</v>
      </c>
      <c r="BW63" s="105"/>
      <c r="BX63" s="1642"/>
      <c r="BY63" s="105" t="s">
        <v>718</v>
      </c>
      <c r="BZ63" s="105"/>
      <c r="CA63" s="105"/>
      <c r="CB63" s="105"/>
      <c r="CC63" s="105">
        <v>8.20240429819936E14</v>
      </c>
      <c r="CD63" s="105" t="s">
        <v>2028</v>
      </c>
      <c r="CE63" s="1781" t="s">
        <v>2029</v>
      </c>
      <c r="CF63" s="105" t="s">
        <v>2023</v>
      </c>
      <c r="CG63" s="105" t="s">
        <v>193</v>
      </c>
      <c r="CH63" s="105" t="s">
        <v>193</v>
      </c>
      <c r="CI63" s="105" t="s">
        <v>193</v>
      </c>
      <c r="CJ63" s="105" t="s">
        <v>193</v>
      </c>
      <c r="CK63" s="105" t="s">
        <v>193</v>
      </c>
      <c r="CL63" s="105" t="s">
        <v>193</v>
      </c>
      <c r="CM63" s="105" t="s">
        <v>883</v>
      </c>
      <c r="CN63" s="105" t="s">
        <v>883</v>
      </c>
      <c r="CO63" s="105"/>
      <c r="CP63" s="105"/>
      <c r="CQ63" s="105"/>
      <c r="CR63" s="105"/>
      <c r="CS63" s="105"/>
      <c r="CT63" s="105"/>
      <c r="CU63" s="105" t="s">
        <v>883</v>
      </c>
      <c r="CV63" s="105" t="s">
        <v>883</v>
      </c>
      <c r="CW63" s="105" t="s">
        <v>883</v>
      </c>
      <c r="CX63" s="104" t="s">
        <v>883</v>
      </c>
      <c r="CY63" s="104" t="s">
        <v>883</v>
      </c>
      <c r="CZ63" s="104" t="s">
        <v>883</v>
      </c>
      <c r="DA63" s="1588"/>
      <c r="DB63" s="1588"/>
      <c r="DC63" s="1588"/>
      <c r="DD63" s="1588"/>
      <c r="DE63" s="1588"/>
      <c r="DF63" s="1588"/>
      <c r="DG63" s="1588"/>
      <c r="DH63" s="1588"/>
      <c r="DI63" s="1588"/>
      <c r="DJ63" s="1588"/>
      <c r="DK63" s="1588"/>
      <c r="DL63" s="1588"/>
      <c r="DM63" s="1588"/>
      <c r="DN63" s="1588"/>
      <c r="DO63" s="1588"/>
      <c r="DP63" s="1588"/>
      <c r="DQ63" s="1588"/>
      <c r="DR63" s="1588"/>
      <c r="DS63" s="1588"/>
      <c r="DT63" s="1588"/>
      <c r="DU63" s="1588"/>
      <c r="DV63" s="1588"/>
      <c r="DW63" s="1588"/>
      <c r="DX63" s="1588"/>
      <c r="DY63" s="1588"/>
      <c r="DZ63" s="1588"/>
      <c r="EA63" s="1588"/>
      <c r="EB63" s="1588"/>
      <c r="EC63" s="1588"/>
      <c r="ED63" s="1588"/>
      <c r="EE63" s="1588"/>
      <c r="EF63" s="1588"/>
      <c r="EG63" s="1588"/>
      <c r="EH63" s="1588"/>
      <c r="EI63" s="1588"/>
      <c r="EJ63" s="1588"/>
      <c r="EK63" s="1588"/>
      <c r="EL63" s="1588"/>
      <c r="EM63" s="1588"/>
      <c r="EN63" s="1588"/>
      <c r="EO63" s="1588"/>
      <c r="EP63" s="1588"/>
      <c r="EQ63" s="1588"/>
      <c r="ER63" s="1588"/>
      <c r="ES63" s="1588"/>
      <c r="ET63" s="1588"/>
      <c r="EU63" s="1588"/>
      <c r="EV63" s="1588"/>
      <c r="EW63" s="1588"/>
      <c r="EX63" s="1588"/>
      <c r="EY63" s="1588"/>
      <c r="EZ63" s="1588"/>
      <c r="FA63" s="1588"/>
      <c r="FB63" s="1588"/>
      <c r="FC63" s="1588"/>
      <c r="FD63" s="1588"/>
      <c r="FE63" s="1588"/>
      <c r="FF63" s="1588"/>
      <c r="FG63" s="1588"/>
      <c r="FH63" s="1588"/>
      <c r="FI63" s="1588"/>
      <c r="FJ63" s="1588"/>
      <c r="FK63" s="1588"/>
      <c r="FL63" s="1588"/>
      <c r="FM63" s="1588"/>
      <c r="FN63" s="1588"/>
      <c r="FO63" s="1588"/>
      <c r="FP63" s="1588"/>
      <c r="FQ63" s="1588"/>
      <c r="FR63" s="1588"/>
      <c r="FS63" s="1588"/>
      <c r="FT63" s="1588"/>
      <c r="FU63" s="1588"/>
      <c r="FV63" s="1588"/>
      <c r="FW63" s="1588"/>
      <c r="FX63" s="1588"/>
      <c r="FY63" s="1588"/>
      <c r="FZ63" s="1588"/>
      <c r="GA63" s="1588"/>
      <c r="GB63" s="1588"/>
      <c r="GC63" s="1588"/>
      <c r="GD63" s="1588"/>
    </row>
    <row r="64" ht="15.75" hidden="1" customHeight="1">
      <c r="A64" s="54">
        <v>3.0</v>
      </c>
      <c r="B64" s="54" t="s">
        <v>1807</v>
      </c>
      <c r="C64" s="54" t="s">
        <v>8</v>
      </c>
      <c r="D64" s="105" t="s">
        <v>2017</v>
      </c>
      <c r="E64" s="105" t="s">
        <v>182</v>
      </c>
      <c r="F64" s="105" t="s">
        <v>183</v>
      </c>
      <c r="G64" s="105" t="s">
        <v>2033</v>
      </c>
      <c r="H64" s="247" t="s">
        <v>185</v>
      </c>
      <c r="I64" s="105" t="s">
        <v>2937</v>
      </c>
      <c r="J64" s="1448" t="s">
        <v>2034</v>
      </c>
      <c r="K64" s="1773">
        <v>9000.0</v>
      </c>
      <c r="L64" s="1774">
        <v>9002.081</v>
      </c>
      <c r="M64" s="247" t="s">
        <v>1815</v>
      </c>
      <c r="N64" s="1642" t="s">
        <v>1755</v>
      </c>
      <c r="O64" s="54"/>
      <c r="P64" s="1827">
        <v>45420.0</v>
      </c>
      <c r="Q64" s="105" t="s">
        <v>602</v>
      </c>
      <c r="R64" s="105" t="s">
        <v>183</v>
      </c>
      <c r="S64" s="1448" t="s">
        <v>2036</v>
      </c>
      <c r="T64" s="1448" t="s">
        <v>817</v>
      </c>
      <c r="U64" s="54" t="s">
        <v>883</v>
      </c>
      <c r="V64" s="54"/>
      <c r="W64" s="54" t="s">
        <v>884</v>
      </c>
      <c r="X64" s="1545"/>
      <c r="Y64" s="1069"/>
      <c r="Z64" s="1069"/>
      <c r="AA64" s="1069"/>
      <c r="AB64" s="1069"/>
      <c r="AC64" s="104" t="s">
        <v>191</v>
      </c>
      <c r="AD64" s="360" t="s">
        <v>885</v>
      </c>
      <c r="AE64" s="360" t="s">
        <v>2037</v>
      </c>
      <c r="AF64" s="360" t="s">
        <v>114</v>
      </c>
      <c r="AG64" s="360" t="s">
        <v>885</v>
      </c>
      <c r="AH64" s="360" t="s">
        <v>96</v>
      </c>
      <c r="AI64" s="360" t="s">
        <v>96</v>
      </c>
      <c r="AJ64" s="360" t="s">
        <v>96</v>
      </c>
      <c r="AK64" s="1545">
        <v>0.0</v>
      </c>
      <c r="AL64" s="1793">
        <v>45450.0</v>
      </c>
      <c r="AM64" s="1830">
        <v>45420.0</v>
      </c>
      <c r="AN64" s="1777">
        <f t="shared" si="115"/>
        <v>0</v>
      </c>
      <c r="AO64" s="1778" t="str">
        <f t="shared" ref="AO64:AP64" si="128">INT(AM64-AL64)&amp;" hari "&amp;HOUR(MOD(AM64-AL64,1))&amp;" jam "&amp;MINUTE(MOD(AM64-AL64,1))&amp;" menit "&amp;SECOND(MOD(AM64-AL64,1))</f>
        <v>-30 hari 0 jam 0 menit 0</v>
      </c>
      <c r="AP64" s="1778" t="str">
        <f t="shared" si="128"/>
        <v>-45420 hari 0 jam 0 menit 0</v>
      </c>
      <c r="AQ64" s="247" t="s">
        <v>185</v>
      </c>
      <c r="AR64" s="303" t="s">
        <v>2880</v>
      </c>
      <c r="AS64" s="303"/>
      <c r="AT64" s="303"/>
      <c r="AU64" s="255">
        <v>82500.0</v>
      </c>
      <c r="AV64" s="54" t="s">
        <v>194</v>
      </c>
      <c r="AW64" s="303">
        <v>3.0E7</v>
      </c>
      <c r="AX64" s="1819">
        <v>0.0</v>
      </c>
      <c r="AY64" s="1795"/>
      <c r="AZ64" s="104"/>
      <c r="BA64" s="1780">
        <v>45417.0</v>
      </c>
      <c r="BB64" s="1780">
        <v>45419.993055555555</v>
      </c>
      <c r="BC64" s="1780">
        <v>45420.041666666664</v>
      </c>
      <c r="BD64" s="1780">
        <v>45420.052083333336</v>
      </c>
      <c r="BE64" s="1780">
        <v>45420.625</v>
      </c>
      <c r="BF64" s="1645">
        <f t="shared" si="117"/>
        <v>0.6319444444</v>
      </c>
      <c r="BG64" s="1642" t="str">
        <f t="shared" si="118"/>
        <v>0 hari 15 jam 10 menit 0</v>
      </c>
      <c r="BH64" s="1780">
        <v>45423.42361111111</v>
      </c>
      <c r="BI64" s="1645">
        <f t="shared" si="119"/>
        <v>2.798611111</v>
      </c>
      <c r="BJ64" s="1642" t="str">
        <f t="shared" si="120"/>
        <v>2 hari 19 jam 10 menit 0</v>
      </c>
      <c r="BK64" s="1645">
        <f t="shared" si="121"/>
        <v>3.430555556</v>
      </c>
      <c r="BL64" s="1642" t="str">
        <f t="shared" si="122"/>
        <v>3 hari 10 jam 20 menit 0</v>
      </c>
      <c r="BM64" s="1644">
        <v>45425.65277777778</v>
      </c>
      <c r="BN64" s="1644">
        <v>45425.71527777778</v>
      </c>
      <c r="BO64" s="1644">
        <v>45425.868055555555</v>
      </c>
      <c r="BP64" s="1644">
        <v>45426.21527777778</v>
      </c>
      <c r="BQ64" s="1645">
        <f t="shared" si="123"/>
        <v>0.5625</v>
      </c>
      <c r="BR64" s="1642" t="str">
        <f t="shared" si="124"/>
        <v>0 hari 13 jam 30 menit 0</v>
      </c>
      <c r="BS64" s="1645">
        <f t="shared" si="125"/>
        <v>3.993055556</v>
      </c>
      <c r="BT64" s="1642" t="str">
        <f t="shared" si="126"/>
        <v>3 hari 23 jam 50 menit 0</v>
      </c>
      <c r="BU64" s="1642"/>
      <c r="BV64" s="1642"/>
      <c r="BW64" s="1642"/>
      <c r="BX64" s="1642"/>
      <c r="BY64" s="1785" t="s">
        <v>359</v>
      </c>
      <c r="BZ64" s="105"/>
      <c r="CA64" s="105"/>
      <c r="CB64" s="105"/>
      <c r="CC64" s="105">
        <v>8.20240504550646E14</v>
      </c>
      <c r="CD64" s="105" t="s">
        <v>2039</v>
      </c>
      <c r="CE64" s="1781" t="s">
        <v>2040</v>
      </c>
      <c r="CF64" s="105" t="s">
        <v>2023</v>
      </c>
      <c r="CG64" s="105" t="s">
        <v>193</v>
      </c>
      <c r="CH64" s="105" t="s">
        <v>193</v>
      </c>
      <c r="CI64" s="105" t="s">
        <v>193</v>
      </c>
      <c r="CJ64" s="105" t="s">
        <v>193</v>
      </c>
      <c r="CK64" s="105" t="s">
        <v>193</v>
      </c>
      <c r="CL64" s="105" t="s">
        <v>193</v>
      </c>
      <c r="CM64" s="105" t="s">
        <v>883</v>
      </c>
      <c r="CN64" s="105" t="s">
        <v>883</v>
      </c>
      <c r="CO64" s="105"/>
      <c r="CP64" s="105"/>
      <c r="CQ64" s="105"/>
      <c r="CR64" s="105"/>
      <c r="CS64" s="105"/>
      <c r="CT64" s="105"/>
      <c r="CU64" s="105" t="s">
        <v>883</v>
      </c>
      <c r="CV64" s="105" t="s">
        <v>883</v>
      </c>
      <c r="CW64" s="105" t="s">
        <v>883</v>
      </c>
      <c r="CX64" s="104" t="s">
        <v>883</v>
      </c>
      <c r="CY64" s="104" t="s">
        <v>883</v>
      </c>
      <c r="CZ64" s="104" t="s">
        <v>883</v>
      </c>
      <c r="DA64" s="1588"/>
      <c r="DB64" s="1588"/>
      <c r="DC64" s="1588"/>
      <c r="DD64" s="1588"/>
      <c r="DE64" s="1588"/>
      <c r="DF64" s="1588"/>
      <c r="DG64" s="1588"/>
      <c r="DH64" s="1588"/>
      <c r="DI64" s="1588"/>
      <c r="DJ64" s="1588"/>
      <c r="DK64" s="1588"/>
      <c r="DL64" s="1588"/>
      <c r="DM64" s="1588"/>
      <c r="DN64" s="1588"/>
      <c r="DO64" s="1588"/>
      <c r="DP64" s="1588"/>
      <c r="DQ64" s="1588"/>
      <c r="DR64" s="1588"/>
      <c r="DS64" s="1588"/>
      <c r="DT64" s="1588"/>
      <c r="DU64" s="1588"/>
      <c r="DV64" s="1588"/>
      <c r="DW64" s="1588"/>
      <c r="DX64" s="1588"/>
      <c r="DY64" s="1588"/>
      <c r="DZ64" s="1588"/>
      <c r="EA64" s="1588"/>
      <c r="EB64" s="1588"/>
      <c r="EC64" s="1588"/>
      <c r="ED64" s="1588"/>
      <c r="EE64" s="1588"/>
      <c r="EF64" s="1588"/>
      <c r="EG64" s="1588"/>
      <c r="EH64" s="1588"/>
      <c r="EI64" s="1588"/>
      <c r="EJ64" s="1588"/>
      <c r="EK64" s="1588"/>
      <c r="EL64" s="1588"/>
      <c r="EM64" s="1588"/>
      <c r="EN64" s="1588"/>
      <c r="EO64" s="1588"/>
      <c r="EP64" s="1588"/>
      <c r="EQ64" s="1588"/>
      <c r="ER64" s="1588"/>
      <c r="ES64" s="1588"/>
      <c r="ET64" s="1588"/>
      <c r="EU64" s="1588"/>
      <c r="EV64" s="1588"/>
      <c r="EW64" s="1588"/>
      <c r="EX64" s="1588"/>
      <c r="EY64" s="1588"/>
      <c r="EZ64" s="1588"/>
      <c r="FA64" s="1588"/>
      <c r="FB64" s="1588"/>
      <c r="FC64" s="1588"/>
      <c r="FD64" s="1588"/>
      <c r="FE64" s="1588"/>
      <c r="FF64" s="1588"/>
      <c r="FG64" s="1588"/>
      <c r="FH64" s="1588"/>
      <c r="FI64" s="1588"/>
      <c r="FJ64" s="1588"/>
      <c r="FK64" s="1588"/>
      <c r="FL64" s="1588"/>
      <c r="FM64" s="1588"/>
      <c r="FN64" s="1588"/>
      <c r="FO64" s="1588"/>
      <c r="FP64" s="1588"/>
      <c r="FQ64" s="1588"/>
      <c r="FR64" s="1588"/>
      <c r="FS64" s="1588"/>
      <c r="FT64" s="1588"/>
      <c r="FU64" s="1588"/>
      <c r="FV64" s="1588"/>
      <c r="FW64" s="1588"/>
      <c r="FX64" s="1588"/>
      <c r="FY64" s="1588"/>
      <c r="FZ64" s="1588"/>
      <c r="GA64" s="1588"/>
      <c r="GB64" s="1588"/>
      <c r="GC64" s="1588"/>
      <c r="GD64" s="1588"/>
    </row>
    <row r="65" ht="15.75" hidden="1" customHeight="1">
      <c r="A65" s="54">
        <v>4.0</v>
      </c>
      <c r="B65" s="54" t="s">
        <v>1807</v>
      </c>
      <c r="C65" s="54" t="s">
        <v>8</v>
      </c>
      <c r="D65" s="105" t="s">
        <v>2017</v>
      </c>
      <c r="E65" s="105" t="s">
        <v>182</v>
      </c>
      <c r="F65" s="105" t="s">
        <v>183</v>
      </c>
      <c r="G65" s="105" t="s">
        <v>2033</v>
      </c>
      <c r="H65" s="247" t="s">
        <v>185</v>
      </c>
      <c r="I65" s="105" t="s">
        <v>2666</v>
      </c>
      <c r="J65" s="1448" t="s">
        <v>2041</v>
      </c>
      <c r="K65" s="1773">
        <v>8300.0</v>
      </c>
      <c r="L65" s="1774">
        <v>8261.655</v>
      </c>
      <c r="M65" s="247" t="s">
        <v>1815</v>
      </c>
      <c r="N65" s="1642" t="s">
        <v>1755</v>
      </c>
      <c r="O65" s="54"/>
      <c r="P65" s="1831">
        <v>45424.0</v>
      </c>
      <c r="Q65" s="105" t="s">
        <v>602</v>
      </c>
      <c r="R65" s="105" t="s">
        <v>183</v>
      </c>
      <c r="S65" s="1448" t="s">
        <v>2036</v>
      </c>
      <c r="T65" s="1448" t="s">
        <v>817</v>
      </c>
      <c r="U65" s="54" t="s">
        <v>883</v>
      </c>
      <c r="V65" s="54"/>
      <c r="W65" s="54" t="s">
        <v>884</v>
      </c>
      <c r="X65" s="1545"/>
      <c r="Y65" s="1069"/>
      <c r="Z65" s="1069"/>
      <c r="AA65" s="1069"/>
      <c r="AB65" s="1069"/>
      <c r="AC65" s="104" t="s">
        <v>191</v>
      </c>
      <c r="AD65" s="360" t="s">
        <v>885</v>
      </c>
      <c r="AE65" s="360" t="s">
        <v>2037</v>
      </c>
      <c r="AF65" s="360" t="s">
        <v>2043</v>
      </c>
      <c r="AG65" s="360" t="s">
        <v>885</v>
      </c>
      <c r="AH65" s="360" t="s">
        <v>96</v>
      </c>
      <c r="AI65" s="360" t="s">
        <v>96</v>
      </c>
      <c r="AJ65" s="360" t="s">
        <v>96</v>
      </c>
      <c r="AK65" s="1545">
        <v>0.0</v>
      </c>
      <c r="AL65" s="1793">
        <v>45450.0</v>
      </c>
      <c r="AM65" s="1832">
        <v>45424.0</v>
      </c>
      <c r="AN65" s="1777">
        <f t="shared" si="115"/>
        <v>0</v>
      </c>
      <c r="AO65" s="1778" t="str">
        <f t="shared" ref="AO65:AP65" si="129">INT(AM65-AL65)&amp;" hari "&amp;HOUR(MOD(AM65-AL65,1))&amp;" jam "&amp;MINUTE(MOD(AM65-AL65,1))&amp;" menit "&amp;SECOND(MOD(AM65-AL65,1))</f>
        <v>-26 hari 0 jam 0 menit 0</v>
      </c>
      <c r="AP65" s="1778" t="str">
        <f t="shared" si="129"/>
        <v>-45424 hari 0 jam 0 menit 0</v>
      </c>
      <c r="AQ65" s="247" t="s">
        <v>185</v>
      </c>
      <c r="AR65" s="303" t="s">
        <v>2880</v>
      </c>
      <c r="AS65" s="303"/>
      <c r="AT65" s="303"/>
      <c r="AU65" s="255">
        <v>82500.0</v>
      </c>
      <c r="AV65" s="54" t="s">
        <v>194</v>
      </c>
      <c r="AW65" s="303">
        <v>3.0E7</v>
      </c>
      <c r="AX65" s="1819">
        <v>0.0</v>
      </c>
      <c r="AY65" s="1795"/>
      <c r="AZ65" s="104"/>
      <c r="BA65" s="1780">
        <v>45422.0</v>
      </c>
      <c r="BB65" s="1780">
        <v>45423.96527777778</v>
      </c>
      <c r="BC65" s="1780">
        <v>45424.125</v>
      </c>
      <c r="BD65" s="1780">
        <v>45424.131944444445</v>
      </c>
      <c r="BE65" s="1780">
        <v>45424.59027777778</v>
      </c>
      <c r="BF65" s="1645">
        <f t="shared" si="117"/>
        <v>0.625</v>
      </c>
      <c r="BG65" s="1642" t="str">
        <f t="shared" si="118"/>
        <v>0 hari 15 jam 0 menit 0</v>
      </c>
      <c r="BH65" s="1780">
        <v>45424.95972222222</v>
      </c>
      <c r="BI65" s="1645">
        <f t="shared" si="119"/>
        <v>0.3694444444</v>
      </c>
      <c r="BJ65" s="1642" t="str">
        <f t="shared" si="120"/>
        <v>0 hari 8 jam 52 menit 0</v>
      </c>
      <c r="BK65" s="1645">
        <f t="shared" si="121"/>
        <v>0.9944444444</v>
      </c>
      <c r="BL65" s="1642" t="str">
        <f t="shared" si="122"/>
        <v>0 hari 23 jam 52 menit 0</v>
      </c>
      <c r="BM65" s="1644">
        <v>45427.541666666664</v>
      </c>
      <c r="BN65" s="1644">
        <v>45427.583333333336</v>
      </c>
      <c r="BO65" s="1644">
        <v>45427.77777777778</v>
      </c>
      <c r="BP65" s="1644">
        <v>45428.243055555555</v>
      </c>
      <c r="BQ65" s="1645">
        <f t="shared" si="123"/>
        <v>0.7013888889</v>
      </c>
      <c r="BR65" s="1642" t="str">
        <f t="shared" si="124"/>
        <v>0 hari 16 jam 50 menit 0</v>
      </c>
      <c r="BS65" s="1645">
        <f t="shared" si="125"/>
        <v>1.695833333</v>
      </c>
      <c r="BT65" s="1642" t="str">
        <f t="shared" si="126"/>
        <v>1 hari 16 jam 42 menit 0</v>
      </c>
      <c r="BU65" s="1642"/>
      <c r="BV65" s="1642"/>
      <c r="BW65" s="1642"/>
      <c r="BX65" s="1642"/>
      <c r="BY65" s="1785" t="s">
        <v>359</v>
      </c>
      <c r="BZ65" s="105"/>
      <c r="CA65" s="105"/>
      <c r="CB65" s="105"/>
      <c r="CC65" s="105">
        <v>8.20240508029931E14</v>
      </c>
      <c r="CD65" s="105" t="s">
        <v>2044</v>
      </c>
      <c r="CE65" s="1781" t="s">
        <v>2045</v>
      </c>
      <c r="CF65" s="105" t="s">
        <v>2023</v>
      </c>
      <c r="CG65" s="105" t="s">
        <v>193</v>
      </c>
      <c r="CH65" s="105" t="s">
        <v>193</v>
      </c>
      <c r="CI65" s="105" t="s">
        <v>193</v>
      </c>
      <c r="CJ65" s="105" t="s">
        <v>193</v>
      </c>
      <c r="CK65" s="105" t="s">
        <v>193</v>
      </c>
      <c r="CL65" s="105" t="s">
        <v>193</v>
      </c>
      <c r="CM65" s="105" t="s">
        <v>883</v>
      </c>
      <c r="CN65" s="105" t="s">
        <v>883</v>
      </c>
      <c r="CO65" s="105"/>
      <c r="CP65" s="105"/>
      <c r="CQ65" s="105"/>
      <c r="CR65" s="105"/>
      <c r="CS65" s="105"/>
      <c r="CT65" s="105"/>
      <c r="CU65" s="105" t="s">
        <v>883</v>
      </c>
      <c r="CV65" s="105" t="s">
        <v>883</v>
      </c>
      <c r="CW65" s="105" t="s">
        <v>883</v>
      </c>
      <c r="CX65" s="104" t="s">
        <v>883</v>
      </c>
      <c r="CY65" s="104" t="s">
        <v>883</v>
      </c>
      <c r="CZ65" s="104" t="s">
        <v>883</v>
      </c>
      <c r="DA65" s="1588"/>
      <c r="DB65" s="1588"/>
      <c r="DC65" s="1588"/>
      <c r="DD65" s="1588"/>
      <c r="DE65" s="1588"/>
      <c r="DF65" s="1588"/>
      <c r="DG65" s="1588"/>
      <c r="DH65" s="1588"/>
      <c r="DI65" s="1588"/>
      <c r="DJ65" s="1588"/>
      <c r="DK65" s="1588"/>
      <c r="DL65" s="1588"/>
      <c r="DM65" s="1588"/>
      <c r="DN65" s="1588"/>
      <c r="DO65" s="1588"/>
      <c r="DP65" s="1588"/>
      <c r="DQ65" s="1588"/>
      <c r="DR65" s="1588"/>
      <c r="DS65" s="1588"/>
      <c r="DT65" s="1588"/>
      <c r="DU65" s="1588"/>
      <c r="DV65" s="1588"/>
      <c r="DW65" s="1588"/>
      <c r="DX65" s="1588"/>
      <c r="DY65" s="1588"/>
      <c r="DZ65" s="1588"/>
      <c r="EA65" s="1588"/>
      <c r="EB65" s="1588"/>
      <c r="EC65" s="1588"/>
      <c r="ED65" s="1588"/>
      <c r="EE65" s="1588"/>
      <c r="EF65" s="1588"/>
      <c r="EG65" s="1588"/>
      <c r="EH65" s="1588"/>
      <c r="EI65" s="1588"/>
      <c r="EJ65" s="1588"/>
      <c r="EK65" s="1588"/>
      <c r="EL65" s="1588"/>
      <c r="EM65" s="1588"/>
      <c r="EN65" s="1588"/>
      <c r="EO65" s="1588"/>
      <c r="EP65" s="1588"/>
      <c r="EQ65" s="1588"/>
      <c r="ER65" s="1588"/>
      <c r="ES65" s="1588"/>
      <c r="ET65" s="1588"/>
      <c r="EU65" s="1588"/>
      <c r="EV65" s="1588"/>
      <c r="EW65" s="1588"/>
      <c r="EX65" s="1588"/>
      <c r="EY65" s="1588"/>
      <c r="EZ65" s="1588"/>
      <c r="FA65" s="1588"/>
      <c r="FB65" s="1588"/>
      <c r="FC65" s="1588"/>
      <c r="FD65" s="1588"/>
      <c r="FE65" s="1588"/>
      <c r="FF65" s="1588"/>
      <c r="FG65" s="1588"/>
      <c r="FH65" s="1588"/>
      <c r="FI65" s="1588"/>
      <c r="FJ65" s="1588"/>
      <c r="FK65" s="1588"/>
      <c r="FL65" s="1588"/>
      <c r="FM65" s="1588"/>
      <c r="FN65" s="1588"/>
      <c r="FO65" s="1588"/>
      <c r="FP65" s="1588"/>
      <c r="FQ65" s="1588"/>
      <c r="FR65" s="1588"/>
      <c r="FS65" s="1588"/>
      <c r="FT65" s="1588"/>
      <c r="FU65" s="1588"/>
      <c r="FV65" s="1588"/>
      <c r="FW65" s="1588"/>
      <c r="FX65" s="1588"/>
      <c r="FY65" s="1588"/>
      <c r="FZ65" s="1588"/>
      <c r="GA65" s="1588"/>
      <c r="GB65" s="1588"/>
      <c r="GC65" s="1588"/>
      <c r="GD65" s="1588"/>
    </row>
    <row r="66" ht="15.75" hidden="1" customHeight="1">
      <c r="A66" s="54">
        <v>5.0</v>
      </c>
      <c r="B66" s="54" t="s">
        <v>1807</v>
      </c>
      <c r="C66" s="54" t="s">
        <v>8</v>
      </c>
      <c r="D66" s="105" t="s">
        <v>2017</v>
      </c>
      <c r="E66" s="105" t="s">
        <v>182</v>
      </c>
      <c r="F66" s="105" t="s">
        <v>183</v>
      </c>
      <c r="G66" s="105" t="s">
        <v>2033</v>
      </c>
      <c r="H66" s="247" t="s">
        <v>185</v>
      </c>
      <c r="I66" s="105" t="s">
        <v>1555</v>
      </c>
      <c r="J66" s="1448" t="s">
        <v>2046</v>
      </c>
      <c r="K66" s="1773">
        <v>5400.0</v>
      </c>
      <c r="L66" s="1774">
        <v>5130.317</v>
      </c>
      <c r="M66" s="247" t="s">
        <v>1815</v>
      </c>
      <c r="N66" s="1642" t="s">
        <v>1755</v>
      </c>
      <c r="O66" s="54"/>
      <c r="P66" s="1831">
        <v>45425.0</v>
      </c>
      <c r="Q66" s="105" t="s">
        <v>602</v>
      </c>
      <c r="R66" s="105" t="s">
        <v>183</v>
      </c>
      <c r="S66" s="1448" t="s">
        <v>2036</v>
      </c>
      <c r="T66" s="1448" t="s">
        <v>817</v>
      </c>
      <c r="U66" s="54" t="s">
        <v>883</v>
      </c>
      <c r="V66" s="54"/>
      <c r="W66" s="54" t="s">
        <v>884</v>
      </c>
      <c r="X66" s="1545"/>
      <c r="Y66" s="1069"/>
      <c r="Z66" s="1069"/>
      <c r="AA66" s="1069"/>
      <c r="AB66" s="1069"/>
      <c r="AC66" s="104" t="s">
        <v>191</v>
      </c>
      <c r="AD66" s="360" t="s">
        <v>885</v>
      </c>
      <c r="AE66" s="360" t="s">
        <v>2037</v>
      </c>
      <c r="AF66" s="360" t="s">
        <v>2048</v>
      </c>
      <c r="AG66" s="360" t="s">
        <v>885</v>
      </c>
      <c r="AH66" s="360" t="s">
        <v>96</v>
      </c>
      <c r="AI66" s="360" t="s">
        <v>96</v>
      </c>
      <c r="AJ66" s="360" t="s">
        <v>96</v>
      </c>
      <c r="AK66" s="1545">
        <v>0.0</v>
      </c>
      <c r="AL66" s="1793">
        <v>45450.0</v>
      </c>
      <c r="AM66" s="1832">
        <v>45425.0</v>
      </c>
      <c r="AN66" s="1777">
        <f t="shared" si="115"/>
        <v>0</v>
      </c>
      <c r="AO66" s="1778" t="str">
        <f t="shared" ref="AO66:AP66" si="130">INT(AM66-AL66)&amp;" hari "&amp;HOUR(MOD(AM66-AL66,1))&amp;" jam "&amp;MINUTE(MOD(AM66-AL66,1))&amp;" menit "&amp;SECOND(MOD(AM66-AL66,1))</f>
        <v>-25 hari 0 jam 0 menit 0</v>
      </c>
      <c r="AP66" s="1778" t="str">
        <f t="shared" si="130"/>
        <v>-45425 hari 0 jam 0 menit 0</v>
      </c>
      <c r="AQ66" s="247" t="s">
        <v>185</v>
      </c>
      <c r="AR66" s="303" t="s">
        <v>2880</v>
      </c>
      <c r="AS66" s="303"/>
      <c r="AT66" s="303"/>
      <c r="AU66" s="255">
        <v>82500.0</v>
      </c>
      <c r="AV66" s="54" t="s">
        <v>194</v>
      </c>
      <c r="AW66" s="303">
        <v>3.0E7</v>
      </c>
      <c r="AX66" s="1819">
        <v>0.0</v>
      </c>
      <c r="AY66" s="1795"/>
      <c r="AZ66" s="104"/>
      <c r="BA66" s="1780">
        <v>45423.0</v>
      </c>
      <c r="BB66" s="1780">
        <v>45424.979166666664</v>
      </c>
      <c r="BC66" s="1780">
        <v>45425.006944444445</v>
      </c>
      <c r="BD66" s="1780">
        <v>45425.01388888889</v>
      </c>
      <c r="BE66" s="1780">
        <v>45425.22222222222</v>
      </c>
      <c r="BF66" s="1645">
        <f t="shared" si="117"/>
        <v>0.2430555556</v>
      </c>
      <c r="BG66" s="1642" t="str">
        <f t="shared" si="118"/>
        <v>0 hari 5 jam 50 menit 0</v>
      </c>
      <c r="BH66" s="1780">
        <v>45426.85555555556</v>
      </c>
      <c r="BI66" s="1645">
        <f t="shared" si="119"/>
        <v>1.633333333</v>
      </c>
      <c r="BJ66" s="1642" t="str">
        <f t="shared" si="120"/>
        <v>1 hari 15 jam 12 menit 0</v>
      </c>
      <c r="BK66" s="1645">
        <f t="shared" si="121"/>
        <v>1.876388889</v>
      </c>
      <c r="BL66" s="1642" t="str">
        <f t="shared" si="122"/>
        <v>1 hari 21 jam 2 menit 0</v>
      </c>
      <c r="BM66" s="1644">
        <v>45427.645833333336</v>
      </c>
      <c r="BN66" s="1644">
        <v>45427.697916666664</v>
      </c>
      <c r="BO66" s="1644">
        <v>45428.243055555555</v>
      </c>
      <c r="BP66" s="1644">
        <v>45428.53472222222</v>
      </c>
      <c r="BQ66" s="1645">
        <f t="shared" si="123"/>
        <v>0.8888888889</v>
      </c>
      <c r="BR66" s="1642" t="str">
        <f t="shared" si="124"/>
        <v>0 hari 21 jam 20 menit 0</v>
      </c>
      <c r="BS66" s="1645">
        <f t="shared" si="125"/>
        <v>2.765277778</v>
      </c>
      <c r="BT66" s="1642" t="str">
        <f t="shared" si="126"/>
        <v>2 hari 18 jam 22 menit 0</v>
      </c>
      <c r="BU66" s="1642"/>
      <c r="BV66" s="1642"/>
      <c r="BW66" s="1642"/>
      <c r="BX66" s="1642"/>
      <c r="BY66" s="1785" t="s">
        <v>359</v>
      </c>
      <c r="BZ66" s="105"/>
      <c r="CA66" s="105"/>
      <c r="CB66" s="105"/>
      <c r="CC66" s="105">
        <v>8.20240512243918E14</v>
      </c>
      <c r="CD66" s="105" t="s">
        <v>2049</v>
      </c>
      <c r="CE66" s="1781" t="s">
        <v>2050</v>
      </c>
      <c r="CF66" s="105" t="s">
        <v>2023</v>
      </c>
      <c r="CG66" s="105" t="s">
        <v>193</v>
      </c>
      <c r="CH66" s="105" t="s">
        <v>193</v>
      </c>
      <c r="CI66" s="105" t="s">
        <v>193</v>
      </c>
      <c r="CJ66" s="105" t="s">
        <v>193</v>
      </c>
      <c r="CK66" s="105" t="s">
        <v>193</v>
      </c>
      <c r="CL66" s="105" t="s">
        <v>193</v>
      </c>
      <c r="CM66" s="105" t="s">
        <v>883</v>
      </c>
      <c r="CN66" s="105" t="s">
        <v>883</v>
      </c>
      <c r="CO66" s="105"/>
      <c r="CP66" s="105"/>
      <c r="CQ66" s="105"/>
      <c r="CR66" s="105"/>
      <c r="CS66" s="105"/>
      <c r="CT66" s="105"/>
      <c r="CU66" s="105" t="s">
        <v>883</v>
      </c>
      <c r="CV66" s="105" t="s">
        <v>883</v>
      </c>
      <c r="CW66" s="105" t="s">
        <v>883</v>
      </c>
      <c r="CX66" s="104" t="s">
        <v>883</v>
      </c>
      <c r="CY66" s="104" t="s">
        <v>883</v>
      </c>
      <c r="CZ66" s="104" t="s">
        <v>883</v>
      </c>
      <c r="DA66" s="1588"/>
      <c r="DB66" s="1588"/>
      <c r="DC66" s="1588"/>
      <c r="DD66" s="1588"/>
      <c r="DE66" s="1588"/>
      <c r="DF66" s="1588"/>
      <c r="DG66" s="1588"/>
      <c r="DH66" s="1588"/>
      <c r="DI66" s="1588"/>
      <c r="DJ66" s="1588"/>
      <c r="DK66" s="1588"/>
      <c r="DL66" s="1588"/>
      <c r="DM66" s="1588"/>
      <c r="DN66" s="1588"/>
      <c r="DO66" s="1588"/>
      <c r="DP66" s="1588"/>
      <c r="DQ66" s="1588"/>
      <c r="DR66" s="1588"/>
      <c r="DS66" s="1588"/>
      <c r="DT66" s="1588"/>
      <c r="DU66" s="1588"/>
      <c r="DV66" s="1588"/>
      <c r="DW66" s="1588"/>
      <c r="DX66" s="1588"/>
      <c r="DY66" s="1588"/>
      <c r="DZ66" s="1588"/>
      <c r="EA66" s="1588"/>
      <c r="EB66" s="1588"/>
      <c r="EC66" s="1588"/>
      <c r="ED66" s="1588"/>
      <c r="EE66" s="1588"/>
      <c r="EF66" s="1588"/>
      <c r="EG66" s="1588"/>
      <c r="EH66" s="1588"/>
      <c r="EI66" s="1588"/>
      <c r="EJ66" s="1588"/>
      <c r="EK66" s="1588"/>
      <c r="EL66" s="1588"/>
      <c r="EM66" s="1588"/>
      <c r="EN66" s="1588"/>
      <c r="EO66" s="1588"/>
      <c r="EP66" s="1588"/>
      <c r="EQ66" s="1588"/>
      <c r="ER66" s="1588"/>
      <c r="ES66" s="1588"/>
      <c r="ET66" s="1588"/>
      <c r="EU66" s="1588"/>
      <c r="EV66" s="1588"/>
      <c r="EW66" s="1588"/>
      <c r="EX66" s="1588"/>
      <c r="EY66" s="1588"/>
      <c r="EZ66" s="1588"/>
      <c r="FA66" s="1588"/>
      <c r="FB66" s="1588"/>
      <c r="FC66" s="1588"/>
      <c r="FD66" s="1588"/>
      <c r="FE66" s="1588"/>
      <c r="FF66" s="1588"/>
      <c r="FG66" s="1588"/>
      <c r="FH66" s="1588"/>
      <c r="FI66" s="1588"/>
      <c r="FJ66" s="1588"/>
      <c r="FK66" s="1588"/>
      <c r="FL66" s="1588"/>
      <c r="FM66" s="1588"/>
      <c r="FN66" s="1588"/>
      <c r="FO66" s="1588"/>
      <c r="FP66" s="1588"/>
      <c r="FQ66" s="1588"/>
      <c r="FR66" s="1588"/>
      <c r="FS66" s="1588"/>
      <c r="FT66" s="1588"/>
      <c r="FU66" s="1588"/>
      <c r="FV66" s="1588"/>
      <c r="FW66" s="1588"/>
      <c r="FX66" s="1588"/>
      <c r="FY66" s="1588"/>
      <c r="FZ66" s="1588"/>
      <c r="GA66" s="1588"/>
      <c r="GB66" s="1588"/>
      <c r="GC66" s="1588"/>
      <c r="GD66" s="1588"/>
    </row>
    <row r="67" ht="15.75" hidden="1" customHeight="1">
      <c r="A67" s="54">
        <v>6.0</v>
      </c>
      <c r="B67" s="54" t="s">
        <v>1807</v>
      </c>
      <c r="C67" s="54" t="s">
        <v>8</v>
      </c>
      <c r="D67" s="105" t="s">
        <v>2017</v>
      </c>
      <c r="E67" s="105" t="s">
        <v>2063</v>
      </c>
      <c r="F67" s="105" t="s">
        <v>183</v>
      </c>
      <c r="G67" s="105" t="s">
        <v>2019</v>
      </c>
      <c r="H67" s="247" t="s">
        <v>2052</v>
      </c>
      <c r="I67" s="105" t="s">
        <v>1568</v>
      </c>
      <c r="J67" s="1448" t="s">
        <v>2053</v>
      </c>
      <c r="K67" s="1773">
        <v>8300.0</v>
      </c>
      <c r="L67" s="1774">
        <v>8323.83</v>
      </c>
      <c r="M67" s="247" t="s">
        <v>1815</v>
      </c>
      <c r="N67" s="1642" t="s">
        <v>1755</v>
      </c>
      <c r="O67" s="54"/>
      <c r="P67" s="1831">
        <v>45428.0</v>
      </c>
      <c r="Q67" s="105" t="s">
        <v>602</v>
      </c>
      <c r="R67" s="105" t="s">
        <v>2022</v>
      </c>
      <c r="S67" s="1448" t="s">
        <v>2024</v>
      </c>
      <c r="T67" s="1448" t="s">
        <v>817</v>
      </c>
      <c r="U67" s="54" t="s">
        <v>883</v>
      </c>
      <c r="V67" s="54" t="s">
        <v>883</v>
      </c>
      <c r="W67" s="54" t="s">
        <v>884</v>
      </c>
      <c r="X67" s="1545" t="s">
        <v>142</v>
      </c>
      <c r="Y67" s="1069"/>
      <c r="Z67" s="54" t="s">
        <v>193</v>
      </c>
      <c r="AA67" s="54" t="s">
        <v>193</v>
      </c>
      <c r="AB67" s="54"/>
      <c r="AC67" s="104" t="s">
        <v>191</v>
      </c>
      <c r="AD67" s="360" t="s">
        <v>192</v>
      </c>
      <c r="AE67" s="360">
        <v>1037479.0</v>
      </c>
      <c r="AF67" s="360">
        <v>1049929.0</v>
      </c>
      <c r="AG67" s="1783">
        <v>0.5</v>
      </c>
      <c r="AH67" s="360" t="s">
        <v>2890</v>
      </c>
      <c r="AI67" s="360" t="s">
        <v>96</v>
      </c>
      <c r="AJ67" s="360" t="s">
        <v>96</v>
      </c>
      <c r="AK67" s="1069">
        <v>4.36180355E9</v>
      </c>
      <c r="AL67" s="1829">
        <v>45409.0</v>
      </c>
      <c r="AM67" s="1832">
        <v>45428.0</v>
      </c>
      <c r="AN67" s="1777">
        <f t="shared" si="115"/>
        <v>19</v>
      </c>
      <c r="AO67" s="1778" t="str">
        <f t="shared" ref="AO67:AP67" si="131">INT(AM67-AL67)&amp;" hari "&amp;HOUR(MOD(AM67-AL67,1))&amp;" jam "&amp;MINUTE(MOD(AM67-AL67,1))&amp;" menit "&amp;SECOND(MOD(AM67-AL67,1))</f>
        <v>19 hari 0 jam 0 menit 0</v>
      </c>
      <c r="AP67" s="1778" t="str">
        <f t="shared" si="131"/>
        <v>-45409 hari 0 jam 0 menit 0</v>
      </c>
      <c r="AQ67" s="247" t="s">
        <v>2054</v>
      </c>
      <c r="AR67" s="303" t="s">
        <v>2880</v>
      </c>
      <c r="AS67" s="303"/>
      <c r="AT67" s="303"/>
      <c r="AU67" s="255">
        <v>77500.0</v>
      </c>
      <c r="AV67" s="54" t="s">
        <v>194</v>
      </c>
      <c r="AW67" s="303">
        <v>3.0E7</v>
      </c>
      <c r="AX67" s="1819">
        <v>0.0</v>
      </c>
      <c r="AY67" s="1795"/>
      <c r="AZ67" s="104"/>
      <c r="BA67" s="1780">
        <v>45425.0</v>
      </c>
      <c r="BB67" s="1780">
        <v>45425.61111111111</v>
      </c>
      <c r="BC67" s="1780">
        <v>45427.569444444445</v>
      </c>
      <c r="BD67" s="1780">
        <v>45427.774305555555</v>
      </c>
      <c r="BE67" s="1780">
        <v>45428.125</v>
      </c>
      <c r="BF67" s="1645">
        <f t="shared" si="117"/>
        <v>2.513888889</v>
      </c>
      <c r="BG67" s="1642" t="str">
        <f t="shared" si="118"/>
        <v>2 hari 12 jam 20 menit 0</v>
      </c>
      <c r="BH67" s="1780">
        <v>45428.385416666664</v>
      </c>
      <c r="BI67" s="1645">
        <f t="shared" si="119"/>
        <v>0.2604166667</v>
      </c>
      <c r="BJ67" s="1642" t="str">
        <f t="shared" si="120"/>
        <v>0 hari 6 jam 15 menit 0</v>
      </c>
      <c r="BK67" s="1645">
        <f t="shared" si="121"/>
        <v>2.774305556</v>
      </c>
      <c r="BL67" s="1642" t="str">
        <f t="shared" si="122"/>
        <v>2 hari 18 jam 35 menit 0</v>
      </c>
      <c r="BM67" s="1644">
        <v>45429.666666666664</v>
      </c>
      <c r="BN67" s="1644">
        <v>45429.70138888889</v>
      </c>
      <c r="BO67" s="1644">
        <v>45429.70138888889</v>
      </c>
      <c r="BP67" s="1644">
        <v>45430.03472222222</v>
      </c>
      <c r="BQ67" s="1645">
        <f t="shared" si="123"/>
        <v>0.3680555556</v>
      </c>
      <c r="BR67" s="1642" t="str">
        <f t="shared" si="124"/>
        <v>0 hari 8 jam 50 menit 0</v>
      </c>
      <c r="BS67" s="1645">
        <f t="shared" si="125"/>
        <v>3.142361111</v>
      </c>
      <c r="BT67" s="1642" t="str">
        <f t="shared" si="126"/>
        <v>3 hari 3 jam 25 menit 0</v>
      </c>
      <c r="BU67" s="1642"/>
      <c r="BV67" s="1642"/>
      <c r="BW67" s="1642"/>
      <c r="BX67" s="1642"/>
      <c r="BY67" s="1785" t="s">
        <v>359</v>
      </c>
      <c r="BZ67" s="105"/>
      <c r="CA67" s="105"/>
      <c r="CB67" s="105"/>
      <c r="CC67" s="105">
        <v>8.20240508071225E14</v>
      </c>
      <c r="CD67" s="105" t="s">
        <v>2056</v>
      </c>
      <c r="CE67" s="1781" t="s">
        <v>2057</v>
      </c>
      <c r="CF67" s="105" t="s">
        <v>2023</v>
      </c>
      <c r="CG67" s="105" t="s">
        <v>193</v>
      </c>
      <c r="CH67" s="105" t="s">
        <v>193</v>
      </c>
      <c r="CI67" s="105" t="s">
        <v>193</v>
      </c>
      <c r="CJ67" s="105" t="s">
        <v>193</v>
      </c>
      <c r="CK67" s="105" t="s">
        <v>193</v>
      </c>
      <c r="CL67" s="105" t="s">
        <v>193</v>
      </c>
      <c r="CM67" s="105" t="s">
        <v>883</v>
      </c>
      <c r="CN67" s="105" t="s">
        <v>883</v>
      </c>
      <c r="CO67" s="105"/>
      <c r="CP67" s="105"/>
      <c r="CQ67" s="105"/>
      <c r="CR67" s="105"/>
      <c r="CS67" s="105"/>
      <c r="CT67" s="105"/>
      <c r="CU67" s="105" t="s">
        <v>883</v>
      </c>
      <c r="CV67" s="105" t="s">
        <v>883</v>
      </c>
      <c r="CW67" s="105" t="s">
        <v>883</v>
      </c>
      <c r="CX67" s="104" t="s">
        <v>883</v>
      </c>
      <c r="CY67" s="104" t="s">
        <v>883</v>
      </c>
      <c r="CZ67" s="104" t="s">
        <v>883</v>
      </c>
      <c r="DA67" s="1588"/>
      <c r="DB67" s="1588"/>
      <c r="DC67" s="1588"/>
      <c r="DD67" s="1588"/>
      <c r="DE67" s="1588"/>
      <c r="DF67" s="1588"/>
      <c r="DG67" s="1588"/>
      <c r="DH67" s="1588"/>
      <c r="DI67" s="1588"/>
      <c r="DJ67" s="1588"/>
      <c r="DK67" s="1588"/>
      <c r="DL67" s="1588"/>
      <c r="DM67" s="1588"/>
      <c r="DN67" s="1588"/>
      <c r="DO67" s="1588"/>
      <c r="DP67" s="1588"/>
      <c r="DQ67" s="1588"/>
      <c r="DR67" s="1588"/>
      <c r="DS67" s="1588"/>
      <c r="DT67" s="1588"/>
      <c r="DU67" s="1588"/>
      <c r="DV67" s="1588"/>
      <c r="DW67" s="1588"/>
      <c r="DX67" s="1588"/>
      <c r="DY67" s="1588"/>
      <c r="DZ67" s="1588"/>
      <c r="EA67" s="1588"/>
      <c r="EB67" s="1588"/>
      <c r="EC67" s="1588"/>
      <c r="ED67" s="1588"/>
      <c r="EE67" s="1588"/>
      <c r="EF67" s="1588"/>
      <c r="EG67" s="1588"/>
      <c r="EH67" s="1588"/>
      <c r="EI67" s="1588"/>
      <c r="EJ67" s="1588"/>
      <c r="EK67" s="1588"/>
      <c r="EL67" s="1588"/>
      <c r="EM67" s="1588"/>
      <c r="EN67" s="1588"/>
      <c r="EO67" s="1588"/>
      <c r="EP67" s="1588"/>
      <c r="EQ67" s="1588"/>
      <c r="ER67" s="1588"/>
      <c r="ES67" s="1588"/>
      <c r="ET67" s="1588"/>
      <c r="EU67" s="1588"/>
      <c r="EV67" s="1588"/>
      <c r="EW67" s="1588"/>
      <c r="EX67" s="1588"/>
      <c r="EY67" s="1588"/>
      <c r="EZ67" s="1588"/>
      <c r="FA67" s="1588"/>
      <c r="FB67" s="1588"/>
      <c r="FC67" s="1588"/>
      <c r="FD67" s="1588"/>
      <c r="FE67" s="1588"/>
      <c r="FF67" s="1588"/>
      <c r="FG67" s="1588"/>
      <c r="FH67" s="1588"/>
      <c r="FI67" s="1588"/>
      <c r="FJ67" s="1588"/>
      <c r="FK67" s="1588"/>
      <c r="FL67" s="1588"/>
      <c r="FM67" s="1588"/>
      <c r="FN67" s="1588"/>
      <c r="FO67" s="1588"/>
      <c r="FP67" s="1588"/>
      <c r="FQ67" s="1588"/>
      <c r="FR67" s="1588"/>
      <c r="FS67" s="1588"/>
      <c r="FT67" s="1588"/>
      <c r="FU67" s="1588"/>
      <c r="FV67" s="1588"/>
      <c r="FW67" s="1588"/>
      <c r="FX67" s="1588"/>
      <c r="FY67" s="1588"/>
      <c r="FZ67" s="1588"/>
      <c r="GA67" s="1588"/>
      <c r="GB67" s="1588"/>
      <c r="GC67" s="1588"/>
      <c r="GD67" s="1588"/>
    </row>
    <row r="68" ht="15.75" hidden="1" customHeight="1">
      <c r="A68" s="54">
        <v>7.0</v>
      </c>
      <c r="B68" s="54" t="s">
        <v>1807</v>
      </c>
      <c r="C68" s="54" t="s">
        <v>8</v>
      </c>
      <c r="D68" s="105" t="s">
        <v>2017</v>
      </c>
      <c r="E68" s="105" t="s">
        <v>182</v>
      </c>
      <c r="F68" s="105" t="s">
        <v>183</v>
      </c>
      <c r="G68" s="105" t="s">
        <v>2033</v>
      </c>
      <c r="H68" s="247" t="s">
        <v>185</v>
      </c>
      <c r="I68" s="105" t="s">
        <v>2938</v>
      </c>
      <c r="J68" s="1448" t="s">
        <v>2058</v>
      </c>
      <c r="K68" s="1773">
        <v>7500.0</v>
      </c>
      <c r="L68" s="1774">
        <v>7749.988</v>
      </c>
      <c r="M68" s="247" t="s">
        <v>1815</v>
      </c>
      <c r="N68" s="1642" t="s">
        <v>1755</v>
      </c>
      <c r="O68" s="54"/>
      <c r="P68" s="1831">
        <v>45427.0</v>
      </c>
      <c r="Q68" s="105" t="s">
        <v>602</v>
      </c>
      <c r="R68" s="105" t="s">
        <v>183</v>
      </c>
      <c r="S68" s="1448" t="s">
        <v>2036</v>
      </c>
      <c r="T68" s="1448" t="s">
        <v>817</v>
      </c>
      <c r="U68" s="54" t="s">
        <v>883</v>
      </c>
      <c r="V68" s="54"/>
      <c r="W68" s="54" t="s">
        <v>884</v>
      </c>
      <c r="X68" s="1545"/>
      <c r="Y68" s="1069"/>
      <c r="Z68" s="1069"/>
      <c r="AA68" s="1069"/>
      <c r="AB68" s="1069"/>
      <c r="AC68" s="104" t="s">
        <v>191</v>
      </c>
      <c r="AD68" s="360" t="s">
        <v>885</v>
      </c>
      <c r="AE68" s="360" t="s">
        <v>2037</v>
      </c>
      <c r="AF68" s="360" t="s">
        <v>2060</v>
      </c>
      <c r="AG68" s="360" t="s">
        <v>885</v>
      </c>
      <c r="AH68" s="360" t="s">
        <v>96</v>
      </c>
      <c r="AI68" s="360" t="s">
        <v>96</v>
      </c>
      <c r="AJ68" s="360" t="s">
        <v>96</v>
      </c>
      <c r="AK68" s="1545">
        <v>0.0</v>
      </c>
      <c r="AL68" s="1793">
        <v>45450.0</v>
      </c>
      <c r="AM68" s="1832">
        <v>45427.0</v>
      </c>
      <c r="AN68" s="1777">
        <f t="shared" si="115"/>
        <v>0</v>
      </c>
      <c r="AO68" s="1778" t="str">
        <f t="shared" ref="AO68:AP68" si="132">INT(AM68-AL68)&amp;" hari "&amp;HOUR(MOD(AM68-AL68,1))&amp;" jam "&amp;MINUTE(MOD(AM68-AL68,1))&amp;" menit "&amp;SECOND(MOD(AM68-AL68,1))</f>
        <v>-23 hari 0 jam 0 menit 0</v>
      </c>
      <c r="AP68" s="1778" t="str">
        <f t="shared" si="132"/>
        <v>-45427 hari 0 jam 0 menit 0</v>
      </c>
      <c r="AQ68" s="247" t="s">
        <v>185</v>
      </c>
      <c r="AR68" s="303" t="s">
        <v>2880</v>
      </c>
      <c r="AS68" s="303"/>
      <c r="AT68" s="303"/>
      <c r="AU68" s="255">
        <v>82500.0</v>
      </c>
      <c r="AV68" s="54" t="s">
        <v>194</v>
      </c>
      <c r="AW68" s="303">
        <v>3.0E7</v>
      </c>
      <c r="AX68" s="1819">
        <v>0.0</v>
      </c>
      <c r="AY68" s="1795"/>
      <c r="AZ68" s="104"/>
      <c r="BA68" s="1780">
        <v>45420.0</v>
      </c>
      <c r="BB68" s="1780">
        <v>45427.05902777778</v>
      </c>
      <c r="BC68" s="1780">
        <v>45427.05902777778</v>
      </c>
      <c r="BD68" s="1780">
        <v>45427.06597222222</v>
      </c>
      <c r="BE68" s="1780">
        <v>45427.37152777778</v>
      </c>
      <c r="BF68" s="1645">
        <f t="shared" si="117"/>
        <v>0.3125</v>
      </c>
      <c r="BG68" s="1642" t="str">
        <f t="shared" si="118"/>
        <v>0 hari 7 jam 30 menit 0</v>
      </c>
      <c r="BH68" s="1780">
        <v>45427.58194444444</v>
      </c>
      <c r="BI68" s="1645">
        <f t="shared" si="119"/>
        <v>0.2104166667</v>
      </c>
      <c r="BJ68" s="1642" t="str">
        <f t="shared" si="120"/>
        <v>0 hari 5 jam 3 menit 0</v>
      </c>
      <c r="BK68" s="1645">
        <f t="shared" si="121"/>
        <v>0.5229166667</v>
      </c>
      <c r="BL68" s="1642" t="str">
        <f t="shared" si="122"/>
        <v>0 hari 12 jam 33 menit 0</v>
      </c>
      <c r="BM68" s="1644">
        <v>45429.6875</v>
      </c>
      <c r="BN68" s="1644">
        <v>45429.6875</v>
      </c>
      <c r="BO68" s="1644">
        <v>45430.020833333336</v>
      </c>
      <c r="BP68" s="1644">
        <v>45430.375</v>
      </c>
      <c r="BQ68" s="1645">
        <f t="shared" si="123"/>
        <v>0.6875</v>
      </c>
      <c r="BR68" s="1642" t="str">
        <f t="shared" si="124"/>
        <v>0 hari 16 jam 30 menit 0</v>
      </c>
      <c r="BS68" s="1645">
        <f t="shared" si="125"/>
        <v>1.210416667</v>
      </c>
      <c r="BT68" s="1642" t="str">
        <f t="shared" si="126"/>
        <v>1 hari 5 jam 3 menit 0</v>
      </c>
      <c r="BU68" s="1833"/>
      <c r="BV68" s="1833"/>
      <c r="BW68" s="1833"/>
      <c r="BX68" s="1833"/>
      <c r="BY68" s="1785" t="s">
        <v>359</v>
      </c>
      <c r="BZ68" s="105"/>
      <c r="CA68" s="105"/>
      <c r="CB68" s="105"/>
      <c r="CC68" s="105">
        <v>8.20240508027772E14</v>
      </c>
      <c r="CD68" s="105" t="s">
        <v>2028</v>
      </c>
      <c r="CE68" s="1781" t="s">
        <v>2061</v>
      </c>
      <c r="CF68" s="105" t="s">
        <v>2023</v>
      </c>
      <c r="CG68" s="105" t="s">
        <v>193</v>
      </c>
      <c r="CH68" s="105" t="s">
        <v>193</v>
      </c>
      <c r="CI68" s="105" t="s">
        <v>193</v>
      </c>
      <c r="CJ68" s="105" t="s">
        <v>193</v>
      </c>
      <c r="CK68" s="105" t="s">
        <v>193</v>
      </c>
      <c r="CL68" s="105" t="s">
        <v>193</v>
      </c>
      <c r="CM68" s="105" t="s">
        <v>883</v>
      </c>
      <c r="CN68" s="105" t="s">
        <v>883</v>
      </c>
      <c r="CO68" s="105"/>
      <c r="CP68" s="105"/>
      <c r="CQ68" s="105"/>
      <c r="CR68" s="105"/>
      <c r="CS68" s="105"/>
      <c r="CT68" s="105"/>
      <c r="CU68" s="105" t="s">
        <v>883</v>
      </c>
      <c r="CV68" s="105" t="s">
        <v>883</v>
      </c>
      <c r="CW68" s="105" t="s">
        <v>883</v>
      </c>
      <c r="CX68" s="104" t="s">
        <v>883</v>
      </c>
      <c r="CY68" s="104" t="s">
        <v>883</v>
      </c>
      <c r="CZ68" s="104" t="s">
        <v>883</v>
      </c>
      <c r="DA68" s="1588"/>
      <c r="DB68" s="1588"/>
      <c r="DC68" s="1588"/>
      <c r="DD68" s="1588"/>
      <c r="DE68" s="1588"/>
      <c r="DF68" s="1588"/>
      <c r="DG68" s="1588"/>
      <c r="DH68" s="1588"/>
      <c r="DI68" s="1588"/>
      <c r="DJ68" s="1588"/>
      <c r="DK68" s="1588"/>
      <c r="DL68" s="1588"/>
      <c r="DM68" s="1588"/>
      <c r="DN68" s="1588"/>
      <c r="DO68" s="1588"/>
      <c r="DP68" s="1588"/>
      <c r="DQ68" s="1588"/>
      <c r="DR68" s="1588"/>
      <c r="DS68" s="1588"/>
      <c r="DT68" s="1588"/>
      <c r="DU68" s="1588"/>
      <c r="DV68" s="1588"/>
      <c r="DW68" s="1588"/>
      <c r="DX68" s="1588"/>
      <c r="DY68" s="1588"/>
      <c r="DZ68" s="1588"/>
      <c r="EA68" s="1588"/>
      <c r="EB68" s="1588"/>
      <c r="EC68" s="1588"/>
      <c r="ED68" s="1588"/>
      <c r="EE68" s="1588"/>
      <c r="EF68" s="1588"/>
      <c r="EG68" s="1588"/>
      <c r="EH68" s="1588"/>
      <c r="EI68" s="1588"/>
      <c r="EJ68" s="1588"/>
      <c r="EK68" s="1588"/>
      <c r="EL68" s="1588"/>
      <c r="EM68" s="1588"/>
      <c r="EN68" s="1588"/>
      <c r="EO68" s="1588"/>
      <c r="EP68" s="1588"/>
      <c r="EQ68" s="1588"/>
      <c r="ER68" s="1588"/>
      <c r="ES68" s="1588"/>
      <c r="ET68" s="1588"/>
      <c r="EU68" s="1588"/>
      <c r="EV68" s="1588"/>
      <c r="EW68" s="1588"/>
      <c r="EX68" s="1588"/>
      <c r="EY68" s="1588"/>
      <c r="EZ68" s="1588"/>
      <c r="FA68" s="1588"/>
      <c r="FB68" s="1588"/>
      <c r="FC68" s="1588"/>
      <c r="FD68" s="1588"/>
      <c r="FE68" s="1588"/>
      <c r="FF68" s="1588"/>
      <c r="FG68" s="1588"/>
      <c r="FH68" s="1588"/>
      <c r="FI68" s="1588"/>
      <c r="FJ68" s="1588"/>
      <c r="FK68" s="1588"/>
      <c r="FL68" s="1588"/>
      <c r="FM68" s="1588"/>
      <c r="FN68" s="1588"/>
      <c r="FO68" s="1588"/>
      <c r="FP68" s="1588"/>
      <c r="FQ68" s="1588"/>
      <c r="FR68" s="1588"/>
      <c r="FS68" s="1588"/>
      <c r="FT68" s="1588"/>
      <c r="FU68" s="1588"/>
      <c r="FV68" s="1588"/>
      <c r="FW68" s="1588"/>
      <c r="FX68" s="1588"/>
      <c r="FY68" s="1588"/>
      <c r="FZ68" s="1588"/>
      <c r="GA68" s="1588"/>
      <c r="GB68" s="1588"/>
      <c r="GC68" s="1588"/>
      <c r="GD68" s="1588"/>
    </row>
    <row r="69" ht="15.75" hidden="1" customHeight="1">
      <c r="A69" s="1466"/>
      <c r="B69" s="1466"/>
      <c r="C69" s="1452"/>
      <c r="D69" s="1460"/>
      <c r="E69" s="1460"/>
      <c r="F69" s="1460"/>
      <c r="G69" s="1460"/>
      <c r="H69" s="1460"/>
      <c r="I69" s="1460"/>
      <c r="J69" s="1797" t="s">
        <v>111</v>
      </c>
      <c r="K69" s="1834">
        <f t="shared" ref="K69:L69" si="133">SUM(K62:K68)</f>
        <v>55000</v>
      </c>
      <c r="L69" s="1799">
        <f t="shared" si="133"/>
        <v>55000.493</v>
      </c>
      <c r="M69" s="1460"/>
      <c r="N69" s="1460"/>
      <c r="O69" s="1466"/>
      <c r="P69" s="1460"/>
      <c r="Q69" s="1460"/>
      <c r="R69" s="1460"/>
      <c r="S69" s="1466"/>
      <c r="T69" s="1466"/>
      <c r="U69" s="1466"/>
      <c r="V69" s="1466"/>
      <c r="W69" s="1452"/>
      <c r="X69" s="1466"/>
      <c r="Y69" s="1466"/>
      <c r="Z69" s="1452"/>
      <c r="AA69" s="1466"/>
      <c r="AB69" s="1466"/>
      <c r="AC69" s="1466"/>
      <c r="AD69" s="1466"/>
      <c r="AE69" s="1466"/>
      <c r="AF69" s="1466"/>
      <c r="AG69" s="1466"/>
      <c r="AH69" s="1466"/>
      <c r="AI69" s="1466"/>
      <c r="AJ69" s="1466"/>
      <c r="AK69" s="1801"/>
      <c r="AL69" s="1801"/>
      <c r="AM69" s="1801"/>
      <c r="AN69" s="1452"/>
      <c r="AO69" s="1466"/>
      <c r="AP69" s="1466"/>
      <c r="AQ69" s="1460"/>
      <c r="AR69" s="1499"/>
      <c r="AS69" s="1499"/>
      <c r="AT69" s="1499"/>
      <c r="AU69" s="1499"/>
      <c r="AV69" s="1500"/>
      <c r="AW69" s="1499"/>
      <c r="AX69" s="1835"/>
      <c r="AY69" s="1496"/>
      <c r="AZ69" s="1499"/>
      <c r="BA69" s="1499"/>
      <c r="BB69" s="1780"/>
      <c r="BC69" s="1780"/>
      <c r="BD69" s="1780"/>
      <c r="BE69" s="1780"/>
      <c r="BF69" s="1836"/>
      <c r="BG69" s="1501"/>
      <c r="BH69" s="1780"/>
      <c r="BI69" s="1837"/>
      <c r="BJ69" s="1837"/>
      <c r="BK69" s="1501"/>
      <c r="BL69" s="1837"/>
      <c r="BM69" s="1501"/>
      <c r="BN69" s="1501"/>
      <c r="BO69" s="1501"/>
      <c r="BP69" s="1501"/>
      <c r="BQ69" s="1501"/>
      <c r="BR69" s="1501"/>
      <c r="BS69" s="1501"/>
      <c r="BT69" s="1501"/>
      <c r="BU69" s="1499"/>
      <c r="BV69" s="1499"/>
      <c r="BW69" s="1499"/>
      <c r="BX69" s="1499"/>
      <c r="BY69" s="1499"/>
      <c r="BZ69" s="1499"/>
      <c r="CA69" s="1499"/>
      <c r="CB69" s="1499"/>
      <c r="CC69" s="1466"/>
      <c r="CD69" s="1466"/>
      <c r="CE69" s="1466"/>
      <c r="CF69" s="1466"/>
      <c r="CG69" s="1466"/>
      <c r="CH69" s="1466"/>
      <c r="CI69" s="1466"/>
      <c r="CJ69" s="1466"/>
      <c r="CK69" s="1466"/>
      <c r="CL69" s="1466"/>
      <c r="CM69" s="1466"/>
      <c r="CN69" s="1466"/>
      <c r="CO69" s="1466"/>
      <c r="CP69" s="1466"/>
      <c r="CQ69" s="1466"/>
      <c r="CR69" s="1466"/>
      <c r="CS69" s="1466"/>
      <c r="CT69" s="1466"/>
      <c r="CU69" s="1466"/>
      <c r="CV69" s="1466"/>
      <c r="CW69" s="1466"/>
      <c r="CX69" s="1466"/>
      <c r="CY69" s="1466"/>
      <c r="CZ69" s="1466"/>
      <c r="DA69" s="1588"/>
      <c r="DB69" s="1588"/>
      <c r="DC69" s="1588"/>
      <c r="DD69" s="1588"/>
      <c r="DE69" s="1588"/>
      <c r="DF69" s="1588"/>
      <c r="DG69" s="1588"/>
      <c r="DH69" s="1588"/>
      <c r="DI69" s="1588"/>
      <c r="DJ69" s="1588"/>
      <c r="DK69" s="1588"/>
      <c r="DL69" s="1588"/>
      <c r="DM69" s="1588"/>
      <c r="DN69" s="1588"/>
      <c r="DO69" s="1588"/>
      <c r="DP69" s="1588"/>
      <c r="DQ69" s="1588"/>
      <c r="DR69" s="1588"/>
      <c r="DS69" s="1588"/>
      <c r="DT69" s="1588"/>
      <c r="DU69" s="1588"/>
      <c r="DV69" s="1588"/>
      <c r="DW69" s="1588"/>
      <c r="DX69" s="1588"/>
      <c r="DY69" s="1588"/>
      <c r="DZ69" s="1588"/>
      <c r="EA69" s="1588"/>
      <c r="EB69" s="1588"/>
      <c r="EC69" s="1588"/>
      <c r="ED69" s="1588"/>
      <c r="EE69" s="1588"/>
      <c r="EF69" s="1588"/>
      <c r="EG69" s="1588"/>
      <c r="EH69" s="1588"/>
      <c r="EI69" s="1588"/>
      <c r="EJ69" s="1588"/>
      <c r="EK69" s="1588"/>
      <c r="EL69" s="1588"/>
      <c r="EM69" s="1588"/>
      <c r="EN69" s="1588"/>
      <c r="EO69" s="1588"/>
      <c r="EP69" s="1588"/>
      <c r="EQ69" s="1588"/>
      <c r="ER69" s="1588"/>
      <c r="ES69" s="1588"/>
      <c r="ET69" s="1588"/>
      <c r="EU69" s="1588"/>
      <c r="EV69" s="1588"/>
      <c r="EW69" s="1588"/>
      <c r="EX69" s="1588"/>
      <c r="EY69" s="1588"/>
      <c r="EZ69" s="1588"/>
      <c r="FA69" s="1588"/>
      <c r="FB69" s="1588"/>
      <c r="FC69" s="1588"/>
      <c r="FD69" s="1588"/>
      <c r="FE69" s="1588"/>
      <c r="FF69" s="1588"/>
      <c r="FG69" s="1588"/>
      <c r="FH69" s="1588"/>
      <c r="FI69" s="1588"/>
      <c r="FJ69" s="1588"/>
      <c r="FK69" s="1588"/>
      <c r="FL69" s="1588"/>
      <c r="FM69" s="1588"/>
      <c r="FN69" s="1588"/>
      <c r="FO69" s="1588"/>
      <c r="FP69" s="1588"/>
      <c r="FQ69" s="1588"/>
      <c r="FR69" s="1588"/>
      <c r="FS69" s="1588"/>
      <c r="FT69" s="1588"/>
      <c r="FU69" s="1588"/>
      <c r="FV69" s="1588"/>
      <c r="FW69" s="1588"/>
      <c r="FX69" s="1588"/>
      <c r="FY69" s="1588"/>
      <c r="FZ69" s="1588"/>
      <c r="GA69" s="1588"/>
      <c r="GB69" s="1588"/>
      <c r="GC69" s="1588"/>
      <c r="GD69" s="1588"/>
    </row>
    <row r="70" ht="15.75" hidden="1" customHeight="1">
      <c r="A70" s="54">
        <v>1.0</v>
      </c>
      <c r="B70" s="54" t="s">
        <v>1807</v>
      </c>
      <c r="C70" s="54" t="s">
        <v>8</v>
      </c>
      <c r="D70" s="105" t="s">
        <v>2062</v>
      </c>
      <c r="E70" s="104" t="s">
        <v>2063</v>
      </c>
      <c r="F70" s="105" t="s">
        <v>183</v>
      </c>
      <c r="G70" s="105" t="s">
        <v>2019</v>
      </c>
      <c r="H70" s="247" t="s">
        <v>872</v>
      </c>
      <c r="I70" s="105" t="s">
        <v>1562</v>
      </c>
      <c r="J70" s="1448" t="s">
        <v>2064</v>
      </c>
      <c r="K70" s="319">
        <v>6000.0</v>
      </c>
      <c r="L70" s="1774">
        <v>6019.386</v>
      </c>
      <c r="M70" s="247" t="s">
        <v>2065</v>
      </c>
      <c r="N70" s="1642" t="s">
        <v>1755</v>
      </c>
      <c r="O70" s="54"/>
      <c r="P70" s="1831">
        <v>45423.0</v>
      </c>
      <c r="Q70" s="105" t="s">
        <v>602</v>
      </c>
      <c r="R70" s="105" t="s">
        <v>2022</v>
      </c>
      <c r="S70" s="1448" t="s">
        <v>2024</v>
      </c>
      <c r="T70" s="1448" t="s">
        <v>817</v>
      </c>
      <c r="U70" s="54" t="s">
        <v>883</v>
      </c>
      <c r="V70" s="54" t="s">
        <v>883</v>
      </c>
      <c r="W70" s="54" t="s">
        <v>884</v>
      </c>
      <c r="X70" s="1545" t="s">
        <v>142</v>
      </c>
      <c r="Y70" s="54"/>
      <c r="Z70" s="54" t="s">
        <v>193</v>
      </c>
      <c r="AA70" s="54" t="s">
        <v>193</v>
      </c>
      <c r="AB70" s="54"/>
      <c r="AC70" s="104" t="s">
        <v>191</v>
      </c>
      <c r="AD70" s="360" t="s">
        <v>192</v>
      </c>
      <c r="AE70" s="360">
        <v>1036446.0</v>
      </c>
      <c r="AF70" s="360">
        <v>1009913.0</v>
      </c>
      <c r="AG70" s="1783">
        <v>0.5</v>
      </c>
      <c r="AH70" s="360" t="s">
        <v>2890</v>
      </c>
      <c r="AI70" s="360" t="s">
        <v>96</v>
      </c>
      <c r="AJ70" s="360" t="s">
        <v>96</v>
      </c>
      <c r="AK70" s="1069">
        <v>3.153111E9</v>
      </c>
      <c r="AL70" s="1829">
        <v>45409.0</v>
      </c>
      <c r="AM70" s="1825">
        <v>45423.0</v>
      </c>
      <c r="AN70" s="1777">
        <f t="shared" ref="AN70:AN76" si="135">IF(AM70-AL70&lt;0,0,AM70-AL70)</f>
        <v>14</v>
      </c>
      <c r="AO70" s="1778" t="str">
        <f t="shared" ref="AO70:AP70" si="134">INT(AM70-AL70)&amp;" hari "&amp;HOUR(MOD(AM70-AL70,1))&amp;" jam "&amp;MINUTE(MOD(AM70-AL70,1))&amp;" menit "&amp;SECOND(MOD(AM70-AL70,1))</f>
        <v>14 hari 0 jam 0 menit 0</v>
      </c>
      <c r="AP70" s="1778" t="str">
        <f t="shared" si="134"/>
        <v>-45409 hari 0 jam 0 menit 0</v>
      </c>
      <c r="AQ70" s="247" t="s">
        <v>872</v>
      </c>
      <c r="AR70" s="303" t="s">
        <v>2880</v>
      </c>
      <c r="AS70" s="303" t="s">
        <v>2889</v>
      </c>
      <c r="AT70" s="303"/>
      <c r="AU70" s="255">
        <v>77500.0</v>
      </c>
      <c r="AV70" s="54" t="s">
        <v>194</v>
      </c>
      <c r="AW70" s="303">
        <v>3.0E7</v>
      </c>
      <c r="AX70" s="1794"/>
      <c r="AY70" s="1795"/>
      <c r="AZ70" s="104"/>
      <c r="BA70" s="1780">
        <v>45419.0</v>
      </c>
      <c r="BB70" s="1780">
        <v>45422.569444444445</v>
      </c>
      <c r="BC70" s="1780">
        <v>45422.82638888889</v>
      </c>
      <c r="BD70" s="1780">
        <v>45423.104166666664</v>
      </c>
      <c r="BE70" s="1780">
        <v>45423.39236111111</v>
      </c>
      <c r="BF70" s="1645">
        <f t="shared" ref="BF70:BF76" si="137">BE70-BB70</f>
        <v>0.8229166667</v>
      </c>
      <c r="BG70" s="1642" t="str">
        <f t="shared" ref="BG70:BG76" si="138">INT(BE70-BB70)&amp;" hari "&amp;HOUR(MOD(BE70-BB70,1))&amp;" jam "&amp;MINUTE(MOD(BE70-BB70,1))&amp;" menit "&amp;SECOND(MOD(BE70-BB70,1))</f>
        <v>0 hari 19 jam 45 menit 0</v>
      </c>
      <c r="BH70" s="1780">
        <v>45424.87847222222</v>
      </c>
      <c r="BI70" s="1645">
        <f t="shared" ref="BI70:BI76" si="139">BH70-BE70</f>
        <v>1.486111111</v>
      </c>
      <c r="BJ70" s="1642" t="str">
        <f t="shared" ref="BJ70:BJ76" si="140">INT(BH70-BE70)&amp;" hari "&amp;HOUR(MOD(BH70-BE70,1))&amp;" jam "&amp;MINUTE(MOD(BH70-BE70,1))&amp;" menit "&amp;SECOND(MOD(BH70-BE70,1))</f>
        <v>1 hari 11 jam 40 menit 0</v>
      </c>
      <c r="BK70" s="1645">
        <f t="shared" ref="BK70:BK76" si="141">BH70-BB70</f>
        <v>2.309027778</v>
      </c>
      <c r="BL70" s="1642" t="str">
        <f t="shared" ref="BL70:BL76" si="142">INT(BH70-BB70)&amp;" hari "&amp;HOUR(MOD(BH70-BB70,1))&amp;" jam "&amp;MINUTE(MOD(BH70-BB70,1))&amp;" menit "&amp;SECOND(MOD(BH70-BB70,1))</f>
        <v>2 hari 7 jam 25 menit 0</v>
      </c>
      <c r="BM70" s="1644">
        <v>45425.54861111111</v>
      </c>
      <c r="BN70" s="1644">
        <v>45433.98263888889</v>
      </c>
      <c r="BO70" s="1644">
        <v>45433.98263888889</v>
      </c>
      <c r="BP70" s="1644">
        <v>45434.40625</v>
      </c>
      <c r="BQ70" s="1645">
        <f t="shared" ref="BQ70:BQ76" si="143">BP70-BM70</f>
        <v>8.857638889</v>
      </c>
      <c r="BR70" s="1642" t="str">
        <f t="shared" ref="BR70:BR76" si="144">INT(BP70-BM70)&amp;" hari "&amp;HOUR(MOD(BP70-BM70,1))&amp;" jam "&amp;MINUTE(MOD(BP70-BM70,1))&amp;" menit "&amp;SECOND(MOD(BP70-BM70,1))</f>
        <v>8 hari 20 jam 35 menit 0</v>
      </c>
      <c r="BS70" s="1645">
        <f t="shared" ref="BS70:BS76" si="145">BK70+BQ70</f>
        <v>11.16666667</v>
      </c>
      <c r="BT70" s="1642" t="str">
        <f t="shared" ref="BT70:BT76" si="146">INT(BS70)&amp;" hari "&amp;HOUR(MOD(BS70,1))&amp;" jam "&amp;MINUTE(MOD(BS70,1))&amp;" menit "&amp;SECOND(MOD(BS70,1))</f>
        <v>11 hari 4 jam 0 menit 0</v>
      </c>
      <c r="BU70" s="105">
        <v>3.25</v>
      </c>
      <c r="BV70" s="255">
        <f>BU70*AW70</f>
        <v>97500000</v>
      </c>
      <c r="BW70" s="105">
        <v>1.1375E8</v>
      </c>
      <c r="BX70" s="105"/>
      <c r="BY70" s="105" t="s">
        <v>718</v>
      </c>
      <c r="BZ70" s="105"/>
      <c r="CA70" s="105"/>
      <c r="CB70" s="105"/>
      <c r="CC70" s="105">
        <v>8.20240508070269E14</v>
      </c>
      <c r="CD70" s="105" t="s">
        <v>2067</v>
      </c>
      <c r="CE70" s="1781" t="s">
        <v>2068</v>
      </c>
      <c r="CF70" s="105" t="s">
        <v>2023</v>
      </c>
      <c r="CG70" s="105" t="s">
        <v>193</v>
      </c>
      <c r="CH70" s="105" t="s">
        <v>193</v>
      </c>
      <c r="CI70" s="105" t="s">
        <v>193</v>
      </c>
      <c r="CJ70" s="105" t="s">
        <v>193</v>
      </c>
      <c r="CK70" s="105" t="s">
        <v>193</v>
      </c>
      <c r="CL70" s="105" t="s">
        <v>193</v>
      </c>
      <c r="CM70" s="105" t="s">
        <v>883</v>
      </c>
      <c r="CN70" s="105" t="s">
        <v>883</v>
      </c>
      <c r="CO70" s="105"/>
      <c r="CP70" s="105"/>
      <c r="CQ70" s="105"/>
      <c r="CR70" s="105"/>
      <c r="CS70" s="105"/>
      <c r="CT70" s="105"/>
      <c r="CU70" s="105" t="s">
        <v>883</v>
      </c>
      <c r="CV70" s="105" t="s">
        <v>883</v>
      </c>
      <c r="CW70" s="105" t="s">
        <v>883</v>
      </c>
      <c r="CX70" s="104" t="s">
        <v>883</v>
      </c>
      <c r="CY70" s="104" t="s">
        <v>883</v>
      </c>
      <c r="CZ70" s="104" t="s">
        <v>883</v>
      </c>
      <c r="DA70" s="1588"/>
      <c r="DB70" s="1588"/>
      <c r="DC70" s="1588"/>
      <c r="DD70" s="1588"/>
      <c r="DE70" s="1588"/>
      <c r="DF70" s="1588"/>
      <c r="DG70" s="1588"/>
      <c r="DH70" s="1588"/>
      <c r="DI70" s="1588"/>
      <c r="DJ70" s="1588"/>
      <c r="DK70" s="1588"/>
      <c r="DL70" s="1588"/>
      <c r="DM70" s="1588"/>
      <c r="DN70" s="1588"/>
      <c r="DO70" s="1588"/>
      <c r="DP70" s="1588"/>
      <c r="DQ70" s="1588"/>
      <c r="DR70" s="1588"/>
      <c r="DS70" s="1588"/>
      <c r="DT70" s="1588"/>
      <c r="DU70" s="1588"/>
      <c r="DV70" s="1588"/>
      <c r="DW70" s="1588"/>
      <c r="DX70" s="1588"/>
      <c r="DY70" s="1588"/>
      <c r="DZ70" s="1588"/>
      <c r="EA70" s="1588"/>
      <c r="EB70" s="1588"/>
      <c r="EC70" s="1588"/>
      <c r="ED70" s="1588"/>
      <c r="EE70" s="1588"/>
      <c r="EF70" s="1588"/>
      <c r="EG70" s="1588"/>
      <c r="EH70" s="1588"/>
      <c r="EI70" s="1588"/>
      <c r="EJ70" s="1588"/>
      <c r="EK70" s="1588"/>
      <c r="EL70" s="1588"/>
      <c r="EM70" s="1588"/>
      <c r="EN70" s="1588"/>
      <c r="EO70" s="1588"/>
      <c r="EP70" s="1588"/>
      <c r="EQ70" s="1588"/>
      <c r="ER70" s="1588"/>
      <c r="ES70" s="1588"/>
      <c r="ET70" s="1588"/>
      <c r="EU70" s="1588"/>
      <c r="EV70" s="1588"/>
      <c r="EW70" s="1588"/>
      <c r="EX70" s="1588"/>
      <c r="EY70" s="1588"/>
      <c r="EZ70" s="1588"/>
      <c r="FA70" s="1588"/>
      <c r="FB70" s="1588"/>
      <c r="FC70" s="1588"/>
      <c r="FD70" s="1588"/>
      <c r="FE70" s="1588"/>
      <c r="FF70" s="1588"/>
      <c r="FG70" s="1588"/>
      <c r="FH70" s="1588"/>
      <c r="FI70" s="1588"/>
      <c r="FJ70" s="1588"/>
      <c r="FK70" s="1588"/>
      <c r="FL70" s="1588"/>
      <c r="FM70" s="1588"/>
      <c r="FN70" s="1588"/>
      <c r="FO70" s="1588"/>
      <c r="FP70" s="1588"/>
      <c r="FQ70" s="1588"/>
      <c r="FR70" s="1588"/>
      <c r="FS70" s="1588"/>
      <c r="FT70" s="1588"/>
      <c r="FU70" s="1588"/>
      <c r="FV70" s="1588"/>
      <c r="FW70" s="1588"/>
      <c r="FX70" s="1588"/>
      <c r="FY70" s="1588"/>
      <c r="FZ70" s="1588"/>
      <c r="GA70" s="1588"/>
      <c r="GB70" s="1588"/>
      <c r="GC70" s="1588"/>
      <c r="GD70" s="1588"/>
    </row>
    <row r="71" ht="15.75" hidden="1" customHeight="1">
      <c r="A71" s="54">
        <v>2.0</v>
      </c>
      <c r="B71" s="54" t="s">
        <v>1807</v>
      </c>
      <c r="C71" s="54" t="s">
        <v>8</v>
      </c>
      <c r="D71" s="105" t="s">
        <v>2062</v>
      </c>
      <c r="E71" s="104" t="s">
        <v>2063</v>
      </c>
      <c r="F71" s="105" t="s">
        <v>183</v>
      </c>
      <c r="G71" s="105" t="s">
        <v>2019</v>
      </c>
      <c r="H71" s="247" t="s">
        <v>872</v>
      </c>
      <c r="I71" s="105" t="s">
        <v>1565</v>
      </c>
      <c r="J71" s="1448" t="s">
        <v>2070</v>
      </c>
      <c r="K71" s="319">
        <v>5200.0</v>
      </c>
      <c r="L71" s="1774">
        <v>5214.771</v>
      </c>
      <c r="M71" s="247" t="s">
        <v>2065</v>
      </c>
      <c r="N71" s="1642" t="s">
        <v>1755</v>
      </c>
      <c r="O71" s="54"/>
      <c r="P71" s="1831">
        <v>45428.0</v>
      </c>
      <c r="Q71" s="105" t="s">
        <v>602</v>
      </c>
      <c r="R71" s="105" t="s">
        <v>2022</v>
      </c>
      <c r="S71" s="1448" t="s">
        <v>2024</v>
      </c>
      <c r="T71" s="1448" t="s">
        <v>817</v>
      </c>
      <c r="U71" s="54" t="s">
        <v>883</v>
      </c>
      <c r="V71" s="54" t="s">
        <v>883</v>
      </c>
      <c r="W71" s="54" t="s">
        <v>884</v>
      </c>
      <c r="X71" s="1545" t="s">
        <v>142</v>
      </c>
      <c r="Y71" s="54"/>
      <c r="Z71" s="54" t="s">
        <v>193</v>
      </c>
      <c r="AA71" s="54" t="s">
        <v>193</v>
      </c>
      <c r="AB71" s="54"/>
      <c r="AC71" s="104" t="s">
        <v>191</v>
      </c>
      <c r="AD71" s="360" t="s">
        <v>192</v>
      </c>
      <c r="AE71" s="360">
        <v>1037479.0</v>
      </c>
      <c r="AF71" s="360">
        <v>1070886.0</v>
      </c>
      <c r="AG71" s="1783">
        <v>0.5</v>
      </c>
      <c r="AH71" s="360" t="s">
        <v>2890</v>
      </c>
      <c r="AI71" s="360" t="s">
        <v>96</v>
      </c>
      <c r="AJ71" s="360" t="s">
        <v>96</v>
      </c>
      <c r="AK71" s="1069">
        <v>2.7326962E9</v>
      </c>
      <c r="AL71" s="1829">
        <v>45409.0</v>
      </c>
      <c r="AM71" s="1825">
        <v>45428.0</v>
      </c>
      <c r="AN71" s="1777">
        <f t="shared" si="135"/>
        <v>19</v>
      </c>
      <c r="AO71" s="1778" t="str">
        <f t="shared" ref="AO71:AP71" si="136">INT(AM71-AL71)&amp;" hari "&amp;HOUR(MOD(AM71-AL71,1))&amp;" jam "&amp;MINUTE(MOD(AM71-AL71,1))&amp;" menit "&amp;SECOND(MOD(AM71-AL71,1))</f>
        <v>19 hari 0 jam 0 menit 0</v>
      </c>
      <c r="AP71" s="1778" t="str">
        <f t="shared" si="136"/>
        <v>-45409 hari 0 jam 0 menit 0</v>
      </c>
      <c r="AQ71" s="247" t="s">
        <v>872</v>
      </c>
      <c r="AR71" s="303" t="s">
        <v>2880</v>
      </c>
      <c r="AS71" s="303" t="s">
        <v>2889</v>
      </c>
      <c r="AT71" s="303"/>
      <c r="AU71" s="255">
        <v>77500.0</v>
      </c>
      <c r="AV71" s="54" t="s">
        <v>194</v>
      </c>
      <c r="AW71" s="303">
        <v>3.0E7</v>
      </c>
      <c r="AX71" s="1794"/>
      <c r="AY71" s="1795"/>
      <c r="AZ71" s="225"/>
      <c r="BA71" s="1780">
        <v>45419.0</v>
      </c>
      <c r="BB71" s="1780">
        <v>45425.666666666664</v>
      </c>
      <c r="BC71" s="1780">
        <v>45428.20486111111</v>
      </c>
      <c r="BD71" s="1780">
        <v>45428.54861111111</v>
      </c>
      <c r="BE71" s="1780">
        <v>45428.711805555555</v>
      </c>
      <c r="BF71" s="1645">
        <f t="shared" si="137"/>
        <v>3.045138889</v>
      </c>
      <c r="BG71" s="1642" t="str">
        <f t="shared" si="138"/>
        <v>3 hari 1 jam 5 menit 0</v>
      </c>
      <c r="BH71" s="1780">
        <v>45428.87847222222</v>
      </c>
      <c r="BI71" s="1645">
        <f t="shared" si="139"/>
        <v>0.1666666667</v>
      </c>
      <c r="BJ71" s="1642" t="str">
        <f t="shared" si="140"/>
        <v>0 hari 4 jam 0 menit 0</v>
      </c>
      <c r="BK71" s="1645">
        <f t="shared" si="141"/>
        <v>3.211805556</v>
      </c>
      <c r="BL71" s="1642" t="str">
        <f t="shared" si="142"/>
        <v>3 hari 5 jam 5 menit 0</v>
      </c>
      <c r="BM71" s="1644">
        <v>45432.416666666664</v>
      </c>
      <c r="BN71" s="1644">
        <v>45434.020833333336</v>
      </c>
      <c r="BO71" s="1644">
        <v>45434.354166666664</v>
      </c>
      <c r="BP71" s="1644">
        <v>45434.645833333336</v>
      </c>
      <c r="BQ71" s="1645">
        <f t="shared" si="143"/>
        <v>2.229166667</v>
      </c>
      <c r="BR71" s="1642" t="str">
        <f t="shared" si="144"/>
        <v>2 hari 5 jam 30 menit 0</v>
      </c>
      <c r="BS71" s="1645">
        <f t="shared" si="145"/>
        <v>5.440972222</v>
      </c>
      <c r="BT71" s="1642" t="str">
        <f t="shared" si="146"/>
        <v>5 hari 10 jam 35 menit 0</v>
      </c>
      <c r="BU71" s="1642"/>
      <c r="BV71" s="1642"/>
      <c r="BW71" s="1642"/>
      <c r="BX71" s="1642"/>
      <c r="BY71" s="1838" t="s">
        <v>359</v>
      </c>
      <c r="BZ71" s="274"/>
      <c r="CA71" s="274"/>
      <c r="CB71" s="274"/>
      <c r="CC71" s="105">
        <v>8.20240508071032E14</v>
      </c>
      <c r="CD71" s="105" t="s">
        <v>2071</v>
      </c>
      <c r="CE71" s="1781" t="s">
        <v>2072</v>
      </c>
      <c r="CF71" s="105" t="s">
        <v>2023</v>
      </c>
      <c r="CG71" s="105" t="s">
        <v>193</v>
      </c>
      <c r="CH71" s="105" t="s">
        <v>193</v>
      </c>
      <c r="CI71" s="105" t="s">
        <v>193</v>
      </c>
      <c r="CJ71" s="105" t="s">
        <v>193</v>
      </c>
      <c r="CK71" s="105" t="s">
        <v>193</v>
      </c>
      <c r="CL71" s="105" t="s">
        <v>193</v>
      </c>
      <c r="CM71" s="105" t="s">
        <v>883</v>
      </c>
      <c r="CN71" s="105" t="s">
        <v>883</v>
      </c>
      <c r="CO71" s="105"/>
      <c r="CP71" s="105"/>
      <c r="CQ71" s="105"/>
      <c r="CR71" s="105"/>
      <c r="CS71" s="105"/>
      <c r="CT71" s="105"/>
      <c r="CU71" s="105" t="s">
        <v>883</v>
      </c>
      <c r="CV71" s="105" t="s">
        <v>883</v>
      </c>
      <c r="CW71" s="105" t="s">
        <v>883</v>
      </c>
      <c r="CX71" s="104" t="s">
        <v>883</v>
      </c>
      <c r="CY71" s="104" t="s">
        <v>883</v>
      </c>
      <c r="CZ71" s="104" t="s">
        <v>883</v>
      </c>
      <c r="DA71" s="1588"/>
      <c r="DB71" s="1588"/>
      <c r="DC71" s="1588"/>
      <c r="DD71" s="1588"/>
      <c r="DE71" s="1588"/>
      <c r="DF71" s="1588"/>
      <c r="DG71" s="1588"/>
      <c r="DH71" s="1588"/>
      <c r="DI71" s="1588"/>
      <c r="DJ71" s="1588"/>
      <c r="DK71" s="1588"/>
      <c r="DL71" s="1588"/>
      <c r="DM71" s="1588"/>
      <c r="DN71" s="1588"/>
      <c r="DO71" s="1588"/>
      <c r="DP71" s="1588"/>
      <c r="DQ71" s="1588"/>
      <c r="DR71" s="1588"/>
      <c r="DS71" s="1588"/>
      <c r="DT71" s="1588"/>
      <c r="DU71" s="1588"/>
      <c r="DV71" s="1588"/>
      <c r="DW71" s="1588"/>
      <c r="DX71" s="1588"/>
      <c r="DY71" s="1588"/>
      <c r="DZ71" s="1588"/>
      <c r="EA71" s="1588"/>
      <c r="EB71" s="1588"/>
      <c r="EC71" s="1588"/>
      <c r="ED71" s="1588"/>
      <c r="EE71" s="1588"/>
      <c r="EF71" s="1588"/>
      <c r="EG71" s="1588"/>
      <c r="EH71" s="1588"/>
      <c r="EI71" s="1588"/>
      <c r="EJ71" s="1588"/>
      <c r="EK71" s="1588"/>
      <c r="EL71" s="1588"/>
      <c r="EM71" s="1588"/>
      <c r="EN71" s="1588"/>
      <c r="EO71" s="1588"/>
      <c r="EP71" s="1588"/>
      <c r="EQ71" s="1588"/>
      <c r="ER71" s="1588"/>
      <c r="ES71" s="1588"/>
      <c r="ET71" s="1588"/>
      <c r="EU71" s="1588"/>
      <c r="EV71" s="1588"/>
      <c r="EW71" s="1588"/>
      <c r="EX71" s="1588"/>
      <c r="EY71" s="1588"/>
      <c r="EZ71" s="1588"/>
      <c r="FA71" s="1588"/>
      <c r="FB71" s="1588"/>
      <c r="FC71" s="1588"/>
      <c r="FD71" s="1588"/>
      <c r="FE71" s="1588"/>
      <c r="FF71" s="1588"/>
      <c r="FG71" s="1588"/>
      <c r="FH71" s="1588"/>
      <c r="FI71" s="1588"/>
      <c r="FJ71" s="1588"/>
      <c r="FK71" s="1588"/>
      <c r="FL71" s="1588"/>
      <c r="FM71" s="1588"/>
      <c r="FN71" s="1588"/>
      <c r="FO71" s="1588"/>
      <c r="FP71" s="1588"/>
      <c r="FQ71" s="1588"/>
      <c r="FR71" s="1588"/>
      <c r="FS71" s="1588"/>
      <c r="FT71" s="1588"/>
      <c r="FU71" s="1588"/>
      <c r="FV71" s="1588"/>
      <c r="FW71" s="1588"/>
      <c r="FX71" s="1588"/>
      <c r="FY71" s="1588"/>
      <c r="FZ71" s="1588"/>
      <c r="GA71" s="1588"/>
      <c r="GB71" s="1588"/>
      <c r="GC71" s="1588"/>
      <c r="GD71" s="1588"/>
    </row>
    <row r="72" ht="15.75" hidden="1" customHeight="1">
      <c r="A72" s="54">
        <v>3.0</v>
      </c>
      <c r="B72" s="54" t="s">
        <v>1807</v>
      </c>
      <c r="C72" s="54" t="s">
        <v>8</v>
      </c>
      <c r="D72" s="105" t="s">
        <v>2062</v>
      </c>
      <c r="E72" s="104" t="s">
        <v>2063</v>
      </c>
      <c r="F72" s="105" t="s">
        <v>183</v>
      </c>
      <c r="G72" s="105" t="s">
        <v>2019</v>
      </c>
      <c r="H72" s="247" t="s">
        <v>872</v>
      </c>
      <c r="I72" s="105" t="s">
        <v>1568</v>
      </c>
      <c r="J72" s="1448" t="s">
        <v>2073</v>
      </c>
      <c r="K72" s="319">
        <v>8200.0</v>
      </c>
      <c r="L72" s="1774">
        <v>8265.113</v>
      </c>
      <c r="M72" s="247" t="s">
        <v>2065</v>
      </c>
      <c r="N72" s="1642" t="s">
        <v>1755</v>
      </c>
      <c r="O72" s="54"/>
      <c r="P72" s="1831">
        <v>45434.0</v>
      </c>
      <c r="Q72" s="105" t="s">
        <v>602</v>
      </c>
      <c r="R72" s="105" t="s">
        <v>2022</v>
      </c>
      <c r="S72" s="1448" t="s">
        <v>2024</v>
      </c>
      <c r="T72" s="1448" t="s">
        <v>817</v>
      </c>
      <c r="U72" s="54" t="s">
        <v>883</v>
      </c>
      <c r="V72" s="54" t="s">
        <v>883</v>
      </c>
      <c r="W72" s="54" t="s">
        <v>884</v>
      </c>
      <c r="X72" s="1545" t="s">
        <v>142</v>
      </c>
      <c r="Y72" s="1069"/>
      <c r="Z72" s="54" t="s">
        <v>193</v>
      </c>
      <c r="AA72" s="54" t="s">
        <v>193</v>
      </c>
      <c r="AB72" s="54"/>
      <c r="AC72" s="104" t="s">
        <v>191</v>
      </c>
      <c r="AD72" s="360" t="s">
        <v>192</v>
      </c>
      <c r="AE72" s="360">
        <v>1034509.0</v>
      </c>
      <c r="AF72" s="360">
        <v>1049199.0</v>
      </c>
      <c r="AG72" s="1783">
        <v>0.5</v>
      </c>
      <c r="AH72" s="360" t="s">
        <v>2890</v>
      </c>
      <c r="AI72" s="360" t="s">
        <v>96</v>
      </c>
      <c r="AJ72" s="360" t="s">
        <v>96</v>
      </c>
      <c r="AK72" s="1069">
        <v>4.3092517E9</v>
      </c>
      <c r="AL72" s="1829">
        <v>45409.0</v>
      </c>
      <c r="AM72" s="1825">
        <v>45434.0</v>
      </c>
      <c r="AN72" s="1777">
        <f t="shared" si="135"/>
        <v>25</v>
      </c>
      <c r="AO72" s="1778" t="str">
        <f t="shared" ref="AO72:AP72" si="147">INT(AM72-AL72)&amp;" hari "&amp;HOUR(MOD(AM72-AL72,1))&amp;" jam "&amp;MINUTE(MOD(AM72-AL72,1))&amp;" menit "&amp;SECOND(MOD(AM72-AL72,1))</f>
        <v>25 hari 0 jam 0 menit 0</v>
      </c>
      <c r="AP72" s="1778" t="str">
        <f t="shared" si="147"/>
        <v>-45409 hari 0 jam 0 menit 0</v>
      </c>
      <c r="AQ72" s="247" t="s">
        <v>872</v>
      </c>
      <c r="AR72" s="303" t="s">
        <v>2880</v>
      </c>
      <c r="AS72" s="303" t="s">
        <v>2889</v>
      </c>
      <c r="AT72" s="303"/>
      <c r="AU72" s="255">
        <v>77500.0</v>
      </c>
      <c r="AV72" s="54" t="s">
        <v>194</v>
      </c>
      <c r="AW72" s="303">
        <v>3.0E7</v>
      </c>
      <c r="AX72" s="1794"/>
      <c r="AY72" s="1795"/>
      <c r="AZ72" s="225"/>
      <c r="BA72" s="1780">
        <v>45419.0</v>
      </c>
      <c r="BB72" s="1780">
        <v>45427.541666666664</v>
      </c>
      <c r="BC72" s="1780">
        <v>45433.489583333336</v>
      </c>
      <c r="BD72" s="1780">
        <v>45433.947916666664</v>
      </c>
      <c r="BE72" s="1780">
        <v>45434.364583333336</v>
      </c>
      <c r="BF72" s="1645">
        <f t="shared" si="137"/>
        <v>6.822916667</v>
      </c>
      <c r="BG72" s="1642" t="str">
        <f t="shared" si="138"/>
        <v>6 hari 19 jam 45 menit 0</v>
      </c>
      <c r="BH72" s="1780">
        <v>45434.686111111114</v>
      </c>
      <c r="BI72" s="1645">
        <f t="shared" si="139"/>
        <v>0.3215277778</v>
      </c>
      <c r="BJ72" s="1642" t="str">
        <f t="shared" si="140"/>
        <v>0 hari 7 jam 43 menit 0</v>
      </c>
      <c r="BK72" s="1645">
        <f t="shared" si="141"/>
        <v>7.144444444</v>
      </c>
      <c r="BL72" s="1642" t="str">
        <f t="shared" si="142"/>
        <v>7 hari 3 jam 28 menit 0</v>
      </c>
      <c r="BM72" s="1644">
        <v>45436.50347222222</v>
      </c>
      <c r="BN72" s="1644">
        <v>45436.50347222222</v>
      </c>
      <c r="BO72" s="1644">
        <v>45436.569444444445</v>
      </c>
      <c r="BP72" s="1644">
        <v>45436.875</v>
      </c>
      <c r="BQ72" s="1645">
        <f t="shared" si="143"/>
        <v>0.3715277778</v>
      </c>
      <c r="BR72" s="1642" t="str">
        <f t="shared" si="144"/>
        <v>0 hari 8 jam 55 menit 0</v>
      </c>
      <c r="BS72" s="1645">
        <f t="shared" si="145"/>
        <v>7.515972222</v>
      </c>
      <c r="BT72" s="1642" t="str">
        <f t="shared" si="146"/>
        <v>7 hari 12 jam 23 menit 0</v>
      </c>
      <c r="BU72" s="105">
        <v>0.66</v>
      </c>
      <c r="BV72" s="255">
        <f>BU72*AW72</f>
        <v>19800000</v>
      </c>
      <c r="BW72" s="105">
        <v>2.31E7</v>
      </c>
      <c r="BX72" s="105"/>
      <c r="BY72" s="274" t="s">
        <v>718</v>
      </c>
      <c r="BZ72" s="274"/>
      <c r="CA72" s="274"/>
      <c r="CB72" s="274"/>
      <c r="CC72" s="105">
        <v>8.20240516955582E14</v>
      </c>
      <c r="CD72" s="105" t="s">
        <v>2039</v>
      </c>
      <c r="CE72" s="1781" t="s">
        <v>2075</v>
      </c>
      <c r="CF72" s="105" t="s">
        <v>2023</v>
      </c>
      <c r="CG72" s="105" t="s">
        <v>193</v>
      </c>
      <c r="CH72" s="105" t="s">
        <v>193</v>
      </c>
      <c r="CI72" s="105" t="s">
        <v>193</v>
      </c>
      <c r="CJ72" s="105" t="s">
        <v>193</v>
      </c>
      <c r="CK72" s="105" t="s">
        <v>193</v>
      </c>
      <c r="CL72" s="105" t="s">
        <v>193</v>
      </c>
      <c r="CM72" s="105" t="s">
        <v>883</v>
      </c>
      <c r="CN72" s="105" t="s">
        <v>883</v>
      </c>
      <c r="CO72" s="105"/>
      <c r="CP72" s="105"/>
      <c r="CQ72" s="105"/>
      <c r="CR72" s="105"/>
      <c r="CS72" s="105"/>
      <c r="CT72" s="105"/>
      <c r="CU72" s="105" t="s">
        <v>883</v>
      </c>
      <c r="CV72" s="105" t="s">
        <v>883</v>
      </c>
      <c r="CW72" s="105" t="s">
        <v>883</v>
      </c>
      <c r="CX72" s="104" t="s">
        <v>883</v>
      </c>
      <c r="CY72" s="104" t="s">
        <v>883</v>
      </c>
      <c r="CZ72" s="104" t="s">
        <v>883</v>
      </c>
      <c r="DA72" s="1588"/>
      <c r="DB72" s="1588"/>
      <c r="DC72" s="1588"/>
      <c r="DD72" s="1588"/>
      <c r="DE72" s="1588"/>
      <c r="DF72" s="1588"/>
      <c r="DG72" s="1588"/>
      <c r="DH72" s="1588"/>
      <c r="DI72" s="1588"/>
      <c r="DJ72" s="1588"/>
      <c r="DK72" s="1588"/>
      <c r="DL72" s="1588"/>
      <c r="DM72" s="1588"/>
      <c r="DN72" s="1588"/>
      <c r="DO72" s="1588"/>
      <c r="DP72" s="1588"/>
      <c r="DQ72" s="1588"/>
      <c r="DR72" s="1588"/>
      <c r="DS72" s="1588"/>
      <c r="DT72" s="1588"/>
      <c r="DU72" s="1588"/>
      <c r="DV72" s="1588"/>
      <c r="DW72" s="1588"/>
      <c r="DX72" s="1588"/>
      <c r="DY72" s="1588"/>
      <c r="DZ72" s="1588"/>
      <c r="EA72" s="1588"/>
      <c r="EB72" s="1588"/>
      <c r="EC72" s="1588"/>
      <c r="ED72" s="1588"/>
      <c r="EE72" s="1588"/>
      <c r="EF72" s="1588"/>
      <c r="EG72" s="1588"/>
      <c r="EH72" s="1588"/>
      <c r="EI72" s="1588"/>
      <c r="EJ72" s="1588"/>
      <c r="EK72" s="1588"/>
      <c r="EL72" s="1588"/>
      <c r="EM72" s="1588"/>
      <c r="EN72" s="1588"/>
      <c r="EO72" s="1588"/>
      <c r="EP72" s="1588"/>
      <c r="EQ72" s="1588"/>
      <c r="ER72" s="1588"/>
      <c r="ES72" s="1588"/>
      <c r="ET72" s="1588"/>
      <c r="EU72" s="1588"/>
      <c r="EV72" s="1588"/>
      <c r="EW72" s="1588"/>
      <c r="EX72" s="1588"/>
      <c r="EY72" s="1588"/>
      <c r="EZ72" s="1588"/>
      <c r="FA72" s="1588"/>
      <c r="FB72" s="1588"/>
      <c r="FC72" s="1588"/>
      <c r="FD72" s="1588"/>
      <c r="FE72" s="1588"/>
      <c r="FF72" s="1588"/>
      <c r="FG72" s="1588"/>
      <c r="FH72" s="1588"/>
      <c r="FI72" s="1588"/>
      <c r="FJ72" s="1588"/>
      <c r="FK72" s="1588"/>
      <c r="FL72" s="1588"/>
      <c r="FM72" s="1588"/>
      <c r="FN72" s="1588"/>
      <c r="FO72" s="1588"/>
      <c r="FP72" s="1588"/>
      <c r="FQ72" s="1588"/>
      <c r="FR72" s="1588"/>
      <c r="FS72" s="1588"/>
      <c r="FT72" s="1588"/>
      <c r="FU72" s="1588"/>
      <c r="FV72" s="1588"/>
      <c r="FW72" s="1588"/>
      <c r="FX72" s="1588"/>
      <c r="FY72" s="1588"/>
      <c r="FZ72" s="1588"/>
      <c r="GA72" s="1588"/>
      <c r="GB72" s="1588"/>
      <c r="GC72" s="1588"/>
      <c r="GD72" s="1588"/>
    </row>
    <row r="73" ht="15.75" hidden="1" customHeight="1">
      <c r="A73" s="54">
        <v>4.0</v>
      </c>
      <c r="B73" s="54" t="s">
        <v>1807</v>
      </c>
      <c r="C73" s="54" t="s">
        <v>8</v>
      </c>
      <c r="D73" s="105" t="s">
        <v>2062</v>
      </c>
      <c r="E73" s="104" t="s">
        <v>2063</v>
      </c>
      <c r="F73" s="105" t="s">
        <v>183</v>
      </c>
      <c r="G73" s="105" t="s">
        <v>2019</v>
      </c>
      <c r="H73" s="247" t="s">
        <v>872</v>
      </c>
      <c r="I73" s="105" t="s">
        <v>2077</v>
      </c>
      <c r="J73" s="1448" t="s">
        <v>2078</v>
      </c>
      <c r="K73" s="319">
        <v>8300.0</v>
      </c>
      <c r="L73" s="1774">
        <v>8305.096</v>
      </c>
      <c r="M73" s="247" t="s">
        <v>2065</v>
      </c>
      <c r="N73" s="1642" t="s">
        <v>1755</v>
      </c>
      <c r="O73" s="54"/>
      <c r="P73" s="1831">
        <v>45435.0</v>
      </c>
      <c r="Q73" s="105" t="s">
        <v>602</v>
      </c>
      <c r="R73" s="105" t="s">
        <v>2022</v>
      </c>
      <c r="S73" s="1448" t="s">
        <v>2024</v>
      </c>
      <c r="T73" s="1448" t="s">
        <v>817</v>
      </c>
      <c r="U73" s="54" t="s">
        <v>883</v>
      </c>
      <c r="V73" s="54" t="s">
        <v>883</v>
      </c>
      <c r="W73" s="54" t="s">
        <v>884</v>
      </c>
      <c r="X73" s="1545" t="s">
        <v>142</v>
      </c>
      <c r="Y73" s="1069"/>
      <c r="Z73" s="54" t="s">
        <v>193</v>
      </c>
      <c r="AA73" s="54" t="s">
        <v>193</v>
      </c>
      <c r="AB73" s="54"/>
      <c r="AC73" s="104" t="s">
        <v>191</v>
      </c>
      <c r="AD73" s="360" t="s">
        <v>192</v>
      </c>
      <c r="AE73" s="360">
        <v>1034509.0</v>
      </c>
      <c r="AF73" s="360">
        <v>1051475.0</v>
      </c>
      <c r="AG73" s="1783">
        <v>0.5</v>
      </c>
      <c r="AH73" s="360" t="s">
        <v>2890</v>
      </c>
      <c r="AI73" s="360" t="s">
        <v>96</v>
      </c>
      <c r="AJ73" s="360" t="s">
        <v>96</v>
      </c>
      <c r="AK73" s="1069">
        <v>4.36180355E9</v>
      </c>
      <c r="AL73" s="1829">
        <v>45409.0</v>
      </c>
      <c r="AM73" s="1825">
        <v>45435.0</v>
      </c>
      <c r="AN73" s="1777">
        <f t="shared" si="135"/>
        <v>26</v>
      </c>
      <c r="AO73" s="1778" t="str">
        <f t="shared" ref="AO73:AP73" si="148">INT(AM73-AL73)&amp;" hari "&amp;HOUR(MOD(AM73-AL73,1))&amp;" jam "&amp;MINUTE(MOD(AM73-AL73,1))&amp;" menit "&amp;SECOND(MOD(AM73-AL73,1))</f>
        <v>26 hari 0 jam 0 menit 0</v>
      </c>
      <c r="AP73" s="1778" t="str">
        <f t="shared" si="148"/>
        <v>-45409 hari 0 jam 0 menit 0</v>
      </c>
      <c r="AQ73" s="247" t="s">
        <v>872</v>
      </c>
      <c r="AR73" s="303" t="s">
        <v>2880</v>
      </c>
      <c r="AS73" s="303" t="s">
        <v>2939</v>
      </c>
      <c r="AT73" s="303"/>
      <c r="AU73" s="255">
        <v>77500.0</v>
      </c>
      <c r="AV73" s="54" t="s">
        <v>194</v>
      </c>
      <c r="AW73" s="303">
        <v>3.0E7</v>
      </c>
      <c r="AX73" s="1794"/>
      <c r="AY73" s="1795"/>
      <c r="AZ73" s="225"/>
      <c r="BA73" s="1780">
        <v>45419.0</v>
      </c>
      <c r="BB73" s="1780">
        <v>45433.697916666664</v>
      </c>
      <c r="BC73" s="1780">
        <v>45434.430555555555</v>
      </c>
      <c r="BD73" s="1780">
        <v>45434.822916666664</v>
      </c>
      <c r="BE73" s="1780">
        <v>45435.11111111111</v>
      </c>
      <c r="BF73" s="1645">
        <f t="shared" si="137"/>
        <v>1.413194444</v>
      </c>
      <c r="BG73" s="1642" t="str">
        <f t="shared" si="138"/>
        <v>1 hari 9 jam 55 menit 0</v>
      </c>
      <c r="BH73" s="1780">
        <v>45435.62430555555</v>
      </c>
      <c r="BI73" s="1645">
        <f t="shared" si="139"/>
        <v>0.5131944444</v>
      </c>
      <c r="BJ73" s="1642" t="str">
        <f t="shared" si="140"/>
        <v>0 hari 12 jam 19 menit 0</v>
      </c>
      <c r="BK73" s="1645">
        <f t="shared" si="141"/>
        <v>1.926388889</v>
      </c>
      <c r="BL73" s="1642" t="str">
        <f t="shared" si="142"/>
        <v>1 hari 22 jam 14 menit 0</v>
      </c>
      <c r="BM73" s="1644">
        <v>45436.475694444445</v>
      </c>
      <c r="BN73" s="1644">
        <v>45436.475694444445</v>
      </c>
      <c r="BO73" s="1644">
        <v>45436.875</v>
      </c>
      <c r="BP73" s="1644">
        <v>45437.25</v>
      </c>
      <c r="BQ73" s="1645">
        <f t="shared" si="143"/>
        <v>0.7743055556</v>
      </c>
      <c r="BR73" s="1642" t="str">
        <f t="shared" si="144"/>
        <v>0 hari 18 jam 35 menit 0</v>
      </c>
      <c r="BS73" s="1645">
        <f t="shared" si="145"/>
        <v>2.700694444</v>
      </c>
      <c r="BT73" s="1642" t="str">
        <f t="shared" si="146"/>
        <v>2 hari 16 jam 49 menit 0</v>
      </c>
      <c r="BU73" s="1642"/>
      <c r="BV73" s="1642"/>
      <c r="BW73" s="1642"/>
      <c r="BX73" s="1642"/>
      <c r="BY73" s="1838" t="s">
        <v>359</v>
      </c>
      <c r="BZ73" s="274"/>
      <c r="CA73" s="274"/>
      <c r="CB73" s="274"/>
      <c r="CC73" s="105">
        <v>8.20240508070413E14</v>
      </c>
      <c r="CD73" s="105" t="s">
        <v>2056</v>
      </c>
      <c r="CE73" s="1781" t="s">
        <v>2080</v>
      </c>
      <c r="CF73" s="105" t="s">
        <v>2023</v>
      </c>
      <c r="CG73" s="105" t="s">
        <v>193</v>
      </c>
      <c r="CH73" s="105" t="s">
        <v>193</v>
      </c>
      <c r="CI73" s="105" t="s">
        <v>193</v>
      </c>
      <c r="CJ73" s="105" t="s">
        <v>193</v>
      </c>
      <c r="CK73" s="105" t="s">
        <v>193</v>
      </c>
      <c r="CL73" s="105" t="s">
        <v>193</v>
      </c>
      <c r="CM73" s="105" t="s">
        <v>883</v>
      </c>
      <c r="CN73" s="105" t="s">
        <v>883</v>
      </c>
      <c r="CO73" s="105"/>
      <c r="CP73" s="105"/>
      <c r="CQ73" s="105"/>
      <c r="CR73" s="105"/>
      <c r="CS73" s="105"/>
      <c r="CT73" s="105"/>
      <c r="CU73" s="105" t="s">
        <v>883</v>
      </c>
      <c r="CV73" s="105" t="s">
        <v>883</v>
      </c>
      <c r="CW73" s="105" t="s">
        <v>883</v>
      </c>
      <c r="CX73" s="104" t="s">
        <v>883</v>
      </c>
      <c r="CY73" s="104" t="s">
        <v>883</v>
      </c>
      <c r="CZ73" s="104" t="s">
        <v>883</v>
      </c>
      <c r="DA73" s="1588"/>
      <c r="DB73" s="1588"/>
      <c r="DC73" s="1588"/>
      <c r="DD73" s="1588"/>
      <c r="DE73" s="1588"/>
      <c r="DF73" s="1588"/>
      <c r="DG73" s="1588"/>
      <c r="DH73" s="1588"/>
      <c r="DI73" s="1588"/>
      <c r="DJ73" s="1588"/>
      <c r="DK73" s="1588"/>
      <c r="DL73" s="1588"/>
      <c r="DM73" s="1588"/>
      <c r="DN73" s="1588"/>
      <c r="DO73" s="1588"/>
      <c r="DP73" s="1588"/>
      <c r="DQ73" s="1588"/>
      <c r="DR73" s="1588"/>
      <c r="DS73" s="1588"/>
      <c r="DT73" s="1588"/>
      <c r="DU73" s="1588"/>
      <c r="DV73" s="1588"/>
      <c r="DW73" s="1588"/>
      <c r="DX73" s="1588"/>
      <c r="DY73" s="1588"/>
      <c r="DZ73" s="1588"/>
      <c r="EA73" s="1588"/>
      <c r="EB73" s="1588"/>
      <c r="EC73" s="1588"/>
      <c r="ED73" s="1588"/>
      <c r="EE73" s="1588"/>
      <c r="EF73" s="1588"/>
      <c r="EG73" s="1588"/>
      <c r="EH73" s="1588"/>
      <c r="EI73" s="1588"/>
      <c r="EJ73" s="1588"/>
      <c r="EK73" s="1588"/>
      <c r="EL73" s="1588"/>
      <c r="EM73" s="1588"/>
      <c r="EN73" s="1588"/>
      <c r="EO73" s="1588"/>
      <c r="EP73" s="1588"/>
      <c r="EQ73" s="1588"/>
      <c r="ER73" s="1588"/>
      <c r="ES73" s="1588"/>
      <c r="ET73" s="1588"/>
      <c r="EU73" s="1588"/>
      <c r="EV73" s="1588"/>
      <c r="EW73" s="1588"/>
      <c r="EX73" s="1588"/>
      <c r="EY73" s="1588"/>
      <c r="EZ73" s="1588"/>
      <c r="FA73" s="1588"/>
      <c r="FB73" s="1588"/>
      <c r="FC73" s="1588"/>
      <c r="FD73" s="1588"/>
      <c r="FE73" s="1588"/>
      <c r="FF73" s="1588"/>
      <c r="FG73" s="1588"/>
      <c r="FH73" s="1588"/>
      <c r="FI73" s="1588"/>
      <c r="FJ73" s="1588"/>
      <c r="FK73" s="1588"/>
      <c r="FL73" s="1588"/>
      <c r="FM73" s="1588"/>
      <c r="FN73" s="1588"/>
      <c r="FO73" s="1588"/>
      <c r="FP73" s="1588"/>
      <c r="FQ73" s="1588"/>
      <c r="FR73" s="1588"/>
      <c r="FS73" s="1588"/>
      <c r="FT73" s="1588"/>
      <c r="FU73" s="1588"/>
      <c r="FV73" s="1588"/>
      <c r="FW73" s="1588"/>
      <c r="FX73" s="1588"/>
      <c r="FY73" s="1588"/>
      <c r="FZ73" s="1588"/>
      <c r="GA73" s="1588"/>
      <c r="GB73" s="1588"/>
      <c r="GC73" s="1588"/>
      <c r="GD73" s="1588"/>
    </row>
    <row r="74" ht="15.75" hidden="1" customHeight="1">
      <c r="A74" s="54">
        <v>5.0</v>
      </c>
      <c r="B74" s="54" t="s">
        <v>1807</v>
      </c>
      <c r="C74" s="54" t="s">
        <v>8</v>
      </c>
      <c r="D74" s="105" t="s">
        <v>2062</v>
      </c>
      <c r="E74" s="104" t="s">
        <v>2063</v>
      </c>
      <c r="F74" s="105" t="s">
        <v>183</v>
      </c>
      <c r="G74" s="105" t="s">
        <v>2019</v>
      </c>
      <c r="H74" s="247" t="s">
        <v>872</v>
      </c>
      <c r="I74" s="105" t="s">
        <v>2081</v>
      </c>
      <c r="J74" s="1448" t="s">
        <v>2021</v>
      </c>
      <c r="K74" s="319">
        <v>8300.0</v>
      </c>
      <c r="L74" s="1774">
        <v>8303.761</v>
      </c>
      <c r="M74" s="247" t="s">
        <v>2065</v>
      </c>
      <c r="N74" s="1642" t="s">
        <v>1755</v>
      </c>
      <c r="O74" s="54"/>
      <c r="P74" s="1831">
        <v>45430.0</v>
      </c>
      <c r="Q74" s="105" t="s">
        <v>602</v>
      </c>
      <c r="R74" s="105" t="s">
        <v>2022</v>
      </c>
      <c r="S74" s="1448" t="s">
        <v>2024</v>
      </c>
      <c r="T74" s="1448" t="s">
        <v>817</v>
      </c>
      <c r="U74" s="54" t="s">
        <v>883</v>
      </c>
      <c r="V74" s="54" t="s">
        <v>883</v>
      </c>
      <c r="W74" s="54" t="s">
        <v>884</v>
      </c>
      <c r="X74" s="1545" t="s">
        <v>142</v>
      </c>
      <c r="Y74" s="1069"/>
      <c r="Z74" s="54" t="s">
        <v>193</v>
      </c>
      <c r="AA74" s="54" t="s">
        <v>193</v>
      </c>
      <c r="AB74" s="54"/>
      <c r="AC74" s="104" t="s">
        <v>191</v>
      </c>
      <c r="AD74" s="360" t="s">
        <v>192</v>
      </c>
      <c r="AE74" s="360">
        <v>1029345.0</v>
      </c>
      <c r="AF74" s="360">
        <v>1033051.0</v>
      </c>
      <c r="AG74" s="1783">
        <v>0.5</v>
      </c>
      <c r="AH74" s="360" t="s">
        <v>2890</v>
      </c>
      <c r="AI74" s="360" t="s">
        <v>96</v>
      </c>
      <c r="AJ74" s="360" t="s">
        <v>96</v>
      </c>
      <c r="AK74" s="1069">
        <v>4.36180355E9</v>
      </c>
      <c r="AL74" s="1829">
        <v>45409.0</v>
      </c>
      <c r="AM74" s="1825">
        <v>45430.0</v>
      </c>
      <c r="AN74" s="1777">
        <f t="shared" si="135"/>
        <v>21</v>
      </c>
      <c r="AO74" s="1778" t="str">
        <f t="shared" ref="AO74:AP74" si="149">INT(AM74-AL74)&amp;" hari "&amp;HOUR(MOD(AM74-AL74,1))&amp;" jam "&amp;MINUTE(MOD(AM74-AL74,1))&amp;" menit "&amp;SECOND(MOD(AM74-AL74,1))</f>
        <v>21 hari 0 jam 0 menit 0</v>
      </c>
      <c r="AP74" s="1778" t="str">
        <f t="shared" si="149"/>
        <v>-45409 hari 0 jam 0 menit 0</v>
      </c>
      <c r="AQ74" s="247" t="s">
        <v>872</v>
      </c>
      <c r="AR74" s="303" t="s">
        <v>2880</v>
      </c>
      <c r="AS74" s="303" t="s">
        <v>2889</v>
      </c>
      <c r="AT74" s="303"/>
      <c r="AU74" s="255">
        <v>77500.0</v>
      </c>
      <c r="AV74" s="54" t="s">
        <v>194</v>
      </c>
      <c r="AW74" s="303">
        <v>3.0E7</v>
      </c>
      <c r="AX74" s="1794"/>
      <c r="AY74" s="1795"/>
      <c r="AZ74" s="225"/>
      <c r="BA74" s="1780">
        <v>45419.0</v>
      </c>
      <c r="BB74" s="1780">
        <v>45426.47222222222</v>
      </c>
      <c r="BC74" s="1780">
        <v>45429.65277777778</v>
      </c>
      <c r="BD74" s="1780">
        <v>45429.930555555555</v>
      </c>
      <c r="BE74" s="1780">
        <v>45430.32986111111</v>
      </c>
      <c r="BF74" s="1645">
        <f t="shared" si="137"/>
        <v>3.857638889</v>
      </c>
      <c r="BG74" s="1642" t="str">
        <f t="shared" si="138"/>
        <v>3 hari 20 jam 35 menit 0</v>
      </c>
      <c r="BH74" s="1780">
        <v>45430.93472222222</v>
      </c>
      <c r="BI74" s="1645">
        <f t="shared" si="139"/>
        <v>0.6048611111</v>
      </c>
      <c r="BJ74" s="1642" t="str">
        <f t="shared" si="140"/>
        <v>0 hari 14 jam 31 menit 0</v>
      </c>
      <c r="BK74" s="1645">
        <f t="shared" si="141"/>
        <v>4.4625</v>
      </c>
      <c r="BL74" s="1642" t="str">
        <f t="shared" si="142"/>
        <v>4 hari 11 jam 6 menit 0</v>
      </c>
      <c r="BM74" s="1644">
        <v>45433.0625</v>
      </c>
      <c r="BN74" s="1644">
        <v>45434.43402777778</v>
      </c>
      <c r="BO74" s="1644">
        <v>45434.43402777778</v>
      </c>
      <c r="BP74" s="1644">
        <v>45435.03472222222</v>
      </c>
      <c r="BQ74" s="1645">
        <f t="shared" si="143"/>
        <v>1.972222222</v>
      </c>
      <c r="BR74" s="1642" t="str">
        <f t="shared" si="144"/>
        <v>1 hari 23 jam 20 menit 0</v>
      </c>
      <c r="BS74" s="1645">
        <f t="shared" si="145"/>
        <v>6.434722222</v>
      </c>
      <c r="BT74" s="1642" t="str">
        <f t="shared" si="146"/>
        <v>6 hari 10 jam 26 menit 0</v>
      </c>
      <c r="BU74" s="1642"/>
      <c r="BV74" s="1642"/>
      <c r="BW74" s="1642"/>
      <c r="BX74" s="1642"/>
      <c r="BY74" s="1838" t="s">
        <v>359</v>
      </c>
      <c r="BZ74" s="274"/>
      <c r="CA74" s="274"/>
      <c r="CB74" s="274"/>
      <c r="CC74" s="105">
        <v>8.20240516955258E14</v>
      </c>
      <c r="CD74" s="105" t="s">
        <v>2056</v>
      </c>
      <c r="CE74" s="1781" t="s">
        <v>2080</v>
      </c>
      <c r="CF74" s="105" t="s">
        <v>2023</v>
      </c>
      <c r="CG74" s="105" t="s">
        <v>193</v>
      </c>
      <c r="CH74" s="105" t="s">
        <v>193</v>
      </c>
      <c r="CI74" s="105" t="s">
        <v>193</v>
      </c>
      <c r="CJ74" s="105" t="s">
        <v>193</v>
      </c>
      <c r="CK74" s="105" t="s">
        <v>193</v>
      </c>
      <c r="CL74" s="105" t="s">
        <v>193</v>
      </c>
      <c r="CM74" s="105" t="s">
        <v>883</v>
      </c>
      <c r="CN74" s="105" t="s">
        <v>883</v>
      </c>
      <c r="CO74" s="105"/>
      <c r="CP74" s="105"/>
      <c r="CQ74" s="105"/>
      <c r="CR74" s="105"/>
      <c r="CS74" s="105"/>
      <c r="CT74" s="105"/>
      <c r="CU74" s="105" t="s">
        <v>883</v>
      </c>
      <c r="CV74" s="105" t="s">
        <v>883</v>
      </c>
      <c r="CW74" s="105" t="s">
        <v>883</v>
      </c>
      <c r="CX74" s="104" t="s">
        <v>883</v>
      </c>
      <c r="CY74" s="104" t="s">
        <v>883</v>
      </c>
      <c r="CZ74" s="104" t="s">
        <v>883</v>
      </c>
      <c r="DA74" s="1588"/>
      <c r="DB74" s="1588"/>
      <c r="DC74" s="1588"/>
      <c r="DD74" s="1588"/>
      <c r="DE74" s="1588"/>
      <c r="DF74" s="1588"/>
      <c r="DG74" s="1588"/>
      <c r="DH74" s="1588"/>
      <c r="DI74" s="1588"/>
      <c r="DJ74" s="1588"/>
      <c r="DK74" s="1588"/>
      <c r="DL74" s="1588"/>
      <c r="DM74" s="1588"/>
      <c r="DN74" s="1588"/>
      <c r="DO74" s="1588"/>
      <c r="DP74" s="1588"/>
      <c r="DQ74" s="1588"/>
      <c r="DR74" s="1588"/>
      <c r="DS74" s="1588"/>
      <c r="DT74" s="1588"/>
      <c r="DU74" s="1588"/>
      <c r="DV74" s="1588"/>
      <c r="DW74" s="1588"/>
      <c r="DX74" s="1588"/>
      <c r="DY74" s="1588"/>
      <c r="DZ74" s="1588"/>
      <c r="EA74" s="1588"/>
      <c r="EB74" s="1588"/>
      <c r="EC74" s="1588"/>
      <c r="ED74" s="1588"/>
      <c r="EE74" s="1588"/>
      <c r="EF74" s="1588"/>
      <c r="EG74" s="1588"/>
      <c r="EH74" s="1588"/>
      <c r="EI74" s="1588"/>
      <c r="EJ74" s="1588"/>
      <c r="EK74" s="1588"/>
      <c r="EL74" s="1588"/>
      <c r="EM74" s="1588"/>
      <c r="EN74" s="1588"/>
      <c r="EO74" s="1588"/>
      <c r="EP74" s="1588"/>
      <c r="EQ74" s="1588"/>
      <c r="ER74" s="1588"/>
      <c r="ES74" s="1588"/>
      <c r="ET74" s="1588"/>
      <c r="EU74" s="1588"/>
      <c r="EV74" s="1588"/>
      <c r="EW74" s="1588"/>
      <c r="EX74" s="1588"/>
      <c r="EY74" s="1588"/>
      <c r="EZ74" s="1588"/>
      <c r="FA74" s="1588"/>
      <c r="FB74" s="1588"/>
      <c r="FC74" s="1588"/>
      <c r="FD74" s="1588"/>
      <c r="FE74" s="1588"/>
      <c r="FF74" s="1588"/>
      <c r="FG74" s="1588"/>
      <c r="FH74" s="1588"/>
      <c r="FI74" s="1588"/>
      <c r="FJ74" s="1588"/>
      <c r="FK74" s="1588"/>
      <c r="FL74" s="1588"/>
      <c r="FM74" s="1588"/>
      <c r="FN74" s="1588"/>
      <c r="FO74" s="1588"/>
      <c r="FP74" s="1588"/>
      <c r="FQ74" s="1588"/>
      <c r="FR74" s="1588"/>
      <c r="FS74" s="1588"/>
      <c r="FT74" s="1588"/>
      <c r="FU74" s="1588"/>
      <c r="FV74" s="1588"/>
      <c r="FW74" s="1588"/>
      <c r="FX74" s="1588"/>
      <c r="FY74" s="1588"/>
      <c r="FZ74" s="1588"/>
      <c r="GA74" s="1588"/>
      <c r="GB74" s="1588"/>
      <c r="GC74" s="1588"/>
      <c r="GD74" s="1588"/>
    </row>
    <row r="75" ht="15.75" hidden="1" customHeight="1">
      <c r="A75" s="54">
        <v>6.0</v>
      </c>
      <c r="B75" s="54" t="s">
        <v>1807</v>
      </c>
      <c r="C75" s="54" t="s">
        <v>8</v>
      </c>
      <c r="D75" s="105" t="s">
        <v>2062</v>
      </c>
      <c r="E75" s="104" t="s">
        <v>2063</v>
      </c>
      <c r="F75" s="105" t="s">
        <v>183</v>
      </c>
      <c r="G75" s="105" t="s">
        <v>2019</v>
      </c>
      <c r="H75" s="247" t="s">
        <v>872</v>
      </c>
      <c r="I75" s="105" t="s">
        <v>2083</v>
      </c>
      <c r="J75" s="1448" t="s">
        <v>2084</v>
      </c>
      <c r="K75" s="319">
        <v>5000.0</v>
      </c>
      <c r="L75" s="1774">
        <v>4932.531</v>
      </c>
      <c r="M75" s="247" t="s">
        <v>2065</v>
      </c>
      <c r="N75" s="1642" t="s">
        <v>1755</v>
      </c>
      <c r="O75" s="54"/>
      <c r="P75" s="1831">
        <v>45433.0</v>
      </c>
      <c r="Q75" s="105" t="s">
        <v>602</v>
      </c>
      <c r="R75" s="105" t="s">
        <v>2022</v>
      </c>
      <c r="S75" s="1448" t="s">
        <v>2024</v>
      </c>
      <c r="T75" s="1448" t="s">
        <v>817</v>
      </c>
      <c r="U75" s="54" t="s">
        <v>883</v>
      </c>
      <c r="V75" s="54" t="s">
        <v>883</v>
      </c>
      <c r="W75" s="54" t="s">
        <v>884</v>
      </c>
      <c r="X75" s="1545" t="s">
        <v>142</v>
      </c>
      <c r="Y75" s="1069"/>
      <c r="Z75" s="54" t="s">
        <v>193</v>
      </c>
      <c r="AA75" s="54" t="s">
        <v>193</v>
      </c>
      <c r="AB75" s="54"/>
      <c r="AC75" s="104" t="s">
        <v>191</v>
      </c>
      <c r="AD75" s="360" t="s">
        <v>192</v>
      </c>
      <c r="AE75" s="360">
        <v>1031669.0</v>
      </c>
      <c r="AF75" s="360">
        <v>1057254.0</v>
      </c>
      <c r="AG75" s="1783">
        <v>0.5</v>
      </c>
      <c r="AH75" s="360" t="s">
        <v>2890</v>
      </c>
      <c r="AI75" s="360" t="s">
        <v>96</v>
      </c>
      <c r="AJ75" s="360" t="s">
        <v>96</v>
      </c>
      <c r="AK75" s="1069">
        <v>2.57504065E9</v>
      </c>
      <c r="AL75" s="1829">
        <v>45409.0</v>
      </c>
      <c r="AM75" s="1825">
        <v>45433.0</v>
      </c>
      <c r="AN75" s="1777">
        <f t="shared" si="135"/>
        <v>24</v>
      </c>
      <c r="AO75" s="1778" t="str">
        <f t="shared" ref="AO75:AP75" si="150">INT(AM75-AL75)&amp;" hari "&amp;HOUR(MOD(AM75-AL75,1))&amp;" jam "&amp;MINUTE(MOD(AM75-AL75,1))&amp;" menit "&amp;SECOND(MOD(AM75-AL75,1))</f>
        <v>24 hari 0 jam 0 menit 0</v>
      </c>
      <c r="AP75" s="1778" t="str">
        <f t="shared" si="150"/>
        <v>-45409 hari 0 jam 0 menit 0</v>
      </c>
      <c r="AQ75" s="247" t="s">
        <v>872</v>
      </c>
      <c r="AR75" s="303" t="s">
        <v>2880</v>
      </c>
      <c r="AS75" s="303" t="s">
        <v>2889</v>
      </c>
      <c r="AT75" s="303"/>
      <c r="AU75" s="255">
        <v>77500.0</v>
      </c>
      <c r="AV75" s="54" t="s">
        <v>194</v>
      </c>
      <c r="AW75" s="303">
        <v>3.0E7</v>
      </c>
      <c r="AX75" s="1794"/>
      <c r="AY75" s="1795"/>
      <c r="AZ75" s="225"/>
      <c r="BA75" s="1780">
        <v>45419.0</v>
      </c>
      <c r="BB75" s="1780">
        <v>45432.93402777778</v>
      </c>
      <c r="BC75" s="1780">
        <v>45432.95138888889</v>
      </c>
      <c r="BD75" s="1780">
        <v>45433.09375</v>
      </c>
      <c r="BE75" s="1780">
        <v>45433.40277777778</v>
      </c>
      <c r="BF75" s="1645">
        <f t="shared" si="137"/>
        <v>0.46875</v>
      </c>
      <c r="BG75" s="1642" t="str">
        <f t="shared" si="138"/>
        <v>0 hari 11 jam 15 menit 0</v>
      </c>
      <c r="BH75" s="1780">
        <v>45433.62847222222</v>
      </c>
      <c r="BI75" s="1645">
        <f t="shared" si="139"/>
        <v>0.2256944444</v>
      </c>
      <c r="BJ75" s="1642" t="str">
        <f t="shared" si="140"/>
        <v>0 hari 5 jam 25 menit 0</v>
      </c>
      <c r="BK75" s="1645">
        <f t="shared" si="141"/>
        <v>0.6944444444</v>
      </c>
      <c r="BL75" s="1642" t="str">
        <f t="shared" si="142"/>
        <v>0 hari 16 jam 40 menit 0</v>
      </c>
      <c r="BM75" s="1644">
        <v>45435.375</v>
      </c>
      <c r="BN75" s="1644">
        <v>45435.38888888889</v>
      </c>
      <c r="BO75" s="1644">
        <v>45435.47222222222</v>
      </c>
      <c r="BP75" s="1644">
        <v>45435.6875</v>
      </c>
      <c r="BQ75" s="1645">
        <f t="shared" si="143"/>
        <v>0.3125</v>
      </c>
      <c r="BR75" s="1642" t="str">
        <f t="shared" si="144"/>
        <v>0 hari 7 jam 30 menit 0</v>
      </c>
      <c r="BS75" s="1645">
        <f t="shared" si="145"/>
        <v>1.006944444</v>
      </c>
      <c r="BT75" s="1642" t="str">
        <f t="shared" si="146"/>
        <v>1 hari 0 jam 10 menit 0</v>
      </c>
      <c r="BU75" s="1642"/>
      <c r="BV75" s="1642"/>
      <c r="BW75" s="1642"/>
      <c r="BX75" s="1642"/>
      <c r="BY75" s="1838" t="s">
        <v>359</v>
      </c>
      <c r="BZ75" s="274"/>
      <c r="CA75" s="274"/>
      <c r="CB75" s="274"/>
      <c r="CC75" s="105">
        <v>8.20240516955759E14</v>
      </c>
      <c r="CD75" s="105" t="s">
        <v>2049</v>
      </c>
      <c r="CE75" s="1781" t="s">
        <v>2086</v>
      </c>
      <c r="CF75" s="105" t="s">
        <v>2023</v>
      </c>
      <c r="CG75" s="105" t="s">
        <v>193</v>
      </c>
      <c r="CH75" s="105" t="s">
        <v>193</v>
      </c>
      <c r="CI75" s="105" t="s">
        <v>193</v>
      </c>
      <c r="CJ75" s="105" t="s">
        <v>193</v>
      </c>
      <c r="CK75" s="105" t="s">
        <v>193</v>
      </c>
      <c r="CL75" s="105" t="s">
        <v>193</v>
      </c>
      <c r="CM75" s="105" t="s">
        <v>883</v>
      </c>
      <c r="CN75" s="105" t="s">
        <v>883</v>
      </c>
      <c r="CO75" s="105"/>
      <c r="CP75" s="105"/>
      <c r="CQ75" s="105"/>
      <c r="CR75" s="105"/>
      <c r="CS75" s="105"/>
      <c r="CT75" s="105"/>
      <c r="CU75" s="105" t="s">
        <v>883</v>
      </c>
      <c r="CV75" s="105" t="s">
        <v>883</v>
      </c>
      <c r="CW75" s="105" t="s">
        <v>883</v>
      </c>
      <c r="CX75" s="104" t="s">
        <v>883</v>
      </c>
      <c r="CY75" s="104" t="s">
        <v>883</v>
      </c>
      <c r="CZ75" s="104" t="s">
        <v>883</v>
      </c>
      <c r="DA75" s="1588"/>
      <c r="DB75" s="1588"/>
      <c r="DC75" s="1588"/>
      <c r="DD75" s="1588"/>
      <c r="DE75" s="1588"/>
      <c r="DF75" s="1588"/>
      <c r="DG75" s="1588"/>
      <c r="DH75" s="1588"/>
      <c r="DI75" s="1588"/>
      <c r="DJ75" s="1588"/>
      <c r="DK75" s="1588"/>
      <c r="DL75" s="1588"/>
      <c r="DM75" s="1588"/>
      <c r="DN75" s="1588"/>
      <c r="DO75" s="1588"/>
      <c r="DP75" s="1588"/>
      <c r="DQ75" s="1588"/>
      <c r="DR75" s="1588"/>
      <c r="DS75" s="1588"/>
      <c r="DT75" s="1588"/>
      <c r="DU75" s="1588"/>
      <c r="DV75" s="1588"/>
      <c r="DW75" s="1588"/>
      <c r="DX75" s="1588"/>
      <c r="DY75" s="1588"/>
      <c r="DZ75" s="1588"/>
      <c r="EA75" s="1588"/>
      <c r="EB75" s="1588"/>
      <c r="EC75" s="1588"/>
      <c r="ED75" s="1588"/>
      <c r="EE75" s="1588"/>
      <c r="EF75" s="1588"/>
      <c r="EG75" s="1588"/>
      <c r="EH75" s="1588"/>
      <c r="EI75" s="1588"/>
      <c r="EJ75" s="1588"/>
      <c r="EK75" s="1588"/>
      <c r="EL75" s="1588"/>
      <c r="EM75" s="1588"/>
      <c r="EN75" s="1588"/>
      <c r="EO75" s="1588"/>
      <c r="EP75" s="1588"/>
      <c r="EQ75" s="1588"/>
      <c r="ER75" s="1588"/>
      <c r="ES75" s="1588"/>
      <c r="ET75" s="1588"/>
      <c r="EU75" s="1588"/>
      <c r="EV75" s="1588"/>
      <c r="EW75" s="1588"/>
      <c r="EX75" s="1588"/>
      <c r="EY75" s="1588"/>
      <c r="EZ75" s="1588"/>
      <c r="FA75" s="1588"/>
      <c r="FB75" s="1588"/>
      <c r="FC75" s="1588"/>
      <c r="FD75" s="1588"/>
      <c r="FE75" s="1588"/>
      <c r="FF75" s="1588"/>
      <c r="FG75" s="1588"/>
      <c r="FH75" s="1588"/>
      <c r="FI75" s="1588"/>
      <c r="FJ75" s="1588"/>
      <c r="FK75" s="1588"/>
      <c r="FL75" s="1588"/>
      <c r="FM75" s="1588"/>
      <c r="FN75" s="1588"/>
      <c r="FO75" s="1588"/>
      <c r="FP75" s="1588"/>
      <c r="FQ75" s="1588"/>
      <c r="FR75" s="1588"/>
      <c r="FS75" s="1588"/>
      <c r="FT75" s="1588"/>
      <c r="FU75" s="1588"/>
      <c r="FV75" s="1588"/>
      <c r="FW75" s="1588"/>
      <c r="FX75" s="1588"/>
      <c r="FY75" s="1588"/>
      <c r="FZ75" s="1588"/>
      <c r="GA75" s="1588"/>
      <c r="GB75" s="1588"/>
      <c r="GC75" s="1588"/>
      <c r="GD75" s="1588"/>
    </row>
    <row r="76" ht="15.75" hidden="1" customHeight="1">
      <c r="A76" s="54">
        <v>7.0</v>
      </c>
      <c r="B76" s="54" t="s">
        <v>1807</v>
      </c>
      <c r="C76" s="54" t="s">
        <v>8</v>
      </c>
      <c r="D76" s="105" t="s">
        <v>2062</v>
      </c>
      <c r="E76" s="104" t="s">
        <v>2063</v>
      </c>
      <c r="F76" s="105" t="s">
        <v>183</v>
      </c>
      <c r="G76" s="105" t="s">
        <v>2019</v>
      </c>
      <c r="H76" s="247" t="s">
        <v>872</v>
      </c>
      <c r="I76" s="105" t="s">
        <v>2087</v>
      </c>
      <c r="J76" s="1448" t="s">
        <v>2031</v>
      </c>
      <c r="K76" s="319">
        <v>8300.0</v>
      </c>
      <c r="L76" s="1774">
        <v>8305.974</v>
      </c>
      <c r="M76" s="247" t="s">
        <v>2065</v>
      </c>
      <c r="N76" s="1642" t="s">
        <v>1755</v>
      </c>
      <c r="O76" s="54"/>
      <c r="P76" s="1831">
        <v>45431.0</v>
      </c>
      <c r="Q76" s="105" t="s">
        <v>602</v>
      </c>
      <c r="R76" s="105" t="s">
        <v>2022</v>
      </c>
      <c r="S76" s="1448" t="s">
        <v>2024</v>
      </c>
      <c r="T76" s="1448" t="s">
        <v>817</v>
      </c>
      <c r="U76" s="54" t="s">
        <v>883</v>
      </c>
      <c r="V76" s="54" t="s">
        <v>883</v>
      </c>
      <c r="W76" s="54" t="s">
        <v>884</v>
      </c>
      <c r="X76" s="1545" t="s">
        <v>142</v>
      </c>
      <c r="Y76" s="1069"/>
      <c r="Z76" s="54" t="s">
        <v>193</v>
      </c>
      <c r="AA76" s="54" t="s">
        <v>193</v>
      </c>
      <c r="AB76" s="54"/>
      <c r="AC76" s="104" t="s">
        <v>191</v>
      </c>
      <c r="AD76" s="360" t="s">
        <v>192</v>
      </c>
      <c r="AE76" s="360">
        <v>1029345.0</v>
      </c>
      <c r="AF76" s="360">
        <v>1040256.0</v>
      </c>
      <c r="AG76" s="1783">
        <v>0.5</v>
      </c>
      <c r="AH76" s="360" t="s">
        <v>2890</v>
      </c>
      <c r="AI76" s="360" t="s">
        <v>96</v>
      </c>
      <c r="AJ76" s="360" t="s">
        <v>96</v>
      </c>
      <c r="AK76" s="1069">
        <v>4.88731455E9</v>
      </c>
      <c r="AL76" s="1829">
        <v>45409.0</v>
      </c>
      <c r="AM76" s="1825">
        <v>45431.0</v>
      </c>
      <c r="AN76" s="1777">
        <f t="shared" si="135"/>
        <v>22</v>
      </c>
      <c r="AO76" s="1778" t="str">
        <f t="shared" ref="AO76:AP76" si="151">INT(AM76-AL76)&amp;" hari "&amp;HOUR(MOD(AM76-AL76,1))&amp;" jam "&amp;MINUTE(MOD(AM76-AL76,1))&amp;" menit "&amp;SECOND(MOD(AM76-AL76,1))</f>
        <v>22 hari 0 jam 0 menit 0</v>
      </c>
      <c r="AP76" s="1778" t="str">
        <f t="shared" si="151"/>
        <v>-45409 hari 0 jam 0 menit 0</v>
      </c>
      <c r="AQ76" s="247" t="s">
        <v>872</v>
      </c>
      <c r="AR76" s="303" t="s">
        <v>2880</v>
      </c>
      <c r="AS76" s="303" t="s">
        <v>2889</v>
      </c>
      <c r="AT76" s="303"/>
      <c r="AU76" s="255">
        <v>77500.0</v>
      </c>
      <c r="AV76" s="54" t="s">
        <v>194</v>
      </c>
      <c r="AW76" s="303">
        <v>3.0E7</v>
      </c>
      <c r="AX76" s="1794"/>
      <c r="AY76" s="1795"/>
      <c r="AZ76" s="225"/>
      <c r="BA76" s="1780">
        <v>45419.0</v>
      </c>
      <c r="BB76" s="1780">
        <v>45428.0</v>
      </c>
      <c r="BC76" s="1780">
        <v>45431.14236111111</v>
      </c>
      <c r="BD76" s="1780">
        <v>45431.54861111111</v>
      </c>
      <c r="BE76" s="1780">
        <v>45431.92361111111</v>
      </c>
      <c r="BF76" s="1645">
        <f t="shared" si="137"/>
        <v>3.923611111</v>
      </c>
      <c r="BG76" s="1642" t="str">
        <f t="shared" si="138"/>
        <v>3 hari 22 jam 10 menit 0</v>
      </c>
      <c r="BH76" s="1780">
        <v>45432.50277777778</v>
      </c>
      <c r="BI76" s="1645">
        <f t="shared" si="139"/>
        <v>0.5791666667</v>
      </c>
      <c r="BJ76" s="1642" t="str">
        <f t="shared" si="140"/>
        <v>0 hari 13 jam 54 menit 0</v>
      </c>
      <c r="BK76" s="1645">
        <f t="shared" si="141"/>
        <v>4.502777778</v>
      </c>
      <c r="BL76" s="1642" t="str">
        <f t="shared" si="142"/>
        <v>4 hari 12 jam 4 menit 0</v>
      </c>
      <c r="BM76" s="1644">
        <v>45434.104166666664</v>
      </c>
      <c r="BN76" s="1644">
        <v>45434.6875</v>
      </c>
      <c r="BO76" s="1644">
        <v>45435.03472222222</v>
      </c>
      <c r="BP76" s="1644">
        <v>45435.47222222222</v>
      </c>
      <c r="BQ76" s="1645">
        <f t="shared" si="143"/>
        <v>1.368055556</v>
      </c>
      <c r="BR76" s="1642" t="str">
        <f t="shared" si="144"/>
        <v>1 hari 8 jam 50 menit 0</v>
      </c>
      <c r="BS76" s="1645">
        <f t="shared" si="145"/>
        <v>5.870833333</v>
      </c>
      <c r="BT76" s="1642" t="str">
        <f t="shared" si="146"/>
        <v>5 hari 20 jam 54 menit 0</v>
      </c>
      <c r="BU76" s="1642"/>
      <c r="BV76" s="1642"/>
      <c r="BW76" s="1642"/>
      <c r="BX76" s="1642"/>
      <c r="BY76" s="1838" t="s">
        <v>359</v>
      </c>
      <c r="BZ76" s="274"/>
      <c r="CA76" s="274"/>
      <c r="CB76" s="274"/>
      <c r="CC76" s="105">
        <v>8.20240516956107E14</v>
      </c>
      <c r="CD76" s="105" t="s">
        <v>2056</v>
      </c>
      <c r="CE76" s="1781" t="s">
        <v>2080</v>
      </c>
      <c r="CF76" s="105" t="s">
        <v>2023</v>
      </c>
      <c r="CG76" s="105" t="s">
        <v>193</v>
      </c>
      <c r="CH76" s="105" t="s">
        <v>193</v>
      </c>
      <c r="CI76" s="105" t="s">
        <v>193</v>
      </c>
      <c r="CJ76" s="105" t="s">
        <v>193</v>
      </c>
      <c r="CK76" s="105" t="s">
        <v>193</v>
      </c>
      <c r="CL76" s="105" t="s">
        <v>193</v>
      </c>
      <c r="CM76" s="105" t="s">
        <v>883</v>
      </c>
      <c r="CN76" s="105" t="s">
        <v>883</v>
      </c>
      <c r="CO76" s="105"/>
      <c r="CP76" s="105"/>
      <c r="CQ76" s="105"/>
      <c r="CR76" s="105"/>
      <c r="CS76" s="105"/>
      <c r="CT76" s="105"/>
      <c r="CU76" s="105" t="s">
        <v>883</v>
      </c>
      <c r="CV76" s="105" t="s">
        <v>883</v>
      </c>
      <c r="CW76" s="105" t="s">
        <v>883</v>
      </c>
      <c r="CX76" s="104" t="s">
        <v>883</v>
      </c>
      <c r="CY76" s="104" t="s">
        <v>883</v>
      </c>
      <c r="CZ76" s="104" t="s">
        <v>883</v>
      </c>
      <c r="DA76" s="1588"/>
      <c r="DB76" s="1588"/>
      <c r="DC76" s="1588"/>
      <c r="DD76" s="1588"/>
      <c r="DE76" s="1588"/>
      <c r="DF76" s="1588"/>
      <c r="DG76" s="1588"/>
      <c r="DH76" s="1588"/>
      <c r="DI76" s="1588"/>
      <c r="DJ76" s="1588"/>
      <c r="DK76" s="1588"/>
      <c r="DL76" s="1588"/>
      <c r="DM76" s="1588"/>
      <c r="DN76" s="1588"/>
      <c r="DO76" s="1588"/>
      <c r="DP76" s="1588"/>
      <c r="DQ76" s="1588"/>
      <c r="DR76" s="1588"/>
      <c r="DS76" s="1588"/>
      <c r="DT76" s="1588"/>
      <c r="DU76" s="1588"/>
      <c r="DV76" s="1588"/>
      <c r="DW76" s="1588"/>
      <c r="DX76" s="1588"/>
      <c r="DY76" s="1588"/>
      <c r="DZ76" s="1588"/>
      <c r="EA76" s="1588"/>
      <c r="EB76" s="1588"/>
      <c r="EC76" s="1588"/>
      <c r="ED76" s="1588"/>
      <c r="EE76" s="1588"/>
      <c r="EF76" s="1588"/>
      <c r="EG76" s="1588"/>
      <c r="EH76" s="1588"/>
      <c r="EI76" s="1588"/>
      <c r="EJ76" s="1588"/>
      <c r="EK76" s="1588"/>
      <c r="EL76" s="1588"/>
      <c r="EM76" s="1588"/>
      <c r="EN76" s="1588"/>
      <c r="EO76" s="1588"/>
      <c r="EP76" s="1588"/>
      <c r="EQ76" s="1588"/>
      <c r="ER76" s="1588"/>
      <c r="ES76" s="1588"/>
      <c r="ET76" s="1588"/>
      <c r="EU76" s="1588"/>
      <c r="EV76" s="1588"/>
      <c r="EW76" s="1588"/>
      <c r="EX76" s="1588"/>
      <c r="EY76" s="1588"/>
      <c r="EZ76" s="1588"/>
      <c r="FA76" s="1588"/>
      <c r="FB76" s="1588"/>
      <c r="FC76" s="1588"/>
      <c r="FD76" s="1588"/>
      <c r="FE76" s="1588"/>
      <c r="FF76" s="1588"/>
      <c r="FG76" s="1588"/>
      <c r="FH76" s="1588"/>
      <c r="FI76" s="1588"/>
      <c r="FJ76" s="1588"/>
      <c r="FK76" s="1588"/>
      <c r="FL76" s="1588"/>
      <c r="FM76" s="1588"/>
      <c r="FN76" s="1588"/>
      <c r="FO76" s="1588"/>
      <c r="FP76" s="1588"/>
      <c r="FQ76" s="1588"/>
      <c r="FR76" s="1588"/>
      <c r="FS76" s="1588"/>
      <c r="FT76" s="1588"/>
      <c r="FU76" s="1588"/>
      <c r="FV76" s="1588"/>
      <c r="FW76" s="1588"/>
      <c r="FX76" s="1588"/>
      <c r="FY76" s="1588"/>
      <c r="FZ76" s="1588"/>
      <c r="GA76" s="1588"/>
      <c r="GB76" s="1588"/>
      <c r="GC76" s="1588"/>
      <c r="GD76" s="1588"/>
    </row>
    <row r="77" ht="15.75" hidden="1" customHeight="1">
      <c r="A77" s="1466"/>
      <c r="B77" s="1466"/>
      <c r="C77" s="1452"/>
      <c r="D77" s="1460"/>
      <c r="E77" s="1460"/>
      <c r="F77" s="1460"/>
      <c r="G77" s="1460"/>
      <c r="H77" s="1460"/>
      <c r="I77" s="1460"/>
      <c r="J77" s="1797" t="s">
        <v>111</v>
      </c>
      <c r="K77" s="1834">
        <f t="shared" ref="K77:L77" si="152">SUM(K70:K76)</f>
        <v>49300</v>
      </c>
      <c r="L77" s="1799">
        <f t="shared" si="152"/>
        <v>49346.632</v>
      </c>
      <c r="M77" s="1460"/>
      <c r="N77" s="1460"/>
      <c r="O77" s="1466"/>
      <c r="P77" s="1460"/>
      <c r="Q77" s="1460"/>
      <c r="R77" s="1460"/>
      <c r="S77" s="1466"/>
      <c r="T77" s="1466"/>
      <c r="U77" s="1466"/>
      <c r="V77" s="1466"/>
      <c r="W77" s="1452"/>
      <c r="X77" s="1466"/>
      <c r="Y77" s="1466"/>
      <c r="Z77" s="1452"/>
      <c r="AA77" s="1466"/>
      <c r="AB77" s="1466"/>
      <c r="AC77" s="1466"/>
      <c r="AD77" s="1466"/>
      <c r="AE77" s="1466"/>
      <c r="AF77" s="1466"/>
      <c r="AG77" s="1466"/>
      <c r="AH77" s="1466"/>
      <c r="AI77" s="1466"/>
      <c r="AJ77" s="1466"/>
      <c r="AK77" s="1801"/>
      <c r="AL77" s="1801"/>
      <c r="AM77" s="1801"/>
      <c r="AN77" s="1452"/>
      <c r="AO77" s="1466"/>
      <c r="AP77" s="1466"/>
      <c r="AQ77" s="1460"/>
      <c r="AR77" s="1499"/>
      <c r="AS77" s="1499"/>
      <c r="AT77" s="1499"/>
      <c r="AU77" s="1499"/>
      <c r="AV77" s="1500"/>
      <c r="AW77" s="1499"/>
      <c r="AX77" s="1835"/>
      <c r="AY77" s="1496"/>
      <c r="AZ77" s="1499"/>
      <c r="BA77" s="1499"/>
      <c r="BB77" s="1780"/>
      <c r="BC77" s="1780"/>
      <c r="BD77" s="1780"/>
      <c r="BE77" s="1780"/>
      <c r="BF77" s="1836"/>
      <c r="BG77" s="1501"/>
      <c r="BH77" s="1780"/>
      <c r="BI77" s="1837"/>
      <c r="BJ77" s="1837"/>
      <c r="BK77" s="1501"/>
      <c r="BL77" s="1837"/>
      <c r="BM77" s="1501"/>
      <c r="BN77" s="1501"/>
      <c r="BO77" s="1501"/>
      <c r="BP77" s="1501"/>
      <c r="BQ77" s="1501"/>
      <c r="BR77" s="1501"/>
      <c r="BS77" s="1501"/>
      <c r="BT77" s="1501"/>
      <c r="BU77" s="1499"/>
      <c r="BV77" s="1499"/>
      <c r="BW77" s="1499"/>
      <c r="BX77" s="1499"/>
      <c r="BY77" s="1499"/>
      <c r="BZ77" s="1499"/>
      <c r="CA77" s="1499"/>
      <c r="CB77" s="1499"/>
      <c r="CC77" s="1466"/>
      <c r="CD77" s="1466"/>
      <c r="CE77" s="1466"/>
      <c r="CF77" s="1466"/>
      <c r="CG77" s="1466"/>
      <c r="CH77" s="1466"/>
      <c r="CI77" s="1466"/>
      <c r="CJ77" s="1466"/>
      <c r="CK77" s="1466"/>
      <c r="CL77" s="1466"/>
      <c r="CM77" s="1466"/>
      <c r="CN77" s="1466"/>
      <c r="CO77" s="1466"/>
      <c r="CP77" s="1466"/>
      <c r="CQ77" s="1466"/>
      <c r="CR77" s="1466"/>
      <c r="CS77" s="1466"/>
      <c r="CT77" s="1466"/>
      <c r="CU77" s="1466"/>
      <c r="CV77" s="1466"/>
      <c r="CW77" s="1466"/>
      <c r="CX77" s="1466"/>
      <c r="CY77" s="1466"/>
      <c r="CZ77" s="1466"/>
      <c r="DA77" s="1588"/>
      <c r="DB77" s="1588"/>
      <c r="DC77" s="1588"/>
      <c r="DD77" s="1588"/>
      <c r="DE77" s="1588"/>
      <c r="DF77" s="1588"/>
      <c r="DG77" s="1588"/>
      <c r="DH77" s="1588"/>
      <c r="DI77" s="1588"/>
      <c r="DJ77" s="1588"/>
      <c r="DK77" s="1588"/>
      <c r="DL77" s="1588"/>
      <c r="DM77" s="1588"/>
      <c r="DN77" s="1588"/>
      <c r="DO77" s="1588"/>
      <c r="DP77" s="1588"/>
      <c r="DQ77" s="1588"/>
      <c r="DR77" s="1588"/>
      <c r="DS77" s="1588"/>
      <c r="DT77" s="1588"/>
      <c r="DU77" s="1588"/>
      <c r="DV77" s="1588"/>
      <c r="DW77" s="1588"/>
      <c r="DX77" s="1588"/>
      <c r="DY77" s="1588"/>
      <c r="DZ77" s="1588"/>
      <c r="EA77" s="1588"/>
      <c r="EB77" s="1588"/>
      <c r="EC77" s="1588"/>
      <c r="ED77" s="1588"/>
      <c r="EE77" s="1588"/>
      <c r="EF77" s="1588"/>
      <c r="EG77" s="1588"/>
      <c r="EH77" s="1588"/>
      <c r="EI77" s="1588"/>
      <c r="EJ77" s="1588"/>
      <c r="EK77" s="1588"/>
      <c r="EL77" s="1588"/>
      <c r="EM77" s="1588"/>
      <c r="EN77" s="1588"/>
      <c r="EO77" s="1588"/>
      <c r="EP77" s="1588"/>
      <c r="EQ77" s="1588"/>
      <c r="ER77" s="1588"/>
      <c r="ES77" s="1588"/>
      <c r="ET77" s="1588"/>
      <c r="EU77" s="1588"/>
      <c r="EV77" s="1588"/>
      <c r="EW77" s="1588"/>
      <c r="EX77" s="1588"/>
      <c r="EY77" s="1588"/>
      <c r="EZ77" s="1588"/>
      <c r="FA77" s="1588"/>
      <c r="FB77" s="1588"/>
      <c r="FC77" s="1588"/>
      <c r="FD77" s="1588"/>
      <c r="FE77" s="1588"/>
      <c r="FF77" s="1588"/>
      <c r="FG77" s="1588"/>
      <c r="FH77" s="1588"/>
      <c r="FI77" s="1588"/>
      <c r="FJ77" s="1588"/>
      <c r="FK77" s="1588"/>
      <c r="FL77" s="1588"/>
      <c r="FM77" s="1588"/>
      <c r="FN77" s="1588"/>
      <c r="FO77" s="1588"/>
      <c r="FP77" s="1588"/>
      <c r="FQ77" s="1588"/>
      <c r="FR77" s="1588"/>
      <c r="FS77" s="1588"/>
      <c r="FT77" s="1588"/>
      <c r="FU77" s="1588"/>
      <c r="FV77" s="1588"/>
      <c r="FW77" s="1588"/>
      <c r="FX77" s="1588"/>
      <c r="FY77" s="1588"/>
      <c r="FZ77" s="1588"/>
      <c r="GA77" s="1588"/>
      <c r="GB77" s="1588"/>
      <c r="GC77" s="1588"/>
      <c r="GD77" s="1588"/>
    </row>
    <row r="78" ht="22.5" hidden="1" customHeight="1">
      <c r="A78" s="54">
        <v>1.0</v>
      </c>
      <c r="B78" s="54" t="s">
        <v>1807</v>
      </c>
      <c r="C78" s="1545" t="s">
        <v>8</v>
      </c>
      <c r="D78" s="247" t="s">
        <v>2089</v>
      </c>
      <c r="E78" s="247" t="s">
        <v>1946</v>
      </c>
      <c r="F78" s="447" t="s">
        <v>560</v>
      </c>
      <c r="G78" s="105" t="s">
        <v>567</v>
      </c>
      <c r="H78" s="247" t="s">
        <v>252</v>
      </c>
      <c r="I78" s="105" t="s">
        <v>2090</v>
      </c>
      <c r="J78" s="105" t="s">
        <v>2091</v>
      </c>
      <c r="K78" s="319">
        <v>50000.0</v>
      </c>
      <c r="L78" s="320">
        <v>55000.0</v>
      </c>
      <c r="M78" s="247" t="s">
        <v>1815</v>
      </c>
      <c r="N78" s="1642" t="s">
        <v>1755</v>
      </c>
      <c r="O78" s="247"/>
      <c r="P78" s="1831">
        <v>45453.0</v>
      </c>
      <c r="Q78" s="105" t="s">
        <v>2940</v>
      </c>
      <c r="R78" s="447" t="s">
        <v>560</v>
      </c>
      <c r="S78" s="105" t="s">
        <v>1894</v>
      </c>
      <c r="T78" s="1448" t="s">
        <v>817</v>
      </c>
      <c r="U78" s="54" t="s">
        <v>883</v>
      </c>
      <c r="V78" s="105"/>
      <c r="W78" s="54" t="s">
        <v>884</v>
      </c>
      <c r="X78" s="105"/>
      <c r="Y78" s="255"/>
      <c r="Z78" s="1069" t="s">
        <v>193</v>
      </c>
      <c r="AA78" s="255"/>
      <c r="AB78" s="255"/>
      <c r="AC78" s="105" t="s">
        <v>95</v>
      </c>
      <c r="AD78" s="360" t="s">
        <v>885</v>
      </c>
      <c r="AE78" s="360" t="s">
        <v>2092</v>
      </c>
      <c r="AF78" s="360" t="s">
        <v>2093</v>
      </c>
      <c r="AG78" s="360" t="s">
        <v>885</v>
      </c>
      <c r="AH78" s="360" t="s">
        <v>96</v>
      </c>
      <c r="AI78" s="360" t="s">
        <v>96</v>
      </c>
      <c r="AJ78" s="360" t="s">
        <v>96</v>
      </c>
      <c r="AK78" s="1545">
        <v>0.0</v>
      </c>
      <c r="AL78" s="1832">
        <v>45470.0</v>
      </c>
      <c r="AM78" s="1832">
        <v>45453.0</v>
      </c>
      <c r="AN78" s="1777">
        <f>IF(AM78-AL78&lt;0,0,AM78-AL78)</f>
        <v>0</v>
      </c>
      <c r="AO78" s="1778" t="str">
        <f t="shared" ref="AO78:AP78" si="153">INT(AM78-AL78)&amp;" hari "&amp;HOUR(MOD(AM78-AL78,1))&amp;" jam "&amp;MINUTE(MOD(AM78-AL78,1))&amp;" menit "&amp;SECOND(MOD(AM78-AL78,1))</f>
        <v>-17 hari 0 jam 0 menit 0</v>
      </c>
      <c r="AP78" s="1778" t="str">
        <f t="shared" si="153"/>
        <v>-45453 hari 0 jam 0 menit 0</v>
      </c>
      <c r="AQ78" s="247" t="s">
        <v>252</v>
      </c>
      <c r="AR78" s="325"/>
      <c r="AS78" s="325"/>
      <c r="AT78" s="325"/>
      <c r="AU78" s="255"/>
      <c r="AV78" s="324"/>
      <c r="AW78" s="325"/>
      <c r="AX78" s="323"/>
      <c r="AY78" s="1795"/>
      <c r="AZ78" s="274"/>
      <c r="BA78" s="1780">
        <v>45443.0</v>
      </c>
      <c r="BB78" s="1780"/>
      <c r="BC78" s="1780"/>
      <c r="BD78" s="1780"/>
      <c r="BE78" s="1780"/>
      <c r="BF78" s="1645"/>
      <c r="BG78" s="1642"/>
      <c r="BH78" s="1780"/>
      <c r="BI78" s="1642"/>
      <c r="BJ78" s="1642"/>
      <c r="BK78" s="1645"/>
      <c r="BL78" s="1642"/>
      <c r="BM78" s="274"/>
      <c r="BN78" s="274"/>
      <c r="BO78" s="274"/>
      <c r="BP78" s="274"/>
      <c r="BQ78" s="274"/>
      <c r="BR78" s="274"/>
      <c r="BS78" s="274"/>
      <c r="BT78" s="274"/>
      <c r="BU78" s="274"/>
      <c r="BV78" s="274"/>
      <c r="BW78" s="274"/>
      <c r="BX78" s="274"/>
      <c r="BY78" s="274"/>
      <c r="BZ78" s="274"/>
      <c r="CA78" s="274"/>
      <c r="CB78" s="274"/>
      <c r="CC78" s="105"/>
      <c r="CD78" s="105"/>
      <c r="CE78" s="255"/>
      <c r="CF78" s="105" t="s">
        <v>334</v>
      </c>
      <c r="CG78" s="105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588"/>
      <c r="DB78" s="1588"/>
      <c r="DC78" s="1588"/>
      <c r="DD78" s="1588"/>
      <c r="DE78" s="1588"/>
      <c r="DF78" s="1588"/>
      <c r="DG78" s="1588"/>
      <c r="DH78" s="1588"/>
      <c r="DI78" s="1588"/>
      <c r="DJ78" s="1588"/>
      <c r="DK78" s="1588"/>
      <c r="DL78" s="1588"/>
      <c r="DM78" s="1588"/>
      <c r="DN78" s="1588"/>
      <c r="DO78" s="1588"/>
      <c r="DP78" s="1588"/>
      <c r="DQ78" s="1588"/>
      <c r="DR78" s="1588"/>
      <c r="DS78" s="1588"/>
      <c r="DT78" s="1588"/>
      <c r="DU78" s="1588"/>
      <c r="DV78" s="1588"/>
      <c r="DW78" s="1588"/>
      <c r="DX78" s="1588"/>
      <c r="DY78" s="1588"/>
      <c r="DZ78" s="1588"/>
      <c r="EA78" s="1588"/>
      <c r="EB78" s="1588"/>
      <c r="EC78" s="1588"/>
      <c r="ED78" s="1588"/>
      <c r="EE78" s="1588"/>
      <c r="EF78" s="1588"/>
      <c r="EG78" s="1588"/>
      <c r="EH78" s="1588"/>
      <c r="EI78" s="1588"/>
      <c r="EJ78" s="1588"/>
      <c r="EK78" s="1588"/>
      <c r="EL78" s="1588"/>
      <c r="EM78" s="1588"/>
      <c r="EN78" s="1588"/>
      <c r="EO78" s="1588"/>
      <c r="EP78" s="1588"/>
      <c r="EQ78" s="1588"/>
      <c r="ER78" s="1588"/>
      <c r="ES78" s="1588"/>
      <c r="ET78" s="1588"/>
      <c r="EU78" s="1588"/>
      <c r="EV78" s="1588"/>
      <c r="EW78" s="1588"/>
      <c r="EX78" s="1588"/>
      <c r="EY78" s="1588"/>
      <c r="EZ78" s="1588"/>
      <c r="FA78" s="1588"/>
      <c r="FB78" s="1588"/>
      <c r="FC78" s="1588"/>
      <c r="FD78" s="1588"/>
      <c r="FE78" s="1588"/>
      <c r="FF78" s="1588"/>
      <c r="FG78" s="1588"/>
      <c r="FH78" s="1588"/>
      <c r="FI78" s="1588"/>
      <c r="FJ78" s="1588"/>
      <c r="FK78" s="1588"/>
      <c r="FL78" s="1588"/>
      <c r="FM78" s="1588"/>
      <c r="FN78" s="1588"/>
      <c r="FO78" s="1588"/>
      <c r="FP78" s="1588"/>
      <c r="FQ78" s="1588"/>
      <c r="FR78" s="1588"/>
      <c r="FS78" s="1588"/>
      <c r="FT78" s="1588"/>
      <c r="FU78" s="1588"/>
      <c r="FV78" s="1588"/>
      <c r="FW78" s="1588"/>
      <c r="FX78" s="1588"/>
      <c r="FY78" s="1588"/>
      <c r="FZ78" s="1588"/>
      <c r="GA78" s="1588"/>
      <c r="GB78" s="1588"/>
      <c r="GC78" s="1588"/>
      <c r="GD78" s="1588"/>
    </row>
    <row r="79" ht="15.75" hidden="1" customHeight="1">
      <c r="A79" s="1452"/>
      <c r="B79" s="1452"/>
      <c r="C79" s="1452"/>
      <c r="D79" s="1460"/>
      <c r="E79" s="1460"/>
      <c r="F79" s="1460"/>
      <c r="G79" s="1460"/>
      <c r="H79" s="1460"/>
      <c r="I79" s="1460"/>
      <c r="J79" s="1797" t="s">
        <v>111</v>
      </c>
      <c r="K79" s="1798">
        <f t="shared" ref="K79:L79" si="154">SUM(K78)</f>
        <v>50000</v>
      </c>
      <c r="L79" s="1799">
        <f t="shared" si="154"/>
        <v>55000</v>
      </c>
      <c r="M79" s="1800"/>
      <c r="N79" s="1460"/>
      <c r="O79" s="1452"/>
      <c r="P79" s="1460"/>
      <c r="Q79" s="1460"/>
      <c r="R79" s="1460"/>
      <c r="S79" s="1466"/>
      <c r="T79" s="1466"/>
      <c r="U79" s="1452"/>
      <c r="V79" s="1452"/>
      <c r="W79" s="1452"/>
      <c r="X79" s="1452"/>
      <c r="Y79" s="1452"/>
      <c r="Z79" s="1452"/>
      <c r="AA79" s="1452"/>
      <c r="AB79" s="1452"/>
      <c r="AC79" s="1466"/>
      <c r="AD79" s="1452"/>
      <c r="AE79" s="1452"/>
      <c r="AF79" s="1452"/>
      <c r="AG79" s="1452"/>
      <c r="AH79" s="1452"/>
      <c r="AI79" s="1452"/>
      <c r="AJ79" s="1452"/>
      <c r="AK79" s="1801"/>
      <c r="AL79" s="1801"/>
      <c r="AM79" s="1801"/>
      <c r="AN79" s="1452"/>
      <c r="AO79" s="1452"/>
      <c r="AP79" s="1452"/>
      <c r="AQ79" s="1460"/>
      <c r="AR79" s="1467"/>
      <c r="AS79" s="1467"/>
      <c r="AT79" s="1467"/>
      <c r="AU79" s="1467"/>
      <c r="AV79" s="1468"/>
      <c r="AW79" s="1467"/>
      <c r="AX79" s="1798">
        <f>SUM(AX71:AX78)</f>
        <v>0</v>
      </c>
      <c r="AY79" s="1461"/>
      <c r="AZ79" s="1467"/>
      <c r="BA79" s="1467"/>
      <c r="BB79" s="1780"/>
      <c r="BC79" s="1780"/>
      <c r="BD79" s="1780"/>
      <c r="BE79" s="1780"/>
      <c r="BF79" s="1803"/>
      <c r="BG79" s="1469"/>
      <c r="BH79" s="1780"/>
      <c r="BI79" s="1804"/>
      <c r="BJ79" s="1804"/>
      <c r="BK79" s="1469"/>
      <c r="BL79" s="1804"/>
      <c r="BM79" s="1469"/>
      <c r="BN79" s="1469"/>
      <c r="BO79" s="1469"/>
      <c r="BP79" s="1469"/>
      <c r="BQ79" s="1469"/>
      <c r="BR79" s="1469"/>
      <c r="BS79" s="1469"/>
      <c r="BT79" s="1469"/>
      <c r="BU79" s="1467"/>
      <c r="BV79" s="1467"/>
      <c r="BW79" s="1467"/>
      <c r="BX79" s="1467"/>
      <c r="BY79" s="1467"/>
      <c r="BZ79" s="1467"/>
      <c r="CA79" s="1467"/>
      <c r="CB79" s="1467"/>
      <c r="CC79" s="1452"/>
      <c r="CD79" s="1466"/>
      <c r="CE79" s="1452"/>
      <c r="CF79" s="1452"/>
      <c r="CG79" s="1466"/>
      <c r="CH79" s="1466"/>
      <c r="CI79" s="1466"/>
      <c r="CJ79" s="1452"/>
      <c r="CK79" s="1466"/>
      <c r="CL79" s="1466"/>
      <c r="CM79" s="1466"/>
      <c r="CN79" s="1466"/>
      <c r="CO79" s="1452"/>
      <c r="CP79" s="1466"/>
      <c r="CQ79" s="1466"/>
      <c r="CR79" s="1466"/>
      <c r="CS79" s="1452"/>
      <c r="CT79" s="1466"/>
      <c r="CU79" s="1466"/>
      <c r="CV79" s="1466"/>
      <c r="CW79" s="1452"/>
      <c r="CX79" s="1452"/>
      <c r="CY79" s="1452"/>
      <c r="CZ79" s="1452"/>
      <c r="DA79" s="1588"/>
      <c r="DB79" s="1588"/>
      <c r="DC79" s="1588"/>
      <c r="DD79" s="1588"/>
      <c r="DE79" s="1588"/>
      <c r="DF79" s="1588"/>
      <c r="DG79" s="1588"/>
      <c r="DH79" s="1588"/>
      <c r="DI79" s="1588"/>
      <c r="DJ79" s="1588"/>
      <c r="DK79" s="1588"/>
      <c r="DL79" s="1588"/>
      <c r="DM79" s="1588"/>
      <c r="DN79" s="1588"/>
      <c r="DO79" s="1588"/>
      <c r="DP79" s="1588"/>
      <c r="DQ79" s="1588"/>
      <c r="DR79" s="1588"/>
      <c r="DS79" s="1588"/>
      <c r="DT79" s="1588"/>
      <c r="DU79" s="1588"/>
      <c r="DV79" s="1588"/>
      <c r="DW79" s="1588"/>
      <c r="DX79" s="1588"/>
      <c r="DY79" s="1588"/>
      <c r="DZ79" s="1588"/>
      <c r="EA79" s="1588"/>
      <c r="EB79" s="1588"/>
      <c r="EC79" s="1588"/>
      <c r="ED79" s="1588"/>
      <c r="EE79" s="1588"/>
      <c r="EF79" s="1588"/>
      <c r="EG79" s="1588"/>
      <c r="EH79" s="1588"/>
      <c r="EI79" s="1588"/>
      <c r="EJ79" s="1588"/>
      <c r="EK79" s="1588"/>
      <c r="EL79" s="1588"/>
      <c r="EM79" s="1588"/>
      <c r="EN79" s="1588"/>
      <c r="EO79" s="1588"/>
      <c r="EP79" s="1588"/>
      <c r="EQ79" s="1588"/>
      <c r="ER79" s="1588"/>
      <c r="ES79" s="1588"/>
      <c r="ET79" s="1588"/>
      <c r="EU79" s="1588"/>
      <c r="EV79" s="1588"/>
      <c r="EW79" s="1588"/>
      <c r="EX79" s="1588"/>
      <c r="EY79" s="1588"/>
      <c r="EZ79" s="1588"/>
      <c r="FA79" s="1588"/>
      <c r="FB79" s="1588"/>
      <c r="FC79" s="1588"/>
      <c r="FD79" s="1588"/>
      <c r="FE79" s="1588"/>
      <c r="FF79" s="1588"/>
      <c r="FG79" s="1588"/>
      <c r="FH79" s="1588"/>
      <c r="FI79" s="1588"/>
      <c r="FJ79" s="1588"/>
      <c r="FK79" s="1588"/>
      <c r="FL79" s="1588"/>
      <c r="FM79" s="1588"/>
      <c r="FN79" s="1588"/>
      <c r="FO79" s="1588"/>
      <c r="FP79" s="1588"/>
      <c r="FQ79" s="1588"/>
      <c r="FR79" s="1588"/>
      <c r="FS79" s="1588"/>
      <c r="FT79" s="1588"/>
      <c r="FU79" s="1588"/>
      <c r="FV79" s="1588"/>
      <c r="FW79" s="1588"/>
      <c r="FX79" s="1588"/>
      <c r="FY79" s="1588"/>
      <c r="FZ79" s="1588"/>
      <c r="GA79" s="1588"/>
      <c r="GB79" s="1588"/>
      <c r="GC79" s="1588"/>
      <c r="GD79" s="1588"/>
    </row>
    <row r="80" ht="15.75" hidden="1" customHeight="1">
      <c r="A80" s="54">
        <v>1.0</v>
      </c>
      <c r="B80" s="54" t="s">
        <v>1807</v>
      </c>
      <c r="C80" s="54" t="s">
        <v>8</v>
      </c>
      <c r="D80" s="105" t="s">
        <v>2094</v>
      </c>
      <c r="E80" s="104" t="s">
        <v>2063</v>
      </c>
      <c r="F80" s="105" t="s">
        <v>183</v>
      </c>
      <c r="G80" s="105" t="s">
        <v>2019</v>
      </c>
      <c r="H80" s="247" t="s">
        <v>872</v>
      </c>
      <c r="I80" s="105" t="s">
        <v>2095</v>
      </c>
      <c r="J80" s="1839" t="s">
        <v>2096</v>
      </c>
      <c r="K80" s="319">
        <v>9000.0</v>
      </c>
      <c r="L80" s="1774">
        <v>9003.901</v>
      </c>
      <c r="M80" s="247" t="s">
        <v>1815</v>
      </c>
      <c r="N80" s="1642" t="s">
        <v>1755</v>
      </c>
      <c r="O80" s="54"/>
      <c r="P80" s="1831">
        <v>45466.0</v>
      </c>
      <c r="Q80" s="105" t="s">
        <v>2940</v>
      </c>
      <c r="R80" s="105" t="s">
        <v>2022</v>
      </c>
      <c r="S80" s="1448" t="s">
        <v>2097</v>
      </c>
      <c r="T80" s="1448" t="s">
        <v>817</v>
      </c>
      <c r="U80" s="54" t="s">
        <v>883</v>
      </c>
      <c r="V80" s="54" t="s">
        <v>883</v>
      </c>
      <c r="W80" s="54" t="s">
        <v>884</v>
      </c>
      <c r="X80" s="1545" t="s">
        <v>142</v>
      </c>
      <c r="Y80" s="54"/>
      <c r="Z80" s="54" t="s">
        <v>193</v>
      </c>
      <c r="AA80" s="54" t="s">
        <v>193</v>
      </c>
      <c r="AB80" s="54"/>
      <c r="AC80" s="104" t="s">
        <v>191</v>
      </c>
      <c r="AD80" s="360" t="s">
        <v>192</v>
      </c>
      <c r="AE80" s="360">
        <v>1091109.0</v>
      </c>
      <c r="AF80" s="360">
        <v>1107476.0</v>
      </c>
      <c r="AG80" s="1783">
        <v>0.5</v>
      </c>
      <c r="AH80" s="360" t="s">
        <v>2890</v>
      </c>
      <c r="AI80" s="360" t="s">
        <v>96</v>
      </c>
      <c r="AJ80" s="360" t="s">
        <v>96</v>
      </c>
      <c r="AK80" s="1069">
        <v>4.896234E9</v>
      </c>
      <c r="AL80" s="1825">
        <v>45462.0</v>
      </c>
      <c r="AM80" s="1825">
        <v>45466.0</v>
      </c>
      <c r="AN80" s="1777">
        <f t="shared" ref="AN80:AN85" si="156">IF(AM80-AL80&lt;0,0,AM80-AL80)</f>
        <v>4</v>
      </c>
      <c r="AO80" s="1778" t="str">
        <f t="shared" ref="AO80:AP80" si="155">INT(AM80-AL80)&amp;" hari "&amp;HOUR(MOD(AM80-AL80,1))&amp;" jam "&amp;MINUTE(MOD(AM80-AL80,1))&amp;" menit "&amp;SECOND(MOD(AM80-AL80,1))</f>
        <v>4 hari 0 jam 0 menit 0</v>
      </c>
      <c r="AP80" s="1778" t="str">
        <f t="shared" si="155"/>
        <v>-45462 hari 0 jam 0 menit 0</v>
      </c>
      <c r="AQ80" s="247" t="s">
        <v>872</v>
      </c>
      <c r="AR80" s="303" t="s">
        <v>2880</v>
      </c>
      <c r="AS80" s="303"/>
      <c r="AT80" s="303"/>
      <c r="AU80" s="255">
        <v>77500.0</v>
      </c>
      <c r="AV80" s="54" t="s">
        <v>194</v>
      </c>
      <c r="AW80" s="303">
        <v>3.0E7</v>
      </c>
      <c r="AX80" s="1794"/>
      <c r="AY80" s="1795"/>
      <c r="AZ80" s="225"/>
      <c r="BA80" s="1780">
        <v>45461.0</v>
      </c>
      <c r="BB80" s="1780">
        <v>45465.42361111111</v>
      </c>
      <c r="BC80" s="1780">
        <v>45465.5625</v>
      </c>
      <c r="BD80" s="1780">
        <v>45465.90625</v>
      </c>
      <c r="BE80" s="1780">
        <v>45466.45138888889</v>
      </c>
      <c r="BF80" s="1645">
        <f t="shared" ref="BF80:BF85" si="158">BE80-BB80</f>
        <v>1.027777778</v>
      </c>
      <c r="BG80" s="1642" t="str">
        <f t="shared" ref="BG80:BG85" si="159">INT(BE80-BB80)&amp;" hari "&amp;HOUR(MOD(BE80-BB80,1))&amp;" jam "&amp;MINUTE(MOD(BE80-BB80,1))&amp;" menit "&amp;SECOND(MOD(BE80-BB80,1))</f>
        <v>1 hari 0 jam 40 menit 0</v>
      </c>
      <c r="BH80" s="1780">
        <v>45466.82361111111</v>
      </c>
      <c r="BI80" s="1645">
        <f t="shared" ref="BI80:BI85" si="160">BH80-BE80</f>
        <v>0.3722222222</v>
      </c>
      <c r="BJ80" s="1642" t="str">
        <f t="shared" ref="BJ80:BJ85" si="161">INT(BH80-BE80)&amp;" hari "&amp;HOUR(MOD(BH80-BE80,1))&amp;" jam "&amp;MINUTE(MOD(BH80-BE80,1))&amp;" menit "&amp;SECOND(MOD(BH80-BE80,1))</f>
        <v>0 hari 8 jam 56 menit 0</v>
      </c>
      <c r="BK80" s="1645">
        <f t="shared" ref="BK80:BK85" si="162">BH80-BB80</f>
        <v>1.4</v>
      </c>
      <c r="BL80" s="1642" t="str">
        <f t="shared" ref="BL80:BL85" si="163">INT(BH80-BB80)&amp;" hari "&amp;HOUR(MOD(BH80-BB80,1))&amp;" jam "&amp;MINUTE(MOD(BH80-BB80,1))&amp;" menit "&amp;SECOND(MOD(BH80-BB80,1))</f>
        <v>1 hari 9 jam 36 menit 0</v>
      </c>
      <c r="BM80" s="1780">
        <v>45468.208333333336</v>
      </c>
      <c r="BN80" s="1780">
        <v>45468.6875</v>
      </c>
      <c r="BO80" s="1780">
        <v>45468.6875</v>
      </c>
      <c r="BP80" s="1780">
        <v>45469.104166666664</v>
      </c>
      <c r="BQ80" s="1645">
        <f t="shared" ref="BQ80:BQ85" si="164">BP80-BM80</f>
        <v>0.8958333333</v>
      </c>
      <c r="BR80" s="1642" t="str">
        <f t="shared" ref="BR80:BR85" si="165">INT(BP80-BM80)&amp;" hari "&amp;HOUR(MOD(BP80-BM80,1))&amp;" jam "&amp;MINUTE(MOD(BP80-BM80,1))&amp;" menit "&amp;SECOND(MOD(BP80-BM80,1))</f>
        <v>0 hari 21 jam 30 menit 0</v>
      </c>
      <c r="BS80" s="1645">
        <f t="shared" ref="BS80:BS85" si="166">BK80+BQ80</f>
        <v>2.295833333</v>
      </c>
      <c r="BT80" s="1642" t="str">
        <f t="shared" ref="BT80:BT85" si="167">INT(BS80)&amp;" hari "&amp;HOUR(MOD(BS80,1))&amp;" jam "&amp;MINUTE(MOD(BS80,1))&amp;" menit "&amp;SECOND(MOD(BS80,1))</f>
        <v>2 hari 7 jam 6 menit 0</v>
      </c>
      <c r="BU80" s="1642"/>
      <c r="BV80" s="1642"/>
      <c r="BW80" s="1642"/>
      <c r="BX80" s="1642"/>
      <c r="BY80" s="1838" t="s">
        <v>359</v>
      </c>
      <c r="BZ80" s="274"/>
      <c r="CA80" s="274"/>
      <c r="CB80" s="274"/>
      <c r="CC80" s="105">
        <v>8.20240620374717E14</v>
      </c>
      <c r="CD80" s="105" t="s">
        <v>2099</v>
      </c>
      <c r="CE80" s="1781" t="s">
        <v>2100</v>
      </c>
      <c r="CF80" s="105" t="s">
        <v>2023</v>
      </c>
      <c r="CG80" s="105" t="s">
        <v>193</v>
      </c>
      <c r="CH80" s="105" t="s">
        <v>193</v>
      </c>
      <c r="CI80" s="105" t="s">
        <v>193</v>
      </c>
      <c r="CJ80" s="105" t="s">
        <v>193</v>
      </c>
      <c r="CK80" s="105" t="s">
        <v>193</v>
      </c>
      <c r="CL80" s="105" t="s">
        <v>193</v>
      </c>
      <c r="CM80" s="105" t="s">
        <v>883</v>
      </c>
      <c r="CN80" s="105" t="s">
        <v>883</v>
      </c>
      <c r="CO80" s="105"/>
      <c r="CP80" s="105"/>
      <c r="CQ80" s="105"/>
      <c r="CR80" s="105"/>
      <c r="CS80" s="105"/>
      <c r="CT80" s="105"/>
      <c r="CU80" s="105" t="s">
        <v>883</v>
      </c>
      <c r="CV80" s="105" t="s">
        <v>883</v>
      </c>
      <c r="CW80" s="105" t="s">
        <v>883</v>
      </c>
      <c r="CX80" s="104" t="s">
        <v>883</v>
      </c>
      <c r="CY80" s="104" t="s">
        <v>883</v>
      </c>
      <c r="CZ80" s="104" t="s">
        <v>883</v>
      </c>
      <c r="DA80" s="1588"/>
      <c r="DB80" s="1588"/>
      <c r="DC80" s="1588"/>
      <c r="DD80" s="1588"/>
      <c r="DE80" s="1588"/>
      <c r="DF80" s="1588"/>
      <c r="DG80" s="1588"/>
      <c r="DH80" s="1588"/>
      <c r="DI80" s="1588"/>
      <c r="DJ80" s="1588"/>
      <c r="DK80" s="1588"/>
      <c r="DL80" s="1588"/>
      <c r="DM80" s="1588"/>
      <c r="DN80" s="1588"/>
      <c r="DO80" s="1588"/>
      <c r="DP80" s="1588"/>
      <c r="DQ80" s="1588"/>
      <c r="DR80" s="1588"/>
      <c r="DS80" s="1588"/>
      <c r="DT80" s="1588"/>
      <c r="DU80" s="1588"/>
      <c r="DV80" s="1588"/>
      <c r="DW80" s="1588"/>
      <c r="DX80" s="1588"/>
      <c r="DY80" s="1588"/>
      <c r="DZ80" s="1588"/>
      <c r="EA80" s="1588"/>
      <c r="EB80" s="1588"/>
      <c r="EC80" s="1588"/>
      <c r="ED80" s="1588"/>
      <c r="EE80" s="1588"/>
      <c r="EF80" s="1588"/>
      <c r="EG80" s="1588"/>
      <c r="EH80" s="1588"/>
      <c r="EI80" s="1588"/>
      <c r="EJ80" s="1588"/>
      <c r="EK80" s="1588"/>
      <c r="EL80" s="1588"/>
      <c r="EM80" s="1588"/>
      <c r="EN80" s="1588"/>
      <c r="EO80" s="1588"/>
      <c r="EP80" s="1588"/>
      <c r="EQ80" s="1588"/>
      <c r="ER80" s="1588"/>
      <c r="ES80" s="1588"/>
      <c r="ET80" s="1588"/>
      <c r="EU80" s="1588"/>
      <c r="EV80" s="1588"/>
      <c r="EW80" s="1588"/>
      <c r="EX80" s="1588"/>
      <c r="EY80" s="1588"/>
      <c r="EZ80" s="1588"/>
      <c r="FA80" s="1588"/>
      <c r="FB80" s="1588"/>
      <c r="FC80" s="1588"/>
      <c r="FD80" s="1588"/>
      <c r="FE80" s="1588"/>
      <c r="FF80" s="1588"/>
      <c r="FG80" s="1588"/>
      <c r="FH80" s="1588"/>
      <c r="FI80" s="1588"/>
      <c r="FJ80" s="1588"/>
      <c r="FK80" s="1588"/>
      <c r="FL80" s="1588"/>
      <c r="FM80" s="1588"/>
      <c r="FN80" s="1588"/>
      <c r="FO80" s="1588"/>
      <c r="FP80" s="1588"/>
      <c r="FQ80" s="1588"/>
      <c r="FR80" s="1588"/>
      <c r="FS80" s="1588"/>
      <c r="FT80" s="1588"/>
      <c r="FU80" s="1588"/>
      <c r="FV80" s="1588"/>
      <c r="FW80" s="1588"/>
      <c r="FX80" s="1588"/>
      <c r="FY80" s="1588"/>
      <c r="FZ80" s="1588"/>
      <c r="GA80" s="1588"/>
      <c r="GB80" s="1588"/>
      <c r="GC80" s="1588"/>
      <c r="GD80" s="1588"/>
    </row>
    <row r="81" ht="15.75" hidden="1" customHeight="1">
      <c r="A81" s="54">
        <v>2.0</v>
      </c>
      <c r="B81" s="54" t="s">
        <v>1807</v>
      </c>
      <c r="C81" s="54" t="s">
        <v>8</v>
      </c>
      <c r="D81" s="105" t="s">
        <v>2094</v>
      </c>
      <c r="E81" s="104" t="s">
        <v>2063</v>
      </c>
      <c r="F81" s="105" t="s">
        <v>183</v>
      </c>
      <c r="G81" s="105" t="s">
        <v>2019</v>
      </c>
      <c r="H81" s="247" t="s">
        <v>872</v>
      </c>
      <c r="I81" s="105" t="s">
        <v>2101</v>
      </c>
      <c r="J81" s="1839" t="s">
        <v>2102</v>
      </c>
      <c r="K81" s="319">
        <v>8300.0</v>
      </c>
      <c r="L81" s="1774">
        <v>8303.93</v>
      </c>
      <c r="M81" s="247" t="s">
        <v>1815</v>
      </c>
      <c r="N81" s="1642" t="s">
        <v>1755</v>
      </c>
      <c r="O81" s="54"/>
      <c r="P81" s="1831">
        <v>45465.0</v>
      </c>
      <c r="Q81" s="105" t="s">
        <v>2940</v>
      </c>
      <c r="R81" s="105" t="s">
        <v>2022</v>
      </c>
      <c r="S81" s="1448" t="s">
        <v>2097</v>
      </c>
      <c r="T81" s="1448" t="s">
        <v>817</v>
      </c>
      <c r="U81" s="54" t="s">
        <v>883</v>
      </c>
      <c r="V81" s="54" t="s">
        <v>883</v>
      </c>
      <c r="W81" s="54" t="s">
        <v>884</v>
      </c>
      <c r="X81" s="1545" t="s">
        <v>142</v>
      </c>
      <c r="Y81" s="54"/>
      <c r="Z81" s="54" t="s">
        <v>193</v>
      </c>
      <c r="AA81" s="54" t="s">
        <v>193</v>
      </c>
      <c r="AB81" s="54"/>
      <c r="AC81" s="104" t="s">
        <v>191</v>
      </c>
      <c r="AD81" s="360" t="s">
        <v>192</v>
      </c>
      <c r="AE81" s="360">
        <v>1091109.0</v>
      </c>
      <c r="AF81" s="360">
        <v>1117296.0</v>
      </c>
      <c r="AG81" s="1783">
        <v>0.5</v>
      </c>
      <c r="AH81" s="360" t="s">
        <v>2890</v>
      </c>
      <c r="AI81" s="360" t="s">
        <v>96</v>
      </c>
      <c r="AJ81" s="360" t="s">
        <v>96</v>
      </c>
      <c r="AK81" s="1069">
        <v>4.5154158E9</v>
      </c>
      <c r="AL81" s="1825">
        <v>45462.0</v>
      </c>
      <c r="AM81" s="1825">
        <v>45465.0</v>
      </c>
      <c r="AN81" s="1777">
        <f t="shared" si="156"/>
        <v>3</v>
      </c>
      <c r="AO81" s="1778" t="str">
        <f t="shared" ref="AO81:AP81" si="157">INT(AM81-AL81)&amp;" hari "&amp;HOUR(MOD(AM81-AL81,1))&amp;" jam "&amp;MINUTE(MOD(AM81-AL81,1))&amp;" menit "&amp;SECOND(MOD(AM81-AL81,1))</f>
        <v>3 hari 0 jam 0 menit 0</v>
      </c>
      <c r="AP81" s="1778" t="str">
        <f t="shared" si="157"/>
        <v>-45462 hari 0 jam 0 menit 0</v>
      </c>
      <c r="AQ81" s="247" t="s">
        <v>872</v>
      </c>
      <c r="AR81" s="303" t="s">
        <v>2880</v>
      </c>
      <c r="AS81" s="303"/>
      <c r="AT81" s="303"/>
      <c r="AU81" s="255">
        <v>77500.0</v>
      </c>
      <c r="AV81" s="54" t="s">
        <v>194</v>
      </c>
      <c r="AW81" s="303">
        <v>3.0E7</v>
      </c>
      <c r="AX81" s="1794"/>
      <c r="AY81" s="1795"/>
      <c r="AZ81" s="225"/>
      <c r="BA81" s="1780">
        <v>45461.0</v>
      </c>
      <c r="BB81" s="1780">
        <v>45463.55902777778</v>
      </c>
      <c r="BC81" s="1780">
        <v>45464.875</v>
      </c>
      <c r="BD81" s="1780">
        <v>45465.09375</v>
      </c>
      <c r="BE81" s="1780">
        <v>45465.48611111111</v>
      </c>
      <c r="BF81" s="1645">
        <f t="shared" si="158"/>
        <v>1.927083333</v>
      </c>
      <c r="BG81" s="1642" t="str">
        <f t="shared" si="159"/>
        <v>1 hari 22 jam 15 menit 0</v>
      </c>
      <c r="BH81" s="1780">
        <v>45465.81805555556</v>
      </c>
      <c r="BI81" s="1645">
        <f t="shared" si="160"/>
        <v>0.3319444444</v>
      </c>
      <c r="BJ81" s="1642" t="str">
        <f t="shared" si="161"/>
        <v>0 hari 7 jam 58 menit 0</v>
      </c>
      <c r="BK81" s="1645">
        <f t="shared" si="162"/>
        <v>2.259027778</v>
      </c>
      <c r="BL81" s="1642" t="str">
        <f t="shared" si="163"/>
        <v>2 hari 6 jam 13 menit 0</v>
      </c>
      <c r="BM81" s="1780">
        <v>45468.756944444445</v>
      </c>
      <c r="BN81" s="1780">
        <v>45469.243055555555</v>
      </c>
      <c r="BO81" s="1780">
        <v>45469.24652777778</v>
      </c>
      <c r="BP81" s="1780">
        <v>45469.569444444445</v>
      </c>
      <c r="BQ81" s="1645">
        <f t="shared" si="164"/>
        <v>0.8125</v>
      </c>
      <c r="BR81" s="1642" t="str">
        <f t="shared" si="165"/>
        <v>0 hari 19 jam 30 menit 0</v>
      </c>
      <c r="BS81" s="1645">
        <f t="shared" si="166"/>
        <v>3.071527778</v>
      </c>
      <c r="BT81" s="1642" t="str">
        <f t="shared" si="167"/>
        <v>3 hari 1 jam 43 menit 0</v>
      </c>
      <c r="BU81" s="1642"/>
      <c r="BV81" s="1642"/>
      <c r="BW81" s="1642"/>
      <c r="BX81" s="1642"/>
      <c r="BY81" s="1838" t="s">
        <v>359</v>
      </c>
      <c r="BZ81" s="274"/>
      <c r="CA81" s="274"/>
      <c r="CB81" s="274"/>
      <c r="CC81" s="105">
        <v>8.20240620377278E14</v>
      </c>
      <c r="CD81" s="105" t="s">
        <v>2056</v>
      </c>
      <c r="CE81" s="1781" t="s">
        <v>2080</v>
      </c>
      <c r="CF81" s="105" t="s">
        <v>2023</v>
      </c>
      <c r="CG81" s="105" t="s">
        <v>193</v>
      </c>
      <c r="CH81" s="105" t="s">
        <v>193</v>
      </c>
      <c r="CI81" s="105" t="s">
        <v>193</v>
      </c>
      <c r="CJ81" s="105" t="s">
        <v>193</v>
      </c>
      <c r="CK81" s="105" t="s">
        <v>193</v>
      </c>
      <c r="CL81" s="105" t="s">
        <v>193</v>
      </c>
      <c r="CM81" s="105" t="s">
        <v>883</v>
      </c>
      <c r="CN81" s="105" t="s">
        <v>883</v>
      </c>
      <c r="CO81" s="105"/>
      <c r="CP81" s="105"/>
      <c r="CQ81" s="105"/>
      <c r="CR81" s="105"/>
      <c r="CS81" s="105"/>
      <c r="CT81" s="105"/>
      <c r="CU81" s="105" t="s">
        <v>883</v>
      </c>
      <c r="CV81" s="105" t="s">
        <v>883</v>
      </c>
      <c r="CW81" s="105" t="s">
        <v>883</v>
      </c>
      <c r="CX81" s="104" t="s">
        <v>883</v>
      </c>
      <c r="CY81" s="104" t="s">
        <v>883</v>
      </c>
      <c r="CZ81" s="104" t="s">
        <v>883</v>
      </c>
      <c r="DA81" s="1588"/>
      <c r="DB81" s="1588"/>
      <c r="DC81" s="1588"/>
      <c r="DD81" s="1588"/>
      <c r="DE81" s="1588"/>
      <c r="DF81" s="1588"/>
      <c r="DG81" s="1588"/>
      <c r="DH81" s="1588"/>
      <c r="DI81" s="1588"/>
      <c r="DJ81" s="1588"/>
      <c r="DK81" s="1588"/>
      <c r="DL81" s="1588"/>
      <c r="DM81" s="1588"/>
      <c r="DN81" s="1588"/>
      <c r="DO81" s="1588"/>
      <c r="DP81" s="1588"/>
      <c r="DQ81" s="1588"/>
      <c r="DR81" s="1588"/>
      <c r="DS81" s="1588"/>
      <c r="DT81" s="1588"/>
      <c r="DU81" s="1588"/>
      <c r="DV81" s="1588"/>
      <c r="DW81" s="1588"/>
      <c r="DX81" s="1588"/>
      <c r="DY81" s="1588"/>
      <c r="DZ81" s="1588"/>
      <c r="EA81" s="1588"/>
      <c r="EB81" s="1588"/>
      <c r="EC81" s="1588"/>
      <c r="ED81" s="1588"/>
      <c r="EE81" s="1588"/>
      <c r="EF81" s="1588"/>
      <c r="EG81" s="1588"/>
      <c r="EH81" s="1588"/>
      <c r="EI81" s="1588"/>
      <c r="EJ81" s="1588"/>
      <c r="EK81" s="1588"/>
      <c r="EL81" s="1588"/>
      <c r="EM81" s="1588"/>
      <c r="EN81" s="1588"/>
      <c r="EO81" s="1588"/>
      <c r="EP81" s="1588"/>
      <c r="EQ81" s="1588"/>
      <c r="ER81" s="1588"/>
      <c r="ES81" s="1588"/>
      <c r="ET81" s="1588"/>
      <c r="EU81" s="1588"/>
      <c r="EV81" s="1588"/>
      <c r="EW81" s="1588"/>
      <c r="EX81" s="1588"/>
      <c r="EY81" s="1588"/>
      <c r="EZ81" s="1588"/>
      <c r="FA81" s="1588"/>
      <c r="FB81" s="1588"/>
      <c r="FC81" s="1588"/>
      <c r="FD81" s="1588"/>
      <c r="FE81" s="1588"/>
      <c r="FF81" s="1588"/>
      <c r="FG81" s="1588"/>
      <c r="FH81" s="1588"/>
      <c r="FI81" s="1588"/>
      <c r="FJ81" s="1588"/>
      <c r="FK81" s="1588"/>
      <c r="FL81" s="1588"/>
      <c r="FM81" s="1588"/>
      <c r="FN81" s="1588"/>
      <c r="FO81" s="1588"/>
      <c r="FP81" s="1588"/>
      <c r="FQ81" s="1588"/>
      <c r="FR81" s="1588"/>
      <c r="FS81" s="1588"/>
      <c r="FT81" s="1588"/>
      <c r="FU81" s="1588"/>
      <c r="FV81" s="1588"/>
      <c r="FW81" s="1588"/>
      <c r="FX81" s="1588"/>
      <c r="FY81" s="1588"/>
      <c r="FZ81" s="1588"/>
      <c r="GA81" s="1588"/>
      <c r="GB81" s="1588"/>
      <c r="GC81" s="1588"/>
      <c r="GD81" s="1588"/>
    </row>
    <row r="82" ht="15.75" hidden="1" customHeight="1">
      <c r="A82" s="54">
        <v>3.0</v>
      </c>
      <c r="B82" s="54" t="s">
        <v>1807</v>
      </c>
      <c r="C82" s="54" t="s">
        <v>8</v>
      </c>
      <c r="D82" s="105" t="s">
        <v>2094</v>
      </c>
      <c r="E82" s="104" t="s">
        <v>2063</v>
      </c>
      <c r="F82" s="105" t="s">
        <v>183</v>
      </c>
      <c r="G82" s="105" t="s">
        <v>2019</v>
      </c>
      <c r="H82" s="247" t="s">
        <v>872</v>
      </c>
      <c r="I82" s="105" t="s">
        <v>2103</v>
      </c>
      <c r="J82" s="1448" t="s">
        <v>2104</v>
      </c>
      <c r="K82" s="319">
        <v>8300.0</v>
      </c>
      <c r="L82" s="1774">
        <v>8306.406</v>
      </c>
      <c r="M82" s="247" t="s">
        <v>1815</v>
      </c>
      <c r="N82" s="1642" t="s">
        <v>1755</v>
      </c>
      <c r="O82" s="54"/>
      <c r="P82" s="1831">
        <v>45467.0</v>
      </c>
      <c r="Q82" s="105" t="s">
        <v>2940</v>
      </c>
      <c r="R82" s="105" t="s">
        <v>2022</v>
      </c>
      <c r="S82" s="1448" t="s">
        <v>2097</v>
      </c>
      <c r="T82" s="1448" t="s">
        <v>817</v>
      </c>
      <c r="U82" s="54" t="s">
        <v>883</v>
      </c>
      <c r="V82" s="54" t="s">
        <v>883</v>
      </c>
      <c r="W82" s="54" t="s">
        <v>884</v>
      </c>
      <c r="X82" s="1545" t="s">
        <v>142</v>
      </c>
      <c r="Y82" s="1069"/>
      <c r="Z82" s="54" t="s">
        <v>193</v>
      </c>
      <c r="AA82" s="54" t="s">
        <v>193</v>
      </c>
      <c r="AB82" s="54"/>
      <c r="AC82" s="104" t="s">
        <v>191</v>
      </c>
      <c r="AD82" s="360" t="s">
        <v>192</v>
      </c>
      <c r="AE82" s="360">
        <v>1093634.0</v>
      </c>
      <c r="AF82" s="360">
        <v>1112663.0</v>
      </c>
      <c r="AG82" s="1783">
        <v>0.5</v>
      </c>
      <c r="AH82" s="360" t="s">
        <v>2890</v>
      </c>
      <c r="AI82" s="360" t="s">
        <v>96</v>
      </c>
      <c r="AJ82" s="360" t="s">
        <v>96</v>
      </c>
      <c r="AK82" s="1069">
        <v>4.5154158E9</v>
      </c>
      <c r="AL82" s="1825">
        <v>45462.0</v>
      </c>
      <c r="AM82" s="1825">
        <v>45467.0</v>
      </c>
      <c r="AN82" s="1777">
        <f t="shared" si="156"/>
        <v>5</v>
      </c>
      <c r="AO82" s="1778" t="str">
        <f t="shared" ref="AO82:AP82" si="168">INT(AM82-AL82)&amp;" hari "&amp;HOUR(MOD(AM82-AL82,1))&amp;" jam "&amp;MINUTE(MOD(AM82-AL82,1))&amp;" menit "&amp;SECOND(MOD(AM82-AL82,1))</f>
        <v>5 hari 0 jam 0 menit 0</v>
      </c>
      <c r="AP82" s="1778" t="str">
        <f t="shared" si="168"/>
        <v>-45462 hari 0 jam 0 menit 0</v>
      </c>
      <c r="AQ82" s="247" t="s">
        <v>872</v>
      </c>
      <c r="AR82" s="303" t="s">
        <v>2880</v>
      </c>
      <c r="AS82" s="303"/>
      <c r="AT82" s="303"/>
      <c r="AU82" s="255">
        <v>77500.0</v>
      </c>
      <c r="AV82" s="54" t="s">
        <v>194</v>
      </c>
      <c r="AW82" s="303">
        <v>3.0E7</v>
      </c>
      <c r="AX82" s="1794"/>
      <c r="AY82" s="1795"/>
      <c r="AZ82" s="225"/>
      <c r="BA82" s="1780">
        <v>45462.0</v>
      </c>
      <c r="BB82" s="1780">
        <v>45463.75</v>
      </c>
      <c r="BC82" s="1780">
        <v>45466.51736111111</v>
      </c>
      <c r="BD82" s="1780">
        <v>45466.8125</v>
      </c>
      <c r="BE82" s="1780">
        <v>45467.145833333336</v>
      </c>
      <c r="BF82" s="1645">
        <f t="shared" si="158"/>
        <v>3.395833333</v>
      </c>
      <c r="BG82" s="1642" t="str">
        <f t="shared" si="159"/>
        <v>3 hari 9 jam 30 menit 0</v>
      </c>
      <c r="BH82" s="1780">
        <v>45467.50347222222</v>
      </c>
      <c r="BI82" s="1645">
        <f t="shared" si="160"/>
        <v>0.3576388889</v>
      </c>
      <c r="BJ82" s="1642" t="str">
        <f t="shared" si="161"/>
        <v>0 hari 8 jam 35 menit 0</v>
      </c>
      <c r="BK82" s="1645">
        <f t="shared" si="162"/>
        <v>3.753472222</v>
      </c>
      <c r="BL82" s="1642" t="str">
        <f t="shared" si="163"/>
        <v>3 hari 18 jam 5 menit 0</v>
      </c>
      <c r="BM82" s="1780">
        <v>45468.8125</v>
      </c>
      <c r="BN82" s="1780">
        <v>45469.618055555555</v>
      </c>
      <c r="BO82" s="1780">
        <v>45469.618055555555</v>
      </c>
      <c r="BP82" s="1780">
        <v>45470.100694444445</v>
      </c>
      <c r="BQ82" s="1645">
        <f t="shared" si="164"/>
        <v>1.288194444</v>
      </c>
      <c r="BR82" s="1642" t="str">
        <f t="shared" si="165"/>
        <v>1 hari 6 jam 55 menit 0</v>
      </c>
      <c r="BS82" s="1645">
        <f t="shared" si="166"/>
        <v>5.041666667</v>
      </c>
      <c r="BT82" s="1642" t="str">
        <f t="shared" si="167"/>
        <v>5 hari 1 jam 0 menit 0</v>
      </c>
      <c r="BU82" s="1642"/>
      <c r="BV82" s="1642"/>
      <c r="BW82" s="1642"/>
      <c r="BX82" s="1642"/>
      <c r="BY82" s="1838" t="s">
        <v>359</v>
      </c>
      <c r="BZ82" s="274"/>
      <c r="CA82" s="274"/>
      <c r="CB82" s="274"/>
      <c r="CC82" s="105">
        <v>8.20240620389785E14</v>
      </c>
      <c r="CD82" s="105" t="s">
        <v>2056</v>
      </c>
      <c r="CE82" s="1781" t="s">
        <v>2105</v>
      </c>
      <c r="CF82" s="105" t="s">
        <v>2023</v>
      </c>
      <c r="CG82" s="105" t="s">
        <v>193</v>
      </c>
      <c r="CH82" s="105" t="s">
        <v>193</v>
      </c>
      <c r="CI82" s="105" t="s">
        <v>193</v>
      </c>
      <c r="CJ82" s="105" t="s">
        <v>193</v>
      </c>
      <c r="CK82" s="105" t="s">
        <v>193</v>
      </c>
      <c r="CL82" s="105" t="s">
        <v>193</v>
      </c>
      <c r="CM82" s="105" t="s">
        <v>883</v>
      </c>
      <c r="CN82" s="105" t="s">
        <v>883</v>
      </c>
      <c r="CO82" s="105"/>
      <c r="CP82" s="105"/>
      <c r="CQ82" s="105"/>
      <c r="CR82" s="105"/>
      <c r="CS82" s="105"/>
      <c r="CT82" s="105"/>
      <c r="CU82" s="105" t="s">
        <v>883</v>
      </c>
      <c r="CV82" s="105" t="s">
        <v>883</v>
      </c>
      <c r="CW82" s="105" t="s">
        <v>883</v>
      </c>
      <c r="CX82" s="104" t="s">
        <v>883</v>
      </c>
      <c r="CY82" s="104" t="s">
        <v>883</v>
      </c>
      <c r="CZ82" s="104" t="s">
        <v>883</v>
      </c>
      <c r="DA82" s="1588"/>
      <c r="DB82" s="1588"/>
      <c r="DC82" s="1588"/>
      <c r="DD82" s="1588"/>
      <c r="DE82" s="1588"/>
      <c r="DF82" s="1588"/>
      <c r="DG82" s="1588"/>
      <c r="DH82" s="1588"/>
      <c r="DI82" s="1588"/>
      <c r="DJ82" s="1588"/>
      <c r="DK82" s="1588"/>
      <c r="DL82" s="1588"/>
      <c r="DM82" s="1588"/>
      <c r="DN82" s="1588"/>
      <c r="DO82" s="1588"/>
      <c r="DP82" s="1588"/>
      <c r="DQ82" s="1588"/>
      <c r="DR82" s="1588"/>
      <c r="DS82" s="1588"/>
      <c r="DT82" s="1588"/>
      <c r="DU82" s="1588"/>
      <c r="DV82" s="1588"/>
      <c r="DW82" s="1588"/>
      <c r="DX82" s="1588"/>
      <c r="DY82" s="1588"/>
      <c r="DZ82" s="1588"/>
      <c r="EA82" s="1588"/>
      <c r="EB82" s="1588"/>
      <c r="EC82" s="1588"/>
      <c r="ED82" s="1588"/>
      <c r="EE82" s="1588"/>
      <c r="EF82" s="1588"/>
      <c r="EG82" s="1588"/>
      <c r="EH82" s="1588"/>
      <c r="EI82" s="1588"/>
      <c r="EJ82" s="1588"/>
      <c r="EK82" s="1588"/>
      <c r="EL82" s="1588"/>
      <c r="EM82" s="1588"/>
      <c r="EN82" s="1588"/>
      <c r="EO82" s="1588"/>
      <c r="EP82" s="1588"/>
      <c r="EQ82" s="1588"/>
      <c r="ER82" s="1588"/>
      <c r="ES82" s="1588"/>
      <c r="ET82" s="1588"/>
      <c r="EU82" s="1588"/>
      <c r="EV82" s="1588"/>
      <c r="EW82" s="1588"/>
      <c r="EX82" s="1588"/>
      <c r="EY82" s="1588"/>
      <c r="EZ82" s="1588"/>
      <c r="FA82" s="1588"/>
      <c r="FB82" s="1588"/>
      <c r="FC82" s="1588"/>
      <c r="FD82" s="1588"/>
      <c r="FE82" s="1588"/>
      <c r="FF82" s="1588"/>
      <c r="FG82" s="1588"/>
      <c r="FH82" s="1588"/>
      <c r="FI82" s="1588"/>
      <c r="FJ82" s="1588"/>
      <c r="FK82" s="1588"/>
      <c r="FL82" s="1588"/>
      <c r="FM82" s="1588"/>
      <c r="FN82" s="1588"/>
      <c r="FO82" s="1588"/>
      <c r="FP82" s="1588"/>
      <c r="FQ82" s="1588"/>
      <c r="FR82" s="1588"/>
      <c r="FS82" s="1588"/>
      <c r="FT82" s="1588"/>
      <c r="FU82" s="1588"/>
      <c r="FV82" s="1588"/>
      <c r="FW82" s="1588"/>
      <c r="FX82" s="1588"/>
      <c r="FY82" s="1588"/>
      <c r="FZ82" s="1588"/>
      <c r="GA82" s="1588"/>
      <c r="GB82" s="1588"/>
      <c r="GC82" s="1588"/>
      <c r="GD82" s="1588"/>
    </row>
    <row r="83" ht="15.75" hidden="1" customHeight="1">
      <c r="A83" s="54">
        <v>4.0</v>
      </c>
      <c r="B83" s="54" t="s">
        <v>1807</v>
      </c>
      <c r="C83" s="54" t="s">
        <v>8</v>
      </c>
      <c r="D83" s="105" t="s">
        <v>2094</v>
      </c>
      <c r="E83" s="104" t="s">
        <v>2063</v>
      </c>
      <c r="F83" s="105" t="s">
        <v>183</v>
      </c>
      <c r="G83" s="105" t="s">
        <v>2019</v>
      </c>
      <c r="H83" s="247" t="s">
        <v>872</v>
      </c>
      <c r="I83" s="105" t="s">
        <v>2106</v>
      </c>
      <c r="J83" s="1448" t="s">
        <v>2107</v>
      </c>
      <c r="K83" s="319">
        <v>9000.0</v>
      </c>
      <c r="L83" s="1774">
        <v>9034.842</v>
      </c>
      <c r="M83" s="247" t="s">
        <v>1815</v>
      </c>
      <c r="N83" s="1642" t="s">
        <v>1755</v>
      </c>
      <c r="O83" s="54"/>
      <c r="P83" s="1831">
        <v>45469.0</v>
      </c>
      <c r="Q83" s="105" t="s">
        <v>2940</v>
      </c>
      <c r="R83" s="105" t="s">
        <v>2022</v>
      </c>
      <c r="S83" s="1448" t="s">
        <v>2097</v>
      </c>
      <c r="T83" s="1448" t="s">
        <v>817</v>
      </c>
      <c r="U83" s="54" t="s">
        <v>883</v>
      </c>
      <c r="V83" s="54" t="s">
        <v>883</v>
      </c>
      <c r="W83" s="54" t="s">
        <v>884</v>
      </c>
      <c r="X83" s="1545" t="s">
        <v>142</v>
      </c>
      <c r="Y83" s="1069"/>
      <c r="Z83" s="54" t="s">
        <v>193</v>
      </c>
      <c r="AA83" s="54" t="s">
        <v>193</v>
      </c>
      <c r="AB83" s="54"/>
      <c r="AC83" s="104" t="s">
        <v>191</v>
      </c>
      <c r="AD83" s="360" t="s">
        <v>192</v>
      </c>
      <c r="AE83" s="360">
        <v>1088385.0</v>
      </c>
      <c r="AF83" s="360">
        <v>1131920.0</v>
      </c>
      <c r="AG83" s="1783">
        <v>0.5</v>
      </c>
      <c r="AH83" s="360" t="s">
        <v>2890</v>
      </c>
      <c r="AI83" s="360" t="s">
        <v>96</v>
      </c>
      <c r="AJ83" s="360" t="s">
        <v>96</v>
      </c>
      <c r="AK83" s="1069">
        <v>4.896234E9</v>
      </c>
      <c r="AL83" s="1825">
        <v>45462.0</v>
      </c>
      <c r="AM83" s="1825">
        <v>45469.0</v>
      </c>
      <c r="AN83" s="1777">
        <f t="shared" si="156"/>
        <v>7</v>
      </c>
      <c r="AO83" s="1778" t="str">
        <f t="shared" ref="AO83:AP83" si="169">INT(AM83-AL83)&amp;" hari "&amp;HOUR(MOD(AM83-AL83,1))&amp;" jam "&amp;MINUTE(MOD(AM83-AL83,1))&amp;" menit "&amp;SECOND(MOD(AM83-AL83,1))</f>
        <v>7 hari 0 jam 0 menit 0</v>
      </c>
      <c r="AP83" s="1778" t="str">
        <f t="shared" si="169"/>
        <v>-45462 hari 0 jam 0 menit 0</v>
      </c>
      <c r="AQ83" s="247" t="s">
        <v>872</v>
      </c>
      <c r="AR83" s="303" t="s">
        <v>2880</v>
      </c>
      <c r="AS83" s="303"/>
      <c r="AT83" s="303"/>
      <c r="AU83" s="255">
        <v>77500.0</v>
      </c>
      <c r="AV83" s="54" t="s">
        <v>194</v>
      </c>
      <c r="AW83" s="303">
        <v>3.0E7</v>
      </c>
      <c r="AX83" s="1794"/>
      <c r="AY83" s="1795"/>
      <c r="AZ83" s="225"/>
      <c r="BA83" s="1780">
        <v>45464.0</v>
      </c>
      <c r="BB83" s="1780">
        <v>45468.541666666664</v>
      </c>
      <c r="BC83" s="1780">
        <v>45468.69097222222</v>
      </c>
      <c r="BD83" s="1780">
        <v>45469.041666666664</v>
      </c>
      <c r="BE83" s="1780">
        <v>45469.493055555555</v>
      </c>
      <c r="BF83" s="1645">
        <f t="shared" si="158"/>
        <v>0.9513888889</v>
      </c>
      <c r="BG83" s="1642" t="str">
        <f t="shared" si="159"/>
        <v>0 hari 22 jam 50 menit 0</v>
      </c>
      <c r="BH83" s="1780">
        <v>45469.802777777775</v>
      </c>
      <c r="BI83" s="1645">
        <f t="shared" si="160"/>
        <v>0.3097222222</v>
      </c>
      <c r="BJ83" s="1642" t="str">
        <f t="shared" si="161"/>
        <v>0 hari 7 jam 26 menit 0</v>
      </c>
      <c r="BK83" s="1645">
        <f t="shared" si="162"/>
        <v>1.261111111</v>
      </c>
      <c r="BL83" s="1642" t="str">
        <f t="shared" si="163"/>
        <v>1 hari 6 jam 16 menit 0</v>
      </c>
      <c r="BM83" s="1780">
        <v>45471.5</v>
      </c>
      <c r="BN83" s="1780">
        <v>45471.614583333336</v>
      </c>
      <c r="BO83" s="1780">
        <v>45471.614583333336</v>
      </c>
      <c r="BP83" s="1780">
        <v>45472.145833333336</v>
      </c>
      <c r="BQ83" s="1645">
        <f t="shared" si="164"/>
        <v>0.6458333333</v>
      </c>
      <c r="BR83" s="1642" t="str">
        <f t="shared" si="165"/>
        <v>0 hari 15 jam 30 menit 0</v>
      </c>
      <c r="BS83" s="1645">
        <f t="shared" si="166"/>
        <v>1.906944444</v>
      </c>
      <c r="BT83" s="1642" t="str">
        <f t="shared" si="167"/>
        <v>1 hari 21 jam 46 menit 0</v>
      </c>
      <c r="BU83" s="1642"/>
      <c r="BV83" s="1642"/>
      <c r="BW83" s="1642"/>
      <c r="BX83" s="1642"/>
      <c r="BY83" s="1838" t="s">
        <v>359</v>
      </c>
      <c r="BZ83" s="274"/>
      <c r="CA83" s="274"/>
      <c r="CB83" s="274"/>
      <c r="CC83" s="105">
        <v>8.20240624784176E14</v>
      </c>
      <c r="CD83" s="105" t="s">
        <v>2099</v>
      </c>
      <c r="CE83" s="1781" t="s">
        <v>2108</v>
      </c>
      <c r="CF83" s="105" t="s">
        <v>2023</v>
      </c>
      <c r="CG83" s="105" t="s">
        <v>193</v>
      </c>
      <c r="CH83" s="105" t="s">
        <v>193</v>
      </c>
      <c r="CI83" s="105" t="s">
        <v>193</v>
      </c>
      <c r="CJ83" s="105" t="s">
        <v>193</v>
      </c>
      <c r="CK83" s="105" t="s">
        <v>193</v>
      </c>
      <c r="CL83" s="105" t="s">
        <v>193</v>
      </c>
      <c r="CM83" s="105" t="s">
        <v>883</v>
      </c>
      <c r="CN83" s="105" t="s">
        <v>883</v>
      </c>
      <c r="CO83" s="105"/>
      <c r="CP83" s="105"/>
      <c r="CQ83" s="105"/>
      <c r="CR83" s="105"/>
      <c r="CS83" s="105"/>
      <c r="CT83" s="105"/>
      <c r="CU83" s="105" t="s">
        <v>883</v>
      </c>
      <c r="CV83" s="105" t="s">
        <v>883</v>
      </c>
      <c r="CW83" s="105" t="s">
        <v>883</v>
      </c>
      <c r="CX83" s="104" t="s">
        <v>883</v>
      </c>
      <c r="CY83" s="104" t="s">
        <v>883</v>
      </c>
      <c r="CZ83" s="104" t="s">
        <v>883</v>
      </c>
      <c r="DA83" s="1588"/>
      <c r="DB83" s="1588"/>
      <c r="DC83" s="1588"/>
      <c r="DD83" s="1588"/>
      <c r="DE83" s="1588"/>
      <c r="DF83" s="1588"/>
      <c r="DG83" s="1588"/>
      <c r="DH83" s="1588"/>
      <c r="DI83" s="1588"/>
      <c r="DJ83" s="1588"/>
      <c r="DK83" s="1588"/>
      <c r="DL83" s="1588"/>
      <c r="DM83" s="1588"/>
      <c r="DN83" s="1588"/>
      <c r="DO83" s="1588"/>
      <c r="DP83" s="1588"/>
      <c r="DQ83" s="1588"/>
      <c r="DR83" s="1588"/>
      <c r="DS83" s="1588"/>
      <c r="DT83" s="1588"/>
      <c r="DU83" s="1588"/>
      <c r="DV83" s="1588"/>
      <c r="DW83" s="1588"/>
      <c r="DX83" s="1588"/>
      <c r="DY83" s="1588"/>
      <c r="DZ83" s="1588"/>
      <c r="EA83" s="1588"/>
      <c r="EB83" s="1588"/>
      <c r="EC83" s="1588"/>
      <c r="ED83" s="1588"/>
      <c r="EE83" s="1588"/>
      <c r="EF83" s="1588"/>
      <c r="EG83" s="1588"/>
      <c r="EH83" s="1588"/>
      <c r="EI83" s="1588"/>
      <c r="EJ83" s="1588"/>
      <c r="EK83" s="1588"/>
      <c r="EL83" s="1588"/>
      <c r="EM83" s="1588"/>
      <c r="EN83" s="1588"/>
      <c r="EO83" s="1588"/>
      <c r="EP83" s="1588"/>
      <c r="EQ83" s="1588"/>
      <c r="ER83" s="1588"/>
      <c r="ES83" s="1588"/>
      <c r="ET83" s="1588"/>
      <c r="EU83" s="1588"/>
      <c r="EV83" s="1588"/>
      <c r="EW83" s="1588"/>
      <c r="EX83" s="1588"/>
      <c r="EY83" s="1588"/>
      <c r="EZ83" s="1588"/>
      <c r="FA83" s="1588"/>
      <c r="FB83" s="1588"/>
      <c r="FC83" s="1588"/>
      <c r="FD83" s="1588"/>
      <c r="FE83" s="1588"/>
      <c r="FF83" s="1588"/>
      <c r="FG83" s="1588"/>
      <c r="FH83" s="1588"/>
      <c r="FI83" s="1588"/>
      <c r="FJ83" s="1588"/>
      <c r="FK83" s="1588"/>
      <c r="FL83" s="1588"/>
      <c r="FM83" s="1588"/>
      <c r="FN83" s="1588"/>
      <c r="FO83" s="1588"/>
      <c r="FP83" s="1588"/>
      <c r="FQ83" s="1588"/>
      <c r="FR83" s="1588"/>
      <c r="FS83" s="1588"/>
      <c r="FT83" s="1588"/>
      <c r="FU83" s="1588"/>
      <c r="FV83" s="1588"/>
      <c r="FW83" s="1588"/>
      <c r="FX83" s="1588"/>
      <c r="FY83" s="1588"/>
      <c r="FZ83" s="1588"/>
      <c r="GA83" s="1588"/>
      <c r="GB83" s="1588"/>
      <c r="GC83" s="1588"/>
      <c r="GD83" s="1588"/>
    </row>
    <row r="84" ht="15.75" hidden="1" customHeight="1">
      <c r="A84" s="54">
        <v>5.0</v>
      </c>
      <c r="B84" s="54" t="s">
        <v>1807</v>
      </c>
      <c r="C84" s="54" t="s">
        <v>8</v>
      </c>
      <c r="D84" s="105" t="s">
        <v>2094</v>
      </c>
      <c r="E84" s="104" t="s">
        <v>2063</v>
      </c>
      <c r="F84" s="105" t="s">
        <v>183</v>
      </c>
      <c r="G84" s="105" t="s">
        <v>2019</v>
      </c>
      <c r="H84" s="247" t="s">
        <v>872</v>
      </c>
      <c r="I84" s="105" t="s">
        <v>2109</v>
      </c>
      <c r="J84" s="1448" t="s">
        <v>2110</v>
      </c>
      <c r="K84" s="319">
        <v>9000.0</v>
      </c>
      <c r="L84" s="1774">
        <v>9007.663</v>
      </c>
      <c r="M84" s="247" t="s">
        <v>1815</v>
      </c>
      <c r="N84" s="1642" t="s">
        <v>1755</v>
      </c>
      <c r="O84" s="54"/>
      <c r="P84" s="1831">
        <v>45470.0</v>
      </c>
      <c r="Q84" s="105" t="s">
        <v>2940</v>
      </c>
      <c r="R84" s="105" t="s">
        <v>2022</v>
      </c>
      <c r="S84" s="1448" t="s">
        <v>2097</v>
      </c>
      <c r="T84" s="1448" t="s">
        <v>817</v>
      </c>
      <c r="U84" s="54" t="s">
        <v>883</v>
      </c>
      <c r="V84" s="54" t="s">
        <v>883</v>
      </c>
      <c r="W84" s="54" t="s">
        <v>884</v>
      </c>
      <c r="X84" s="1545" t="s">
        <v>142</v>
      </c>
      <c r="Y84" s="1069"/>
      <c r="Z84" s="54" t="s">
        <v>193</v>
      </c>
      <c r="AA84" s="54" t="s">
        <v>193</v>
      </c>
      <c r="AB84" s="54"/>
      <c r="AC84" s="104" t="s">
        <v>191</v>
      </c>
      <c r="AD84" s="360" t="s">
        <v>192</v>
      </c>
      <c r="AE84" s="360">
        <v>1092106.0</v>
      </c>
      <c r="AF84" s="360">
        <v>1128364.0</v>
      </c>
      <c r="AG84" s="1783">
        <v>0.5</v>
      </c>
      <c r="AH84" s="360" t="s">
        <v>2890</v>
      </c>
      <c r="AI84" s="360" t="s">
        <v>96</v>
      </c>
      <c r="AJ84" s="360" t="s">
        <v>96</v>
      </c>
      <c r="AK84" s="1069">
        <v>4.896234E9</v>
      </c>
      <c r="AL84" s="1825">
        <v>45462.0</v>
      </c>
      <c r="AM84" s="1825">
        <v>45470.0</v>
      </c>
      <c r="AN84" s="1777">
        <f t="shared" si="156"/>
        <v>8</v>
      </c>
      <c r="AO84" s="1778" t="str">
        <f t="shared" ref="AO84:AP84" si="170">INT(AM84-AL84)&amp;" hari "&amp;HOUR(MOD(AM84-AL84,1))&amp;" jam "&amp;MINUTE(MOD(AM84-AL84,1))&amp;" menit "&amp;SECOND(MOD(AM84-AL84,1))</f>
        <v>8 hari 0 jam 0 menit 0</v>
      </c>
      <c r="AP84" s="1778" t="str">
        <f t="shared" si="170"/>
        <v>-45462 hari 0 jam 0 menit 0</v>
      </c>
      <c r="AQ84" s="247" t="s">
        <v>872</v>
      </c>
      <c r="AR84" s="303" t="s">
        <v>2880</v>
      </c>
      <c r="AS84" s="303"/>
      <c r="AT84" s="303"/>
      <c r="AU84" s="255">
        <v>77500.0</v>
      </c>
      <c r="AV84" s="54" t="s">
        <v>194</v>
      </c>
      <c r="AW84" s="303">
        <v>3.0E7</v>
      </c>
      <c r="AX84" s="1794"/>
      <c r="AY84" s="1795"/>
      <c r="AZ84" s="225"/>
      <c r="BA84" s="1780">
        <v>45464.0</v>
      </c>
      <c r="BB84" s="1780">
        <v>45465.729166666664</v>
      </c>
      <c r="BC84" s="1780">
        <v>45469.552083333336</v>
      </c>
      <c r="BD84" s="1780">
        <v>45469.90972222222</v>
      </c>
      <c r="BE84" s="1780">
        <v>45470.22222222222</v>
      </c>
      <c r="BF84" s="1645">
        <f t="shared" si="158"/>
        <v>4.493055556</v>
      </c>
      <c r="BG84" s="1642" t="str">
        <f t="shared" si="159"/>
        <v>4 hari 11 jam 50 menit 0</v>
      </c>
      <c r="BH84" s="1780">
        <v>45470.646527777775</v>
      </c>
      <c r="BI84" s="1645">
        <f t="shared" si="160"/>
        <v>0.4243055556</v>
      </c>
      <c r="BJ84" s="1642" t="str">
        <f t="shared" si="161"/>
        <v>0 hari 10 jam 11 menit 0</v>
      </c>
      <c r="BK84" s="1645">
        <f t="shared" si="162"/>
        <v>4.917361111</v>
      </c>
      <c r="BL84" s="1642" t="str">
        <f t="shared" si="163"/>
        <v>4 hari 22 jam 1 menit 0</v>
      </c>
      <c r="BM84" s="1780">
        <v>45472.125</v>
      </c>
      <c r="BN84" s="1780">
        <v>45472.208333333336</v>
      </c>
      <c r="BO84" s="1780">
        <v>45472.319444444445</v>
      </c>
      <c r="BP84" s="1780">
        <v>45472.979166666664</v>
      </c>
      <c r="BQ84" s="1645">
        <f t="shared" si="164"/>
        <v>0.8541666667</v>
      </c>
      <c r="BR84" s="1642" t="str">
        <f t="shared" si="165"/>
        <v>0 hari 20 jam 30 menit 0</v>
      </c>
      <c r="BS84" s="1645">
        <f t="shared" si="166"/>
        <v>5.771527778</v>
      </c>
      <c r="BT84" s="1642" t="str">
        <f t="shared" si="167"/>
        <v>5 hari 18 jam 31 menit 0</v>
      </c>
      <c r="BU84" s="1642"/>
      <c r="BV84" s="1642"/>
      <c r="BW84" s="1642"/>
      <c r="BX84" s="1642"/>
      <c r="BY84" s="1838" t="s">
        <v>359</v>
      </c>
      <c r="BZ84" s="274"/>
      <c r="CA84" s="274"/>
      <c r="CB84" s="274"/>
      <c r="CC84" s="105">
        <v>8.2024062469247E14</v>
      </c>
      <c r="CD84" s="105" t="s">
        <v>2099</v>
      </c>
      <c r="CE84" s="1781" t="s">
        <v>2111</v>
      </c>
      <c r="CF84" s="105" t="s">
        <v>2023</v>
      </c>
      <c r="CG84" s="105" t="s">
        <v>193</v>
      </c>
      <c r="CH84" s="105" t="s">
        <v>193</v>
      </c>
      <c r="CI84" s="105" t="s">
        <v>193</v>
      </c>
      <c r="CJ84" s="105" t="s">
        <v>193</v>
      </c>
      <c r="CK84" s="105" t="s">
        <v>193</v>
      </c>
      <c r="CL84" s="105" t="s">
        <v>193</v>
      </c>
      <c r="CM84" s="105" t="s">
        <v>883</v>
      </c>
      <c r="CN84" s="105" t="s">
        <v>883</v>
      </c>
      <c r="CO84" s="105"/>
      <c r="CP84" s="105"/>
      <c r="CQ84" s="105"/>
      <c r="CR84" s="105"/>
      <c r="CS84" s="105"/>
      <c r="CT84" s="105"/>
      <c r="CU84" s="105" t="s">
        <v>883</v>
      </c>
      <c r="CV84" s="105" t="s">
        <v>883</v>
      </c>
      <c r="CW84" s="105" t="s">
        <v>883</v>
      </c>
      <c r="CX84" s="104" t="s">
        <v>883</v>
      </c>
      <c r="CY84" s="104" t="s">
        <v>883</v>
      </c>
      <c r="CZ84" s="104" t="s">
        <v>883</v>
      </c>
      <c r="DA84" s="1588"/>
      <c r="DB84" s="1588"/>
      <c r="DC84" s="1588"/>
      <c r="DD84" s="1588"/>
      <c r="DE84" s="1588"/>
      <c r="DF84" s="1588"/>
      <c r="DG84" s="1588"/>
      <c r="DH84" s="1588"/>
      <c r="DI84" s="1588"/>
      <c r="DJ84" s="1588"/>
      <c r="DK84" s="1588"/>
      <c r="DL84" s="1588"/>
      <c r="DM84" s="1588"/>
      <c r="DN84" s="1588"/>
      <c r="DO84" s="1588"/>
      <c r="DP84" s="1588"/>
      <c r="DQ84" s="1588"/>
      <c r="DR84" s="1588"/>
      <c r="DS84" s="1588"/>
      <c r="DT84" s="1588"/>
      <c r="DU84" s="1588"/>
      <c r="DV84" s="1588"/>
      <c r="DW84" s="1588"/>
      <c r="DX84" s="1588"/>
      <c r="DY84" s="1588"/>
      <c r="DZ84" s="1588"/>
      <c r="EA84" s="1588"/>
      <c r="EB84" s="1588"/>
      <c r="EC84" s="1588"/>
      <c r="ED84" s="1588"/>
      <c r="EE84" s="1588"/>
      <c r="EF84" s="1588"/>
      <c r="EG84" s="1588"/>
      <c r="EH84" s="1588"/>
      <c r="EI84" s="1588"/>
      <c r="EJ84" s="1588"/>
      <c r="EK84" s="1588"/>
      <c r="EL84" s="1588"/>
      <c r="EM84" s="1588"/>
      <c r="EN84" s="1588"/>
      <c r="EO84" s="1588"/>
      <c r="EP84" s="1588"/>
      <c r="EQ84" s="1588"/>
      <c r="ER84" s="1588"/>
      <c r="ES84" s="1588"/>
      <c r="ET84" s="1588"/>
      <c r="EU84" s="1588"/>
      <c r="EV84" s="1588"/>
      <c r="EW84" s="1588"/>
      <c r="EX84" s="1588"/>
      <c r="EY84" s="1588"/>
      <c r="EZ84" s="1588"/>
      <c r="FA84" s="1588"/>
      <c r="FB84" s="1588"/>
      <c r="FC84" s="1588"/>
      <c r="FD84" s="1588"/>
      <c r="FE84" s="1588"/>
      <c r="FF84" s="1588"/>
      <c r="FG84" s="1588"/>
      <c r="FH84" s="1588"/>
      <c r="FI84" s="1588"/>
      <c r="FJ84" s="1588"/>
      <c r="FK84" s="1588"/>
      <c r="FL84" s="1588"/>
      <c r="FM84" s="1588"/>
      <c r="FN84" s="1588"/>
      <c r="FO84" s="1588"/>
      <c r="FP84" s="1588"/>
      <c r="FQ84" s="1588"/>
      <c r="FR84" s="1588"/>
      <c r="FS84" s="1588"/>
      <c r="FT84" s="1588"/>
      <c r="FU84" s="1588"/>
      <c r="FV84" s="1588"/>
      <c r="FW84" s="1588"/>
      <c r="FX84" s="1588"/>
      <c r="FY84" s="1588"/>
      <c r="FZ84" s="1588"/>
      <c r="GA84" s="1588"/>
      <c r="GB84" s="1588"/>
      <c r="GC84" s="1588"/>
      <c r="GD84" s="1588"/>
    </row>
    <row r="85" ht="15.75" hidden="1" customHeight="1">
      <c r="A85" s="54">
        <v>6.0</v>
      </c>
      <c r="B85" s="54" t="s">
        <v>1807</v>
      </c>
      <c r="C85" s="54" t="s">
        <v>8</v>
      </c>
      <c r="D85" s="105" t="s">
        <v>2094</v>
      </c>
      <c r="E85" s="104" t="s">
        <v>2063</v>
      </c>
      <c r="F85" s="105" t="s">
        <v>183</v>
      </c>
      <c r="G85" s="105" t="s">
        <v>2019</v>
      </c>
      <c r="H85" s="247" t="s">
        <v>872</v>
      </c>
      <c r="I85" s="105" t="s">
        <v>2112</v>
      </c>
      <c r="J85" s="1448" t="s">
        <v>2113</v>
      </c>
      <c r="K85" s="319">
        <v>9000.0</v>
      </c>
      <c r="L85" s="1774">
        <v>8728.213</v>
      </c>
      <c r="M85" s="247" t="s">
        <v>1815</v>
      </c>
      <c r="N85" s="1642" t="s">
        <v>1755</v>
      </c>
      <c r="O85" s="54"/>
      <c r="P85" s="1831">
        <v>45471.0</v>
      </c>
      <c r="Q85" s="105" t="s">
        <v>2940</v>
      </c>
      <c r="R85" s="105" t="s">
        <v>2022</v>
      </c>
      <c r="S85" s="1448" t="s">
        <v>2097</v>
      </c>
      <c r="T85" s="1448" t="s">
        <v>817</v>
      </c>
      <c r="U85" s="54" t="s">
        <v>883</v>
      </c>
      <c r="V85" s="54" t="s">
        <v>883</v>
      </c>
      <c r="W85" s="54" t="s">
        <v>884</v>
      </c>
      <c r="X85" s="1545" t="s">
        <v>142</v>
      </c>
      <c r="Y85" s="1069"/>
      <c r="Z85" s="54" t="s">
        <v>193</v>
      </c>
      <c r="AA85" s="54" t="s">
        <v>193</v>
      </c>
      <c r="AB85" s="54"/>
      <c r="AC85" s="104" t="s">
        <v>191</v>
      </c>
      <c r="AD85" s="360" t="s">
        <v>192</v>
      </c>
      <c r="AE85" s="360">
        <v>1091175.0</v>
      </c>
      <c r="AF85" s="360">
        <v>1117800.0</v>
      </c>
      <c r="AG85" s="1783">
        <v>0.5</v>
      </c>
      <c r="AH85" s="360" t="s">
        <v>2890</v>
      </c>
      <c r="AI85" s="360" t="s">
        <v>96</v>
      </c>
      <c r="AJ85" s="360" t="s">
        <v>96</v>
      </c>
      <c r="AK85" s="1069">
        <v>3.4817739E9</v>
      </c>
      <c r="AL85" s="1825">
        <v>45462.0</v>
      </c>
      <c r="AM85" s="1825">
        <v>45471.0</v>
      </c>
      <c r="AN85" s="1777">
        <f t="shared" si="156"/>
        <v>9</v>
      </c>
      <c r="AO85" s="1778" t="str">
        <f t="shared" ref="AO85:AP85" si="171">INT(AM85-AL85)&amp;" hari "&amp;HOUR(MOD(AM85-AL85,1))&amp;" jam "&amp;MINUTE(MOD(AM85-AL85,1))&amp;" menit "&amp;SECOND(MOD(AM85-AL85,1))</f>
        <v>9 hari 0 jam 0 menit 0</v>
      </c>
      <c r="AP85" s="1778" t="str">
        <f t="shared" si="171"/>
        <v>-45462 hari 0 jam 0 menit 0</v>
      </c>
      <c r="AQ85" s="247" t="s">
        <v>872</v>
      </c>
      <c r="AR85" s="303" t="s">
        <v>2880</v>
      </c>
      <c r="AS85" s="303"/>
      <c r="AT85" s="303"/>
      <c r="AU85" s="255">
        <v>77500.0</v>
      </c>
      <c r="AV85" s="54" t="s">
        <v>194</v>
      </c>
      <c r="AW85" s="303">
        <v>3.0E7</v>
      </c>
      <c r="AX85" s="1794"/>
      <c r="AY85" s="1795"/>
      <c r="AZ85" s="225"/>
      <c r="BA85" s="1780">
        <v>45468.0</v>
      </c>
      <c r="BB85" s="1780">
        <v>45470.833333333336</v>
      </c>
      <c r="BC85" s="1780">
        <v>45470.975694444445</v>
      </c>
      <c r="BD85" s="1780">
        <v>45471.34375</v>
      </c>
      <c r="BE85" s="1780">
        <v>45471.69097222222</v>
      </c>
      <c r="BF85" s="1645">
        <f t="shared" si="158"/>
        <v>0.8576388889</v>
      </c>
      <c r="BG85" s="1642" t="str">
        <f t="shared" si="159"/>
        <v>0 hari 20 jam 35 menit 0</v>
      </c>
      <c r="BH85" s="1780">
        <v>45471.84861111111</v>
      </c>
      <c r="BI85" s="1645">
        <f t="shared" si="160"/>
        <v>0.1576388889</v>
      </c>
      <c r="BJ85" s="1642" t="str">
        <f t="shared" si="161"/>
        <v>0 hari 3 jam 47 menit 0</v>
      </c>
      <c r="BK85" s="1645">
        <f t="shared" si="162"/>
        <v>1.015277778</v>
      </c>
      <c r="BL85" s="1642" t="str">
        <f t="shared" si="163"/>
        <v>1 hari 0 jam 22 menit 0</v>
      </c>
      <c r="BM85" s="1780">
        <v>45473.5</v>
      </c>
      <c r="BN85" s="1780">
        <v>45473.65972222222</v>
      </c>
      <c r="BO85" s="1780">
        <v>45473.65972222222</v>
      </c>
      <c r="BP85" s="1789">
        <v>45474.166666666664</v>
      </c>
      <c r="BQ85" s="1645">
        <f t="shared" si="164"/>
        <v>0.6666666667</v>
      </c>
      <c r="BR85" s="1642" t="str">
        <f t="shared" si="165"/>
        <v>0 hari 16 jam 0 menit 0</v>
      </c>
      <c r="BS85" s="1645">
        <f t="shared" si="166"/>
        <v>1.681944444</v>
      </c>
      <c r="BT85" s="1642" t="str">
        <f t="shared" si="167"/>
        <v>1 hari 16 jam 22 menit 0</v>
      </c>
      <c r="BU85" s="1642"/>
      <c r="BV85" s="1642"/>
      <c r="BW85" s="1642"/>
      <c r="BX85" s="1642"/>
      <c r="BY85" s="1838" t="s">
        <v>359</v>
      </c>
      <c r="BZ85" s="274"/>
      <c r="CA85" s="274"/>
      <c r="CB85" s="274"/>
      <c r="CC85" s="105">
        <v>8.2024062595291E14</v>
      </c>
      <c r="CD85" s="105" t="s">
        <v>2114</v>
      </c>
      <c r="CE85" s="1781" t="s">
        <v>2115</v>
      </c>
      <c r="CF85" s="105" t="s">
        <v>2023</v>
      </c>
      <c r="CG85" s="105" t="s">
        <v>193</v>
      </c>
      <c r="CH85" s="105" t="s">
        <v>193</v>
      </c>
      <c r="CI85" s="105" t="s">
        <v>193</v>
      </c>
      <c r="CJ85" s="105" t="s">
        <v>193</v>
      </c>
      <c r="CK85" s="105" t="s">
        <v>193</v>
      </c>
      <c r="CL85" s="105" t="s">
        <v>193</v>
      </c>
      <c r="CM85" s="105" t="s">
        <v>883</v>
      </c>
      <c r="CN85" s="105" t="s">
        <v>883</v>
      </c>
      <c r="CO85" s="105"/>
      <c r="CP85" s="105"/>
      <c r="CQ85" s="105"/>
      <c r="CR85" s="105"/>
      <c r="CS85" s="105"/>
      <c r="CT85" s="105"/>
      <c r="CU85" s="105" t="s">
        <v>883</v>
      </c>
      <c r="CV85" s="105" t="s">
        <v>883</v>
      </c>
      <c r="CW85" s="105" t="s">
        <v>883</v>
      </c>
      <c r="CX85" s="104" t="s">
        <v>883</v>
      </c>
      <c r="CY85" s="104" t="s">
        <v>883</v>
      </c>
      <c r="CZ85" s="104" t="s">
        <v>883</v>
      </c>
      <c r="DA85" s="1588"/>
      <c r="DB85" s="1588"/>
      <c r="DC85" s="1588"/>
      <c r="DD85" s="1588"/>
      <c r="DE85" s="1588"/>
      <c r="DF85" s="1588"/>
      <c r="DG85" s="1588"/>
      <c r="DH85" s="1588"/>
      <c r="DI85" s="1588"/>
      <c r="DJ85" s="1588"/>
      <c r="DK85" s="1588"/>
      <c r="DL85" s="1588"/>
      <c r="DM85" s="1588"/>
      <c r="DN85" s="1588"/>
      <c r="DO85" s="1588"/>
      <c r="DP85" s="1588"/>
      <c r="DQ85" s="1588"/>
      <c r="DR85" s="1588"/>
      <c r="DS85" s="1588"/>
      <c r="DT85" s="1588"/>
      <c r="DU85" s="1588"/>
      <c r="DV85" s="1588"/>
      <c r="DW85" s="1588"/>
      <c r="DX85" s="1588"/>
      <c r="DY85" s="1588"/>
      <c r="DZ85" s="1588"/>
      <c r="EA85" s="1588"/>
      <c r="EB85" s="1588"/>
      <c r="EC85" s="1588"/>
      <c r="ED85" s="1588"/>
      <c r="EE85" s="1588"/>
      <c r="EF85" s="1588"/>
      <c r="EG85" s="1588"/>
      <c r="EH85" s="1588"/>
      <c r="EI85" s="1588"/>
      <c r="EJ85" s="1588"/>
      <c r="EK85" s="1588"/>
      <c r="EL85" s="1588"/>
      <c r="EM85" s="1588"/>
      <c r="EN85" s="1588"/>
      <c r="EO85" s="1588"/>
      <c r="EP85" s="1588"/>
      <c r="EQ85" s="1588"/>
      <c r="ER85" s="1588"/>
      <c r="ES85" s="1588"/>
      <c r="ET85" s="1588"/>
      <c r="EU85" s="1588"/>
      <c r="EV85" s="1588"/>
      <c r="EW85" s="1588"/>
      <c r="EX85" s="1588"/>
      <c r="EY85" s="1588"/>
      <c r="EZ85" s="1588"/>
      <c r="FA85" s="1588"/>
      <c r="FB85" s="1588"/>
      <c r="FC85" s="1588"/>
      <c r="FD85" s="1588"/>
      <c r="FE85" s="1588"/>
      <c r="FF85" s="1588"/>
      <c r="FG85" s="1588"/>
      <c r="FH85" s="1588"/>
      <c r="FI85" s="1588"/>
      <c r="FJ85" s="1588"/>
      <c r="FK85" s="1588"/>
      <c r="FL85" s="1588"/>
      <c r="FM85" s="1588"/>
      <c r="FN85" s="1588"/>
      <c r="FO85" s="1588"/>
      <c r="FP85" s="1588"/>
      <c r="FQ85" s="1588"/>
      <c r="FR85" s="1588"/>
      <c r="FS85" s="1588"/>
      <c r="FT85" s="1588"/>
      <c r="FU85" s="1588"/>
      <c r="FV85" s="1588"/>
      <c r="FW85" s="1588"/>
      <c r="FX85" s="1588"/>
      <c r="FY85" s="1588"/>
      <c r="FZ85" s="1588"/>
      <c r="GA85" s="1588"/>
      <c r="GB85" s="1588"/>
      <c r="GC85" s="1588"/>
      <c r="GD85" s="1588"/>
    </row>
    <row r="86" ht="15.75" hidden="1" customHeight="1">
      <c r="A86" s="1427"/>
      <c r="B86" s="1427"/>
      <c r="C86" s="280"/>
      <c r="D86" s="1840"/>
      <c r="E86" s="1435"/>
      <c r="F86" s="1435"/>
      <c r="G86" s="1435"/>
      <c r="H86" s="1435"/>
      <c r="I86" s="1435"/>
      <c r="J86" s="1841" t="s">
        <v>111</v>
      </c>
      <c r="K86" s="1842">
        <f t="shared" ref="K86:L86" si="172">SUM(K80:K85)</f>
        <v>52600</v>
      </c>
      <c r="L86" s="1843">
        <f t="shared" si="172"/>
        <v>52384.955</v>
      </c>
      <c r="M86" s="1435"/>
      <c r="N86" s="1435"/>
      <c r="O86" s="1427"/>
      <c r="P86" s="1435"/>
      <c r="Q86" s="1435"/>
      <c r="R86" s="1435"/>
      <c r="S86" s="1440"/>
      <c r="T86" s="1440"/>
      <c r="U86" s="1427"/>
      <c r="V86" s="1427"/>
      <c r="W86" s="1427"/>
      <c r="X86" s="1427"/>
      <c r="Y86" s="1427"/>
      <c r="Z86" s="1427"/>
      <c r="AA86" s="1427"/>
      <c r="AB86" s="1427"/>
      <c r="AC86" s="1440"/>
      <c r="AD86" s="1427"/>
      <c r="AE86" s="1427"/>
      <c r="AF86" s="1427"/>
      <c r="AG86" s="1427"/>
      <c r="AH86" s="1427"/>
      <c r="AI86" s="1427"/>
      <c r="AJ86" s="1427"/>
      <c r="AK86" s="280"/>
      <c r="AL86" s="280"/>
      <c r="AM86" s="280"/>
      <c r="AN86" s="1427"/>
      <c r="AO86" s="1427"/>
      <c r="AP86" s="1427"/>
      <c r="AQ86" s="1435"/>
      <c r="AR86" s="1441"/>
      <c r="AS86" s="1441"/>
      <c r="AT86" s="1441"/>
      <c r="AU86" s="1441"/>
      <c r="AV86" s="1442"/>
      <c r="AW86" s="1441"/>
      <c r="AX86" s="1842"/>
      <c r="AY86" s="1436"/>
      <c r="AZ86" s="1441"/>
      <c r="BA86" s="1441"/>
      <c r="BB86" s="1780"/>
      <c r="BC86" s="1780"/>
      <c r="BD86" s="1780"/>
      <c r="BE86" s="1780"/>
      <c r="BF86" s="293"/>
      <c r="BG86" s="292"/>
      <c r="BH86" s="1780"/>
      <c r="BI86" s="1792"/>
      <c r="BJ86" s="1792"/>
      <c r="BK86" s="292"/>
      <c r="BL86" s="1792"/>
      <c r="BM86" s="292"/>
      <c r="BN86" s="292"/>
      <c r="BO86" s="292"/>
      <c r="BP86" s="292"/>
      <c r="BQ86" s="292"/>
      <c r="BR86" s="292"/>
      <c r="BS86" s="292"/>
      <c r="BT86" s="292"/>
      <c r="BU86" s="1441"/>
      <c r="BV86" s="1441"/>
      <c r="BW86" s="1441"/>
      <c r="BX86" s="1441"/>
      <c r="BY86" s="1441"/>
      <c r="BZ86" s="1441"/>
      <c r="CA86" s="1441"/>
      <c r="CB86" s="1441"/>
      <c r="CC86" s="1427"/>
      <c r="CD86" s="1440"/>
      <c r="CE86" s="1427"/>
      <c r="CF86" s="1427"/>
      <c r="CG86" s="1440"/>
      <c r="CH86" s="1440"/>
      <c r="CI86" s="1440"/>
      <c r="CJ86" s="1427"/>
      <c r="CK86" s="1440"/>
      <c r="CL86" s="1440"/>
      <c r="CM86" s="1440"/>
      <c r="CN86" s="1440"/>
      <c r="CO86" s="1427"/>
      <c r="CP86" s="1440"/>
      <c r="CQ86" s="1440"/>
      <c r="CR86" s="1440"/>
      <c r="CS86" s="1427"/>
      <c r="CT86" s="1440"/>
      <c r="CU86" s="1440"/>
      <c r="CV86" s="1440"/>
      <c r="CW86" s="1427"/>
      <c r="CX86" s="1427"/>
      <c r="CY86" s="1427"/>
      <c r="CZ86" s="1427"/>
      <c r="DA86" s="1588"/>
      <c r="DB86" s="1588"/>
      <c r="DC86" s="1588"/>
      <c r="DD86" s="1588"/>
      <c r="DE86" s="1588"/>
      <c r="DF86" s="1588"/>
      <c r="DG86" s="1588"/>
      <c r="DH86" s="1588"/>
      <c r="DI86" s="1588"/>
      <c r="DJ86" s="1588"/>
      <c r="DK86" s="1588"/>
      <c r="DL86" s="1588"/>
      <c r="DM86" s="1588"/>
      <c r="DN86" s="1588"/>
      <c r="DO86" s="1588"/>
      <c r="DP86" s="1588"/>
      <c r="DQ86" s="1588"/>
      <c r="DR86" s="1588"/>
      <c r="DS86" s="1588"/>
      <c r="DT86" s="1588"/>
      <c r="DU86" s="1588"/>
      <c r="DV86" s="1588"/>
      <c r="DW86" s="1588"/>
      <c r="DX86" s="1588"/>
      <c r="DY86" s="1588"/>
      <c r="DZ86" s="1588"/>
      <c r="EA86" s="1588"/>
      <c r="EB86" s="1588"/>
      <c r="EC86" s="1588"/>
      <c r="ED86" s="1588"/>
      <c r="EE86" s="1588"/>
      <c r="EF86" s="1588"/>
      <c r="EG86" s="1588"/>
      <c r="EH86" s="1588"/>
      <c r="EI86" s="1588"/>
      <c r="EJ86" s="1588"/>
      <c r="EK86" s="1588"/>
      <c r="EL86" s="1588"/>
      <c r="EM86" s="1588"/>
      <c r="EN86" s="1588"/>
      <c r="EO86" s="1588"/>
      <c r="EP86" s="1588"/>
      <c r="EQ86" s="1588"/>
      <c r="ER86" s="1588"/>
      <c r="ES86" s="1588"/>
      <c r="ET86" s="1588"/>
      <c r="EU86" s="1588"/>
      <c r="EV86" s="1588"/>
      <c r="EW86" s="1588"/>
      <c r="EX86" s="1588"/>
      <c r="EY86" s="1588"/>
      <c r="EZ86" s="1588"/>
      <c r="FA86" s="1588"/>
      <c r="FB86" s="1588"/>
      <c r="FC86" s="1588"/>
      <c r="FD86" s="1588"/>
      <c r="FE86" s="1588"/>
      <c r="FF86" s="1588"/>
      <c r="FG86" s="1588"/>
      <c r="FH86" s="1588"/>
      <c r="FI86" s="1588"/>
      <c r="FJ86" s="1588"/>
      <c r="FK86" s="1588"/>
      <c r="FL86" s="1588"/>
      <c r="FM86" s="1588"/>
      <c r="FN86" s="1588"/>
      <c r="FO86" s="1588"/>
      <c r="FP86" s="1588"/>
      <c r="FQ86" s="1588"/>
      <c r="FR86" s="1588"/>
      <c r="FS86" s="1588"/>
      <c r="FT86" s="1588"/>
      <c r="FU86" s="1588"/>
      <c r="FV86" s="1588"/>
      <c r="FW86" s="1588"/>
      <c r="FX86" s="1588"/>
      <c r="FY86" s="1588"/>
      <c r="FZ86" s="1588"/>
      <c r="GA86" s="1588"/>
      <c r="GB86" s="1588"/>
      <c r="GC86" s="1588"/>
      <c r="GD86" s="1588"/>
    </row>
    <row r="87" ht="15.75" hidden="1" customHeight="1">
      <c r="A87" s="101">
        <v>1.0</v>
      </c>
      <c r="B87" s="54" t="s">
        <v>1807</v>
      </c>
      <c r="C87" s="101" t="s">
        <v>8</v>
      </c>
      <c r="D87" s="1396" t="s">
        <v>2438</v>
      </c>
      <c r="E87" s="103" t="s">
        <v>2941</v>
      </c>
      <c r="F87" s="1396" t="s">
        <v>9</v>
      </c>
      <c r="G87" s="1396" t="s">
        <v>2438</v>
      </c>
      <c r="H87" s="247" t="s">
        <v>185</v>
      </c>
      <c r="I87" s="1396" t="s">
        <v>2942</v>
      </c>
      <c r="J87" s="1844" t="s">
        <v>2943</v>
      </c>
      <c r="K87" s="1845">
        <v>8200.0</v>
      </c>
      <c r="L87" s="1846">
        <v>8264.02</v>
      </c>
      <c r="M87" s="247" t="s">
        <v>1815</v>
      </c>
      <c r="N87" s="103" t="s">
        <v>93</v>
      </c>
      <c r="O87" s="54"/>
      <c r="P87" s="1847"/>
      <c r="Q87" s="105" t="s">
        <v>2940</v>
      </c>
      <c r="R87" s="103" t="s">
        <v>96</v>
      </c>
      <c r="S87" s="103" t="s">
        <v>2438</v>
      </c>
      <c r="T87" s="103" t="s">
        <v>2438</v>
      </c>
      <c r="U87" s="101" t="s">
        <v>96</v>
      </c>
      <c r="V87" s="101" t="s">
        <v>96</v>
      </c>
      <c r="W87" s="101" t="s">
        <v>96</v>
      </c>
      <c r="X87" s="101" t="s">
        <v>96</v>
      </c>
      <c r="Y87" s="101"/>
      <c r="Z87" s="101"/>
      <c r="AA87" s="1410"/>
      <c r="AB87" s="1410"/>
      <c r="AC87" s="100" t="s">
        <v>2438</v>
      </c>
      <c r="AD87" s="360" t="s">
        <v>96</v>
      </c>
      <c r="AE87" s="1404"/>
      <c r="AF87" s="1404"/>
      <c r="AG87" s="1404" t="s">
        <v>96</v>
      </c>
      <c r="AH87" s="1404" t="s">
        <v>96</v>
      </c>
      <c r="AI87" s="1404" t="s">
        <v>96</v>
      </c>
      <c r="AJ87" s="1404" t="s">
        <v>96</v>
      </c>
      <c r="AK87" s="1545">
        <v>0.0</v>
      </c>
      <c r="AL87" s="1848" t="s">
        <v>2944</v>
      </c>
      <c r="AM87" s="1848" t="s">
        <v>2944</v>
      </c>
      <c r="AN87" s="1849"/>
      <c r="AO87" s="1849" t="s">
        <v>2944</v>
      </c>
      <c r="AP87" s="1849" t="s">
        <v>2944</v>
      </c>
      <c r="AQ87" s="247" t="s">
        <v>185</v>
      </c>
      <c r="AR87" s="1616"/>
      <c r="AS87" s="1616"/>
      <c r="AT87" s="1616"/>
      <c r="AU87" s="1529"/>
      <c r="AV87" s="1475"/>
      <c r="AW87" s="1616"/>
      <c r="AX87" s="1615"/>
      <c r="AY87" s="1795"/>
      <c r="AZ87" s="1619"/>
      <c r="BA87" s="1623"/>
      <c r="BB87" s="1780"/>
      <c r="BC87" s="1780"/>
      <c r="BD87" s="1780"/>
      <c r="BE87" s="1780"/>
      <c r="BF87" s="1850"/>
      <c r="BG87" s="1626"/>
      <c r="BH87" s="1780"/>
      <c r="BI87" s="1626"/>
      <c r="BJ87" s="1626"/>
      <c r="BK87" s="1850"/>
      <c r="BL87" s="1626"/>
      <c r="BM87" s="1619"/>
      <c r="BN87" s="1619"/>
      <c r="BO87" s="1619"/>
      <c r="BP87" s="1619"/>
      <c r="BQ87" s="1619"/>
      <c r="BR87" s="1619"/>
      <c r="BS87" s="1619"/>
      <c r="BT87" s="1619"/>
      <c r="BU87" s="1619"/>
      <c r="BV87" s="1619"/>
      <c r="BW87" s="1619"/>
      <c r="BX87" s="1619"/>
      <c r="BY87" s="1619"/>
      <c r="BZ87" s="1619"/>
      <c r="CA87" s="1619"/>
      <c r="CB87" s="1619"/>
      <c r="CC87" s="103"/>
      <c r="CD87" s="103"/>
      <c r="CE87" s="1529"/>
      <c r="CF87" s="103" t="s">
        <v>189</v>
      </c>
      <c r="CG87" s="103"/>
      <c r="CH87" s="103"/>
      <c r="CI87" s="103"/>
      <c r="CJ87" s="103"/>
      <c r="CK87" s="103"/>
      <c r="CL87" s="103"/>
      <c r="CM87" s="103"/>
      <c r="CN87" s="103"/>
      <c r="CO87" s="103"/>
      <c r="CP87" s="103"/>
      <c r="CQ87" s="103"/>
      <c r="CR87" s="103"/>
      <c r="CS87" s="103"/>
      <c r="CT87" s="103"/>
      <c r="CU87" s="103"/>
      <c r="CV87" s="103"/>
      <c r="CW87" s="103"/>
      <c r="CX87" s="103"/>
      <c r="CY87" s="103"/>
      <c r="CZ87" s="103"/>
      <c r="DA87" s="1588"/>
      <c r="DB87" s="1588"/>
      <c r="DC87" s="1588"/>
      <c r="DD87" s="1588"/>
      <c r="DE87" s="1588"/>
      <c r="DF87" s="1588"/>
      <c r="DG87" s="1588"/>
      <c r="DH87" s="1588"/>
      <c r="DI87" s="1588"/>
      <c r="DJ87" s="1588"/>
      <c r="DK87" s="1588"/>
      <c r="DL87" s="1588"/>
      <c r="DM87" s="1588"/>
      <c r="DN87" s="1588"/>
      <c r="DO87" s="1588"/>
      <c r="DP87" s="1588"/>
      <c r="DQ87" s="1588"/>
      <c r="DR87" s="1588"/>
      <c r="DS87" s="1588"/>
      <c r="DT87" s="1588"/>
      <c r="DU87" s="1588"/>
      <c r="DV87" s="1588"/>
      <c r="DW87" s="1588"/>
      <c r="DX87" s="1588"/>
      <c r="DY87" s="1588"/>
      <c r="DZ87" s="1588"/>
      <c r="EA87" s="1588"/>
      <c r="EB87" s="1588"/>
      <c r="EC87" s="1588"/>
      <c r="ED87" s="1588"/>
      <c r="EE87" s="1588"/>
      <c r="EF87" s="1588"/>
      <c r="EG87" s="1588"/>
      <c r="EH87" s="1588"/>
      <c r="EI87" s="1588"/>
      <c r="EJ87" s="1588"/>
      <c r="EK87" s="1588"/>
      <c r="EL87" s="1588"/>
      <c r="EM87" s="1588"/>
      <c r="EN87" s="1588"/>
      <c r="EO87" s="1588"/>
      <c r="EP87" s="1588"/>
      <c r="EQ87" s="1588"/>
      <c r="ER87" s="1588"/>
      <c r="ES87" s="1588"/>
      <c r="ET87" s="1588"/>
      <c r="EU87" s="1588"/>
      <c r="EV87" s="1588"/>
      <c r="EW87" s="1588"/>
      <c r="EX87" s="1588"/>
      <c r="EY87" s="1588"/>
      <c r="EZ87" s="1588"/>
      <c r="FA87" s="1588"/>
      <c r="FB87" s="1588"/>
      <c r="FC87" s="1588"/>
      <c r="FD87" s="1588"/>
      <c r="FE87" s="1588"/>
      <c r="FF87" s="1588"/>
      <c r="FG87" s="1588"/>
      <c r="FH87" s="1588"/>
      <c r="FI87" s="1588"/>
      <c r="FJ87" s="1588"/>
      <c r="FK87" s="1588"/>
      <c r="FL87" s="1588"/>
      <c r="FM87" s="1588"/>
      <c r="FN87" s="1588"/>
      <c r="FO87" s="1588"/>
      <c r="FP87" s="1588"/>
      <c r="FQ87" s="1588"/>
      <c r="FR87" s="1588"/>
      <c r="FS87" s="1588"/>
      <c r="FT87" s="1588"/>
      <c r="FU87" s="1588"/>
      <c r="FV87" s="1588"/>
      <c r="FW87" s="1588"/>
      <c r="FX87" s="1588"/>
      <c r="FY87" s="1588"/>
      <c r="FZ87" s="1588"/>
      <c r="GA87" s="1588"/>
      <c r="GB87" s="1588"/>
      <c r="GC87" s="1588"/>
      <c r="GD87" s="1588"/>
    </row>
    <row r="88" ht="15.75" hidden="1" customHeight="1">
      <c r="A88" s="101">
        <v>2.0</v>
      </c>
      <c r="B88" s="54" t="s">
        <v>1807</v>
      </c>
      <c r="C88" s="101" t="s">
        <v>8</v>
      </c>
      <c r="D88" s="1396" t="s">
        <v>2438</v>
      </c>
      <c r="E88" s="103" t="s">
        <v>2941</v>
      </c>
      <c r="F88" s="1396" t="s">
        <v>9</v>
      </c>
      <c r="G88" s="1396" t="s">
        <v>2438</v>
      </c>
      <c r="H88" s="247" t="s">
        <v>185</v>
      </c>
      <c r="I88" s="1396" t="s">
        <v>2945</v>
      </c>
      <c r="J88" s="1844" t="s">
        <v>2946</v>
      </c>
      <c r="K88" s="1845">
        <v>8200.0</v>
      </c>
      <c r="L88" s="1846">
        <v>8200.984</v>
      </c>
      <c r="M88" s="247" t="s">
        <v>1815</v>
      </c>
      <c r="N88" s="103" t="s">
        <v>93</v>
      </c>
      <c r="O88" s="54"/>
      <c r="P88" s="1847"/>
      <c r="Q88" s="105" t="s">
        <v>2940</v>
      </c>
      <c r="R88" s="103" t="s">
        <v>96</v>
      </c>
      <c r="S88" s="103" t="s">
        <v>2438</v>
      </c>
      <c r="T88" s="103" t="s">
        <v>2438</v>
      </c>
      <c r="U88" s="101" t="s">
        <v>96</v>
      </c>
      <c r="V88" s="101" t="s">
        <v>96</v>
      </c>
      <c r="W88" s="101" t="s">
        <v>96</v>
      </c>
      <c r="X88" s="101" t="s">
        <v>96</v>
      </c>
      <c r="Y88" s="101"/>
      <c r="Z88" s="101"/>
      <c r="AA88" s="1410"/>
      <c r="AB88" s="1410"/>
      <c r="AC88" s="100" t="s">
        <v>2438</v>
      </c>
      <c r="AD88" s="360" t="s">
        <v>96</v>
      </c>
      <c r="AE88" s="1404"/>
      <c r="AF88" s="1404"/>
      <c r="AG88" s="1404" t="s">
        <v>96</v>
      </c>
      <c r="AH88" s="1404" t="s">
        <v>96</v>
      </c>
      <c r="AI88" s="1404" t="s">
        <v>96</v>
      </c>
      <c r="AJ88" s="1404" t="s">
        <v>96</v>
      </c>
      <c r="AK88" s="1545">
        <v>0.0</v>
      </c>
      <c r="AL88" s="1848" t="s">
        <v>2944</v>
      </c>
      <c r="AM88" s="1848" t="s">
        <v>2944</v>
      </c>
      <c r="AN88" s="1849"/>
      <c r="AO88" s="1849" t="s">
        <v>2944</v>
      </c>
      <c r="AP88" s="1849" t="s">
        <v>2944</v>
      </c>
      <c r="AQ88" s="247" t="s">
        <v>185</v>
      </c>
      <c r="AR88" s="1616"/>
      <c r="AS88" s="1616"/>
      <c r="AT88" s="1616"/>
      <c r="AU88" s="1529"/>
      <c r="AV88" s="1475"/>
      <c r="AW88" s="1616"/>
      <c r="AX88" s="1615"/>
      <c r="AY88" s="1795"/>
      <c r="AZ88" s="1619"/>
      <c r="BA88" s="1623"/>
      <c r="BB88" s="1780"/>
      <c r="BC88" s="1780"/>
      <c r="BD88" s="1780"/>
      <c r="BE88" s="1780"/>
      <c r="BF88" s="1850"/>
      <c r="BG88" s="1626"/>
      <c r="BH88" s="1780"/>
      <c r="BI88" s="1626"/>
      <c r="BJ88" s="1626"/>
      <c r="BK88" s="1850"/>
      <c r="BL88" s="1626"/>
      <c r="BM88" s="1619"/>
      <c r="BN88" s="1619"/>
      <c r="BO88" s="1619"/>
      <c r="BP88" s="1619"/>
      <c r="BQ88" s="1619"/>
      <c r="BR88" s="1619"/>
      <c r="BS88" s="1619"/>
      <c r="BT88" s="1619"/>
      <c r="BU88" s="1619"/>
      <c r="BV88" s="1619"/>
      <c r="BW88" s="1619"/>
      <c r="BX88" s="1619"/>
      <c r="BY88" s="1619"/>
      <c r="BZ88" s="1619"/>
      <c r="CA88" s="1619"/>
      <c r="CB88" s="1619"/>
      <c r="CC88" s="103"/>
      <c r="CD88" s="103"/>
      <c r="CE88" s="1529"/>
      <c r="CF88" s="103" t="s">
        <v>189</v>
      </c>
      <c r="CG88" s="103"/>
      <c r="CH88" s="103"/>
      <c r="CI88" s="103"/>
      <c r="CJ88" s="103"/>
      <c r="CK88" s="103"/>
      <c r="CL88" s="103"/>
      <c r="CM88" s="103"/>
      <c r="CN88" s="103"/>
      <c r="CO88" s="103"/>
      <c r="CP88" s="103"/>
      <c r="CQ88" s="103"/>
      <c r="CR88" s="103"/>
      <c r="CS88" s="103"/>
      <c r="CT88" s="103"/>
      <c r="CU88" s="103"/>
      <c r="CV88" s="103"/>
      <c r="CW88" s="103"/>
      <c r="CX88" s="103"/>
      <c r="CY88" s="103"/>
      <c r="CZ88" s="103"/>
      <c r="DA88" s="1588"/>
      <c r="DB88" s="1588"/>
      <c r="DC88" s="1588"/>
      <c r="DD88" s="1588"/>
      <c r="DE88" s="1588"/>
      <c r="DF88" s="1588"/>
      <c r="DG88" s="1588"/>
      <c r="DH88" s="1588"/>
      <c r="DI88" s="1588"/>
      <c r="DJ88" s="1588"/>
      <c r="DK88" s="1588"/>
      <c r="DL88" s="1588"/>
      <c r="DM88" s="1588"/>
      <c r="DN88" s="1588"/>
      <c r="DO88" s="1588"/>
      <c r="DP88" s="1588"/>
      <c r="DQ88" s="1588"/>
      <c r="DR88" s="1588"/>
      <c r="DS88" s="1588"/>
      <c r="DT88" s="1588"/>
      <c r="DU88" s="1588"/>
      <c r="DV88" s="1588"/>
      <c r="DW88" s="1588"/>
      <c r="DX88" s="1588"/>
      <c r="DY88" s="1588"/>
      <c r="DZ88" s="1588"/>
      <c r="EA88" s="1588"/>
      <c r="EB88" s="1588"/>
      <c r="EC88" s="1588"/>
      <c r="ED88" s="1588"/>
      <c r="EE88" s="1588"/>
      <c r="EF88" s="1588"/>
      <c r="EG88" s="1588"/>
      <c r="EH88" s="1588"/>
      <c r="EI88" s="1588"/>
      <c r="EJ88" s="1588"/>
      <c r="EK88" s="1588"/>
      <c r="EL88" s="1588"/>
      <c r="EM88" s="1588"/>
      <c r="EN88" s="1588"/>
      <c r="EO88" s="1588"/>
      <c r="EP88" s="1588"/>
      <c r="EQ88" s="1588"/>
      <c r="ER88" s="1588"/>
      <c r="ES88" s="1588"/>
      <c r="ET88" s="1588"/>
      <c r="EU88" s="1588"/>
      <c r="EV88" s="1588"/>
      <c r="EW88" s="1588"/>
      <c r="EX88" s="1588"/>
      <c r="EY88" s="1588"/>
      <c r="EZ88" s="1588"/>
      <c r="FA88" s="1588"/>
      <c r="FB88" s="1588"/>
      <c r="FC88" s="1588"/>
      <c r="FD88" s="1588"/>
      <c r="FE88" s="1588"/>
      <c r="FF88" s="1588"/>
      <c r="FG88" s="1588"/>
      <c r="FH88" s="1588"/>
      <c r="FI88" s="1588"/>
      <c r="FJ88" s="1588"/>
      <c r="FK88" s="1588"/>
      <c r="FL88" s="1588"/>
      <c r="FM88" s="1588"/>
      <c r="FN88" s="1588"/>
      <c r="FO88" s="1588"/>
      <c r="FP88" s="1588"/>
      <c r="FQ88" s="1588"/>
      <c r="FR88" s="1588"/>
      <c r="FS88" s="1588"/>
      <c r="FT88" s="1588"/>
      <c r="FU88" s="1588"/>
      <c r="FV88" s="1588"/>
      <c r="FW88" s="1588"/>
      <c r="FX88" s="1588"/>
      <c r="FY88" s="1588"/>
      <c r="FZ88" s="1588"/>
      <c r="GA88" s="1588"/>
      <c r="GB88" s="1588"/>
      <c r="GC88" s="1588"/>
      <c r="GD88" s="1588"/>
    </row>
    <row r="89" ht="15.75" hidden="1" customHeight="1">
      <c r="A89" s="280"/>
      <c r="B89" s="280"/>
      <c r="C89" s="280"/>
      <c r="D89" s="282"/>
      <c r="E89" s="283"/>
      <c r="F89" s="283"/>
      <c r="G89" s="283"/>
      <c r="H89" s="283"/>
      <c r="I89" s="283"/>
      <c r="J89" s="284" t="s">
        <v>111</v>
      </c>
      <c r="K89" s="285">
        <f>SUM(K88)</f>
        <v>8200</v>
      </c>
      <c r="L89" s="286">
        <f>SUM(L87:L88)</f>
        <v>16465.004</v>
      </c>
      <c r="M89" s="283"/>
      <c r="N89" s="283"/>
      <c r="O89" s="280"/>
      <c r="P89" s="283"/>
      <c r="Q89" s="283"/>
      <c r="R89" s="283"/>
      <c r="S89" s="289"/>
      <c r="T89" s="289"/>
      <c r="U89" s="280"/>
      <c r="V89" s="280"/>
      <c r="W89" s="280"/>
      <c r="X89" s="280"/>
      <c r="Y89" s="280"/>
      <c r="Z89" s="280"/>
      <c r="AA89" s="280"/>
      <c r="AB89" s="280"/>
      <c r="AC89" s="289"/>
      <c r="AD89" s="280"/>
      <c r="AE89" s="280"/>
      <c r="AF89" s="280"/>
      <c r="AG89" s="280"/>
      <c r="AH89" s="280"/>
      <c r="AI89" s="280"/>
      <c r="AJ89" s="280"/>
      <c r="AK89" s="280"/>
      <c r="AL89" s="280"/>
      <c r="AM89" s="280"/>
      <c r="AN89" s="280"/>
      <c r="AO89" s="280"/>
      <c r="AP89" s="280"/>
      <c r="AQ89" s="283"/>
      <c r="AR89" s="292"/>
      <c r="AS89" s="292"/>
      <c r="AT89" s="292"/>
      <c r="AU89" s="292"/>
      <c r="AV89" s="293"/>
      <c r="AW89" s="292"/>
      <c r="AX89" s="285"/>
      <c r="AY89" s="288"/>
      <c r="AZ89" s="292"/>
      <c r="BA89" s="292"/>
      <c r="BB89" s="1780"/>
      <c r="BC89" s="1780"/>
      <c r="BD89" s="1780"/>
      <c r="BE89" s="1780"/>
      <c r="BF89" s="293"/>
      <c r="BG89" s="292"/>
      <c r="BH89" s="1780"/>
      <c r="BI89" s="1792"/>
      <c r="BJ89" s="1792"/>
      <c r="BK89" s="292"/>
      <c r="BL89" s="1792"/>
      <c r="BM89" s="292"/>
      <c r="BN89" s="292"/>
      <c r="BO89" s="292"/>
      <c r="BP89" s="292"/>
      <c r="BQ89" s="292"/>
      <c r="BR89" s="292"/>
      <c r="BS89" s="292"/>
      <c r="BT89" s="292"/>
      <c r="BU89" s="292"/>
      <c r="BV89" s="292"/>
      <c r="BW89" s="292"/>
      <c r="BX89" s="292"/>
      <c r="BY89" s="292"/>
      <c r="BZ89" s="292"/>
      <c r="CA89" s="292"/>
      <c r="CB89" s="292"/>
      <c r="CC89" s="280"/>
      <c r="CD89" s="289"/>
      <c r="CE89" s="280"/>
      <c r="CF89" s="280"/>
      <c r="CG89" s="289"/>
      <c r="CH89" s="289"/>
      <c r="CI89" s="289"/>
      <c r="CJ89" s="280"/>
      <c r="CK89" s="289"/>
      <c r="CL89" s="289"/>
      <c r="CM89" s="289"/>
      <c r="CN89" s="289"/>
      <c r="CO89" s="280"/>
      <c r="CP89" s="289"/>
      <c r="CQ89" s="289"/>
      <c r="CR89" s="289"/>
      <c r="CS89" s="280"/>
      <c r="CT89" s="289"/>
      <c r="CU89" s="289"/>
      <c r="CV89" s="289"/>
      <c r="CW89" s="280"/>
      <c r="CX89" s="280"/>
      <c r="CY89" s="280"/>
      <c r="CZ89" s="280"/>
      <c r="DA89" s="1588"/>
      <c r="DB89" s="1588"/>
      <c r="DC89" s="1588"/>
      <c r="DD89" s="1588"/>
      <c r="DE89" s="1588"/>
      <c r="DF89" s="1588"/>
      <c r="DG89" s="1588"/>
      <c r="DH89" s="1588"/>
      <c r="DI89" s="1588"/>
      <c r="DJ89" s="1588"/>
      <c r="DK89" s="1588"/>
      <c r="DL89" s="1588"/>
      <c r="DM89" s="1588"/>
      <c r="DN89" s="1588"/>
      <c r="DO89" s="1588"/>
      <c r="DP89" s="1588"/>
      <c r="DQ89" s="1588"/>
      <c r="DR89" s="1588"/>
      <c r="DS89" s="1588"/>
      <c r="DT89" s="1588"/>
      <c r="DU89" s="1588"/>
      <c r="DV89" s="1588"/>
      <c r="DW89" s="1588"/>
      <c r="DX89" s="1588"/>
      <c r="DY89" s="1588"/>
      <c r="DZ89" s="1588"/>
      <c r="EA89" s="1588"/>
      <c r="EB89" s="1588"/>
      <c r="EC89" s="1588"/>
      <c r="ED89" s="1588"/>
      <c r="EE89" s="1588"/>
      <c r="EF89" s="1588"/>
      <c r="EG89" s="1588"/>
      <c r="EH89" s="1588"/>
      <c r="EI89" s="1588"/>
      <c r="EJ89" s="1588"/>
      <c r="EK89" s="1588"/>
      <c r="EL89" s="1588"/>
      <c r="EM89" s="1588"/>
      <c r="EN89" s="1588"/>
      <c r="EO89" s="1588"/>
      <c r="EP89" s="1588"/>
      <c r="EQ89" s="1588"/>
      <c r="ER89" s="1588"/>
      <c r="ES89" s="1588"/>
      <c r="ET89" s="1588"/>
      <c r="EU89" s="1588"/>
      <c r="EV89" s="1588"/>
      <c r="EW89" s="1588"/>
      <c r="EX89" s="1588"/>
      <c r="EY89" s="1588"/>
      <c r="EZ89" s="1588"/>
      <c r="FA89" s="1588"/>
      <c r="FB89" s="1588"/>
      <c r="FC89" s="1588"/>
      <c r="FD89" s="1588"/>
      <c r="FE89" s="1588"/>
      <c r="FF89" s="1588"/>
      <c r="FG89" s="1588"/>
      <c r="FH89" s="1588"/>
      <c r="FI89" s="1588"/>
      <c r="FJ89" s="1588"/>
      <c r="FK89" s="1588"/>
      <c r="FL89" s="1588"/>
      <c r="FM89" s="1588"/>
      <c r="FN89" s="1588"/>
      <c r="FO89" s="1588"/>
      <c r="FP89" s="1588"/>
      <c r="FQ89" s="1588"/>
      <c r="FR89" s="1588"/>
      <c r="FS89" s="1588"/>
      <c r="FT89" s="1588"/>
      <c r="FU89" s="1588"/>
      <c r="FV89" s="1588"/>
      <c r="FW89" s="1588"/>
      <c r="FX89" s="1588"/>
      <c r="FY89" s="1588"/>
      <c r="FZ89" s="1588"/>
      <c r="GA89" s="1588"/>
      <c r="GB89" s="1588"/>
      <c r="GC89" s="1588"/>
      <c r="GD89" s="1588"/>
    </row>
    <row r="90" ht="15.75" hidden="1" customHeight="1">
      <c r="A90" s="54">
        <v>1.0</v>
      </c>
      <c r="B90" s="54" t="s">
        <v>1807</v>
      </c>
      <c r="C90" s="54" t="s">
        <v>8</v>
      </c>
      <c r="D90" s="105" t="s">
        <v>2116</v>
      </c>
      <c r="E90" s="105" t="s">
        <v>182</v>
      </c>
      <c r="F90" s="105" t="s">
        <v>183</v>
      </c>
      <c r="G90" s="105" t="s">
        <v>2019</v>
      </c>
      <c r="H90" s="105" t="s">
        <v>2117</v>
      </c>
      <c r="I90" s="105" t="s">
        <v>2118</v>
      </c>
      <c r="J90" s="1448" t="s">
        <v>2119</v>
      </c>
      <c r="K90" s="319">
        <v>7500.0</v>
      </c>
      <c r="L90" s="1774">
        <v>7154.035</v>
      </c>
      <c r="M90" s="247" t="s">
        <v>1815</v>
      </c>
      <c r="N90" s="1642" t="s">
        <v>1755</v>
      </c>
      <c r="O90" s="54"/>
      <c r="P90" s="1851">
        <v>45494.0</v>
      </c>
      <c r="Q90" s="105" t="s">
        <v>2947</v>
      </c>
      <c r="R90" s="105" t="s">
        <v>183</v>
      </c>
      <c r="S90" s="1448" t="s">
        <v>2948</v>
      </c>
      <c r="T90" s="1448" t="s">
        <v>817</v>
      </c>
      <c r="U90" s="54" t="s">
        <v>883</v>
      </c>
      <c r="V90" s="54"/>
      <c r="W90" s="54" t="s">
        <v>884</v>
      </c>
      <c r="X90" s="1545" t="s">
        <v>2949</v>
      </c>
      <c r="Y90" s="1069"/>
      <c r="Z90" s="1545" t="s">
        <v>883</v>
      </c>
      <c r="AA90" s="1545"/>
      <c r="AB90" s="1545"/>
      <c r="AC90" s="104" t="s">
        <v>191</v>
      </c>
      <c r="AD90" s="360" t="s">
        <v>885</v>
      </c>
      <c r="AE90" s="360" t="s">
        <v>2121</v>
      </c>
      <c r="AF90" s="360" t="s">
        <v>2122</v>
      </c>
      <c r="AG90" s="360" t="s">
        <v>885</v>
      </c>
      <c r="AH90" s="360" t="s">
        <v>96</v>
      </c>
      <c r="AI90" s="360" t="s">
        <v>96</v>
      </c>
      <c r="AJ90" s="360" t="s">
        <v>96</v>
      </c>
      <c r="AK90" s="1545">
        <v>0.0</v>
      </c>
      <c r="AL90" s="1817">
        <v>45513.0</v>
      </c>
      <c r="AM90" s="1817">
        <v>45494.0</v>
      </c>
      <c r="AN90" s="1777">
        <f>IF(AM90-AL90&lt;0,0,AM90-AL90)</f>
        <v>0</v>
      </c>
      <c r="AO90" s="1778" t="str">
        <f t="shared" ref="AO90:AP90" si="173">INT(AM90-AL90)&amp;" hari "&amp;HOUR(MOD(AM90-AL90,1))&amp;" jam "&amp;MINUTE(MOD(AM90-AL90,1))&amp;" menit "&amp;SECOND(MOD(AM90-AL90,1))</f>
        <v>-19 hari 0 jam 0 menit 0</v>
      </c>
      <c r="AP90" s="1778" t="str">
        <f t="shared" si="173"/>
        <v>-45494 hari 0 jam 0 menit 0</v>
      </c>
      <c r="AQ90" s="247" t="s">
        <v>872</v>
      </c>
      <c r="AR90" s="821"/>
      <c r="AS90" s="821"/>
      <c r="AT90" s="821"/>
      <c r="AU90" s="255">
        <v>77500.0</v>
      </c>
      <c r="AV90" s="1450"/>
      <c r="AW90" s="821"/>
      <c r="AX90" s="1794"/>
      <c r="AY90" s="1795"/>
      <c r="AZ90" s="225"/>
      <c r="BA90" s="1780">
        <v>45490.0</v>
      </c>
      <c r="BB90" s="1780"/>
      <c r="BC90" s="1780"/>
      <c r="BD90" s="1780"/>
      <c r="BE90" s="1780"/>
      <c r="BF90" s="1645"/>
      <c r="BG90" s="1642"/>
      <c r="BH90" s="1780"/>
      <c r="BI90" s="1642"/>
      <c r="BJ90" s="1642"/>
      <c r="BK90" s="1645">
        <f>BH90-BB90</f>
        <v>0</v>
      </c>
      <c r="BL90" s="1642" t="str">
        <f>INT(BH90-BB90)&amp;" hari "&amp;HOUR(MOD(BH90-BB90,1))&amp;" jam "&amp;MINUTE(MOD(BH90-BB90,1))&amp;" menit "&amp;SECOND(MOD(BH90-BB90,1))</f>
        <v>0 hari 0 jam 0 menit 0</v>
      </c>
      <c r="BM90" s="1780">
        <v>45473.5</v>
      </c>
      <c r="BN90" s="1780">
        <v>45473.65972222222</v>
      </c>
      <c r="BO90" s="1780">
        <v>45473.65972222222</v>
      </c>
      <c r="BP90" s="1789">
        <v>45474.166666666664</v>
      </c>
      <c r="BQ90" s="1645">
        <f>BP90-BM90</f>
        <v>0.6666666667</v>
      </c>
      <c r="BR90" s="1642" t="str">
        <f>INT(BP90-BM90)&amp;" hari "&amp;HOUR(MOD(BP90-BM90,1))&amp;" jam "&amp;MINUTE(MOD(BP90-BM90,1))&amp;" menit "&amp;SECOND(MOD(BP90-BM90,1))</f>
        <v>0 hari 16 jam 0 menit 0</v>
      </c>
      <c r="BS90" s="1645">
        <f>BK90+BQ90</f>
        <v>0.6666666667</v>
      </c>
      <c r="BT90" s="1642" t="str">
        <f>INT(BS90)&amp;" hari "&amp;HOUR(MOD(BS90,1))&amp;" jam "&amp;MINUTE(MOD(BS90,1))&amp;" menit "&amp;SECOND(MOD(BS90,1))</f>
        <v>0 hari 16 jam 0 menit 0</v>
      </c>
      <c r="BU90" s="1642"/>
      <c r="BV90" s="1642"/>
      <c r="BW90" s="1642"/>
      <c r="BX90" s="1642"/>
      <c r="BY90" s="274"/>
      <c r="BZ90" s="274"/>
      <c r="CA90" s="274"/>
      <c r="CB90" s="274"/>
      <c r="CC90" s="105"/>
      <c r="CD90" s="105"/>
      <c r="CE90" s="1781"/>
      <c r="CF90" s="105" t="s">
        <v>2023</v>
      </c>
      <c r="CG90" s="105"/>
      <c r="CH90" s="105"/>
      <c r="CI90" s="105"/>
      <c r="CJ90" s="105"/>
      <c r="CK90" s="105"/>
      <c r="CL90" s="105"/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4"/>
      <c r="CY90" s="104"/>
      <c r="CZ90" s="104"/>
      <c r="DA90" s="1588"/>
      <c r="DB90" s="1588"/>
      <c r="DC90" s="1588"/>
      <c r="DD90" s="1588"/>
      <c r="DE90" s="1588"/>
      <c r="DF90" s="1588"/>
      <c r="DG90" s="1588"/>
      <c r="DH90" s="1588"/>
      <c r="DI90" s="1588"/>
      <c r="DJ90" s="1588"/>
      <c r="DK90" s="1588"/>
      <c r="DL90" s="1588"/>
      <c r="DM90" s="1588"/>
      <c r="DN90" s="1588"/>
      <c r="DO90" s="1588"/>
      <c r="DP90" s="1588"/>
      <c r="DQ90" s="1588"/>
      <c r="DR90" s="1588"/>
      <c r="DS90" s="1588"/>
      <c r="DT90" s="1588"/>
      <c r="DU90" s="1588"/>
      <c r="DV90" s="1588"/>
      <c r="DW90" s="1588"/>
      <c r="DX90" s="1588"/>
      <c r="DY90" s="1588"/>
      <c r="DZ90" s="1588"/>
      <c r="EA90" s="1588"/>
      <c r="EB90" s="1588"/>
      <c r="EC90" s="1588"/>
      <c r="ED90" s="1588"/>
      <c r="EE90" s="1588"/>
      <c r="EF90" s="1588"/>
      <c r="EG90" s="1588"/>
      <c r="EH90" s="1588"/>
      <c r="EI90" s="1588"/>
      <c r="EJ90" s="1588"/>
      <c r="EK90" s="1588"/>
      <c r="EL90" s="1588"/>
      <c r="EM90" s="1588"/>
      <c r="EN90" s="1588"/>
      <c r="EO90" s="1588"/>
      <c r="EP90" s="1588"/>
      <c r="EQ90" s="1588"/>
      <c r="ER90" s="1588"/>
      <c r="ES90" s="1588"/>
      <c r="ET90" s="1588"/>
      <c r="EU90" s="1588"/>
      <c r="EV90" s="1588"/>
      <c r="EW90" s="1588"/>
      <c r="EX90" s="1588"/>
      <c r="EY90" s="1588"/>
      <c r="EZ90" s="1588"/>
      <c r="FA90" s="1588"/>
      <c r="FB90" s="1588"/>
      <c r="FC90" s="1588"/>
      <c r="FD90" s="1588"/>
      <c r="FE90" s="1588"/>
      <c r="FF90" s="1588"/>
      <c r="FG90" s="1588"/>
      <c r="FH90" s="1588"/>
      <c r="FI90" s="1588"/>
      <c r="FJ90" s="1588"/>
      <c r="FK90" s="1588"/>
      <c r="FL90" s="1588"/>
      <c r="FM90" s="1588"/>
      <c r="FN90" s="1588"/>
      <c r="FO90" s="1588"/>
      <c r="FP90" s="1588"/>
      <c r="FQ90" s="1588"/>
      <c r="FR90" s="1588"/>
      <c r="FS90" s="1588"/>
      <c r="FT90" s="1588"/>
      <c r="FU90" s="1588"/>
      <c r="FV90" s="1588"/>
      <c r="FW90" s="1588"/>
      <c r="FX90" s="1588"/>
      <c r="FY90" s="1588"/>
      <c r="FZ90" s="1588"/>
      <c r="GA90" s="1588"/>
      <c r="GB90" s="1588"/>
      <c r="GC90" s="1588"/>
      <c r="GD90" s="1588"/>
    </row>
    <row r="91" ht="15.75" hidden="1" customHeight="1">
      <c r="A91" s="280"/>
      <c r="B91" s="280"/>
      <c r="C91" s="280"/>
      <c r="D91" s="282"/>
      <c r="E91" s="283"/>
      <c r="F91" s="283"/>
      <c r="G91" s="283"/>
      <c r="H91" s="283"/>
      <c r="I91" s="283"/>
      <c r="J91" s="284" t="s">
        <v>111</v>
      </c>
      <c r="K91" s="285">
        <f t="shared" ref="K91:L91" si="174">SUM(K90)</f>
        <v>7500</v>
      </c>
      <c r="L91" s="286">
        <f t="shared" si="174"/>
        <v>7154.035</v>
      </c>
      <c r="M91" s="283"/>
      <c r="N91" s="283"/>
      <c r="O91" s="280"/>
      <c r="P91" s="283"/>
      <c r="Q91" s="283"/>
      <c r="R91" s="283"/>
      <c r="S91" s="289"/>
      <c r="T91" s="289"/>
      <c r="U91" s="280"/>
      <c r="V91" s="280"/>
      <c r="W91" s="280"/>
      <c r="X91" s="280"/>
      <c r="Y91" s="280"/>
      <c r="Z91" s="280"/>
      <c r="AA91" s="280"/>
      <c r="AB91" s="280"/>
      <c r="AC91" s="289"/>
      <c r="AD91" s="280"/>
      <c r="AE91" s="280"/>
      <c r="AF91" s="280"/>
      <c r="AG91" s="280"/>
      <c r="AH91" s="280"/>
      <c r="AI91" s="280"/>
      <c r="AJ91" s="280"/>
      <c r="AK91" s="280"/>
      <c r="AL91" s="280"/>
      <c r="AM91" s="280"/>
      <c r="AN91" s="280"/>
      <c r="AO91" s="280"/>
      <c r="AP91" s="280"/>
      <c r="AQ91" s="283"/>
      <c r="AR91" s="292"/>
      <c r="AS91" s="292"/>
      <c r="AT91" s="292"/>
      <c r="AU91" s="292"/>
      <c r="AV91" s="293"/>
      <c r="AW91" s="292"/>
      <c r="AX91" s="285"/>
      <c r="AY91" s="288"/>
      <c r="AZ91" s="292"/>
      <c r="BA91" s="292"/>
      <c r="BB91" s="1780"/>
      <c r="BC91" s="1780"/>
      <c r="BD91" s="1780"/>
      <c r="BE91" s="1780"/>
      <c r="BF91" s="293"/>
      <c r="BG91" s="292"/>
      <c r="BH91" s="1780"/>
      <c r="BI91" s="1792"/>
      <c r="BJ91" s="1792"/>
      <c r="BK91" s="292"/>
      <c r="BL91" s="1792"/>
      <c r="BM91" s="292"/>
      <c r="BN91" s="292"/>
      <c r="BO91" s="292"/>
      <c r="BP91" s="292"/>
      <c r="BQ91" s="292"/>
      <c r="BR91" s="292"/>
      <c r="BS91" s="292"/>
      <c r="BT91" s="292"/>
      <c r="BU91" s="292"/>
      <c r="BV91" s="292"/>
      <c r="BW91" s="292"/>
      <c r="BX91" s="292"/>
      <c r="BY91" s="292"/>
      <c r="BZ91" s="292"/>
      <c r="CA91" s="292"/>
      <c r="CB91" s="292"/>
      <c r="CC91" s="280"/>
      <c r="CD91" s="289"/>
      <c r="CE91" s="280"/>
      <c r="CF91" s="280"/>
      <c r="CG91" s="289"/>
      <c r="CH91" s="289"/>
      <c r="CI91" s="289"/>
      <c r="CJ91" s="280"/>
      <c r="CK91" s="289"/>
      <c r="CL91" s="289"/>
      <c r="CM91" s="289"/>
      <c r="CN91" s="289"/>
      <c r="CO91" s="280"/>
      <c r="CP91" s="289"/>
      <c r="CQ91" s="289"/>
      <c r="CR91" s="289"/>
      <c r="CS91" s="280"/>
      <c r="CT91" s="289"/>
      <c r="CU91" s="289"/>
      <c r="CV91" s="289"/>
      <c r="CW91" s="280"/>
      <c r="CX91" s="280"/>
      <c r="CY91" s="280"/>
      <c r="CZ91" s="280"/>
      <c r="DA91" s="1588"/>
      <c r="DB91" s="1588"/>
      <c r="DC91" s="1588"/>
      <c r="DD91" s="1588"/>
      <c r="DE91" s="1588"/>
      <c r="DF91" s="1588"/>
      <c r="DG91" s="1588"/>
      <c r="DH91" s="1588"/>
      <c r="DI91" s="1588"/>
      <c r="DJ91" s="1588"/>
      <c r="DK91" s="1588"/>
      <c r="DL91" s="1588"/>
      <c r="DM91" s="1588"/>
      <c r="DN91" s="1588"/>
      <c r="DO91" s="1588"/>
      <c r="DP91" s="1588"/>
      <c r="DQ91" s="1588"/>
      <c r="DR91" s="1588"/>
      <c r="DS91" s="1588"/>
      <c r="DT91" s="1588"/>
      <c r="DU91" s="1588"/>
      <c r="DV91" s="1588"/>
      <c r="DW91" s="1588"/>
      <c r="DX91" s="1588"/>
      <c r="DY91" s="1588"/>
      <c r="DZ91" s="1588"/>
      <c r="EA91" s="1588"/>
      <c r="EB91" s="1588"/>
      <c r="EC91" s="1588"/>
      <c r="ED91" s="1588"/>
      <c r="EE91" s="1588"/>
      <c r="EF91" s="1588"/>
      <c r="EG91" s="1588"/>
      <c r="EH91" s="1588"/>
      <c r="EI91" s="1588"/>
      <c r="EJ91" s="1588"/>
      <c r="EK91" s="1588"/>
      <c r="EL91" s="1588"/>
      <c r="EM91" s="1588"/>
      <c r="EN91" s="1588"/>
      <c r="EO91" s="1588"/>
      <c r="EP91" s="1588"/>
      <c r="EQ91" s="1588"/>
      <c r="ER91" s="1588"/>
      <c r="ES91" s="1588"/>
      <c r="ET91" s="1588"/>
      <c r="EU91" s="1588"/>
      <c r="EV91" s="1588"/>
      <c r="EW91" s="1588"/>
      <c r="EX91" s="1588"/>
      <c r="EY91" s="1588"/>
      <c r="EZ91" s="1588"/>
      <c r="FA91" s="1588"/>
      <c r="FB91" s="1588"/>
      <c r="FC91" s="1588"/>
      <c r="FD91" s="1588"/>
      <c r="FE91" s="1588"/>
      <c r="FF91" s="1588"/>
      <c r="FG91" s="1588"/>
      <c r="FH91" s="1588"/>
      <c r="FI91" s="1588"/>
      <c r="FJ91" s="1588"/>
      <c r="FK91" s="1588"/>
      <c r="FL91" s="1588"/>
      <c r="FM91" s="1588"/>
      <c r="FN91" s="1588"/>
      <c r="FO91" s="1588"/>
      <c r="FP91" s="1588"/>
      <c r="FQ91" s="1588"/>
      <c r="FR91" s="1588"/>
      <c r="FS91" s="1588"/>
      <c r="FT91" s="1588"/>
      <c r="FU91" s="1588"/>
      <c r="FV91" s="1588"/>
      <c r="FW91" s="1588"/>
      <c r="FX91" s="1588"/>
      <c r="FY91" s="1588"/>
      <c r="FZ91" s="1588"/>
      <c r="GA91" s="1588"/>
      <c r="GB91" s="1588"/>
      <c r="GC91" s="1588"/>
      <c r="GD91" s="1588"/>
    </row>
    <row r="92" ht="15.75" hidden="1" customHeight="1">
      <c r="A92" s="54">
        <v>1.0</v>
      </c>
      <c r="B92" s="54" t="s">
        <v>1807</v>
      </c>
      <c r="C92" s="54" t="s">
        <v>8</v>
      </c>
      <c r="D92" s="103" t="s">
        <v>2123</v>
      </c>
      <c r="E92" s="104" t="s">
        <v>2063</v>
      </c>
      <c r="F92" s="104" t="s">
        <v>183</v>
      </c>
      <c r="G92" s="105" t="s">
        <v>2019</v>
      </c>
      <c r="H92" s="1448" t="s">
        <v>2124</v>
      </c>
      <c r="I92" s="105" t="s">
        <v>2125</v>
      </c>
      <c r="J92" s="1839" t="s">
        <v>2126</v>
      </c>
      <c r="K92" s="319">
        <v>8300.0</v>
      </c>
      <c r="L92" s="1774">
        <v>8301.697</v>
      </c>
      <c r="M92" s="247" t="s">
        <v>1815</v>
      </c>
      <c r="N92" s="1642" t="s">
        <v>1755</v>
      </c>
      <c r="O92" s="54"/>
      <c r="P92" s="1851">
        <v>45490.0</v>
      </c>
      <c r="Q92" s="105" t="s">
        <v>2947</v>
      </c>
      <c r="R92" s="105" t="s">
        <v>2022</v>
      </c>
      <c r="S92" s="1448" t="s">
        <v>2127</v>
      </c>
      <c r="T92" s="1448" t="s">
        <v>817</v>
      </c>
      <c r="U92" s="54" t="s">
        <v>883</v>
      </c>
      <c r="V92" s="54" t="s">
        <v>883</v>
      </c>
      <c r="W92" s="54" t="s">
        <v>884</v>
      </c>
      <c r="X92" s="1545" t="s">
        <v>142</v>
      </c>
      <c r="Y92" s="54"/>
      <c r="Z92" s="1545" t="s">
        <v>883</v>
      </c>
      <c r="AA92" s="1545" t="s">
        <v>883</v>
      </c>
      <c r="AB92" s="1545"/>
      <c r="AC92" s="104" t="s">
        <v>191</v>
      </c>
      <c r="AD92" s="360" t="s">
        <v>192</v>
      </c>
      <c r="AE92" s="360">
        <v>1043635.0</v>
      </c>
      <c r="AF92" s="360">
        <v>1085172.0</v>
      </c>
      <c r="AG92" s="1783">
        <v>0.5</v>
      </c>
      <c r="AH92" s="360" t="s">
        <v>2890</v>
      </c>
      <c r="AI92" s="360" t="s">
        <v>96</v>
      </c>
      <c r="AJ92" s="360" t="s">
        <v>96</v>
      </c>
      <c r="AK92" s="1069">
        <v>4.3302843E9</v>
      </c>
      <c r="AL92" s="1793">
        <v>45486.0</v>
      </c>
      <c r="AM92" s="1793">
        <v>45490.0</v>
      </c>
      <c r="AN92" s="1777">
        <f t="shared" ref="AN92:AN98" si="176">IF(AM92-AL92&lt;0,0,AM92-AL92)</f>
        <v>4</v>
      </c>
      <c r="AO92" s="1778" t="str">
        <f t="shared" ref="AO92:AP92" si="175">INT(AM92-AL92)&amp;" hari "&amp;HOUR(MOD(AM92-AL92,1))&amp;" jam "&amp;MINUTE(MOD(AM92-AL92,1))&amp;" menit "&amp;SECOND(MOD(AM92-AL92,1))</f>
        <v>4 hari 0 jam 0 menit 0</v>
      </c>
      <c r="AP92" s="1778" t="str">
        <f t="shared" si="175"/>
        <v>-45486 hari 0 jam 0 menit 0</v>
      </c>
      <c r="AQ92" s="1448" t="s">
        <v>872</v>
      </c>
      <c r="AR92" s="303" t="s">
        <v>2880</v>
      </c>
      <c r="AS92" s="1405"/>
      <c r="AT92" s="1405"/>
      <c r="AU92" s="255">
        <v>77500.0</v>
      </c>
      <c r="AV92" s="101" t="s">
        <v>194</v>
      </c>
      <c r="AW92" s="1405">
        <v>3.0E7</v>
      </c>
      <c r="AX92" s="1794"/>
      <c r="AY92" s="1795"/>
      <c r="AZ92" s="223"/>
      <c r="BA92" s="1780">
        <v>45485.0</v>
      </c>
      <c r="BB92" s="1780">
        <v>45488.743055555555</v>
      </c>
      <c r="BC92" s="1780">
        <v>45490.28125</v>
      </c>
      <c r="BD92" s="1780">
        <v>45490.631944444445</v>
      </c>
      <c r="BE92" s="1780">
        <v>45490.98611111111</v>
      </c>
      <c r="BF92" s="1645">
        <f t="shared" ref="BF92:BF98" si="178">BE92-BB92</f>
        <v>2.243055556</v>
      </c>
      <c r="BG92" s="1642" t="str">
        <f t="shared" ref="BG92:BG98" si="179">INT(BE92-BB92)&amp;" hari "&amp;HOUR(MOD(BE92-BB92,1))&amp;" jam "&amp;MINUTE(MOD(BE92-BB92,1))&amp;" menit "&amp;SECOND(MOD(BE92-BB92,1))</f>
        <v>2 hari 5 jam 50 menit 0</v>
      </c>
      <c r="BH92" s="1780">
        <v>45491.722916666666</v>
      </c>
      <c r="BI92" s="1645">
        <f t="shared" ref="BI92:BI98" si="180">BH92-BE92</f>
        <v>0.7368055556</v>
      </c>
      <c r="BJ92" s="1642" t="str">
        <f t="shared" ref="BJ92:BJ98" si="181">INT(BH92-BE92)&amp;" hari "&amp;HOUR(MOD(BH92-BE92,1))&amp;" jam "&amp;MINUTE(MOD(BH92-BE92,1))&amp;" menit "&amp;SECOND(MOD(BH92-BE92,1))</f>
        <v>0 hari 17 jam 41 menit 0</v>
      </c>
      <c r="BK92" s="1645">
        <f t="shared" ref="BK92:BK98" si="182">BH92-BB92</f>
        <v>2.979861111</v>
      </c>
      <c r="BL92" s="1642" t="str">
        <f t="shared" ref="BL92:BL98" si="183">INT(BH92-BB92)&amp;" hari "&amp;HOUR(MOD(BH92-BB92,1))&amp;" jam "&amp;MINUTE(MOD(BH92-BB92,1))&amp;" menit "&amp;SECOND(MOD(BH92-BB92,1))</f>
        <v>2 hari 23 jam 31 menit 0</v>
      </c>
      <c r="BM92" s="1780">
        <v>45495.1875</v>
      </c>
      <c r="BN92" s="1780">
        <v>45496.54861111111</v>
      </c>
      <c r="BO92" s="1780">
        <v>45496.54861111111</v>
      </c>
      <c r="BP92" s="1780">
        <v>45496.9375</v>
      </c>
      <c r="BQ92" s="1645">
        <f t="shared" ref="BQ92:BQ98" si="184">BP92-BM92</f>
        <v>1.75</v>
      </c>
      <c r="BR92" s="1642" t="str">
        <f t="shared" ref="BR92:BR98" si="185">INT(BP92-BM92)&amp;" hari "&amp;HOUR(MOD(BP92-BM92,1))&amp;" jam "&amp;MINUTE(MOD(BP92-BM92,1))&amp;" menit "&amp;SECOND(MOD(BP92-BM92,1))</f>
        <v>1 hari 18 jam 0 menit 0</v>
      </c>
      <c r="BS92" s="1645">
        <f t="shared" ref="BS92:BS98" si="186">BK92+BQ92</f>
        <v>4.729861111</v>
      </c>
      <c r="BT92" s="1642" t="str">
        <f t="shared" ref="BT92:BT98" si="187">INT(BS92)&amp;" hari "&amp;HOUR(MOD(BS92,1))&amp;" jam "&amp;MINUTE(MOD(BS92,1))&amp;" menit "&amp;SECOND(MOD(BS92,1))</f>
        <v>4 hari 17 jam 31 menit 0</v>
      </c>
      <c r="BU92" s="1642"/>
      <c r="BV92" s="1642"/>
      <c r="BW92" s="1642"/>
      <c r="BX92" s="1642"/>
      <c r="BY92" s="1852" t="s">
        <v>359</v>
      </c>
      <c r="BZ92" s="1619"/>
      <c r="CA92" s="1619"/>
      <c r="CB92" s="1619"/>
      <c r="CC92" s="105"/>
      <c r="CD92" s="105"/>
      <c r="CE92" s="1781"/>
      <c r="CF92" s="105" t="s">
        <v>2023</v>
      </c>
      <c r="CG92" s="105" t="s">
        <v>193</v>
      </c>
      <c r="CH92" s="105" t="s">
        <v>193</v>
      </c>
      <c r="CI92" s="105" t="s">
        <v>193</v>
      </c>
      <c r="CJ92" s="105" t="s">
        <v>193</v>
      </c>
      <c r="CK92" s="105" t="s">
        <v>193</v>
      </c>
      <c r="CL92" s="105" t="s">
        <v>193</v>
      </c>
      <c r="CM92" s="105" t="s">
        <v>193</v>
      </c>
      <c r="CN92" s="105" t="s">
        <v>193</v>
      </c>
      <c r="CO92" s="105"/>
      <c r="CP92" s="105"/>
      <c r="CQ92" s="105"/>
      <c r="CR92" s="105"/>
      <c r="CS92" s="105"/>
      <c r="CT92" s="105"/>
      <c r="CU92" s="105" t="s">
        <v>193</v>
      </c>
      <c r="CV92" s="105" t="s">
        <v>193</v>
      </c>
      <c r="CW92" s="105" t="s">
        <v>193</v>
      </c>
      <c r="CX92" s="105" t="s">
        <v>193</v>
      </c>
      <c r="CY92" s="105" t="s">
        <v>193</v>
      </c>
      <c r="CZ92" s="105" t="s">
        <v>193</v>
      </c>
      <c r="DA92" s="1588"/>
      <c r="DB92" s="1588"/>
      <c r="DC92" s="1588"/>
      <c r="DD92" s="1588"/>
      <c r="DE92" s="1588"/>
      <c r="DF92" s="1588"/>
      <c r="DG92" s="1588"/>
      <c r="DH92" s="1588"/>
      <c r="DI92" s="1588"/>
      <c r="DJ92" s="1588"/>
      <c r="DK92" s="1588"/>
      <c r="DL92" s="1588"/>
      <c r="DM92" s="1588"/>
      <c r="DN92" s="1588"/>
      <c r="DO92" s="1588"/>
      <c r="DP92" s="1588"/>
      <c r="DQ92" s="1588"/>
      <c r="DR92" s="1588"/>
      <c r="DS92" s="1588"/>
      <c r="DT92" s="1588"/>
      <c r="DU92" s="1588"/>
      <c r="DV92" s="1588"/>
      <c r="DW92" s="1588"/>
      <c r="DX92" s="1588"/>
      <c r="DY92" s="1588"/>
      <c r="DZ92" s="1588"/>
      <c r="EA92" s="1588"/>
      <c r="EB92" s="1588"/>
      <c r="EC92" s="1588"/>
      <c r="ED92" s="1588"/>
      <c r="EE92" s="1588"/>
      <c r="EF92" s="1588"/>
      <c r="EG92" s="1588"/>
      <c r="EH92" s="1588"/>
      <c r="EI92" s="1588"/>
      <c r="EJ92" s="1588"/>
      <c r="EK92" s="1588"/>
      <c r="EL92" s="1588"/>
      <c r="EM92" s="1588"/>
      <c r="EN92" s="1588"/>
      <c r="EO92" s="1588"/>
      <c r="EP92" s="1588"/>
      <c r="EQ92" s="1588"/>
      <c r="ER92" s="1588"/>
      <c r="ES92" s="1588"/>
      <c r="ET92" s="1588"/>
      <c r="EU92" s="1588"/>
      <c r="EV92" s="1588"/>
      <c r="EW92" s="1588"/>
      <c r="EX92" s="1588"/>
      <c r="EY92" s="1588"/>
      <c r="EZ92" s="1588"/>
      <c r="FA92" s="1588"/>
      <c r="FB92" s="1588"/>
      <c r="FC92" s="1588"/>
      <c r="FD92" s="1588"/>
      <c r="FE92" s="1588"/>
      <c r="FF92" s="1588"/>
      <c r="FG92" s="1588"/>
      <c r="FH92" s="1588"/>
      <c r="FI92" s="1588"/>
      <c r="FJ92" s="1588"/>
      <c r="FK92" s="1588"/>
      <c r="FL92" s="1588"/>
      <c r="FM92" s="1588"/>
      <c r="FN92" s="1588"/>
      <c r="FO92" s="1588"/>
      <c r="FP92" s="1588"/>
      <c r="FQ92" s="1588"/>
      <c r="FR92" s="1588"/>
      <c r="FS92" s="1588"/>
      <c r="FT92" s="1588"/>
      <c r="FU92" s="1588"/>
      <c r="FV92" s="1588"/>
      <c r="FW92" s="1588"/>
      <c r="FX92" s="1588"/>
      <c r="FY92" s="1588"/>
      <c r="FZ92" s="1588"/>
      <c r="GA92" s="1588"/>
      <c r="GB92" s="1588"/>
      <c r="GC92" s="1588"/>
      <c r="GD92" s="1588"/>
    </row>
    <row r="93" ht="15.75" hidden="1" customHeight="1">
      <c r="A93" s="54">
        <v>2.0</v>
      </c>
      <c r="B93" s="54" t="s">
        <v>1807</v>
      </c>
      <c r="C93" s="54" t="s">
        <v>8</v>
      </c>
      <c r="D93" s="103" t="s">
        <v>2123</v>
      </c>
      <c r="E93" s="104" t="s">
        <v>2063</v>
      </c>
      <c r="F93" s="104" t="s">
        <v>183</v>
      </c>
      <c r="G93" s="105" t="s">
        <v>2019</v>
      </c>
      <c r="H93" s="1448" t="s">
        <v>2124</v>
      </c>
      <c r="I93" s="105" t="s">
        <v>2129</v>
      </c>
      <c r="J93" s="1839" t="s">
        <v>2130</v>
      </c>
      <c r="K93" s="319">
        <v>8300.0</v>
      </c>
      <c r="L93" s="1774">
        <v>8340.041</v>
      </c>
      <c r="M93" s="247" t="s">
        <v>1815</v>
      </c>
      <c r="N93" s="1642" t="s">
        <v>1755</v>
      </c>
      <c r="O93" s="54"/>
      <c r="P93" s="1851">
        <v>45496.0</v>
      </c>
      <c r="Q93" s="105" t="s">
        <v>2947</v>
      </c>
      <c r="R93" s="105" t="s">
        <v>2022</v>
      </c>
      <c r="S93" s="1448" t="s">
        <v>2127</v>
      </c>
      <c r="T93" s="1448" t="s">
        <v>817</v>
      </c>
      <c r="U93" s="54" t="s">
        <v>883</v>
      </c>
      <c r="V93" s="54" t="s">
        <v>883</v>
      </c>
      <c r="W93" s="54" t="s">
        <v>884</v>
      </c>
      <c r="X93" s="1545" t="s">
        <v>142</v>
      </c>
      <c r="Y93" s="54"/>
      <c r="Z93" s="1545" t="s">
        <v>883</v>
      </c>
      <c r="AA93" s="1545" t="s">
        <v>883</v>
      </c>
      <c r="AB93" s="1545"/>
      <c r="AC93" s="104" t="s">
        <v>191</v>
      </c>
      <c r="AD93" s="360" t="s">
        <v>192</v>
      </c>
      <c r="AE93" s="360">
        <v>1045245.0</v>
      </c>
      <c r="AF93" s="360">
        <v>1086219.0</v>
      </c>
      <c r="AG93" s="1783">
        <v>0.5</v>
      </c>
      <c r="AH93" s="360" t="s">
        <v>2890</v>
      </c>
      <c r="AI93" s="360" t="s">
        <v>96</v>
      </c>
      <c r="AJ93" s="360" t="s">
        <v>96</v>
      </c>
      <c r="AK93" s="1069">
        <v>4.3302843E9</v>
      </c>
      <c r="AL93" s="1793">
        <v>45486.0</v>
      </c>
      <c r="AM93" s="1793">
        <v>45496.0</v>
      </c>
      <c r="AN93" s="1777">
        <f t="shared" si="176"/>
        <v>10</v>
      </c>
      <c r="AO93" s="1778" t="str">
        <f t="shared" ref="AO93:AP93" si="177">INT(AM93-AL93)&amp;" hari "&amp;HOUR(MOD(AM93-AL93,1))&amp;" jam "&amp;MINUTE(MOD(AM93-AL93,1))&amp;" menit "&amp;SECOND(MOD(AM93-AL93,1))</f>
        <v>10 hari 0 jam 0 menit 0</v>
      </c>
      <c r="AP93" s="1778" t="str">
        <f t="shared" si="177"/>
        <v>-45486 hari 0 jam 0 menit 0</v>
      </c>
      <c r="AQ93" s="1448" t="s">
        <v>872</v>
      </c>
      <c r="AR93" s="303" t="s">
        <v>2880</v>
      </c>
      <c r="AS93" s="1405"/>
      <c r="AT93" s="1405"/>
      <c r="AU93" s="255">
        <v>77500.0</v>
      </c>
      <c r="AV93" s="101" t="s">
        <v>194</v>
      </c>
      <c r="AW93" s="1405">
        <v>3.0E7</v>
      </c>
      <c r="AX93" s="1794"/>
      <c r="AY93" s="1795"/>
      <c r="AZ93" s="223"/>
      <c r="BA93" s="1780">
        <v>45485.0</v>
      </c>
      <c r="BB93" s="1780">
        <v>45492.569444444445</v>
      </c>
      <c r="BC93" s="1780">
        <v>45495.46875</v>
      </c>
      <c r="BD93" s="1780">
        <v>45495.80902777778</v>
      </c>
      <c r="BE93" s="1780">
        <v>45496.166666666664</v>
      </c>
      <c r="BF93" s="1645">
        <f t="shared" si="178"/>
        <v>3.597222222</v>
      </c>
      <c r="BG93" s="1642" t="str">
        <f t="shared" si="179"/>
        <v>3 hari 14 jam 20 menit 0</v>
      </c>
      <c r="BH93" s="1780">
        <v>45496.61597222222</v>
      </c>
      <c r="BI93" s="1645">
        <f t="shared" si="180"/>
        <v>0.4493055556</v>
      </c>
      <c r="BJ93" s="1642" t="str">
        <f t="shared" si="181"/>
        <v>0 hari 10 jam 47 menit 0</v>
      </c>
      <c r="BK93" s="1645">
        <f t="shared" si="182"/>
        <v>4.046527778</v>
      </c>
      <c r="BL93" s="1642" t="str">
        <f t="shared" si="183"/>
        <v>4 hari 1 jam 7 menit 0</v>
      </c>
      <c r="BM93" s="1780">
        <v>45497.92361111111</v>
      </c>
      <c r="BN93" s="1780">
        <v>45497.92361111111</v>
      </c>
      <c r="BO93" s="1780">
        <v>45497.92361111111</v>
      </c>
      <c r="BP93" s="1780">
        <v>45498.36111111111</v>
      </c>
      <c r="BQ93" s="1645">
        <f t="shared" si="184"/>
        <v>0.4375</v>
      </c>
      <c r="BR93" s="1642" t="str">
        <f t="shared" si="185"/>
        <v>0 hari 10 jam 30 menit 0</v>
      </c>
      <c r="BS93" s="1645">
        <f t="shared" si="186"/>
        <v>4.484027778</v>
      </c>
      <c r="BT93" s="1642" t="str">
        <f t="shared" si="187"/>
        <v>4 hari 11 jam 37 menit 0</v>
      </c>
      <c r="BU93" s="1642"/>
      <c r="BV93" s="1642"/>
      <c r="BW93" s="1642"/>
      <c r="BX93" s="1642"/>
      <c r="BY93" s="1852" t="s">
        <v>359</v>
      </c>
      <c r="BZ93" s="1619"/>
      <c r="CA93" s="1619"/>
      <c r="CB93" s="1619"/>
      <c r="CC93" s="105"/>
      <c r="CD93" s="105"/>
      <c r="CE93" s="1781"/>
      <c r="CF93" s="105" t="s">
        <v>2023</v>
      </c>
      <c r="CG93" s="105" t="s">
        <v>193</v>
      </c>
      <c r="CH93" s="105" t="s">
        <v>193</v>
      </c>
      <c r="CI93" s="105" t="s">
        <v>193</v>
      </c>
      <c r="CJ93" s="105" t="s">
        <v>193</v>
      </c>
      <c r="CK93" s="105" t="s">
        <v>193</v>
      </c>
      <c r="CL93" s="105" t="s">
        <v>193</v>
      </c>
      <c r="CM93" s="105" t="s">
        <v>193</v>
      </c>
      <c r="CN93" s="105" t="s">
        <v>193</v>
      </c>
      <c r="CO93" s="105"/>
      <c r="CP93" s="105"/>
      <c r="CQ93" s="105"/>
      <c r="CR93" s="105"/>
      <c r="CS93" s="105"/>
      <c r="CT93" s="105"/>
      <c r="CU93" s="105" t="s">
        <v>193</v>
      </c>
      <c r="CV93" s="105" t="s">
        <v>193</v>
      </c>
      <c r="CW93" s="105" t="s">
        <v>193</v>
      </c>
      <c r="CX93" s="105" t="s">
        <v>193</v>
      </c>
      <c r="CY93" s="105" t="s">
        <v>193</v>
      </c>
      <c r="CZ93" s="105" t="s">
        <v>193</v>
      </c>
      <c r="DA93" s="1588"/>
      <c r="DB93" s="1588"/>
      <c r="DC93" s="1588"/>
      <c r="DD93" s="1588"/>
      <c r="DE93" s="1588"/>
      <c r="DF93" s="1588"/>
      <c r="DG93" s="1588"/>
      <c r="DH93" s="1588"/>
      <c r="DI93" s="1588"/>
      <c r="DJ93" s="1588"/>
      <c r="DK93" s="1588"/>
      <c r="DL93" s="1588"/>
      <c r="DM93" s="1588"/>
      <c r="DN93" s="1588"/>
      <c r="DO93" s="1588"/>
      <c r="DP93" s="1588"/>
      <c r="DQ93" s="1588"/>
      <c r="DR93" s="1588"/>
      <c r="DS93" s="1588"/>
      <c r="DT93" s="1588"/>
      <c r="DU93" s="1588"/>
      <c r="DV93" s="1588"/>
      <c r="DW93" s="1588"/>
      <c r="DX93" s="1588"/>
      <c r="DY93" s="1588"/>
      <c r="DZ93" s="1588"/>
      <c r="EA93" s="1588"/>
      <c r="EB93" s="1588"/>
      <c r="EC93" s="1588"/>
      <c r="ED93" s="1588"/>
      <c r="EE93" s="1588"/>
      <c r="EF93" s="1588"/>
      <c r="EG93" s="1588"/>
      <c r="EH93" s="1588"/>
      <c r="EI93" s="1588"/>
      <c r="EJ93" s="1588"/>
      <c r="EK93" s="1588"/>
      <c r="EL93" s="1588"/>
      <c r="EM93" s="1588"/>
      <c r="EN93" s="1588"/>
      <c r="EO93" s="1588"/>
      <c r="EP93" s="1588"/>
      <c r="EQ93" s="1588"/>
      <c r="ER93" s="1588"/>
      <c r="ES93" s="1588"/>
      <c r="ET93" s="1588"/>
      <c r="EU93" s="1588"/>
      <c r="EV93" s="1588"/>
      <c r="EW93" s="1588"/>
      <c r="EX93" s="1588"/>
      <c r="EY93" s="1588"/>
      <c r="EZ93" s="1588"/>
      <c r="FA93" s="1588"/>
      <c r="FB93" s="1588"/>
      <c r="FC93" s="1588"/>
      <c r="FD93" s="1588"/>
      <c r="FE93" s="1588"/>
      <c r="FF93" s="1588"/>
      <c r="FG93" s="1588"/>
      <c r="FH93" s="1588"/>
      <c r="FI93" s="1588"/>
      <c r="FJ93" s="1588"/>
      <c r="FK93" s="1588"/>
      <c r="FL93" s="1588"/>
      <c r="FM93" s="1588"/>
      <c r="FN93" s="1588"/>
      <c r="FO93" s="1588"/>
      <c r="FP93" s="1588"/>
      <c r="FQ93" s="1588"/>
      <c r="FR93" s="1588"/>
      <c r="FS93" s="1588"/>
      <c r="FT93" s="1588"/>
      <c r="FU93" s="1588"/>
      <c r="FV93" s="1588"/>
      <c r="FW93" s="1588"/>
      <c r="FX93" s="1588"/>
      <c r="FY93" s="1588"/>
      <c r="FZ93" s="1588"/>
      <c r="GA93" s="1588"/>
      <c r="GB93" s="1588"/>
      <c r="GC93" s="1588"/>
      <c r="GD93" s="1588"/>
    </row>
    <row r="94" ht="15.75" hidden="1" customHeight="1">
      <c r="A94" s="54">
        <v>3.0</v>
      </c>
      <c r="B94" s="54" t="s">
        <v>1807</v>
      </c>
      <c r="C94" s="54" t="s">
        <v>8</v>
      </c>
      <c r="D94" s="103" t="s">
        <v>2123</v>
      </c>
      <c r="E94" s="104" t="s">
        <v>2063</v>
      </c>
      <c r="F94" s="104" t="s">
        <v>183</v>
      </c>
      <c r="G94" s="105" t="s">
        <v>2019</v>
      </c>
      <c r="H94" s="1448" t="s">
        <v>2124</v>
      </c>
      <c r="I94" s="105" t="s">
        <v>2131</v>
      </c>
      <c r="J94" s="1448" t="s">
        <v>2107</v>
      </c>
      <c r="K94" s="319">
        <v>9000.0</v>
      </c>
      <c r="L94" s="1774">
        <v>9001.838</v>
      </c>
      <c r="M94" s="247" t="s">
        <v>1815</v>
      </c>
      <c r="N94" s="1642" t="s">
        <v>1755</v>
      </c>
      <c r="O94" s="54"/>
      <c r="P94" s="1851">
        <v>45492.0</v>
      </c>
      <c r="Q94" s="105" t="s">
        <v>2947</v>
      </c>
      <c r="R94" s="105" t="s">
        <v>2022</v>
      </c>
      <c r="S94" s="1448" t="s">
        <v>2127</v>
      </c>
      <c r="T94" s="1448" t="s">
        <v>817</v>
      </c>
      <c r="U94" s="54" t="s">
        <v>883</v>
      </c>
      <c r="V94" s="54" t="s">
        <v>883</v>
      </c>
      <c r="W94" s="54" t="s">
        <v>884</v>
      </c>
      <c r="X94" s="1545" t="s">
        <v>142</v>
      </c>
      <c r="Y94" s="1069"/>
      <c r="Z94" s="1545" t="s">
        <v>883</v>
      </c>
      <c r="AA94" s="1545" t="s">
        <v>883</v>
      </c>
      <c r="AB94" s="1545"/>
      <c r="AC94" s="104" t="s">
        <v>191</v>
      </c>
      <c r="AD94" s="360" t="s">
        <v>192</v>
      </c>
      <c r="AE94" s="360">
        <v>1040866.0</v>
      </c>
      <c r="AF94" s="360">
        <v>1082084.0</v>
      </c>
      <c r="AG94" s="1783">
        <v>0.5</v>
      </c>
      <c r="AH94" s="360" t="s">
        <v>2890</v>
      </c>
      <c r="AI94" s="360" t="s">
        <v>96</v>
      </c>
      <c r="AJ94" s="360" t="s">
        <v>96</v>
      </c>
      <c r="AK94" s="1069">
        <v>4.695489E9</v>
      </c>
      <c r="AL94" s="1793">
        <v>45486.0</v>
      </c>
      <c r="AM94" s="1793">
        <v>45492.0</v>
      </c>
      <c r="AN94" s="1777">
        <f t="shared" si="176"/>
        <v>6</v>
      </c>
      <c r="AO94" s="1778" t="str">
        <f t="shared" ref="AO94:AP94" si="188">INT(AM94-AL94)&amp;" hari "&amp;HOUR(MOD(AM94-AL94,1))&amp;" jam "&amp;MINUTE(MOD(AM94-AL94,1))&amp;" menit "&amp;SECOND(MOD(AM94-AL94,1))</f>
        <v>6 hari 0 jam 0 menit 0</v>
      </c>
      <c r="AP94" s="1778" t="str">
        <f t="shared" si="188"/>
        <v>-45486 hari 0 jam 0 menit 0</v>
      </c>
      <c r="AQ94" s="1448" t="s">
        <v>872</v>
      </c>
      <c r="AR94" s="303" t="s">
        <v>2880</v>
      </c>
      <c r="AS94" s="1405"/>
      <c r="AT94" s="1405"/>
      <c r="AU94" s="255">
        <v>77500.0</v>
      </c>
      <c r="AV94" s="101" t="s">
        <v>194</v>
      </c>
      <c r="AW94" s="1405">
        <v>3.0E7</v>
      </c>
      <c r="AX94" s="1794"/>
      <c r="AY94" s="1795"/>
      <c r="AZ94" s="223"/>
      <c r="BA94" s="1780">
        <v>45485.0</v>
      </c>
      <c r="BB94" s="1780">
        <v>45487.75</v>
      </c>
      <c r="BC94" s="1780">
        <v>45491.77777777778</v>
      </c>
      <c r="BD94" s="1780">
        <v>45492.09722222222</v>
      </c>
      <c r="BE94" s="1780">
        <v>45492.89236111111</v>
      </c>
      <c r="BF94" s="1645">
        <f t="shared" si="178"/>
        <v>5.142361111</v>
      </c>
      <c r="BG94" s="1642" t="str">
        <f t="shared" si="179"/>
        <v>5 hari 3 jam 25 menit 0</v>
      </c>
      <c r="BH94" s="1780">
        <v>45493.28125</v>
      </c>
      <c r="BI94" s="1645">
        <f t="shared" si="180"/>
        <v>0.3888888889</v>
      </c>
      <c r="BJ94" s="1642" t="str">
        <f t="shared" si="181"/>
        <v>0 hari 9 jam 20 menit 0</v>
      </c>
      <c r="BK94" s="1645">
        <f t="shared" si="182"/>
        <v>5.53125</v>
      </c>
      <c r="BL94" s="1642" t="str">
        <f t="shared" si="183"/>
        <v>5 hari 12 jam 45 menit 0</v>
      </c>
      <c r="BM94" s="1780">
        <v>45495.208333333336</v>
      </c>
      <c r="BN94" s="1780">
        <v>45495.916666666664</v>
      </c>
      <c r="BO94" s="1780">
        <v>45496.0625</v>
      </c>
      <c r="BP94" s="1780">
        <v>45496.51388888889</v>
      </c>
      <c r="BQ94" s="1645">
        <f t="shared" si="184"/>
        <v>1.305555556</v>
      </c>
      <c r="BR94" s="1642" t="str">
        <f t="shared" si="185"/>
        <v>1 hari 7 jam 20 menit 0</v>
      </c>
      <c r="BS94" s="1645">
        <f t="shared" si="186"/>
        <v>6.836805556</v>
      </c>
      <c r="BT94" s="1642" t="str">
        <f t="shared" si="187"/>
        <v>6 hari 20 jam 5 menit 0</v>
      </c>
      <c r="BU94" s="1642"/>
      <c r="BV94" s="1642"/>
      <c r="BW94" s="1642"/>
      <c r="BX94" s="1642"/>
      <c r="BY94" s="1852" t="s">
        <v>359</v>
      </c>
      <c r="BZ94" s="1619"/>
      <c r="CA94" s="1619"/>
      <c r="CB94" s="1619"/>
      <c r="CC94" s="105"/>
      <c r="CD94" s="105"/>
      <c r="CE94" s="1781"/>
      <c r="CF94" s="105" t="s">
        <v>2023</v>
      </c>
      <c r="CG94" s="105" t="s">
        <v>193</v>
      </c>
      <c r="CH94" s="105" t="s">
        <v>193</v>
      </c>
      <c r="CI94" s="105" t="s">
        <v>193</v>
      </c>
      <c r="CJ94" s="105" t="s">
        <v>193</v>
      </c>
      <c r="CK94" s="105" t="s">
        <v>193</v>
      </c>
      <c r="CL94" s="105" t="s">
        <v>193</v>
      </c>
      <c r="CM94" s="105" t="s">
        <v>193</v>
      </c>
      <c r="CN94" s="105" t="s">
        <v>193</v>
      </c>
      <c r="CO94" s="105"/>
      <c r="CP94" s="105"/>
      <c r="CQ94" s="105"/>
      <c r="CR94" s="105"/>
      <c r="CS94" s="105"/>
      <c r="CT94" s="105"/>
      <c r="CU94" s="105" t="s">
        <v>193</v>
      </c>
      <c r="CV94" s="105" t="s">
        <v>193</v>
      </c>
      <c r="CW94" s="105" t="s">
        <v>193</v>
      </c>
      <c r="CX94" s="105" t="s">
        <v>193</v>
      </c>
      <c r="CY94" s="105" t="s">
        <v>193</v>
      </c>
      <c r="CZ94" s="105" t="s">
        <v>193</v>
      </c>
      <c r="DA94" s="1588"/>
      <c r="DB94" s="1588"/>
      <c r="DC94" s="1588"/>
      <c r="DD94" s="1588"/>
      <c r="DE94" s="1588"/>
      <c r="DF94" s="1588"/>
      <c r="DG94" s="1588"/>
      <c r="DH94" s="1588"/>
      <c r="DI94" s="1588"/>
      <c r="DJ94" s="1588"/>
      <c r="DK94" s="1588"/>
      <c r="DL94" s="1588"/>
      <c r="DM94" s="1588"/>
      <c r="DN94" s="1588"/>
      <c r="DO94" s="1588"/>
      <c r="DP94" s="1588"/>
      <c r="DQ94" s="1588"/>
      <c r="DR94" s="1588"/>
      <c r="DS94" s="1588"/>
      <c r="DT94" s="1588"/>
      <c r="DU94" s="1588"/>
      <c r="DV94" s="1588"/>
      <c r="DW94" s="1588"/>
      <c r="DX94" s="1588"/>
      <c r="DY94" s="1588"/>
      <c r="DZ94" s="1588"/>
      <c r="EA94" s="1588"/>
      <c r="EB94" s="1588"/>
      <c r="EC94" s="1588"/>
      <c r="ED94" s="1588"/>
      <c r="EE94" s="1588"/>
      <c r="EF94" s="1588"/>
      <c r="EG94" s="1588"/>
      <c r="EH94" s="1588"/>
      <c r="EI94" s="1588"/>
      <c r="EJ94" s="1588"/>
      <c r="EK94" s="1588"/>
      <c r="EL94" s="1588"/>
      <c r="EM94" s="1588"/>
      <c r="EN94" s="1588"/>
      <c r="EO94" s="1588"/>
      <c r="EP94" s="1588"/>
      <c r="EQ94" s="1588"/>
      <c r="ER94" s="1588"/>
      <c r="ES94" s="1588"/>
      <c r="ET94" s="1588"/>
      <c r="EU94" s="1588"/>
      <c r="EV94" s="1588"/>
      <c r="EW94" s="1588"/>
      <c r="EX94" s="1588"/>
      <c r="EY94" s="1588"/>
      <c r="EZ94" s="1588"/>
      <c r="FA94" s="1588"/>
      <c r="FB94" s="1588"/>
      <c r="FC94" s="1588"/>
      <c r="FD94" s="1588"/>
      <c r="FE94" s="1588"/>
      <c r="FF94" s="1588"/>
      <c r="FG94" s="1588"/>
      <c r="FH94" s="1588"/>
      <c r="FI94" s="1588"/>
      <c r="FJ94" s="1588"/>
      <c r="FK94" s="1588"/>
      <c r="FL94" s="1588"/>
      <c r="FM94" s="1588"/>
      <c r="FN94" s="1588"/>
      <c r="FO94" s="1588"/>
      <c r="FP94" s="1588"/>
      <c r="FQ94" s="1588"/>
      <c r="FR94" s="1588"/>
      <c r="FS94" s="1588"/>
      <c r="FT94" s="1588"/>
      <c r="FU94" s="1588"/>
      <c r="FV94" s="1588"/>
      <c r="FW94" s="1588"/>
      <c r="FX94" s="1588"/>
      <c r="FY94" s="1588"/>
      <c r="FZ94" s="1588"/>
      <c r="GA94" s="1588"/>
      <c r="GB94" s="1588"/>
      <c r="GC94" s="1588"/>
      <c r="GD94" s="1588"/>
    </row>
    <row r="95" ht="15.75" hidden="1" customHeight="1">
      <c r="A95" s="54">
        <v>4.0</v>
      </c>
      <c r="B95" s="54" t="s">
        <v>1807</v>
      </c>
      <c r="C95" s="54" t="s">
        <v>8</v>
      </c>
      <c r="D95" s="103" t="s">
        <v>2123</v>
      </c>
      <c r="E95" s="104" t="s">
        <v>2063</v>
      </c>
      <c r="F95" s="104" t="s">
        <v>183</v>
      </c>
      <c r="G95" s="105" t="s">
        <v>2019</v>
      </c>
      <c r="H95" s="1448" t="s">
        <v>2124</v>
      </c>
      <c r="I95" s="105" t="s">
        <v>2132</v>
      </c>
      <c r="J95" s="247" t="s">
        <v>2133</v>
      </c>
      <c r="K95" s="319">
        <v>8300.0</v>
      </c>
      <c r="L95" s="1774">
        <v>8301.697</v>
      </c>
      <c r="M95" s="247" t="s">
        <v>1815</v>
      </c>
      <c r="N95" s="1642" t="s">
        <v>1755</v>
      </c>
      <c r="O95" s="54"/>
      <c r="P95" s="1851">
        <v>45494.0</v>
      </c>
      <c r="Q95" s="105" t="s">
        <v>2947</v>
      </c>
      <c r="R95" s="105" t="s">
        <v>2022</v>
      </c>
      <c r="S95" s="1448" t="s">
        <v>2127</v>
      </c>
      <c r="T95" s="1448" t="s">
        <v>817</v>
      </c>
      <c r="U95" s="54" t="s">
        <v>883</v>
      </c>
      <c r="V95" s="54" t="s">
        <v>883</v>
      </c>
      <c r="W95" s="54" t="s">
        <v>884</v>
      </c>
      <c r="X95" s="1545" t="s">
        <v>142</v>
      </c>
      <c r="Y95" s="1069"/>
      <c r="Z95" s="1545" t="s">
        <v>883</v>
      </c>
      <c r="AA95" s="1545" t="s">
        <v>883</v>
      </c>
      <c r="AB95" s="1545"/>
      <c r="AC95" s="104" t="s">
        <v>191</v>
      </c>
      <c r="AD95" s="360" t="s">
        <v>192</v>
      </c>
      <c r="AE95" s="360">
        <v>1040866.0</v>
      </c>
      <c r="AF95" s="360">
        <v>1072716.0</v>
      </c>
      <c r="AG95" s="1783">
        <v>0.5</v>
      </c>
      <c r="AH95" s="360" t="s">
        <v>2890</v>
      </c>
      <c r="AI95" s="360" t="s">
        <v>96</v>
      </c>
      <c r="AJ95" s="360" t="s">
        <v>96</v>
      </c>
      <c r="AK95" s="1069">
        <v>4.3302843E9</v>
      </c>
      <c r="AL95" s="1793">
        <v>45486.0</v>
      </c>
      <c r="AM95" s="1793">
        <v>45494.0</v>
      </c>
      <c r="AN95" s="1777">
        <f t="shared" si="176"/>
        <v>8</v>
      </c>
      <c r="AO95" s="1778" t="str">
        <f t="shared" ref="AO95:AP95" si="189">INT(AM95-AL95)&amp;" hari "&amp;HOUR(MOD(AM95-AL95,1))&amp;" jam "&amp;MINUTE(MOD(AM95-AL95,1))&amp;" menit "&amp;SECOND(MOD(AM95-AL95,1))</f>
        <v>8 hari 0 jam 0 menit 0</v>
      </c>
      <c r="AP95" s="1778" t="str">
        <f t="shared" si="189"/>
        <v>-45486 hari 0 jam 0 menit 0</v>
      </c>
      <c r="AQ95" s="1448" t="s">
        <v>872</v>
      </c>
      <c r="AR95" s="303" t="s">
        <v>2880</v>
      </c>
      <c r="AS95" s="1405"/>
      <c r="AT95" s="1405"/>
      <c r="AU95" s="255">
        <v>77500.0</v>
      </c>
      <c r="AV95" s="101" t="s">
        <v>194</v>
      </c>
      <c r="AW95" s="1405">
        <v>3.0E7</v>
      </c>
      <c r="AX95" s="1794"/>
      <c r="AY95" s="1795"/>
      <c r="AZ95" s="223"/>
      <c r="BA95" s="1780">
        <v>45488.0</v>
      </c>
      <c r="BB95" s="1780">
        <v>45489.45138888889</v>
      </c>
      <c r="BC95" s="1780">
        <v>45493.68402777778</v>
      </c>
      <c r="BD95" s="1780">
        <v>45494.135416666664</v>
      </c>
      <c r="BE95" s="1780">
        <v>45494.493055555555</v>
      </c>
      <c r="BF95" s="1645">
        <f t="shared" si="178"/>
        <v>5.041666667</v>
      </c>
      <c r="BG95" s="1642" t="str">
        <f t="shared" si="179"/>
        <v>5 hari 1 jam 0 menit 0</v>
      </c>
      <c r="BH95" s="1780">
        <v>45494.836805555555</v>
      </c>
      <c r="BI95" s="1645">
        <f t="shared" si="180"/>
        <v>0.34375</v>
      </c>
      <c r="BJ95" s="1642" t="str">
        <f t="shared" si="181"/>
        <v>0 hari 8 jam 15 menit 0</v>
      </c>
      <c r="BK95" s="1645">
        <f t="shared" si="182"/>
        <v>5.385416667</v>
      </c>
      <c r="BL95" s="1642" t="str">
        <f t="shared" si="183"/>
        <v>5 hari 9 jam 15 menit 0</v>
      </c>
      <c r="BM95" s="1780">
        <v>45496.979166666664</v>
      </c>
      <c r="BN95" s="1780">
        <v>45496.979166666664</v>
      </c>
      <c r="BO95" s="1780">
        <v>45496.979166666664</v>
      </c>
      <c r="BP95" s="1780">
        <v>45497.333333333336</v>
      </c>
      <c r="BQ95" s="1645">
        <f t="shared" si="184"/>
        <v>0.3541666667</v>
      </c>
      <c r="BR95" s="1642" t="str">
        <f t="shared" si="185"/>
        <v>0 hari 8 jam 30 menit 0</v>
      </c>
      <c r="BS95" s="1645">
        <f t="shared" si="186"/>
        <v>5.739583333</v>
      </c>
      <c r="BT95" s="1642" t="str">
        <f t="shared" si="187"/>
        <v>5 hari 17 jam 45 menit 0</v>
      </c>
      <c r="BU95" s="1642"/>
      <c r="BV95" s="1642"/>
      <c r="BW95" s="1642"/>
      <c r="BX95" s="1642"/>
      <c r="BY95" s="1852" t="s">
        <v>359</v>
      </c>
      <c r="BZ95" s="1619"/>
      <c r="CA95" s="1619"/>
      <c r="CB95" s="1619"/>
      <c r="CC95" s="105"/>
      <c r="CD95" s="105"/>
      <c r="CE95" s="1781"/>
      <c r="CF95" s="105" t="s">
        <v>2023</v>
      </c>
      <c r="CG95" s="105" t="s">
        <v>193</v>
      </c>
      <c r="CH95" s="105" t="s">
        <v>193</v>
      </c>
      <c r="CI95" s="105" t="s">
        <v>193</v>
      </c>
      <c r="CJ95" s="105" t="s">
        <v>193</v>
      </c>
      <c r="CK95" s="105" t="s">
        <v>193</v>
      </c>
      <c r="CL95" s="105" t="s">
        <v>193</v>
      </c>
      <c r="CM95" s="105" t="s">
        <v>193</v>
      </c>
      <c r="CN95" s="105" t="s">
        <v>193</v>
      </c>
      <c r="CO95" s="105"/>
      <c r="CP95" s="105"/>
      <c r="CQ95" s="105"/>
      <c r="CR95" s="105"/>
      <c r="CS95" s="105"/>
      <c r="CT95" s="105"/>
      <c r="CU95" s="105" t="s">
        <v>193</v>
      </c>
      <c r="CV95" s="105" t="s">
        <v>193</v>
      </c>
      <c r="CW95" s="105" t="s">
        <v>193</v>
      </c>
      <c r="CX95" s="105" t="s">
        <v>193</v>
      </c>
      <c r="CY95" s="105" t="s">
        <v>193</v>
      </c>
      <c r="CZ95" s="105" t="s">
        <v>193</v>
      </c>
      <c r="DA95" s="1588"/>
      <c r="DB95" s="1588"/>
      <c r="DC95" s="1588"/>
      <c r="DD95" s="1588"/>
      <c r="DE95" s="1588"/>
      <c r="DF95" s="1588"/>
      <c r="DG95" s="1588"/>
      <c r="DH95" s="1588"/>
      <c r="DI95" s="1588"/>
      <c r="DJ95" s="1588"/>
      <c r="DK95" s="1588"/>
      <c r="DL95" s="1588"/>
      <c r="DM95" s="1588"/>
      <c r="DN95" s="1588"/>
      <c r="DO95" s="1588"/>
      <c r="DP95" s="1588"/>
      <c r="DQ95" s="1588"/>
      <c r="DR95" s="1588"/>
      <c r="DS95" s="1588"/>
      <c r="DT95" s="1588"/>
      <c r="DU95" s="1588"/>
      <c r="DV95" s="1588"/>
      <c r="DW95" s="1588"/>
      <c r="DX95" s="1588"/>
      <c r="DY95" s="1588"/>
      <c r="DZ95" s="1588"/>
      <c r="EA95" s="1588"/>
      <c r="EB95" s="1588"/>
      <c r="EC95" s="1588"/>
      <c r="ED95" s="1588"/>
      <c r="EE95" s="1588"/>
      <c r="EF95" s="1588"/>
      <c r="EG95" s="1588"/>
      <c r="EH95" s="1588"/>
      <c r="EI95" s="1588"/>
      <c r="EJ95" s="1588"/>
      <c r="EK95" s="1588"/>
      <c r="EL95" s="1588"/>
      <c r="EM95" s="1588"/>
      <c r="EN95" s="1588"/>
      <c r="EO95" s="1588"/>
      <c r="EP95" s="1588"/>
      <c r="EQ95" s="1588"/>
      <c r="ER95" s="1588"/>
      <c r="ES95" s="1588"/>
      <c r="ET95" s="1588"/>
      <c r="EU95" s="1588"/>
      <c r="EV95" s="1588"/>
      <c r="EW95" s="1588"/>
      <c r="EX95" s="1588"/>
      <c r="EY95" s="1588"/>
      <c r="EZ95" s="1588"/>
      <c r="FA95" s="1588"/>
      <c r="FB95" s="1588"/>
      <c r="FC95" s="1588"/>
      <c r="FD95" s="1588"/>
      <c r="FE95" s="1588"/>
      <c r="FF95" s="1588"/>
      <c r="FG95" s="1588"/>
      <c r="FH95" s="1588"/>
      <c r="FI95" s="1588"/>
      <c r="FJ95" s="1588"/>
      <c r="FK95" s="1588"/>
      <c r="FL95" s="1588"/>
      <c r="FM95" s="1588"/>
      <c r="FN95" s="1588"/>
      <c r="FO95" s="1588"/>
      <c r="FP95" s="1588"/>
      <c r="FQ95" s="1588"/>
      <c r="FR95" s="1588"/>
      <c r="FS95" s="1588"/>
      <c r="FT95" s="1588"/>
      <c r="FU95" s="1588"/>
      <c r="FV95" s="1588"/>
      <c r="FW95" s="1588"/>
      <c r="FX95" s="1588"/>
      <c r="FY95" s="1588"/>
      <c r="FZ95" s="1588"/>
      <c r="GA95" s="1588"/>
      <c r="GB95" s="1588"/>
      <c r="GC95" s="1588"/>
      <c r="GD95" s="1588"/>
    </row>
    <row r="96" ht="15.75" hidden="1" customHeight="1">
      <c r="A96" s="54">
        <v>5.0</v>
      </c>
      <c r="B96" s="54" t="s">
        <v>1807</v>
      </c>
      <c r="C96" s="54" t="s">
        <v>8</v>
      </c>
      <c r="D96" s="103" t="s">
        <v>2123</v>
      </c>
      <c r="E96" s="104" t="s">
        <v>2063</v>
      </c>
      <c r="F96" s="104" t="s">
        <v>183</v>
      </c>
      <c r="G96" s="105" t="s">
        <v>2019</v>
      </c>
      <c r="H96" s="1448" t="s">
        <v>2124</v>
      </c>
      <c r="I96" s="105" t="s">
        <v>2134</v>
      </c>
      <c r="J96" s="247" t="s">
        <v>2135</v>
      </c>
      <c r="K96" s="319">
        <v>8300.0</v>
      </c>
      <c r="L96" s="1774">
        <v>8301.212</v>
      </c>
      <c r="M96" s="247" t="s">
        <v>1815</v>
      </c>
      <c r="N96" s="1642" t="s">
        <v>1755</v>
      </c>
      <c r="O96" s="54"/>
      <c r="P96" s="1851">
        <v>45495.0</v>
      </c>
      <c r="Q96" s="105" t="s">
        <v>2947</v>
      </c>
      <c r="R96" s="105" t="s">
        <v>2022</v>
      </c>
      <c r="S96" s="1448" t="s">
        <v>2127</v>
      </c>
      <c r="T96" s="1448" t="s">
        <v>817</v>
      </c>
      <c r="U96" s="54" t="s">
        <v>883</v>
      </c>
      <c r="V96" s="54" t="s">
        <v>883</v>
      </c>
      <c r="W96" s="54" t="s">
        <v>884</v>
      </c>
      <c r="X96" s="1545" t="s">
        <v>142</v>
      </c>
      <c r="Y96" s="1069"/>
      <c r="Z96" s="1545" t="s">
        <v>883</v>
      </c>
      <c r="AA96" s="1545" t="s">
        <v>883</v>
      </c>
      <c r="AB96" s="1545"/>
      <c r="AC96" s="104" t="s">
        <v>191</v>
      </c>
      <c r="AD96" s="360" t="s">
        <v>192</v>
      </c>
      <c r="AE96" s="360">
        <v>1043378.0</v>
      </c>
      <c r="AF96" s="360">
        <v>1083652.0</v>
      </c>
      <c r="AG96" s="1783">
        <v>0.5</v>
      </c>
      <c r="AH96" s="360" t="s">
        <v>2890</v>
      </c>
      <c r="AI96" s="360" t="s">
        <v>96</v>
      </c>
      <c r="AJ96" s="360" t="s">
        <v>96</v>
      </c>
      <c r="AK96" s="1069">
        <v>4.3302843E9</v>
      </c>
      <c r="AL96" s="1793">
        <v>45486.0</v>
      </c>
      <c r="AM96" s="1793">
        <v>45495.0</v>
      </c>
      <c r="AN96" s="1777">
        <f t="shared" si="176"/>
        <v>9</v>
      </c>
      <c r="AO96" s="1778" t="str">
        <f t="shared" ref="AO96:AP96" si="190">INT(AM96-AL96)&amp;" hari "&amp;HOUR(MOD(AM96-AL96,1))&amp;" jam "&amp;MINUTE(MOD(AM96-AL96,1))&amp;" menit "&amp;SECOND(MOD(AM96-AL96,1))</f>
        <v>9 hari 0 jam 0 menit 0</v>
      </c>
      <c r="AP96" s="1778" t="str">
        <f t="shared" si="190"/>
        <v>-45486 hari 0 jam 0 menit 0</v>
      </c>
      <c r="AQ96" s="1448" t="s">
        <v>872</v>
      </c>
      <c r="AR96" s="303" t="s">
        <v>2880</v>
      </c>
      <c r="AS96" s="1405"/>
      <c r="AT96" s="1405"/>
      <c r="AU96" s="255">
        <v>77500.0</v>
      </c>
      <c r="AV96" s="101" t="s">
        <v>194</v>
      </c>
      <c r="AW96" s="1405">
        <v>3.0E7</v>
      </c>
      <c r="AX96" s="1794"/>
      <c r="AY96" s="1795"/>
      <c r="AZ96" s="223"/>
      <c r="BA96" s="1780">
        <v>45488.0</v>
      </c>
      <c r="BB96" s="1780">
        <v>45491.48611111111</v>
      </c>
      <c r="BC96" s="1780">
        <v>45494.54861111111</v>
      </c>
      <c r="BD96" s="1780">
        <v>45495.0625</v>
      </c>
      <c r="BE96" s="1780">
        <v>45495.416666666664</v>
      </c>
      <c r="BF96" s="1645">
        <f t="shared" si="178"/>
        <v>3.930555556</v>
      </c>
      <c r="BG96" s="1642" t="str">
        <f t="shared" si="179"/>
        <v>3 hari 22 jam 20 menit 0</v>
      </c>
      <c r="BH96" s="1780">
        <v>45495.57152777778</v>
      </c>
      <c r="BI96" s="1645">
        <f t="shared" si="180"/>
        <v>0.1548611111</v>
      </c>
      <c r="BJ96" s="1642" t="str">
        <f t="shared" si="181"/>
        <v>0 hari 3 jam 43 menit 0</v>
      </c>
      <c r="BK96" s="1645">
        <f t="shared" si="182"/>
        <v>4.085416667</v>
      </c>
      <c r="BL96" s="1642" t="str">
        <f t="shared" si="183"/>
        <v>4 hari 2 jam 3 menit 0</v>
      </c>
      <c r="BM96" s="1780">
        <v>45497.489583333336</v>
      </c>
      <c r="BN96" s="1780">
        <v>45497.489583333336</v>
      </c>
      <c r="BO96" s="1780">
        <v>45497.489583333336</v>
      </c>
      <c r="BP96" s="1780">
        <v>45497.881944444445</v>
      </c>
      <c r="BQ96" s="1645">
        <f t="shared" si="184"/>
        <v>0.3923611111</v>
      </c>
      <c r="BR96" s="1642" t="str">
        <f t="shared" si="185"/>
        <v>0 hari 9 jam 25 menit 0</v>
      </c>
      <c r="BS96" s="1645">
        <f t="shared" si="186"/>
        <v>4.477777778</v>
      </c>
      <c r="BT96" s="1642" t="str">
        <f t="shared" si="187"/>
        <v>4 hari 11 jam 28 menit 0</v>
      </c>
      <c r="BU96" s="1642"/>
      <c r="BV96" s="1642"/>
      <c r="BW96" s="1642"/>
      <c r="BX96" s="1642"/>
      <c r="BY96" s="1852" t="s">
        <v>359</v>
      </c>
      <c r="BZ96" s="1619"/>
      <c r="CA96" s="1619"/>
      <c r="CB96" s="1619"/>
      <c r="CC96" s="105"/>
      <c r="CD96" s="105"/>
      <c r="CE96" s="1781"/>
      <c r="CF96" s="105" t="s">
        <v>2023</v>
      </c>
      <c r="CG96" s="105" t="s">
        <v>193</v>
      </c>
      <c r="CH96" s="105" t="s">
        <v>193</v>
      </c>
      <c r="CI96" s="105" t="s">
        <v>193</v>
      </c>
      <c r="CJ96" s="105" t="s">
        <v>193</v>
      </c>
      <c r="CK96" s="105" t="s">
        <v>193</v>
      </c>
      <c r="CL96" s="105" t="s">
        <v>193</v>
      </c>
      <c r="CM96" s="105" t="s">
        <v>193</v>
      </c>
      <c r="CN96" s="105" t="s">
        <v>193</v>
      </c>
      <c r="CO96" s="105"/>
      <c r="CP96" s="105"/>
      <c r="CQ96" s="105"/>
      <c r="CR96" s="105"/>
      <c r="CS96" s="105"/>
      <c r="CT96" s="105"/>
      <c r="CU96" s="105" t="s">
        <v>193</v>
      </c>
      <c r="CV96" s="105" t="s">
        <v>193</v>
      </c>
      <c r="CW96" s="105" t="s">
        <v>193</v>
      </c>
      <c r="CX96" s="105" t="s">
        <v>193</v>
      </c>
      <c r="CY96" s="105" t="s">
        <v>193</v>
      </c>
      <c r="CZ96" s="105" t="s">
        <v>193</v>
      </c>
      <c r="DA96" s="1588"/>
      <c r="DB96" s="1588"/>
      <c r="DC96" s="1588"/>
      <c r="DD96" s="1588"/>
      <c r="DE96" s="1588"/>
      <c r="DF96" s="1588"/>
      <c r="DG96" s="1588"/>
      <c r="DH96" s="1588"/>
      <c r="DI96" s="1588"/>
      <c r="DJ96" s="1588"/>
      <c r="DK96" s="1588"/>
      <c r="DL96" s="1588"/>
      <c r="DM96" s="1588"/>
      <c r="DN96" s="1588"/>
      <c r="DO96" s="1588"/>
      <c r="DP96" s="1588"/>
      <c r="DQ96" s="1588"/>
      <c r="DR96" s="1588"/>
      <c r="DS96" s="1588"/>
      <c r="DT96" s="1588"/>
      <c r="DU96" s="1588"/>
      <c r="DV96" s="1588"/>
      <c r="DW96" s="1588"/>
      <c r="DX96" s="1588"/>
      <c r="DY96" s="1588"/>
      <c r="DZ96" s="1588"/>
      <c r="EA96" s="1588"/>
      <c r="EB96" s="1588"/>
      <c r="EC96" s="1588"/>
      <c r="ED96" s="1588"/>
      <c r="EE96" s="1588"/>
      <c r="EF96" s="1588"/>
      <c r="EG96" s="1588"/>
      <c r="EH96" s="1588"/>
      <c r="EI96" s="1588"/>
      <c r="EJ96" s="1588"/>
      <c r="EK96" s="1588"/>
      <c r="EL96" s="1588"/>
      <c r="EM96" s="1588"/>
      <c r="EN96" s="1588"/>
      <c r="EO96" s="1588"/>
      <c r="EP96" s="1588"/>
      <c r="EQ96" s="1588"/>
      <c r="ER96" s="1588"/>
      <c r="ES96" s="1588"/>
      <c r="ET96" s="1588"/>
      <c r="EU96" s="1588"/>
      <c r="EV96" s="1588"/>
      <c r="EW96" s="1588"/>
      <c r="EX96" s="1588"/>
      <c r="EY96" s="1588"/>
      <c r="EZ96" s="1588"/>
      <c r="FA96" s="1588"/>
      <c r="FB96" s="1588"/>
      <c r="FC96" s="1588"/>
      <c r="FD96" s="1588"/>
      <c r="FE96" s="1588"/>
      <c r="FF96" s="1588"/>
      <c r="FG96" s="1588"/>
      <c r="FH96" s="1588"/>
      <c r="FI96" s="1588"/>
      <c r="FJ96" s="1588"/>
      <c r="FK96" s="1588"/>
      <c r="FL96" s="1588"/>
      <c r="FM96" s="1588"/>
      <c r="FN96" s="1588"/>
      <c r="FO96" s="1588"/>
      <c r="FP96" s="1588"/>
      <c r="FQ96" s="1588"/>
      <c r="FR96" s="1588"/>
      <c r="FS96" s="1588"/>
      <c r="FT96" s="1588"/>
      <c r="FU96" s="1588"/>
      <c r="FV96" s="1588"/>
      <c r="FW96" s="1588"/>
      <c r="FX96" s="1588"/>
      <c r="FY96" s="1588"/>
      <c r="FZ96" s="1588"/>
      <c r="GA96" s="1588"/>
      <c r="GB96" s="1588"/>
      <c r="GC96" s="1588"/>
      <c r="GD96" s="1588"/>
    </row>
    <row r="97" ht="15.75" hidden="1" customHeight="1">
      <c r="A97" s="54">
        <v>6.0</v>
      </c>
      <c r="B97" s="54" t="s">
        <v>1807</v>
      </c>
      <c r="C97" s="54" t="s">
        <v>8</v>
      </c>
      <c r="D97" s="103" t="s">
        <v>2123</v>
      </c>
      <c r="E97" s="104" t="s">
        <v>2063</v>
      </c>
      <c r="F97" s="104" t="s">
        <v>183</v>
      </c>
      <c r="G97" s="105" t="s">
        <v>2019</v>
      </c>
      <c r="H97" s="1448" t="s">
        <v>2124</v>
      </c>
      <c r="I97" s="105" t="s">
        <v>2136</v>
      </c>
      <c r="J97" s="247" t="s">
        <v>2137</v>
      </c>
      <c r="K97" s="319">
        <v>5300.0</v>
      </c>
      <c r="L97" s="1774">
        <v>5302.258</v>
      </c>
      <c r="M97" s="247" t="s">
        <v>1815</v>
      </c>
      <c r="N97" s="1642" t="s">
        <v>1755</v>
      </c>
      <c r="O97" s="54"/>
      <c r="P97" s="1851">
        <v>45496.0</v>
      </c>
      <c r="Q97" s="105" t="s">
        <v>2947</v>
      </c>
      <c r="R97" s="105" t="s">
        <v>2022</v>
      </c>
      <c r="S97" s="1448" t="s">
        <v>2127</v>
      </c>
      <c r="T97" s="1448" t="s">
        <v>817</v>
      </c>
      <c r="U97" s="54" t="s">
        <v>883</v>
      </c>
      <c r="V97" s="54" t="s">
        <v>883</v>
      </c>
      <c r="W97" s="54" t="s">
        <v>884</v>
      </c>
      <c r="X97" s="1545" t="s">
        <v>142</v>
      </c>
      <c r="Y97" s="1069"/>
      <c r="Z97" s="1545" t="s">
        <v>883</v>
      </c>
      <c r="AA97" s="1545" t="s">
        <v>883</v>
      </c>
      <c r="AB97" s="1545"/>
      <c r="AC97" s="104" t="s">
        <v>191</v>
      </c>
      <c r="AD97" s="360" t="s">
        <v>192</v>
      </c>
      <c r="AE97" s="1404">
        <v>1045245.0</v>
      </c>
      <c r="AF97" s="1404">
        <v>1071585.0</v>
      </c>
      <c r="AG97" s="1783">
        <v>0.5</v>
      </c>
      <c r="AH97" s="360" t="s">
        <v>2890</v>
      </c>
      <c r="AI97" s="360" t="s">
        <v>96</v>
      </c>
      <c r="AJ97" s="360" t="s">
        <v>96</v>
      </c>
      <c r="AK97" s="1069">
        <v>2.7651213E9</v>
      </c>
      <c r="AL97" s="1793">
        <v>45486.0</v>
      </c>
      <c r="AM97" s="1793">
        <v>45496.0</v>
      </c>
      <c r="AN97" s="1777">
        <f t="shared" si="176"/>
        <v>10</v>
      </c>
      <c r="AO97" s="1778" t="str">
        <f t="shared" ref="AO97:AP97" si="191">INT(AM97-AL97)&amp;" hari "&amp;HOUR(MOD(AM97-AL97,1))&amp;" jam "&amp;MINUTE(MOD(AM97-AL97,1))&amp;" menit "&amp;SECOND(MOD(AM97-AL97,1))</f>
        <v>10 hari 0 jam 0 menit 0</v>
      </c>
      <c r="AP97" s="1778" t="str">
        <f t="shared" si="191"/>
        <v>-45486 hari 0 jam 0 menit 0</v>
      </c>
      <c r="AQ97" s="1448" t="s">
        <v>872</v>
      </c>
      <c r="AR97" s="303" t="s">
        <v>2880</v>
      </c>
      <c r="AS97" s="1405"/>
      <c r="AT97" s="1405"/>
      <c r="AU97" s="255">
        <v>77500.0</v>
      </c>
      <c r="AV97" s="101" t="s">
        <v>194</v>
      </c>
      <c r="AW97" s="1405">
        <v>3.0E7</v>
      </c>
      <c r="AX97" s="1794"/>
      <c r="AY97" s="1795"/>
      <c r="AZ97" s="223"/>
      <c r="BA97" s="1780">
        <v>45490.0</v>
      </c>
      <c r="BB97" s="1780">
        <v>45493.368055555555</v>
      </c>
      <c r="BC97" s="1780">
        <v>45496.39236111111</v>
      </c>
      <c r="BD97" s="1780">
        <v>45496.666666666664</v>
      </c>
      <c r="BE97" s="1780">
        <v>45496.895833333336</v>
      </c>
      <c r="BF97" s="1645">
        <f t="shared" si="178"/>
        <v>3.527777778</v>
      </c>
      <c r="BG97" s="1642" t="str">
        <f t="shared" si="179"/>
        <v>3 hari 12 jam 40 menit 0</v>
      </c>
      <c r="BH97" s="1780">
        <v>45497.3875</v>
      </c>
      <c r="BI97" s="1645">
        <f t="shared" si="180"/>
        <v>0.4916666667</v>
      </c>
      <c r="BJ97" s="1642" t="str">
        <f t="shared" si="181"/>
        <v>0 hari 11 jam 48 menit 0</v>
      </c>
      <c r="BK97" s="1645">
        <f t="shared" si="182"/>
        <v>4.019444444</v>
      </c>
      <c r="BL97" s="1642" t="str">
        <f t="shared" si="183"/>
        <v>4 hari 0 jam 28 menit 0</v>
      </c>
      <c r="BM97" s="1780">
        <v>45498.520833333336</v>
      </c>
      <c r="BN97" s="1780">
        <v>45498.520833333336</v>
      </c>
      <c r="BO97" s="1780">
        <v>45498.520833333336</v>
      </c>
      <c r="BP97" s="1789">
        <v>45498.958333333336</v>
      </c>
      <c r="BQ97" s="1645">
        <f t="shared" si="184"/>
        <v>0.4375</v>
      </c>
      <c r="BR97" s="1642" t="str">
        <f t="shared" si="185"/>
        <v>0 hari 10 jam 30 menit 0</v>
      </c>
      <c r="BS97" s="1645">
        <f t="shared" si="186"/>
        <v>4.456944444</v>
      </c>
      <c r="BT97" s="1642" t="str">
        <f t="shared" si="187"/>
        <v>4 hari 10 jam 58 menit 0</v>
      </c>
      <c r="BU97" s="1642"/>
      <c r="BV97" s="1642"/>
      <c r="BW97" s="1642"/>
      <c r="BX97" s="1642"/>
      <c r="BY97" s="1852" t="s">
        <v>359</v>
      </c>
      <c r="BZ97" s="1619"/>
      <c r="CA97" s="1619"/>
      <c r="CB97" s="1619"/>
      <c r="CC97" s="105"/>
      <c r="CD97" s="105"/>
      <c r="CE97" s="1781"/>
      <c r="CF97" s="105" t="s">
        <v>2023</v>
      </c>
      <c r="CG97" s="105" t="s">
        <v>193</v>
      </c>
      <c r="CH97" s="105" t="s">
        <v>193</v>
      </c>
      <c r="CI97" s="105" t="s">
        <v>193</v>
      </c>
      <c r="CJ97" s="105" t="s">
        <v>193</v>
      </c>
      <c r="CK97" s="105" t="s">
        <v>193</v>
      </c>
      <c r="CL97" s="105" t="s">
        <v>193</v>
      </c>
      <c r="CM97" s="105" t="s">
        <v>193</v>
      </c>
      <c r="CN97" s="105" t="s">
        <v>193</v>
      </c>
      <c r="CO97" s="105"/>
      <c r="CP97" s="105"/>
      <c r="CQ97" s="105"/>
      <c r="CR97" s="105"/>
      <c r="CS97" s="105"/>
      <c r="CT97" s="105"/>
      <c r="CU97" s="105" t="s">
        <v>193</v>
      </c>
      <c r="CV97" s="105" t="s">
        <v>193</v>
      </c>
      <c r="CW97" s="105" t="s">
        <v>193</v>
      </c>
      <c r="CX97" s="105" t="s">
        <v>193</v>
      </c>
      <c r="CY97" s="105" t="s">
        <v>193</v>
      </c>
      <c r="CZ97" s="105" t="s">
        <v>193</v>
      </c>
      <c r="DA97" s="1588"/>
      <c r="DB97" s="1588"/>
      <c r="DC97" s="1588"/>
      <c r="DD97" s="1588"/>
      <c r="DE97" s="1588"/>
      <c r="DF97" s="1588"/>
      <c r="DG97" s="1588"/>
      <c r="DH97" s="1588"/>
      <c r="DI97" s="1588"/>
      <c r="DJ97" s="1588"/>
      <c r="DK97" s="1588"/>
      <c r="DL97" s="1588"/>
      <c r="DM97" s="1588"/>
      <c r="DN97" s="1588"/>
      <c r="DO97" s="1588"/>
      <c r="DP97" s="1588"/>
      <c r="DQ97" s="1588"/>
      <c r="DR97" s="1588"/>
      <c r="DS97" s="1588"/>
      <c r="DT97" s="1588"/>
      <c r="DU97" s="1588"/>
      <c r="DV97" s="1588"/>
      <c r="DW97" s="1588"/>
      <c r="DX97" s="1588"/>
      <c r="DY97" s="1588"/>
      <c r="DZ97" s="1588"/>
      <c r="EA97" s="1588"/>
      <c r="EB97" s="1588"/>
      <c r="EC97" s="1588"/>
      <c r="ED97" s="1588"/>
      <c r="EE97" s="1588"/>
      <c r="EF97" s="1588"/>
      <c r="EG97" s="1588"/>
      <c r="EH97" s="1588"/>
      <c r="EI97" s="1588"/>
      <c r="EJ97" s="1588"/>
      <c r="EK97" s="1588"/>
      <c r="EL97" s="1588"/>
      <c r="EM97" s="1588"/>
      <c r="EN97" s="1588"/>
      <c r="EO97" s="1588"/>
      <c r="EP97" s="1588"/>
      <c r="EQ97" s="1588"/>
      <c r="ER97" s="1588"/>
      <c r="ES97" s="1588"/>
      <c r="ET97" s="1588"/>
      <c r="EU97" s="1588"/>
      <c r="EV97" s="1588"/>
      <c r="EW97" s="1588"/>
      <c r="EX97" s="1588"/>
      <c r="EY97" s="1588"/>
      <c r="EZ97" s="1588"/>
      <c r="FA97" s="1588"/>
      <c r="FB97" s="1588"/>
      <c r="FC97" s="1588"/>
      <c r="FD97" s="1588"/>
      <c r="FE97" s="1588"/>
      <c r="FF97" s="1588"/>
      <c r="FG97" s="1588"/>
      <c r="FH97" s="1588"/>
      <c r="FI97" s="1588"/>
      <c r="FJ97" s="1588"/>
      <c r="FK97" s="1588"/>
      <c r="FL97" s="1588"/>
      <c r="FM97" s="1588"/>
      <c r="FN97" s="1588"/>
      <c r="FO97" s="1588"/>
      <c r="FP97" s="1588"/>
      <c r="FQ97" s="1588"/>
      <c r="FR97" s="1588"/>
      <c r="FS97" s="1588"/>
      <c r="FT97" s="1588"/>
      <c r="FU97" s="1588"/>
      <c r="FV97" s="1588"/>
      <c r="FW97" s="1588"/>
      <c r="FX97" s="1588"/>
      <c r="FY97" s="1588"/>
      <c r="FZ97" s="1588"/>
      <c r="GA97" s="1588"/>
      <c r="GB97" s="1588"/>
      <c r="GC97" s="1588"/>
      <c r="GD97" s="1588"/>
    </row>
    <row r="98" ht="15.75" hidden="1" customHeight="1">
      <c r="A98" s="54">
        <v>7.0</v>
      </c>
      <c r="B98" s="54" t="s">
        <v>1807</v>
      </c>
      <c r="C98" s="54" t="s">
        <v>8</v>
      </c>
      <c r="D98" s="103" t="s">
        <v>2123</v>
      </c>
      <c r="E98" s="104" t="s">
        <v>2063</v>
      </c>
      <c r="F98" s="104" t="s">
        <v>183</v>
      </c>
      <c r="G98" s="105" t="s">
        <v>2019</v>
      </c>
      <c r="H98" s="1448" t="s">
        <v>2124</v>
      </c>
      <c r="I98" s="105" t="s">
        <v>2138</v>
      </c>
      <c r="J98" s="247" t="s">
        <v>2139</v>
      </c>
      <c r="K98" s="319">
        <v>4700.0</v>
      </c>
      <c r="L98" s="1774">
        <v>4654.903</v>
      </c>
      <c r="M98" s="247" t="s">
        <v>1815</v>
      </c>
      <c r="N98" s="1642" t="s">
        <v>1755</v>
      </c>
      <c r="O98" s="54"/>
      <c r="P98" s="1851">
        <v>45497.0</v>
      </c>
      <c r="Q98" s="105" t="s">
        <v>2947</v>
      </c>
      <c r="R98" s="105" t="s">
        <v>2022</v>
      </c>
      <c r="S98" s="1448" t="s">
        <v>2127</v>
      </c>
      <c r="T98" s="1448" t="s">
        <v>817</v>
      </c>
      <c r="U98" s="54" t="s">
        <v>883</v>
      </c>
      <c r="V98" s="54" t="s">
        <v>883</v>
      </c>
      <c r="W98" s="54" t="s">
        <v>884</v>
      </c>
      <c r="X98" s="1545" t="s">
        <v>142</v>
      </c>
      <c r="Y98" s="1069"/>
      <c r="Z98" s="1545" t="s">
        <v>883</v>
      </c>
      <c r="AA98" s="1545" t="s">
        <v>883</v>
      </c>
      <c r="AB98" s="1545"/>
      <c r="AC98" s="104" t="s">
        <v>191</v>
      </c>
      <c r="AD98" s="360" t="s">
        <v>192</v>
      </c>
      <c r="AE98" s="1404">
        <v>1043700.0</v>
      </c>
      <c r="AF98" s="1404">
        <v>1084404.0</v>
      </c>
      <c r="AG98" s="1783">
        <v>0.5</v>
      </c>
      <c r="AH98" s="360" t="s">
        <v>2890</v>
      </c>
      <c r="AI98" s="360" t="s">
        <v>96</v>
      </c>
      <c r="AJ98" s="360" t="s">
        <v>96</v>
      </c>
      <c r="AK98" s="1069">
        <v>3.9129075E9</v>
      </c>
      <c r="AL98" s="1793">
        <v>45486.0</v>
      </c>
      <c r="AM98" s="1793">
        <v>45497.0</v>
      </c>
      <c r="AN98" s="1777">
        <f t="shared" si="176"/>
        <v>11</v>
      </c>
      <c r="AO98" s="1778" t="str">
        <f t="shared" ref="AO98:AP98" si="192">INT(AM98-AL98)&amp;" hari "&amp;HOUR(MOD(AM98-AL98,1))&amp;" jam "&amp;MINUTE(MOD(AM98-AL98,1))&amp;" menit "&amp;SECOND(MOD(AM98-AL98,1))</f>
        <v>11 hari 0 jam 0 menit 0</v>
      </c>
      <c r="AP98" s="1778" t="str">
        <f t="shared" si="192"/>
        <v>-45486 hari 0 jam 0 menit 0</v>
      </c>
      <c r="AQ98" s="1448" t="s">
        <v>872</v>
      </c>
      <c r="AR98" s="303" t="s">
        <v>2880</v>
      </c>
      <c r="AS98" s="1405"/>
      <c r="AT98" s="1405"/>
      <c r="AU98" s="255">
        <v>77500.0</v>
      </c>
      <c r="AV98" s="101" t="s">
        <v>194</v>
      </c>
      <c r="AW98" s="1405">
        <v>3.0E7</v>
      </c>
      <c r="AX98" s="1794"/>
      <c r="AY98" s="1795"/>
      <c r="AZ98" s="223"/>
      <c r="BA98" s="1780">
        <v>45490.0</v>
      </c>
      <c r="BB98" s="1780">
        <v>45495.479166666664</v>
      </c>
      <c r="BC98" s="1780">
        <v>45497.01736111111</v>
      </c>
      <c r="BD98" s="1780">
        <v>45497.04513888889</v>
      </c>
      <c r="BE98" s="1780">
        <v>45497.20138888889</v>
      </c>
      <c r="BF98" s="1645">
        <f t="shared" si="178"/>
        <v>1.722222222</v>
      </c>
      <c r="BG98" s="1642" t="str">
        <f t="shared" si="179"/>
        <v>1 hari 17 jam 20 menit 0</v>
      </c>
      <c r="BH98" s="1780">
        <v>45497.57847222222</v>
      </c>
      <c r="BI98" s="1645">
        <f t="shared" si="180"/>
        <v>0.3770833333</v>
      </c>
      <c r="BJ98" s="1642" t="str">
        <f t="shared" si="181"/>
        <v>0 hari 9 jam 3 menit 0</v>
      </c>
      <c r="BK98" s="1645">
        <f t="shared" si="182"/>
        <v>2.099305556</v>
      </c>
      <c r="BL98" s="1642" t="str">
        <f t="shared" si="183"/>
        <v>2 hari 2 jam 23 menit 0</v>
      </c>
      <c r="BM98" s="1780">
        <v>45498.5</v>
      </c>
      <c r="BN98" s="1780">
        <v>45498.5</v>
      </c>
      <c r="BO98" s="1780">
        <v>45498.5</v>
      </c>
      <c r="BP98" s="1789">
        <v>45498.958333333336</v>
      </c>
      <c r="BQ98" s="1645">
        <f t="shared" si="184"/>
        <v>0.4583333333</v>
      </c>
      <c r="BR98" s="1642" t="str">
        <f t="shared" si="185"/>
        <v>0 hari 11 jam 0 menit 0</v>
      </c>
      <c r="BS98" s="1645">
        <f t="shared" si="186"/>
        <v>2.557638889</v>
      </c>
      <c r="BT98" s="1642" t="str">
        <f t="shared" si="187"/>
        <v>2 hari 13 jam 23 menit 0</v>
      </c>
      <c r="BU98" s="1642"/>
      <c r="BV98" s="1642"/>
      <c r="BW98" s="1642"/>
      <c r="BX98" s="1642"/>
      <c r="BY98" s="1852" t="s">
        <v>359</v>
      </c>
      <c r="BZ98" s="1619"/>
      <c r="CA98" s="1619"/>
      <c r="CB98" s="1619"/>
      <c r="CC98" s="105"/>
      <c r="CD98" s="105"/>
      <c r="CE98" s="1781"/>
      <c r="CF98" s="105" t="s">
        <v>2023</v>
      </c>
      <c r="CG98" s="105" t="s">
        <v>193</v>
      </c>
      <c r="CH98" s="105" t="s">
        <v>193</v>
      </c>
      <c r="CI98" s="105" t="s">
        <v>193</v>
      </c>
      <c r="CJ98" s="105" t="s">
        <v>193</v>
      </c>
      <c r="CK98" s="105" t="s">
        <v>193</v>
      </c>
      <c r="CL98" s="105" t="s">
        <v>193</v>
      </c>
      <c r="CM98" s="105" t="s">
        <v>193</v>
      </c>
      <c r="CN98" s="105" t="s">
        <v>193</v>
      </c>
      <c r="CO98" s="105"/>
      <c r="CP98" s="105"/>
      <c r="CQ98" s="105"/>
      <c r="CR98" s="105"/>
      <c r="CS98" s="105"/>
      <c r="CT98" s="105"/>
      <c r="CU98" s="105" t="s">
        <v>193</v>
      </c>
      <c r="CV98" s="105" t="s">
        <v>193</v>
      </c>
      <c r="CW98" s="105" t="s">
        <v>193</v>
      </c>
      <c r="CX98" s="105" t="s">
        <v>193</v>
      </c>
      <c r="CY98" s="105" t="s">
        <v>193</v>
      </c>
      <c r="CZ98" s="105" t="s">
        <v>193</v>
      </c>
      <c r="DA98" s="1588"/>
      <c r="DB98" s="1588"/>
      <c r="DC98" s="1588"/>
      <c r="DD98" s="1588"/>
      <c r="DE98" s="1588"/>
      <c r="DF98" s="1588"/>
      <c r="DG98" s="1588"/>
      <c r="DH98" s="1588"/>
      <c r="DI98" s="1588"/>
      <c r="DJ98" s="1588"/>
      <c r="DK98" s="1588"/>
      <c r="DL98" s="1588"/>
      <c r="DM98" s="1588"/>
      <c r="DN98" s="1588"/>
      <c r="DO98" s="1588"/>
      <c r="DP98" s="1588"/>
      <c r="DQ98" s="1588"/>
      <c r="DR98" s="1588"/>
      <c r="DS98" s="1588"/>
      <c r="DT98" s="1588"/>
      <c r="DU98" s="1588"/>
      <c r="DV98" s="1588"/>
      <c r="DW98" s="1588"/>
      <c r="DX98" s="1588"/>
      <c r="DY98" s="1588"/>
      <c r="DZ98" s="1588"/>
      <c r="EA98" s="1588"/>
      <c r="EB98" s="1588"/>
      <c r="EC98" s="1588"/>
      <c r="ED98" s="1588"/>
      <c r="EE98" s="1588"/>
      <c r="EF98" s="1588"/>
      <c r="EG98" s="1588"/>
      <c r="EH98" s="1588"/>
      <c r="EI98" s="1588"/>
      <c r="EJ98" s="1588"/>
      <c r="EK98" s="1588"/>
      <c r="EL98" s="1588"/>
      <c r="EM98" s="1588"/>
      <c r="EN98" s="1588"/>
      <c r="EO98" s="1588"/>
      <c r="EP98" s="1588"/>
      <c r="EQ98" s="1588"/>
      <c r="ER98" s="1588"/>
      <c r="ES98" s="1588"/>
      <c r="ET98" s="1588"/>
      <c r="EU98" s="1588"/>
      <c r="EV98" s="1588"/>
      <c r="EW98" s="1588"/>
      <c r="EX98" s="1588"/>
      <c r="EY98" s="1588"/>
      <c r="EZ98" s="1588"/>
      <c r="FA98" s="1588"/>
      <c r="FB98" s="1588"/>
      <c r="FC98" s="1588"/>
      <c r="FD98" s="1588"/>
      <c r="FE98" s="1588"/>
      <c r="FF98" s="1588"/>
      <c r="FG98" s="1588"/>
      <c r="FH98" s="1588"/>
      <c r="FI98" s="1588"/>
      <c r="FJ98" s="1588"/>
      <c r="FK98" s="1588"/>
      <c r="FL98" s="1588"/>
      <c r="FM98" s="1588"/>
      <c r="FN98" s="1588"/>
      <c r="FO98" s="1588"/>
      <c r="FP98" s="1588"/>
      <c r="FQ98" s="1588"/>
      <c r="FR98" s="1588"/>
      <c r="FS98" s="1588"/>
      <c r="FT98" s="1588"/>
      <c r="FU98" s="1588"/>
      <c r="FV98" s="1588"/>
      <c r="FW98" s="1588"/>
      <c r="FX98" s="1588"/>
      <c r="FY98" s="1588"/>
      <c r="FZ98" s="1588"/>
      <c r="GA98" s="1588"/>
      <c r="GB98" s="1588"/>
      <c r="GC98" s="1588"/>
      <c r="GD98" s="1588"/>
    </row>
    <row r="99" ht="15.75" hidden="1" customHeight="1">
      <c r="A99" s="280"/>
      <c r="B99" s="280"/>
      <c r="C99" s="280"/>
      <c r="D99" s="282"/>
      <c r="E99" s="283"/>
      <c r="F99" s="283"/>
      <c r="G99" s="283"/>
      <c r="H99" s="283"/>
      <c r="I99" s="283"/>
      <c r="J99" s="284" t="s">
        <v>111</v>
      </c>
      <c r="K99" s="285">
        <f t="shared" ref="K99:L99" si="193">SUM(K92:K98)</f>
        <v>52200</v>
      </c>
      <c r="L99" s="286">
        <f t="shared" si="193"/>
        <v>52203.646</v>
      </c>
      <c r="M99" s="283"/>
      <c r="N99" s="283"/>
      <c r="O99" s="280"/>
      <c r="P99" s="283"/>
      <c r="Q99" s="283"/>
      <c r="R99" s="283"/>
      <c r="S99" s="289"/>
      <c r="T99" s="289"/>
      <c r="U99" s="280"/>
      <c r="V99" s="280"/>
      <c r="W99" s="280"/>
      <c r="X99" s="280"/>
      <c r="Y99" s="280"/>
      <c r="Z99" s="280"/>
      <c r="AA99" s="280"/>
      <c r="AB99" s="280"/>
      <c r="AC99" s="289"/>
      <c r="AD99" s="280"/>
      <c r="AE99" s="280"/>
      <c r="AF99" s="280"/>
      <c r="AG99" s="280"/>
      <c r="AH99" s="280"/>
      <c r="AI99" s="280"/>
      <c r="AJ99" s="280"/>
      <c r="AK99" s="1853"/>
      <c r="AL99" s="1853"/>
      <c r="AM99" s="1853"/>
      <c r="AN99" s="280"/>
      <c r="AO99" s="280"/>
      <c r="AP99" s="280"/>
      <c r="AQ99" s="283"/>
      <c r="AR99" s="292"/>
      <c r="AS99" s="292"/>
      <c r="AT99" s="292"/>
      <c r="AU99" s="292"/>
      <c r="AV99" s="293"/>
      <c r="AW99" s="292"/>
      <c r="AX99" s="285"/>
      <c r="AY99" s="288"/>
      <c r="AZ99" s="292"/>
      <c r="BA99" s="292"/>
      <c r="BB99" s="1780"/>
      <c r="BC99" s="1780"/>
      <c r="BD99" s="1780"/>
      <c r="BE99" s="1780"/>
      <c r="BF99" s="293"/>
      <c r="BG99" s="292"/>
      <c r="BH99" s="1780"/>
      <c r="BI99" s="1792"/>
      <c r="BJ99" s="1792"/>
      <c r="BK99" s="292"/>
      <c r="BL99" s="1792"/>
      <c r="BM99" s="292"/>
      <c r="BN99" s="292"/>
      <c r="BO99" s="292"/>
      <c r="BP99" s="292"/>
      <c r="BQ99" s="292"/>
      <c r="BR99" s="292"/>
      <c r="BS99" s="292"/>
      <c r="BT99" s="292"/>
      <c r="BU99" s="292"/>
      <c r="BV99" s="292"/>
      <c r="BW99" s="292"/>
      <c r="BX99" s="292"/>
      <c r="BY99" s="292"/>
      <c r="BZ99" s="292"/>
      <c r="CA99" s="292"/>
      <c r="CB99" s="292"/>
      <c r="CC99" s="280"/>
      <c r="CD99" s="289"/>
      <c r="CE99" s="280"/>
      <c r="CF99" s="280"/>
      <c r="CG99" s="289"/>
      <c r="CH99" s="289"/>
      <c r="CI99" s="289"/>
      <c r="CJ99" s="280"/>
      <c r="CK99" s="289"/>
      <c r="CL99" s="289"/>
      <c r="CM99" s="289"/>
      <c r="CN99" s="289"/>
      <c r="CO99" s="280"/>
      <c r="CP99" s="289"/>
      <c r="CQ99" s="289"/>
      <c r="CR99" s="289"/>
      <c r="CS99" s="280"/>
      <c r="CT99" s="289"/>
      <c r="CU99" s="289"/>
      <c r="CV99" s="289"/>
      <c r="CW99" s="280"/>
      <c r="CX99" s="280"/>
      <c r="CY99" s="280"/>
      <c r="CZ99" s="280"/>
      <c r="DA99" s="1588"/>
      <c r="DB99" s="1588"/>
      <c r="DC99" s="1588"/>
      <c r="DD99" s="1588"/>
      <c r="DE99" s="1588"/>
      <c r="DF99" s="1588"/>
      <c r="DG99" s="1588"/>
      <c r="DH99" s="1588"/>
      <c r="DI99" s="1588"/>
      <c r="DJ99" s="1588"/>
      <c r="DK99" s="1588"/>
      <c r="DL99" s="1588"/>
      <c r="DM99" s="1588"/>
      <c r="DN99" s="1588"/>
      <c r="DO99" s="1588"/>
      <c r="DP99" s="1588"/>
      <c r="DQ99" s="1588"/>
      <c r="DR99" s="1588"/>
      <c r="DS99" s="1588"/>
      <c r="DT99" s="1588"/>
      <c r="DU99" s="1588"/>
      <c r="DV99" s="1588"/>
      <c r="DW99" s="1588"/>
      <c r="DX99" s="1588"/>
      <c r="DY99" s="1588"/>
      <c r="DZ99" s="1588"/>
      <c r="EA99" s="1588"/>
      <c r="EB99" s="1588"/>
      <c r="EC99" s="1588"/>
      <c r="ED99" s="1588"/>
      <c r="EE99" s="1588"/>
      <c r="EF99" s="1588"/>
      <c r="EG99" s="1588"/>
      <c r="EH99" s="1588"/>
      <c r="EI99" s="1588"/>
      <c r="EJ99" s="1588"/>
      <c r="EK99" s="1588"/>
      <c r="EL99" s="1588"/>
      <c r="EM99" s="1588"/>
      <c r="EN99" s="1588"/>
      <c r="EO99" s="1588"/>
      <c r="EP99" s="1588"/>
      <c r="EQ99" s="1588"/>
      <c r="ER99" s="1588"/>
      <c r="ES99" s="1588"/>
      <c r="ET99" s="1588"/>
      <c r="EU99" s="1588"/>
      <c r="EV99" s="1588"/>
      <c r="EW99" s="1588"/>
      <c r="EX99" s="1588"/>
      <c r="EY99" s="1588"/>
      <c r="EZ99" s="1588"/>
      <c r="FA99" s="1588"/>
      <c r="FB99" s="1588"/>
      <c r="FC99" s="1588"/>
      <c r="FD99" s="1588"/>
      <c r="FE99" s="1588"/>
      <c r="FF99" s="1588"/>
      <c r="FG99" s="1588"/>
      <c r="FH99" s="1588"/>
      <c r="FI99" s="1588"/>
      <c r="FJ99" s="1588"/>
      <c r="FK99" s="1588"/>
      <c r="FL99" s="1588"/>
      <c r="FM99" s="1588"/>
      <c r="FN99" s="1588"/>
      <c r="FO99" s="1588"/>
      <c r="FP99" s="1588"/>
      <c r="FQ99" s="1588"/>
      <c r="FR99" s="1588"/>
      <c r="FS99" s="1588"/>
      <c r="FT99" s="1588"/>
      <c r="FU99" s="1588"/>
      <c r="FV99" s="1588"/>
      <c r="FW99" s="1588"/>
      <c r="FX99" s="1588"/>
      <c r="FY99" s="1588"/>
      <c r="FZ99" s="1588"/>
      <c r="GA99" s="1588"/>
      <c r="GB99" s="1588"/>
      <c r="GC99" s="1588"/>
      <c r="GD99" s="1588"/>
    </row>
    <row r="100" ht="15.75" hidden="1" customHeight="1">
      <c r="A100" s="54">
        <v>1.0</v>
      </c>
      <c r="B100" s="54" t="s">
        <v>1807</v>
      </c>
      <c r="C100" s="54" t="s">
        <v>8</v>
      </c>
      <c r="D100" s="105" t="s">
        <v>2950</v>
      </c>
      <c r="E100" s="104" t="s">
        <v>182</v>
      </c>
      <c r="F100" s="104" t="s">
        <v>183</v>
      </c>
      <c r="G100" s="105" t="s">
        <v>2033</v>
      </c>
      <c r="H100" s="1448" t="s">
        <v>2117</v>
      </c>
      <c r="I100" s="105" t="s">
        <v>2141</v>
      </c>
      <c r="J100" s="247" t="s">
        <v>2142</v>
      </c>
      <c r="K100" s="319">
        <v>8500.0</v>
      </c>
      <c r="L100" s="1774">
        <v>8323.539</v>
      </c>
      <c r="M100" s="247" t="s">
        <v>1815</v>
      </c>
      <c r="N100" s="105" t="s">
        <v>93</v>
      </c>
      <c r="O100" s="105" t="s">
        <v>916</v>
      </c>
      <c r="P100" s="1851">
        <v>45501.0</v>
      </c>
      <c r="Q100" s="105" t="s">
        <v>2947</v>
      </c>
      <c r="R100" s="104" t="s">
        <v>183</v>
      </c>
      <c r="S100" s="1448" t="s">
        <v>2144</v>
      </c>
      <c r="T100" s="1448" t="s">
        <v>817</v>
      </c>
      <c r="U100" s="54" t="s">
        <v>883</v>
      </c>
      <c r="V100" s="54"/>
      <c r="W100" s="54" t="s">
        <v>884</v>
      </c>
      <c r="X100" s="1545" t="s">
        <v>2949</v>
      </c>
      <c r="Y100" s="1069"/>
      <c r="Z100" s="1415" t="s">
        <v>883</v>
      </c>
      <c r="AA100" s="1069"/>
      <c r="AB100" s="1069"/>
      <c r="AC100" s="104" t="s">
        <v>191</v>
      </c>
      <c r="AD100" s="360" t="s">
        <v>885</v>
      </c>
      <c r="AE100" s="360" t="s">
        <v>2145</v>
      </c>
      <c r="AF100" s="360" t="s">
        <v>2146</v>
      </c>
      <c r="AG100" s="360" t="s">
        <v>885</v>
      </c>
      <c r="AH100" s="360" t="s">
        <v>96</v>
      </c>
      <c r="AI100" s="360" t="s">
        <v>96</v>
      </c>
      <c r="AJ100" s="360" t="s">
        <v>96</v>
      </c>
      <c r="AK100" s="1545">
        <v>0.0</v>
      </c>
      <c r="AL100" s="1793">
        <v>45534.0</v>
      </c>
      <c r="AM100" s="1817">
        <v>45501.0</v>
      </c>
      <c r="AN100" s="1777">
        <f t="shared" ref="AN100:AN103" si="195">IF(AM100-AL100&lt;0,0,AM100-AL100)</f>
        <v>0</v>
      </c>
      <c r="AO100" s="1778" t="str">
        <f t="shared" ref="AO100:AP100" si="194">INT(AM100-AL100)&amp;" hari "&amp;HOUR(MOD(AM100-AL100,1))&amp;" jam "&amp;MINUTE(MOD(AM100-AL100,1))&amp;" menit "&amp;SECOND(MOD(AM100-AL100,1))</f>
        <v>-33 hari 0 jam 0 menit 0</v>
      </c>
      <c r="AP100" s="1778" t="str">
        <f t="shared" si="194"/>
        <v>-45501 hari 0 jam 0 menit 0</v>
      </c>
      <c r="AQ100" s="1448" t="s">
        <v>185</v>
      </c>
      <c r="AR100" s="303" t="s">
        <v>2880</v>
      </c>
      <c r="AS100" s="303" t="s">
        <v>2889</v>
      </c>
      <c r="AT100" s="1405"/>
      <c r="AU100" s="1529">
        <v>82500.0</v>
      </c>
      <c r="AV100" s="101" t="s">
        <v>194</v>
      </c>
      <c r="AW100" s="1405">
        <v>3.0E7</v>
      </c>
      <c r="AX100" s="1794"/>
      <c r="AY100" s="1795"/>
      <c r="AZ100" s="225"/>
      <c r="BA100" s="1780">
        <v>45492.0</v>
      </c>
      <c r="BB100" s="1780">
        <v>45496.25</v>
      </c>
      <c r="BC100" s="1780">
        <v>45500.805555555555</v>
      </c>
      <c r="BD100" s="1780">
        <v>45500.8125</v>
      </c>
      <c r="BE100" s="1780">
        <v>45501.34375</v>
      </c>
      <c r="BF100" s="1645">
        <f t="shared" ref="BF100:BF103" si="197">BE100-BB100</f>
        <v>5.09375</v>
      </c>
      <c r="BG100" s="1642" t="str">
        <f t="shared" ref="BG100:BG103" si="198">INT(BE100-BB100)&amp;" hari "&amp;HOUR(MOD(BE100-BB100,1))&amp;" jam "&amp;MINUTE(MOD(BE100-BB100,1))&amp;" menit "&amp;SECOND(MOD(BE100-BB100,1))</f>
        <v>5 hari 2 jam 15 menit 0</v>
      </c>
      <c r="BH100" s="1780">
        <v>45501.768055555556</v>
      </c>
      <c r="BI100" s="1645">
        <f t="shared" ref="BI100:BI103" si="199">BH100-BE100</f>
        <v>0.4243055556</v>
      </c>
      <c r="BJ100" s="1642" t="str">
        <f t="shared" ref="BJ100:BJ103" si="200">INT(BH100-BE100)&amp;" hari "&amp;HOUR(MOD(BH100-BE100,1))&amp;" jam "&amp;MINUTE(MOD(BH100-BE100,1))&amp;" menit "&amp;SECOND(MOD(BH100-BE100,1))</f>
        <v>0 hari 10 jam 11 menit 0</v>
      </c>
      <c r="BK100" s="1645">
        <f t="shared" ref="BK100:BK103" si="201">BH100-BB100</f>
        <v>5.518055556</v>
      </c>
      <c r="BL100" s="1642" t="str">
        <f t="shared" ref="BL100:BL103" si="202">INT(BH100-BB100)&amp;" hari "&amp;HOUR(MOD(BH100-BB100,1))&amp;" jam "&amp;MINUTE(MOD(BH100-BB100,1))&amp;" menit "&amp;SECOND(MOD(BH100-BB100,1))</f>
        <v>5 hari 12 jam 26 menit 0</v>
      </c>
      <c r="BM100" s="1780">
        <v>45510.25</v>
      </c>
      <c r="BN100" s="1780">
        <v>45510.79861111111</v>
      </c>
      <c r="BO100" s="1780">
        <v>45510.82638888889</v>
      </c>
      <c r="BP100" s="1780">
        <v>45511.3125</v>
      </c>
      <c r="BQ100" s="1645">
        <f t="shared" ref="BQ100:BQ103" si="203">BP100-BM100</f>
        <v>1.0625</v>
      </c>
      <c r="BR100" s="1642" t="str">
        <f t="shared" ref="BR100:BR103" si="204">INT(BP100-BM100)&amp;" hari "&amp;HOUR(MOD(BP100-BM100,1))&amp;" jam "&amp;MINUTE(MOD(BP100-BM100,1))&amp;" menit "&amp;SECOND(MOD(BP100-BM100,1))</f>
        <v>1 hari 1 jam 30 menit 0</v>
      </c>
      <c r="BS100" s="1645">
        <f t="shared" ref="BS100:BS103" si="205">BK100+BQ100</f>
        <v>6.580555556</v>
      </c>
      <c r="BT100" s="1642" t="str">
        <f t="shared" ref="BT100:BT103" si="206">INT(BS100)&amp;" hari "&amp;HOUR(MOD(BS100,1))&amp;" jam "&amp;MINUTE(MOD(BS100,1))&amp;" menit "&amp;SECOND(MOD(BS100,1))</f>
        <v>6 hari 13 jam 56 menit 0</v>
      </c>
      <c r="BU100" s="105">
        <v>6.86</v>
      </c>
      <c r="BV100" s="255">
        <f t="shared" ref="BV100:BV102" si="207">BU100*AW100</f>
        <v>205800000</v>
      </c>
      <c r="BW100" s="105">
        <v>2.058E8</v>
      </c>
      <c r="BX100" s="105"/>
      <c r="BY100" s="274" t="s">
        <v>718</v>
      </c>
      <c r="BZ100" s="274"/>
      <c r="CA100" s="274"/>
      <c r="CB100" s="274"/>
      <c r="CC100" s="105">
        <v>8.2024072287238E14</v>
      </c>
      <c r="CD100" s="105" t="s">
        <v>2056</v>
      </c>
      <c r="CE100" s="1781" t="s">
        <v>2147</v>
      </c>
      <c r="CF100" s="105" t="s">
        <v>2023</v>
      </c>
      <c r="CG100" s="105" t="s">
        <v>193</v>
      </c>
      <c r="CH100" s="105" t="s">
        <v>193</v>
      </c>
      <c r="CI100" s="105" t="s">
        <v>193</v>
      </c>
      <c r="CJ100" s="105" t="s">
        <v>193</v>
      </c>
      <c r="CK100" s="105" t="s">
        <v>193</v>
      </c>
      <c r="CL100" s="105" t="s">
        <v>193</v>
      </c>
      <c r="CM100" s="105" t="s">
        <v>193</v>
      </c>
      <c r="CN100" s="105" t="s">
        <v>193</v>
      </c>
      <c r="CO100" s="105"/>
      <c r="CP100" s="105"/>
      <c r="CQ100" s="105"/>
      <c r="CR100" s="105"/>
      <c r="CS100" s="105"/>
      <c r="CT100" s="105"/>
      <c r="CU100" s="105" t="s">
        <v>193</v>
      </c>
      <c r="CV100" s="105" t="s">
        <v>193</v>
      </c>
      <c r="CW100" s="105" t="s">
        <v>193</v>
      </c>
      <c r="CX100" s="105" t="s">
        <v>193</v>
      </c>
      <c r="CY100" s="105" t="s">
        <v>193</v>
      </c>
      <c r="CZ100" s="105" t="s">
        <v>193</v>
      </c>
      <c r="DA100" s="1588"/>
      <c r="DB100" s="1588"/>
      <c r="DC100" s="1588"/>
      <c r="DD100" s="1588"/>
      <c r="DE100" s="1588"/>
      <c r="DF100" s="1588"/>
      <c r="DG100" s="1588"/>
      <c r="DH100" s="1588"/>
      <c r="DI100" s="1588"/>
      <c r="DJ100" s="1588"/>
      <c r="DK100" s="1588"/>
      <c r="DL100" s="1588"/>
      <c r="DM100" s="1588"/>
      <c r="DN100" s="1588"/>
      <c r="DO100" s="1588"/>
      <c r="DP100" s="1588"/>
      <c r="DQ100" s="1588"/>
      <c r="DR100" s="1588"/>
      <c r="DS100" s="1588"/>
      <c r="DT100" s="1588"/>
      <c r="DU100" s="1588"/>
      <c r="DV100" s="1588"/>
      <c r="DW100" s="1588"/>
      <c r="DX100" s="1588"/>
      <c r="DY100" s="1588"/>
      <c r="DZ100" s="1588"/>
      <c r="EA100" s="1588"/>
      <c r="EB100" s="1588"/>
      <c r="EC100" s="1588"/>
      <c r="ED100" s="1588"/>
      <c r="EE100" s="1588"/>
      <c r="EF100" s="1588"/>
      <c r="EG100" s="1588"/>
      <c r="EH100" s="1588"/>
      <c r="EI100" s="1588"/>
      <c r="EJ100" s="1588"/>
      <c r="EK100" s="1588"/>
      <c r="EL100" s="1588"/>
      <c r="EM100" s="1588"/>
      <c r="EN100" s="1588"/>
      <c r="EO100" s="1588"/>
      <c r="EP100" s="1588"/>
      <c r="EQ100" s="1588"/>
      <c r="ER100" s="1588"/>
      <c r="ES100" s="1588"/>
      <c r="ET100" s="1588"/>
      <c r="EU100" s="1588"/>
      <c r="EV100" s="1588"/>
      <c r="EW100" s="1588"/>
      <c r="EX100" s="1588"/>
      <c r="EY100" s="1588"/>
      <c r="EZ100" s="1588"/>
      <c r="FA100" s="1588"/>
      <c r="FB100" s="1588"/>
      <c r="FC100" s="1588"/>
      <c r="FD100" s="1588"/>
      <c r="FE100" s="1588"/>
      <c r="FF100" s="1588"/>
      <c r="FG100" s="1588"/>
      <c r="FH100" s="1588"/>
      <c r="FI100" s="1588"/>
      <c r="FJ100" s="1588"/>
      <c r="FK100" s="1588"/>
      <c r="FL100" s="1588"/>
      <c r="FM100" s="1588"/>
      <c r="FN100" s="1588"/>
      <c r="FO100" s="1588"/>
      <c r="FP100" s="1588"/>
      <c r="FQ100" s="1588"/>
      <c r="FR100" s="1588"/>
      <c r="FS100" s="1588"/>
      <c r="FT100" s="1588"/>
      <c r="FU100" s="1588"/>
      <c r="FV100" s="1588"/>
      <c r="FW100" s="1588"/>
      <c r="FX100" s="1588"/>
      <c r="FY100" s="1588"/>
      <c r="FZ100" s="1588"/>
      <c r="GA100" s="1588"/>
      <c r="GB100" s="1588"/>
      <c r="GC100" s="1588"/>
      <c r="GD100" s="1588"/>
    </row>
    <row r="101" ht="15.75" hidden="1" customHeight="1">
      <c r="A101" s="54">
        <v>2.0</v>
      </c>
      <c r="B101" s="54" t="s">
        <v>1807</v>
      </c>
      <c r="C101" s="54" t="s">
        <v>8</v>
      </c>
      <c r="D101" s="105" t="s">
        <v>2950</v>
      </c>
      <c r="E101" s="104" t="s">
        <v>182</v>
      </c>
      <c r="F101" s="104" t="s">
        <v>183</v>
      </c>
      <c r="G101" s="105" t="s">
        <v>2033</v>
      </c>
      <c r="H101" s="1448" t="s">
        <v>2117</v>
      </c>
      <c r="I101" s="105" t="s">
        <v>2150</v>
      </c>
      <c r="J101" s="247" t="s">
        <v>2151</v>
      </c>
      <c r="K101" s="319">
        <v>8500.0</v>
      </c>
      <c r="L101" s="1774">
        <v>8503.731</v>
      </c>
      <c r="M101" s="247" t="s">
        <v>1815</v>
      </c>
      <c r="N101" s="105" t="s">
        <v>93</v>
      </c>
      <c r="O101" s="105" t="s">
        <v>916</v>
      </c>
      <c r="P101" s="1851">
        <v>45502.0</v>
      </c>
      <c r="Q101" s="105" t="s">
        <v>2947</v>
      </c>
      <c r="R101" s="104" t="s">
        <v>183</v>
      </c>
      <c r="S101" s="1448" t="s">
        <v>2144</v>
      </c>
      <c r="T101" s="1448" t="s">
        <v>817</v>
      </c>
      <c r="U101" s="54" t="s">
        <v>883</v>
      </c>
      <c r="V101" s="54"/>
      <c r="W101" s="54" t="s">
        <v>884</v>
      </c>
      <c r="X101" s="1545" t="s">
        <v>2949</v>
      </c>
      <c r="Y101" s="1069"/>
      <c r="Z101" s="1415" t="s">
        <v>883</v>
      </c>
      <c r="AA101" s="1069"/>
      <c r="AB101" s="1069"/>
      <c r="AC101" s="104" t="s">
        <v>191</v>
      </c>
      <c r="AD101" s="360" t="s">
        <v>885</v>
      </c>
      <c r="AE101" s="360" t="s">
        <v>2145</v>
      </c>
      <c r="AF101" s="360" t="s">
        <v>2153</v>
      </c>
      <c r="AG101" s="360" t="s">
        <v>885</v>
      </c>
      <c r="AH101" s="360" t="s">
        <v>96</v>
      </c>
      <c r="AI101" s="360" t="s">
        <v>96</v>
      </c>
      <c r="AJ101" s="360" t="s">
        <v>96</v>
      </c>
      <c r="AK101" s="1545">
        <v>0.0</v>
      </c>
      <c r="AL101" s="1793">
        <v>45534.0</v>
      </c>
      <c r="AM101" s="1817">
        <v>45502.0</v>
      </c>
      <c r="AN101" s="1777">
        <f t="shared" si="195"/>
        <v>0</v>
      </c>
      <c r="AO101" s="1778" t="str">
        <f t="shared" ref="AO101:AP101" si="196">INT(AM101-AL101)&amp;" hari "&amp;HOUR(MOD(AM101-AL101,1))&amp;" jam "&amp;MINUTE(MOD(AM101-AL101,1))&amp;" menit "&amp;SECOND(MOD(AM101-AL101,1))</f>
        <v>-32 hari 0 jam 0 menit 0</v>
      </c>
      <c r="AP101" s="1778" t="str">
        <f t="shared" si="196"/>
        <v>-45502 hari 0 jam 0 menit 0</v>
      </c>
      <c r="AQ101" s="1448" t="s">
        <v>185</v>
      </c>
      <c r="AR101" s="303" t="s">
        <v>2880</v>
      </c>
      <c r="AS101" s="303" t="s">
        <v>2889</v>
      </c>
      <c r="AT101" s="1405"/>
      <c r="AU101" s="1529">
        <v>82500.0</v>
      </c>
      <c r="AV101" s="101" t="s">
        <v>194</v>
      </c>
      <c r="AW101" s="1405">
        <v>3.0E7</v>
      </c>
      <c r="AX101" s="1794"/>
      <c r="AY101" s="1795"/>
      <c r="AZ101" s="225"/>
      <c r="BA101" s="1780">
        <v>45492.0</v>
      </c>
      <c r="BB101" s="1780">
        <v>45498.083333333336</v>
      </c>
      <c r="BC101" s="1780">
        <v>45501.854166666664</v>
      </c>
      <c r="BD101" s="1780">
        <v>45501.864583333336</v>
      </c>
      <c r="BE101" s="1780">
        <v>45502.23611111111</v>
      </c>
      <c r="BF101" s="1645">
        <f t="shared" si="197"/>
        <v>4.152777778</v>
      </c>
      <c r="BG101" s="1642" t="str">
        <f t="shared" si="198"/>
        <v>4 hari 3 jam 40 menit 0</v>
      </c>
      <c r="BH101" s="1780">
        <v>45502.63125</v>
      </c>
      <c r="BI101" s="1645">
        <f t="shared" si="199"/>
        <v>0.3951388889</v>
      </c>
      <c r="BJ101" s="1642" t="str">
        <f t="shared" si="200"/>
        <v>0 hari 9 jam 29 menit 0</v>
      </c>
      <c r="BK101" s="1645">
        <f t="shared" si="201"/>
        <v>4.547916667</v>
      </c>
      <c r="BL101" s="1642" t="str">
        <f t="shared" si="202"/>
        <v>4 hari 13 jam 9 menit 0</v>
      </c>
      <c r="BM101" s="1780">
        <v>45510.208333333336</v>
      </c>
      <c r="BN101" s="1780">
        <v>45510.805555555555</v>
      </c>
      <c r="BO101" s="1780">
        <v>45511.3125</v>
      </c>
      <c r="BP101" s="1780">
        <v>45511.64236111111</v>
      </c>
      <c r="BQ101" s="1645">
        <f t="shared" si="203"/>
        <v>1.434027778</v>
      </c>
      <c r="BR101" s="1642" t="str">
        <f t="shared" si="204"/>
        <v>1 hari 10 jam 25 menit 0</v>
      </c>
      <c r="BS101" s="1645">
        <f t="shared" si="205"/>
        <v>5.981944444</v>
      </c>
      <c r="BT101" s="1642" t="str">
        <f t="shared" si="206"/>
        <v>5 hari 23 jam 34 menit 0</v>
      </c>
      <c r="BU101" s="105">
        <v>5.35</v>
      </c>
      <c r="BV101" s="255">
        <f t="shared" si="207"/>
        <v>160500000</v>
      </c>
      <c r="BW101" s="105">
        <v>1.605E8</v>
      </c>
      <c r="BX101" s="105"/>
      <c r="BY101" s="274" t="s">
        <v>718</v>
      </c>
      <c r="BZ101" s="274"/>
      <c r="CA101" s="274"/>
      <c r="CB101" s="274"/>
      <c r="CC101" s="105">
        <v>8.2024072287238E14</v>
      </c>
      <c r="CD101" s="105" t="s">
        <v>2056</v>
      </c>
      <c r="CE101" s="1781" t="s">
        <v>2147</v>
      </c>
      <c r="CF101" s="105" t="s">
        <v>2023</v>
      </c>
      <c r="CG101" s="105" t="s">
        <v>193</v>
      </c>
      <c r="CH101" s="105" t="s">
        <v>193</v>
      </c>
      <c r="CI101" s="105" t="s">
        <v>193</v>
      </c>
      <c r="CJ101" s="105" t="s">
        <v>193</v>
      </c>
      <c r="CK101" s="105" t="s">
        <v>193</v>
      </c>
      <c r="CL101" s="105" t="s">
        <v>193</v>
      </c>
      <c r="CM101" s="105" t="s">
        <v>193</v>
      </c>
      <c r="CN101" s="105" t="s">
        <v>193</v>
      </c>
      <c r="CO101" s="105"/>
      <c r="CP101" s="105"/>
      <c r="CQ101" s="105"/>
      <c r="CR101" s="105"/>
      <c r="CS101" s="105"/>
      <c r="CT101" s="105"/>
      <c r="CU101" s="105" t="s">
        <v>193</v>
      </c>
      <c r="CV101" s="105" t="s">
        <v>193</v>
      </c>
      <c r="CW101" s="105" t="s">
        <v>193</v>
      </c>
      <c r="CX101" s="105" t="s">
        <v>193</v>
      </c>
      <c r="CY101" s="105" t="s">
        <v>193</v>
      </c>
      <c r="CZ101" s="105" t="s">
        <v>193</v>
      </c>
      <c r="DA101" s="1588"/>
      <c r="DB101" s="1588"/>
      <c r="DC101" s="1588"/>
      <c r="DD101" s="1588"/>
      <c r="DE101" s="1588"/>
      <c r="DF101" s="1588"/>
      <c r="DG101" s="1588"/>
      <c r="DH101" s="1588"/>
      <c r="DI101" s="1588"/>
      <c r="DJ101" s="1588"/>
      <c r="DK101" s="1588"/>
      <c r="DL101" s="1588"/>
      <c r="DM101" s="1588"/>
      <c r="DN101" s="1588"/>
      <c r="DO101" s="1588"/>
      <c r="DP101" s="1588"/>
      <c r="DQ101" s="1588"/>
      <c r="DR101" s="1588"/>
      <c r="DS101" s="1588"/>
      <c r="DT101" s="1588"/>
      <c r="DU101" s="1588"/>
      <c r="DV101" s="1588"/>
      <c r="DW101" s="1588"/>
      <c r="DX101" s="1588"/>
      <c r="DY101" s="1588"/>
      <c r="DZ101" s="1588"/>
      <c r="EA101" s="1588"/>
      <c r="EB101" s="1588"/>
      <c r="EC101" s="1588"/>
      <c r="ED101" s="1588"/>
      <c r="EE101" s="1588"/>
      <c r="EF101" s="1588"/>
      <c r="EG101" s="1588"/>
      <c r="EH101" s="1588"/>
      <c r="EI101" s="1588"/>
      <c r="EJ101" s="1588"/>
      <c r="EK101" s="1588"/>
      <c r="EL101" s="1588"/>
      <c r="EM101" s="1588"/>
      <c r="EN101" s="1588"/>
      <c r="EO101" s="1588"/>
      <c r="EP101" s="1588"/>
      <c r="EQ101" s="1588"/>
      <c r="ER101" s="1588"/>
      <c r="ES101" s="1588"/>
      <c r="ET101" s="1588"/>
      <c r="EU101" s="1588"/>
      <c r="EV101" s="1588"/>
      <c r="EW101" s="1588"/>
      <c r="EX101" s="1588"/>
      <c r="EY101" s="1588"/>
      <c r="EZ101" s="1588"/>
      <c r="FA101" s="1588"/>
      <c r="FB101" s="1588"/>
      <c r="FC101" s="1588"/>
      <c r="FD101" s="1588"/>
      <c r="FE101" s="1588"/>
      <c r="FF101" s="1588"/>
      <c r="FG101" s="1588"/>
      <c r="FH101" s="1588"/>
      <c r="FI101" s="1588"/>
      <c r="FJ101" s="1588"/>
      <c r="FK101" s="1588"/>
      <c r="FL101" s="1588"/>
      <c r="FM101" s="1588"/>
      <c r="FN101" s="1588"/>
      <c r="FO101" s="1588"/>
      <c r="FP101" s="1588"/>
      <c r="FQ101" s="1588"/>
      <c r="FR101" s="1588"/>
      <c r="FS101" s="1588"/>
      <c r="FT101" s="1588"/>
      <c r="FU101" s="1588"/>
      <c r="FV101" s="1588"/>
      <c r="FW101" s="1588"/>
      <c r="FX101" s="1588"/>
      <c r="FY101" s="1588"/>
      <c r="FZ101" s="1588"/>
      <c r="GA101" s="1588"/>
      <c r="GB101" s="1588"/>
      <c r="GC101" s="1588"/>
      <c r="GD101" s="1588"/>
    </row>
    <row r="102" ht="15.75" hidden="1" customHeight="1">
      <c r="A102" s="54">
        <v>3.0</v>
      </c>
      <c r="B102" s="54" t="s">
        <v>1807</v>
      </c>
      <c r="C102" s="54" t="s">
        <v>8</v>
      </c>
      <c r="D102" s="105" t="s">
        <v>2950</v>
      </c>
      <c r="E102" s="104" t="s">
        <v>182</v>
      </c>
      <c r="F102" s="104" t="s">
        <v>183</v>
      </c>
      <c r="G102" s="105" t="s">
        <v>2033</v>
      </c>
      <c r="H102" s="1448" t="s">
        <v>2117</v>
      </c>
      <c r="I102" s="105" t="s">
        <v>2156</v>
      </c>
      <c r="J102" s="247" t="s">
        <v>2157</v>
      </c>
      <c r="K102" s="319">
        <v>5100.0</v>
      </c>
      <c r="L102" s="320">
        <v>5188.561</v>
      </c>
      <c r="M102" s="247" t="s">
        <v>1815</v>
      </c>
      <c r="N102" s="105" t="s">
        <v>93</v>
      </c>
      <c r="O102" s="105" t="s">
        <v>916</v>
      </c>
      <c r="P102" s="1851">
        <v>45504.0</v>
      </c>
      <c r="Q102" s="105" t="s">
        <v>2947</v>
      </c>
      <c r="R102" s="104" t="s">
        <v>183</v>
      </c>
      <c r="S102" s="1448" t="s">
        <v>2144</v>
      </c>
      <c r="T102" s="1448" t="s">
        <v>817</v>
      </c>
      <c r="U102" s="54" t="s">
        <v>883</v>
      </c>
      <c r="V102" s="54"/>
      <c r="W102" s="54" t="s">
        <v>884</v>
      </c>
      <c r="X102" s="1545" t="s">
        <v>2949</v>
      </c>
      <c r="Y102" s="1069"/>
      <c r="Z102" s="1415" t="s">
        <v>883</v>
      </c>
      <c r="AA102" s="1069"/>
      <c r="AB102" s="1069"/>
      <c r="AC102" s="104" t="s">
        <v>191</v>
      </c>
      <c r="AD102" s="360" t="s">
        <v>885</v>
      </c>
      <c r="AE102" s="360" t="s">
        <v>2145</v>
      </c>
      <c r="AF102" s="360" t="s">
        <v>2158</v>
      </c>
      <c r="AG102" s="360" t="s">
        <v>885</v>
      </c>
      <c r="AH102" s="360" t="s">
        <v>96</v>
      </c>
      <c r="AI102" s="360" t="s">
        <v>96</v>
      </c>
      <c r="AJ102" s="360" t="s">
        <v>96</v>
      </c>
      <c r="AK102" s="1545">
        <v>0.0</v>
      </c>
      <c r="AL102" s="1793">
        <v>45534.0</v>
      </c>
      <c r="AM102" s="1817">
        <v>45504.0</v>
      </c>
      <c r="AN102" s="1777">
        <f t="shared" si="195"/>
        <v>0</v>
      </c>
      <c r="AO102" s="1778" t="str">
        <f t="shared" ref="AO102:AP102" si="208">INT(AM102-AL102)&amp;" hari "&amp;HOUR(MOD(AM102-AL102,1))&amp;" jam "&amp;MINUTE(MOD(AM102-AL102,1))&amp;" menit "&amp;SECOND(MOD(AM102-AL102,1))</f>
        <v>-30 hari 0 jam 0 menit 0</v>
      </c>
      <c r="AP102" s="1778" t="str">
        <f t="shared" si="208"/>
        <v>-45504 hari 0 jam 0 menit 0</v>
      </c>
      <c r="AQ102" s="1448" t="s">
        <v>185</v>
      </c>
      <c r="AR102" s="303" t="s">
        <v>2880</v>
      </c>
      <c r="AS102" s="303" t="s">
        <v>2889</v>
      </c>
      <c r="AT102" s="1405"/>
      <c r="AU102" s="1529">
        <v>82500.0</v>
      </c>
      <c r="AV102" s="101" t="s">
        <v>194</v>
      </c>
      <c r="AW102" s="1405">
        <v>3.0E7</v>
      </c>
      <c r="AX102" s="1794"/>
      <c r="AY102" s="1795"/>
      <c r="AZ102" s="225"/>
      <c r="BA102" s="1780">
        <v>45497.0</v>
      </c>
      <c r="BB102" s="1780">
        <v>45502.958333333336</v>
      </c>
      <c r="BC102" s="1780">
        <v>45503.875</v>
      </c>
      <c r="BD102" s="1780">
        <v>45503.881944444445</v>
      </c>
      <c r="BE102" s="1780">
        <v>45504.104166666664</v>
      </c>
      <c r="BF102" s="1645">
        <f t="shared" si="197"/>
        <v>1.145833333</v>
      </c>
      <c r="BG102" s="1642" t="str">
        <f t="shared" si="198"/>
        <v>1 hari 3 jam 30 menit 0</v>
      </c>
      <c r="BH102" s="1780">
        <v>45504.57847222222</v>
      </c>
      <c r="BI102" s="1645">
        <f t="shared" si="199"/>
        <v>0.4743055556</v>
      </c>
      <c r="BJ102" s="1642" t="str">
        <f t="shared" si="200"/>
        <v>0 hari 11 jam 23 menit 0</v>
      </c>
      <c r="BK102" s="1645">
        <f t="shared" si="201"/>
        <v>1.620138889</v>
      </c>
      <c r="BL102" s="1642" t="str">
        <f t="shared" si="202"/>
        <v>1 hari 14 jam 53 menit 0</v>
      </c>
      <c r="BM102" s="1780">
        <v>45511.354166666664</v>
      </c>
      <c r="BN102" s="1780">
        <v>45511.381944444445</v>
      </c>
      <c r="BO102" s="1780">
        <v>45511.625</v>
      </c>
      <c r="BP102" s="1780">
        <v>45511.854166666664</v>
      </c>
      <c r="BQ102" s="1645">
        <f t="shared" si="203"/>
        <v>0.5</v>
      </c>
      <c r="BR102" s="1642" t="str">
        <f t="shared" si="204"/>
        <v>0 hari 12 jam 0 menit 0</v>
      </c>
      <c r="BS102" s="1645">
        <f t="shared" si="205"/>
        <v>2.120138889</v>
      </c>
      <c r="BT102" s="1642" t="str">
        <f t="shared" si="206"/>
        <v>2 hari 2 jam 53 menit 0</v>
      </c>
      <c r="BU102" s="105">
        <v>0.89</v>
      </c>
      <c r="BV102" s="255">
        <f t="shared" si="207"/>
        <v>26700000</v>
      </c>
      <c r="BW102" s="105">
        <v>2.67E7</v>
      </c>
      <c r="BX102" s="105"/>
      <c r="BY102" s="274" t="s">
        <v>718</v>
      </c>
      <c r="BZ102" s="274"/>
      <c r="CA102" s="274"/>
      <c r="CB102" s="274"/>
      <c r="CC102" s="105">
        <v>8.20240727571982E14</v>
      </c>
      <c r="CD102" s="105" t="s">
        <v>2049</v>
      </c>
      <c r="CE102" s="1781" t="s">
        <v>2159</v>
      </c>
      <c r="CF102" s="105" t="s">
        <v>2023</v>
      </c>
      <c r="CG102" s="105" t="s">
        <v>193</v>
      </c>
      <c r="CH102" s="105" t="s">
        <v>193</v>
      </c>
      <c r="CI102" s="105" t="s">
        <v>193</v>
      </c>
      <c r="CJ102" s="105" t="s">
        <v>193</v>
      </c>
      <c r="CK102" s="105" t="s">
        <v>193</v>
      </c>
      <c r="CL102" s="105" t="s">
        <v>193</v>
      </c>
      <c r="CM102" s="105" t="s">
        <v>193</v>
      </c>
      <c r="CN102" s="105" t="s">
        <v>193</v>
      </c>
      <c r="CO102" s="105"/>
      <c r="CP102" s="105"/>
      <c r="CQ102" s="105"/>
      <c r="CR102" s="105"/>
      <c r="CS102" s="105"/>
      <c r="CT102" s="105"/>
      <c r="CU102" s="105" t="s">
        <v>193</v>
      </c>
      <c r="CV102" s="105" t="s">
        <v>193</v>
      </c>
      <c r="CW102" s="105" t="s">
        <v>193</v>
      </c>
      <c r="CX102" s="105" t="s">
        <v>193</v>
      </c>
      <c r="CY102" s="105" t="s">
        <v>193</v>
      </c>
      <c r="CZ102" s="105" t="s">
        <v>193</v>
      </c>
      <c r="DA102" s="1588"/>
      <c r="DB102" s="1588"/>
      <c r="DC102" s="1588"/>
      <c r="DD102" s="1588"/>
      <c r="DE102" s="1588"/>
      <c r="DF102" s="1588"/>
      <c r="DG102" s="1588"/>
      <c r="DH102" s="1588"/>
      <c r="DI102" s="1588"/>
      <c r="DJ102" s="1588"/>
      <c r="DK102" s="1588"/>
      <c r="DL102" s="1588"/>
      <c r="DM102" s="1588"/>
      <c r="DN102" s="1588"/>
      <c r="DO102" s="1588"/>
      <c r="DP102" s="1588"/>
      <c r="DQ102" s="1588"/>
      <c r="DR102" s="1588"/>
      <c r="DS102" s="1588"/>
      <c r="DT102" s="1588"/>
      <c r="DU102" s="1588"/>
      <c r="DV102" s="1588"/>
      <c r="DW102" s="1588"/>
      <c r="DX102" s="1588"/>
      <c r="DY102" s="1588"/>
      <c r="DZ102" s="1588"/>
      <c r="EA102" s="1588"/>
      <c r="EB102" s="1588"/>
      <c r="EC102" s="1588"/>
      <c r="ED102" s="1588"/>
      <c r="EE102" s="1588"/>
      <c r="EF102" s="1588"/>
      <c r="EG102" s="1588"/>
      <c r="EH102" s="1588"/>
      <c r="EI102" s="1588"/>
      <c r="EJ102" s="1588"/>
      <c r="EK102" s="1588"/>
      <c r="EL102" s="1588"/>
      <c r="EM102" s="1588"/>
      <c r="EN102" s="1588"/>
      <c r="EO102" s="1588"/>
      <c r="EP102" s="1588"/>
      <c r="EQ102" s="1588"/>
      <c r="ER102" s="1588"/>
      <c r="ES102" s="1588"/>
      <c r="ET102" s="1588"/>
      <c r="EU102" s="1588"/>
      <c r="EV102" s="1588"/>
      <c r="EW102" s="1588"/>
      <c r="EX102" s="1588"/>
      <c r="EY102" s="1588"/>
      <c r="EZ102" s="1588"/>
      <c r="FA102" s="1588"/>
      <c r="FB102" s="1588"/>
      <c r="FC102" s="1588"/>
      <c r="FD102" s="1588"/>
      <c r="FE102" s="1588"/>
      <c r="FF102" s="1588"/>
      <c r="FG102" s="1588"/>
      <c r="FH102" s="1588"/>
      <c r="FI102" s="1588"/>
      <c r="FJ102" s="1588"/>
      <c r="FK102" s="1588"/>
      <c r="FL102" s="1588"/>
      <c r="FM102" s="1588"/>
      <c r="FN102" s="1588"/>
      <c r="FO102" s="1588"/>
      <c r="FP102" s="1588"/>
      <c r="FQ102" s="1588"/>
      <c r="FR102" s="1588"/>
      <c r="FS102" s="1588"/>
      <c r="FT102" s="1588"/>
      <c r="FU102" s="1588"/>
      <c r="FV102" s="1588"/>
      <c r="FW102" s="1588"/>
      <c r="FX102" s="1588"/>
      <c r="FY102" s="1588"/>
      <c r="FZ102" s="1588"/>
      <c r="GA102" s="1588"/>
      <c r="GB102" s="1588"/>
      <c r="GC102" s="1588"/>
      <c r="GD102" s="1588"/>
    </row>
    <row r="103" ht="15.75" hidden="1" customHeight="1">
      <c r="A103" s="54">
        <v>4.0</v>
      </c>
      <c r="B103" s="54" t="s">
        <v>1807</v>
      </c>
      <c r="C103" s="54" t="s">
        <v>8</v>
      </c>
      <c r="D103" s="105" t="s">
        <v>2950</v>
      </c>
      <c r="E103" s="104" t="s">
        <v>182</v>
      </c>
      <c r="F103" s="104" t="s">
        <v>183</v>
      </c>
      <c r="G103" s="105" t="s">
        <v>2033</v>
      </c>
      <c r="H103" s="1448" t="s">
        <v>2117</v>
      </c>
      <c r="I103" s="105" t="s">
        <v>2162</v>
      </c>
      <c r="J103" s="247" t="s">
        <v>2163</v>
      </c>
      <c r="K103" s="319">
        <v>5000.0</v>
      </c>
      <c r="L103" s="320">
        <v>5087.605</v>
      </c>
      <c r="M103" s="247" t="s">
        <v>1815</v>
      </c>
      <c r="N103" s="105" t="s">
        <v>93</v>
      </c>
      <c r="O103" s="105"/>
      <c r="P103" s="1851">
        <v>45506.0</v>
      </c>
      <c r="Q103" s="104" t="s">
        <v>2951</v>
      </c>
      <c r="R103" s="104" t="s">
        <v>183</v>
      </c>
      <c r="S103" s="1448" t="s">
        <v>2144</v>
      </c>
      <c r="T103" s="1448" t="s">
        <v>817</v>
      </c>
      <c r="U103" s="54" t="s">
        <v>883</v>
      </c>
      <c r="V103" s="54"/>
      <c r="W103" s="54" t="s">
        <v>884</v>
      </c>
      <c r="X103" s="1545" t="s">
        <v>2949</v>
      </c>
      <c r="Y103" s="1069"/>
      <c r="Z103" s="1415" t="s">
        <v>883</v>
      </c>
      <c r="AA103" s="1069"/>
      <c r="AB103" s="1069"/>
      <c r="AC103" s="104" t="s">
        <v>191</v>
      </c>
      <c r="AD103" s="360" t="s">
        <v>885</v>
      </c>
      <c r="AE103" s="360" t="s">
        <v>2145</v>
      </c>
      <c r="AF103" s="360" t="s">
        <v>2164</v>
      </c>
      <c r="AG103" s="360" t="s">
        <v>885</v>
      </c>
      <c r="AH103" s="360" t="s">
        <v>96</v>
      </c>
      <c r="AI103" s="360" t="s">
        <v>96</v>
      </c>
      <c r="AJ103" s="360" t="s">
        <v>96</v>
      </c>
      <c r="AK103" s="1545">
        <v>0.0</v>
      </c>
      <c r="AL103" s="1793">
        <v>45534.0</v>
      </c>
      <c r="AM103" s="1817">
        <v>45506.0</v>
      </c>
      <c r="AN103" s="1777">
        <f t="shared" si="195"/>
        <v>0</v>
      </c>
      <c r="AO103" s="1778" t="str">
        <f t="shared" ref="AO103:AP103" si="209">INT(AM103-AL103)&amp;" hari "&amp;HOUR(MOD(AM103-AL103,1))&amp;" jam "&amp;MINUTE(MOD(AM103-AL103,1))&amp;" menit "&amp;SECOND(MOD(AM103-AL103,1))</f>
        <v>-28 hari 0 jam 0 menit 0</v>
      </c>
      <c r="AP103" s="1778" t="str">
        <f t="shared" si="209"/>
        <v>-45506 hari 0 jam 0 menit 0</v>
      </c>
      <c r="AQ103" s="1448" t="s">
        <v>185</v>
      </c>
      <c r="AR103" s="303" t="s">
        <v>2880</v>
      </c>
      <c r="AS103" s="303" t="s">
        <v>2889</v>
      </c>
      <c r="AT103" s="1405"/>
      <c r="AU103" s="1529">
        <v>82500.0</v>
      </c>
      <c r="AV103" s="101" t="s">
        <v>194</v>
      </c>
      <c r="AW103" s="1405">
        <v>3.0E7</v>
      </c>
      <c r="AX103" s="1794"/>
      <c r="AY103" s="1795"/>
      <c r="AZ103" s="223"/>
      <c r="BA103" s="1780">
        <v>45500.0</v>
      </c>
      <c r="BB103" s="1780">
        <v>45505.274305555555</v>
      </c>
      <c r="BC103" s="1780">
        <v>45506.395833333336</v>
      </c>
      <c r="BD103" s="1780">
        <v>45506.541666666664</v>
      </c>
      <c r="BE103" s="1780">
        <v>45506.72222222222</v>
      </c>
      <c r="BF103" s="1645">
        <f t="shared" si="197"/>
        <v>1.447916667</v>
      </c>
      <c r="BG103" s="1642" t="str">
        <f t="shared" si="198"/>
        <v>1 hari 10 jam 45 menit 0</v>
      </c>
      <c r="BH103" s="1780">
        <v>45507.43958333333</v>
      </c>
      <c r="BI103" s="1645">
        <f t="shared" si="199"/>
        <v>0.7173611111</v>
      </c>
      <c r="BJ103" s="1642" t="str">
        <f t="shared" si="200"/>
        <v>0 hari 17 jam 13 menit 0</v>
      </c>
      <c r="BK103" s="1645">
        <f t="shared" si="201"/>
        <v>2.165277778</v>
      </c>
      <c r="BL103" s="1642" t="str">
        <f t="shared" si="202"/>
        <v>2 hari 3 jam 58 menit 0</v>
      </c>
      <c r="BM103" s="1780">
        <v>45511.67361111111</v>
      </c>
      <c r="BN103" s="1780">
        <v>45511.720138888886</v>
      </c>
      <c r="BO103" s="1780">
        <v>45511.854166666664</v>
      </c>
      <c r="BP103" s="1780">
        <v>45512.229166666664</v>
      </c>
      <c r="BQ103" s="1645">
        <f t="shared" si="203"/>
        <v>0.5555555556</v>
      </c>
      <c r="BR103" s="1642" t="str">
        <f t="shared" si="204"/>
        <v>0 hari 13 jam 20 menit 0</v>
      </c>
      <c r="BS103" s="1645">
        <f t="shared" si="205"/>
        <v>2.720833333</v>
      </c>
      <c r="BT103" s="1642" t="str">
        <f t="shared" si="206"/>
        <v>2 hari 17 jam 18 menit 0</v>
      </c>
      <c r="BU103" s="1642"/>
      <c r="BV103" s="1642"/>
      <c r="BW103" s="1642"/>
      <c r="BX103" s="1642"/>
      <c r="BY103" s="1852" t="s">
        <v>359</v>
      </c>
      <c r="BZ103" s="1619"/>
      <c r="CA103" s="1619"/>
      <c r="CB103" s="1619"/>
      <c r="CC103" s="105">
        <v>8.20240727575364E14</v>
      </c>
      <c r="CD103" s="105" t="s">
        <v>2049</v>
      </c>
      <c r="CE103" s="1781" t="s">
        <v>2159</v>
      </c>
      <c r="CF103" s="105" t="s">
        <v>2023</v>
      </c>
      <c r="CG103" s="105" t="s">
        <v>193</v>
      </c>
      <c r="CH103" s="105" t="s">
        <v>193</v>
      </c>
      <c r="CI103" s="105" t="s">
        <v>193</v>
      </c>
      <c r="CJ103" s="105" t="s">
        <v>193</v>
      </c>
      <c r="CK103" s="105" t="s">
        <v>193</v>
      </c>
      <c r="CL103" s="105" t="s">
        <v>193</v>
      </c>
      <c r="CM103" s="105" t="s">
        <v>193</v>
      </c>
      <c r="CN103" s="105" t="s">
        <v>193</v>
      </c>
      <c r="CO103" s="105"/>
      <c r="CP103" s="105"/>
      <c r="CQ103" s="105"/>
      <c r="CR103" s="105"/>
      <c r="CS103" s="105"/>
      <c r="CT103" s="105"/>
      <c r="CU103" s="105" t="s">
        <v>193</v>
      </c>
      <c r="CV103" s="105" t="s">
        <v>193</v>
      </c>
      <c r="CW103" s="105" t="s">
        <v>193</v>
      </c>
      <c r="CX103" s="105" t="s">
        <v>193</v>
      </c>
      <c r="CY103" s="105" t="s">
        <v>193</v>
      </c>
      <c r="CZ103" s="105" t="s">
        <v>193</v>
      </c>
      <c r="DA103" s="1588"/>
      <c r="DB103" s="1588"/>
      <c r="DC103" s="1588"/>
      <c r="DD103" s="1588"/>
      <c r="DE103" s="1588"/>
      <c r="DF103" s="1588"/>
      <c r="DG103" s="1588"/>
      <c r="DH103" s="1588"/>
      <c r="DI103" s="1588"/>
      <c r="DJ103" s="1588"/>
      <c r="DK103" s="1588"/>
      <c r="DL103" s="1588"/>
      <c r="DM103" s="1588"/>
      <c r="DN103" s="1588"/>
      <c r="DO103" s="1588"/>
      <c r="DP103" s="1588"/>
      <c r="DQ103" s="1588"/>
      <c r="DR103" s="1588"/>
      <c r="DS103" s="1588"/>
      <c r="DT103" s="1588"/>
      <c r="DU103" s="1588"/>
      <c r="DV103" s="1588"/>
      <c r="DW103" s="1588"/>
      <c r="DX103" s="1588"/>
      <c r="DY103" s="1588"/>
      <c r="DZ103" s="1588"/>
      <c r="EA103" s="1588"/>
      <c r="EB103" s="1588"/>
      <c r="EC103" s="1588"/>
      <c r="ED103" s="1588"/>
      <c r="EE103" s="1588"/>
      <c r="EF103" s="1588"/>
      <c r="EG103" s="1588"/>
      <c r="EH103" s="1588"/>
      <c r="EI103" s="1588"/>
      <c r="EJ103" s="1588"/>
      <c r="EK103" s="1588"/>
      <c r="EL103" s="1588"/>
      <c r="EM103" s="1588"/>
      <c r="EN103" s="1588"/>
      <c r="EO103" s="1588"/>
      <c r="EP103" s="1588"/>
      <c r="EQ103" s="1588"/>
      <c r="ER103" s="1588"/>
      <c r="ES103" s="1588"/>
      <c r="ET103" s="1588"/>
      <c r="EU103" s="1588"/>
      <c r="EV103" s="1588"/>
      <c r="EW103" s="1588"/>
      <c r="EX103" s="1588"/>
      <c r="EY103" s="1588"/>
      <c r="EZ103" s="1588"/>
      <c r="FA103" s="1588"/>
      <c r="FB103" s="1588"/>
      <c r="FC103" s="1588"/>
      <c r="FD103" s="1588"/>
      <c r="FE103" s="1588"/>
      <c r="FF103" s="1588"/>
      <c r="FG103" s="1588"/>
      <c r="FH103" s="1588"/>
      <c r="FI103" s="1588"/>
      <c r="FJ103" s="1588"/>
      <c r="FK103" s="1588"/>
      <c r="FL103" s="1588"/>
      <c r="FM103" s="1588"/>
      <c r="FN103" s="1588"/>
      <c r="FO103" s="1588"/>
      <c r="FP103" s="1588"/>
      <c r="FQ103" s="1588"/>
      <c r="FR103" s="1588"/>
      <c r="FS103" s="1588"/>
      <c r="FT103" s="1588"/>
      <c r="FU103" s="1588"/>
      <c r="FV103" s="1588"/>
      <c r="FW103" s="1588"/>
      <c r="FX103" s="1588"/>
      <c r="FY103" s="1588"/>
      <c r="FZ103" s="1588"/>
      <c r="GA103" s="1588"/>
      <c r="GB103" s="1588"/>
      <c r="GC103" s="1588"/>
      <c r="GD103" s="1588"/>
    </row>
    <row r="104" ht="15.75" hidden="1" customHeight="1">
      <c r="A104" s="280"/>
      <c r="B104" s="280"/>
      <c r="C104" s="280"/>
      <c r="D104" s="282"/>
      <c r="E104" s="283"/>
      <c r="F104" s="283"/>
      <c r="G104" s="283"/>
      <c r="H104" s="283"/>
      <c r="I104" s="283"/>
      <c r="J104" s="284" t="s">
        <v>111</v>
      </c>
      <c r="K104" s="285">
        <f t="shared" ref="K104:L104" si="210">SUM(K100:K103)</f>
        <v>27100</v>
      </c>
      <c r="L104" s="286">
        <f t="shared" si="210"/>
        <v>27103.436</v>
      </c>
      <c r="M104" s="283"/>
      <c r="N104" s="283"/>
      <c r="O104" s="280"/>
      <c r="P104" s="283"/>
      <c r="Q104" s="283"/>
      <c r="R104" s="283"/>
      <c r="S104" s="289"/>
      <c r="T104" s="289"/>
      <c r="U104" s="280"/>
      <c r="V104" s="280"/>
      <c r="W104" s="280"/>
      <c r="X104" s="280"/>
      <c r="Y104" s="280"/>
      <c r="Z104" s="280"/>
      <c r="AA104" s="280"/>
      <c r="AB104" s="280"/>
      <c r="AC104" s="289"/>
      <c r="AD104" s="280"/>
      <c r="AE104" s="280"/>
      <c r="AF104" s="280"/>
      <c r="AG104" s="280"/>
      <c r="AH104" s="280"/>
      <c r="AI104" s="280"/>
      <c r="AJ104" s="280"/>
      <c r="AK104" s="280"/>
      <c r="AL104" s="280"/>
      <c r="AM104" s="280"/>
      <c r="AN104" s="280"/>
      <c r="AO104" s="280"/>
      <c r="AP104" s="280"/>
      <c r="AQ104" s="283"/>
      <c r="AR104" s="292"/>
      <c r="AS104" s="292"/>
      <c r="AT104" s="292"/>
      <c r="AU104" s="292"/>
      <c r="AV104" s="293"/>
      <c r="AW104" s="292"/>
      <c r="AX104" s="285"/>
      <c r="AY104" s="288"/>
      <c r="AZ104" s="292"/>
      <c r="BA104" s="292"/>
      <c r="BB104" s="1780"/>
      <c r="BC104" s="1780"/>
      <c r="BD104" s="1780"/>
      <c r="BE104" s="1780"/>
      <c r="BF104" s="293"/>
      <c r="BG104" s="292"/>
      <c r="BH104" s="1780"/>
      <c r="BI104" s="1792"/>
      <c r="BJ104" s="1792"/>
      <c r="BK104" s="292"/>
      <c r="BL104" s="1792"/>
      <c r="BM104" s="292"/>
      <c r="BN104" s="292"/>
      <c r="BO104" s="292"/>
      <c r="BP104" s="292"/>
      <c r="BQ104" s="292"/>
      <c r="BR104" s="292"/>
      <c r="BS104" s="292"/>
      <c r="BT104" s="292"/>
      <c r="BU104" s="292"/>
      <c r="BV104" s="292"/>
      <c r="BW104" s="292"/>
      <c r="BX104" s="292"/>
      <c r="BY104" s="292"/>
      <c r="BZ104" s="292"/>
      <c r="CA104" s="292"/>
      <c r="CB104" s="292"/>
      <c r="CC104" s="280"/>
      <c r="CD104" s="289"/>
      <c r="CE104" s="280"/>
      <c r="CF104" s="280"/>
      <c r="CG104" s="289"/>
      <c r="CH104" s="289"/>
      <c r="CI104" s="289"/>
      <c r="CJ104" s="280"/>
      <c r="CK104" s="289"/>
      <c r="CL104" s="289"/>
      <c r="CM104" s="289"/>
      <c r="CN104" s="289"/>
      <c r="CO104" s="280"/>
      <c r="CP104" s="289"/>
      <c r="CQ104" s="289"/>
      <c r="CR104" s="289"/>
      <c r="CS104" s="280"/>
      <c r="CT104" s="289"/>
      <c r="CU104" s="289"/>
      <c r="CV104" s="289"/>
      <c r="CW104" s="280"/>
      <c r="CX104" s="280"/>
      <c r="CY104" s="280"/>
      <c r="CZ104" s="280"/>
      <c r="DA104" s="1588"/>
      <c r="DB104" s="1588"/>
      <c r="DC104" s="1588"/>
      <c r="DD104" s="1588"/>
      <c r="DE104" s="1588"/>
      <c r="DF104" s="1588"/>
      <c r="DG104" s="1588"/>
      <c r="DH104" s="1588"/>
      <c r="DI104" s="1588"/>
      <c r="DJ104" s="1588"/>
      <c r="DK104" s="1588"/>
      <c r="DL104" s="1588"/>
      <c r="DM104" s="1588"/>
      <c r="DN104" s="1588"/>
      <c r="DO104" s="1588"/>
      <c r="DP104" s="1588"/>
      <c r="DQ104" s="1588"/>
      <c r="DR104" s="1588"/>
      <c r="DS104" s="1588"/>
      <c r="DT104" s="1588"/>
      <c r="DU104" s="1588"/>
      <c r="DV104" s="1588"/>
      <c r="DW104" s="1588"/>
      <c r="DX104" s="1588"/>
      <c r="DY104" s="1588"/>
      <c r="DZ104" s="1588"/>
      <c r="EA104" s="1588"/>
      <c r="EB104" s="1588"/>
      <c r="EC104" s="1588"/>
      <c r="ED104" s="1588"/>
      <c r="EE104" s="1588"/>
      <c r="EF104" s="1588"/>
      <c r="EG104" s="1588"/>
      <c r="EH104" s="1588"/>
      <c r="EI104" s="1588"/>
      <c r="EJ104" s="1588"/>
      <c r="EK104" s="1588"/>
      <c r="EL104" s="1588"/>
      <c r="EM104" s="1588"/>
      <c r="EN104" s="1588"/>
      <c r="EO104" s="1588"/>
      <c r="EP104" s="1588"/>
      <c r="EQ104" s="1588"/>
      <c r="ER104" s="1588"/>
      <c r="ES104" s="1588"/>
      <c r="ET104" s="1588"/>
      <c r="EU104" s="1588"/>
      <c r="EV104" s="1588"/>
      <c r="EW104" s="1588"/>
      <c r="EX104" s="1588"/>
      <c r="EY104" s="1588"/>
      <c r="EZ104" s="1588"/>
      <c r="FA104" s="1588"/>
      <c r="FB104" s="1588"/>
      <c r="FC104" s="1588"/>
      <c r="FD104" s="1588"/>
      <c r="FE104" s="1588"/>
      <c r="FF104" s="1588"/>
      <c r="FG104" s="1588"/>
      <c r="FH104" s="1588"/>
      <c r="FI104" s="1588"/>
      <c r="FJ104" s="1588"/>
      <c r="FK104" s="1588"/>
      <c r="FL104" s="1588"/>
      <c r="FM104" s="1588"/>
      <c r="FN104" s="1588"/>
      <c r="FO104" s="1588"/>
      <c r="FP104" s="1588"/>
      <c r="FQ104" s="1588"/>
      <c r="FR104" s="1588"/>
      <c r="FS104" s="1588"/>
      <c r="FT104" s="1588"/>
      <c r="FU104" s="1588"/>
      <c r="FV104" s="1588"/>
      <c r="FW104" s="1588"/>
      <c r="FX104" s="1588"/>
      <c r="FY104" s="1588"/>
      <c r="FZ104" s="1588"/>
      <c r="GA104" s="1588"/>
      <c r="GB104" s="1588"/>
      <c r="GC104" s="1588"/>
      <c r="GD104" s="1588"/>
    </row>
    <row r="105" ht="15.75" hidden="1" customHeight="1">
      <c r="A105" s="54">
        <v>1.0</v>
      </c>
      <c r="B105" s="54" t="s">
        <v>1807</v>
      </c>
      <c r="C105" s="54" t="s">
        <v>8</v>
      </c>
      <c r="D105" s="104" t="s">
        <v>2165</v>
      </c>
      <c r="E105" s="104" t="s">
        <v>249</v>
      </c>
      <c r="F105" s="104" t="s">
        <v>2166</v>
      </c>
      <c r="G105" s="104" t="s">
        <v>567</v>
      </c>
      <c r="H105" s="104" t="s">
        <v>2167</v>
      </c>
      <c r="I105" s="104" t="s">
        <v>2168</v>
      </c>
      <c r="J105" s="104" t="s">
        <v>2169</v>
      </c>
      <c r="K105" s="319">
        <v>55000.0</v>
      </c>
      <c r="L105" s="320">
        <v>55000.0</v>
      </c>
      <c r="M105" s="247" t="s">
        <v>1815</v>
      </c>
      <c r="N105" s="105" t="s">
        <v>93</v>
      </c>
      <c r="O105" s="54"/>
      <c r="P105" s="1787">
        <v>45534.0</v>
      </c>
      <c r="Q105" s="104" t="s">
        <v>2951</v>
      </c>
      <c r="R105" s="104" t="s">
        <v>2170</v>
      </c>
      <c r="S105" s="104" t="s">
        <v>1894</v>
      </c>
      <c r="T105" s="1448" t="s">
        <v>817</v>
      </c>
      <c r="U105" s="54" t="s">
        <v>883</v>
      </c>
      <c r="V105" s="104"/>
      <c r="W105" s="54" t="s">
        <v>884</v>
      </c>
      <c r="X105" s="1545"/>
      <c r="Y105" s="303"/>
      <c r="Z105" s="1069"/>
      <c r="AA105" s="303"/>
      <c r="AB105" s="303"/>
      <c r="AC105" s="104" t="s">
        <v>95</v>
      </c>
      <c r="AD105" s="360" t="s">
        <v>885</v>
      </c>
      <c r="AE105" s="1069" t="s">
        <v>2171</v>
      </c>
      <c r="AF105" s="360" t="s">
        <v>2172</v>
      </c>
      <c r="AG105" s="360" t="s">
        <v>885</v>
      </c>
      <c r="AH105" s="360" t="s">
        <v>96</v>
      </c>
      <c r="AI105" s="360" t="s">
        <v>96</v>
      </c>
      <c r="AJ105" s="360" t="s">
        <v>96</v>
      </c>
      <c r="AK105" s="1545">
        <v>0.0</v>
      </c>
      <c r="AL105" s="1793">
        <v>45545.0</v>
      </c>
      <c r="AM105" s="1505">
        <v>45534.0</v>
      </c>
      <c r="AN105" s="1777">
        <f>IF(AM105-AL105&lt;0,0,AM105-AL105)</f>
        <v>0</v>
      </c>
      <c r="AO105" s="1778" t="str">
        <f t="shared" ref="AO105:AP105" si="211">INT(AM105-AL105)&amp;" hari "&amp;HOUR(MOD(AM105-AL105,1))&amp;" jam "&amp;MINUTE(MOD(AM105-AL105,1))&amp;" menit "&amp;SECOND(MOD(AM105-AL105,1))</f>
        <v>-11 hari 0 jam 0 menit 0</v>
      </c>
      <c r="AP105" s="1778" t="str">
        <f t="shared" si="211"/>
        <v>-45534 hari 0 jam 0 menit 0</v>
      </c>
      <c r="AQ105" s="104" t="s">
        <v>96</v>
      </c>
      <c r="AR105" s="326"/>
      <c r="AS105" s="326"/>
      <c r="AT105" s="326"/>
      <c r="AU105" s="303"/>
      <c r="AV105" s="326"/>
      <c r="AW105" s="326"/>
      <c r="AX105" s="584"/>
      <c r="AY105" s="1795"/>
      <c r="AZ105" s="225"/>
      <c r="BA105" s="1780">
        <v>45520.0</v>
      </c>
      <c r="BB105" s="1780"/>
      <c r="BC105" s="1780"/>
      <c r="BD105" s="1780"/>
      <c r="BE105" s="1780"/>
      <c r="BF105" s="1645"/>
      <c r="BG105" s="1642"/>
      <c r="BH105" s="1780"/>
      <c r="BI105" s="1642"/>
      <c r="BJ105" s="1642"/>
      <c r="BK105" s="1645"/>
      <c r="BL105" s="1642"/>
      <c r="BM105" s="274"/>
      <c r="BN105" s="274"/>
      <c r="BO105" s="274"/>
      <c r="BP105" s="274"/>
      <c r="BQ105" s="274"/>
      <c r="BR105" s="274"/>
      <c r="BS105" s="274"/>
      <c r="BT105" s="274"/>
      <c r="BU105" s="274"/>
      <c r="BV105" s="274"/>
      <c r="BW105" s="274"/>
      <c r="BX105" s="274"/>
      <c r="BY105" s="274"/>
      <c r="BZ105" s="274"/>
      <c r="CA105" s="274"/>
      <c r="CB105" s="274"/>
      <c r="CC105" s="105"/>
      <c r="CD105" s="105"/>
      <c r="CE105" s="255"/>
      <c r="CF105" s="105" t="s">
        <v>2952</v>
      </c>
      <c r="CG105" s="105"/>
      <c r="CH105" s="105"/>
      <c r="CI105" s="105"/>
      <c r="CJ105" s="105"/>
      <c r="CK105" s="105"/>
      <c r="CL105" s="105"/>
      <c r="CM105" s="105"/>
      <c r="CN105" s="105"/>
      <c r="CO105" s="105"/>
      <c r="CP105" s="105"/>
      <c r="CQ105" s="105"/>
      <c r="CR105" s="105"/>
      <c r="CS105" s="105"/>
      <c r="CT105" s="105"/>
      <c r="CU105" s="105"/>
      <c r="CV105" s="105"/>
      <c r="CW105" s="105"/>
      <c r="CX105" s="104"/>
      <c r="CY105" s="104"/>
      <c r="CZ105" s="104"/>
      <c r="DA105" s="1588"/>
      <c r="DB105" s="1588"/>
      <c r="DC105" s="1588"/>
      <c r="DD105" s="1588"/>
      <c r="DE105" s="1588"/>
      <c r="DF105" s="1588"/>
      <c r="DG105" s="1588"/>
      <c r="DH105" s="1588"/>
      <c r="DI105" s="1588"/>
      <c r="DJ105" s="1588"/>
      <c r="DK105" s="1588"/>
      <c r="DL105" s="1588"/>
      <c r="DM105" s="1588"/>
      <c r="DN105" s="1588"/>
      <c r="DO105" s="1588"/>
      <c r="DP105" s="1588"/>
      <c r="DQ105" s="1588"/>
      <c r="DR105" s="1588"/>
      <c r="DS105" s="1588"/>
      <c r="DT105" s="1588"/>
      <c r="DU105" s="1588"/>
      <c r="DV105" s="1588"/>
      <c r="DW105" s="1588"/>
      <c r="DX105" s="1588"/>
      <c r="DY105" s="1588"/>
      <c r="DZ105" s="1588"/>
      <c r="EA105" s="1588"/>
      <c r="EB105" s="1588"/>
      <c r="EC105" s="1588"/>
      <c r="ED105" s="1588"/>
      <c r="EE105" s="1588"/>
      <c r="EF105" s="1588"/>
      <c r="EG105" s="1588"/>
      <c r="EH105" s="1588"/>
      <c r="EI105" s="1588"/>
      <c r="EJ105" s="1588"/>
      <c r="EK105" s="1588"/>
      <c r="EL105" s="1588"/>
      <c r="EM105" s="1588"/>
      <c r="EN105" s="1588"/>
      <c r="EO105" s="1588"/>
      <c r="EP105" s="1588"/>
      <c r="EQ105" s="1588"/>
      <c r="ER105" s="1588"/>
      <c r="ES105" s="1588"/>
      <c r="ET105" s="1588"/>
      <c r="EU105" s="1588"/>
      <c r="EV105" s="1588"/>
      <c r="EW105" s="1588"/>
      <c r="EX105" s="1588"/>
      <c r="EY105" s="1588"/>
      <c r="EZ105" s="1588"/>
      <c r="FA105" s="1588"/>
      <c r="FB105" s="1588"/>
      <c r="FC105" s="1588"/>
      <c r="FD105" s="1588"/>
      <c r="FE105" s="1588"/>
      <c r="FF105" s="1588"/>
      <c r="FG105" s="1588"/>
      <c r="FH105" s="1588"/>
      <c r="FI105" s="1588"/>
      <c r="FJ105" s="1588"/>
      <c r="FK105" s="1588"/>
      <c r="FL105" s="1588"/>
      <c r="FM105" s="1588"/>
      <c r="FN105" s="1588"/>
      <c r="FO105" s="1588"/>
      <c r="FP105" s="1588"/>
      <c r="FQ105" s="1588"/>
      <c r="FR105" s="1588"/>
      <c r="FS105" s="1588"/>
      <c r="FT105" s="1588"/>
      <c r="FU105" s="1588"/>
      <c r="FV105" s="1588"/>
      <c r="FW105" s="1588"/>
      <c r="FX105" s="1588"/>
      <c r="FY105" s="1588"/>
      <c r="FZ105" s="1588"/>
      <c r="GA105" s="1588"/>
      <c r="GB105" s="1588"/>
      <c r="GC105" s="1588"/>
      <c r="GD105" s="1588"/>
    </row>
    <row r="106" ht="15.75" hidden="1" customHeight="1">
      <c r="A106" s="280"/>
      <c r="B106" s="280"/>
      <c r="C106" s="280"/>
      <c r="D106" s="282"/>
      <c r="E106" s="283"/>
      <c r="F106" s="283"/>
      <c r="G106" s="283"/>
      <c r="H106" s="283"/>
      <c r="I106" s="283"/>
      <c r="J106" s="284" t="s">
        <v>111</v>
      </c>
      <c r="K106" s="285">
        <f t="shared" ref="K106:L106" si="212">SUM(K105)</f>
        <v>55000</v>
      </c>
      <c r="L106" s="286">
        <f t="shared" si="212"/>
        <v>55000</v>
      </c>
      <c r="M106" s="283"/>
      <c r="N106" s="283"/>
      <c r="O106" s="280"/>
      <c r="P106" s="283"/>
      <c r="Q106" s="283"/>
      <c r="R106" s="283"/>
      <c r="S106" s="289"/>
      <c r="T106" s="289"/>
      <c r="U106" s="280"/>
      <c r="V106" s="280"/>
      <c r="W106" s="280"/>
      <c r="X106" s="280"/>
      <c r="Y106" s="280"/>
      <c r="Z106" s="280"/>
      <c r="AA106" s="280"/>
      <c r="AB106" s="280"/>
      <c r="AC106" s="289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3"/>
      <c r="AR106" s="292"/>
      <c r="AS106" s="292"/>
      <c r="AT106" s="292"/>
      <c r="AU106" s="292"/>
      <c r="AV106" s="293"/>
      <c r="AW106" s="292"/>
      <c r="AX106" s="285"/>
      <c r="AY106" s="288"/>
      <c r="AZ106" s="292"/>
      <c r="BA106" s="292"/>
      <c r="BB106" s="1780"/>
      <c r="BC106" s="1780"/>
      <c r="BD106" s="1780"/>
      <c r="BE106" s="1780"/>
      <c r="BF106" s="293"/>
      <c r="BG106" s="292"/>
      <c r="BH106" s="1780"/>
      <c r="BI106" s="1792"/>
      <c r="BJ106" s="1792"/>
      <c r="BK106" s="292"/>
      <c r="BL106" s="1792"/>
      <c r="BM106" s="292"/>
      <c r="BN106" s="292"/>
      <c r="BO106" s="292"/>
      <c r="BP106" s="292"/>
      <c r="BQ106" s="292"/>
      <c r="BR106" s="292"/>
      <c r="BS106" s="292"/>
      <c r="BT106" s="292"/>
      <c r="BU106" s="292"/>
      <c r="BV106" s="292"/>
      <c r="BW106" s="292"/>
      <c r="BX106" s="292"/>
      <c r="BY106" s="292"/>
      <c r="BZ106" s="292"/>
      <c r="CA106" s="292"/>
      <c r="CB106" s="292"/>
      <c r="CC106" s="280"/>
      <c r="CD106" s="289"/>
      <c r="CE106" s="280"/>
      <c r="CF106" s="280"/>
      <c r="CG106" s="289"/>
      <c r="CH106" s="289"/>
      <c r="CI106" s="289"/>
      <c r="CJ106" s="280"/>
      <c r="CK106" s="289"/>
      <c r="CL106" s="289"/>
      <c r="CM106" s="289"/>
      <c r="CN106" s="289"/>
      <c r="CO106" s="280"/>
      <c r="CP106" s="289"/>
      <c r="CQ106" s="289"/>
      <c r="CR106" s="289"/>
      <c r="CS106" s="280"/>
      <c r="CT106" s="289"/>
      <c r="CU106" s="289"/>
      <c r="CV106" s="289"/>
      <c r="CW106" s="280"/>
      <c r="CX106" s="280"/>
      <c r="CY106" s="280"/>
      <c r="CZ106" s="280"/>
      <c r="DA106" s="1588"/>
      <c r="DB106" s="1588"/>
      <c r="DC106" s="1588"/>
      <c r="DD106" s="1588"/>
      <c r="DE106" s="1588"/>
      <c r="DF106" s="1588"/>
      <c r="DG106" s="1588"/>
      <c r="DH106" s="1588"/>
      <c r="DI106" s="1588"/>
      <c r="DJ106" s="1588"/>
      <c r="DK106" s="1588"/>
      <c r="DL106" s="1588"/>
      <c r="DM106" s="1588"/>
      <c r="DN106" s="1588"/>
      <c r="DO106" s="1588"/>
      <c r="DP106" s="1588"/>
      <c r="DQ106" s="1588"/>
      <c r="DR106" s="1588"/>
      <c r="DS106" s="1588"/>
      <c r="DT106" s="1588"/>
      <c r="DU106" s="1588"/>
      <c r="DV106" s="1588"/>
      <c r="DW106" s="1588"/>
      <c r="DX106" s="1588"/>
      <c r="DY106" s="1588"/>
      <c r="DZ106" s="1588"/>
      <c r="EA106" s="1588"/>
      <c r="EB106" s="1588"/>
      <c r="EC106" s="1588"/>
      <c r="ED106" s="1588"/>
      <c r="EE106" s="1588"/>
      <c r="EF106" s="1588"/>
      <c r="EG106" s="1588"/>
      <c r="EH106" s="1588"/>
      <c r="EI106" s="1588"/>
      <c r="EJ106" s="1588"/>
      <c r="EK106" s="1588"/>
      <c r="EL106" s="1588"/>
      <c r="EM106" s="1588"/>
      <c r="EN106" s="1588"/>
      <c r="EO106" s="1588"/>
      <c r="EP106" s="1588"/>
      <c r="EQ106" s="1588"/>
      <c r="ER106" s="1588"/>
      <c r="ES106" s="1588"/>
      <c r="ET106" s="1588"/>
      <c r="EU106" s="1588"/>
      <c r="EV106" s="1588"/>
      <c r="EW106" s="1588"/>
      <c r="EX106" s="1588"/>
      <c r="EY106" s="1588"/>
      <c r="EZ106" s="1588"/>
      <c r="FA106" s="1588"/>
      <c r="FB106" s="1588"/>
      <c r="FC106" s="1588"/>
      <c r="FD106" s="1588"/>
      <c r="FE106" s="1588"/>
      <c r="FF106" s="1588"/>
      <c r="FG106" s="1588"/>
      <c r="FH106" s="1588"/>
      <c r="FI106" s="1588"/>
      <c r="FJ106" s="1588"/>
      <c r="FK106" s="1588"/>
      <c r="FL106" s="1588"/>
      <c r="FM106" s="1588"/>
      <c r="FN106" s="1588"/>
      <c r="FO106" s="1588"/>
      <c r="FP106" s="1588"/>
      <c r="FQ106" s="1588"/>
      <c r="FR106" s="1588"/>
      <c r="FS106" s="1588"/>
      <c r="FT106" s="1588"/>
      <c r="FU106" s="1588"/>
      <c r="FV106" s="1588"/>
      <c r="FW106" s="1588"/>
      <c r="FX106" s="1588"/>
      <c r="FY106" s="1588"/>
      <c r="FZ106" s="1588"/>
      <c r="GA106" s="1588"/>
      <c r="GB106" s="1588"/>
      <c r="GC106" s="1588"/>
      <c r="GD106" s="1588"/>
    </row>
    <row r="107" ht="15.75" hidden="1" customHeight="1">
      <c r="A107" s="54">
        <v>2.0</v>
      </c>
      <c r="B107" s="54" t="s">
        <v>1807</v>
      </c>
      <c r="C107" s="54" t="s">
        <v>8</v>
      </c>
      <c r="D107" s="247" t="s">
        <v>2173</v>
      </c>
      <c r="E107" s="105" t="s">
        <v>182</v>
      </c>
      <c r="F107" s="105" t="s">
        <v>183</v>
      </c>
      <c r="G107" s="105" t="s">
        <v>1870</v>
      </c>
      <c r="H107" s="105" t="s">
        <v>2117</v>
      </c>
      <c r="I107" s="105" t="s">
        <v>2174</v>
      </c>
      <c r="J107" s="105" t="s">
        <v>2175</v>
      </c>
      <c r="K107" s="319">
        <v>7300.0</v>
      </c>
      <c r="L107" s="320">
        <v>6800.634</v>
      </c>
      <c r="M107" s="247" t="s">
        <v>1815</v>
      </c>
      <c r="N107" s="105" t="s">
        <v>93</v>
      </c>
      <c r="O107" s="54"/>
      <c r="P107" s="1787">
        <v>45529.0</v>
      </c>
      <c r="Q107" s="104" t="s">
        <v>2951</v>
      </c>
      <c r="R107" s="104" t="s">
        <v>183</v>
      </c>
      <c r="S107" s="1448" t="s">
        <v>2176</v>
      </c>
      <c r="T107" s="1448" t="s">
        <v>817</v>
      </c>
      <c r="U107" s="54" t="s">
        <v>883</v>
      </c>
      <c r="V107" s="105"/>
      <c r="W107" s="54" t="s">
        <v>884</v>
      </c>
      <c r="X107" s="1545" t="s">
        <v>2949</v>
      </c>
      <c r="Y107" s="255"/>
      <c r="Z107" s="1415" t="s">
        <v>883</v>
      </c>
      <c r="AA107" s="255"/>
      <c r="AB107" s="255"/>
      <c r="AC107" s="104" t="s">
        <v>191</v>
      </c>
      <c r="AD107" s="360" t="s">
        <v>885</v>
      </c>
      <c r="AE107" s="1069" t="s">
        <v>2177</v>
      </c>
      <c r="AF107" s="360" t="s">
        <v>2178</v>
      </c>
      <c r="AG107" s="360" t="s">
        <v>885</v>
      </c>
      <c r="AH107" s="360" t="s">
        <v>96</v>
      </c>
      <c r="AI107" s="360" t="s">
        <v>96</v>
      </c>
      <c r="AJ107" s="360" t="s">
        <v>96</v>
      </c>
      <c r="AK107" s="1545">
        <v>0.0</v>
      </c>
      <c r="AL107" s="1793">
        <v>45552.0</v>
      </c>
      <c r="AM107" s="1793">
        <v>45529.0</v>
      </c>
      <c r="AN107" s="1777">
        <f t="shared" ref="AN107:AN109" si="214">IF(AM107-AL107&lt;0,0,AM107-AL107)</f>
        <v>0</v>
      </c>
      <c r="AO107" s="1778" t="str">
        <f t="shared" ref="AO107:AP107" si="213">INT(AM107-AL107)&amp;" hari "&amp;HOUR(MOD(AM107-AL107,1))&amp;" jam "&amp;MINUTE(MOD(AM107-AL107,1))&amp;" menit "&amp;SECOND(MOD(AM107-AL107,1))</f>
        <v>-23 hari 0 jam 0 menit 0</v>
      </c>
      <c r="AP107" s="1778" t="str">
        <f t="shared" si="213"/>
        <v>-45529 hari 0 jam 0 menit 0</v>
      </c>
      <c r="AQ107" s="1448" t="s">
        <v>185</v>
      </c>
      <c r="AR107" s="325"/>
      <c r="AS107" s="325"/>
      <c r="AT107" s="325"/>
      <c r="AU107" s="255"/>
      <c r="AV107" s="324"/>
      <c r="AW107" s="325"/>
      <c r="AX107" s="323"/>
      <c r="AY107" s="1795"/>
      <c r="AZ107" s="274"/>
      <c r="BA107" s="1780">
        <v>45523.0</v>
      </c>
      <c r="BB107" s="1780"/>
      <c r="BC107" s="1780"/>
      <c r="BD107" s="1780"/>
      <c r="BE107" s="1780"/>
      <c r="BF107" s="1645"/>
      <c r="BG107" s="1642"/>
      <c r="BH107" s="1780"/>
      <c r="BI107" s="1642"/>
      <c r="BJ107" s="1642"/>
      <c r="BK107" s="1645"/>
      <c r="BL107" s="1642"/>
      <c r="BM107" s="274"/>
      <c r="BN107" s="274"/>
      <c r="BO107" s="274"/>
      <c r="BP107" s="274"/>
      <c r="BQ107" s="274"/>
      <c r="BR107" s="274"/>
      <c r="BS107" s="274"/>
      <c r="BT107" s="274"/>
      <c r="BU107" s="274"/>
      <c r="BV107" s="274"/>
      <c r="BW107" s="274"/>
      <c r="BX107" s="274"/>
      <c r="BY107" s="1852" t="s">
        <v>359</v>
      </c>
      <c r="BZ107" s="274"/>
      <c r="CA107" s="274"/>
      <c r="CB107" s="274"/>
      <c r="CC107" s="105">
        <v>8.20240820742079E14</v>
      </c>
      <c r="CD107" s="105">
        <v>7500.0</v>
      </c>
      <c r="CE107" s="255" t="s">
        <v>2179</v>
      </c>
      <c r="CF107" s="105" t="s">
        <v>2023</v>
      </c>
      <c r="CG107" s="105" t="s">
        <v>193</v>
      </c>
      <c r="CH107" s="105" t="s">
        <v>193</v>
      </c>
      <c r="CI107" s="105" t="s">
        <v>193</v>
      </c>
      <c r="CJ107" s="105" t="s">
        <v>193</v>
      </c>
      <c r="CK107" s="105" t="s">
        <v>193</v>
      </c>
      <c r="CL107" s="105" t="s">
        <v>193</v>
      </c>
      <c r="CM107" s="105" t="s">
        <v>193</v>
      </c>
      <c r="CN107" s="105" t="s">
        <v>193</v>
      </c>
      <c r="CO107" s="105"/>
      <c r="CP107" s="105"/>
      <c r="CQ107" s="105"/>
      <c r="CR107" s="105"/>
      <c r="CS107" s="105"/>
      <c r="CT107" s="105"/>
      <c r="CU107" s="105" t="s">
        <v>193</v>
      </c>
      <c r="CV107" s="105" t="s">
        <v>193</v>
      </c>
      <c r="CW107" s="105" t="s">
        <v>193</v>
      </c>
      <c r="CX107" s="105" t="s">
        <v>193</v>
      </c>
      <c r="CY107" s="105" t="s">
        <v>193</v>
      </c>
      <c r="CZ107" s="105" t="s">
        <v>193</v>
      </c>
      <c r="DA107" s="1588"/>
      <c r="DB107" s="1588"/>
      <c r="DC107" s="1588"/>
      <c r="DD107" s="1588"/>
      <c r="DE107" s="1588"/>
      <c r="DF107" s="1588"/>
      <c r="DG107" s="1588"/>
      <c r="DH107" s="1588"/>
      <c r="DI107" s="1588"/>
      <c r="DJ107" s="1588"/>
      <c r="DK107" s="1588"/>
      <c r="DL107" s="1588"/>
      <c r="DM107" s="1588"/>
      <c r="DN107" s="1588"/>
      <c r="DO107" s="1588"/>
      <c r="DP107" s="1588"/>
      <c r="DQ107" s="1588"/>
      <c r="DR107" s="1588"/>
      <c r="DS107" s="1588"/>
      <c r="DT107" s="1588"/>
      <c r="DU107" s="1588"/>
      <c r="DV107" s="1588"/>
      <c r="DW107" s="1588"/>
      <c r="DX107" s="1588"/>
      <c r="DY107" s="1588"/>
      <c r="DZ107" s="1588"/>
      <c r="EA107" s="1588"/>
      <c r="EB107" s="1588"/>
      <c r="EC107" s="1588"/>
      <c r="ED107" s="1588"/>
      <c r="EE107" s="1588"/>
      <c r="EF107" s="1588"/>
      <c r="EG107" s="1588"/>
      <c r="EH107" s="1588"/>
      <c r="EI107" s="1588"/>
      <c r="EJ107" s="1588"/>
      <c r="EK107" s="1588"/>
      <c r="EL107" s="1588"/>
      <c r="EM107" s="1588"/>
      <c r="EN107" s="1588"/>
      <c r="EO107" s="1588"/>
      <c r="EP107" s="1588"/>
      <c r="EQ107" s="1588"/>
      <c r="ER107" s="1588"/>
      <c r="ES107" s="1588"/>
      <c r="ET107" s="1588"/>
      <c r="EU107" s="1588"/>
      <c r="EV107" s="1588"/>
      <c r="EW107" s="1588"/>
      <c r="EX107" s="1588"/>
      <c r="EY107" s="1588"/>
      <c r="EZ107" s="1588"/>
      <c r="FA107" s="1588"/>
      <c r="FB107" s="1588"/>
      <c r="FC107" s="1588"/>
      <c r="FD107" s="1588"/>
      <c r="FE107" s="1588"/>
      <c r="FF107" s="1588"/>
      <c r="FG107" s="1588"/>
      <c r="FH107" s="1588"/>
      <c r="FI107" s="1588"/>
      <c r="FJ107" s="1588"/>
      <c r="FK107" s="1588"/>
      <c r="FL107" s="1588"/>
      <c r="FM107" s="1588"/>
      <c r="FN107" s="1588"/>
      <c r="FO107" s="1588"/>
      <c r="FP107" s="1588"/>
      <c r="FQ107" s="1588"/>
      <c r="FR107" s="1588"/>
      <c r="FS107" s="1588"/>
      <c r="FT107" s="1588"/>
      <c r="FU107" s="1588"/>
      <c r="FV107" s="1588"/>
      <c r="FW107" s="1588"/>
      <c r="FX107" s="1588"/>
      <c r="FY107" s="1588"/>
      <c r="FZ107" s="1588"/>
      <c r="GA107" s="1588"/>
      <c r="GB107" s="1588"/>
      <c r="GC107" s="1588"/>
      <c r="GD107" s="1588"/>
    </row>
    <row r="108" ht="15.75" hidden="1" customHeight="1">
      <c r="A108" s="54">
        <v>3.0</v>
      </c>
      <c r="B108" s="54" t="s">
        <v>1807</v>
      </c>
      <c r="C108" s="54" t="s">
        <v>8</v>
      </c>
      <c r="D108" s="247" t="s">
        <v>2180</v>
      </c>
      <c r="E108" s="105" t="s">
        <v>182</v>
      </c>
      <c r="F108" s="105" t="s">
        <v>183</v>
      </c>
      <c r="G108" s="105" t="s">
        <v>1870</v>
      </c>
      <c r="H108" s="105" t="s">
        <v>2117</v>
      </c>
      <c r="I108" s="105" t="s">
        <v>2181</v>
      </c>
      <c r="J108" s="105" t="s">
        <v>2182</v>
      </c>
      <c r="K108" s="319">
        <v>7300.0</v>
      </c>
      <c r="L108" s="320">
        <v>6765.392</v>
      </c>
      <c r="M108" s="247" t="s">
        <v>1815</v>
      </c>
      <c r="N108" s="105" t="s">
        <v>93</v>
      </c>
      <c r="O108" s="54"/>
      <c r="P108" s="1787">
        <v>45532.0</v>
      </c>
      <c r="Q108" s="104" t="s">
        <v>2951</v>
      </c>
      <c r="R108" s="104" t="s">
        <v>183</v>
      </c>
      <c r="S108" s="1448" t="s">
        <v>2176</v>
      </c>
      <c r="T108" s="1448" t="s">
        <v>817</v>
      </c>
      <c r="U108" s="54" t="s">
        <v>883</v>
      </c>
      <c r="V108" s="105"/>
      <c r="W108" s="54" t="s">
        <v>884</v>
      </c>
      <c r="X108" s="1545" t="s">
        <v>2949</v>
      </c>
      <c r="Y108" s="255"/>
      <c r="Z108" s="1415" t="s">
        <v>883</v>
      </c>
      <c r="AA108" s="255"/>
      <c r="AB108" s="255"/>
      <c r="AC108" s="104" t="s">
        <v>191</v>
      </c>
      <c r="AD108" s="360" t="s">
        <v>885</v>
      </c>
      <c r="AE108" s="1069" t="s">
        <v>2177</v>
      </c>
      <c r="AF108" s="360" t="s">
        <v>2183</v>
      </c>
      <c r="AG108" s="360" t="s">
        <v>885</v>
      </c>
      <c r="AH108" s="360" t="s">
        <v>96</v>
      </c>
      <c r="AI108" s="360" t="s">
        <v>96</v>
      </c>
      <c r="AJ108" s="360" t="s">
        <v>96</v>
      </c>
      <c r="AK108" s="1545">
        <v>0.0</v>
      </c>
      <c r="AL108" s="1793">
        <v>45552.0</v>
      </c>
      <c r="AM108" s="1793">
        <v>45532.0</v>
      </c>
      <c r="AN108" s="1777">
        <f t="shared" si="214"/>
        <v>0</v>
      </c>
      <c r="AO108" s="1778" t="str">
        <f t="shared" ref="AO108:AP108" si="215">INT(AM108-AL108)&amp;" hari "&amp;HOUR(MOD(AM108-AL108,1))&amp;" jam "&amp;MINUTE(MOD(AM108-AL108,1))&amp;" menit "&amp;SECOND(MOD(AM108-AL108,1))</f>
        <v>-20 hari 0 jam 0 menit 0</v>
      </c>
      <c r="AP108" s="1778" t="str">
        <f t="shared" si="215"/>
        <v>-45532 hari 0 jam 0 menit 0</v>
      </c>
      <c r="AQ108" s="1448" t="s">
        <v>185</v>
      </c>
      <c r="AR108" s="325"/>
      <c r="AS108" s="325"/>
      <c r="AT108" s="325"/>
      <c r="AU108" s="255"/>
      <c r="AV108" s="324"/>
      <c r="AW108" s="325"/>
      <c r="AX108" s="323"/>
      <c r="AY108" s="1795"/>
      <c r="AZ108" s="274"/>
      <c r="BA108" s="1780">
        <v>45523.0</v>
      </c>
      <c r="BB108" s="1780"/>
      <c r="BC108" s="1780"/>
      <c r="BD108" s="1780"/>
      <c r="BE108" s="1780"/>
      <c r="BF108" s="1645"/>
      <c r="BG108" s="1642"/>
      <c r="BH108" s="1780"/>
      <c r="BI108" s="1642"/>
      <c r="BJ108" s="1642"/>
      <c r="BK108" s="1645"/>
      <c r="BL108" s="1642"/>
      <c r="BM108" s="274"/>
      <c r="BN108" s="274"/>
      <c r="BO108" s="274"/>
      <c r="BP108" s="274"/>
      <c r="BQ108" s="274"/>
      <c r="BR108" s="274"/>
      <c r="BS108" s="274"/>
      <c r="BT108" s="274"/>
      <c r="BU108" s="274"/>
      <c r="BV108" s="274"/>
      <c r="BW108" s="274"/>
      <c r="BX108" s="274"/>
      <c r="BY108" s="1852" t="s">
        <v>359</v>
      </c>
      <c r="BZ108" s="274"/>
      <c r="CA108" s="274"/>
      <c r="CB108" s="274"/>
      <c r="CC108" s="105">
        <v>8.20240821005589E14</v>
      </c>
      <c r="CD108" s="105">
        <v>7300.0</v>
      </c>
      <c r="CE108" s="255" t="s">
        <v>2184</v>
      </c>
      <c r="CF108" s="105" t="s">
        <v>2023</v>
      </c>
      <c r="CG108" s="105" t="s">
        <v>193</v>
      </c>
      <c r="CH108" s="105" t="s">
        <v>193</v>
      </c>
      <c r="CI108" s="105" t="s">
        <v>193</v>
      </c>
      <c r="CJ108" s="105" t="s">
        <v>193</v>
      </c>
      <c r="CK108" s="105" t="s">
        <v>193</v>
      </c>
      <c r="CL108" s="105" t="s">
        <v>193</v>
      </c>
      <c r="CM108" s="105" t="s">
        <v>193</v>
      </c>
      <c r="CN108" s="105" t="s">
        <v>193</v>
      </c>
      <c r="CO108" s="105"/>
      <c r="CP108" s="105"/>
      <c r="CQ108" s="105"/>
      <c r="CR108" s="105"/>
      <c r="CS108" s="105"/>
      <c r="CT108" s="105"/>
      <c r="CU108" s="105" t="s">
        <v>193</v>
      </c>
      <c r="CV108" s="105" t="s">
        <v>193</v>
      </c>
      <c r="CW108" s="105" t="s">
        <v>193</v>
      </c>
      <c r="CX108" s="105" t="s">
        <v>193</v>
      </c>
      <c r="CY108" s="105" t="s">
        <v>193</v>
      </c>
      <c r="CZ108" s="105" t="s">
        <v>193</v>
      </c>
      <c r="DA108" s="1588"/>
      <c r="DB108" s="1588"/>
      <c r="DC108" s="1588"/>
      <c r="DD108" s="1588"/>
      <c r="DE108" s="1588"/>
      <c r="DF108" s="1588"/>
      <c r="DG108" s="1588"/>
      <c r="DH108" s="1588"/>
      <c r="DI108" s="1588"/>
      <c r="DJ108" s="1588"/>
      <c r="DK108" s="1588"/>
      <c r="DL108" s="1588"/>
      <c r="DM108" s="1588"/>
      <c r="DN108" s="1588"/>
      <c r="DO108" s="1588"/>
      <c r="DP108" s="1588"/>
      <c r="DQ108" s="1588"/>
      <c r="DR108" s="1588"/>
      <c r="DS108" s="1588"/>
      <c r="DT108" s="1588"/>
      <c r="DU108" s="1588"/>
      <c r="DV108" s="1588"/>
      <c r="DW108" s="1588"/>
      <c r="DX108" s="1588"/>
      <c r="DY108" s="1588"/>
      <c r="DZ108" s="1588"/>
      <c r="EA108" s="1588"/>
      <c r="EB108" s="1588"/>
      <c r="EC108" s="1588"/>
      <c r="ED108" s="1588"/>
      <c r="EE108" s="1588"/>
      <c r="EF108" s="1588"/>
      <c r="EG108" s="1588"/>
      <c r="EH108" s="1588"/>
      <c r="EI108" s="1588"/>
      <c r="EJ108" s="1588"/>
      <c r="EK108" s="1588"/>
      <c r="EL108" s="1588"/>
      <c r="EM108" s="1588"/>
      <c r="EN108" s="1588"/>
      <c r="EO108" s="1588"/>
      <c r="EP108" s="1588"/>
      <c r="EQ108" s="1588"/>
      <c r="ER108" s="1588"/>
      <c r="ES108" s="1588"/>
      <c r="ET108" s="1588"/>
      <c r="EU108" s="1588"/>
      <c r="EV108" s="1588"/>
      <c r="EW108" s="1588"/>
      <c r="EX108" s="1588"/>
      <c r="EY108" s="1588"/>
      <c r="EZ108" s="1588"/>
      <c r="FA108" s="1588"/>
      <c r="FB108" s="1588"/>
      <c r="FC108" s="1588"/>
      <c r="FD108" s="1588"/>
      <c r="FE108" s="1588"/>
      <c r="FF108" s="1588"/>
      <c r="FG108" s="1588"/>
      <c r="FH108" s="1588"/>
      <c r="FI108" s="1588"/>
      <c r="FJ108" s="1588"/>
      <c r="FK108" s="1588"/>
      <c r="FL108" s="1588"/>
      <c r="FM108" s="1588"/>
      <c r="FN108" s="1588"/>
      <c r="FO108" s="1588"/>
      <c r="FP108" s="1588"/>
      <c r="FQ108" s="1588"/>
      <c r="FR108" s="1588"/>
      <c r="FS108" s="1588"/>
      <c r="FT108" s="1588"/>
      <c r="FU108" s="1588"/>
      <c r="FV108" s="1588"/>
      <c r="FW108" s="1588"/>
      <c r="FX108" s="1588"/>
      <c r="FY108" s="1588"/>
      <c r="FZ108" s="1588"/>
      <c r="GA108" s="1588"/>
      <c r="GB108" s="1588"/>
      <c r="GC108" s="1588"/>
      <c r="GD108" s="1588"/>
    </row>
    <row r="109" ht="15.75" hidden="1" customHeight="1">
      <c r="A109" s="54">
        <v>4.0</v>
      </c>
      <c r="B109" s="54" t="s">
        <v>1807</v>
      </c>
      <c r="C109" s="54" t="s">
        <v>8</v>
      </c>
      <c r="D109" s="247" t="s">
        <v>2185</v>
      </c>
      <c r="E109" s="105" t="s">
        <v>182</v>
      </c>
      <c r="F109" s="105" t="s">
        <v>183</v>
      </c>
      <c r="G109" s="105" t="s">
        <v>1870</v>
      </c>
      <c r="H109" s="105" t="s">
        <v>2117</v>
      </c>
      <c r="I109" s="105" t="s">
        <v>2186</v>
      </c>
      <c r="J109" s="105" t="s">
        <v>2187</v>
      </c>
      <c r="K109" s="319">
        <v>7300.0</v>
      </c>
      <c r="L109" s="320">
        <v>7238.625</v>
      </c>
      <c r="M109" s="247" t="s">
        <v>1815</v>
      </c>
      <c r="N109" s="105" t="s">
        <v>93</v>
      </c>
      <c r="O109" s="54"/>
      <c r="P109" s="1787">
        <v>45539.0</v>
      </c>
      <c r="Q109" s="105" t="s">
        <v>2953</v>
      </c>
      <c r="R109" s="104" t="s">
        <v>183</v>
      </c>
      <c r="S109" s="1448" t="s">
        <v>2188</v>
      </c>
      <c r="T109" s="1448" t="s">
        <v>817</v>
      </c>
      <c r="U109" s="54" t="s">
        <v>883</v>
      </c>
      <c r="V109" s="105"/>
      <c r="W109" s="54" t="s">
        <v>884</v>
      </c>
      <c r="X109" s="1545" t="s">
        <v>2949</v>
      </c>
      <c r="Y109" s="255"/>
      <c r="Z109" s="1415" t="s">
        <v>883</v>
      </c>
      <c r="AA109" s="255"/>
      <c r="AB109" s="255"/>
      <c r="AC109" s="100" t="s">
        <v>191</v>
      </c>
      <c r="AD109" s="1069" t="s">
        <v>192</v>
      </c>
      <c r="AE109" s="1069" t="s">
        <v>2177</v>
      </c>
      <c r="AF109" s="1069" t="s">
        <v>2189</v>
      </c>
      <c r="AG109" s="1069" t="s">
        <v>2954</v>
      </c>
      <c r="AH109" s="360" t="s">
        <v>96</v>
      </c>
      <c r="AI109" s="360" t="s">
        <v>96</v>
      </c>
      <c r="AJ109" s="360" t="s">
        <v>96</v>
      </c>
      <c r="AK109" s="1545">
        <v>0.0</v>
      </c>
      <c r="AL109" s="1793">
        <v>45555.0</v>
      </c>
      <c r="AM109" s="1793">
        <v>45539.0</v>
      </c>
      <c r="AN109" s="1777">
        <f t="shared" si="214"/>
        <v>0</v>
      </c>
      <c r="AO109" s="1778" t="str">
        <f t="shared" ref="AO109:AP109" si="216">INT(AM109-AL109)&amp;" hari "&amp;HOUR(MOD(AM109-AL109,1))&amp;" jam "&amp;MINUTE(MOD(AM109-AL109,1))&amp;" menit "&amp;SECOND(MOD(AM109-AL109,1))</f>
        <v>-16 hari 0 jam 0 menit 0</v>
      </c>
      <c r="AP109" s="1778" t="str">
        <f t="shared" si="216"/>
        <v>-45539 hari 0 jam 0 menit 0</v>
      </c>
      <c r="AQ109" s="105"/>
      <c r="AR109" s="325"/>
      <c r="AS109" s="325"/>
      <c r="AT109" s="325"/>
      <c r="AU109" s="255"/>
      <c r="AV109" s="324"/>
      <c r="AW109" s="325"/>
      <c r="AX109" s="323"/>
      <c r="AY109" s="1795"/>
      <c r="AZ109" s="274"/>
      <c r="BA109" s="1780">
        <v>45532.0</v>
      </c>
      <c r="BB109" s="1780"/>
      <c r="BC109" s="1780"/>
      <c r="BD109" s="1780"/>
      <c r="BE109" s="1780"/>
      <c r="BF109" s="1645"/>
      <c r="BG109" s="1642"/>
      <c r="BH109" s="1780"/>
      <c r="BI109" s="1642"/>
      <c r="BJ109" s="1642"/>
      <c r="BK109" s="1645"/>
      <c r="BL109" s="1642"/>
      <c r="BM109" s="274"/>
      <c r="BN109" s="274"/>
      <c r="BO109" s="274"/>
      <c r="BP109" s="274"/>
      <c r="BQ109" s="274"/>
      <c r="BR109" s="274"/>
      <c r="BS109" s="274"/>
      <c r="BT109" s="274"/>
      <c r="BU109" s="274"/>
      <c r="BV109" s="274"/>
      <c r="BW109" s="274"/>
      <c r="BX109" s="274"/>
      <c r="BY109" s="1852" t="s">
        <v>359</v>
      </c>
      <c r="BZ109" s="274"/>
      <c r="CA109" s="274"/>
      <c r="CB109" s="274"/>
      <c r="CC109" s="105">
        <v>8.20240830184137E14</v>
      </c>
      <c r="CD109" s="105">
        <v>7300.0</v>
      </c>
      <c r="CE109" s="255" t="s">
        <v>2184</v>
      </c>
      <c r="CF109" s="105" t="s">
        <v>2023</v>
      </c>
      <c r="CG109" s="105" t="s">
        <v>193</v>
      </c>
      <c r="CH109" s="105" t="s">
        <v>193</v>
      </c>
      <c r="CI109" s="105" t="s">
        <v>193</v>
      </c>
      <c r="CJ109" s="105" t="s">
        <v>193</v>
      </c>
      <c r="CK109" s="105" t="s">
        <v>193</v>
      </c>
      <c r="CL109" s="105" t="s">
        <v>193</v>
      </c>
      <c r="CM109" s="105" t="s">
        <v>193</v>
      </c>
      <c r="CN109" s="105" t="s">
        <v>193</v>
      </c>
      <c r="CO109" s="105"/>
      <c r="CP109" s="105"/>
      <c r="CQ109" s="105"/>
      <c r="CR109" s="105"/>
      <c r="CS109" s="105"/>
      <c r="CT109" s="105"/>
      <c r="CU109" s="105" t="s">
        <v>193</v>
      </c>
      <c r="CV109" s="105" t="s">
        <v>193</v>
      </c>
      <c r="CW109" s="105" t="s">
        <v>193</v>
      </c>
      <c r="CX109" s="105" t="s">
        <v>193</v>
      </c>
      <c r="CY109" s="105" t="s">
        <v>193</v>
      </c>
      <c r="CZ109" s="105" t="s">
        <v>193</v>
      </c>
      <c r="DA109" s="1588"/>
      <c r="DB109" s="1588"/>
      <c r="DC109" s="1588"/>
      <c r="DD109" s="1588"/>
      <c r="DE109" s="1588"/>
      <c r="DF109" s="1588"/>
      <c r="DG109" s="1588"/>
      <c r="DH109" s="1588"/>
      <c r="DI109" s="1588"/>
      <c r="DJ109" s="1588"/>
      <c r="DK109" s="1588"/>
      <c r="DL109" s="1588"/>
      <c r="DM109" s="1588"/>
      <c r="DN109" s="1588"/>
      <c r="DO109" s="1588"/>
      <c r="DP109" s="1588"/>
      <c r="DQ109" s="1588"/>
      <c r="DR109" s="1588"/>
      <c r="DS109" s="1588"/>
      <c r="DT109" s="1588"/>
      <c r="DU109" s="1588"/>
      <c r="DV109" s="1588"/>
      <c r="DW109" s="1588"/>
      <c r="DX109" s="1588"/>
      <c r="DY109" s="1588"/>
      <c r="DZ109" s="1588"/>
      <c r="EA109" s="1588"/>
      <c r="EB109" s="1588"/>
      <c r="EC109" s="1588"/>
      <c r="ED109" s="1588"/>
      <c r="EE109" s="1588"/>
      <c r="EF109" s="1588"/>
      <c r="EG109" s="1588"/>
      <c r="EH109" s="1588"/>
      <c r="EI109" s="1588"/>
      <c r="EJ109" s="1588"/>
      <c r="EK109" s="1588"/>
      <c r="EL109" s="1588"/>
      <c r="EM109" s="1588"/>
      <c r="EN109" s="1588"/>
      <c r="EO109" s="1588"/>
      <c r="EP109" s="1588"/>
      <c r="EQ109" s="1588"/>
      <c r="ER109" s="1588"/>
      <c r="ES109" s="1588"/>
      <c r="ET109" s="1588"/>
      <c r="EU109" s="1588"/>
      <c r="EV109" s="1588"/>
      <c r="EW109" s="1588"/>
      <c r="EX109" s="1588"/>
      <c r="EY109" s="1588"/>
      <c r="EZ109" s="1588"/>
      <c r="FA109" s="1588"/>
      <c r="FB109" s="1588"/>
      <c r="FC109" s="1588"/>
      <c r="FD109" s="1588"/>
      <c r="FE109" s="1588"/>
      <c r="FF109" s="1588"/>
      <c r="FG109" s="1588"/>
      <c r="FH109" s="1588"/>
      <c r="FI109" s="1588"/>
      <c r="FJ109" s="1588"/>
      <c r="FK109" s="1588"/>
      <c r="FL109" s="1588"/>
      <c r="FM109" s="1588"/>
      <c r="FN109" s="1588"/>
      <c r="FO109" s="1588"/>
      <c r="FP109" s="1588"/>
      <c r="FQ109" s="1588"/>
      <c r="FR109" s="1588"/>
      <c r="FS109" s="1588"/>
      <c r="FT109" s="1588"/>
      <c r="FU109" s="1588"/>
      <c r="FV109" s="1588"/>
      <c r="FW109" s="1588"/>
      <c r="FX109" s="1588"/>
      <c r="FY109" s="1588"/>
      <c r="FZ109" s="1588"/>
      <c r="GA109" s="1588"/>
      <c r="GB109" s="1588"/>
      <c r="GC109" s="1588"/>
      <c r="GD109" s="1588"/>
    </row>
    <row r="110" ht="15.75" hidden="1" customHeight="1">
      <c r="A110" s="280"/>
      <c r="B110" s="280"/>
      <c r="C110" s="280"/>
      <c r="D110" s="282"/>
      <c r="E110" s="283"/>
      <c r="F110" s="283"/>
      <c r="G110" s="283"/>
      <c r="H110" s="283"/>
      <c r="I110" s="283"/>
      <c r="J110" s="284" t="s">
        <v>111</v>
      </c>
      <c r="K110" s="285">
        <f t="shared" ref="K110:L110" si="217">SUM(K107:K109)</f>
        <v>21900</v>
      </c>
      <c r="L110" s="286">
        <f t="shared" si="217"/>
        <v>20804.651</v>
      </c>
      <c r="M110" s="283"/>
      <c r="N110" s="283"/>
      <c r="O110" s="280"/>
      <c r="P110" s="283"/>
      <c r="Q110" s="283"/>
      <c r="R110" s="283"/>
      <c r="S110" s="289"/>
      <c r="T110" s="289"/>
      <c r="U110" s="280"/>
      <c r="V110" s="280"/>
      <c r="W110" s="280"/>
      <c r="X110" s="280"/>
      <c r="Y110" s="280"/>
      <c r="Z110" s="280"/>
      <c r="AA110" s="280"/>
      <c r="AB110" s="280"/>
      <c r="AC110" s="289"/>
      <c r="AD110" s="280"/>
      <c r="AE110" s="280"/>
      <c r="AF110" s="280"/>
      <c r="AG110" s="280"/>
      <c r="AH110" s="280"/>
      <c r="AI110" s="280"/>
      <c r="AJ110" s="280"/>
      <c r="AK110" s="280"/>
      <c r="AL110" s="280"/>
      <c r="AM110" s="280"/>
      <c r="AN110" s="280"/>
      <c r="AO110" s="280"/>
      <c r="AP110" s="280"/>
      <c r="AQ110" s="283"/>
      <c r="AR110" s="292"/>
      <c r="AS110" s="292"/>
      <c r="AT110" s="292"/>
      <c r="AU110" s="292"/>
      <c r="AV110" s="293"/>
      <c r="AW110" s="292"/>
      <c r="AX110" s="285"/>
      <c r="AY110" s="288"/>
      <c r="AZ110" s="292"/>
      <c r="BA110" s="292"/>
      <c r="BB110" s="1780"/>
      <c r="BC110" s="1780"/>
      <c r="BD110" s="1780"/>
      <c r="BE110" s="1780"/>
      <c r="BF110" s="293"/>
      <c r="BG110" s="292"/>
      <c r="BH110" s="1780"/>
      <c r="BI110" s="1792"/>
      <c r="BJ110" s="1792"/>
      <c r="BK110" s="292"/>
      <c r="BL110" s="1792"/>
      <c r="BM110" s="292"/>
      <c r="BN110" s="292"/>
      <c r="BO110" s="292"/>
      <c r="BP110" s="292"/>
      <c r="BQ110" s="292"/>
      <c r="BR110" s="292"/>
      <c r="BS110" s="292"/>
      <c r="BT110" s="292"/>
      <c r="BU110" s="292"/>
      <c r="BV110" s="292"/>
      <c r="BW110" s="292"/>
      <c r="BX110" s="292"/>
      <c r="BY110" s="292"/>
      <c r="BZ110" s="292"/>
      <c r="CA110" s="292"/>
      <c r="CB110" s="292"/>
      <c r="CC110" s="280"/>
      <c r="CD110" s="289"/>
      <c r="CE110" s="280"/>
      <c r="CF110" s="280"/>
      <c r="CG110" s="289"/>
      <c r="CH110" s="289"/>
      <c r="CI110" s="289"/>
      <c r="CJ110" s="280"/>
      <c r="CK110" s="289"/>
      <c r="CL110" s="289"/>
      <c r="CM110" s="289"/>
      <c r="CN110" s="289"/>
      <c r="CO110" s="280"/>
      <c r="CP110" s="289"/>
      <c r="CQ110" s="289"/>
      <c r="CR110" s="289"/>
      <c r="CS110" s="280"/>
      <c r="CT110" s="289"/>
      <c r="CU110" s="289"/>
      <c r="CV110" s="289"/>
      <c r="CW110" s="280"/>
      <c r="CX110" s="280"/>
      <c r="CY110" s="280"/>
      <c r="CZ110" s="280"/>
      <c r="DA110" s="1588"/>
      <c r="DB110" s="1588"/>
      <c r="DC110" s="1588"/>
      <c r="DD110" s="1588"/>
      <c r="DE110" s="1588"/>
      <c r="DF110" s="1588"/>
      <c r="DG110" s="1588"/>
      <c r="DH110" s="1588"/>
      <c r="DI110" s="1588"/>
      <c r="DJ110" s="1588"/>
      <c r="DK110" s="1588"/>
      <c r="DL110" s="1588"/>
      <c r="DM110" s="1588"/>
      <c r="DN110" s="1588"/>
      <c r="DO110" s="1588"/>
      <c r="DP110" s="1588"/>
      <c r="DQ110" s="1588"/>
      <c r="DR110" s="1588"/>
      <c r="DS110" s="1588"/>
      <c r="DT110" s="1588"/>
      <c r="DU110" s="1588"/>
      <c r="DV110" s="1588"/>
      <c r="DW110" s="1588"/>
      <c r="DX110" s="1588"/>
      <c r="DY110" s="1588"/>
      <c r="DZ110" s="1588"/>
      <c r="EA110" s="1588"/>
      <c r="EB110" s="1588"/>
      <c r="EC110" s="1588"/>
      <c r="ED110" s="1588"/>
      <c r="EE110" s="1588"/>
      <c r="EF110" s="1588"/>
      <c r="EG110" s="1588"/>
      <c r="EH110" s="1588"/>
      <c r="EI110" s="1588"/>
      <c r="EJ110" s="1588"/>
      <c r="EK110" s="1588"/>
      <c r="EL110" s="1588"/>
      <c r="EM110" s="1588"/>
      <c r="EN110" s="1588"/>
      <c r="EO110" s="1588"/>
      <c r="EP110" s="1588"/>
      <c r="EQ110" s="1588"/>
      <c r="ER110" s="1588"/>
      <c r="ES110" s="1588"/>
      <c r="ET110" s="1588"/>
      <c r="EU110" s="1588"/>
      <c r="EV110" s="1588"/>
      <c r="EW110" s="1588"/>
      <c r="EX110" s="1588"/>
      <c r="EY110" s="1588"/>
      <c r="EZ110" s="1588"/>
      <c r="FA110" s="1588"/>
      <c r="FB110" s="1588"/>
      <c r="FC110" s="1588"/>
      <c r="FD110" s="1588"/>
      <c r="FE110" s="1588"/>
      <c r="FF110" s="1588"/>
      <c r="FG110" s="1588"/>
      <c r="FH110" s="1588"/>
      <c r="FI110" s="1588"/>
      <c r="FJ110" s="1588"/>
      <c r="FK110" s="1588"/>
      <c r="FL110" s="1588"/>
      <c r="FM110" s="1588"/>
      <c r="FN110" s="1588"/>
      <c r="FO110" s="1588"/>
      <c r="FP110" s="1588"/>
      <c r="FQ110" s="1588"/>
      <c r="FR110" s="1588"/>
      <c r="FS110" s="1588"/>
      <c r="FT110" s="1588"/>
      <c r="FU110" s="1588"/>
      <c r="FV110" s="1588"/>
      <c r="FW110" s="1588"/>
      <c r="FX110" s="1588"/>
      <c r="FY110" s="1588"/>
      <c r="FZ110" s="1588"/>
      <c r="GA110" s="1588"/>
      <c r="GB110" s="1588"/>
      <c r="GC110" s="1588"/>
      <c r="GD110" s="1588"/>
    </row>
    <row r="111" ht="43.5" hidden="1" customHeight="1">
      <c r="A111" s="54">
        <v>1.0</v>
      </c>
      <c r="B111" s="54" t="s">
        <v>1807</v>
      </c>
      <c r="C111" s="54" t="s">
        <v>6</v>
      </c>
      <c r="D111" s="105" t="s">
        <v>2190</v>
      </c>
      <c r="E111" s="103" t="s">
        <v>1768</v>
      </c>
      <c r="F111" s="247" t="s">
        <v>387</v>
      </c>
      <c r="G111" s="105" t="s">
        <v>330</v>
      </c>
      <c r="H111" s="247" t="s">
        <v>2191</v>
      </c>
      <c r="I111" s="105" t="s">
        <v>2192</v>
      </c>
      <c r="J111" s="105" t="s">
        <v>2193</v>
      </c>
      <c r="K111" s="1773">
        <v>7300.0</v>
      </c>
      <c r="L111" s="320">
        <v>7346.074</v>
      </c>
      <c r="M111" s="105" t="s">
        <v>2194</v>
      </c>
      <c r="N111" s="105" t="s">
        <v>93</v>
      </c>
      <c r="O111" s="105" t="s">
        <v>2195</v>
      </c>
      <c r="P111" s="1851">
        <v>45546.0</v>
      </c>
      <c r="Q111" s="105" t="s">
        <v>2953</v>
      </c>
      <c r="R111" s="105" t="s">
        <v>1825</v>
      </c>
      <c r="S111" s="54" t="s">
        <v>2198</v>
      </c>
      <c r="T111" s="1448" t="s">
        <v>817</v>
      </c>
      <c r="U111" s="54" t="s">
        <v>883</v>
      </c>
      <c r="V111" s="54"/>
      <c r="W111" s="54" t="s">
        <v>884</v>
      </c>
      <c r="X111" s="54"/>
      <c r="Y111" s="1069"/>
      <c r="Z111" s="1069"/>
      <c r="AA111" s="1069"/>
      <c r="AB111" s="1069"/>
      <c r="AC111" s="100" t="s">
        <v>191</v>
      </c>
      <c r="AD111" s="360" t="s">
        <v>192</v>
      </c>
      <c r="AE111" s="360">
        <v>544970.16</v>
      </c>
      <c r="AF111" s="360">
        <v>547552.0</v>
      </c>
      <c r="AG111" s="1783">
        <v>0.5</v>
      </c>
      <c r="AH111" s="1783">
        <v>0.4</v>
      </c>
      <c r="AI111" s="1783">
        <v>0.1</v>
      </c>
      <c r="AJ111" s="360" t="s">
        <v>96</v>
      </c>
      <c r="AK111" s="1069">
        <v>1.96537599E9</v>
      </c>
      <c r="AL111" s="1817">
        <v>45546.0</v>
      </c>
      <c r="AM111" s="1817">
        <v>45546.0</v>
      </c>
      <c r="AN111" s="1777">
        <f t="shared" ref="AN111:AN117" si="219">IF(AM111-AL111&lt;0,0,AM111-AL111)</f>
        <v>0</v>
      </c>
      <c r="AO111" s="1778" t="str">
        <f t="shared" ref="AO111:AP111" si="218">INT(AM111-AL111)&amp;" hari "&amp;HOUR(MOD(AM111-AL111,1))&amp;" jam "&amp;MINUTE(MOD(AM111-AL111,1))&amp;" menit "&amp;SECOND(MOD(AM111-AL111,1))</f>
        <v>0 hari 0 jam 0 menit 0</v>
      </c>
      <c r="AP111" s="1778" t="str">
        <f t="shared" si="218"/>
        <v>-45546 hari 0 jam 0 menit 0</v>
      </c>
      <c r="AQ111" s="1448" t="s">
        <v>2197</v>
      </c>
      <c r="AR111" s="303" t="s">
        <v>2880</v>
      </c>
      <c r="AS111" s="303"/>
      <c r="AT111" s="303"/>
      <c r="AU111" s="255">
        <v>45000.0</v>
      </c>
      <c r="AV111" s="1545" t="s">
        <v>194</v>
      </c>
      <c r="AW111" s="303">
        <v>3.0E7</v>
      </c>
      <c r="AX111" s="1794"/>
      <c r="AY111" s="1795"/>
      <c r="AZ111" s="223"/>
      <c r="BA111" s="1780">
        <v>45541.0</v>
      </c>
      <c r="BB111" s="1780">
        <v>45544.04861111111</v>
      </c>
      <c r="BC111" s="1780">
        <v>45545.40972222222</v>
      </c>
      <c r="BD111" s="1780">
        <v>45545.42013888889</v>
      </c>
      <c r="BE111" s="1780">
        <v>45546.25347222222</v>
      </c>
      <c r="BF111" s="1645">
        <f t="shared" ref="BF111:BF117" si="221">BE111-BB111</f>
        <v>2.204861111</v>
      </c>
      <c r="BG111" s="1642" t="str">
        <f t="shared" ref="BG111:BG117" si="222">INT(BE111-BB111)&amp;" hari "&amp;HOUR(MOD(BE111-BB111,1))&amp;" jam "&amp;MINUTE(MOD(BE111-BB111,1))&amp;" menit "&amp;SECOND(MOD(BE111-BB111,1))</f>
        <v>2 hari 4 jam 55 menit 0</v>
      </c>
      <c r="BH111" s="1780">
        <v>45548.44583333333</v>
      </c>
      <c r="BI111" s="1645">
        <f t="shared" ref="BI111:BI117" si="223">BH111-BE111</f>
        <v>2.192361111</v>
      </c>
      <c r="BJ111" s="1642" t="str">
        <f t="shared" ref="BJ111:BJ117" si="224">INT(BH111-BE111)&amp;" hari "&amp;HOUR(MOD(BH111-BE111,1))&amp;" jam "&amp;MINUTE(MOD(BH111-BE111,1))&amp;" menit "&amp;SECOND(MOD(BH111-BE111,1))</f>
        <v>2 hari 4 jam 37 menit 0</v>
      </c>
      <c r="BK111" s="1645">
        <f t="shared" ref="BK111:BK117" si="225">BH111-BB111</f>
        <v>4.397222222</v>
      </c>
      <c r="BL111" s="1642" t="str">
        <f t="shared" ref="BL111:BL117" si="226">INT(BH111-BB111)&amp;" hari "&amp;HOUR(MOD(BH111-BB111,1))&amp;" jam "&amp;MINUTE(MOD(BH111-BB111,1))&amp;" menit "&amp;SECOND(MOD(BH111-BB111,1))</f>
        <v>4 hari 9 jam 32 menit 0</v>
      </c>
      <c r="BM111" s="1780">
        <v>45550.395833333336</v>
      </c>
      <c r="BN111" s="1780">
        <v>45551.09722222222</v>
      </c>
      <c r="BO111" s="1780">
        <v>45551.180555555555</v>
      </c>
      <c r="BP111" s="1780">
        <v>45551.67013888889</v>
      </c>
      <c r="BQ111" s="1645">
        <f t="shared" ref="BQ111:BQ117" si="227">BP111-BM111</f>
        <v>1.274305556</v>
      </c>
      <c r="BR111" s="1642" t="str">
        <f t="shared" ref="BR111:BR117" si="228">INT(BP111-BM111)&amp;" hari "&amp;HOUR(MOD(BP111-BM111,1))&amp;" jam "&amp;MINUTE(MOD(BP111-BM111,1))&amp;" menit "&amp;SECOND(MOD(BP111-BM111,1))</f>
        <v>1 hari 6 jam 35 menit 0</v>
      </c>
      <c r="BS111" s="1645">
        <f t="shared" ref="BS111:BS117" si="229">BK111+BQ111</f>
        <v>5.671527778</v>
      </c>
      <c r="BT111" s="1642" t="str">
        <f t="shared" ref="BT111:BT117" si="230">INT(BS111)&amp;" hari "&amp;HOUR(MOD(BS111,1))&amp;" jam "&amp;MINUTE(MOD(BS111,1))&amp;" menit "&amp;SECOND(MOD(BS111,1))</f>
        <v>5 hari 16 jam 7 menit 0</v>
      </c>
      <c r="BU111" s="1642"/>
      <c r="BV111" s="1642"/>
      <c r="BW111" s="1642"/>
      <c r="BX111" s="1642"/>
      <c r="BY111" s="1852" t="s">
        <v>359</v>
      </c>
      <c r="BZ111" s="1619"/>
      <c r="CA111" s="1619"/>
      <c r="CB111" s="1619"/>
      <c r="CC111" s="105"/>
      <c r="CD111" s="105"/>
      <c r="CE111" s="1781"/>
      <c r="CF111" s="105" t="s">
        <v>1224</v>
      </c>
      <c r="CG111" s="105"/>
      <c r="CH111" s="105"/>
      <c r="CI111" s="105"/>
      <c r="CJ111" s="105"/>
      <c r="CK111" s="105"/>
      <c r="CL111" s="105"/>
      <c r="CM111" s="105"/>
      <c r="CN111" s="105"/>
      <c r="CO111" s="105"/>
      <c r="CP111" s="105"/>
      <c r="CQ111" s="105"/>
      <c r="CR111" s="105"/>
      <c r="CS111" s="105"/>
      <c r="CT111" s="105"/>
      <c r="CU111" s="105"/>
      <c r="CV111" s="105"/>
      <c r="CW111" s="105"/>
      <c r="CX111" s="104"/>
      <c r="CY111" s="104"/>
      <c r="CZ111" s="104"/>
      <c r="DA111" s="1588"/>
      <c r="DB111" s="1588"/>
      <c r="DC111" s="1588"/>
      <c r="DD111" s="1588"/>
      <c r="DE111" s="1588"/>
      <c r="DF111" s="1588"/>
      <c r="DG111" s="1588"/>
      <c r="DH111" s="1588"/>
      <c r="DI111" s="1588"/>
      <c r="DJ111" s="1588"/>
      <c r="DK111" s="1588"/>
      <c r="DL111" s="1588"/>
      <c r="DM111" s="1588"/>
      <c r="DN111" s="1588"/>
      <c r="DO111" s="1588"/>
      <c r="DP111" s="1588"/>
      <c r="DQ111" s="1588"/>
      <c r="DR111" s="1588"/>
      <c r="DS111" s="1588"/>
      <c r="DT111" s="1588"/>
      <c r="DU111" s="1588"/>
      <c r="DV111" s="1588"/>
      <c r="DW111" s="1588"/>
      <c r="DX111" s="1588"/>
      <c r="DY111" s="1588"/>
      <c r="DZ111" s="1588"/>
      <c r="EA111" s="1588"/>
      <c r="EB111" s="1588"/>
      <c r="EC111" s="1588"/>
      <c r="ED111" s="1588"/>
      <c r="EE111" s="1588"/>
      <c r="EF111" s="1588"/>
      <c r="EG111" s="1588"/>
      <c r="EH111" s="1588"/>
      <c r="EI111" s="1588"/>
      <c r="EJ111" s="1588"/>
      <c r="EK111" s="1588"/>
      <c r="EL111" s="1588"/>
      <c r="EM111" s="1588"/>
      <c r="EN111" s="1588"/>
      <c r="EO111" s="1588"/>
      <c r="EP111" s="1588"/>
      <c r="EQ111" s="1588"/>
      <c r="ER111" s="1588"/>
      <c r="ES111" s="1588"/>
      <c r="ET111" s="1588"/>
      <c r="EU111" s="1588"/>
      <c r="EV111" s="1588"/>
      <c r="EW111" s="1588"/>
      <c r="EX111" s="1588"/>
      <c r="EY111" s="1588"/>
      <c r="EZ111" s="1588"/>
      <c r="FA111" s="1588"/>
      <c r="FB111" s="1588"/>
      <c r="FC111" s="1588"/>
      <c r="FD111" s="1588"/>
      <c r="FE111" s="1588"/>
      <c r="FF111" s="1588"/>
      <c r="FG111" s="1588"/>
      <c r="FH111" s="1588"/>
      <c r="FI111" s="1588"/>
      <c r="FJ111" s="1588"/>
      <c r="FK111" s="1588"/>
      <c r="FL111" s="1588"/>
      <c r="FM111" s="1588"/>
      <c r="FN111" s="1588"/>
      <c r="FO111" s="1588"/>
      <c r="FP111" s="1588"/>
      <c r="FQ111" s="1588"/>
      <c r="FR111" s="1588"/>
      <c r="FS111" s="1588"/>
      <c r="FT111" s="1588"/>
      <c r="FU111" s="1588"/>
      <c r="FV111" s="1588"/>
      <c r="FW111" s="1588"/>
      <c r="FX111" s="1588"/>
      <c r="FY111" s="1588"/>
      <c r="FZ111" s="1588"/>
      <c r="GA111" s="1588"/>
      <c r="GB111" s="1588"/>
      <c r="GC111" s="1588"/>
      <c r="GD111" s="1588"/>
    </row>
    <row r="112" ht="43.5" hidden="1" customHeight="1">
      <c r="A112" s="54">
        <v>2.0</v>
      </c>
      <c r="B112" s="54" t="s">
        <v>1807</v>
      </c>
      <c r="C112" s="54" t="s">
        <v>6</v>
      </c>
      <c r="D112" s="105" t="s">
        <v>2190</v>
      </c>
      <c r="E112" s="103" t="s">
        <v>1768</v>
      </c>
      <c r="F112" s="247" t="s">
        <v>387</v>
      </c>
      <c r="G112" s="105" t="s">
        <v>330</v>
      </c>
      <c r="H112" s="247" t="s">
        <v>2191</v>
      </c>
      <c r="I112" s="105" t="s">
        <v>2199</v>
      </c>
      <c r="J112" s="105" t="s">
        <v>2200</v>
      </c>
      <c r="K112" s="1773">
        <v>7300.0</v>
      </c>
      <c r="L112" s="320">
        <v>7356.294</v>
      </c>
      <c r="M112" s="105" t="s">
        <v>2194</v>
      </c>
      <c r="N112" s="105" t="s">
        <v>93</v>
      </c>
      <c r="O112" s="105" t="s">
        <v>2195</v>
      </c>
      <c r="P112" s="1851">
        <v>45547.0</v>
      </c>
      <c r="Q112" s="105" t="s">
        <v>2953</v>
      </c>
      <c r="R112" s="105" t="s">
        <v>1825</v>
      </c>
      <c r="S112" s="54" t="s">
        <v>2198</v>
      </c>
      <c r="T112" s="1448" t="s">
        <v>817</v>
      </c>
      <c r="U112" s="54" t="s">
        <v>883</v>
      </c>
      <c r="V112" s="54"/>
      <c r="W112" s="54" t="s">
        <v>884</v>
      </c>
      <c r="X112" s="54"/>
      <c r="Y112" s="1069"/>
      <c r="Z112" s="1069"/>
      <c r="AA112" s="1069"/>
      <c r="AB112" s="1069"/>
      <c r="AC112" s="100" t="s">
        <v>191</v>
      </c>
      <c r="AD112" s="360" t="s">
        <v>192</v>
      </c>
      <c r="AE112" s="360">
        <v>543841.2</v>
      </c>
      <c r="AF112" s="360">
        <v>559154.62</v>
      </c>
      <c r="AG112" s="1783">
        <v>0.5</v>
      </c>
      <c r="AH112" s="1783">
        <v>0.4</v>
      </c>
      <c r="AI112" s="1783">
        <v>0.1</v>
      </c>
      <c r="AJ112" s="360" t="s">
        <v>96</v>
      </c>
      <c r="AK112" s="1069">
        <v>1.992672879E9</v>
      </c>
      <c r="AL112" s="1817">
        <v>45546.0</v>
      </c>
      <c r="AM112" s="1817">
        <v>45547.0</v>
      </c>
      <c r="AN112" s="1777">
        <f t="shared" si="219"/>
        <v>1</v>
      </c>
      <c r="AO112" s="1778" t="str">
        <f t="shared" ref="AO112:AP112" si="220">INT(AM112-AL112)&amp;" hari "&amp;HOUR(MOD(AM112-AL112,1))&amp;" jam "&amp;MINUTE(MOD(AM112-AL112,1))&amp;" menit "&amp;SECOND(MOD(AM112-AL112,1))</f>
        <v>1 hari 0 jam 0 menit 0</v>
      </c>
      <c r="AP112" s="1778" t="str">
        <f t="shared" si="220"/>
        <v>-45546 hari 0 jam 0 menit 0</v>
      </c>
      <c r="AQ112" s="1448" t="s">
        <v>2197</v>
      </c>
      <c r="AR112" s="303" t="s">
        <v>2880</v>
      </c>
      <c r="AS112" s="303"/>
      <c r="AT112" s="303"/>
      <c r="AU112" s="255">
        <v>45000.0</v>
      </c>
      <c r="AV112" s="1545" t="s">
        <v>194</v>
      </c>
      <c r="AW112" s="303">
        <v>3.0E7</v>
      </c>
      <c r="AX112" s="1794"/>
      <c r="AY112" s="1795"/>
      <c r="AZ112" s="223"/>
      <c r="BA112" s="1780">
        <v>45541.0</v>
      </c>
      <c r="BB112" s="1780">
        <v>45544.90972222222</v>
      </c>
      <c r="BC112" s="1780">
        <v>45546.32638888889</v>
      </c>
      <c r="BD112" s="1780">
        <v>45546.34375</v>
      </c>
      <c r="BE112" s="1780">
        <v>45547.29861111111</v>
      </c>
      <c r="BF112" s="1645">
        <f t="shared" si="221"/>
        <v>2.388888889</v>
      </c>
      <c r="BG112" s="1642" t="str">
        <f t="shared" si="222"/>
        <v>2 hari 9 jam 20 menit 0</v>
      </c>
      <c r="BH112" s="1780">
        <v>45548.44513888889</v>
      </c>
      <c r="BI112" s="1645">
        <f t="shared" si="223"/>
        <v>1.146527778</v>
      </c>
      <c r="BJ112" s="1642" t="str">
        <f t="shared" si="224"/>
        <v>1 hari 3 jam 31 menit 0</v>
      </c>
      <c r="BK112" s="1645">
        <f t="shared" si="225"/>
        <v>3.535416667</v>
      </c>
      <c r="BL112" s="1642" t="str">
        <f t="shared" si="226"/>
        <v>3 hari 12 jam 51 menit 0</v>
      </c>
      <c r="BM112" s="1780">
        <v>45551.38888888889</v>
      </c>
      <c r="BN112" s="1780">
        <v>45551.677083333336</v>
      </c>
      <c r="BO112" s="1780">
        <v>45551.729166666664</v>
      </c>
      <c r="BP112" s="1780">
        <v>45552.21875</v>
      </c>
      <c r="BQ112" s="1645">
        <f t="shared" si="227"/>
        <v>0.8298611111</v>
      </c>
      <c r="BR112" s="1642" t="str">
        <f t="shared" si="228"/>
        <v>0 hari 19 jam 55 menit 0</v>
      </c>
      <c r="BS112" s="1645">
        <f t="shared" si="229"/>
        <v>4.365277778</v>
      </c>
      <c r="BT112" s="1642" t="str">
        <f t="shared" si="230"/>
        <v>4 hari 8 jam 46 menit 0</v>
      </c>
      <c r="BU112" s="1642"/>
      <c r="BV112" s="1642"/>
      <c r="BW112" s="1642"/>
      <c r="BX112" s="1642"/>
      <c r="BY112" s="1852" t="s">
        <v>359</v>
      </c>
      <c r="BZ112" s="1619"/>
      <c r="CA112" s="1619"/>
      <c r="CB112" s="1619"/>
      <c r="CC112" s="105"/>
      <c r="CD112" s="105"/>
      <c r="CE112" s="1781"/>
      <c r="CF112" s="105" t="s">
        <v>1224</v>
      </c>
      <c r="CG112" s="105"/>
      <c r="CH112" s="105"/>
      <c r="CI112" s="105"/>
      <c r="CJ112" s="105"/>
      <c r="CK112" s="105"/>
      <c r="CL112" s="105"/>
      <c r="CM112" s="105"/>
      <c r="CN112" s="105"/>
      <c r="CO112" s="105"/>
      <c r="CP112" s="105"/>
      <c r="CQ112" s="105"/>
      <c r="CR112" s="105"/>
      <c r="CS112" s="105"/>
      <c r="CT112" s="105"/>
      <c r="CU112" s="105"/>
      <c r="CV112" s="105"/>
      <c r="CW112" s="105"/>
      <c r="CX112" s="104"/>
      <c r="CY112" s="104"/>
      <c r="CZ112" s="104"/>
      <c r="DA112" s="1588"/>
      <c r="DB112" s="1588"/>
      <c r="DC112" s="1588"/>
      <c r="DD112" s="1588"/>
      <c r="DE112" s="1588"/>
      <c r="DF112" s="1588"/>
      <c r="DG112" s="1588"/>
      <c r="DH112" s="1588"/>
      <c r="DI112" s="1588"/>
      <c r="DJ112" s="1588"/>
      <c r="DK112" s="1588"/>
      <c r="DL112" s="1588"/>
      <c r="DM112" s="1588"/>
      <c r="DN112" s="1588"/>
      <c r="DO112" s="1588"/>
      <c r="DP112" s="1588"/>
      <c r="DQ112" s="1588"/>
      <c r="DR112" s="1588"/>
      <c r="DS112" s="1588"/>
      <c r="DT112" s="1588"/>
      <c r="DU112" s="1588"/>
      <c r="DV112" s="1588"/>
      <c r="DW112" s="1588"/>
      <c r="DX112" s="1588"/>
      <c r="DY112" s="1588"/>
      <c r="DZ112" s="1588"/>
      <c r="EA112" s="1588"/>
      <c r="EB112" s="1588"/>
      <c r="EC112" s="1588"/>
      <c r="ED112" s="1588"/>
      <c r="EE112" s="1588"/>
      <c r="EF112" s="1588"/>
      <c r="EG112" s="1588"/>
      <c r="EH112" s="1588"/>
      <c r="EI112" s="1588"/>
      <c r="EJ112" s="1588"/>
      <c r="EK112" s="1588"/>
      <c r="EL112" s="1588"/>
      <c r="EM112" s="1588"/>
      <c r="EN112" s="1588"/>
      <c r="EO112" s="1588"/>
      <c r="EP112" s="1588"/>
      <c r="EQ112" s="1588"/>
      <c r="ER112" s="1588"/>
      <c r="ES112" s="1588"/>
      <c r="ET112" s="1588"/>
      <c r="EU112" s="1588"/>
      <c r="EV112" s="1588"/>
      <c r="EW112" s="1588"/>
      <c r="EX112" s="1588"/>
      <c r="EY112" s="1588"/>
      <c r="EZ112" s="1588"/>
      <c r="FA112" s="1588"/>
      <c r="FB112" s="1588"/>
      <c r="FC112" s="1588"/>
      <c r="FD112" s="1588"/>
      <c r="FE112" s="1588"/>
      <c r="FF112" s="1588"/>
      <c r="FG112" s="1588"/>
      <c r="FH112" s="1588"/>
      <c r="FI112" s="1588"/>
      <c r="FJ112" s="1588"/>
      <c r="FK112" s="1588"/>
      <c r="FL112" s="1588"/>
      <c r="FM112" s="1588"/>
      <c r="FN112" s="1588"/>
      <c r="FO112" s="1588"/>
      <c r="FP112" s="1588"/>
      <c r="FQ112" s="1588"/>
      <c r="FR112" s="1588"/>
      <c r="FS112" s="1588"/>
      <c r="FT112" s="1588"/>
      <c r="FU112" s="1588"/>
      <c r="FV112" s="1588"/>
      <c r="FW112" s="1588"/>
      <c r="FX112" s="1588"/>
      <c r="FY112" s="1588"/>
      <c r="FZ112" s="1588"/>
      <c r="GA112" s="1588"/>
      <c r="GB112" s="1588"/>
      <c r="GC112" s="1588"/>
      <c r="GD112" s="1588"/>
    </row>
    <row r="113" ht="43.5" hidden="1" customHeight="1">
      <c r="A113" s="54">
        <v>3.0</v>
      </c>
      <c r="B113" s="54" t="s">
        <v>1807</v>
      </c>
      <c r="C113" s="54" t="s">
        <v>6</v>
      </c>
      <c r="D113" s="105" t="s">
        <v>2190</v>
      </c>
      <c r="E113" s="103" t="s">
        <v>1768</v>
      </c>
      <c r="F113" s="247" t="s">
        <v>387</v>
      </c>
      <c r="G113" s="105" t="s">
        <v>330</v>
      </c>
      <c r="H113" s="247" t="s">
        <v>2191</v>
      </c>
      <c r="I113" s="105" t="s">
        <v>2201</v>
      </c>
      <c r="J113" s="105" t="s">
        <v>2202</v>
      </c>
      <c r="K113" s="1773">
        <v>7100.0</v>
      </c>
      <c r="L113" s="320">
        <v>7134.378</v>
      </c>
      <c r="M113" s="105" t="s">
        <v>2194</v>
      </c>
      <c r="N113" s="105" t="s">
        <v>93</v>
      </c>
      <c r="O113" s="105" t="s">
        <v>2955</v>
      </c>
      <c r="P113" s="1851">
        <v>45550.0</v>
      </c>
      <c r="Q113" s="105" t="s">
        <v>2953</v>
      </c>
      <c r="R113" s="105" t="s">
        <v>1825</v>
      </c>
      <c r="S113" s="54" t="s">
        <v>2198</v>
      </c>
      <c r="T113" s="1448" t="s">
        <v>817</v>
      </c>
      <c r="U113" s="54" t="s">
        <v>883</v>
      </c>
      <c r="V113" s="54"/>
      <c r="W113" s="54" t="s">
        <v>884</v>
      </c>
      <c r="X113" s="54"/>
      <c r="Y113" s="1069"/>
      <c r="Z113" s="1069"/>
      <c r="AA113" s="1069"/>
      <c r="AB113" s="1069"/>
      <c r="AC113" s="100" t="s">
        <v>191</v>
      </c>
      <c r="AD113" s="360" t="s">
        <v>192</v>
      </c>
      <c r="AE113" s="360">
        <v>544052.88</v>
      </c>
      <c r="AF113" s="360">
        <v>548348.0</v>
      </c>
      <c r="AG113" s="1783">
        <v>0.5</v>
      </c>
      <c r="AH113" s="1783">
        <v>0.4</v>
      </c>
      <c r="AI113" s="1783">
        <v>0.1</v>
      </c>
      <c r="AJ113" s="360" t="s">
        <v>96</v>
      </c>
      <c r="AK113" s="1069">
        <v>1.992672879E9</v>
      </c>
      <c r="AL113" s="1817">
        <v>45546.0</v>
      </c>
      <c r="AM113" s="1817">
        <v>45550.0</v>
      </c>
      <c r="AN113" s="1777">
        <f t="shared" si="219"/>
        <v>4</v>
      </c>
      <c r="AO113" s="1778" t="str">
        <f t="shared" ref="AO113:AP113" si="231">INT(AM113-AL113)&amp;" hari "&amp;HOUR(MOD(AM113-AL113,1))&amp;" jam "&amp;MINUTE(MOD(AM113-AL113,1))&amp;" menit "&amp;SECOND(MOD(AM113-AL113,1))</f>
        <v>4 hari 0 jam 0 menit 0</v>
      </c>
      <c r="AP113" s="1778" t="str">
        <f t="shared" si="231"/>
        <v>-45546 hari 0 jam 0 menit 0</v>
      </c>
      <c r="AQ113" s="1448" t="s">
        <v>2197</v>
      </c>
      <c r="AR113" s="303" t="s">
        <v>2880</v>
      </c>
      <c r="AS113" s="303"/>
      <c r="AT113" s="303"/>
      <c r="AU113" s="255">
        <v>45000.0</v>
      </c>
      <c r="AV113" s="1545" t="s">
        <v>194</v>
      </c>
      <c r="AW113" s="303">
        <v>3.0E7</v>
      </c>
      <c r="AX113" s="1794"/>
      <c r="AY113" s="1795"/>
      <c r="AZ113" s="225"/>
      <c r="BA113" s="1780">
        <v>45541.0</v>
      </c>
      <c r="BB113" s="1780">
        <v>45547.5</v>
      </c>
      <c r="BC113" s="1780">
        <v>45549.541666666664</v>
      </c>
      <c r="BD113" s="1780">
        <v>45549.74652777778</v>
      </c>
      <c r="BE113" s="1780">
        <v>45550.270833333336</v>
      </c>
      <c r="BF113" s="1645">
        <f t="shared" si="221"/>
        <v>2.770833333</v>
      </c>
      <c r="BG113" s="1642" t="str">
        <f t="shared" si="222"/>
        <v>2 hari 18 jam 30 menit 0</v>
      </c>
      <c r="BH113" s="1780">
        <v>45550.45347222222</v>
      </c>
      <c r="BI113" s="1645">
        <f t="shared" si="223"/>
        <v>0.1826388889</v>
      </c>
      <c r="BJ113" s="1642" t="str">
        <f t="shared" si="224"/>
        <v>0 hari 4 jam 23 menit 0</v>
      </c>
      <c r="BK113" s="1645">
        <f t="shared" si="225"/>
        <v>2.953472222</v>
      </c>
      <c r="BL113" s="1642" t="str">
        <f t="shared" si="226"/>
        <v>2 hari 22 jam 53 menit 0</v>
      </c>
      <c r="BM113" s="1780">
        <v>45557.927083333336</v>
      </c>
      <c r="BN113" s="1780">
        <v>45558.01388888889</v>
      </c>
      <c r="BO113" s="1780">
        <v>45558.024305555555</v>
      </c>
      <c r="BP113" s="1780">
        <v>45558.510416666664</v>
      </c>
      <c r="BQ113" s="1645">
        <f t="shared" si="227"/>
        <v>0.5833333333</v>
      </c>
      <c r="BR113" s="1642" t="str">
        <f t="shared" si="228"/>
        <v>0 hari 14 jam 0 menit 0</v>
      </c>
      <c r="BS113" s="1645">
        <f t="shared" si="229"/>
        <v>3.536805556</v>
      </c>
      <c r="BT113" s="1642" t="str">
        <f t="shared" si="230"/>
        <v>3 hari 12 jam 53 menit 0</v>
      </c>
      <c r="BU113" s="105">
        <v>2.84</v>
      </c>
      <c r="BV113" s="105" t="s">
        <v>2956</v>
      </c>
      <c r="BW113" s="1642"/>
      <c r="BX113" s="1642"/>
      <c r="BY113" s="274" t="s">
        <v>2957</v>
      </c>
      <c r="BZ113" s="274"/>
      <c r="CA113" s="274"/>
      <c r="CB113" s="274"/>
      <c r="CC113" s="105"/>
      <c r="CD113" s="105"/>
      <c r="CE113" s="1781"/>
      <c r="CF113" s="105" t="s">
        <v>1224</v>
      </c>
      <c r="CG113" s="105"/>
      <c r="CH113" s="105"/>
      <c r="CI113" s="105"/>
      <c r="CJ113" s="105"/>
      <c r="CK113" s="105"/>
      <c r="CL113" s="105"/>
      <c r="CM113" s="105"/>
      <c r="CN113" s="105"/>
      <c r="CO113" s="105"/>
      <c r="CP113" s="105"/>
      <c r="CQ113" s="105"/>
      <c r="CR113" s="105"/>
      <c r="CS113" s="105"/>
      <c r="CT113" s="105"/>
      <c r="CU113" s="105"/>
      <c r="CV113" s="105"/>
      <c r="CW113" s="105"/>
      <c r="CX113" s="104"/>
      <c r="CY113" s="104"/>
      <c r="CZ113" s="104"/>
      <c r="DA113" s="1588"/>
      <c r="DB113" s="1588"/>
      <c r="DC113" s="1588"/>
      <c r="DD113" s="1588"/>
      <c r="DE113" s="1588"/>
      <c r="DF113" s="1588"/>
      <c r="DG113" s="1588"/>
      <c r="DH113" s="1588"/>
      <c r="DI113" s="1588"/>
      <c r="DJ113" s="1588"/>
      <c r="DK113" s="1588"/>
      <c r="DL113" s="1588"/>
      <c r="DM113" s="1588"/>
      <c r="DN113" s="1588"/>
      <c r="DO113" s="1588"/>
      <c r="DP113" s="1588"/>
      <c r="DQ113" s="1588"/>
      <c r="DR113" s="1588"/>
      <c r="DS113" s="1588"/>
      <c r="DT113" s="1588"/>
      <c r="DU113" s="1588"/>
      <c r="DV113" s="1588"/>
      <c r="DW113" s="1588"/>
      <c r="DX113" s="1588"/>
      <c r="DY113" s="1588"/>
      <c r="DZ113" s="1588"/>
      <c r="EA113" s="1588"/>
      <c r="EB113" s="1588"/>
      <c r="EC113" s="1588"/>
      <c r="ED113" s="1588"/>
      <c r="EE113" s="1588"/>
      <c r="EF113" s="1588"/>
      <c r="EG113" s="1588"/>
      <c r="EH113" s="1588"/>
      <c r="EI113" s="1588"/>
      <c r="EJ113" s="1588"/>
      <c r="EK113" s="1588"/>
      <c r="EL113" s="1588"/>
      <c r="EM113" s="1588"/>
      <c r="EN113" s="1588"/>
      <c r="EO113" s="1588"/>
      <c r="EP113" s="1588"/>
      <c r="EQ113" s="1588"/>
      <c r="ER113" s="1588"/>
      <c r="ES113" s="1588"/>
      <c r="ET113" s="1588"/>
      <c r="EU113" s="1588"/>
      <c r="EV113" s="1588"/>
      <c r="EW113" s="1588"/>
      <c r="EX113" s="1588"/>
      <c r="EY113" s="1588"/>
      <c r="EZ113" s="1588"/>
      <c r="FA113" s="1588"/>
      <c r="FB113" s="1588"/>
      <c r="FC113" s="1588"/>
      <c r="FD113" s="1588"/>
      <c r="FE113" s="1588"/>
      <c r="FF113" s="1588"/>
      <c r="FG113" s="1588"/>
      <c r="FH113" s="1588"/>
      <c r="FI113" s="1588"/>
      <c r="FJ113" s="1588"/>
      <c r="FK113" s="1588"/>
      <c r="FL113" s="1588"/>
      <c r="FM113" s="1588"/>
      <c r="FN113" s="1588"/>
      <c r="FO113" s="1588"/>
      <c r="FP113" s="1588"/>
      <c r="FQ113" s="1588"/>
      <c r="FR113" s="1588"/>
      <c r="FS113" s="1588"/>
      <c r="FT113" s="1588"/>
      <c r="FU113" s="1588"/>
      <c r="FV113" s="1588"/>
      <c r="FW113" s="1588"/>
      <c r="FX113" s="1588"/>
      <c r="FY113" s="1588"/>
      <c r="FZ113" s="1588"/>
      <c r="GA113" s="1588"/>
      <c r="GB113" s="1588"/>
      <c r="GC113" s="1588"/>
      <c r="GD113" s="1588"/>
    </row>
    <row r="114" ht="43.5" hidden="1" customHeight="1">
      <c r="A114" s="54">
        <v>4.0</v>
      </c>
      <c r="B114" s="54" t="s">
        <v>1807</v>
      </c>
      <c r="C114" s="54" t="s">
        <v>6</v>
      </c>
      <c r="D114" s="105" t="s">
        <v>2190</v>
      </c>
      <c r="E114" s="103" t="s">
        <v>1768</v>
      </c>
      <c r="F114" s="247" t="s">
        <v>387</v>
      </c>
      <c r="G114" s="105" t="s">
        <v>330</v>
      </c>
      <c r="H114" s="247" t="s">
        <v>2191</v>
      </c>
      <c r="I114" s="105" t="s">
        <v>2204</v>
      </c>
      <c r="J114" s="105" t="s">
        <v>2205</v>
      </c>
      <c r="K114" s="1773">
        <v>7200.0</v>
      </c>
      <c r="L114" s="320">
        <v>7224.069</v>
      </c>
      <c r="M114" s="105" t="s">
        <v>2194</v>
      </c>
      <c r="N114" s="105" t="s">
        <v>93</v>
      </c>
      <c r="O114" s="105" t="s">
        <v>2206</v>
      </c>
      <c r="P114" s="1851">
        <v>45553.0</v>
      </c>
      <c r="Q114" s="105" t="s">
        <v>2953</v>
      </c>
      <c r="R114" s="105" t="s">
        <v>1825</v>
      </c>
      <c r="S114" s="54" t="s">
        <v>2198</v>
      </c>
      <c r="T114" s="1448" t="s">
        <v>817</v>
      </c>
      <c r="U114" s="54" t="s">
        <v>883</v>
      </c>
      <c r="V114" s="54"/>
      <c r="W114" s="54" t="s">
        <v>884</v>
      </c>
      <c r="X114" s="54"/>
      <c r="Y114" s="1069"/>
      <c r="Z114" s="1069"/>
      <c r="AA114" s="1069"/>
      <c r="AB114" s="1069"/>
      <c r="AC114" s="100" t="s">
        <v>191</v>
      </c>
      <c r="AD114" s="360" t="s">
        <v>192</v>
      </c>
      <c r="AE114" s="360">
        <v>545232.0</v>
      </c>
      <c r="AF114" s="360">
        <v>533336.0</v>
      </c>
      <c r="AG114" s="1783">
        <v>0.5</v>
      </c>
      <c r="AH114" s="1783">
        <v>0.4</v>
      </c>
      <c r="AI114" s="1783">
        <v>0.1</v>
      </c>
      <c r="AJ114" s="360" t="s">
        <v>96</v>
      </c>
      <c r="AK114" s="1069">
        <v>1.98502038E9</v>
      </c>
      <c r="AL114" s="1854">
        <v>45553.0</v>
      </c>
      <c r="AM114" s="1817">
        <v>45553.0</v>
      </c>
      <c r="AN114" s="1777">
        <f t="shared" si="219"/>
        <v>0</v>
      </c>
      <c r="AO114" s="1778" t="str">
        <f t="shared" ref="AO114:AP114" si="232">INT(AM114-AL114)&amp;" hari "&amp;HOUR(MOD(AM114-AL114,1))&amp;" jam "&amp;MINUTE(MOD(AM114-AL114,1))&amp;" menit "&amp;SECOND(MOD(AM114-AL114,1))</f>
        <v>0 hari 0 jam 0 menit 0</v>
      </c>
      <c r="AP114" s="1778" t="str">
        <f t="shared" si="232"/>
        <v>-45553 hari 0 jam 0 menit 0</v>
      </c>
      <c r="AQ114" s="1448" t="s">
        <v>2197</v>
      </c>
      <c r="AR114" s="303" t="s">
        <v>2880</v>
      </c>
      <c r="AS114" s="303"/>
      <c r="AT114" s="303"/>
      <c r="AU114" s="255">
        <v>45000.0</v>
      </c>
      <c r="AV114" s="1545" t="s">
        <v>194</v>
      </c>
      <c r="AW114" s="303">
        <v>3.0E7</v>
      </c>
      <c r="AX114" s="1794"/>
      <c r="AY114" s="1795"/>
      <c r="AZ114" s="223"/>
      <c r="BA114" s="1780">
        <v>45541.0</v>
      </c>
      <c r="BB114" s="1780">
        <v>45551.788194444445</v>
      </c>
      <c r="BC114" s="1780">
        <v>45552.350694444445</v>
      </c>
      <c r="BD114" s="1780">
        <v>45552.37152777778</v>
      </c>
      <c r="BE114" s="1780">
        <v>45553.208333333336</v>
      </c>
      <c r="BF114" s="1645">
        <f t="shared" si="221"/>
        <v>1.420138889</v>
      </c>
      <c r="BG114" s="1642" t="str">
        <f t="shared" si="222"/>
        <v>1 hari 10 jam 5 menit 0</v>
      </c>
      <c r="BH114" s="1780">
        <v>45553.46666666667</v>
      </c>
      <c r="BI114" s="1645">
        <f t="shared" si="223"/>
        <v>0.2583333333</v>
      </c>
      <c r="BJ114" s="1642" t="str">
        <f t="shared" si="224"/>
        <v>0 hari 6 jam 12 menit 0</v>
      </c>
      <c r="BK114" s="1645">
        <f t="shared" si="225"/>
        <v>1.678472222</v>
      </c>
      <c r="BL114" s="1642" t="str">
        <f t="shared" si="226"/>
        <v>1 hari 16 jam 17 menit 0</v>
      </c>
      <c r="BM114" s="1780">
        <v>45558.99652777778</v>
      </c>
      <c r="BN114" s="1780">
        <v>45558.99652777778</v>
      </c>
      <c r="BO114" s="1780">
        <v>45559.006944444445</v>
      </c>
      <c r="BP114" s="1780">
        <v>45559.604166666664</v>
      </c>
      <c r="BQ114" s="1645">
        <f t="shared" si="227"/>
        <v>0.6076388889</v>
      </c>
      <c r="BR114" s="1642" t="str">
        <f t="shared" si="228"/>
        <v>0 hari 14 jam 35 menit 0</v>
      </c>
      <c r="BS114" s="1645">
        <f t="shared" si="229"/>
        <v>2.286111111</v>
      </c>
      <c r="BT114" s="1642" t="str">
        <f t="shared" si="230"/>
        <v>2 hari 6 jam 52 menit 0</v>
      </c>
      <c r="BU114" s="1642"/>
      <c r="BV114" s="1642"/>
      <c r="BW114" s="1642"/>
      <c r="BX114" s="1642"/>
      <c r="BY114" s="1852" t="s">
        <v>359</v>
      </c>
      <c r="BZ114" s="1619"/>
      <c r="CA114" s="1619"/>
      <c r="CB114" s="1619"/>
      <c r="CC114" s="105"/>
      <c r="CD114" s="105"/>
      <c r="CE114" s="1781"/>
      <c r="CF114" s="105" t="s">
        <v>1224</v>
      </c>
      <c r="CG114" s="105"/>
      <c r="CH114" s="105"/>
      <c r="CI114" s="105"/>
      <c r="CJ114" s="105"/>
      <c r="CK114" s="105"/>
      <c r="CL114" s="105"/>
      <c r="CM114" s="105"/>
      <c r="CN114" s="105"/>
      <c r="CO114" s="105"/>
      <c r="CP114" s="105"/>
      <c r="CQ114" s="105"/>
      <c r="CR114" s="105"/>
      <c r="CS114" s="105"/>
      <c r="CT114" s="105"/>
      <c r="CU114" s="105"/>
      <c r="CV114" s="105"/>
      <c r="CW114" s="105"/>
      <c r="CX114" s="104"/>
      <c r="CY114" s="104"/>
      <c r="CZ114" s="104"/>
      <c r="DA114" s="1588"/>
      <c r="DB114" s="1588"/>
      <c r="DC114" s="1588"/>
      <c r="DD114" s="1588"/>
      <c r="DE114" s="1588"/>
      <c r="DF114" s="1588"/>
      <c r="DG114" s="1588"/>
      <c r="DH114" s="1588"/>
      <c r="DI114" s="1588"/>
      <c r="DJ114" s="1588"/>
      <c r="DK114" s="1588"/>
      <c r="DL114" s="1588"/>
      <c r="DM114" s="1588"/>
      <c r="DN114" s="1588"/>
      <c r="DO114" s="1588"/>
      <c r="DP114" s="1588"/>
      <c r="DQ114" s="1588"/>
      <c r="DR114" s="1588"/>
      <c r="DS114" s="1588"/>
      <c r="DT114" s="1588"/>
      <c r="DU114" s="1588"/>
      <c r="DV114" s="1588"/>
      <c r="DW114" s="1588"/>
      <c r="DX114" s="1588"/>
      <c r="DY114" s="1588"/>
      <c r="DZ114" s="1588"/>
      <c r="EA114" s="1588"/>
      <c r="EB114" s="1588"/>
      <c r="EC114" s="1588"/>
      <c r="ED114" s="1588"/>
      <c r="EE114" s="1588"/>
      <c r="EF114" s="1588"/>
      <c r="EG114" s="1588"/>
      <c r="EH114" s="1588"/>
      <c r="EI114" s="1588"/>
      <c r="EJ114" s="1588"/>
      <c r="EK114" s="1588"/>
      <c r="EL114" s="1588"/>
      <c r="EM114" s="1588"/>
      <c r="EN114" s="1588"/>
      <c r="EO114" s="1588"/>
      <c r="EP114" s="1588"/>
      <c r="EQ114" s="1588"/>
      <c r="ER114" s="1588"/>
      <c r="ES114" s="1588"/>
      <c r="ET114" s="1588"/>
      <c r="EU114" s="1588"/>
      <c r="EV114" s="1588"/>
      <c r="EW114" s="1588"/>
      <c r="EX114" s="1588"/>
      <c r="EY114" s="1588"/>
      <c r="EZ114" s="1588"/>
      <c r="FA114" s="1588"/>
      <c r="FB114" s="1588"/>
      <c r="FC114" s="1588"/>
      <c r="FD114" s="1588"/>
      <c r="FE114" s="1588"/>
      <c r="FF114" s="1588"/>
      <c r="FG114" s="1588"/>
      <c r="FH114" s="1588"/>
      <c r="FI114" s="1588"/>
      <c r="FJ114" s="1588"/>
      <c r="FK114" s="1588"/>
      <c r="FL114" s="1588"/>
      <c r="FM114" s="1588"/>
      <c r="FN114" s="1588"/>
      <c r="FO114" s="1588"/>
      <c r="FP114" s="1588"/>
      <c r="FQ114" s="1588"/>
      <c r="FR114" s="1588"/>
      <c r="FS114" s="1588"/>
      <c r="FT114" s="1588"/>
      <c r="FU114" s="1588"/>
      <c r="FV114" s="1588"/>
      <c r="FW114" s="1588"/>
      <c r="FX114" s="1588"/>
      <c r="FY114" s="1588"/>
      <c r="FZ114" s="1588"/>
      <c r="GA114" s="1588"/>
      <c r="GB114" s="1588"/>
      <c r="GC114" s="1588"/>
      <c r="GD114" s="1588"/>
    </row>
    <row r="115" ht="43.5" hidden="1" customHeight="1">
      <c r="A115" s="54">
        <v>5.0</v>
      </c>
      <c r="B115" s="54" t="s">
        <v>1807</v>
      </c>
      <c r="C115" s="54" t="s">
        <v>6</v>
      </c>
      <c r="D115" s="105" t="s">
        <v>2190</v>
      </c>
      <c r="E115" s="103" t="s">
        <v>1768</v>
      </c>
      <c r="F115" s="247" t="s">
        <v>387</v>
      </c>
      <c r="G115" s="105" t="s">
        <v>330</v>
      </c>
      <c r="H115" s="247" t="s">
        <v>2191</v>
      </c>
      <c r="I115" s="105" t="s">
        <v>2207</v>
      </c>
      <c r="J115" s="1855" t="s">
        <v>2208</v>
      </c>
      <c r="K115" s="1856">
        <v>7200.0</v>
      </c>
      <c r="L115" s="1857">
        <v>7233.964</v>
      </c>
      <c r="M115" s="105" t="s">
        <v>2194</v>
      </c>
      <c r="N115" s="105" t="s">
        <v>93</v>
      </c>
      <c r="O115" s="1855" t="s">
        <v>2206</v>
      </c>
      <c r="P115" s="1858">
        <v>45554.0</v>
      </c>
      <c r="Q115" s="105" t="s">
        <v>2953</v>
      </c>
      <c r="R115" s="105" t="s">
        <v>1825</v>
      </c>
      <c r="S115" s="54" t="s">
        <v>2198</v>
      </c>
      <c r="T115" s="1448" t="s">
        <v>817</v>
      </c>
      <c r="U115" s="54" t="s">
        <v>883</v>
      </c>
      <c r="V115" s="54"/>
      <c r="W115" s="54" t="s">
        <v>884</v>
      </c>
      <c r="X115" s="54"/>
      <c r="Y115" s="1069"/>
      <c r="Z115" s="1069"/>
      <c r="AA115" s="1069"/>
      <c r="AB115" s="1069"/>
      <c r="AC115" s="100" t="s">
        <v>191</v>
      </c>
      <c r="AD115" s="360" t="s">
        <v>192</v>
      </c>
      <c r="AE115" s="360">
        <v>545232.0</v>
      </c>
      <c r="AF115" s="360">
        <v>545949.0</v>
      </c>
      <c r="AG115" s="1783">
        <v>0.5</v>
      </c>
      <c r="AH115" s="1783">
        <v>0.4</v>
      </c>
      <c r="AI115" s="1783">
        <v>0.1</v>
      </c>
      <c r="AJ115" s="360" t="s">
        <v>96</v>
      </c>
      <c r="AK115" s="1069">
        <v>1.98502038E9</v>
      </c>
      <c r="AL115" s="1854">
        <v>45553.0</v>
      </c>
      <c r="AM115" s="1859">
        <v>45554.0</v>
      </c>
      <c r="AN115" s="1777">
        <f t="shared" si="219"/>
        <v>1</v>
      </c>
      <c r="AO115" s="1778" t="str">
        <f t="shared" ref="AO115:AP115" si="233">INT(AM115-AL115)&amp;" hari "&amp;HOUR(MOD(AM115-AL115,1))&amp;" jam "&amp;MINUTE(MOD(AM115-AL115,1))&amp;" menit "&amp;SECOND(MOD(AM115-AL115,1))</f>
        <v>1 hari 0 jam 0 menit 0</v>
      </c>
      <c r="AP115" s="1778" t="str">
        <f t="shared" si="233"/>
        <v>-45553 hari 0 jam 0 menit 0</v>
      </c>
      <c r="AQ115" s="1448" t="s">
        <v>2197</v>
      </c>
      <c r="AR115" s="303" t="s">
        <v>2880</v>
      </c>
      <c r="AS115" s="303"/>
      <c r="AT115" s="303"/>
      <c r="AU115" s="255">
        <v>45000.0</v>
      </c>
      <c r="AV115" s="1545" t="s">
        <v>194</v>
      </c>
      <c r="AW115" s="303">
        <v>3.0E7</v>
      </c>
      <c r="AX115" s="1794"/>
      <c r="AY115" s="1795"/>
      <c r="AZ115" s="223"/>
      <c r="BA115" s="1780">
        <v>45546.0</v>
      </c>
      <c r="BB115" s="1780">
        <v>45552.322916666664</v>
      </c>
      <c r="BC115" s="1780">
        <v>45553.395833333336</v>
      </c>
      <c r="BD115" s="1780">
        <v>45553.444444444445</v>
      </c>
      <c r="BE115" s="1780">
        <v>45554.25347222222</v>
      </c>
      <c r="BF115" s="1645">
        <f t="shared" si="221"/>
        <v>1.930555556</v>
      </c>
      <c r="BG115" s="1642" t="str">
        <f t="shared" si="222"/>
        <v>1 hari 22 jam 20 menit 0</v>
      </c>
      <c r="BH115" s="1780">
        <v>45554.37430555555</v>
      </c>
      <c r="BI115" s="1645">
        <f t="shared" si="223"/>
        <v>0.1208333333</v>
      </c>
      <c r="BJ115" s="1642" t="str">
        <f t="shared" si="224"/>
        <v>0 hari 2 jam 54 menit 0</v>
      </c>
      <c r="BK115" s="1645">
        <f t="shared" si="225"/>
        <v>2.051388889</v>
      </c>
      <c r="BL115" s="1642" t="str">
        <f t="shared" si="226"/>
        <v>2 hari 1 jam 14 menit 0</v>
      </c>
      <c r="BM115" s="1780">
        <v>45560.01736111111</v>
      </c>
      <c r="BN115" s="1780">
        <v>45560.104166666664</v>
      </c>
      <c r="BO115" s="1780">
        <v>45560.114583333336</v>
      </c>
      <c r="BP115" s="1780">
        <v>45560.59375</v>
      </c>
      <c r="BQ115" s="1645">
        <f t="shared" si="227"/>
        <v>0.5763888889</v>
      </c>
      <c r="BR115" s="1642" t="str">
        <f t="shared" si="228"/>
        <v>0 hari 13 jam 50 menit 0</v>
      </c>
      <c r="BS115" s="1645">
        <f t="shared" si="229"/>
        <v>2.627777778</v>
      </c>
      <c r="BT115" s="1642" t="str">
        <f t="shared" si="230"/>
        <v>2 hari 15 jam 4 menit 0</v>
      </c>
      <c r="BU115" s="1642"/>
      <c r="BV115" s="1642"/>
      <c r="BW115" s="1642"/>
      <c r="BX115" s="1642"/>
      <c r="BY115" s="1852" t="s">
        <v>359</v>
      </c>
      <c r="BZ115" s="1619"/>
      <c r="CA115" s="1619"/>
      <c r="CB115" s="1619"/>
      <c r="CC115" s="105"/>
      <c r="CD115" s="105"/>
      <c r="CE115" s="1781"/>
      <c r="CF115" s="105" t="s">
        <v>1224</v>
      </c>
      <c r="CG115" s="105"/>
      <c r="CH115" s="105"/>
      <c r="CI115" s="105"/>
      <c r="CJ115" s="105"/>
      <c r="CK115" s="105"/>
      <c r="CL115" s="105"/>
      <c r="CM115" s="105"/>
      <c r="CN115" s="105"/>
      <c r="CO115" s="105"/>
      <c r="CP115" s="105"/>
      <c r="CQ115" s="105"/>
      <c r="CR115" s="105"/>
      <c r="CS115" s="105"/>
      <c r="CT115" s="105"/>
      <c r="CU115" s="105"/>
      <c r="CV115" s="105"/>
      <c r="CW115" s="105"/>
      <c r="CX115" s="104"/>
      <c r="CY115" s="104"/>
      <c r="CZ115" s="104"/>
      <c r="DA115" s="1588"/>
      <c r="DB115" s="1588"/>
      <c r="DC115" s="1588"/>
      <c r="DD115" s="1588"/>
      <c r="DE115" s="1588"/>
      <c r="DF115" s="1588"/>
      <c r="DG115" s="1588"/>
      <c r="DH115" s="1588"/>
      <c r="DI115" s="1588"/>
      <c r="DJ115" s="1588"/>
      <c r="DK115" s="1588"/>
      <c r="DL115" s="1588"/>
      <c r="DM115" s="1588"/>
      <c r="DN115" s="1588"/>
      <c r="DO115" s="1588"/>
      <c r="DP115" s="1588"/>
      <c r="DQ115" s="1588"/>
      <c r="DR115" s="1588"/>
      <c r="DS115" s="1588"/>
      <c r="DT115" s="1588"/>
      <c r="DU115" s="1588"/>
      <c r="DV115" s="1588"/>
      <c r="DW115" s="1588"/>
      <c r="DX115" s="1588"/>
      <c r="DY115" s="1588"/>
      <c r="DZ115" s="1588"/>
      <c r="EA115" s="1588"/>
      <c r="EB115" s="1588"/>
      <c r="EC115" s="1588"/>
      <c r="ED115" s="1588"/>
      <c r="EE115" s="1588"/>
      <c r="EF115" s="1588"/>
      <c r="EG115" s="1588"/>
      <c r="EH115" s="1588"/>
      <c r="EI115" s="1588"/>
      <c r="EJ115" s="1588"/>
      <c r="EK115" s="1588"/>
      <c r="EL115" s="1588"/>
      <c r="EM115" s="1588"/>
      <c r="EN115" s="1588"/>
      <c r="EO115" s="1588"/>
      <c r="EP115" s="1588"/>
      <c r="EQ115" s="1588"/>
      <c r="ER115" s="1588"/>
      <c r="ES115" s="1588"/>
      <c r="ET115" s="1588"/>
      <c r="EU115" s="1588"/>
      <c r="EV115" s="1588"/>
      <c r="EW115" s="1588"/>
      <c r="EX115" s="1588"/>
      <c r="EY115" s="1588"/>
      <c r="EZ115" s="1588"/>
      <c r="FA115" s="1588"/>
      <c r="FB115" s="1588"/>
      <c r="FC115" s="1588"/>
      <c r="FD115" s="1588"/>
      <c r="FE115" s="1588"/>
      <c r="FF115" s="1588"/>
      <c r="FG115" s="1588"/>
      <c r="FH115" s="1588"/>
      <c r="FI115" s="1588"/>
      <c r="FJ115" s="1588"/>
      <c r="FK115" s="1588"/>
      <c r="FL115" s="1588"/>
      <c r="FM115" s="1588"/>
      <c r="FN115" s="1588"/>
      <c r="FO115" s="1588"/>
      <c r="FP115" s="1588"/>
      <c r="FQ115" s="1588"/>
      <c r="FR115" s="1588"/>
      <c r="FS115" s="1588"/>
      <c r="FT115" s="1588"/>
      <c r="FU115" s="1588"/>
      <c r="FV115" s="1588"/>
      <c r="FW115" s="1588"/>
      <c r="FX115" s="1588"/>
      <c r="FY115" s="1588"/>
      <c r="FZ115" s="1588"/>
      <c r="GA115" s="1588"/>
      <c r="GB115" s="1588"/>
      <c r="GC115" s="1588"/>
      <c r="GD115" s="1588"/>
    </row>
    <row r="116" ht="43.5" hidden="1" customHeight="1">
      <c r="A116" s="54">
        <v>6.0</v>
      </c>
      <c r="B116" s="54" t="s">
        <v>1807</v>
      </c>
      <c r="C116" s="54" t="s">
        <v>6</v>
      </c>
      <c r="D116" s="105" t="s">
        <v>2190</v>
      </c>
      <c r="E116" s="103" t="s">
        <v>1768</v>
      </c>
      <c r="F116" s="247" t="s">
        <v>387</v>
      </c>
      <c r="G116" s="105" t="s">
        <v>330</v>
      </c>
      <c r="H116" s="247" t="s">
        <v>2191</v>
      </c>
      <c r="I116" s="105" t="s">
        <v>2209</v>
      </c>
      <c r="J116" s="1855" t="s">
        <v>2210</v>
      </c>
      <c r="K116" s="1856">
        <v>7200.0</v>
      </c>
      <c r="L116" s="1857">
        <v>7253.342</v>
      </c>
      <c r="M116" s="105" t="s">
        <v>2194</v>
      </c>
      <c r="N116" s="105" t="s">
        <v>93</v>
      </c>
      <c r="O116" s="1855"/>
      <c r="P116" s="1860" t="s">
        <v>2211</v>
      </c>
      <c r="Q116" s="105" t="s">
        <v>2953</v>
      </c>
      <c r="R116" s="105" t="s">
        <v>1825</v>
      </c>
      <c r="S116" s="54" t="s">
        <v>2198</v>
      </c>
      <c r="T116" s="1448" t="s">
        <v>817</v>
      </c>
      <c r="U116" s="54" t="s">
        <v>883</v>
      </c>
      <c r="V116" s="54"/>
      <c r="W116" s="54" t="s">
        <v>884</v>
      </c>
      <c r="X116" s="54"/>
      <c r="Y116" s="1069"/>
      <c r="Z116" s="1069"/>
      <c r="AA116" s="1069"/>
      <c r="AB116" s="1069"/>
      <c r="AC116" s="100" t="s">
        <v>191</v>
      </c>
      <c r="AD116" s="360" t="s">
        <v>192</v>
      </c>
      <c r="AE116" s="360">
        <v>535762.08</v>
      </c>
      <c r="AF116" s="360">
        <v>536044.0</v>
      </c>
      <c r="AG116" s="1783">
        <v>0.5</v>
      </c>
      <c r="AH116" s="1783">
        <v>0.4</v>
      </c>
      <c r="AI116" s="1783">
        <v>0.1</v>
      </c>
      <c r="AJ116" s="360" t="s">
        <v>96</v>
      </c>
      <c r="AK116" s="1069">
        <v>1.992672879E9</v>
      </c>
      <c r="AL116" s="1817">
        <v>45546.0</v>
      </c>
      <c r="AM116" s="1859">
        <v>45560.0</v>
      </c>
      <c r="AN116" s="1777">
        <f t="shared" si="219"/>
        <v>14</v>
      </c>
      <c r="AO116" s="1778" t="str">
        <f t="shared" ref="AO116:AP116" si="234">INT(AM116-AL116)&amp;" hari "&amp;HOUR(MOD(AM116-AL116,1))&amp;" jam "&amp;MINUTE(MOD(AM116-AL116,1))&amp;" menit "&amp;SECOND(MOD(AM116-AL116,1))</f>
        <v>14 hari 0 jam 0 menit 0</v>
      </c>
      <c r="AP116" s="1778" t="str">
        <f t="shared" si="234"/>
        <v>-45546 hari 0 jam 0 menit 0</v>
      </c>
      <c r="AQ116" s="1448" t="s">
        <v>2197</v>
      </c>
      <c r="AR116" s="303" t="s">
        <v>2880</v>
      </c>
      <c r="AS116" s="303"/>
      <c r="AT116" s="303"/>
      <c r="AU116" s="255">
        <v>45000.0</v>
      </c>
      <c r="AV116" s="1545" t="s">
        <v>194</v>
      </c>
      <c r="AW116" s="303">
        <v>3.0E7</v>
      </c>
      <c r="AX116" s="1794"/>
      <c r="AY116" s="1795"/>
      <c r="AZ116" s="223"/>
      <c r="BA116" s="1780">
        <v>45546.0</v>
      </c>
      <c r="BB116" s="1780">
        <v>45557.666666666664</v>
      </c>
      <c r="BC116" s="1780">
        <v>45559.43402777778</v>
      </c>
      <c r="BD116" s="1780">
        <v>45559.45486111111</v>
      </c>
      <c r="BE116" s="1780">
        <v>45560.25347222222</v>
      </c>
      <c r="BF116" s="1645">
        <f t="shared" si="221"/>
        <v>2.586805556</v>
      </c>
      <c r="BG116" s="1642" t="str">
        <f t="shared" si="222"/>
        <v>2 hari 14 jam 5 menit 0</v>
      </c>
      <c r="BH116" s="1780">
        <v>45561.49513888889</v>
      </c>
      <c r="BI116" s="1645">
        <f t="shared" si="223"/>
        <v>1.241666667</v>
      </c>
      <c r="BJ116" s="1642" t="str">
        <f t="shared" si="224"/>
        <v>1 hari 5 jam 48 menit 0</v>
      </c>
      <c r="BK116" s="1645">
        <f t="shared" si="225"/>
        <v>3.828472222</v>
      </c>
      <c r="BL116" s="1642" t="str">
        <f t="shared" si="226"/>
        <v>3 hari 19 jam 53 menit 0</v>
      </c>
      <c r="BM116" s="1780">
        <v>45561.729166666664</v>
      </c>
      <c r="BN116" s="1780">
        <v>45561.76388888889</v>
      </c>
      <c r="BO116" s="1780">
        <v>45561.770833333336</v>
      </c>
      <c r="BP116" s="1780">
        <v>45562.541666666664</v>
      </c>
      <c r="BQ116" s="1645">
        <f t="shared" si="227"/>
        <v>0.8125</v>
      </c>
      <c r="BR116" s="1642" t="str">
        <f t="shared" si="228"/>
        <v>0 hari 19 jam 30 menit 0</v>
      </c>
      <c r="BS116" s="1645">
        <f t="shared" si="229"/>
        <v>4.640972222</v>
      </c>
      <c r="BT116" s="1642" t="str">
        <f t="shared" si="230"/>
        <v>4 hari 15 jam 23 menit 0</v>
      </c>
      <c r="BU116" s="1642"/>
      <c r="BV116" s="1642"/>
      <c r="BW116" s="1642"/>
      <c r="BX116" s="1642"/>
      <c r="BY116" s="1852" t="s">
        <v>359</v>
      </c>
      <c r="BZ116" s="1619"/>
      <c r="CA116" s="1619"/>
      <c r="CB116" s="1619"/>
      <c r="CC116" s="105"/>
      <c r="CD116" s="105"/>
      <c r="CE116" s="1781"/>
      <c r="CF116" s="105" t="s">
        <v>1224</v>
      </c>
      <c r="CG116" s="105"/>
      <c r="CH116" s="105"/>
      <c r="CI116" s="105"/>
      <c r="CJ116" s="105"/>
      <c r="CK116" s="105"/>
      <c r="CL116" s="105"/>
      <c r="CM116" s="105"/>
      <c r="CN116" s="105"/>
      <c r="CO116" s="105"/>
      <c r="CP116" s="105"/>
      <c r="CQ116" s="105"/>
      <c r="CR116" s="105"/>
      <c r="CS116" s="105"/>
      <c r="CT116" s="105"/>
      <c r="CU116" s="105"/>
      <c r="CV116" s="105"/>
      <c r="CW116" s="105"/>
      <c r="CX116" s="104"/>
      <c r="CY116" s="104"/>
      <c r="CZ116" s="104"/>
      <c r="DA116" s="1588"/>
      <c r="DB116" s="1588"/>
      <c r="DC116" s="1588"/>
      <c r="DD116" s="1588"/>
      <c r="DE116" s="1588"/>
      <c r="DF116" s="1588"/>
      <c r="DG116" s="1588"/>
      <c r="DH116" s="1588"/>
      <c r="DI116" s="1588"/>
      <c r="DJ116" s="1588"/>
      <c r="DK116" s="1588"/>
      <c r="DL116" s="1588"/>
      <c r="DM116" s="1588"/>
      <c r="DN116" s="1588"/>
      <c r="DO116" s="1588"/>
      <c r="DP116" s="1588"/>
      <c r="DQ116" s="1588"/>
      <c r="DR116" s="1588"/>
      <c r="DS116" s="1588"/>
      <c r="DT116" s="1588"/>
      <c r="DU116" s="1588"/>
      <c r="DV116" s="1588"/>
      <c r="DW116" s="1588"/>
      <c r="DX116" s="1588"/>
      <c r="DY116" s="1588"/>
      <c r="DZ116" s="1588"/>
      <c r="EA116" s="1588"/>
      <c r="EB116" s="1588"/>
      <c r="EC116" s="1588"/>
      <c r="ED116" s="1588"/>
      <c r="EE116" s="1588"/>
      <c r="EF116" s="1588"/>
      <c r="EG116" s="1588"/>
      <c r="EH116" s="1588"/>
      <c r="EI116" s="1588"/>
      <c r="EJ116" s="1588"/>
      <c r="EK116" s="1588"/>
      <c r="EL116" s="1588"/>
      <c r="EM116" s="1588"/>
      <c r="EN116" s="1588"/>
      <c r="EO116" s="1588"/>
      <c r="EP116" s="1588"/>
      <c r="EQ116" s="1588"/>
      <c r="ER116" s="1588"/>
      <c r="ES116" s="1588"/>
      <c r="ET116" s="1588"/>
      <c r="EU116" s="1588"/>
      <c r="EV116" s="1588"/>
      <c r="EW116" s="1588"/>
      <c r="EX116" s="1588"/>
      <c r="EY116" s="1588"/>
      <c r="EZ116" s="1588"/>
      <c r="FA116" s="1588"/>
      <c r="FB116" s="1588"/>
      <c r="FC116" s="1588"/>
      <c r="FD116" s="1588"/>
      <c r="FE116" s="1588"/>
      <c r="FF116" s="1588"/>
      <c r="FG116" s="1588"/>
      <c r="FH116" s="1588"/>
      <c r="FI116" s="1588"/>
      <c r="FJ116" s="1588"/>
      <c r="FK116" s="1588"/>
      <c r="FL116" s="1588"/>
      <c r="FM116" s="1588"/>
      <c r="FN116" s="1588"/>
      <c r="FO116" s="1588"/>
      <c r="FP116" s="1588"/>
      <c r="FQ116" s="1588"/>
      <c r="FR116" s="1588"/>
      <c r="FS116" s="1588"/>
      <c r="FT116" s="1588"/>
      <c r="FU116" s="1588"/>
      <c r="FV116" s="1588"/>
      <c r="FW116" s="1588"/>
      <c r="FX116" s="1588"/>
      <c r="FY116" s="1588"/>
      <c r="FZ116" s="1588"/>
      <c r="GA116" s="1588"/>
      <c r="GB116" s="1588"/>
      <c r="GC116" s="1588"/>
      <c r="GD116" s="1588"/>
    </row>
    <row r="117" ht="43.5" hidden="1" customHeight="1">
      <c r="A117" s="54">
        <v>7.0</v>
      </c>
      <c r="B117" s="54" t="s">
        <v>1807</v>
      </c>
      <c r="C117" s="54" t="s">
        <v>6</v>
      </c>
      <c r="D117" s="105" t="s">
        <v>2190</v>
      </c>
      <c r="E117" s="103" t="s">
        <v>1768</v>
      </c>
      <c r="F117" s="247" t="s">
        <v>387</v>
      </c>
      <c r="G117" s="105" t="s">
        <v>330</v>
      </c>
      <c r="H117" s="247" t="s">
        <v>2191</v>
      </c>
      <c r="I117" s="105" t="s">
        <v>2212</v>
      </c>
      <c r="J117" s="1855" t="s">
        <v>2213</v>
      </c>
      <c r="K117" s="1856">
        <v>7300.0</v>
      </c>
      <c r="L117" s="1857">
        <v>7302.148</v>
      </c>
      <c r="M117" s="105" t="s">
        <v>2194</v>
      </c>
      <c r="N117" s="105" t="s">
        <v>93</v>
      </c>
      <c r="O117" s="1855"/>
      <c r="P117" s="1860" t="s">
        <v>2214</v>
      </c>
      <c r="Q117" s="105" t="s">
        <v>2953</v>
      </c>
      <c r="R117" s="105" t="s">
        <v>1825</v>
      </c>
      <c r="S117" s="54" t="s">
        <v>2198</v>
      </c>
      <c r="T117" s="1448" t="s">
        <v>817</v>
      </c>
      <c r="U117" s="54" t="s">
        <v>883</v>
      </c>
      <c r="V117" s="54"/>
      <c r="W117" s="54" t="s">
        <v>884</v>
      </c>
      <c r="X117" s="54"/>
      <c r="Y117" s="1069"/>
      <c r="Z117" s="1069"/>
      <c r="AA117" s="1069"/>
      <c r="AB117" s="1069"/>
      <c r="AC117" s="100" t="s">
        <v>191</v>
      </c>
      <c r="AD117" s="360" t="s">
        <v>192</v>
      </c>
      <c r="AE117" s="360">
        <v>539584.32</v>
      </c>
      <c r="AF117" s="360">
        <v>528885.0</v>
      </c>
      <c r="AG117" s="1783">
        <v>0.5</v>
      </c>
      <c r="AH117" s="1783">
        <v>0.4</v>
      </c>
      <c r="AI117" s="1783">
        <v>0.1</v>
      </c>
      <c r="AJ117" s="360" t="s">
        <v>96</v>
      </c>
      <c r="AK117" s="1069">
        <v>1.98502038E9</v>
      </c>
      <c r="AL117" s="1854">
        <v>45553.0</v>
      </c>
      <c r="AM117" s="1859">
        <v>45559.0</v>
      </c>
      <c r="AN117" s="1777">
        <f t="shared" si="219"/>
        <v>6</v>
      </c>
      <c r="AO117" s="1778" t="str">
        <f t="shared" ref="AO117:AP117" si="235">INT(AM117-AL117)&amp;" hari "&amp;HOUR(MOD(AM117-AL117,1))&amp;" jam "&amp;MINUTE(MOD(AM117-AL117,1))&amp;" menit "&amp;SECOND(MOD(AM117-AL117,1))</f>
        <v>6 hari 0 jam 0 menit 0</v>
      </c>
      <c r="AP117" s="1778" t="str">
        <f t="shared" si="235"/>
        <v>-45553 hari 0 jam 0 menit 0</v>
      </c>
      <c r="AQ117" s="1448" t="s">
        <v>2197</v>
      </c>
      <c r="AR117" s="303" t="s">
        <v>2880</v>
      </c>
      <c r="AS117" s="303"/>
      <c r="AT117" s="303"/>
      <c r="AU117" s="255">
        <v>45000.0</v>
      </c>
      <c r="AV117" s="1545" t="s">
        <v>194</v>
      </c>
      <c r="AW117" s="303">
        <v>3.0E7</v>
      </c>
      <c r="AX117" s="1794"/>
      <c r="AY117" s="1795"/>
      <c r="AZ117" s="223"/>
      <c r="BA117" s="1780">
        <v>45546.0</v>
      </c>
      <c r="BB117" s="1780">
        <v>45559.305555555555</v>
      </c>
      <c r="BC117" s="1780">
        <v>45559.399305555555</v>
      </c>
      <c r="BD117" s="1780">
        <v>45559.40972222222</v>
      </c>
      <c r="BE117" s="1780">
        <v>45559.82638888889</v>
      </c>
      <c r="BF117" s="1645">
        <f t="shared" si="221"/>
        <v>0.5208333333</v>
      </c>
      <c r="BG117" s="1642" t="str">
        <f t="shared" si="222"/>
        <v>0 hari 12 jam 30 menit 0</v>
      </c>
      <c r="BH117" s="1780">
        <v>45560.410416666666</v>
      </c>
      <c r="BI117" s="1645">
        <f t="shared" si="223"/>
        <v>0.5840277778</v>
      </c>
      <c r="BJ117" s="1642" t="str">
        <f t="shared" si="224"/>
        <v>0 hari 14 jam 1 menit 0</v>
      </c>
      <c r="BK117" s="1645">
        <f t="shared" si="225"/>
        <v>1.104861111</v>
      </c>
      <c r="BL117" s="1642" t="str">
        <f t="shared" si="226"/>
        <v>1 hari 2 jam 31 menit 0</v>
      </c>
      <c r="BM117" s="1780">
        <v>45560.635416666664</v>
      </c>
      <c r="BN117" s="1780">
        <v>45560.635416666664</v>
      </c>
      <c r="BO117" s="1780">
        <v>45560.635416666664</v>
      </c>
      <c r="BP117" s="1780">
        <v>45561.3125</v>
      </c>
      <c r="BQ117" s="1645">
        <f t="shared" si="227"/>
        <v>0.6770833333</v>
      </c>
      <c r="BR117" s="1642" t="str">
        <f t="shared" si="228"/>
        <v>0 hari 16 jam 15 menit 0</v>
      </c>
      <c r="BS117" s="1645">
        <f t="shared" si="229"/>
        <v>1.781944444</v>
      </c>
      <c r="BT117" s="1642" t="str">
        <f t="shared" si="230"/>
        <v>1 hari 18 jam 46 menit 0</v>
      </c>
      <c r="BU117" s="1642"/>
      <c r="BV117" s="1642"/>
      <c r="BW117" s="1642"/>
      <c r="BX117" s="1642"/>
      <c r="BY117" s="1852" t="s">
        <v>359</v>
      </c>
      <c r="BZ117" s="1619"/>
      <c r="CA117" s="1619"/>
      <c r="CB117" s="1619"/>
      <c r="CC117" s="105"/>
      <c r="CD117" s="105"/>
      <c r="CE117" s="1781"/>
      <c r="CF117" s="105" t="s">
        <v>1224</v>
      </c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5"/>
      <c r="CT117" s="105"/>
      <c r="CU117" s="105"/>
      <c r="CV117" s="105"/>
      <c r="CW117" s="105"/>
      <c r="CX117" s="104"/>
      <c r="CY117" s="104"/>
      <c r="CZ117" s="104"/>
      <c r="DA117" s="1588"/>
      <c r="DB117" s="1588"/>
      <c r="DC117" s="1588"/>
      <c r="DD117" s="1588"/>
      <c r="DE117" s="1588"/>
      <c r="DF117" s="1588"/>
      <c r="DG117" s="1588"/>
      <c r="DH117" s="1588"/>
      <c r="DI117" s="1588"/>
      <c r="DJ117" s="1588"/>
      <c r="DK117" s="1588"/>
      <c r="DL117" s="1588"/>
      <c r="DM117" s="1588"/>
      <c r="DN117" s="1588"/>
      <c r="DO117" s="1588"/>
      <c r="DP117" s="1588"/>
      <c r="DQ117" s="1588"/>
      <c r="DR117" s="1588"/>
      <c r="DS117" s="1588"/>
      <c r="DT117" s="1588"/>
      <c r="DU117" s="1588"/>
      <c r="DV117" s="1588"/>
      <c r="DW117" s="1588"/>
      <c r="DX117" s="1588"/>
      <c r="DY117" s="1588"/>
      <c r="DZ117" s="1588"/>
      <c r="EA117" s="1588"/>
      <c r="EB117" s="1588"/>
      <c r="EC117" s="1588"/>
      <c r="ED117" s="1588"/>
      <c r="EE117" s="1588"/>
      <c r="EF117" s="1588"/>
      <c r="EG117" s="1588"/>
      <c r="EH117" s="1588"/>
      <c r="EI117" s="1588"/>
      <c r="EJ117" s="1588"/>
      <c r="EK117" s="1588"/>
      <c r="EL117" s="1588"/>
      <c r="EM117" s="1588"/>
      <c r="EN117" s="1588"/>
      <c r="EO117" s="1588"/>
      <c r="EP117" s="1588"/>
      <c r="EQ117" s="1588"/>
      <c r="ER117" s="1588"/>
      <c r="ES117" s="1588"/>
      <c r="ET117" s="1588"/>
      <c r="EU117" s="1588"/>
      <c r="EV117" s="1588"/>
      <c r="EW117" s="1588"/>
      <c r="EX117" s="1588"/>
      <c r="EY117" s="1588"/>
      <c r="EZ117" s="1588"/>
      <c r="FA117" s="1588"/>
      <c r="FB117" s="1588"/>
      <c r="FC117" s="1588"/>
      <c r="FD117" s="1588"/>
      <c r="FE117" s="1588"/>
      <c r="FF117" s="1588"/>
      <c r="FG117" s="1588"/>
      <c r="FH117" s="1588"/>
      <c r="FI117" s="1588"/>
      <c r="FJ117" s="1588"/>
      <c r="FK117" s="1588"/>
      <c r="FL117" s="1588"/>
      <c r="FM117" s="1588"/>
      <c r="FN117" s="1588"/>
      <c r="FO117" s="1588"/>
      <c r="FP117" s="1588"/>
      <c r="FQ117" s="1588"/>
      <c r="FR117" s="1588"/>
      <c r="FS117" s="1588"/>
      <c r="FT117" s="1588"/>
      <c r="FU117" s="1588"/>
      <c r="FV117" s="1588"/>
      <c r="FW117" s="1588"/>
      <c r="FX117" s="1588"/>
      <c r="FY117" s="1588"/>
      <c r="FZ117" s="1588"/>
      <c r="GA117" s="1588"/>
      <c r="GB117" s="1588"/>
      <c r="GC117" s="1588"/>
      <c r="GD117" s="1588"/>
    </row>
    <row r="118" ht="15.75" hidden="1" customHeight="1">
      <c r="A118" s="280"/>
      <c r="B118" s="280"/>
      <c r="C118" s="280"/>
      <c r="D118" s="282"/>
      <c r="E118" s="283"/>
      <c r="F118" s="283"/>
      <c r="G118" s="283"/>
      <c r="H118" s="283"/>
      <c r="I118" s="283"/>
      <c r="J118" s="284" t="s">
        <v>111</v>
      </c>
      <c r="K118" s="285">
        <f t="shared" ref="K118:L118" si="236">SUM(K111:K117)</f>
        <v>50600</v>
      </c>
      <c r="L118" s="286">
        <f t="shared" si="236"/>
        <v>50850.269</v>
      </c>
      <c r="M118" s="1554" t="s">
        <v>2215</v>
      </c>
      <c r="N118" s="1554"/>
      <c r="O118" s="280"/>
      <c r="P118" s="283"/>
      <c r="Q118" s="1554"/>
      <c r="R118" s="283"/>
      <c r="S118" s="289"/>
      <c r="T118" s="289"/>
      <c r="U118" s="280"/>
      <c r="V118" s="280"/>
      <c r="W118" s="280"/>
      <c r="X118" s="280"/>
      <c r="Y118" s="280"/>
      <c r="Z118" s="280"/>
      <c r="AA118" s="280"/>
      <c r="AB118" s="280"/>
      <c r="AC118" s="289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3"/>
      <c r="AR118" s="292"/>
      <c r="AS118" s="292"/>
      <c r="AT118" s="292"/>
      <c r="AU118" s="292"/>
      <c r="AV118" s="293"/>
      <c r="AW118" s="292"/>
      <c r="AX118" s="1791"/>
      <c r="AY118" s="288"/>
      <c r="AZ118" s="292"/>
      <c r="BA118" s="292"/>
      <c r="BB118" s="1780"/>
      <c r="BC118" s="1780"/>
      <c r="BD118" s="1780"/>
      <c r="BE118" s="1780"/>
      <c r="BF118" s="293"/>
      <c r="BG118" s="292"/>
      <c r="BH118" s="1780"/>
      <c r="BI118" s="1792"/>
      <c r="BJ118" s="1792"/>
      <c r="BK118" s="292"/>
      <c r="BL118" s="1792"/>
      <c r="BM118" s="292"/>
      <c r="BN118" s="292"/>
      <c r="BO118" s="292"/>
      <c r="BP118" s="292"/>
      <c r="BQ118" s="292"/>
      <c r="BR118" s="292"/>
      <c r="BS118" s="292"/>
      <c r="BT118" s="292"/>
      <c r="BU118" s="292"/>
      <c r="BV118" s="292"/>
      <c r="BW118" s="292"/>
      <c r="BX118" s="292"/>
      <c r="BY118" s="292"/>
      <c r="BZ118" s="292"/>
      <c r="CA118" s="292"/>
      <c r="CB118" s="292"/>
      <c r="CC118" s="280"/>
      <c r="CD118" s="289"/>
      <c r="CE118" s="280"/>
      <c r="CF118" s="280"/>
      <c r="CG118" s="289"/>
      <c r="CH118" s="289"/>
      <c r="CI118" s="289"/>
      <c r="CJ118" s="280"/>
      <c r="CK118" s="289"/>
      <c r="CL118" s="289"/>
      <c r="CM118" s="289"/>
      <c r="CN118" s="289"/>
      <c r="CO118" s="280"/>
      <c r="CP118" s="289"/>
      <c r="CQ118" s="289"/>
      <c r="CR118" s="289"/>
      <c r="CS118" s="280"/>
      <c r="CT118" s="289"/>
      <c r="CU118" s="289"/>
      <c r="CV118" s="289"/>
      <c r="CW118" s="280"/>
      <c r="CX118" s="280"/>
      <c r="CY118" s="280"/>
      <c r="CZ118" s="280"/>
      <c r="DA118" s="1588"/>
      <c r="DB118" s="1588"/>
      <c r="DC118" s="1588"/>
      <c r="DD118" s="1588"/>
      <c r="DE118" s="1588"/>
      <c r="DF118" s="1588"/>
      <c r="DG118" s="1588"/>
      <c r="DH118" s="1588"/>
      <c r="DI118" s="1588"/>
      <c r="DJ118" s="1588"/>
      <c r="DK118" s="1588"/>
      <c r="DL118" s="1588"/>
      <c r="DM118" s="1588"/>
      <c r="DN118" s="1588"/>
      <c r="DO118" s="1588"/>
      <c r="DP118" s="1588"/>
      <c r="DQ118" s="1588"/>
      <c r="DR118" s="1588"/>
      <c r="DS118" s="1588"/>
      <c r="DT118" s="1588"/>
      <c r="DU118" s="1588"/>
      <c r="DV118" s="1588"/>
      <c r="DW118" s="1588"/>
      <c r="DX118" s="1588"/>
      <c r="DY118" s="1588"/>
      <c r="DZ118" s="1588"/>
      <c r="EA118" s="1588"/>
      <c r="EB118" s="1588"/>
      <c r="EC118" s="1588"/>
      <c r="ED118" s="1588"/>
      <c r="EE118" s="1588"/>
      <c r="EF118" s="1588"/>
      <c r="EG118" s="1588"/>
      <c r="EH118" s="1588"/>
      <c r="EI118" s="1588"/>
      <c r="EJ118" s="1588"/>
      <c r="EK118" s="1588"/>
      <c r="EL118" s="1588"/>
      <c r="EM118" s="1588"/>
      <c r="EN118" s="1588"/>
      <c r="EO118" s="1588"/>
      <c r="EP118" s="1588"/>
      <c r="EQ118" s="1588"/>
      <c r="ER118" s="1588"/>
      <c r="ES118" s="1588"/>
      <c r="ET118" s="1588"/>
      <c r="EU118" s="1588"/>
      <c r="EV118" s="1588"/>
      <c r="EW118" s="1588"/>
      <c r="EX118" s="1588"/>
      <c r="EY118" s="1588"/>
      <c r="EZ118" s="1588"/>
      <c r="FA118" s="1588"/>
      <c r="FB118" s="1588"/>
      <c r="FC118" s="1588"/>
      <c r="FD118" s="1588"/>
      <c r="FE118" s="1588"/>
      <c r="FF118" s="1588"/>
      <c r="FG118" s="1588"/>
      <c r="FH118" s="1588"/>
      <c r="FI118" s="1588"/>
      <c r="FJ118" s="1588"/>
      <c r="FK118" s="1588"/>
      <c r="FL118" s="1588"/>
      <c r="FM118" s="1588"/>
      <c r="FN118" s="1588"/>
      <c r="FO118" s="1588"/>
      <c r="FP118" s="1588"/>
      <c r="FQ118" s="1588"/>
      <c r="FR118" s="1588"/>
      <c r="FS118" s="1588"/>
      <c r="FT118" s="1588"/>
      <c r="FU118" s="1588"/>
      <c r="FV118" s="1588"/>
      <c r="FW118" s="1588"/>
      <c r="FX118" s="1588"/>
      <c r="FY118" s="1588"/>
      <c r="FZ118" s="1588"/>
      <c r="GA118" s="1588"/>
      <c r="GB118" s="1588"/>
      <c r="GC118" s="1588"/>
      <c r="GD118" s="1588"/>
    </row>
    <row r="119" ht="46.5" hidden="1" customHeight="1">
      <c r="A119" s="54">
        <v>1.0</v>
      </c>
      <c r="B119" s="54" t="s">
        <v>1807</v>
      </c>
      <c r="C119" s="54" t="s">
        <v>6</v>
      </c>
      <c r="D119" s="104" t="s">
        <v>2958</v>
      </c>
      <c r="E119" s="104" t="s">
        <v>2959</v>
      </c>
      <c r="F119" s="247" t="s">
        <v>2219</v>
      </c>
      <c r="G119" s="105" t="s">
        <v>2220</v>
      </c>
      <c r="H119" s="247" t="s">
        <v>2221</v>
      </c>
      <c r="I119" s="105" t="s">
        <v>1266</v>
      </c>
      <c r="J119" s="247" t="s">
        <v>2222</v>
      </c>
      <c r="K119" s="1773">
        <v>7000.0</v>
      </c>
      <c r="L119" s="320">
        <v>7092.555</v>
      </c>
      <c r="M119" s="105" t="s">
        <v>2194</v>
      </c>
      <c r="N119" s="105" t="s">
        <v>93</v>
      </c>
      <c r="O119" s="148" t="s">
        <v>2960</v>
      </c>
      <c r="P119" s="247" t="s">
        <v>2211</v>
      </c>
      <c r="Q119" s="105" t="s">
        <v>2953</v>
      </c>
      <c r="R119" s="105" t="s">
        <v>2224</v>
      </c>
      <c r="S119" s="54" t="s">
        <v>2226</v>
      </c>
      <c r="T119" s="54" t="s">
        <v>2877</v>
      </c>
      <c r="U119" s="54" t="s">
        <v>883</v>
      </c>
      <c r="V119" s="54"/>
      <c r="W119" s="54" t="s">
        <v>884</v>
      </c>
      <c r="X119" s="54"/>
      <c r="Y119" s="1069"/>
      <c r="Z119" s="1069"/>
      <c r="AA119" s="1069"/>
      <c r="AB119" s="1069"/>
      <c r="AC119" s="100" t="s">
        <v>191</v>
      </c>
      <c r="AD119" s="360" t="s">
        <v>192</v>
      </c>
      <c r="AE119" s="360">
        <v>1425000.0</v>
      </c>
      <c r="AF119" s="360">
        <v>1425000.0</v>
      </c>
      <c r="AG119" s="360" t="s">
        <v>2878</v>
      </c>
      <c r="AH119" s="1783">
        <v>0.5</v>
      </c>
      <c r="AI119" s="1783">
        <v>0.4</v>
      </c>
      <c r="AJ119" s="1783">
        <v>0.1</v>
      </c>
      <c r="AK119" s="1069">
        <v>5.0E8</v>
      </c>
      <c r="AL119" s="1861">
        <v>45556.0</v>
      </c>
      <c r="AM119" s="1861">
        <v>45560.0</v>
      </c>
      <c r="AN119" s="1777">
        <f t="shared" ref="AN119:AN120" si="238">IF(AM119-AL119&lt;0,0,AM119-AL119)</f>
        <v>4</v>
      </c>
      <c r="AO119" s="1778" t="str">
        <f t="shared" ref="AO119:AP119" si="237">INT(AM119-AL119)&amp;" hari "&amp;HOUR(MOD(AM119-AL119,1))&amp;" jam "&amp;MINUTE(MOD(AM119-AL119,1))&amp;" menit "&amp;SECOND(MOD(AM119-AL119,1))</f>
        <v>4 hari 0 jam 0 menit 0</v>
      </c>
      <c r="AP119" s="1778" t="str">
        <f t="shared" si="237"/>
        <v>-45556 hari 0 jam 0 menit 0</v>
      </c>
      <c r="AQ119" s="1448" t="s">
        <v>2225</v>
      </c>
      <c r="AR119" s="303"/>
      <c r="AS119" s="303"/>
      <c r="AT119" s="303"/>
      <c r="AU119" s="255">
        <v>75000.0</v>
      </c>
      <c r="AV119" s="54" t="s">
        <v>1843</v>
      </c>
      <c r="AW119" s="303">
        <v>3.0E7</v>
      </c>
      <c r="AX119" s="1794"/>
      <c r="AY119" s="1795"/>
      <c r="AZ119" s="225"/>
      <c r="BA119" s="1780">
        <v>45553.0</v>
      </c>
      <c r="BB119" s="1780">
        <v>45556.52777777778</v>
      </c>
      <c r="BC119" s="1780">
        <v>45558.385416666664</v>
      </c>
      <c r="BD119" s="1780">
        <v>45558.541666666664</v>
      </c>
      <c r="BE119" s="1780">
        <v>45560.92013888889</v>
      </c>
      <c r="BF119" s="1645">
        <f t="shared" ref="BF119:BF120" si="240">BE119-BB119</f>
        <v>4.392361111</v>
      </c>
      <c r="BG119" s="1642" t="str">
        <f t="shared" ref="BG119:BG120" si="241">INT(BE119-BB119)&amp;" hari "&amp;HOUR(MOD(BE119-BB119,1))&amp;" jam "&amp;MINUTE(MOD(BE119-BB119,1))&amp;" menit "&amp;SECOND(MOD(BE119-BB119,1))</f>
        <v>4 hari 9 jam 25 menit 0</v>
      </c>
      <c r="BH119" s="1780">
        <v>45562.44305555556</v>
      </c>
      <c r="BI119" s="1645">
        <f t="shared" ref="BI119:BI120" si="242">BH119-BE119</f>
        <v>1.522916667</v>
      </c>
      <c r="BJ119" s="1642" t="str">
        <f t="shared" ref="BJ119:BJ120" si="243">INT(BH119-BE119)&amp;" hari "&amp;HOUR(MOD(BH119-BE119,1))&amp;" jam "&amp;MINUTE(MOD(BH119-BE119,1))&amp;" menit "&amp;SECOND(MOD(BH119-BE119,1))</f>
        <v>1 hari 12 jam 33 menit 0</v>
      </c>
      <c r="BK119" s="1645">
        <f t="shared" ref="BK119:BK120" si="244">BH119-BB119</f>
        <v>5.915277778</v>
      </c>
      <c r="BL119" s="1642" t="str">
        <f t="shared" ref="BL119:BL120" si="245">INT(BH119-BB119)&amp;" hari "&amp;HOUR(MOD(BH119-BB119,1))&amp;" jam "&amp;MINUTE(MOD(BH119-BB119,1))&amp;" menit "&amp;SECOND(MOD(BH119-BB119,1))</f>
        <v>5 hari 21 jam 58 menit 0</v>
      </c>
      <c r="BM119" s="1780">
        <v>45564.458333333336</v>
      </c>
      <c r="BN119" s="1780">
        <v>45566.125</v>
      </c>
      <c r="BO119" s="1780">
        <v>45566.125</v>
      </c>
      <c r="BP119" s="1780">
        <v>45566.73611111111</v>
      </c>
      <c r="BQ119" s="1645">
        <f t="shared" ref="BQ119:BQ120" si="246">BP119-BM119</f>
        <v>2.277777778</v>
      </c>
      <c r="BR119" s="1642" t="str">
        <f t="shared" ref="BR119:BR120" si="247">INT(BP119-BM119)&amp;" hari "&amp;HOUR(MOD(BP119-BM119,1))&amp;" jam "&amp;MINUTE(MOD(BP119-BM119,1))&amp;" menit "&amp;SECOND(MOD(BP119-BM119,1))</f>
        <v>2 hari 6 jam 40 menit 0</v>
      </c>
      <c r="BS119" s="1645">
        <f t="shared" ref="BS119:BS120" si="248">BK119+BQ119</f>
        <v>8.193055556</v>
      </c>
      <c r="BT119" s="1642" t="str">
        <f t="shared" ref="BT119:BT120" si="249">INT(BS119)&amp;" hari "&amp;HOUR(MOD(BS119,1))&amp;" jam "&amp;MINUTE(MOD(BS119,1))&amp;" menit "&amp;SECOND(MOD(BS119,1))</f>
        <v>8 hari 4 jam 38 menit 0</v>
      </c>
      <c r="BU119" s="105">
        <v>1.35</v>
      </c>
      <c r="BV119" s="255">
        <f>BU119*AW119</f>
        <v>40500000</v>
      </c>
      <c r="BW119" s="105" t="s">
        <v>2227</v>
      </c>
      <c r="BX119" s="105"/>
      <c r="BY119" s="274" t="s">
        <v>718</v>
      </c>
      <c r="BZ119" s="274"/>
      <c r="CA119" s="274"/>
      <c r="CB119" s="274"/>
      <c r="CC119" s="105"/>
      <c r="CD119" s="105"/>
      <c r="CE119" s="1781"/>
      <c r="CF119" s="105" t="s">
        <v>334</v>
      </c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5"/>
      <c r="CT119" s="105"/>
      <c r="CU119" s="105"/>
      <c r="CV119" s="105"/>
      <c r="CW119" s="105"/>
      <c r="CX119" s="104"/>
      <c r="CY119" s="104"/>
      <c r="CZ119" s="104"/>
      <c r="DA119" s="1588"/>
      <c r="DB119" s="1588"/>
      <c r="DC119" s="1588"/>
      <c r="DD119" s="1588"/>
      <c r="DE119" s="1588"/>
      <c r="DF119" s="1588"/>
      <c r="DG119" s="1588"/>
      <c r="DH119" s="1588"/>
      <c r="DI119" s="1588"/>
      <c r="DJ119" s="1588"/>
      <c r="DK119" s="1588"/>
      <c r="DL119" s="1588"/>
      <c r="DM119" s="1588"/>
      <c r="DN119" s="1588"/>
      <c r="DO119" s="1588"/>
      <c r="DP119" s="1588"/>
      <c r="DQ119" s="1588"/>
      <c r="DR119" s="1588"/>
      <c r="DS119" s="1588"/>
      <c r="DT119" s="1588"/>
      <c r="DU119" s="1588"/>
      <c r="DV119" s="1588"/>
      <c r="DW119" s="1588"/>
      <c r="DX119" s="1588"/>
      <c r="DY119" s="1588"/>
      <c r="DZ119" s="1588"/>
      <c r="EA119" s="1588"/>
      <c r="EB119" s="1588"/>
      <c r="EC119" s="1588"/>
      <c r="ED119" s="1588"/>
      <c r="EE119" s="1588"/>
      <c r="EF119" s="1588"/>
      <c r="EG119" s="1588"/>
      <c r="EH119" s="1588"/>
      <c r="EI119" s="1588"/>
      <c r="EJ119" s="1588"/>
      <c r="EK119" s="1588"/>
      <c r="EL119" s="1588"/>
      <c r="EM119" s="1588"/>
      <c r="EN119" s="1588"/>
      <c r="EO119" s="1588"/>
      <c r="EP119" s="1588"/>
      <c r="EQ119" s="1588"/>
      <c r="ER119" s="1588"/>
      <c r="ES119" s="1588"/>
      <c r="ET119" s="1588"/>
      <c r="EU119" s="1588"/>
      <c r="EV119" s="1588"/>
      <c r="EW119" s="1588"/>
      <c r="EX119" s="1588"/>
      <c r="EY119" s="1588"/>
      <c r="EZ119" s="1588"/>
      <c r="FA119" s="1588"/>
      <c r="FB119" s="1588"/>
      <c r="FC119" s="1588"/>
      <c r="FD119" s="1588"/>
      <c r="FE119" s="1588"/>
      <c r="FF119" s="1588"/>
      <c r="FG119" s="1588"/>
      <c r="FH119" s="1588"/>
      <c r="FI119" s="1588"/>
      <c r="FJ119" s="1588"/>
      <c r="FK119" s="1588"/>
      <c r="FL119" s="1588"/>
      <c r="FM119" s="1588"/>
      <c r="FN119" s="1588"/>
      <c r="FO119" s="1588"/>
      <c r="FP119" s="1588"/>
      <c r="FQ119" s="1588"/>
      <c r="FR119" s="1588"/>
      <c r="FS119" s="1588"/>
      <c r="FT119" s="1588"/>
      <c r="FU119" s="1588"/>
      <c r="FV119" s="1588"/>
      <c r="FW119" s="1588"/>
      <c r="FX119" s="1588"/>
      <c r="FY119" s="1588"/>
      <c r="FZ119" s="1588"/>
      <c r="GA119" s="1588"/>
      <c r="GB119" s="1588"/>
      <c r="GC119" s="1588"/>
      <c r="GD119" s="1588"/>
    </row>
    <row r="120" ht="46.5" hidden="1" customHeight="1">
      <c r="A120" s="54">
        <v>2.0</v>
      </c>
      <c r="B120" s="54" t="s">
        <v>1807</v>
      </c>
      <c r="C120" s="54" t="s">
        <v>6</v>
      </c>
      <c r="D120" s="104" t="s">
        <v>2961</v>
      </c>
      <c r="E120" s="1448" t="s">
        <v>2962</v>
      </c>
      <c r="F120" s="247" t="s">
        <v>2230</v>
      </c>
      <c r="G120" s="247" t="s">
        <v>2231</v>
      </c>
      <c r="H120" s="247" t="s">
        <v>2232</v>
      </c>
      <c r="I120" s="247" t="s">
        <v>1281</v>
      </c>
      <c r="J120" s="247" t="s">
        <v>2233</v>
      </c>
      <c r="K120" s="1862">
        <v>4000.0</v>
      </c>
      <c r="L120" s="1774">
        <v>4062.075</v>
      </c>
      <c r="M120" s="105" t="s">
        <v>2194</v>
      </c>
      <c r="N120" s="105" t="s">
        <v>93</v>
      </c>
      <c r="O120" s="54"/>
      <c r="P120" s="247" t="s">
        <v>2234</v>
      </c>
      <c r="Q120" s="105" t="s">
        <v>2953</v>
      </c>
      <c r="R120" s="105" t="s">
        <v>2235</v>
      </c>
      <c r="S120" s="54" t="s">
        <v>2237</v>
      </c>
      <c r="T120" s="54" t="s">
        <v>2877</v>
      </c>
      <c r="U120" s="54" t="s">
        <v>883</v>
      </c>
      <c r="V120" s="54"/>
      <c r="W120" s="54" t="s">
        <v>884</v>
      </c>
      <c r="X120" s="54"/>
      <c r="Y120" s="1069"/>
      <c r="Z120" s="1069"/>
      <c r="AA120" s="1069"/>
      <c r="AB120" s="1069"/>
      <c r="AC120" s="104" t="s">
        <v>191</v>
      </c>
      <c r="AD120" s="360" t="s">
        <v>192</v>
      </c>
      <c r="AE120" s="360">
        <v>1300000.0</v>
      </c>
      <c r="AF120" s="360">
        <v>1300000.0</v>
      </c>
      <c r="AG120" s="1783">
        <v>0.9</v>
      </c>
      <c r="AH120" s="1783">
        <v>0.1</v>
      </c>
      <c r="AI120" s="360" t="s">
        <v>96</v>
      </c>
      <c r="AJ120" s="360" t="s">
        <v>96</v>
      </c>
      <c r="AK120" s="1069">
        <v>4.68E9</v>
      </c>
      <c r="AL120" s="1861">
        <v>45563.0</v>
      </c>
      <c r="AM120" s="1861">
        <v>45564.0</v>
      </c>
      <c r="AN120" s="1777">
        <f t="shared" si="238"/>
        <v>1</v>
      </c>
      <c r="AO120" s="1778" t="str">
        <f t="shared" ref="AO120:AP120" si="239">INT(AM120-AL120)&amp;" hari "&amp;HOUR(MOD(AM120-AL120,1))&amp;" jam "&amp;MINUTE(MOD(AM120-AL120,1))&amp;" menit "&amp;SECOND(MOD(AM120-AL120,1))</f>
        <v>1 hari 0 jam 0 menit 0</v>
      </c>
      <c r="AP120" s="1778" t="str">
        <f t="shared" si="239"/>
        <v>-45563 hari 0 jam 0 menit 0</v>
      </c>
      <c r="AQ120" s="1448" t="s">
        <v>2236</v>
      </c>
      <c r="AR120" s="303"/>
      <c r="AS120" s="303"/>
      <c r="AT120" s="303"/>
      <c r="AU120" s="255">
        <v>60000.0</v>
      </c>
      <c r="AV120" s="54" t="s">
        <v>194</v>
      </c>
      <c r="AW120" s="303">
        <v>3.0E7</v>
      </c>
      <c r="AX120" s="1794"/>
      <c r="AY120" s="1779"/>
      <c r="AZ120" s="225"/>
      <c r="BA120" s="1780">
        <v>45562.0</v>
      </c>
      <c r="BB120" s="1780">
        <v>45564.083333333336</v>
      </c>
      <c r="BC120" s="1780">
        <v>45564.666666666664</v>
      </c>
      <c r="BD120" s="1780">
        <v>45564.6875</v>
      </c>
      <c r="BE120" s="1780">
        <v>45564.84722222222</v>
      </c>
      <c r="BF120" s="1645">
        <f t="shared" si="240"/>
        <v>0.7638888889</v>
      </c>
      <c r="BG120" s="1642" t="str">
        <f t="shared" si="241"/>
        <v>0 hari 18 jam 20 menit 0</v>
      </c>
      <c r="BH120" s="1780">
        <v>45565.294444444444</v>
      </c>
      <c r="BI120" s="1645">
        <f t="shared" si="242"/>
        <v>0.4472222222</v>
      </c>
      <c r="BJ120" s="1642" t="str">
        <f t="shared" si="243"/>
        <v>0 hari 10 jam 44 menit 0</v>
      </c>
      <c r="BK120" s="1645">
        <f t="shared" si="244"/>
        <v>1.211111111</v>
      </c>
      <c r="BL120" s="1642" t="str">
        <f t="shared" si="245"/>
        <v>1 hari 5 jam 4 menit 0</v>
      </c>
      <c r="BM120" s="1780">
        <v>45566.791666666664</v>
      </c>
      <c r="BN120" s="1780">
        <v>45566.819444444445</v>
      </c>
      <c r="BO120" s="1780">
        <v>45566.819444444445</v>
      </c>
      <c r="BP120" s="1780">
        <v>45567.083333333336</v>
      </c>
      <c r="BQ120" s="1645">
        <f t="shared" si="246"/>
        <v>0.2916666667</v>
      </c>
      <c r="BR120" s="1642" t="str">
        <f t="shared" si="247"/>
        <v>0 hari 7 jam 0 menit 0</v>
      </c>
      <c r="BS120" s="1645">
        <f t="shared" si="248"/>
        <v>1.502777778</v>
      </c>
      <c r="BT120" s="1642" t="str">
        <f t="shared" si="249"/>
        <v>1 hari 12 jam 4 menit 0</v>
      </c>
      <c r="BU120" s="105" t="s">
        <v>96</v>
      </c>
      <c r="BV120" s="105"/>
      <c r="BW120" s="105" t="s">
        <v>96</v>
      </c>
      <c r="BX120" s="105"/>
      <c r="BY120" s="1838" t="s">
        <v>359</v>
      </c>
      <c r="BZ120" s="274"/>
      <c r="CA120" s="274"/>
      <c r="CB120" s="274"/>
      <c r="CC120" s="105"/>
      <c r="CD120" s="105"/>
      <c r="CE120" s="1781"/>
      <c r="CF120" s="105" t="s">
        <v>1224</v>
      </c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5"/>
      <c r="CT120" s="105"/>
      <c r="CU120" s="105"/>
      <c r="CV120" s="105"/>
      <c r="CW120" s="105"/>
      <c r="CX120" s="104"/>
      <c r="CY120" s="104"/>
      <c r="CZ120" s="104"/>
      <c r="DA120" s="104"/>
      <c r="DB120" s="104"/>
      <c r="DC120" s="104"/>
      <c r="DD120" s="104"/>
      <c r="DE120" s="104"/>
      <c r="DF120" s="104"/>
      <c r="DG120" s="104"/>
      <c r="DH120" s="104"/>
      <c r="DI120" s="104"/>
      <c r="DJ120" s="104"/>
      <c r="DK120" s="104"/>
      <c r="DL120" s="104"/>
      <c r="DM120" s="104"/>
      <c r="DN120" s="104"/>
      <c r="DO120" s="104"/>
      <c r="DP120" s="104"/>
      <c r="DQ120" s="104"/>
      <c r="DR120" s="104"/>
      <c r="DS120" s="104"/>
      <c r="DT120" s="104"/>
      <c r="DU120" s="104"/>
      <c r="DV120" s="104"/>
      <c r="DW120" s="104"/>
      <c r="DX120" s="104"/>
      <c r="DY120" s="104"/>
      <c r="DZ120" s="104"/>
      <c r="EA120" s="104"/>
      <c r="EB120" s="104"/>
      <c r="EC120" s="104"/>
      <c r="ED120" s="104"/>
      <c r="EE120" s="104"/>
      <c r="EF120" s="104"/>
      <c r="EG120" s="104"/>
      <c r="EH120" s="104"/>
      <c r="EI120" s="104"/>
      <c r="EJ120" s="104"/>
      <c r="EK120" s="104"/>
      <c r="EL120" s="104"/>
      <c r="EM120" s="104"/>
      <c r="EN120" s="104"/>
      <c r="EO120" s="104"/>
      <c r="EP120" s="104"/>
      <c r="EQ120" s="104"/>
      <c r="ER120" s="104"/>
      <c r="ES120" s="104"/>
      <c r="ET120" s="104"/>
      <c r="EU120" s="104"/>
      <c r="EV120" s="104"/>
      <c r="EW120" s="104"/>
      <c r="EX120" s="104"/>
      <c r="EY120" s="104"/>
      <c r="EZ120" s="104"/>
      <c r="FA120" s="104"/>
      <c r="FB120" s="104"/>
      <c r="FC120" s="104"/>
      <c r="FD120" s="104"/>
      <c r="FE120" s="104"/>
      <c r="FF120" s="104"/>
      <c r="FG120" s="104"/>
      <c r="FH120" s="104"/>
      <c r="FI120" s="104"/>
      <c r="FJ120" s="104"/>
      <c r="FK120" s="104"/>
      <c r="FL120" s="104"/>
      <c r="FM120" s="104"/>
      <c r="FN120" s="104"/>
      <c r="FO120" s="104"/>
      <c r="FP120" s="104"/>
      <c r="FQ120" s="104"/>
      <c r="FR120" s="104"/>
      <c r="FS120" s="104"/>
      <c r="FT120" s="104"/>
      <c r="FU120" s="104"/>
      <c r="FV120" s="104"/>
      <c r="FW120" s="104"/>
      <c r="FX120" s="104"/>
      <c r="FY120" s="104"/>
      <c r="FZ120" s="104"/>
      <c r="GA120" s="104"/>
      <c r="GB120" s="104"/>
      <c r="GC120" s="104"/>
      <c r="GD120" s="104"/>
    </row>
    <row r="121" ht="15.75" hidden="1" customHeight="1">
      <c r="A121" s="280"/>
      <c r="B121" s="280"/>
      <c r="C121" s="280"/>
      <c r="D121" s="282"/>
      <c r="E121" s="283"/>
      <c r="F121" s="283"/>
      <c r="G121" s="283"/>
      <c r="H121" s="283"/>
      <c r="I121" s="283"/>
      <c r="J121" s="284" t="s">
        <v>111</v>
      </c>
      <c r="K121" s="285">
        <f t="shared" ref="K121:L121" si="250">SUM(K119:K120)</f>
        <v>11000</v>
      </c>
      <c r="L121" s="286">
        <f t="shared" si="250"/>
        <v>11154.63</v>
      </c>
      <c r="M121" s="1554" t="s">
        <v>2238</v>
      </c>
      <c r="N121" s="283"/>
      <c r="O121" s="280"/>
      <c r="P121" s="283"/>
      <c r="Q121" s="1554"/>
      <c r="R121" s="283"/>
      <c r="S121" s="289"/>
      <c r="T121" s="289"/>
      <c r="U121" s="280"/>
      <c r="V121" s="280"/>
      <c r="W121" s="280"/>
      <c r="X121" s="280"/>
      <c r="Y121" s="280"/>
      <c r="Z121" s="280"/>
      <c r="AA121" s="280"/>
      <c r="AB121" s="280"/>
      <c r="AC121" s="289"/>
      <c r="AD121" s="280"/>
      <c r="AE121" s="280"/>
      <c r="AF121" s="280"/>
      <c r="AG121" s="280"/>
      <c r="AH121" s="280"/>
      <c r="AI121" s="280"/>
      <c r="AJ121" s="280"/>
      <c r="AK121" s="280"/>
      <c r="AL121" s="280"/>
      <c r="AM121" s="280"/>
      <c r="AN121" s="280"/>
      <c r="AO121" s="280"/>
      <c r="AP121" s="280"/>
      <c r="AQ121" s="283"/>
      <c r="AR121" s="292"/>
      <c r="AS121" s="292"/>
      <c r="AT121" s="292"/>
      <c r="AU121" s="292"/>
      <c r="AV121" s="293"/>
      <c r="AW121" s="292"/>
      <c r="AX121" s="1791"/>
      <c r="AY121" s="288"/>
      <c r="AZ121" s="292"/>
      <c r="BA121" s="292"/>
      <c r="BB121" s="1780"/>
      <c r="BC121" s="1780"/>
      <c r="BD121" s="1780"/>
      <c r="BE121" s="1780"/>
      <c r="BF121" s="293"/>
      <c r="BG121" s="292"/>
      <c r="BH121" s="1780"/>
      <c r="BI121" s="1792"/>
      <c r="BJ121" s="1792"/>
      <c r="BK121" s="292"/>
      <c r="BL121" s="1792"/>
      <c r="BM121" s="292"/>
      <c r="BN121" s="292"/>
      <c r="BO121" s="292"/>
      <c r="BP121" s="292"/>
      <c r="BQ121" s="292"/>
      <c r="BR121" s="292"/>
      <c r="BS121" s="292"/>
      <c r="BT121" s="292"/>
      <c r="BU121" s="292"/>
      <c r="BV121" s="292"/>
      <c r="BW121" s="292"/>
      <c r="BX121" s="292"/>
      <c r="BY121" s="292"/>
      <c r="BZ121" s="292"/>
      <c r="CA121" s="292"/>
      <c r="CB121" s="292"/>
      <c r="CC121" s="280"/>
      <c r="CD121" s="289"/>
      <c r="CE121" s="280"/>
      <c r="CF121" s="280"/>
      <c r="CG121" s="289"/>
      <c r="CH121" s="289"/>
      <c r="CI121" s="289"/>
      <c r="CJ121" s="280"/>
      <c r="CK121" s="289"/>
      <c r="CL121" s="289"/>
      <c r="CM121" s="289"/>
      <c r="CN121" s="289"/>
      <c r="CO121" s="280"/>
      <c r="CP121" s="289"/>
      <c r="CQ121" s="289"/>
      <c r="CR121" s="289"/>
      <c r="CS121" s="280"/>
      <c r="CT121" s="289"/>
      <c r="CU121" s="289"/>
      <c r="CV121" s="289"/>
      <c r="CW121" s="280"/>
      <c r="CX121" s="280"/>
      <c r="CY121" s="280"/>
      <c r="CZ121" s="280"/>
      <c r="DA121" s="1588"/>
      <c r="DB121" s="1588"/>
      <c r="DC121" s="1588"/>
      <c r="DD121" s="1588"/>
      <c r="DE121" s="1588"/>
      <c r="DF121" s="1588"/>
      <c r="DG121" s="1588"/>
      <c r="DH121" s="1588"/>
      <c r="DI121" s="1588"/>
      <c r="DJ121" s="1588"/>
      <c r="DK121" s="1588"/>
      <c r="DL121" s="1588"/>
      <c r="DM121" s="1588"/>
      <c r="DN121" s="1588"/>
      <c r="DO121" s="1588"/>
      <c r="DP121" s="1588"/>
      <c r="DQ121" s="1588"/>
      <c r="DR121" s="1588"/>
      <c r="DS121" s="1588"/>
      <c r="DT121" s="1588"/>
      <c r="DU121" s="1588"/>
      <c r="DV121" s="1588"/>
      <c r="DW121" s="1588"/>
      <c r="DX121" s="1588"/>
      <c r="DY121" s="1588"/>
      <c r="DZ121" s="1588"/>
      <c r="EA121" s="1588"/>
      <c r="EB121" s="1588"/>
      <c r="EC121" s="1588"/>
      <c r="ED121" s="1588"/>
      <c r="EE121" s="1588"/>
      <c r="EF121" s="1588"/>
      <c r="EG121" s="1588"/>
      <c r="EH121" s="1588"/>
      <c r="EI121" s="1588"/>
      <c r="EJ121" s="1588"/>
      <c r="EK121" s="1588"/>
      <c r="EL121" s="1588"/>
      <c r="EM121" s="1588"/>
      <c r="EN121" s="1588"/>
      <c r="EO121" s="1588"/>
      <c r="EP121" s="1588"/>
      <c r="EQ121" s="1588"/>
      <c r="ER121" s="1588"/>
      <c r="ES121" s="1588"/>
      <c r="ET121" s="1588"/>
      <c r="EU121" s="1588"/>
      <c r="EV121" s="1588"/>
      <c r="EW121" s="1588"/>
      <c r="EX121" s="1588"/>
      <c r="EY121" s="1588"/>
      <c r="EZ121" s="1588"/>
      <c r="FA121" s="1588"/>
      <c r="FB121" s="1588"/>
      <c r="FC121" s="1588"/>
      <c r="FD121" s="1588"/>
      <c r="FE121" s="1588"/>
      <c r="FF121" s="1588"/>
      <c r="FG121" s="1588"/>
      <c r="FH121" s="1588"/>
      <c r="FI121" s="1588"/>
      <c r="FJ121" s="1588"/>
      <c r="FK121" s="1588"/>
      <c r="FL121" s="1588"/>
      <c r="FM121" s="1588"/>
      <c r="FN121" s="1588"/>
      <c r="FO121" s="1588"/>
      <c r="FP121" s="1588"/>
      <c r="FQ121" s="1588"/>
      <c r="FR121" s="1588"/>
      <c r="FS121" s="1588"/>
      <c r="FT121" s="1588"/>
      <c r="FU121" s="1588"/>
      <c r="FV121" s="1588"/>
      <c r="FW121" s="1588"/>
      <c r="FX121" s="1588"/>
      <c r="FY121" s="1588"/>
      <c r="FZ121" s="1588"/>
      <c r="GA121" s="1588"/>
      <c r="GB121" s="1588"/>
      <c r="GC121" s="1588"/>
      <c r="GD121" s="1588"/>
    </row>
    <row r="122" ht="15.75" hidden="1" customHeight="1">
      <c r="A122" s="54">
        <v>1.0</v>
      </c>
      <c r="B122" s="54" t="s">
        <v>1807</v>
      </c>
      <c r="C122" s="54" t="s">
        <v>6</v>
      </c>
      <c r="D122" s="104" t="s">
        <v>2963</v>
      </c>
      <c r="E122" s="103" t="s">
        <v>1768</v>
      </c>
      <c r="F122" s="247" t="s">
        <v>387</v>
      </c>
      <c r="G122" s="105" t="s">
        <v>330</v>
      </c>
      <c r="H122" s="247" t="s">
        <v>2241</v>
      </c>
      <c r="I122" s="105" t="s">
        <v>1272</v>
      </c>
      <c r="J122" s="105" t="s">
        <v>2242</v>
      </c>
      <c r="K122" s="1773">
        <v>7200.0</v>
      </c>
      <c r="L122" s="320">
        <v>7206.555</v>
      </c>
      <c r="M122" s="105" t="s">
        <v>1815</v>
      </c>
      <c r="N122" s="105" t="s">
        <v>93</v>
      </c>
      <c r="O122" s="105" t="s">
        <v>2243</v>
      </c>
      <c r="P122" s="247" t="s">
        <v>2244</v>
      </c>
      <c r="Q122" s="105" t="s">
        <v>2953</v>
      </c>
      <c r="R122" s="105" t="s">
        <v>1825</v>
      </c>
      <c r="S122" s="54" t="s">
        <v>2245</v>
      </c>
      <c r="T122" s="1448" t="s">
        <v>817</v>
      </c>
      <c r="U122" s="54" t="s">
        <v>883</v>
      </c>
      <c r="V122" s="54" t="s">
        <v>883</v>
      </c>
      <c r="W122" s="54" t="s">
        <v>884</v>
      </c>
      <c r="X122" s="1545" t="s">
        <v>142</v>
      </c>
      <c r="Y122" s="1069"/>
      <c r="Z122" s="54" t="s">
        <v>883</v>
      </c>
      <c r="AA122" s="54" t="s">
        <v>883</v>
      </c>
      <c r="AB122" s="1069"/>
      <c r="AC122" s="100" t="s">
        <v>191</v>
      </c>
      <c r="AD122" s="360" t="s">
        <v>192</v>
      </c>
      <c r="AE122" s="360">
        <v>541463.0</v>
      </c>
      <c r="AF122" s="360">
        <v>521454.0</v>
      </c>
      <c r="AG122" s="1783">
        <v>0.5</v>
      </c>
      <c r="AH122" s="1783">
        <v>0.4</v>
      </c>
      <c r="AI122" s="1783">
        <v>0.1</v>
      </c>
      <c r="AJ122" s="360" t="s">
        <v>96</v>
      </c>
      <c r="AK122" s="1069">
        <v>1.961408574E9</v>
      </c>
      <c r="AL122" s="1863">
        <v>45562.0</v>
      </c>
      <c r="AM122" s="1817">
        <v>45561.0</v>
      </c>
      <c r="AN122" s="1777">
        <f t="shared" ref="AN122:AN128" si="252">IF(AM122-AL122&lt;0,0,AM122-AL122)</f>
        <v>0</v>
      </c>
      <c r="AO122" s="1778" t="str">
        <f t="shared" ref="AO122:AP122" si="251">INT(AM122-AL122)&amp;" hari "&amp;HOUR(MOD(AM122-AL122,1))&amp;" jam "&amp;MINUTE(MOD(AM122-AL122,1))&amp;" menit "&amp;SECOND(MOD(AM122-AL122,1))</f>
        <v>-1 hari 0 jam 0 menit 0</v>
      </c>
      <c r="AP122" s="1778" t="str">
        <f t="shared" si="251"/>
        <v>-45561 hari 0 jam 0 menit 0</v>
      </c>
      <c r="AQ122" s="1448" t="s">
        <v>2197</v>
      </c>
      <c r="AR122" s="303" t="s">
        <v>2880</v>
      </c>
      <c r="AS122" s="303"/>
      <c r="AT122" s="303"/>
      <c r="AU122" s="255">
        <v>45000.0</v>
      </c>
      <c r="AV122" s="1415" t="s">
        <v>194</v>
      </c>
      <c r="AW122" s="303">
        <v>3.0E7</v>
      </c>
      <c r="AX122" s="1794"/>
      <c r="AY122" s="1795"/>
      <c r="AZ122" s="223"/>
      <c r="BA122" s="1780">
        <v>45559.0</v>
      </c>
      <c r="BB122" s="1780">
        <v>45560.416666666664</v>
      </c>
      <c r="BC122" s="1780">
        <v>45560.416666666664</v>
      </c>
      <c r="BD122" s="1780">
        <v>45560.50347222222</v>
      </c>
      <c r="BE122" s="1780">
        <v>45561.225694444445</v>
      </c>
      <c r="BF122" s="1645">
        <f t="shared" ref="BF122:BF128" si="254">BE122-BB122</f>
        <v>0.8090277778</v>
      </c>
      <c r="BG122" s="1642" t="str">
        <f t="shared" ref="BG122:BG128" si="255">INT(BE122-BB122)&amp;" hari "&amp;HOUR(MOD(BE122-BB122,1))&amp;" jam "&amp;MINUTE(MOD(BE122-BB122,1))&amp;" menit "&amp;SECOND(MOD(BE122-BB122,1))</f>
        <v>0 hari 19 jam 25 menit 0</v>
      </c>
      <c r="BH122" s="1780">
        <v>45562.40625</v>
      </c>
      <c r="BI122" s="1645">
        <f t="shared" ref="BI122:BI128" si="256">BH122-BE122</f>
        <v>1.180555556</v>
      </c>
      <c r="BJ122" s="1642" t="str">
        <f t="shared" ref="BJ122:BJ128" si="257">INT(BH122-BE122)&amp;" hari "&amp;HOUR(MOD(BH122-BE122,1))&amp;" jam "&amp;MINUTE(MOD(BH122-BE122,1))&amp;" menit "&amp;SECOND(MOD(BH122-BE122,1))</f>
        <v>1 hari 4 jam 20 menit 0</v>
      </c>
      <c r="BK122" s="1645">
        <f t="shared" ref="BK122:BK128" si="258">BH122-BB122</f>
        <v>1.989583333</v>
      </c>
      <c r="BL122" s="1642" t="str">
        <f t="shared" ref="BL122:BL128" si="259">INT(BH122-BB122)&amp;" hari "&amp;HOUR(MOD(BH122-BB122,1))&amp;" jam "&amp;MINUTE(MOD(BH122-BB122,1))&amp;" menit "&amp;SECOND(MOD(BH122-BB122,1))</f>
        <v>1 hari 23 jam 45 menit 0</v>
      </c>
      <c r="BM122" s="1780">
        <v>45562.90277777778</v>
      </c>
      <c r="BN122" s="1780">
        <v>45562.90277777778</v>
      </c>
      <c r="BO122" s="1780">
        <v>45562.930555555555</v>
      </c>
      <c r="BP122" s="1780">
        <v>45563.93402777778</v>
      </c>
      <c r="BQ122" s="1645">
        <f t="shared" ref="BQ122:BQ128" si="260">BP122-BM122</f>
        <v>1.03125</v>
      </c>
      <c r="BR122" s="1642" t="str">
        <f t="shared" ref="BR122:BR128" si="261">INT(BP122-BM122)&amp;" hari "&amp;HOUR(MOD(BP122-BM122,1))&amp;" jam "&amp;MINUTE(MOD(BP122-BM122,1))&amp;" menit "&amp;SECOND(MOD(BP122-BM122,1))</f>
        <v>1 hari 0 jam 45 menit 0</v>
      </c>
      <c r="BS122" s="1645">
        <f t="shared" ref="BS122:BS128" si="262">BK122+BQ122</f>
        <v>3.020833333</v>
      </c>
      <c r="BT122" s="1642" t="str">
        <f t="shared" ref="BT122:BT128" si="263">INT(BS122)&amp;" hari "&amp;HOUR(MOD(BS122,1))&amp;" jam "&amp;MINUTE(MOD(BS122,1))&amp;" menit "&amp;SECOND(MOD(BS122,1))</f>
        <v>3 hari 0 jam 30 menit 0</v>
      </c>
      <c r="BU122" s="103" t="s">
        <v>96</v>
      </c>
      <c r="BV122" s="103"/>
      <c r="BW122" s="103" t="s">
        <v>96</v>
      </c>
      <c r="BX122" s="103"/>
      <c r="BY122" s="1852" t="s">
        <v>359</v>
      </c>
      <c r="BZ122" s="1619"/>
      <c r="CA122" s="1619"/>
      <c r="CB122" s="1619"/>
      <c r="CC122" s="105"/>
      <c r="CD122" s="105"/>
      <c r="CE122" s="1781"/>
      <c r="CF122" s="105" t="s">
        <v>1224</v>
      </c>
      <c r="CG122" s="105" t="s">
        <v>193</v>
      </c>
      <c r="CH122" s="105" t="s">
        <v>193</v>
      </c>
      <c r="CI122" s="105" t="s">
        <v>193</v>
      </c>
      <c r="CJ122" s="105" t="s">
        <v>193</v>
      </c>
      <c r="CK122" s="105" t="s">
        <v>193</v>
      </c>
      <c r="CL122" s="105" t="s">
        <v>193</v>
      </c>
      <c r="CM122" s="105" t="s">
        <v>193</v>
      </c>
      <c r="CN122" s="105" t="s">
        <v>193</v>
      </c>
      <c r="CO122" s="105" t="s">
        <v>193</v>
      </c>
      <c r="CP122" s="105"/>
      <c r="CQ122" s="105"/>
      <c r="CR122" s="105"/>
      <c r="CS122" s="105"/>
      <c r="CT122" s="105"/>
      <c r="CU122" s="105" t="s">
        <v>193</v>
      </c>
      <c r="CV122" s="105"/>
      <c r="CW122" s="105"/>
      <c r="CX122" s="104"/>
      <c r="CY122" s="104"/>
      <c r="CZ122" s="104"/>
      <c r="DA122" s="1588"/>
      <c r="DB122" s="1588"/>
      <c r="DC122" s="1588"/>
      <c r="DD122" s="1588"/>
      <c r="DE122" s="1588"/>
      <c r="DF122" s="1588"/>
      <c r="DG122" s="1588"/>
      <c r="DH122" s="1588"/>
      <c r="DI122" s="1588"/>
      <c r="DJ122" s="1588"/>
      <c r="DK122" s="1588"/>
      <c r="DL122" s="1588"/>
      <c r="DM122" s="1588"/>
      <c r="DN122" s="1588"/>
      <c r="DO122" s="1588"/>
      <c r="DP122" s="1588"/>
      <c r="DQ122" s="1588"/>
      <c r="DR122" s="1588"/>
      <c r="DS122" s="1588"/>
      <c r="DT122" s="1588"/>
      <c r="DU122" s="1588"/>
      <c r="DV122" s="1588"/>
      <c r="DW122" s="1588"/>
      <c r="DX122" s="1588"/>
      <c r="DY122" s="1588"/>
      <c r="DZ122" s="1588"/>
      <c r="EA122" s="1588"/>
      <c r="EB122" s="1588"/>
      <c r="EC122" s="1588"/>
      <c r="ED122" s="1588"/>
      <c r="EE122" s="1588"/>
      <c r="EF122" s="1588"/>
      <c r="EG122" s="1588"/>
      <c r="EH122" s="1588"/>
      <c r="EI122" s="1588"/>
      <c r="EJ122" s="1588"/>
      <c r="EK122" s="1588"/>
      <c r="EL122" s="1588"/>
      <c r="EM122" s="1588"/>
      <c r="EN122" s="1588"/>
      <c r="EO122" s="1588"/>
      <c r="EP122" s="1588"/>
      <c r="EQ122" s="1588"/>
      <c r="ER122" s="1588"/>
      <c r="ES122" s="1588"/>
      <c r="ET122" s="1588"/>
      <c r="EU122" s="1588"/>
      <c r="EV122" s="1588"/>
      <c r="EW122" s="1588"/>
      <c r="EX122" s="1588"/>
      <c r="EY122" s="1588"/>
      <c r="EZ122" s="1588"/>
      <c r="FA122" s="1588"/>
      <c r="FB122" s="1588"/>
      <c r="FC122" s="1588"/>
      <c r="FD122" s="1588"/>
      <c r="FE122" s="1588"/>
      <c r="FF122" s="1588"/>
      <c r="FG122" s="1588"/>
      <c r="FH122" s="1588"/>
      <c r="FI122" s="1588"/>
      <c r="FJ122" s="1588"/>
      <c r="FK122" s="1588"/>
      <c r="FL122" s="1588"/>
      <c r="FM122" s="1588"/>
      <c r="FN122" s="1588"/>
      <c r="FO122" s="1588"/>
      <c r="FP122" s="1588"/>
      <c r="FQ122" s="1588"/>
      <c r="FR122" s="1588"/>
      <c r="FS122" s="1588"/>
      <c r="FT122" s="1588"/>
      <c r="FU122" s="1588"/>
      <c r="FV122" s="1588"/>
      <c r="FW122" s="1588"/>
      <c r="FX122" s="1588"/>
      <c r="FY122" s="1588"/>
      <c r="FZ122" s="1588"/>
      <c r="GA122" s="1588"/>
      <c r="GB122" s="1588"/>
      <c r="GC122" s="1588"/>
      <c r="GD122" s="1588"/>
    </row>
    <row r="123" ht="15.75" hidden="1" customHeight="1">
      <c r="A123" s="54">
        <v>2.0</v>
      </c>
      <c r="B123" s="54" t="s">
        <v>1807</v>
      </c>
      <c r="C123" s="54" t="s">
        <v>6</v>
      </c>
      <c r="D123" s="104" t="s">
        <v>2963</v>
      </c>
      <c r="E123" s="103" t="s">
        <v>1768</v>
      </c>
      <c r="F123" s="247" t="s">
        <v>387</v>
      </c>
      <c r="G123" s="105" t="s">
        <v>330</v>
      </c>
      <c r="H123" s="247" t="s">
        <v>2241</v>
      </c>
      <c r="I123" s="105" t="s">
        <v>1276</v>
      </c>
      <c r="J123" s="105" t="s">
        <v>2247</v>
      </c>
      <c r="K123" s="1773">
        <v>7200.0</v>
      </c>
      <c r="L123" s="320">
        <v>7175.374</v>
      </c>
      <c r="M123" s="105" t="s">
        <v>1815</v>
      </c>
      <c r="N123" s="105" t="s">
        <v>93</v>
      </c>
      <c r="O123" s="105" t="s">
        <v>2248</v>
      </c>
      <c r="P123" s="247" t="s">
        <v>2249</v>
      </c>
      <c r="Q123" s="105" t="s">
        <v>2953</v>
      </c>
      <c r="R123" s="105" t="s">
        <v>1825</v>
      </c>
      <c r="S123" s="54" t="s">
        <v>2245</v>
      </c>
      <c r="T123" s="1448" t="s">
        <v>817</v>
      </c>
      <c r="U123" s="54" t="s">
        <v>883</v>
      </c>
      <c r="V123" s="54" t="s">
        <v>883</v>
      </c>
      <c r="W123" s="54" t="s">
        <v>884</v>
      </c>
      <c r="X123" s="1545" t="s">
        <v>142</v>
      </c>
      <c r="Y123" s="1069"/>
      <c r="Z123" s="54" t="s">
        <v>883</v>
      </c>
      <c r="AA123" s="54" t="s">
        <v>883</v>
      </c>
      <c r="AB123" s="1069"/>
      <c r="AC123" s="100" t="s">
        <v>191</v>
      </c>
      <c r="AD123" s="360" t="s">
        <v>192</v>
      </c>
      <c r="AE123" s="360">
        <v>544298.0</v>
      </c>
      <c r="AF123" s="360">
        <v>531120.0</v>
      </c>
      <c r="AG123" s="1783">
        <v>0.5</v>
      </c>
      <c r="AH123" s="1783">
        <v>0.4</v>
      </c>
      <c r="AI123" s="1783">
        <v>0.1</v>
      </c>
      <c r="AJ123" s="360" t="s">
        <v>96</v>
      </c>
      <c r="AK123" s="1069">
        <v>1.961408574E9</v>
      </c>
      <c r="AL123" s="1863">
        <v>45562.0</v>
      </c>
      <c r="AM123" s="1817">
        <v>45562.0</v>
      </c>
      <c r="AN123" s="1777">
        <f t="shared" si="252"/>
        <v>0</v>
      </c>
      <c r="AO123" s="1778" t="str">
        <f t="shared" ref="AO123:AP123" si="253">INT(AM123-AL123)&amp;" hari "&amp;HOUR(MOD(AM123-AL123,1))&amp;" jam "&amp;MINUTE(MOD(AM123-AL123,1))&amp;" menit "&amp;SECOND(MOD(AM123-AL123,1))</f>
        <v>0 hari 0 jam 0 menit 0</v>
      </c>
      <c r="AP123" s="1778" t="str">
        <f t="shared" si="253"/>
        <v>-45562 hari 0 jam 0 menit 0</v>
      </c>
      <c r="AQ123" s="1448" t="s">
        <v>2197</v>
      </c>
      <c r="AR123" s="303" t="s">
        <v>2880</v>
      </c>
      <c r="AS123" s="303"/>
      <c r="AT123" s="303"/>
      <c r="AU123" s="255">
        <v>45000.0</v>
      </c>
      <c r="AV123" s="1415" t="s">
        <v>194</v>
      </c>
      <c r="AW123" s="303">
        <v>3.0E7</v>
      </c>
      <c r="AX123" s="1794"/>
      <c r="AY123" s="1795"/>
      <c r="AZ123" s="223"/>
      <c r="BA123" s="1780">
        <v>45559.0</v>
      </c>
      <c r="BB123" s="1780">
        <v>45561.333333333336</v>
      </c>
      <c r="BC123" s="1780">
        <v>45561.333333333336</v>
      </c>
      <c r="BD123" s="1780">
        <v>45561.38888888889</v>
      </c>
      <c r="BE123" s="1780">
        <v>45562.229166666664</v>
      </c>
      <c r="BF123" s="1645">
        <f t="shared" si="254"/>
        <v>0.8958333333</v>
      </c>
      <c r="BG123" s="1642" t="str">
        <f t="shared" si="255"/>
        <v>0 hari 21 jam 30 menit 0</v>
      </c>
      <c r="BH123" s="1780">
        <v>45562.44305555556</v>
      </c>
      <c r="BI123" s="1645">
        <f t="shared" si="256"/>
        <v>0.2138888889</v>
      </c>
      <c r="BJ123" s="1642" t="str">
        <f t="shared" si="257"/>
        <v>0 hari 5 jam 8 menit 0</v>
      </c>
      <c r="BK123" s="1645">
        <f t="shared" si="258"/>
        <v>1.109722222</v>
      </c>
      <c r="BL123" s="1642" t="str">
        <f t="shared" si="259"/>
        <v>1 hari 2 jam 38 menit 0</v>
      </c>
      <c r="BM123" s="1780">
        <v>45564.65972222222</v>
      </c>
      <c r="BN123" s="1780">
        <v>45564.65972222222</v>
      </c>
      <c r="BO123" s="1780">
        <v>45564.65972222222</v>
      </c>
      <c r="BP123" s="1780">
        <v>45565.52777777778</v>
      </c>
      <c r="BQ123" s="1645">
        <f t="shared" si="260"/>
        <v>0.8680555556</v>
      </c>
      <c r="BR123" s="1642" t="str">
        <f t="shared" si="261"/>
        <v>0 hari 20 jam 50 menit 0</v>
      </c>
      <c r="BS123" s="1645">
        <f t="shared" si="262"/>
        <v>1.977777778</v>
      </c>
      <c r="BT123" s="1642" t="str">
        <f t="shared" si="263"/>
        <v>1 hari 23 jam 28 menit 0</v>
      </c>
      <c r="BU123" s="103" t="s">
        <v>96</v>
      </c>
      <c r="BV123" s="103"/>
      <c r="BW123" s="103" t="s">
        <v>96</v>
      </c>
      <c r="BX123" s="103"/>
      <c r="BY123" s="1852" t="s">
        <v>359</v>
      </c>
      <c r="BZ123" s="1619"/>
      <c r="CA123" s="1619"/>
      <c r="CB123" s="1619"/>
      <c r="CC123" s="105">
        <v>8.20240925621551E14</v>
      </c>
      <c r="CD123" s="105">
        <v>7000.0</v>
      </c>
      <c r="CE123" s="1781">
        <v>3.3336296E8</v>
      </c>
      <c r="CF123" s="105" t="s">
        <v>1224</v>
      </c>
      <c r="CG123" s="105" t="s">
        <v>193</v>
      </c>
      <c r="CH123" s="105" t="s">
        <v>193</v>
      </c>
      <c r="CI123" s="105" t="s">
        <v>193</v>
      </c>
      <c r="CJ123" s="105" t="s">
        <v>193</v>
      </c>
      <c r="CK123" s="105" t="s">
        <v>193</v>
      </c>
      <c r="CL123" s="105" t="s">
        <v>193</v>
      </c>
      <c r="CM123" s="105" t="s">
        <v>193</v>
      </c>
      <c r="CN123" s="105" t="s">
        <v>193</v>
      </c>
      <c r="CO123" s="105" t="s">
        <v>193</v>
      </c>
      <c r="CP123" s="105"/>
      <c r="CQ123" s="105"/>
      <c r="CR123" s="105"/>
      <c r="CS123" s="105"/>
      <c r="CT123" s="105"/>
      <c r="CU123" s="105"/>
      <c r="CV123" s="105"/>
      <c r="CW123" s="105"/>
      <c r="CX123" s="104"/>
      <c r="CY123" s="104"/>
      <c r="CZ123" s="104"/>
      <c r="DA123" s="1588"/>
      <c r="DB123" s="1588"/>
      <c r="DC123" s="1588"/>
      <c r="DD123" s="1588"/>
      <c r="DE123" s="1588"/>
      <c r="DF123" s="1588"/>
      <c r="DG123" s="1588"/>
      <c r="DH123" s="1588"/>
      <c r="DI123" s="1588"/>
      <c r="DJ123" s="1588"/>
      <c r="DK123" s="1588"/>
      <c r="DL123" s="1588"/>
      <c r="DM123" s="1588"/>
      <c r="DN123" s="1588"/>
      <c r="DO123" s="1588"/>
      <c r="DP123" s="1588"/>
      <c r="DQ123" s="1588"/>
      <c r="DR123" s="1588"/>
      <c r="DS123" s="1588"/>
      <c r="DT123" s="1588"/>
      <c r="DU123" s="1588"/>
      <c r="DV123" s="1588"/>
      <c r="DW123" s="1588"/>
      <c r="DX123" s="1588"/>
      <c r="DY123" s="1588"/>
      <c r="DZ123" s="1588"/>
      <c r="EA123" s="1588"/>
      <c r="EB123" s="1588"/>
      <c r="EC123" s="1588"/>
      <c r="ED123" s="1588"/>
      <c r="EE123" s="1588"/>
      <c r="EF123" s="1588"/>
      <c r="EG123" s="1588"/>
      <c r="EH123" s="1588"/>
      <c r="EI123" s="1588"/>
      <c r="EJ123" s="1588"/>
      <c r="EK123" s="1588"/>
      <c r="EL123" s="1588"/>
      <c r="EM123" s="1588"/>
      <c r="EN123" s="1588"/>
      <c r="EO123" s="1588"/>
      <c r="EP123" s="1588"/>
      <c r="EQ123" s="1588"/>
      <c r="ER123" s="1588"/>
      <c r="ES123" s="1588"/>
      <c r="ET123" s="1588"/>
      <c r="EU123" s="1588"/>
      <c r="EV123" s="1588"/>
      <c r="EW123" s="1588"/>
      <c r="EX123" s="1588"/>
      <c r="EY123" s="1588"/>
      <c r="EZ123" s="1588"/>
      <c r="FA123" s="1588"/>
      <c r="FB123" s="1588"/>
      <c r="FC123" s="1588"/>
      <c r="FD123" s="1588"/>
      <c r="FE123" s="1588"/>
      <c r="FF123" s="1588"/>
      <c r="FG123" s="1588"/>
      <c r="FH123" s="1588"/>
      <c r="FI123" s="1588"/>
      <c r="FJ123" s="1588"/>
      <c r="FK123" s="1588"/>
      <c r="FL123" s="1588"/>
      <c r="FM123" s="1588"/>
      <c r="FN123" s="1588"/>
      <c r="FO123" s="1588"/>
      <c r="FP123" s="1588"/>
      <c r="FQ123" s="1588"/>
      <c r="FR123" s="1588"/>
      <c r="FS123" s="1588"/>
      <c r="FT123" s="1588"/>
      <c r="FU123" s="1588"/>
      <c r="FV123" s="1588"/>
      <c r="FW123" s="1588"/>
      <c r="FX123" s="1588"/>
      <c r="FY123" s="1588"/>
      <c r="FZ123" s="1588"/>
      <c r="GA123" s="1588"/>
      <c r="GB123" s="1588"/>
      <c r="GC123" s="1588"/>
      <c r="GD123" s="1588"/>
    </row>
    <row r="124" ht="15.75" hidden="1" customHeight="1">
      <c r="A124" s="54">
        <v>3.0</v>
      </c>
      <c r="B124" s="54" t="s">
        <v>1807</v>
      </c>
      <c r="C124" s="54" t="s">
        <v>6</v>
      </c>
      <c r="D124" s="104" t="s">
        <v>2963</v>
      </c>
      <c r="E124" s="103" t="s">
        <v>1768</v>
      </c>
      <c r="F124" s="247" t="s">
        <v>387</v>
      </c>
      <c r="G124" s="105" t="s">
        <v>330</v>
      </c>
      <c r="H124" s="247" t="s">
        <v>2241</v>
      </c>
      <c r="I124" s="105" t="s">
        <v>1276</v>
      </c>
      <c r="J124" s="105" t="s">
        <v>975</v>
      </c>
      <c r="K124" s="1773">
        <v>4000.0</v>
      </c>
      <c r="L124" s="320">
        <v>4244.467</v>
      </c>
      <c r="M124" s="105" t="s">
        <v>1815</v>
      </c>
      <c r="N124" s="105" t="s">
        <v>93</v>
      </c>
      <c r="O124" s="105" t="s">
        <v>2250</v>
      </c>
      <c r="P124" s="247" t="s">
        <v>2249</v>
      </c>
      <c r="Q124" s="105" t="s">
        <v>2953</v>
      </c>
      <c r="R124" s="105" t="s">
        <v>1825</v>
      </c>
      <c r="S124" s="54" t="s">
        <v>2245</v>
      </c>
      <c r="T124" s="1448" t="s">
        <v>817</v>
      </c>
      <c r="U124" s="54" t="s">
        <v>883</v>
      </c>
      <c r="V124" s="54" t="s">
        <v>883</v>
      </c>
      <c r="W124" s="54" t="s">
        <v>884</v>
      </c>
      <c r="X124" s="1545" t="s">
        <v>142</v>
      </c>
      <c r="Y124" s="1069"/>
      <c r="Z124" s="54" t="s">
        <v>883</v>
      </c>
      <c r="AA124" s="54" t="s">
        <v>883</v>
      </c>
      <c r="AB124" s="1069"/>
      <c r="AC124" s="100" t="s">
        <v>191</v>
      </c>
      <c r="AD124" s="360" t="s">
        <v>192</v>
      </c>
      <c r="AE124" s="360">
        <v>544298.0</v>
      </c>
      <c r="AF124" s="360">
        <v>529232.0</v>
      </c>
      <c r="AG124" s="1783">
        <v>0.5</v>
      </c>
      <c r="AH124" s="1783">
        <v>0.4</v>
      </c>
      <c r="AI124" s="1783">
        <v>0.1</v>
      </c>
      <c r="AJ124" s="360" t="s">
        <v>96</v>
      </c>
      <c r="AK124" s="1069">
        <v>1.08967143E9</v>
      </c>
      <c r="AL124" s="1863">
        <v>45562.0</v>
      </c>
      <c r="AM124" s="1817">
        <v>45562.0</v>
      </c>
      <c r="AN124" s="1777">
        <f t="shared" si="252"/>
        <v>0</v>
      </c>
      <c r="AO124" s="1778" t="str">
        <f t="shared" ref="AO124:AP124" si="264">INT(AM124-AL124)&amp;" hari "&amp;HOUR(MOD(AM124-AL124,1))&amp;" jam "&amp;MINUTE(MOD(AM124-AL124,1))&amp;" menit "&amp;SECOND(MOD(AM124-AL124,1))</f>
        <v>0 hari 0 jam 0 menit 0</v>
      </c>
      <c r="AP124" s="1778" t="str">
        <f t="shared" si="264"/>
        <v>-45562 hari 0 jam 0 menit 0</v>
      </c>
      <c r="AQ124" s="1448" t="s">
        <v>2197</v>
      </c>
      <c r="AR124" s="303" t="s">
        <v>2880</v>
      </c>
      <c r="AS124" s="303"/>
      <c r="AT124" s="303"/>
      <c r="AU124" s="255">
        <v>45000.0</v>
      </c>
      <c r="AV124" s="1415" t="s">
        <v>194</v>
      </c>
      <c r="AW124" s="303">
        <v>3.0E7</v>
      </c>
      <c r="AX124" s="1794"/>
      <c r="AY124" s="1795"/>
      <c r="AZ124" s="223"/>
      <c r="BA124" s="1780">
        <v>45559.0</v>
      </c>
      <c r="BB124" s="1780">
        <v>45562.37847222222</v>
      </c>
      <c r="BC124" s="1780">
        <v>45562.37847222222</v>
      </c>
      <c r="BD124" s="1780">
        <v>45562.38888888889</v>
      </c>
      <c r="BE124" s="1780">
        <v>45562.708333333336</v>
      </c>
      <c r="BF124" s="1645">
        <f t="shared" si="254"/>
        <v>0.3298611111</v>
      </c>
      <c r="BG124" s="1642" t="str">
        <f t="shared" si="255"/>
        <v>0 hari 7 jam 55 menit 0</v>
      </c>
      <c r="BH124" s="1780">
        <v>45562.79236111111</v>
      </c>
      <c r="BI124" s="1645">
        <f t="shared" si="256"/>
        <v>0.08402777778</v>
      </c>
      <c r="BJ124" s="1642" t="str">
        <f t="shared" si="257"/>
        <v>0 hari 2 jam 1 menit 0</v>
      </c>
      <c r="BK124" s="1645">
        <f t="shared" si="258"/>
        <v>0.4138888889</v>
      </c>
      <c r="BL124" s="1642" t="str">
        <f t="shared" si="259"/>
        <v>0 hari 9 jam 56 menit 0</v>
      </c>
      <c r="BM124" s="1780">
        <v>45565.600694444445</v>
      </c>
      <c r="BN124" s="1780">
        <v>45565.600694444445</v>
      </c>
      <c r="BO124" s="1780">
        <v>45565.600694444445</v>
      </c>
      <c r="BP124" s="1780">
        <v>45565.979166666664</v>
      </c>
      <c r="BQ124" s="1645">
        <f t="shared" si="260"/>
        <v>0.3784722222</v>
      </c>
      <c r="BR124" s="1642" t="str">
        <f t="shared" si="261"/>
        <v>0 hari 9 jam 5 menit 0</v>
      </c>
      <c r="BS124" s="1645">
        <f t="shared" si="262"/>
        <v>0.7923611111</v>
      </c>
      <c r="BT124" s="1642" t="str">
        <f t="shared" si="263"/>
        <v>0 hari 19 jam 1 menit 0</v>
      </c>
      <c r="BU124" s="103" t="s">
        <v>96</v>
      </c>
      <c r="BV124" s="103"/>
      <c r="BW124" s="103" t="s">
        <v>96</v>
      </c>
      <c r="BX124" s="103"/>
      <c r="BY124" s="1852" t="s">
        <v>359</v>
      </c>
      <c r="BZ124" s="1619"/>
      <c r="CA124" s="1619"/>
      <c r="CB124" s="1619"/>
      <c r="CC124" s="105">
        <v>8.20240927918242E14</v>
      </c>
      <c r="CD124" s="105">
        <v>3800.0</v>
      </c>
      <c r="CE124" s="1781">
        <v>1.79848224E8</v>
      </c>
      <c r="CF124" s="105" t="s">
        <v>1224</v>
      </c>
      <c r="CG124" s="105" t="s">
        <v>193</v>
      </c>
      <c r="CH124" s="105" t="s">
        <v>193</v>
      </c>
      <c r="CI124" s="105" t="s">
        <v>193</v>
      </c>
      <c r="CJ124" s="105" t="s">
        <v>193</v>
      </c>
      <c r="CK124" s="105" t="s">
        <v>193</v>
      </c>
      <c r="CL124" s="105" t="s">
        <v>193</v>
      </c>
      <c r="CM124" s="105" t="s">
        <v>193</v>
      </c>
      <c r="CN124" s="105" t="s">
        <v>193</v>
      </c>
      <c r="CO124" s="105" t="s">
        <v>193</v>
      </c>
      <c r="CP124" s="105"/>
      <c r="CQ124" s="105"/>
      <c r="CR124" s="105"/>
      <c r="CS124" s="105"/>
      <c r="CT124" s="105"/>
      <c r="CU124" s="105"/>
      <c r="CV124" s="105"/>
      <c r="CW124" s="105"/>
      <c r="CX124" s="104"/>
      <c r="CY124" s="104"/>
      <c r="CZ124" s="104"/>
      <c r="DA124" s="1588"/>
      <c r="DB124" s="1588"/>
      <c r="DC124" s="1588"/>
      <c r="DD124" s="1588"/>
      <c r="DE124" s="1588"/>
      <c r="DF124" s="1588"/>
      <c r="DG124" s="1588"/>
      <c r="DH124" s="1588"/>
      <c r="DI124" s="1588"/>
      <c r="DJ124" s="1588"/>
      <c r="DK124" s="1588"/>
      <c r="DL124" s="1588"/>
      <c r="DM124" s="1588"/>
      <c r="DN124" s="1588"/>
      <c r="DO124" s="1588"/>
      <c r="DP124" s="1588"/>
      <c r="DQ124" s="1588"/>
      <c r="DR124" s="1588"/>
      <c r="DS124" s="1588"/>
      <c r="DT124" s="1588"/>
      <c r="DU124" s="1588"/>
      <c r="DV124" s="1588"/>
      <c r="DW124" s="1588"/>
      <c r="DX124" s="1588"/>
      <c r="DY124" s="1588"/>
      <c r="DZ124" s="1588"/>
      <c r="EA124" s="1588"/>
      <c r="EB124" s="1588"/>
      <c r="EC124" s="1588"/>
      <c r="ED124" s="1588"/>
      <c r="EE124" s="1588"/>
      <c r="EF124" s="1588"/>
      <c r="EG124" s="1588"/>
      <c r="EH124" s="1588"/>
      <c r="EI124" s="1588"/>
      <c r="EJ124" s="1588"/>
      <c r="EK124" s="1588"/>
      <c r="EL124" s="1588"/>
      <c r="EM124" s="1588"/>
      <c r="EN124" s="1588"/>
      <c r="EO124" s="1588"/>
      <c r="EP124" s="1588"/>
      <c r="EQ124" s="1588"/>
      <c r="ER124" s="1588"/>
      <c r="ES124" s="1588"/>
      <c r="ET124" s="1588"/>
      <c r="EU124" s="1588"/>
      <c r="EV124" s="1588"/>
      <c r="EW124" s="1588"/>
      <c r="EX124" s="1588"/>
      <c r="EY124" s="1588"/>
      <c r="EZ124" s="1588"/>
      <c r="FA124" s="1588"/>
      <c r="FB124" s="1588"/>
      <c r="FC124" s="1588"/>
      <c r="FD124" s="1588"/>
      <c r="FE124" s="1588"/>
      <c r="FF124" s="1588"/>
      <c r="FG124" s="1588"/>
      <c r="FH124" s="1588"/>
      <c r="FI124" s="1588"/>
      <c r="FJ124" s="1588"/>
      <c r="FK124" s="1588"/>
      <c r="FL124" s="1588"/>
      <c r="FM124" s="1588"/>
      <c r="FN124" s="1588"/>
      <c r="FO124" s="1588"/>
      <c r="FP124" s="1588"/>
      <c r="FQ124" s="1588"/>
      <c r="FR124" s="1588"/>
      <c r="FS124" s="1588"/>
      <c r="FT124" s="1588"/>
      <c r="FU124" s="1588"/>
      <c r="FV124" s="1588"/>
      <c r="FW124" s="1588"/>
      <c r="FX124" s="1588"/>
      <c r="FY124" s="1588"/>
      <c r="FZ124" s="1588"/>
      <c r="GA124" s="1588"/>
      <c r="GB124" s="1588"/>
      <c r="GC124" s="1588"/>
      <c r="GD124" s="1588"/>
    </row>
    <row r="125" ht="15.75" hidden="1" customHeight="1">
      <c r="A125" s="54">
        <v>4.0</v>
      </c>
      <c r="B125" s="54" t="s">
        <v>1807</v>
      </c>
      <c r="C125" s="54" t="s">
        <v>6</v>
      </c>
      <c r="D125" s="104" t="s">
        <v>2963</v>
      </c>
      <c r="E125" s="103" t="s">
        <v>1768</v>
      </c>
      <c r="F125" s="247" t="s">
        <v>387</v>
      </c>
      <c r="G125" s="105" t="s">
        <v>330</v>
      </c>
      <c r="H125" s="247" t="s">
        <v>2241</v>
      </c>
      <c r="I125" s="105" t="s">
        <v>1278</v>
      </c>
      <c r="J125" s="247" t="s">
        <v>2210</v>
      </c>
      <c r="K125" s="1773">
        <v>7000.0</v>
      </c>
      <c r="L125" s="320">
        <v>6870.236</v>
      </c>
      <c r="M125" s="105" t="s">
        <v>1815</v>
      </c>
      <c r="N125" s="105" t="s">
        <v>93</v>
      </c>
      <c r="O125" s="105"/>
      <c r="P125" s="247" t="s">
        <v>2234</v>
      </c>
      <c r="Q125" s="105" t="s">
        <v>2953</v>
      </c>
      <c r="R125" s="105" t="s">
        <v>1825</v>
      </c>
      <c r="S125" s="54" t="s">
        <v>2245</v>
      </c>
      <c r="T125" s="1448" t="s">
        <v>817</v>
      </c>
      <c r="U125" s="54" t="s">
        <v>883</v>
      </c>
      <c r="V125" s="54" t="s">
        <v>883</v>
      </c>
      <c r="W125" s="54" t="s">
        <v>884</v>
      </c>
      <c r="X125" s="1545" t="s">
        <v>142</v>
      </c>
      <c r="Y125" s="1069"/>
      <c r="Z125" s="54" t="s">
        <v>883</v>
      </c>
      <c r="AA125" s="54" t="s">
        <v>883</v>
      </c>
      <c r="AB125" s="1069"/>
      <c r="AC125" s="100" t="s">
        <v>191</v>
      </c>
      <c r="AD125" s="360" t="s">
        <v>192</v>
      </c>
      <c r="AE125" s="360">
        <v>544298.0</v>
      </c>
      <c r="AF125" s="360">
        <v>535703.0</v>
      </c>
      <c r="AG125" s="1783">
        <v>0.5</v>
      </c>
      <c r="AH125" s="1783">
        <v>0.4</v>
      </c>
      <c r="AI125" s="1783">
        <v>0.1</v>
      </c>
      <c r="AJ125" s="360" t="s">
        <v>96</v>
      </c>
      <c r="AK125" s="1069">
        <v>1.770716074E9</v>
      </c>
      <c r="AL125" s="1863">
        <v>45562.0</v>
      </c>
      <c r="AM125" s="1817">
        <v>45564.0</v>
      </c>
      <c r="AN125" s="1777">
        <f t="shared" si="252"/>
        <v>2</v>
      </c>
      <c r="AO125" s="1778" t="str">
        <f t="shared" ref="AO125:AP125" si="265">INT(AM125-AL125)&amp;" hari "&amp;HOUR(MOD(AM125-AL125,1))&amp;" jam "&amp;MINUTE(MOD(AM125-AL125,1))&amp;" menit "&amp;SECOND(MOD(AM125-AL125,1))</f>
        <v>2 hari 0 jam 0 menit 0</v>
      </c>
      <c r="AP125" s="1778" t="str">
        <f t="shared" si="265"/>
        <v>-45562 hari 0 jam 0 menit 0</v>
      </c>
      <c r="AQ125" s="1448" t="s">
        <v>2197</v>
      </c>
      <c r="AR125" s="303" t="s">
        <v>2880</v>
      </c>
      <c r="AS125" s="303"/>
      <c r="AT125" s="303"/>
      <c r="AU125" s="255">
        <v>45000.0</v>
      </c>
      <c r="AV125" s="1415" t="s">
        <v>194</v>
      </c>
      <c r="AW125" s="303">
        <v>3.0E7</v>
      </c>
      <c r="AX125" s="1794"/>
      <c r="AY125" s="1795"/>
      <c r="AZ125" s="223"/>
      <c r="BA125" s="1780">
        <v>45559.0</v>
      </c>
      <c r="BB125" s="1780">
        <v>45563.413194444445</v>
      </c>
      <c r="BC125" s="1780">
        <v>45563.413194444445</v>
      </c>
      <c r="BD125" s="1780">
        <v>45563.427083333336</v>
      </c>
      <c r="BE125" s="1780">
        <v>45564.25</v>
      </c>
      <c r="BF125" s="1645">
        <f t="shared" si="254"/>
        <v>0.8368055556</v>
      </c>
      <c r="BG125" s="1642" t="str">
        <f t="shared" si="255"/>
        <v>0 hari 20 jam 5 menit 0</v>
      </c>
      <c r="BH125" s="1780">
        <v>45564.38125</v>
      </c>
      <c r="BI125" s="1645">
        <f t="shared" si="256"/>
        <v>0.13125</v>
      </c>
      <c r="BJ125" s="1642" t="str">
        <f t="shared" si="257"/>
        <v>0 hari 3 jam 9 menit 0</v>
      </c>
      <c r="BK125" s="1645">
        <f t="shared" si="258"/>
        <v>0.9680555556</v>
      </c>
      <c r="BL125" s="1642" t="str">
        <f t="shared" si="259"/>
        <v>0 hari 23 jam 14 menit 0</v>
      </c>
      <c r="BM125" s="1780">
        <v>45566.04513888889</v>
      </c>
      <c r="BN125" s="1780">
        <v>45566.04513888889</v>
      </c>
      <c r="BO125" s="1780">
        <v>45566.04513888889</v>
      </c>
      <c r="BP125" s="1780">
        <v>45566.625</v>
      </c>
      <c r="BQ125" s="1645">
        <f t="shared" si="260"/>
        <v>0.5798611111</v>
      </c>
      <c r="BR125" s="1642" t="str">
        <f t="shared" si="261"/>
        <v>0 hari 13 jam 55 menit 0</v>
      </c>
      <c r="BS125" s="1645">
        <f t="shared" si="262"/>
        <v>1.547916667</v>
      </c>
      <c r="BT125" s="1642" t="str">
        <f t="shared" si="263"/>
        <v>1 hari 13 jam 9 menit 0</v>
      </c>
      <c r="BU125" s="103" t="s">
        <v>96</v>
      </c>
      <c r="BV125" s="103"/>
      <c r="BW125" s="103" t="s">
        <v>96</v>
      </c>
      <c r="BX125" s="103"/>
      <c r="BY125" s="1852" t="s">
        <v>359</v>
      </c>
      <c r="BZ125" s="1619"/>
      <c r="CA125" s="1619"/>
      <c r="CB125" s="1619"/>
      <c r="CC125" s="105">
        <v>8.20240928034919E14</v>
      </c>
      <c r="CD125" s="105">
        <v>6700.0</v>
      </c>
      <c r="CE125" s="1781">
        <v>3.18760808E8</v>
      </c>
      <c r="CF125" s="105" t="s">
        <v>1224</v>
      </c>
      <c r="CG125" s="105" t="s">
        <v>193</v>
      </c>
      <c r="CH125" s="105" t="s">
        <v>193</v>
      </c>
      <c r="CI125" s="105" t="s">
        <v>193</v>
      </c>
      <c r="CJ125" s="105" t="s">
        <v>193</v>
      </c>
      <c r="CK125" s="105" t="s">
        <v>193</v>
      </c>
      <c r="CL125" s="105" t="s">
        <v>193</v>
      </c>
      <c r="CM125" s="105" t="s">
        <v>193</v>
      </c>
      <c r="CN125" s="105" t="s">
        <v>193</v>
      </c>
      <c r="CO125" s="105" t="s">
        <v>193</v>
      </c>
      <c r="CP125" s="105"/>
      <c r="CQ125" s="105"/>
      <c r="CR125" s="105"/>
      <c r="CS125" s="105"/>
      <c r="CT125" s="105"/>
      <c r="CU125" s="105"/>
      <c r="CV125" s="105"/>
      <c r="CW125" s="105"/>
      <c r="CX125" s="104"/>
      <c r="CY125" s="104"/>
      <c r="CZ125" s="104"/>
      <c r="DA125" s="1588"/>
      <c r="DB125" s="1588"/>
      <c r="DC125" s="1588"/>
      <c r="DD125" s="1588"/>
      <c r="DE125" s="1588"/>
      <c r="DF125" s="1588"/>
      <c r="DG125" s="1588"/>
      <c r="DH125" s="1588"/>
      <c r="DI125" s="1588"/>
      <c r="DJ125" s="1588"/>
      <c r="DK125" s="1588"/>
      <c r="DL125" s="1588"/>
      <c r="DM125" s="1588"/>
      <c r="DN125" s="1588"/>
      <c r="DO125" s="1588"/>
      <c r="DP125" s="1588"/>
      <c r="DQ125" s="1588"/>
      <c r="DR125" s="1588"/>
      <c r="DS125" s="1588"/>
      <c r="DT125" s="1588"/>
      <c r="DU125" s="1588"/>
      <c r="DV125" s="1588"/>
      <c r="DW125" s="1588"/>
      <c r="DX125" s="1588"/>
      <c r="DY125" s="1588"/>
      <c r="DZ125" s="1588"/>
      <c r="EA125" s="1588"/>
      <c r="EB125" s="1588"/>
      <c r="EC125" s="1588"/>
      <c r="ED125" s="1588"/>
      <c r="EE125" s="1588"/>
      <c r="EF125" s="1588"/>
      <c r="EG125" s="1588"/>
      <c r="EH125" s="1588"/>
      <c r="EI125" s="1588"/>
      <c r="EJ125" s="1588"/>
      <c r="EK125" s="1588"/>
      <c r="EL125" s="1588"/>
      <c r="EM125" s="1588"/>
      <c r="EN125" s="1588"/>
      <c r="EO125" s="1588"/>
      <c r="EP125" s="1588"/>
      <c r="EQ125" s="1588"/>
      <c r="ER125" s="1588"/>
      <c r="ES125" s="1588"/>
      <c r="ET125" s="1588"/>
      <c r="EU125" s="1588"/>
      <c r="EV125" s="1588"/>
      <c r="EW125" s="1588"/>
      <c r="EX125" s="1588"/>
      <c r="EY125" s="1588"/>
      <c r="EZ125" s="1588"/>
      <c r="FA125" s="1588"/>
      <c r="FB125" s="1588"/>
      <c r="FC125" s="1588"/>
      <c r="FD125" s="1588"/>
      <c r="FE125" s="1588"/>
      <c r="FF125" s="1588"/>
      <c r="FG125" s="1588"/>
      <c r="FH125" s="1588"/>
      <c r="FI125" s="1588"/>
      <c r="FJ125" s="1588"/>
      <c r="FK125" s="1588"/>
      <c r="FL125" s="1588"/>
      <c r="FM125" s="1588"/>
      <c r="FN125" s="1588"/>
      <c r="FO125" s="1588"/>
      <c r="FP125" s="1588"/>
      <c r="FQ125" s="1588"/>
      <c r="FR125" s="1588"/>
      <c r="FS125" s="1588"/>
      <c r="FT125" s="1588"/>
      <c r="FU125" s="1588"/>
      <c r="FV125" s="1588"/>
      <c r="FW125" s="1588"/>
      <c r="FX125" s="1588"/>
      <c r="FY125" s="1588"/>
      <c r="FZ125" s="1588"/>
      <c r="GA125" s="1588"/>
      <c r="GB125" s="1588"/>
      <c r="GC125" s="1588"/>
      <c r="GD125" s="1588"/>
    </row>
    <row r="126" ht="27.0" hidden="1" customHeight="1">
      <c r="A126" s="54">
        <v>5.0</v>
      </c>
      <c r="B126" s="54" t="s">
        <v>1807</v>
      </c>
      <c r="C126" s="54" t="s">
        <v>6</v>
      </c>
      <c r="D126" s="104" t="s">
        <v>2963</v>
      </c>
      <c r="E126" s="104" t="s">
        <v>2962</v>
      </c>
      <c r="F126" s="247" t="s">
        <v>2252</v>
      </c>
      <c r="G126" s="105" t="s">
        <v>2253</v>
      </c>
      <c r="H126" s="247" t="s">
        <v>2254</v>
      </c>
      <c r="I126" s="247" t="s">
        <v>2255</v>
      </c>
      <c r="J126" s="105" t="s">
        <v>2256</v>
      </c>
      <c r="K126" s="1773">
        <v>7200.0</v>
      </c>
      <c r="L126" s="320">
        <v>7219.373</v>
      </c>
      <c r="M126" s="105" t="s">
        <v>1815</v>
      </c>
      <c r="N126" s="105" t="s">
        <v>93</v>
      </c>
      <c r="O126" s="105"/>
      <c r="P126" s="247" t="s">
        <v>2244</v>
      </c>
      <c r="Q126" s="105" t="s">
        <v>2953</v>
      </c>
      <c r="R126" s="105" t="s">
        <v>2257</v>
      </c>
      <c r="S126" s="54" t="s">
        <v>2259</v>
      </c>
      <c r="T126" s="54" t="s">
        <v>2877</v>
      </c>
      <c r="U126" s="54" t="s">
        <v>883</v>
      </c>
      <c r="V126" s="54" t="s">
        <v>883</v>
      </c>
      <c r="W126" s="54" t="s">
        <v>884</v>
      </c>
      <c r="X126" s="1545" t="s">
        <v>142</v>
      </c>
      <c r="Y126" s="1069"/>
      <c r="Z126" s="54" t="s">
        <v>883</v>
      </c>
      <c r="AA126" s="54" t="s">
        <v>883</v>
      </c>
      <c r="AB126" s="1069"/>
      <c r="AC126" s="100" t="s">
        <v>191</v>
      </c>
      <c r="AD126" s="360" t="s">
        <v>192</v>
      </c>
      <c r="AE126" s="360">
        <v>660000.0</v>
      </c>
      <c r="AF126" s="360">
        <v>660000.0</v>
      </c>
      <c r="AG126" s="1783">
        <v>0.5</v>
      </c>
      <c r="AH126" s="1783">
        <v>0.4</v>
      </c>
      <c r="AI126" s="1783">
        <v>0.1</v>
      </c>
      <c r="AJ126" s="360" t="s">
        <v>96</v>
      </c>
      <c r="AK126" s="1545">
        <v>0.0</v>
      </c>
      <c r="AL126" s="1817">
        <v>45561.0</v>
      </c>
      <c r="AM126" s="1817">
        <v>45561.0</v>
      </c>
      <c r="AN126" s="1777">
        <f t="shared" si="252"/>
        <v>0</v>
      </c>
      <c r="AO126" s="1778" t="str">
        <f t="shared" ref="AO126:AP126" si="266">INT(AM126-AL126)&amp;" hari "&amp;HOUR(MOD(AM126-AL126,1))&amp;" jam "&amp;MINUTE(MOD(AM126-AL126,1))&amp;" menit "&amp;SECOND(MOD(AM126-AL126,1))</f>
        <v>0 hari 0 jam 0 menit 0</v>
      </c>
      <c r="AP126" s="1778" t="str">
        <f t="shared" si="266"/>
        <v>-45561 hari 0 jam 0 menit 0</v>
      </c>
      <c r="AQ126" s="1448" t="s">
        <v>2258</v>
      </c>
      <c r="AR126" s="303"/>
      <c r="AS126" s="303"/>
      <c r="AT126" s="303"/>
      <c r="AU126" s="255">
        <v>60000.0</v>
      </c>
      <c r="AV126" s="1415" t="s">
        <v>1843</v>
      </c>
      <c r="AW126" s="303">
        <v>3.0E7</v>
      </c>
      <c r="AX126" s="1794"/>
      <c r="AY126" s="1795"/>
      <c r="AZ126" s="223"/>
      <c r="BA126" s="1780">
        <v>45553.0</v>
      </c>
      <c r="BB126" s="1780">
        <v>45558.30902777778</v>
      </c>
      <c r="BC126" s="1780">
        <v>45560.46527777778</v>
      </c>
      <c r="BD126" s="1780">
        <v>45560.618055555555</v>
      </c>
      <c r="BE126" s="1780">
        <v>45561.9375</v>
      </c>
      <c r="BF126" s="1645">
        <f t="shared" si="254"/>
        <v>3.628472222</v>
      </c>
      <c r="BG126" s="1642" t="str">
        <f t="shared" si="255"/>
        <v>3 hari 15 jam 5 menit 0</v>
      </c>
      <c r="BH126" s="1780">
        <v>45562.37777777778</v>
      </c>
      <c r="BI126" s="1645">
        <f t="shared" si="256"/>
        <v>0.4402777778</v>
      </c>
      <c r="BJ126" s="1642" t="str">
        <f t="shared" si="257"/>
        <v>0 hari 10 jam 34 menit 0</v>
      </c>
      <c r="BK126" s="1645">
        <f t="shared" si="258"/>
        <v>4.06875</v>
      </c>
      <c r="BL126" s="1642" t="str">
        <f t="shared" si="259"/>
        <v>4 hari 1 jam 39 menit 0</v>
      </c>
      <c r="BM126" s="1780">
        <v>45563.28125</v>
      </c>
      <c r="BN126" s="1780">
        <v>45563.98263888889</v>
      </c>
      <c r="BO126" s="1780">
        <v>45563.98611111111</v>
      </c>
      <c r="BP126" s="1780">
        <v>45564.614583333336</v>
      </c>
      <c r="BQ126" s="1645">
        <f t="shared" si="260"/>
        <v>1.333333333</v>
      </c>
      <c r="BR126" s="1642" t="str">
        <f t="shared" si="261"/>
        <v>1 hari 8 jam 0 menit 0</v>
      </c>
      <c r="BS126" s="1645">
        <f t="shared" si="262"/>
        <v>5.402083333</v>
      </c>
      <c r="BT126" s="1642" t="str">
        <f t="shared" si="263"/>
        <v>5 hari 9 jam 39 menit 0</v>
      </c>
      <c r="BU126" s="103" t="s">
        <v>96</v>
      </c>
      <c r="BV126" s="103"/>
      <c r="BW126" s="103" t="s">
        <v>96</v>
      </c>
      <c r="BX126" s="103"/>
      <c r="BY126" s="1852" t="s">
        <v>359</v>
      </c>
      <c r="BZ126" s="1619"/>
      <c r="CA126" s="1619"/>
      <c r="CB126" s="1619"/>
      <c r="CC126" s="105"/>
      <c r="CD126" s="105"/>
      <c r="CE126" s="1781"/>
      <c r="CF126" s="105" t="s">
        <v>1724</v>
      </c>
      <c r="CG126" s="105"/>
      <c r="CH126" s="105"/>
      <c r="CI126" s="105"/>
      <c r="CJ126" s="105"/>
      <c r="CK126" s="105"/>
      <c r="CL126" s="105"/>
      <c r="CM126" s="105"/>
      <c r="CN126" s="105"/>
      <c r="CO126" s="105"/>
      <c r="CP126" s="105"/>
      <c r="CQ126" s="105"/>
      <c r="CR126" s="105"/>
      <c r="CS126" s="105"/>
      <c r="CT126" s="105"/>
      <c r="CU126" s="105"/>
      <c r="CV126" s="105"/>
      <c r="CW126" s="105"/>
      <c r="CX126" s="104"/>
      <c r="CY126" s="104"/>
      <c r="CZ126" s="104"/>
      <c r="DA126" s="1588"/>
      <c r="DB126" s="1588"/>
      <c r="DC126" s="1588"/>
      <c r="DD126" s="1588"/>
      <c r="DE126" s="1588"/>
      <c r="DF126" s="1588"/>
      <c r="DG126" s="1588"/>
      <c r="DH126" s="1588"/>
      <c r="DI126" s="1588"/>
      <c r="DJ126" s="1588"/>
      <c r="DK126" s="1588"/>
      <c r="DL126" s="1588"/>
      <c r="DM126" s="1588"/>
      <c r="DN126" s="1588"/>
      <c r="DO126" s="1588"/>
      <c r="DP126" s="1588"/>
      <c r="DQ126" s="1588"/>
      <c r="DR126" s="1588"/>
      <c r="DS126" s="1588"/>
      <c r="DT126" s="1588"/>
      <c r="DU126" s="1588"/>
      <c r="DV126" s="1588"/>
      <c r="DW126" s="1588"/>
      <c r="DX126" s="1588"/>
      <c r="DY126" s="1588"/>
      <c r="DZ126" s="1588"/>
      <c r="EA126" s="1588"/>
      <c r="EB126" s="1588"/>
      <c r="EC126" s="1588"/>
      <c r="ED126" s="1588"/>
      <c r="EE126" s="1588"/>
      <c r="EF126" s="1588"/>
      <c r="EG126" s="1588"/>
      <c r="EH126" s="1588"/>
      <c r="EI126" s="1588"/>
      <c r="EJ126" s="1588"/>
      <c r="EK126" s="1588"/>
      <c r="EL126" s="1588"/>
      <c r="EM126" s="1588"/>
      <c r="EN126" s="1588"/>
      <c r="EO126" s="1588"/>
      <c r="EP126" s="1588"/>
      <c r="EQ126" s="1588"/>
      <c r="ER126" s="1588"/>
      <c r="ES126" s="1588"/>
      <c r="ET126" s="1588"/>
      <c r="EU126" s="1588"/>
      <c r="EV126" s="1588"/>
      <c r="EW126" s="1588"/>
      <c r="EX126" s="1588"/>
      <c r="EY126" s="1588"/>
      <c r="EZ126" s="1588"/>
      <c r="FA126" s="1588"/>
      <c r="FB126" s="1588"/>
      <c r="FC126" s="1588"/>
      <c r="FD126" s="1588"/>
      <c r="FE126" s="1588"/>
      <c r="FF126" s="1588"/>
      <c r="FG126" s="1588"/>
      <c r="FH126" s="1588"/>
      <c r="FI126" s="1588"/>
      <c r="FJ126" s="1588"/>
      <c r="FK126" s="1588"/>
      <c r="FL126" s="1588"/>
      <c r="FM126" s="1588"/>
      <c r="FN126" s="1588"/>
      <c r="FO126" s="1588"/>
      <c r="FP126" s="1588"/>
      <c r="FQ126" s="1588"/>
      <c r="FR126" s="1588"/>
      <c r="FS126" s="1588"/>
      <c r="FT126" s="1588"/>
      <c r="FU126" s="1588"/>
      <c r="FV126" s="1588"/>
      <c r="FW126" s="1588"/>
      <c r="FX126" s="1588"/>
      <c r="FY126" s="1588"/>
      <c r="FZ126" s="1588"/>
      <c r="GA126" s="1588"/>
      <c r="GB126" s="1588"/>
      <c r="GC126" s="1588"/>
      <c r="GD126" s="1588"/>
    </row>
    <row r="127" ht="30.0" hidden="1" customHeight="1">
      <c r="A127" s="54">
        <v>6.0</v>
      </c>
      <c r="B127" s="54" t="s">
        <v>1807</v>
      </c>
      <c r="C127" s="54" t="s">
        <v>6</v>
      </c>
      <c r="D127" s="104" t="s">
        <v>2963</v>
      </c>
      <c r="E127" s="103" t="s">
        <v>1768</v>
      </c>
      <c r="F127" s="247" t="s">
        <v>387</v>
      </c>
      <c r="G127" s="105" t="s">
        <v>330</v>
      </c>
      <c r="H127" s="247" t="s">
        <v>2241</v>
      </c>
      <c r="I127" s="247" t="s">
        <v>2260</v>
      </c>
      <c r="J127" s="105" t="s">
        <v>2242</v>
      </c>
      <c r="K127" s="1773">
        <v>7000.0</v>
      </c>
      <c r="L127" s="320">
        <v>6943.759</v>
      </c>
      <c r="M127" s="105" t="s">
        <v>1815</v>
      </c>
      <c r="N127" s="105" t="s">
        <v>93</v>
      </c>
      <c r="O127" s="105"/>
      <c r="P127" s="1851">
        <v>45565.0</v>
      </c>
      <c r="Q127" s="105" t="s">
        <v>2953</v>
      </c>
      <c r="R127" s="105" t="s">
        <v>1825</v>
      </c>
      <c r="S127" s="54" t="s">
        <v>2245</v>
      </c>
      <c r="T127" s="1448" t="s">
        <v>817</v>
      </c>
      <c r="U127" s="54" t="s">
        <v>883</v>
      </c>
      <c r="V127" s="54" t="s">
        <v>883</v>
      </c>
      <c r="W127" s="54" t="s">
        <v>884</v>
      </c>
      <c r="X127" s="1545" t="s">
        <v>142</v>
      </c>
      <c r="Y127" s="1069"/>
      <c r="Z127" s="54" t="s">
        <v>883</v>
      </c>
      <c r="AA127" s="54" t="s">
        <v>883</v>
      </c>
      <c r="AB127" s="1069"/>
      <c r="AC127" s="100" t="s">
        <v>191</v>
      </c>
      <c r="AD127" s="360" t="s">
        <v>192</v>
      </c>
      <c r="AE127" s="360">
        <v>543114.0</v>
      </c>
      <c r="AF127" s="360">
        <v>533395.0</v>
      </c>
      <c r="AG127" s="1783">
        <v>0.5</v>
      </c>
      <c r="AH127" s="1783">
        <v>0.4</v>
      </c>
      <c r="AI127" s="1783">
        <v>0.1</v>
      </c>
      <c r="AJ127" s="360" t="s">
        <v>96</v>
      </c>
      <c r="AK127" s="1069">
        <v>1.900897583E9</v>
      </c>
      <c r="AL127" s="1817">
        <v>45566.0</v>
      </c>
      <c r="AM127" s="1817">
        <v>45565.0</v>
      </c>
      <c r="AN127" s="1777">
        <f t="shared" si="252"/>
        <v>0</v>
      </c>
      <c r="AO127" s="1778" t="str">
        <f t="shared" ref="AO127:AP127" si="267">INT(AM127-AL127)&amp;" hari "&amp;HOUR(MOD(AM127-AL127,1))&amp;" jam "&amp;MINUTE(MOD(AM127-AL127,1))&amp;" menit "&amp;SECOND(MOD(AM127-AL127,1))</f>
        <v>-1 hari 0 jam 0 menit 0</v>
      </c>
      <c r="AP127" s="1778" t="str">
        <f t="shared" si="267"/>
        <v>-45565 hari 0 jam 0 menit 0</v>
      </c>
      <c r="AQ127" s="1448" t="s">
        <v>2197</v>
      </c>
      <c r="AR127" s="303" t="s">
        <v>2880</v>
      </c>
      <c r="AS127" s="303"/>
      <c r="AT127" s="303"/>
      <c r="AU127" s="255">
        <v>45000.0</v>
      </c>
      <c r="AV127" s="1415" t="s">
        <v>194</v>
      </c>
      <c r="AW127" s="303">
        <v>3.0E7</v>
      </c>
      <c r="AX127" s="1794"/>
      <c r="AY127" s="1795"/>
      <c r="AZ127" s="223"/>
      <c r="BA127" s="1780">
        <v>45562.0</v>
      </c>
      <c r="BB127" s="1780">
        <v>45564.42361111111</v>
      </c>
      <c r="BC127" s="1780">
        <v>45564.42361111111</v>
      </c>
      <c r="BD127" s="1780">
        <v>45564.555555555555</v>
      </c>
      <c r="BE127" s="1780">
        <v>45565.15277777778</v>
      </c>
      <c r="BF127" s="1645">
        <f t="shared" si="254"/>
        <v>0.7291666667</v>
      </c>
      <c r="BG127" s="1642" t="str">
        <f t="shared" si="255"/>
        <v>0 hari 17 jam 30 menit 0</v>
      </c>
      <c r="BH127" s="1780">
        <v>45565.384722222225</v>
      </c>
      <c r="BI127" s="1645">
        <f t="shared" si="256"/>
        <v>0.2319444444</v>
      </c>
      <c r="BJ127" s="1642" t="str">
        <f t="shared" si="257"/>
        <v>0 hari 5 jam 34 menit 0</v>
      </c>
      <c r="BK127" s="1645">
        <f t="shared" si="258"/>
        <v>0.9611111111</v>
      </c>
      <c r="BL127" s="1642" t="str">
        <f t="shared" si="259"/>
        <v>0 hari 23 jam 4 menit 0</v>
      </c>
      <c r="BM127" s="1780">
        <v>45566.70138888889</v>
      </c>
      <c r="BN127" s="1780">
        <v>45566.70138888889</v>
      </c>
      <c r="BO127" s="1780">
        <v>45566.70138888889</v>
      </c>
      <c r="BP127" s="1780">
        <v>45567.354166666664</v>
      </c>
      <c r="BQ127" s="1645">
        <f t="shared" si="260"/>
        <v>0.6527777778</v>
      </c>
      <c r="BR127" s="1642" t="str">
        <f t="shared" si="261"/>
        <v>0 hari 15 jam 40 menit 0</v>
      </c>
      <c r="BS127" s="1645">
        <f t="shared" si="262"/>
        <v>1.613888889</v>
      </c>
      <c r="BT127" s="1642" t="str">
        <f t="shared" si="263"/>
        <v>1 hari 14 jam 44 menit 0</v>
      </c>
      <c r="BU127" s="103" t="s">
        <v>96</v>
      </c>
      <c r="BV127" s="103"/>
      <c r="BW127" s="103" t="s">
        <v>96</v>
      </c>
      <c r="BX127" s="103"/>
      <c r="BY127" s="1852" t="s">
        <v>359</v>
      </c>
      <c r="BZ127" s="1619"/>
      <c r="CA127" s="1619"/>
      <c r="CB127" s="1619"/>
      <c r="CC127" s="105"/>
      <c r="CD127" s="105"/>
      <c r="CE127" s="1781"/>
      <c r="CF127" s="105" t="s">
        <v>1224</v>
      </c>
      <c r="CG127" s="105"/>
      <c r="CH127" s="105"/>
      <c r="CI127" s="105"/>
      <c r="CJ127" s="105"/>
      <c r="CK127" s="105"/>
      <c r="CL127" s="105"/>
      <c r="CM127" s="105"/>
      <c r="CN127" s="105"/>
      <c r="CO127" s="105"/>
      <c r="CP127" s="105"/>
      <c r="CQ127" s="105"/>
      <c r="CR127" s="105"/>
      <c r="CS127" s="105"/>
      <c r="CT127" s="105"/>
      <c r="CU127" s="105"/>
      <c r="CV127" s="105"/>
      <c r="CW127" s="105"/>
      <c r="CX127" s="104"/>
      <c r="CY127" s="104"/>
      <c r="CZ127" s="104"/>
      <c r="DA127" s="1588"/>
      <c r="DB127" s="1588"/>
      <c r="DC127" s="1588"/>
      <c r="DD127" s="1588"/>
      <c r="DE127" s="1588"/>
      <c r="DF127" s="1588"/>
      <c r="DG127" s="1588"/>
      <c r="DH127" s="1588"/>
      <c r="DI127" s="1588"/>
      <c r="DJ127" s="1588"/>
      <c r="DK127" s="1588"/>
      <c r="DL127" s="1588"/>
      <c r="DM127" s="1588"/>
      <c r="DN127" s="1588"/>
      <c r="DO127" s="1588"/>
      <c r="DP127" s="1588"/>
      <c r="DQ127" s="1588"/>
      <c r="DR127" s="1588"/>
      <c r="DS127" s="1588"/>
      <c r="DT127" s="1588"/>
      <c r="DU127" s="1588"/>
      <c r="DV127" s="1588"/>
      <c r="DW127" s="1588"/>
      <c r="DX127" s="1588"/>
      <c r="DY127" s="1588"/>
      <c r="DZ127" s="1588"/>
      <c r="EA127" s="1588"/>
      <c r="EB127" s="1588"/>
      <c r="EC127" s="1588"/>
      <c r="ED127" s="1588"/>
      <c r="EE127" s="1588"/>
      <c r="EF127" s="1588"/>
      <c r="EG127" s="1588"/>
      <c r="EH127" s="1588"/>
      <c r="EI127" s="1588"/>
      <c r="EJ127" s="1588"/>
      <c r="EK127" s="1588"/>
      <c r="EL127" s="1588"/>
      <c r="EM127" s="1588"/>
      <c r="EN127" s="1588"/>
      <c r="EO127" s="1588"/>
      <c r="EP127" s="1588"/>
      <c r="EQ127" s="1588"/>
      <c r="ER127" s="1588"/>
      <c r="ES127" s="1588"/>
      <c r="ET127" s="1588"/>
      <c r="EU127" s="1588"/>
      <c r="EV127" s="1588"/>
      <c r="EW127" s="1588"/>
      <c r="EX127" s="1588"/>
      <c r="EY127" s="1588"/>
      <c r="EZ127" s="1588"/>
      <c r="FA127" s="1588"/>
      <c r="FB127" s="1588"/>
      <c r="FC127" s="1588"/>
      <c r="FD127" s="1588"/>
      <c r="FE127" s="1588"/>
      <c r="FF127" s="1588"/>
      <c r="FG127" s="1588"/>
      <c r="FH127" s="1588"/>
      <c r="FI127" s="1588"/>
      <c r="FJ127" s="1588"/>
      <c r="FK127" s="1588"/>
      <c r="FL127" s="1588"/>
      <c r="FM127" s="1588"/>
      <c r="FN127" s="1588"/>
      <c r="FO127" s="1588"/>
      <c r="FP127" s="1588"/>
      <c r="FQ127" s="1588"/>
      <c r="FR127" s="1588"/>
      <c r="FS127" s="1588"/>
      <c r="FT127" s="1588"/>
      <c r="FU127" s="1588"/>
      <c r="FV127" s="1588"/>
      <c r="FW127" s="1588"/>
      <c r="FX127" s="1588"/>
      <c r="FY127" s="1588"/>
      <c r="FZ127" s="1588"/>
      <c r="GA127" s="1588"/>
      <c r="GB127" s="1588"/>
      <c r="GC127" s="1588"/>
      <c r="GD127" s="1588"/>
    </row>
    <row r="128" ht="15.75" hidden="1" customHeight="1">
      <c r="A128" s="54">
        <v>7.0</v>
      </c>
      <c r="B128" s="54" t="s">
        <v>1807</v>
      </c>
      <c r="C128" s="54" t="s">
        <v>6</v>
      </c>
      <c r="D128" s="104" t="s">
        <v>2963</v>
      </c>
      <c r="E128" s="103" t="s">
        <v>1768</v>
      </c>
      <c r="F128" s="247" t="s">
        <v>387</v>
      </c>
      <c r="G128" s="105" t="s">
        <v>330</v>
      </c>
      <c r="H128" s="247" t="s">
        <v>2241</v>
      </c>
      <c r="I128" s="105" t="s">
        <v>1281</v>
      </c>
      <c r="J128" s="105" t="s">
        <v>2247</v>
      </c>
      <c r="K128" s="1773">
        <v>6600.0</v>
      </c>
      <c r="L128" s="320">
        <v>7006.447</v>
      </c>
      <c r="M128" s="105" t="s">
        <v>1815</v>
      </c>
      <c r="N128" s="105" t="s">
        <v>93</v>
      </c>
      <c r="O128" s="105" t="s">
        <v>2261</v>
      </c>
      <c r="P128" s="1851">
        <v>45566.0</v>
      </c>
      <c r="Q128" s="105" t="s">
        <v>2964</v>
      </c>
      <c r="R128" s="105" t="s">
        <v>1825</v>
      </c>
      <c r="S128" s="54" t="s">
        <v>2245</v>
      </c>
      <c r="T128" s="1448" t="s">
        <v>817</v>
      </c>
      <c r="U128" s="54" t="s">
        <v>883</v>
      </c>
      <c r="V128" s="54" t="s">
        <v>883</v>
      </c>
      <c r="W128" s="54" t="s">
        <v>884</v>
      </c>
      <c r="X128" s="1545" t="s">
        <v>142</v>
      </c>
      <c r="Y128" s="1069"/>
      <c r="Z128" s="54" t="s">
        <v>883</v>
      </c>
      <c r="AA128" s="54" t="s">
        <v>883</v>
      </c>
      <c r="AB128" s="1069"/>
      <c r="AC128" s="100" t="s">
        <v>191</v>
      </c>
      <c r="AD128" s="360" t="s">
        <v>192</v>
      </c>
      <c r="AE128" s="360">
        <v>543329.0</v>
      </c>
      <c r="AF128" s="360">
        <v>532033.0</v>
      </c>
      <c r="AG128" s="1783">
        <v>0.5</v>
      </c>
      <c r="AH128" s="1783">
        <v>0.4</v>
      </c>
      <c r="AI128" s="1783">
        <v>0.1</v>
      </c>
      <c r="AJ128" s="360" t="s">
        <v>96</v>
      </c>
      <c r="AK128" s="1069">
        <v>1.792274864E9</v>
      </c>
      <c r="AL128" s="1817">
        <v>45566.0</v>
      </c>
      <c r="AM128" s="1817">
        <v>45566.0</v>
      </c>
      <c r="AN128" s="1777">
        <f t="shared" si="252"/>
        <v>0</v>
      </c>
      <c r="AO128" s="1778" t="str">
        <f t="shared" ref="AO128:AP128" si="268">INT(AM128-AL128)&amp;" hari "&amp;HOUR(MOD(AM128-AL128,1))&amp;" jam "&amp;MINUTE(MOD(AM128-AL128,1))&amp;" menit "&amp;SECOND(MOD(AM128-AL128,1))</f>
        <v>0 hari 0 jam 0 menit 0</v>
      </c>
      <c r="AP128" s="1778" t="str">
        <f t="shared" si="268"/>
        <v>-45566 hari 0 jam 0 menit 0</v>
      </c>
      <c r="AQ128" s="1448" t="s">
        <v>2197</v>
      </c>
      <c r="AR128" s="303" t="s">
        <v>2880</v>
      </c>
      <c r="AS128" s="303"/>
      <c r="AT128" s="303"/>
      <c r="AU128" s="255">
        <v>45000.0</v>
      </c>
      <c r="AV128" s="1415" t="s">
        <v>194</v>
      </c>
      <c r="AW128" s="303">
        <v>3.0E7</v>
      </c>
      <c r="AX128" s="1794"/>
      <c r="AY128" s="1795"/>
      <c r="AZ128" s="223"/>
      <c r="BA128" s="1780">
        <v>45562.0</v>
      </c>
      <c r="BB128" s="1780">
        <v>45565.760416666664</v>
      </c>
      <c r="BC128" s="1780">
        <v>45565.760416666664</v>
      </c>
      <c r="BD128" s="1780">
        <v>45565.76388888889</v>
      </c>
      <c r="BE128" s="1780">
        <v>45566.28125</v>
      </c>
      <c r="BF128" s="1645">
        <f t="shared" si="254"/>
        <v>0.5208333333</v>
      </c>
      <c r="BG128" s="1642" t="str">
        <f t="shared" si="255"/>
        <v>0 hari 12 jam 30 menit 0</v>
      </c>
      <c r="BH128" s="1780">
        <v>45566.42222222222</v>
      </c>
      <c r="BI128" s="1645">
        <f t="shared" si="256"/>
        <v>0.1409722222</v>
      </c>
      <c r="BJ128" s="1642" t="str">
        <f t="shared" si="257"/>
        <v>0 hari 3 jam 23 menit 0</v>
      </c>
      <c r="BK128" s="1645">
        <f t="shared" si="258"/>
        <v>0.6618055556</v>
      </c>
      <c r="BL128" s="1642" t="str">
        <f t="shared" si="259"/>
        <v>0 hari 15 jam 53 menit 0</v>
      </c>
      <c r="BM128" s="1780">
        <v>45568.56597222222</v>
      </c>
      <c r="BN128" s="1780">
        <v>45568.56597222222</v>
      </c>
      <c r="BO128" s="1780">
        <v>45568.56597222222</v>
      </c>
      <c r="BP128" s="1780">
        <v>45569.291666666664</v>
      </c>
      <c r="BQ128" s="1645">
        <f t="shared" si="260"/>
        <v>0.7256944444</v>
      </c>
      <c r="BR128" s="1642" t="str">
        <f t="shared" si="261"/>
        <v>0 hari 17 jam 25 menit 0</v>
      </c>
      <c r="BS128" s="1645">
        <f t="shared" si="262"/>
        <v>1.3875</v>
      </c>
      <c r="BT128" s="1642" t="str">
        <f t="shared" si="263"/>
        <v>1 hari 9 jam 18 menit 0</v>
      </c>
      <c r="BU128" s="103" t="s">
        <v>96</v>
      </c>
      <c r="BV128" s="103"/>
      <c r="BW128" s="103" t="s">
        <v>96</v>
      </c>
      <c r="BX128" s="103"/>
      <c r="BY128" s="1852" t="s">
        <v>359</v>
      </c>
      <c r="BZ128" s="1619"/>
      <c r="CA128" s="1619"/>
      <c r="CB128" s="1619"/>
      <c r="CC128" s="105"/>
      <c r="CD128" s="105"/>
      <c r="CE128" s="1781"/>
      <c r="CF128" s="105" t="s">
        <v>1224</v>
      </c>
      <c r="CG128" s="105"/>
      <c r="CH128" s="105"/>
      <c r="CI128" s="105"/>
      <c r="CJ128" s="105"/>
      <c r="CK128" s="105"/>
      <c r="CL128" s="105"/>
      <c r="CM128" s="105"/>
      <c r="CN128" s="105"/>
      <c r="CO128" s="105"/>
      <c r="CP128" s="105"/>
      <c r="CQ128" s="105"/>
      <c r="CR128" s="105"/>
      <c r="CS128" s="105"/>
      <c r="CT128" s="105"/>
      <c r="CU128" s="105"/>
      <c r="CV128" s="105"/>
      <c r="CW128" s="105"/>
      <c r="CX128" s="104"/>
      <c r="CY128" s="104"/>
      <c r="CZ128" s="104"/>
      <c r="DA128" s="1588"/>
      <c r="DB128" s="1588"/>
      <c r="DC128" s="1588"/>
      <c r="DD128" s="1588"/>
      <c r="DE128" s="1588"/>
      <c r="DF128" s="1588"/>
      <c r="DG128" s="1588"/>
      <c r="DH128" s="1588"/>
      <c r="DI128" s="1588"/>
      <c r="DJ128" s="1588"/>
      <c r="DK128" s="1588"/>
      <c r="DL128" s="1588"/>
      <c r="DM128" s="1588"/>
      <c r="DN128" s="1588"/>
      <c r="DO128" s="1588"/>
      <c r="DP128" s="1588"/>
      <c r="DQ128" s="1588"/>
      <c r="DR128" s="1588"/>
      <c r="DS128" s="1588"/>
      <c r="DT128" s="1588"/>
      <c r="DU128" s="1588"/>
      <c r="DV128" s="1588"/>
      <c r="DW128" s="1588"/>
      <c r="DX128" s="1588"/>
      <c r="DY128" s="1588"/>
      <c r="DZ128" s="1588"/>
      <c r="EA128" s="1588"/>
      <c r="EB128" s="1588"/>
      <c r="EC128" s="1588"/>
      <c r="ED128" s="1588"/>
      <c r="EE128" s="1588"/>
      <c r="EF128" s="1588"/>
      <c r="EG128" s="1588"/>
      <c r="EH128" s="1588"/>
      <c r="EI128" s="1588"/>
      <c r="EJ128" s="1588"/>
      <c r="EK128" s="1588"/>
      <c r="EL128" s="1588"/>
      <c r="EM128" s="1588"/>
      <c r="EN128" s="1588"/>
      <c r="EO128" s="1588"/>
      <c r="EP128" s="1588"/>
      <c r="EQ128" s="1588"/>
      <c r="ER128" s="1588"/>
      <c r="ES128" s="1588"/>
      <c r="ET128" s="1588"/>
      <c r="EU128" s="1588"/>
      <c r="EV128" s="1588"/>
      <c r="EW128" s="1588"/>
      <c r="EX128" s="1588"/>
      <c r="EY128" s="1588"/>
      <c r="EZ128" s="1588"/>
      <c r="FA128" s="1588"/>
      <c r="FB128" s="1588"/>
      <c r="FC128" s="1588"/>
      <c r="FD128" s="1588"/>
      <c r="FE128" s="1588"/>
      <c r="FF128" s="1588"/>
      <c r="FG128" s="1588"/>
      <c r="FH128" s="1588"/>
      <c r="FI128" s="1588"/>
      <c r="FJ128" s="1588"/>
      <c r="FK128" s="1588"/>
      <c r="FL128" s="1588"/>
      <c r="FM128" s="1588"/>
      <c r="FN128" s="1588"/>
      <c r="FO128" s="1588"/>
      <c r="FP128" s="1588"/>
      <c r="FQ128" s="1588"/>
      <c r="FR128" s="1588"/>
      <c r="FS128" s="1588"/>
      <c r="FT128" s="1588"/>
      <c r="FU128" s="1588"/>
      <c r="FV128" s="1588"/>
      <c r="FW128" s="1588"/>
      <c r="FX128" s="1588"/>
      <c r="FY128" s="1588"/>
      <c r="FZ128" s="1588"/>
      <c r="GA128" s="1588"/>
      <c r="GB128" s="1588"/>
      <c r="GC128" s="1588"/>
      <c r="GD128" s="1588"/>
    </row>
    <row r="129" ht="15.75" hidden="1" customHeight="1">
      <c r="A129" s="280"/>
      <c r="B129" s="280"/>
      <c r="C129" s="280"/>
      <c r="D129" s="282"/>
      <c r="E129" s="283"/>
      <c r="F129" s="283"/>
      <c r="G129" s="283"/>
      <c r="H129" s="283"/>
      <c r="I129" s="283"/>
      <c r="J129" s="284" t="s">
        <v>111</v>
      </c>
      <c r="K129" s="285">
        <f t="shared" ref="K129:L129" si="269">SUM(K122:K128)</f>
        <v>46200</v>
      </c>
      <c r="L129" s="286">
        <f t="shared" si="269"/>
        <v>46666.211</v>
      </c>
      <c r="M129" s="283"/>
      <c r="N129" s="283"/>
      <c r="O129" s="280"/>
      <c r="P129" s="283"/>
      <c r="Q129" s="1554"/>
      <c r="R129" s="283"/>
      <c r="S129" s="289"/>
      <c r="T129" s="289"/>
      <c r="U129" s="280"/>
      <c r="V129" s="280"/>
      <c r="W129" s="280"/>
      <c r="X129" s="280"/>
      <c r="Y129" s="280"/>
      <c r="Z129" s="280"/>
      <c r="AA129" s="280"/>
      <c r="AB129" s="280"/>
      <c r="AC129" s="289"/>
      <c r="AD129" s="280"/>
      <c r="AE129" s="280"/>
      <c r="AF129" s="280"/>
      <c r="AG129" s="280"/>
      <c r="AH129" s="280"/>
      <c r="AI129" s="280"/>
      <c r="AJ129" s="280"/>
      <c r="AK129" s="280"/>
      <c r="AL129" s="280"/>
      <c r="AM129" s="280"/>
      <c r="AN129" s="280"/>
      <c r="AO129" s="280"/>
      <c r="AP129" s="280"/>
      <c r="AQ129" s="283"/>
      <c r="AR129" s="292"/>
      <c r="AS129" s="292"/>
      <c r="AT129" s="292"/>
      <c r="AU129" s="292"/>
      <c r="AV129" s="293"/>
      <c r="AW129" s="292"/>
      <c r="AX129" s="285"/>
      <c r="AY129" s="288"/>
      <c r="AZ129" s="292"/>
      <c r="BA129" s="292"/>
      <c r="BB129" s="1780"/>
      <c r="BC129" s="1780"/>
      <c r="BD129" s="1780"/>
      <c r="BE129" s="1780"/>
      <c r="BF129" s="293"/>
      <c r="BG129" s="292"/>
      <c r="BH129" s="1780"/>
      <c r="BI129" s="1792"/>
      <c r="BJ129" s="1792"/>
      <c r="BK129" s="292"/>
      <c r="BL129" s="1792"/>
      <c r="BM129" s="292"/>
      <c r="BN129" s="292"/>
      <c r="BO129" s="292"/>
      <c r="BP129" s="292"/>
      <c r="BQ129" s="292"/>
      <c r="BR129" s="292"/>
      <c r="BS129" s="292"/>
      <c r="BT129" s="292"/>
      <c r="BU129" s="292"/>
      <c r="BV129" s="292"/>
      <c r="BW129" s="292"/>
      <c r="BX129" s="292"/>
      <c r="BY129" s="292"/>
      <c r="BZ129" s="292"/>
      <c r="CA129" s="292"/>
      <c r="CB129" s="292"/>
      <c r="CC129" s="280"/>
      <c r="CD129" s="289"/>
      <c r="CE129" s="280"/>
      <c r="CF129" s="280"/>
      <c r="CG129" s="289"/>
      <c r="CH129" s="289"/>
      <c r="CI129" s="289"/>
      <c r="CJ129" s="280"/>
      <c r="CK129" s="289"/>
      <c r="CL129" s="289"/>
      <c r="CM129" s="289"/>
      <c r="CN129" s="289"/>
      <c r="CO129" s="280"/>
      <c r="CP129" s="289"/>
      <c r="CQ129" s="289"/>
      <c r="CR129" s="289"/>
      <c r="CS129" s="280"/>
      <c r="CT129" s="289"/>
      <c r="CU129" s="289"/>
      <c r="CV129" s="289"/>
      <c r="CW129" s="280"/>
      <c r="CX129" s="280"/>
      <c r="CY129" s="280"/>
      <c r="CZ129" s="280"/>
      <c r="DA129" s="1588"/>
      <c r="DB129" s="1588"/>
      <c r="DC129" s="1588"/>
      <c r="DD129" s="1588"/>
      <c r="DE129" s="1588"/>
      <c r="DF129" s="1588"/>
      <c r="DG129" s="1588"/>
      <c r="DH129" s="1588"/>
      <c r="DI129" s="1588"/>
      <c r="DJ129" s="1588"/>
      <c r="DK129" s="1588"/>
      <c r="DL129" s="1588"/>
      <c r="DM129" s="1588"/>
      <c r="DN129" s="1588"/>
      <c r="DO129" s="1588"/>
      <c r="DP129" s="1588"/>
      <c r="DQ129" s="1588"/>
      <c r="DR129" s="1588"/>
      <c r="DS129" s="1588"/>
      <c r="DT129" s="1588"/>
      <c r="DU129" s="1588"/>
      <c r="DV129" s="1588"/>
      <c r="DW129" s="1588"/>
      <c r="DX129" s="1588"/>
      <c r="DY129" s="1588"/>
      <c r="DZ129" s="1588"/>
      <c r="EA129" s="1588"/>
      <c r="EB129" s="1588"/>
      <c r="EC129" s="1588"/>
      <c r="ED129" s="1588"/>
      <c r="EE129" s="1588"/>
      <c r="EF129" s="1588"/>
      <c r="EG129" s="1588"/>
      <c r="EH129" s="1588"/>
      <c r="EI129" s="1588"/>
      <c r="EJ129" s="1588"/>
      <c r="EK129" s="1588"/>
      <c r="EL129" s="1588"/>
      <c r="EM129" s="1588"/>
      <c r="EN129" s="1588"/>
      <c r="EO129" s="1588"/>
      <c r="EP129" s="1588"/>
      <c r="EQ129" s="1588"/>
      <c r="ER129" s="1588"/>
      <c r="ES129" s="1588"/>
      <c r="ET129" s="1588"/>
      <c r="EU129" s="1588"/>
      <c r="EV129" s="1588"/>
      <c r="EW129" s="1588"/>
      <c r="EX129" s="1588"/>
      <c r="EY129" s="1588"/>
      <c r="EZ129" s="1588"/>
      <c r="FA129" s="1588"/>
      <c r="FB129" s="1588"/>
      <c r="FC129" s="1588"/>
      <c r="FD129" s="1588"/>
      <c r="FE129" s="1588"/>
      <c r="FF129" s="1588"/>
      <c r="FG129" s="1588"/>
      <c r="FH129" s="1588"/>
      <c r="FI129" s="1588"/>
      <c r="FJ129" s="1588"/>
      <c r="FK129" s="1588"/>
      <c r="FL129" s="1588"/>
      <c r="FM129" s="1588"/>
      <c r="FN129" s="1588"/>
      <c r="FO129" s="1588"/>
      <c r="FP129" s="1588"/>
      <c r="FQ129" s="1588"/>
      <c r="FR129" s="1588"/>
      <c r="FS129" s="1588"/>
      <c r="FT129" s="1588"/>
      <c r="FU129" s="1588"/>
      <c r="FV129" s="1588"/>
      <c r="FW129" s="1588"/>
      <c r="FX129" s="1588"/>
      <c r="FY129" s="1588"/>
      <c r="FZ129" s="1588"/>
      <c r="GA129" s="1588"/>
      <c r="GB129" s="1588"/>
      <c r="GC129" s="1588"/>
      <c r="GD129" s="1588"/>
    </row>
    <row r="130" ht="15.75" hidden="1" customHeight="1">
      <c r="A130" s="54">
        <v>1.0</v>
      </c>
      <c r="B130" s="54" t="s">
        <v>1807</v>
      </c>
      <c r="C130" s="54" t="s">
        <v>8</v>
      </c>
      <c r="D130" s="1448" t="s">
        <v>2262</v>
      </c>
      <c r="E130" s="1448" t="s">
        <v>2263</v>
      </c>
      <c r="F130" s="105" t="s">
        <v>183</v>
      </c>
      <c r="G130" s="105" t="s">
        <v>2264</v>
      </c>
      <c r="H130" s="105" t="s">
        <v>2124</v>
      </c>
      <c r="I130" s="247" t="s">
        <v>1250</v>
      </c>
      <c r="J130" s="247" t="s">
        <v>2265</v>
      </c>
      <c r="K130" s="1773">
        <v>7800.0</v>
      </c>
      <c r="L130" s="320">
        <v>7800.072</v>
      </c>
      <c r="M130" s="247" t="s">
        <v>2266</v>
      </c>
      <c r="N130" s="105" t="s">
        <v>93</v>
      </c>
      <c r="O130" s="1864" t="s">
        <v>2267</v>
      </c>
      <c r="P130" s="1851">
        <v>45555.0</v>
      </c>
      <c r="Q130" s="105" t="s">
        <v>2953</v>
      </c>
      <c r="R130" s="105" t="s">
        <v>2268</v>
      </c>
      <c r="S130" s="1545" t="s">
        <v>2269</v>
      </c>
      <c r="T130" s="1448" t="s">
        <v>817</v>
      </c>
      <c r="U130" s="54" t="s">
        <v>883</v>
      </c>
      <c r="V130" s="54" t="s">
        <v>883</v>
      </c>
      <c r="W130" s="54" t="s">
        <v>884</v>
      </c>
      <c r="X130" s="54" t="s">
        <v>142</v>
      </c>
      <c r="Y130" s="1069"/>
      <c r="Z130" s="54" t="s">
        <v>883</v>
      </c>
      <c r="AA130" s="54" t="s">
        <v>883</v>
      </c>
      <c r="AB130" s="54"/>
      <c r="AC130" s="100" t="s">
        <v>191</v>
      </c>
      <c r="AD130" s="360" t="s">
        <v>192</v>
      </c>
      <c r="AE130" s="360" t="s">
        <v>2270</v>
      </c>
      <c r="AF130" s="360" t="s">
        <v>2271</v>
      </c>
      <c r="AG130" s="1783">
        <v>0.5</v>
      </c>
      <c r="AH130" s="360" t="s">
        <v>2890</v>
      </c>
      <c r="AI130" s="360" t="s">
        <v>96</v>
      </c>
      <c r="AJ130" s="360" t="s">
        <v>96</v>
      </c>
      <c r="AK130" s="1069">
        <v>5.0209885E9</v>
      </c>
      <c r="AL130" s="1793">
        <v>45541.0</v>
      </c>
      <c r="AM130" s="1817">
        <v>45555.0</v>
      </c>
      <c r="AN130" s="1777">
        <f t="shared" ref="AN130:AN132" si="271">IF(AM130-AL130&lt;0,0,AM130-AL130)</f>
        <v>14</v>
      </c>
      <c r="AO130" s="1778" t="str">
        <f t="shared" ref="AO130:AP130" si="270">INT(AM130-AL130)&amp;" hari "&amp;HOUR(MOD(AM130-AL130,1))&amp;" jam "&amp;MINUTE(MOD(AM130-AL130,1))&amp;" menit "&amp;SECOND(MOD(AM130-AL130,1))</f>
        <v>14 hari 0 jam 0 menit 0</v>
      </c>
      <c r="AP130" s="1778" t="str">
        <f t="shared" si="270"/>
        <v>-45541 hari 0 jam 0 menit 0</v>
      </c>
      <c r="AQ130" s="1448" t="s">
        <v>540</v>
      </c>
      <c r="AR130" s="303" t="s">
        <v>2880</v>
      </c>
      <c r="AS130" s="303"/>
      <c r="AT130" s="303"/>
      <c r="AU130" s="255">
        <v>77500.0</v>
      </c>
      <c r="AV130" s="1415" t="s">
        <v>194</v>
      </c>
      <c r="AW130" s="303">
        <v>3.0E7</v>
      </c>
      <c r="AX130" s="1794"/>
      <c r="AY130" s="1795"/>
      <c r="AZ130" s="225"/>
      <c r="BA130" s="1780">
        <v>45551.0</v>
      </c>
      <c r="BB130" s="1780">
        <v>45552.75</v>
      </c>
      <c r="BC130" s="1780">
        <v>45554.65277777778</v>
      </c>
      <c r="BD130" s="1780">
        <v>45555.319444444445</v>
      </c>
      <c r="BE130" s="1780">
        <v>45555.649305555555</v>
      </c>
      <c r="BF130" s="1645">
        <f t="shared" ref="BF130:BF132" si="273">BE130-BB130</f>
        <v>2.899305556</v>
      </c>
      <c r="BG130" s="1642" t="str">
        <f t="shared" ref="BG130:BG132" si="274">INT(BE130-BB130)&amp;" hari "&amp;HOUR(MOD(BE130-BB130,1))&amp;" jam "&amp;MINUTE(MOD(BE130-BB130,1))&amp;" menit "&amp;SECOND(MOD(BE130-BB130,1))</f>
        <v>2 hari 21 jam 35 menit 0</v>
      </c>
      <c r="BH130" s="1780">
        <v>45556.65347222222</v>
      </c>
      <c r="BI130" s="1645">
        <f t="shared" ref="BI130:BI132" si="275">BH130-BE130</f>
        <v>1.004166667</v>
      </c>
      <c r="BJ130" s="1642" t="str">
        <f t="shared" ref="BJ130:BJ132" si="276">INT(BH130-BE130)&amp;" hari "&amp;HOUR(MOD(BH130-BE130,1))&amp;" jam "&amp;MINUTE(MOD(BH130-BE130,1))&amp;" menit "&amp;SECOND(MOD(BH130-BE130,1))</f>
        <v>1 hari 0 jam 6 menit 0</v>
      </c>
      <c r="BK130" s="1645">
        <f t="shared" ref="BK130:BK132" si="277">BH130-BB130</f>
        <v>3.903472222</v>
      </c>
      <c r="BL130" s="1642" t="str">
        <f t="shared" ref="BL130:BL132" si="278">INT(BH130-BB130)&amp;" hari "&amp;HOUR(MOD(BH130-BB130,1))&amp;" jam "&amp;MINUTE(MOD(BH130-BB130,1))&amp;" menit "&amp;SECOND(MOD(BH130-BB130,1))</f>
        <v>3 hari 21 jam 41 menit 0</v>
      </c>
      <c r="BM130" s="1780">
        <v>45561.52777777778</v>
      </c>
      <c r="BN130" s="1780">
        <v>45564.819444444445</v>
      </c>
      <c r="BO130" s="1780">
        <v>45564.84722222222</v>
      </c>
      <c r="BP130" s="1780">
        <v>45565.46527777778</v>
      </c>
      <c r="BQ130" s="1645">
        <f t="shared" ref="BQ130:BQ132" si="279">BP130-BM130</f>
        <v>3.9375</v>
      </c>
      <c r="BR130" s="1642" t="str">
        <f t="shared" ref="BR130:BR132" si="280">INT(BP130-BM130)&amp;" hari "&amp;HOUR(MOD(BP130-BM130,1))&amp;" jam "&amp;MINUTE(MOD(BP130-BM130,1))&amp;" menit "&amp;SECOND(MOD(BP130-BM130,1))</f>
        <v>3 hari 22 jam 30 menit 0</v>
      </c>
      <c r="BS130" s="1645">
        <f t="shared" ref="BS130:BS132" si="281">BK130+BQ130</f>
        <v>7.840972222</v>
      </c>
      <c r="BT130" s="1642" t="str">
        <f t="shared" ref="BT130:BT132" si="282">INT(BS130)&amp;" hari "&amp;HOUR(MOD(BS130,1))&amp;" jam "&amp;MINUTE(MOD(BS130,1))&amp;" menit "&amp;SECOND(MOD(BS130,1))</f>
        <v>7 hari 20 jam 11 menit 0</v>
      </c>
      <c r="BU130" s="105">
        <v>2.5</v>
      </c>
      <c r="BV130" s="255">
        <f t="shared" ref="BV130:BV131" si="283">BU130*AW130</f>
        <v>75000000</v>
      </c>
      <c r="BW130" s="105" t="s">
        <v>2273</v>
      </c>
      <c r="BX130" s="105"/>
      <c r="BY130" s="274" t="s">
        <v>718</v>
      </c>
      <c r="BZ130" s="274"/>
      <c r="CA130" s="274"/>
      <c r="CB130" s="274"/>
      <c r="CC130" s="105">
        <v>8.20240917539053E14</v>
      </c>
      <c r="CD130" s="105" t="s">
        <v>2028</v>
      </c>
      <c r="CE130" s="1781" t="s">
        <v>2272</v>
      </c>
      <c r="CF130" s="105" t="s">
        <v>189</v>
      </c>
      <c r="CG130" s="105" t="s">
        <v>193</v>
      </c>
      <c r="CH130" s="105" t="s">
        <v>193</v>
      </c>
      <c r="CI130" s="105" t="s">
        <v>193</v>
      </c>
      <c r="CJ130" s="105" t="s">
        <v>193</v>
      </c>
      <c r="CK130" s="105" t="s">
        <v>193</v>
      </c>
      <c r="CL130" s="105" t="s">
        <v>193</v>
      </c>
      <c r="CM130" s="105" t="s">
        <v>193</v>
      </c>
      <c r="CN130" s="105" t="s">
        <v>193</v>
      </c>
      <c r="CO130" s="105" t="s">
        <v>193</v>
      </c>
      <c r="CP130" s="105"/>
      <c r="CQ130" s="105"/>
      <c r="CR130" s="105"/>
      <c r="CS130" s="105"/>
      <c r="CT130" s="105"/>
      <c r="CU130" s="105" t="s">
        <v>193</v>
      </c>
      <c r="CV130" s="105" t="s">
        <v>193</v>
      </c>
      <c r="CW130" s="105" t="s">
        <v>193</v>
      </c>
      <c r="CX130" s="104" t="s">
        <v>193</v>
      </c>
      <c r="CY130" s="104" t="s">
        <v>193</v>
      </c>
      <c r="CZ130" s="104" t="s">
        <v>193</v>
      </c>
      <c r="DA130" s="1588"/>
      <c r="DB130" s="1588"/>
      <c r="DC130" s="1588"/>
      <c r="DD130" s="1588"/>
      <c r="DE130" s="1588"/>
      <c r="DF130" s="1588"/>
      <c r="DG130" s="1588"/>
      <c r="DH130" s="1588"/>
      <c r="DI130" s="1588"/>
      <c r="DJ130" s="1588"/>
      <c r="DK130" s="1588"/>
      <c r="DL130" s="1588"/>
      <c r="DM130" s="1588"/>
      <c r="DN130" s="1588"/>
      <c r="DO130" s="1588"/>
      <c r="DP130" s="1588"/>
      <c r="DQ130" s="1588"/>
      <c r="DR130" s="1588"/>
      <c r="DS130" s="1588"/>
      <c r="DT130" s="1588"/>
      <c r="DU130" s="1588"/>
      <c r="DV130" s="1588"/>
      <c r="DW130" s="1588"/>
      <c r="DX130" s="1588"/>
      <c r="DY130" s="1588"/>
      <c r="DZ130" s="1588"/>
      <c r="EA130" s="1588"/>
      <c r="EB130" s="1588"/>
      <c r="EC130" s="1588"/>
      <c r="ED130" s="1588"/>
      <c r="EE130" s="1588"/>
      <c r="EF130" s="1588"/>
      <c r="EG130" s="1588"/>
      <c r="EH130" s="1588"/>
      <c r="EI130" s="1588"/>
      <c r="EJ130" s="1588"/>
      <c r="EK130" s="1588"/>
      <c r="EL130" s="1588"/>
      <c r="EM130" s="1588"/>
      <c r="EN130" s="1588"/>
      <c r="EO130" s="1588"/>
      <c r="EP130" s="1588"/>
      <c r="EQ130" s="1588"/>
      <c r="ER130" s="1588"/>
      <c r="ES130" s="1588"/>
      <c r="ET130" s="1588"/>
      <c r="EU130" s="1588"/>
      <c r="EV130" s="1588"/>
      <c r="EW130" s="1588"/>
      <c r="EX130" s="1588"/>
      <c r="EY130" s="1588"/>
      <c r="EZ130" s="1588"/>
      <c r="FA130" s="1588"/>
      <c r="FB130" s="1588"/>
      <c r="FC130" s="1588"/>
      <c r="FD130" s="1588"/>
      <c r="FE130" s="1588"/>
      <c r="FF130" s="1588"/>
      <c r="FG130" s="1588"/>
      <c r="FH130" s="1588"/>
      <c r="FI130" s="1588"/>
      <c r="FJ130" s="1588"/>
      <c r="FK130" s="1588"/>
      <c r="FL130" s="1588"/>
      <c r="FM130" s="1588"/>
      <c r="FN130" s="1588"/>
      <c r="FO130" s="1588"/>
      <c r="FP130" s="1588"/>
      <c r="FQ130" s="1588"/>
      <c r="FR130" s="1588"/>
      <c r="FS130" s="1588"/>
      <c r="FT130" s="1588"/>
      <c r="FU130" s="1588"/>
      <c r="FV130" s="1588"/>
      <c r="FW130" s="1588"/>
      <c r="FX130" s="1588"/>
      <c r="FY130" s="1588"/>
      <c r="FZ130" s="1588"/>
      <c r="GA130" s="1588"/>
      <c r="GB130" s="1588"/>
      <c r="GC130" s="1588"/>
      <c r="GD130" s="1588"/>
    </row>
    <row r="131" ht="15.75" hidden="1" customHeight="1">
      <c r="A131" s="54">
        <v>2.0</v>
      </c>
      <c r="B131" s="54" t="s">
        <v>1807</v>
      </c>
      <c r="C131" s="54" t="s">
        <v>8</v>
      </c>
      <c r="D131" s="1448" t="s">
        <v>2262</v>
      </c>
      <c r="E131" s="1448" t="s">
        <v>2263</v>
      </c>
      <c r="F131" s="105" t="s">
        <v>183</v>
      </c>
      <c r="G131" s="105" t="s">
        <v>2264</v>
      </c>
      <c r="H131" s="105" t="s">
        <v>2124</v>
      </c>
      <c r="I131" s="247" t="s">
        <v>1262</v>
      </c>
      <c r="J131" s="247" t="s">
        <v>2275</v>
      </c>
      <c r="K131" s="1862">
        <v>7600.0</v>
      </c>
      <c r="L131" s="320">
        <v>7602.255</v>
      </c>
      <c r="M131" s="247" t="s">
        <v>2266</v>
      </c>
      <c r="N131" s="105" t="s">
        <v>93</v>
      </c>
      <c r="O131" s="1864" t="s">
        <v>2276</v>
      </c>
      <c r="P131" s="1851">
        <v>45557.0</v>
      </c>
      <c r="Q131" s="105" t="s">
        <v>2953</v>
      </c>
      <c r="R131" s="105" t="s">
        <v>2268</v>
      </c>
      <c r="S131" s="1545" t="s">
        <v>2269</v>
      </c>
      <c r="T131" s="1448" t="s">
        <v>817</v>
      </c>
      <c r="U131" s="54" t="s">
        <v>883</v>
      </c>
      <c r="V131" s="54" t="s">
        <v>883</v>
      </c>
      <c r="W131" s="54" t="s">
        <v>884</v>
      </c>
      <c r="X131" s="1545" t="s">
        <v>142</v>
      </c>
      <c r="Y131" s="1069"/>
      <c r="Z131" s="54" t="s">
        <v>883</v>
      </c>
      <c r="AA131" s="54" t="s">
        <v>883</v>
      </c>
      <c r="AB131" s="54"/>
      <c r="AC131" s="100" t="s">
        <v>191</v>
      </c>
      <c r="AD131" s="360" t="s">
        <v>192</v>
      </c>
      <c r="AE131" s="360" t="s">
        <v>2270</v>
      </c>
      <c r="AF131" s="360" t="s">
        <v>2277</v>
      </c>
      <c r="AG131" s="1783">
        <v>0.5</v>
      </c>
      <c r="AH131" s="360" t="s">
        <v>2890</v>
      </c>
      <c r="AI131" s="360" t="s">
        <v>96</v>
      </c>
      <c r="AJ131" s="360" t="s">
        <v>96</v>
      </c>
      <c r="AK131" s="1069">
        <v>5.0209885E9</v>
      </c>
      <c r="AL131" s="1793">
        <v>45541.0</v>
      </c>
      <c r="AM131" s="1817">
        <v>45557.0</v>
      </c>
      <c r="AN131" s="1777">
        <f t="shared" si="271"/>
        <v>16</v>
      </c>
      <c r="AO131" s="1778" t="str">
        <f t="shared" ref="AO131:AP131" si="272">INT(AM131-AL131)&amp;" hari "&amp;HOUR(MOD(AM131-AL131,1))&amp;" jam "&amp;MINUTE(MOD(AM131-AL131,1))&amp;" menit "&amp;SECOND(MOD(AM131-AL131,1))</f>
        <v>16 hari 0 jam 0 menit 0</v>
      </c>
      <c r="AP131" s="1778" t="str">
        <f t="shared" si="272"/>
        <v>-45541 hari 0 jam 0 menit 0</v>
      </c>
      <c r="AQ131" s="1448" t="s">
        <v>540</v>
      </c>
      <c r="AR131" s="303" t="s">
        <v>2880</v>
      </c>
      <c r="AS131" s="303"/>
      <c r="AT131" s="303"/>
      <c r="AU131" s="255">
        <v>77500.0</v>
      </c>
      <c r="AV131" s="1415" t="s">
        <v>194</v>
      </c>
      <c r="AW131" s="303">
        <v>3.0E7</v>
      </c>
      <c r="AX131" s="1794"/>
      <c r="AY131" s="1795"/>
      <c r="AZ131" s="225"/>
      <c r="BA131" s="1780">
        <v>45549.0</v>
      </c>
      <c r="BB131" s="1780">
        <v>45555.70486111111</v>
      </c>
      <c r="BC131" s="1780">
        <v>45556.65972222222</v>
      </c>
      <c r="BD131" s="1780">
        <v>45556.958333333336</v>
      </c>
      <c r="BE131" s="1780">
        <v>45557.586805555555</v>
      </c>
      <c r="BF131" s="1645">
        <f t="shared" si="273"/>
        <v>1.881944444</v>
      </c>
      <c r="BG131" s="1642" t="str">
        <f t="shared" si="274"/>
        <v>1 hari 21 jam 10 menit 0</v>
      </c>
      <c r="BH131" s="1780">
        <v>45558.68263888889</v>
      </c>
      <c r="BI131" s="1645">
        <f t="shared" si="275"/>
        <v>1.095833333</v>
      </c>
      <c r="BJ131" s="1642" t="str">
        <f t="shared" si="276"/>
        <v>1 hari 2 jam 18 menit 0</v>
      </c>
      <c r="BK131" s="1645">
        <f t="shared" si="277"/>
        <v>2.977777778</v>
      </c>
      <c r="BL131" s="1642" t="str">
        <f t="shared" si="278"/>
        <v>2 hari 23 jam 28 menit 0</v>
      </c>
      <c r="BM131" s="1780">
        <v>45562.368055555555</v>
      </c>
      <c r="BN131" s="1780">
        <v>45565.42361111111</v>
      </c>
      <c r="BO131" s="1780">
        <v>45565.493055555555</v>
      </c>
      <c r="BP131" s="1780">
        <v>45566.25</v>
      </c>
      <c r="BQ131" s="1645">
        <f t="shared" si="279"/>
        <v>3.881944444</v>
      </c>
      <c r="BR131" s="1642" t="str">
        <f t="shared" si="280"/>
        <v>3 hari 21 jam 10 menit 0</v>
      </c>
      <c r="BS131" s="1645">
        <f t="shared" si="281"/>
        <v>6.859722222</v>
      </c>
      <c r="BT131" s="1642" t="str">
        <f t="shared" si="282"/>
        <v>6 hari 20 jam 38 menit 0</v>
      </c>
      <c r="BU131" s="105">
        <v>1.5</v>
      </c>
      <c r="BV131" s="255">
        <f t="shared" si="283"/>
        <v>45000000</v>
      </c>
      <c r="BW131" s="105" t="s">
        <v>2278</v>
      </c>
      <c r="BX131" s="105"/>
      <c r="BY131" s="274" t="s">
        <v>718</v>
      </c>
      <c r="BZ131" s="274"/>
      <c r="CA131" s="274"/>
      <c r="CB131" s="274"/>
      <c r="CC131" s="105">
        <v>8.20240917552328E14</v>
      </c>
      <c r="CD131" s="105" t="s">
        <v>2028</v>
      </c>
      <c r="CE131" s="1781" t="s">
        <v>2272</v>
      </c>
      <c r="CF131" s="105" t="s">
        <v>189</v>
      </c>
      <c r="CG131" s="447" t="s">
        <v>193</v>
      </c>
      <c r="CH131" s="105" t="s">
        <v>193</v>
      </c>
      <c r="CI131" s="105" t="s">
        <v>193</v>
      </c>
      <c r="CJ131" s="105" t="s">
        <v>193</v>
      </c>
      <c r="CK131" s="105" t="s">
        <v>193</v>
      </c>
      <c r="CL131" s="105" t="s">
        <v>193</v>
      </c>
      <c r="CM131" s="105" t="s">
        <v>193</v>
      </c>
      <c r="CN131" s="105" t="s">
        <v>193</v>
      </c>
      <c r="CO131" s="105" t="s">
        <v>193</v>
      </c>
      <c r="CP131" s="105"/>
      <c r="CQ131" s="105"/>
      <c r="CR131" s="105"/>
      <c r="CS131" s="105"/>
      <c r="CT131" s="105"/>
      <c r="CU131" s="105" t="s">
        <v>193</v>
      </c>
      <c r="CV131" s="105" t="s">
        <v>193</v>
      </c>
      <c r="CW131" s="105" t="s">
        <v>193</v>
      </c>
      <c r="CX131" s="104" t="s">
        <v>193</v>
      </c>
      <c r="CY131" s="104" t="s">
        <v>193</v>
      </c>
      <c r="CZ131" s="104" t="s">
        <v>193</v>
      </c>
      <c r="DA131" s="1588"/>
      <c r="DB131" s="1588"/>
      <c r="DC131" s="1588"/>
      <c r="DD131" s="1588"/>
      <c r="DE131" s="1588"/>
      <c r="DF131" s="1588"/>
      <c r="DG131" s="1588"/>
      <c r="DH131" s="1588"/>
      <c r="DI131" s="1588"/>
      <c r="DJ131" s="1588"/>
      <c r="DK131" s="1588"/>
      <c r="DL131" s="1588"/>
      <c r="DM131" s="1588"/>
      <c r="DN131" s="1588"/>
      <c r="DO131" s="1588"/>
      <c r="DP131" s="1588"/>
      <c r="DQ131" s="1588"/>
      <c r="DR131" s="1588"/>
      <c r="DS131" s="1588"/>
      <c r="DT131" s="1588"/>
      <c r="DU131" s="1588"/>
      <c r="DV131" s="1588"/>
      <c r="DW131" s="1588"/>
      <c r="DX131" s="1588"/>
      <c r="DY131" s="1588"/>
      <c r="DZ131" s="1588"/>
      <c r="EA131" s="1588"/>
      <c r="EB131" s="1588"/>
      <c r="EC131" s="1588"/>
      <c r="ED131" s="1588"/>
      <c r="EE131" s="1588"/>
      <c r="EF131" s="1588"/>
      <c r="EG131" s="1588"/>
      <c r="EH131" s="1588"/>
      <c r="EI131" s="1588"/>
      <c r="EJ131" s="1588"/>
      <c r="EK131" s="1588"/>
      <c r="EL131" s="1588"/>
      <c r="EM131" s="1588"/>
      <c r="EN131" s="1588"/>
      <c r="EO131" s="1588"/>
      <c r="EP131" s="1588"/>
      <c r="EQ131" s="1588"/>
      <c r="ER131" s="1588"/>
      <c r="ES131" s="1588"/>
      <c r="ET131" s="1588"/>
      <c r="EU131" s="1588"/>
      <c r="EV131" s="1588"/>
      <c r="EW131" s="1588"/>
      <c r="EX131" s="1588"/>
      <c r="EY131" s="1588"/>
      <c r="EZ131" s="1588"/>
      <c r="FA131" s="1588"/>
      <c r="FB131" s="1588"/>
      <c r="FC131" s="1588"/>
      <c r="FD131" s="1588"/>
      <c r="FE131" s="1588"/>
      <c r="FF131" s="1588"/>
      <c r="FG131" s="1588"/>
      <c r="FH131" s="1588"/>
      <c r="FI131" s="1588"/>
      <c r="FJ131" s="1588"/>
      <c r="FK131" s="1588"/>
      <c r="FL131" s="1588"/>
      <c r="FM131" s="1588"/>
      <c r="FN131" s="1588"/>
      <c r="FO131" s="1588"/>
      <c r="FP131" s="1588"/>
      <c r="FQ131" s="1588"/>
      <c r="FR131" s="1588"/>
      <c r="FS131" s="1588"/>
      <c r="FT131" s="1588"/>
      <c r="FU131" s="1588"/>
      <c r="FV131" s="1588"/>
      <c r="FW131" s="1588"/>
      <c r="FX131" s="1588"/>
      <c r="FY131" s="1588"/>
      <c r="FZ131" s="1588"/>
      <c r="GA131" s="1588"/>
      <c r="GB131" s="1588"/>
      <c r="GC131" s="1588"/>
      <c r="GD131" s="1588"/>
    </row>
    <row r="132" ht="15.75" hidden="1" customHeight="1">
      <c r="A132" s="54">
        <v>3.0</v>
      </c>
      <c r="B132" s="54" t="s">
        <v>1807</v>
      </c>
      <c r="C132" s="54" t="s">
        <v>8</v>
      </c>
      <c r="D132" s="1448" t="s">
        <v>2262</v>
      </c>
      <c r="E132" s="1448" t="s">
        <v>2263</v>
      </c>
      <c r="F132" s="105" t="s">
        <v>183</v>
      </c>
      <c r="G132" s="105" t="s">
        <v>2264</v>
      </c>
      <c r="H132" s="105" t="s">
        <v>2124</v>
      </c>
      <c r="I132" s="247" t="s">
        <v>1269</v>
      </c>
      <c r="J132" s="247" t="s">
        <v>2280</v>
      </c>
      <c r="K132" s="1862">
        <v>6000.0</v>
      </c>
      <c r="L132" s="320">
        <v>6006.645</v>
      </c>
      <c r="M132" s="105" t="s">
        <v>1815</v>
      </c>
      <c r="N132" s="105" t="s">
        <v>93</v>
      </c>
      <c r="O132" s="105" t="s">
        <v>2281</v>
      </c>
      <c r="P132" s="1851">
        <v>45564.0</v>
      </c>
      <c r="Q132" s="105" t="s">
        <v>2953</v>
      </c>
      <c r="R132" s="105" t="s">
        <v>2268</v>
      </c>
      <c r="S132" s="1545" t="s">
        <v>2269</v>
      </c>
      <c r="T132" s="1448" t="s">
        <v>817</v>
      </c>
      <c r="U132" s="54" t="s">
        <v>883</v>
      </c>
      <c r="V132" s="54" t="s">
        <v>883</v>
      </c>
      <c r="W132" s="54" t="s">
        <v>884</v>
      </c>
      <c r="X132" s="1545" t="s">
        <v>142</v>
      </c>
      <c r="Y132" s="1069"/>
      <c r="Z132" s="54" t="s">
        <v>883</v>
      </c>
      <c r="AA132" s="54" t="s">
        <v>883</v>
      </c>
      <c r="AB132" s="54"/>
      <c r="AC132" s="100" t="s">
        <v>191</v>
      </c>
      <c r="AD132" s="360" t="s">
        <v>192</v>
      </c>
      <c r="AE132" s="360" t="s">
        <v>2270</v>
      </c>
      <c r="AF132" s="360" t="s">
        <v>2282</v>
      </c>
      <c r="AG132" s="1783">
        <v>0.5</v>
      </c>
      <c r="AH132" s="360" t="s">
        <v>2890</v>
      </c>
      <c r="AI132" s="360" t="s">
        <v>96</v>
      </c>
      <c r="AJ132" s="360" t="s">
        <v>96</v>
      </c>
      <c r="AK132" s="1069">
        <v>5.0209885E9</v>
      </c>
      <c r="AL132" s="1793">
        <v>45541.0</v>
      </c>
      <c r="AM132" s="1817">
        <v>45564.0</v>
      </c>
      <c r="AN132" s="1777">
        <f t="shared" si="271"/>
        <v>23</v>
      </c>
      <c r="AO132" s="1778" t="str">
        <f t="shared" ref="AO132:AP132" si="284">INT(AM132-AL132)&amp;" hari "&amp;HOUR(MOD(AM132-AL132,1))&amp;" jam "&amp;MINUTE(MOD(AM132-AL132,1))&amp;" menit "&amp;SECOND(MOD(AM132-AL132,1))</f>
        <v>23 hari 0 jam 0 menit 0</v>
      </c>
      <c r="AP132" s="1778" t="str">
        <f t="shared" si="284"/>
        <v>-45541 hari 0 jam 0 menit 0</v>
      </c>
      <c r="AQ132" s="1448" t="s">
        <v>540</v>
      </c>
      <c r="AR132" s="303" t="s">
        <v>2880</v>
      </c>
      <c r="AS132" s="303"/>
      <c r="AT132" s="303"/>
      <c r="AU132" s="255">
        <v>77500.0</v>
      </c>
      <c r="AV132" s="1415" t="s">
        <v>194</v>
      </c>
      <c r="AW132" s="303">
        <v>3.0E7</v>
      </c>
      <c r="AX132" s="1794"/>
      <c r="AY132" s="1795"/>
      <c r="AZ132" s="223"/>
      <c r="BA132" s="1780">
        <v>45558.0</v>
      </c>
      <c r="BB132" s="1780">
        <v>45562.479166666664</v>
      </c>
      <c r="BC132" s="1780">
        <v>45563.77777777778</v>
      </c>
      <c r="BD132" s="1780">
        <v>45564.041666666664</v>
      </c>
      <c r="BE132" s="1780">
        <v>45564.458333333336</v>
      </c>
      <c r="BF132" s="1645">
        <f t="shared" si="273"/>
        <v>1.979166667</v>
      </c>
      <c r="BG132" s="1642" t="str">
        <f t="shared" si="274"/>
        <v>1 hari 23 jam 30 menit 0</v>
      </c>
      <c r="BH132" s="1780">
        <v>45564.81527777778</v>
      </c>
      <c r="BI132" s="1645">
        <f t="shared" si="275"/>
        <v>0.3569444444</v>
      </c>
      <c r="BJ132" s="1642" t="str">
        <f t="shared" si="276"/>
        <v>0 hari 8 jam 34 menit 0</v>
      </c>
      <c r="BK132" s="1645">
        <f t="shared" si="277"/>
        <v>2.336111111</v>
      </c>
      <c r="BL132" s="1642" t="str">
        <f t="shared" si="278"/>
        <v>2 hari 8 jam 4 menit 0</v>
      </c>
      <c r="BM132" s="1780">
        <v>45566.395833333336</v>
      </c>
      <c r="BN132" s="1780">
        <v>45566.395833333336</v>
      </c>
      <c r="BO132" s="1780">
        <v>45566.42361111111</v>
      </c>
      <c r="BP132" s="1780">
        <v>45566.947916666664</v>
      </c>
      <c r="BQ132" s="1645">
        <f t="shared" si="279"/>
        <v>0.5520833333</v>
      </c>
      <c r="BR132" s="1642" t="str">
        <f t="shared" si="280"/>
        <v>0 hari 13 jam 15 menit 0</v>
      </c>
      <c r="BS132" s="1645">
        <f t="shared" si="281"/>
        <v>2.888194444</v>
      </c>
      <c r="BT132" s="1642" t="str">
        <f t="shared" si="282"/>
        <v>2 hari 21 jam 19 menit 0</v>
      </c>
      <c r="BU132" s="1642"/>
      <c r="BV132" s="1642"/>
      <c r="BW132" s="1642"/>
      <c r="BX132" s="1642"/>
      <c r="BY132" s="1852" t="s">
        <v>359</v>
      </c>
      <c r="BZ132" s="1619"/>
      <c r="CA132" s="1619"/>
      <c r="CB132" s="1619"/>
      <c r="CC132" s="105">
        <v>8.20240923256597E14</v>
      </c>
      <c r="CD132" s="105" t="s">
        <v>2067</v>
      </c>
      <c r="CE132" s="1781" t="s">
        <v>2283</v>
      </c>
      <c r="CF132" s="105" t="s">
        <v>189</v>
      </c>
      <c r="CG132" s="447" t="s">
        <v>193</v>
      </c>
      <c r="CH132" s="105" t="s">
        <v>193</v>
      </c>
      <c r="CI132" s="105" t="s">
        <v>193</v>
      </c>
      <c r="CJ132" s="105" t="s">
        <v>193</v>
      </c>
      <c r="CK132" s="105" t="s">
        <v>193</v>
      </c>
      <c r="CL132" s="105" t="s">
        <v>193</v>
      </c>
      <c r="CM132" s="105" t="s">
        <v>193</v>
      </c>
      <c r="CN132" s="105" t="s">
        <v>193</v>
      </c>
      <c r="CO132" s="105" t="s">
        <v>193</v>
      </c>
      <c r="CP132" s="105"/>
      <c r="CQ132" s="105"/>
      <c r="CR132" s="105"/>
      <c r="CS132" s="105"/>
      <c r="CT132" s="105"/>
      <c r="CU132" s="105" t="s">
        <v>193</v>
      </c>
      <c r="CV132" s="105" t="s">
        <v>193</v>
      </c>
      <c r="CW132" s="105" t="s">
        <v>193</v>
      </c>
      <c r="CX132" s="104" t="s">
        <v>193</v>
      </c>
      <c r="CY132" s="104" t="s">
        <v>193</v>
      </c>
      <c r="CZ132" s="104" t="s">
        <v>193</v>
      </c>
      <c r="DA132" s="1588"/>
      <c r="DB132" s="1588"/>
      <c r="DC132" s="1588"/>
      <c r="DD132" s="1588"/>
      <c r="DE132" s="1588"/>
      <c r="DF132" s="1588"/>
      <c r="DG132" s="1588"/>
      <c r="DH132" s="1588"/>
      <c r="DI132" s="1588"/>
      <c r="DJ132" s="1588"/>
      <c r="DK132" s="1588"/>
      <c r="DL132" s="1588"/>
      <c r="DM132" s="1588"/>
      <c r="DN132" s="1588"/>
      <c r="DO132" s="1588"/>
      <c r="DP132" s="1588"/>
      <c r="DQ132" s="1588"/>
      <c r="DR132" s="1588"/>
      <c r="DS132" s="1588"/>
      <c r="DT132" s="1588"/>
      <c r="DU132" s="1588"/>
      <c r="DV132" s="1588"/>
      <c r="DW132" s="1588"/>
      <c r="DX132" s="1588"/>
      <c r="DY132" s="1588"/>
      <c r="DZ132" s="1588"/>
      <c r="EA132" s="1588"/>
      <c r="EB132" s="1588"/>
      <c r="EC132" s="1588"/>
      <c r="ED132" s="1588"/>
      <c r="EE132" s="1588"/>
      <c r="EF132" s="1588"/>
      <c r="EG132" s="1588"/>
      <c r="EH132" s="1588"/>
      <c r="EI132" s="1588"/>
      <c r="EJ132" s="1588"/>
      <c r="EK132" s="1588"/>
      <c r="EL132" s="1588"/>
      <c r="EM132" s="1588"/>
      <c r="EN132" s="1588"/>
      <c r="EO132" s="1588"/>
      <c r="EP132" s="1588"/>
      <c r="EQ132" s="1588"/>
      <c r="ER132" s="1588"/>
      <c r="ES132" s="1588"/>
      <c r="ET132" s="1588"/>
      <c r="EU132" s="1588"/>
      <c r="EV132" s="1588"/>
      <c r="EW132" s="1588"/>
      <c r="EX132" s="1588"/>
      <c r="EY132" s="1588"/>
      <c r="EZ132" s="1588"/>
      <c r="FA132" s="1588"/>
      <c r="FB132" s="1588"/>
      <c r="FC132" s="1588"/>
      <c r="FD132" s="1588"/>
      <c r="FE132" s="1588"/>
      <c r="FF132" s="1588"/>
      <c r="FG132" s="1588"/>
      <c r="FH132" s="1588"/>
      <c r="FI132" s="1588"/>
      <c r="FJ132" s="1588"/>
      <c r="FK132" s="1588"/>
      <c r="FL132" s="1588"/>
      <c r="FM132" s="1588"/>
      <c r="FN132" s="1588"/>
      <c r="FO132" s="1588"/>
      <c r="FP132" s="1588"/>
      <c r="FQ132" s="1588"/>
      <c r="FR132" s="1588"/>
      <c r="FS132" s="1588"/>
      <c r="FT132" s="1588"/>
      <c r="FU132" s="1588"/>
      <c r="FV132" s="1588"/>
      <c r="FW132" s="1588"/>
      <c r="FX132" s="1588"/>
      <c r="FY132" s="1588"/>
      <c r="FZ132" s="1588"/>
      <c r="GA132" s="1588"/>
      <c r="GB132" s="1588"/>
      <c r="GC132" s="1588"/>
      <c r="GD132" s="1588"/>
    </row>
    <row r="133" ht="15.75" hidden="1" customHeight="1">
      <c r="A133" s="280"/>
      <c r="B133" s="280"/>
      <c r="C133" s="280"/>
      <c r="D133" s="282"/>
      <c r="E133" s="283"/>
      <c r="F133" s="283"/>
      <c r="G133" s="283"/>
      <c r="H133" s="283"/>
      <c r="I133" s="283"/>
      <c r="J133" s="544" t="s">
        <v>111</v>
      </c>
      <c r="K133" s="285">
        <f t="shared" ref="K133:L133" si="285">SUM(K130:K132)</f>
        <v>21400</v>
      </c>
      <c r="L133" s="286">
        <f t="shared" si="285"/>
        <v>21408.972</v>
      </c>
      <c r="M133" s="283"/>
      <c r="N133" s="283"/>
      <c r="O133" s="280"/>
      <c r="P133" s="283"/>
      <c r="Q133" s="1554"/>
      <c r="R133" s="283"/>
      <c r="S133" s="289"/>
      <c r="T133" s="289"/>
      <c r="U133" s="280"/>
      <c r="V133" s="280"/>
      <c r="W133" s="280"/>
      <c r="X133" s="280"/>
      <c r="Y133" s="280"/>
      <c r="Z133" s="280"/>
      <c r="AA133" s="280"/>
      <c r="AB133" s="280"/>
      <c r="AC133" s="289"/>
      <c r="AD133" s="280"/>
      <c r="AE133" s="280"/>
      <c r="AF133" s="280"/>
      <c r="AG133" s="280"/>
      <c r="AH133" s="280"/>
      <c r="AI133" s="280"/>
      <c r="AJ133" s="280"/>
      <c r="AK133" s="280"/>
      <c r="AL133" s="280"/>
      <c r="AM133" s="280"/>
      <c r="AN133" s="280"/>
      <c r="AO133" s="280"/>
      <c r="AP133" s="280"/>
      <c r="AQ133" s="283"/>
      <c r="AR133" s="292"/>
      <c r="AS133" s="292"/>
      <c r="AT133" s="292"/>
      <c r="AU133" s="292"/>
      <c r="AV133" s="293"/>
      <c r="AW133" s="292"/>
      <c r="AX133" s="285"/>
      <c r="AY133" s="288"/>
      <c r="AZ133" s="292"/>
      <c r="BA133" s="292"/>
      <c r="BB133" s="1780"/>
      <c r="BC133" s="1780"/>
      <c r="BD133" s="1780"/>
      <c r="BE133" s="1780"/>
      <c r="BF133" s="293"/>
      <c r="BG133" s="292"/>
      <c r="BH133" s="1780"/>
      <c r="BI133" s="1792"/>
      <c r="BJ133" s="1792"/>
      <c r="BK133" s="292"/>
      <c r="BL133" s="1792"/>
      <c r="BM133" s="292"/>
      <c r="BN133" s="292"/>
      <c r="BO133" s="292"/>
      <c r="BP133" s="292"/>
      <c r="BQ133" s="292"/>
      <c r="BR133" s="292"/>
      <c r="BS133" s="292"/>
      <c r="BT133" s="292"/>
      <c r="BU133" s="292"/>
      <c r="BV133" s="292"/>
      <c r="BW133" s="292"/>
      <c r="BX133" s="292"/>
      <c r="BY133" s="292"/>
      <c r="BZ133" s="292"/>
      <c r="CA133" s="292"/>
      <c r="CB133" s="292"/>
      <c r="CC133" s="280"/>
      <c r="CD133" s="289"/>
      <c r="CE133" s="280"/>
      <c r="CF133" s="280"/>
      <c r="CG133" s="289"/>
      <c r="CH133" s="289"/>
      <c r="CI133" s="289"/>
      <c r="CJ133" s="280"/>
      <c r="CK133" s="289"/>
      <c r="CL133" s="289"/>
      <c r="CM133" s="289"/>
      <c r="CN133" s="289"/>
      <c r="CO133" s="280"/>
      <c r="CP133" s="289"/>
      <c r="CQ133" s="289"/>
      <c r="CR133" s="289"/>
      <c r="CS133" s="280"/>
      <c r="CT133" s="289"/>
      <c r="CU133" s="289"/>
      <c r="CV133" s="289"/>
      <c r="CW133" s="280"/>
      <c r="CX133" s="280"/>
      <c r="CY133" s="280"/>
      <c r="CZ133" s="280"/>
      <c r="DA133" s="1588"/>
      <c r="DB133" s="1588"/>
      <c r="DC133" s="1588"/>
      <c r="DD133" s="1588"/>
      <c r="DE133" s="1588"/>
      <c r="DF133" s="1588"/>
      <c r="DG133" s="1588"/>
      <c r="DH133" s="1588"/>
      <c r="DI133" s="1588"/>
      <c r="DJ133" s="1588"/>
      <c r="DK133" s="1588"/>
      <c r="DL133" s="1588"/>
      <c r="DM133" s="1588"/>
      <c r="DN133" s="1588"/>
      <c r="DO133" s="1588"/>
      <c r="DP133" s="1588"/>
      <c r="DQ133" s="1588"/>
      <c r="DR133" s="1588"/>
      <c r="DS133" s="1588"/>
      <c r="DT133" s="1588"/>
      <c r="DU133" s="1588"/>
      <c r="DV133" s="1588"/>
      <c r="DW133" s="1588"/>
      <c r="DX133" s="1588"/>
      <c r="DY133" s="1588"/>
      <c r="DZ133" s="1588"/>
      <c r="EA133" s="1588"/>
      <c r="EB133" s="1588"/>
      <c r="EC133" s="1588"/>
      <c r="ED133" s="1588"/>
      <c r="EE133" s="1588"/>
      <c r="EF133" s="1588"/>
      <c r="EG133" s="1588"/>
      <c r="EH133" s="1588"/>
      <c r="EI133" s="1588"/>
      <c r="EJ133" s="1588"/>
      <c r="EK133" s="1588"/>
      <c r="EL133" s="1588"/>
      <c r="EM133" s="1588"/>
      <c r="EN133" s="1588"/>
      <c r="EO133" s="1588"/>
      <c r="EP133" s="1588"/>
      <c r="EQ133" s="1588"/>
      <c r="ER133" s="1588"/>
      <c r="ES133" s="1588"/>
      <c r="ET133" s="1588"/>
      <c r="EU133" s="1588"/>
      <c r="EV133" s="1588"/>
      <c r="EW133" s="1588"/>
      <c r="EX133" s="1588"/>
      <c r="EY133" s="1588"/>
      <c r="EZ133" s="1588"/>
      <c r="FA133" s="1588"/>
      <c r="FB133" s="1588"/>
      <c r="FC133" s="1588"/>
      <c r="FD133" s="1588"/>
      <c r="FE133" s="1588"/>
      <c r="FF133" s="1588"/>
      <c r="FG133" s="1588"/>
      <c r="FH133" s="1588"/>
      <c r="FI133" s="1588"/>
      <c r="FJ133" s="1588"/>
      <c r="FK133" s="1588"/>
      <c r="FL133" s="1588"/>
      <c r="FM133" s="1588"/>
      <c r="FN133" s="1588"/>
      <c r="FO133" s="1588"/>
      <c r="FP133" s="1588"/>
      <c r="FQ133" s="1588"/>
      <c r="FR133" s="1588"/>
      <c r="FS133" s="1588"/>
      <c r="FT133" s="1588"/>
      <c r="FU133" s="1588"/>
      <c r="FV133" s="1588"/>
      <c r="FW133" s="1588"/>
      <c r="FX133" s="1588"/>
      <c r="FY133" s="1588"/>
      <c r="FZ133" s="1588"/>
      <c r="GA133" s="1588"/>
      <c r="GB133" s="1588"/>
      <c r="GC133" s="1588"/>
      <c r="GD133" s="1588"/>
    </row>
    <row r="134" ht="15.75" hidden="1" customHeight="1">
      <c r="A134" s="54">
        <v>1.0</v>
      </c>
      <c r="B134" s="54" t="s">
        <v>1807</v>
      </c>
      <c r="C134" s="1545" t="s">
        <v>6</v>
      </c>
      <c r="D134" s="247" t="s">
        <v>2965</v>
      </c>
      <c r="E134" s="103" t="s">
        <v>1768</v>
      </c>
      <c r="F134" s="247" t="s">
        <v>2285</v>
      </c>
      <c r="G134" s="105" t="s">
        <v>330</v>
      </c>
      <c r="H134" s="247" t="s">
        <v>2241</v>
      </c>
      <c r="I134" s="247" t="s">
        <v>2286</v>
      </c>
      <c r="J134" s="105" t="s">
        <v>2287</v>
      </c>
      <c r="K134" s="319">
        <v>7300.0</v>
      </c>
      <c r="L134" s="320">
        <v>6994.733</v>
      </c>
      <c r="M134" s="105" t="s">
        <v>1815</v>
      </c>
      <c r="N134" s="105" t="s">
        <v>93</v>
      </c>
      <c r="O134" s="105" t="s">
        <v>2288</v>
      </c>
      <c r="P134" s="1775">
        <v>45575.0</v>
      </c>
      <c r="Q134" s="105" t="s">
        <v>2964</v>
      </c>
      <c r="R134" s="105" t="s">
        <v>1825</v>
      </c>
      <c r="S134" s="54" t="s">
        <v>2245</v>
      </c>
      <c r="T134" s="1448" t="s">
        <v>817</v>
      </c>
      <c r="U134" s="54" t="s">
        <v>883</v>
      </c>
      <c r="V134" s="54" t="s">
        <v>883</v>
      </c>
      <c r="W134" s="54" t="s">
        <v>884</v>
      </c>
      <c r="X134" s="1545" t="s">
        <v>142</v>
      </c>
      <c r="Y134" s="255"/>
      <c r="Z134" s="54" t="s">
        <v>883</v>
      </c>
      <c r="AA134" s="54" t="s">
        <v>883</v>
      </c>
      <c r="AB134" s="54"/>
      <c r="AC134" s="54" t="s">
        <v>191</v>
      </c>
      <c r="AD134" s="360" t="s">
        <v>192</v>
      </c>
      <c r="AE134" s="1865" t="s">
        <v>2966</v>
      </c>
      <c r="AF134" s="1865">
        <v>557653.758066</v>
      </c>
      <c r="AG134" s="1866">
        <v>0.5</v>
      </c>
      <c r="AH134" s="1866">
        <v>0.4</v>
      </c>
      <c r="AI134" s="1866">
        <v>0.1</v>
      </c>
      <c r="AJ134" s="360" t="s">
        <v>96</v>
      </c>
      <c r="AK134" s="1069">
        <v>2.086053001E9</v>
      </c>
      <c r="AL134" s="1817">
        <v>45576.0</v>
      </c>
      <c r="AM134" s="1817">
        <v>45575.0</v>
      </c>
      <c r="AN134" s="1777">
        <f t="shared" ref="AN134:AN136" si="287">IF(AM134-AL134&lt;0,0,AM134-AL134)</f>
        <v>0</v>
      </c>
      <c r="AO134" s="1778" t="str">
        <f t="shared" ref="AO134:AP134" si="286">INT(AM134-AL134)&amp;" hari "&amp;HOUR(MOD(AM134-AL134,1))&amp;" jam "&amp;MINUTE(MOD(AM134-AL134,1))&amp;" menit "&amp;SECOND(MOD(AM134-AL134,1))</f>
        <v>-1 hari 0 jam 0 menit 0</v>
      </c>
      <c r="AP134" s="1778" t="str">
        <f t="shared" si="286"/>
        <v>-45575 hari 0 jam 0 menit 0</v>
      </c>
      <c r="AQ134" s="1448" t="s">
        <v>2197</v>
      </c>
      <c r="AR134" s="303" t="s">
        <v>2880</v>
      </c>
      <c r="AS134" s="303"/>
      <c r="AT134" s="303"/>
      <c r="AU134" s="255">
        <v>45000.0</v>
      </c>
      <c r="AV134" s="1415" t="s">
        <v>194</v>
      </c>
      <c r="AW134" s="303">
        <v>3.0E7</v>
      </c>
      <c r="AX134" s="105"/>
      <c r="AY134" s="1795"/>
      <c r="AZ134" s="274"/>
      <c r="BA134" s="1780">
        <v>45568.0</v>
      </c>
      <c r="BB134" s="1780">
        <v>45571.0</v>
      </c>
      <c r="BC134" s="1780">
        <v>45575.104166666664</v>
      </c>
      <c r="BD134" s="1780">
        <v>45575.12152777778</v>
      </c>
      <c r="BE134" s="1780">
        <v>45575.854166666664</v>
      </c>
      <c r="BF134" s="1645">
        <f t="shared" ref="BF134:BF140" si="289">BE134-BB134</f>
        <v>4.854166667</v>
      </c>
      <c r="BG134" s="1642" t="str">
        <f t="shared" ref="BG134:BG140" si="290">INT(BE134-BB134)&amp;" hari "&amp;HOUR(MOD(BE134-BB134,1))&amp;" jam "&amp;MINUTE(MOD(BE134-BB134,1))&amp;" menit "&amp;SECOND(MOD(BE134-BB134,1))</f>
        <v>4 hari 20 jam 30 menit 0</v>
      </c>
      <c r="BH134" s="1780">
        <v>45575.96805555555</v>
      </c>
      <c r="BI134" s="1645">
        <f t="shared" ref="BI134:BI140" si="291">BH134-BE134</f>
        <v>0.1138888889</v>
      </c>
      <c r="BJ134" s="1642" t="str">
        <f t="shared" ref="BJ134:BJ140" si="292">INT(BH134-BE134)&amp;" hari "&amp;HOUR(MOD(BH134-BE134,1))&amp;" jam "&amp;MINUTE(MOD(BH134-BE134,1))&amp;" menit "&amp;SECOND(MOD(BH134-BE134,1))</f>
        <v>0 hari 2 jam 44 menit 0</v>
      </c>
      <c r="BK134" s="1645">
        <f t="shared" ref="BK134:BK140" si="293">BH134-BB134</f>
        <v>4.968055556</v>
      </c>
      <c r="BL134" s="1642" t="str">
        <f t="shared" ref="BL134:BL140" si="294">INT(BH134-BB134)&amp;" hari "&amp;HOUR(MOD(BH134-BB134,1))&amp;" jam "&amp;MINUTE(MOD(BH134-BB134,1))&amp;" menit "&amp;SECOND(MOD(BH134-BB134,1))</f>
        <v>4 hari 23 jam 14 menit 0</v>
      </c>
      <c r="BM134" s="1780">
        <v>45577.125</v>
      </c>
      <c r="BN134" s="1780">
        <v>45577.197916666664</v>
      </c>
      <c r="BO134" s="1780">
        <v>45577.21527777778</v>
      </c>
      <c r="BP134" s="1780">
        <v>45577.79861111111</v>
      </c>
      <c r="BQ134" s="1645">
        <f t="shared" ref="BQ134:BQ136" si="295">BP134-BM134</f>
        <v>0.6736111111</v>
      </c>
      <c r="BR134" s="1642" t="str">
        <f t="shared" ref="BR134:BR136" si="296">INT(BP134-BM134)&amp;" hari "&amp;HOUR(MOD(BP134-BM134,1))&amp;" jam "&amp;MINUTE(MOD(BP134-BM134,1))&amp;" menit "&amp;SECOND(MOD(BP134-BM134,1))</f>
        <v>0 hari 16 jam 10 menit 0</v>
      </c>
      <c r="BS134" s="1645">
        <f t="shared" ref="BS134:BS136" si="297">BK134+BQ134</f>
        <v>5.641666667</v>
      </c>
      <c r="BT134" s="1642" t="str">
        <f t="shared" ref="BT134:BT136" si="298">INT(BS134)&amp;" hari "&amp;HOUR(MOD(BS134,1))&amp;" jam "&amp;MINUTE(MOD(BS134,1))&amp;" menit "&amp;SECOND(MOD(BS134,1))</f>
        <v>5 hari 15 jam 24 menit 0</v>
      </c>
      <c r="BU134" s="274"/>
      <c r="BV134" s="274"/>
      <c r="BW134" s="274"/>
      <c r="BX134" s="274"/>
      <c r="BY134" s="274"/>
      <c r="BZ134" s="274"/>
      <c r="CA134" s="274"/>
      <c r="CB134" s="274"/>
      <c r="CC134" s="105">
        <v>8.20241010704981E14</v>
      </c>
      <c r="CD134" s="323">
        <v>7000.0</v>
      </c>
      <c r="CE134" s="486" t="s">
        <v>2289</v>
      </c>
      <c r="CF134" s="105" t="s">
        <v>1224</v>
      </c>
      <c r="CG134" s="447" t="s">
        <v>193</v>
      </c>
      <c r="CH134" s="447" t="s">
        <v>193</v>
      </c>
      <c r="CI134" s="447" t="s">
        <v>193</v>
      </c>
      <c r="CJ134" s="447" t="s">
        <v>193</v>
      </c>
      <c r="CK134" s="447" t="s">
        <v>193</v>
      </c>
      <c r="CL134" s="447" t="s">
        <v>193</v>
      </c>
      <c r="CM134" s="447" t="s">
        <v>193</v>
      </c>
      <c r="CN134" s="447" t="s">
        <v>193</v>
      </c>
      <c r="CO134" s="447" t="s">
        <v>193</v>
      </c>
      <c r="CP134" s="447"/>
      <c r="CQ134" s="447" t="s">
        <v>193</v>
      </c>
      <c r="CR134" s="447" t="s">
        <v>193</v>
      </c>
      <c r="CS134" s="447"/>
      <c r="CT134" s="447"/>
      <c r="CU134" s="105"/>
      <c r="CV134" s="105"/>
      <c r="CW134" s="105"/>
      <c r="CX134" s="105"/>
      <c r="CY134" s="105"/>
      <c r="CZ134" s="105"/>
      <c r="DA134" s="1588"/>
      <c r="DB134" s="1588"/>
      <c r="DC134" s="1588"/>
      <c r="DD134" s="1588"/>
      <c r="DE134" s="1588"/>
      <c r="DF134" s="1588"/>
      <c r="DG134" s="1588"/>
      <c r="DH134" s="1588"/>
      <c r="DI134" s="1588"/>
      <c r="DJ134" s="1588"/>
      <c r="DK134" s="1588"/>
      <c r="DL134" s="1588"/>
      <c r="DM134" s="1588"/>
      <c r="DN134" s="1588"/>
      <c r="DO134" s="1588"/>
      <c r="DP134" s="1588"/>
      <c r="DQ134" s="1588"/>
      <c r="DR134" s="1588"/>
      <c r="DS134" s="1588"/>
      <c r="DT134" s="1588"/>
      <c r="DU134" s="1588"/>
      <c r="DV134" s="1588"/>
      <c r="DW134" s="1588"/>
      <c r="DX134" s="1588"/>
      <c r="DY134" s="1588"/>
      <c r="DZ134" s="1588"/>
      <c r="EA134" s="1588"/>
      <c r="EB134" s="1588"/>
      <c r="EC134" s="1588"/>
      <c r="ED134" s="1588"/>
      <c r="EE134" s="1588"/>
      <c r="EF134" s="1588"/>
      <c r="EG134" s="1588"/>
      <c r="EH134" s="1588"/>
      <c r="EI134" s="1588"/>
      <c r="EJ134" s="1588"/>
      <c r="EK134" s="1588"/>
      <c r="EL134" s="1588"/>
      <c r="EM134" s="1588"/>
      <c r="EN134" s="1588"/>
      <c r="EO134" s="1588"/>
      <c r="EP134" s="1588"/>
      <c r="EQ134" s="1588"/>
      <c r="ER134" s="1588"/>
      <c r="ES134" s="1588"/>
      <c r="ET134" s="1588"/>
      <c r="EU134" s="1588"/>
      <c r="EV134" s="1588"/>
      <c r="EW134" s="1588"/>
      <c r="EX134" s="1588"/>
      <c r="EY134" s="1588"/>
      <c r="EZ134" s="1588"/>
      <c r="FA134" s="1588"/>
      <c r="FB134" s="1588"/>
      <c r="FC134" s="1588"/>
      <c r="FD134" s="1588"/>
      <c r="FE134" s="1588"/>
      <c r="FF134" s="1588"/>
      <c r="FG134" s="1588"/>
      <c r="FH134" s="1588"/>
      <c r="FI134" s="1588"/>
      <c r="FJ134" s="1588"/>
      <c r="FK134" s="1588"/>
      <c r="FL134" s="1588"/>
      <c r="FM134" s="1588"/>
      <c r="FN134" s="1588"/>
      <c r="FO134" s="1588"/>
      <c r="FP134" s="1588"/>
      <c r="FQ134" s="1588"/>
      <c r="FR134" s="1588"/>
      <c r="FS134" s="1588"/>
      <c r="FT134" s="1588"/>
      <c r="FU134" s="1588"/>
      <c r="FV134" s="1588"/>
      <c r="FW134" s="1588"/>
      <c r="FX134" s="1588"/>
      <c r="FY134" s="1588"/>
      <c r="FZ134" s="1588"/>
      <c r="GA134" s="1588"/>
      <c r="GB134" s="1588"/>
      <c r="GC134" s="1588"/>
      <c r="GD134" s="1588"/>
    </row>
    <row r="135" ht="15.75" hidden="1" customHeight="1">
      <c r="A135" s="54">
        <v>2.0</v>
      </c>
      <c r="B135" s="54" t="s">
        <v>1807</v>
      </c>
      <c r="C135" s="1545" t="s">
        <v>6</v>
      </c>
      <c r="D135" s="247" t="s">
        <v>2965</v>
      </c>
      <c r="E135" s="103" t="s">
        <v>1768</v>
      </c>
      <c r="F135" s="247" t="s">
        <v>2285</v>
      </c>
      <c r="G135" s="105" t="s">
        <v>330</v>
      </c>
      <c r="H135" s="247" t="s">
        <v>2241</v>
      </c>
      <c r="I135" s="247" t="s">
        <v>2291</v>
      </c>
      <c r="J135" s="247" t="s">
        <v>2292</v>
      </c>
      <c r="K135" s="319">
        <v>7300.0</v>
      </c>
      <c r="L135" s="320">
        <v>6790.499</v>
      </c>
      <c r="M135" s="105" t="s">
        <v>1815</v>
      </c>
      <c r="N135" s="105" t="s">
        <v>93</v>
      </c>
      <c r="O135" s="105" t="s">
        <v>2293</v>
      </c>
      <c r="P135" s="1775">
        <v>45578.0</v>
      </c>
      <c r="Q135" s="105" t="s">
        <v>2964</v>
      </c>
      <c r="R135" s="105" t="s">
        <v>1825</v>
      </c>
      <c r="S135" s="54" t="s">
        <v>2245</v>
      </c>
      <c r="T135" s="1448" t="s">
        <v>817</v>
      </c>
      <c r="U135" s="54" t="s">
        <v>883</v>
      </c>
      <c r="V135" s="54" t="s">
        <v>883</v>
      </c>
      <c r="W135" s="54" t="s">
        <v>884</v>
      </c>
      <c r="X135" s="1545" t="s">
        <v>142</v>
      </c>
      <c r="Y135" s="255"/>
      <c r="Z135" s="54" t="s">
        <v>883</v>
      </c>
      <c r="AA135" s="54" t="s">
        <v>883</v>
      </c>
      <c r="AB135" s="54"/>
      <c r="AC135" s="54" t="s">
        <v>191</v>
      </c>
      <c r="AD135" s="360" t="s">
        <v>192</v>
      </c>
      <c r="AE135" s="1865" t="s">
        <v>2967</v>
      </c>
      <c r="AF135" s="360">
        <v>569544.504049</v>
      </c>
      <c r="AG135" s="1866">
        <v>0.5</v>
      </c>
      <c r="AH135" s="1866">
        <v>0.4</v>
      </c>
      <c r="AI135" s="1866">
        <v>0.1</v>
      </c>
      <c r="AJ135" s="360" t="s">
        <v>96</v>
      </c>
      <c r="AK135" s="1069">
        <v>2.086053001E9</v>
      </c>
      <c r="AL135" s="1817">
        <v>45576.0</v>
      </c>
      <c r="AM135" s="1817">
        <v>45578.0</v>
      </c>
      <c r="AN135" s="1777">
        <f t="shared" si="287"/>
        <v>2</v>
      </c>
      <c r="AO135" s="1778" t="str">
        <f t="shared" ref="AO135:AP135" si="288">INT(AM135-AL135)&amp;" hari "&amp;HOUR(MOD(AM135-AL135,1))&amp;" jam "&amp;MINUTE(MOD(AM135-AL135,1))&amp;" menit "&amp;SECOND(MOD(AM135-AL135,1))</f>
        <v>2 hari 0 jam 0 menit 0</v>
      </c>
      <c r="AP135" s="1778" t="str">
        <f t="shared" si="288"/>
        <v>-45576 hari 0 jam 0 menit 0</v>
      </c>
      <c r="AQ135" s="1448" t="s">
        <v>2197</v>
      </c>
      <c r="AR135" s="303" t="s">
        <v>2880</v>
      </c>
      <c r="AS135" s="303"/>
      <c r="AT135" s="303"/>
      <c r="AU135" s="255">
        <v>45000.0</v>
      </c>
      <c r="AV135" s="1415" t="s">
        <v>194</v>
      </c>
      <c r="AW135" s="303">
        <v>3.0E7</v>
      </c>
      <c r="AX135" s="105"/>
      <c r="AY135" s="1795"/>
      <c r="AZ135" s="274"/>
      <c r="BA135" s="1780">
        <v>45570.0</v>
      </c>
      <c r="BB135" s="1780">
        <v>45573.3125</v>
      </c>
      <c r="BC135" s="1780">
        <v>45577.458333333336</v>
      </c>
      <c r="BD135" s="1780">
        <v>45577.46527777778</v>
      </c>
      <c r="BE135" s="1780">
        <v>45578.270833333336</v>
      </c>
      <c r="BF135" s="1645">
        <f t="shared" si="289"/>
        <v>4.958333333</v>
      </c>
      <c r="BG135" s="1642" t="str">
        <f t="shared" si="290"/>
        <v>4 hari 23 jam 0 menit 0</v>
      </c>
      <c r="BH135" s="1780">
        <v>45578.45694444444</v>
      </c>
      <c r="BI135" s="1645">
        <f t="shared" si="291"/>
        <v>0.1861111111</v>
      </c>
      <c r="BJ135" s="1642" t="str">
        <f t="shared" si="292"/>
        <v>0 hari 4 jam 28 menit 0</v>
      </c>
      <c r="BK135" s="1645">
        <f t="shared" si="293"/>
        <v>5.144444444</v>
      </c>
      <c r="BL135" s="1642" t="str">
        <f t="shared" si="294"/>
        <v>5 hari 3 jam 28 menit 0</v>
      </c>
      <c r="BM135" s="1780">
        <v>45578.98611111111</v>
      </c>
      <c r="BN135" s="1780">
        <v>45579.010416666664</v>
      </c>
      <c r="BO135" s="1780">
        <v>45579.010416666664</v>
      </c>
      <c r="BP135" s="1780">
        <v>45579.520833333336</v>
      </c>
      <c r="BQ135" s="1645">
        <f t="shared" si="295"/>
        <v>0.5347222222</v>
      </c>
      <c r="BR135" s="1642" t="str">
        <f t="shared" si="296"/>
        <v>0 hari 12 jam 50 menit 0</v>
      </c>
      <c r="BS135" s="1645">
        <f t="shared" si="297"/>
        <v>5.679166667</v>
      </c>
      <c r="BT135" s="1642" t="str">
        <f t="shared" si="298"/>
        <v>5 hari 16 jam 18 menit 0</v>
      </c>
      <c r="BU135" s="274"/>
      <c r="BV135" s="274"/>
      <c r="BW135" s="274"/>
      <c r="BX135" s="274"/>
      <c r="BY135" s="274"/>
      <c r="BZ135" s="274"/>
      <c r="CA135" s="274"/>
      <c r="CB135" s="274"/>
      <c r="CC135" s="105">
        <v>8.20241012995569E14</v>
      </c>
      <c r="CD135" s="323">
        <v>7000.0</v>
      </c>
      <c r="CE135" s="486" t="s">
        <v>2294</v>
      </c>
      <c r="CF135" s="105" t="s">
        <v>1224</v>
      </c>
      <c r="CG135" s="447" t="s">
        <v>193</v>
      </c>
      <c r="CH135" s="447" t="s">
        <v>193</v>
      </c>
      <c r="CI135" s="447" t="s">
        <v>193</v>
      </c>
      <c r="CJ135" s="447" t="s">
        <v>193</v>
      </c>
      <c r="CK135" s="447" t="s">
        <v>193</v>
      </c>
      <c r="CL135" s="447" t="s">
        <v>193</v>
      </c>
      <c r="CM135" s="447" t="s">
        <v>193</v>
      </c>
      <c r="CN135" s="447" t="s">
        <v>193</v>
      </c>
      <c r="CO135" s="447" t="s">
        <v>193</v>
      </c>
      <c r="CP135" s="447"/>
      <c r="CQ135" s="447" t="s">
        <v>193</v>
      </c>
      <c r="CR135" s="447" t="s">
        <v>193</v>
      </c>
      <c r="CS135" s="447"/>
      <c r="CT135" s="451"/>
      <c r="CU135" s="105"/>
      <c r="CV135" s="105"/>
      <c r="CW135" s="105"/>
      <c r="CX135" s="105"/>
      <c r="CY135" s="105"/>
      <c r="CZ135" s="105"/>
      <c r="DA135" s="1588"/>
      <c r="DB135" s="1588"/>
      <c r="DC135" s="1588"/>
      <c r="DD135" s="1588"/>
      <c r="DE135" s="1588"/>
      <c r="DF135" s="1588"/>
      <c r="DG135" s="1588"/>
      <c r="DH135" s="1588"/>
      <c r="DI135" s="1588"/>
      <c r="DJ135" s="1588"/>
      <c r="DK135" s="1588"/>
      <c r="DL135" s="1588"/>
      <c r="DM135" s="1588"/>
      <c r="DN135" s="1588"/>
      <c r="DO135" s="1588"/>
      <c r="DP135" s="1588"/>
      <c r="DQ135" s="1588"/>
      <c r="DR135" s="1588"/>
      <c r="DS135" s="1588"/>
      <c r="DT135" s="1588"/>
      <c r="DU135" s="1588"/>
      <c r="DV135" s="1588"/>
      <c r="DW135" s="1588"/>
      <c r="DX135" s="1588"/>
      <c r="DY135" s="1588"/>
      <c r="DZ135" s="1588"/>
      <c r="EA135" s="1588"/>
      <c r="EB135" s="1588"/>
      <c r="EC135" s="1588"/>
      <c r="ED135" s="1588"/>
      <c r="EE135" s="1588"/>
      <c r="EF135" s="1588"/>
      <c r="EG135" s="1588"/>
      <c r="EH135" s="1588"/>
      <c r="EI135" s="1588"/>
      <c r="EJ135" s="1588"/>
      <c r="EK135" s="1588"/>
      <c r="EL135" s="1588"/>
      <c r="EM135" s="1588"/>
      <c r="EN135" s="1588"/>
      <c r="EO135" s="1588"/>
      <c r="EP135" s="1588"/>
      <c r="EQ135" s="1588"/>
      <c r="ER135" s="1588"/>
      <c r="ES135" s="1588"/>
      <c r="ET135" s="1588"/>
      <c r="EU135" s="1588"/>
      <c r="EV135" s="1588"/>
      <c r="EW135" s="1588"/>
      <c r="EX135" s="1588"/>
      <c r="EY135" s="1588"/>
      <c r="EZ135" s="1588"/>
      <c r="FA135" s="1588"/>
      <c r="FB135" s="1588"/>
      <c r="FC135" s="1588"/>
      <c r="FD135" s="1588"/>
      <c r="FE135" s="1588"/>
      <c r="FF135" s="1588"/>
      <c r="FG135" s="1588"/>
      <c r="FH135" s="1588"/>
      <c r="FI135" s="1588"/>
      <c r="FJ135" s="1588"/>
      <c r="FK135" s="1588"/>
      <c r="FL135" s="1588"/>
      <c r="FM135" s="1588"/>
      <c r="FN135" s="1588"/>
      <c r="FO135" s="1588"/>
      <c r="FP135" s="1588"/>
      <c r="FQ135" s="1588"/>
      <c r="FR135" s="1588"/>
      <c r="FS135" s="1588"/>
      <c r="FT135" s="1588"/>
      <c r="FU135" s="1588"/>
      <c r="FV135" s="1588"/>
      <c r="FW135" s="1588"/>
      <c r="FX135" s="1588"/>
      <c r="FY135" s="1588"/>
      <c r="FZ135" s="1588"/>
      <c r="GA135" s="1588"/>
      <c r="GB135" s="1588"/>
      <c r="GC135" s="1588"/>
      <c r="GD135" s="1588"/>
    </row>
    <row r="136" ht="15.75" hidden="1" customHeight="1">
      <c r="A136" s="54">
        <v>3.0</v>
      </c>
      <c r="B136" s="54" t="s">
        <v>1807</v>
      </c>
      <c r="C136" s="1545" t="s">
        <v>6</v>
      </c>
      <c r="D136" s="247" t="s">
        <v>2965</v>
      </c>
      <c r="E136" s="103" t="s">
        <v>1768</v>
      </c>
      <c r="F136" s="247" t="s">
        <v>2285</v>
      </c>
      <c r="G136" s="105" t="s">
        <v>330</v>
      </c>
      <c r="H136" s="247" t="s">
        <v>2241</v>
      </c>
      <c r="I136" s="247" t="s">
        <v>2291</v>
      </c>
      <c r="J136" s="105" t="s">
        <v>2247</v>
      </c>
      <c r="K136" s="319">
        <v>7300.0</v>
      </c>
      <c r="L136" s="320">
        <v>7229.981</v>
      </c>
      <c r="M136" s="105" t="s">
        <v>1815</v>
      </c>
      <c r="N136" s="105" t="s">
        <v>93</v>
      </c>
      <c r="O136" s="105"/>
      <c r="P136" s="1775">
        <v>45580.0</v>
      </c>
      <c r="Q136" s="105" t="s">
        <v>2964</v>
      </c>
      <c r="R136" s="105" t="s">
        <v>1825</v>
      </c>
      <c r="S136" s="54" t="s">
        <v>2245</v>
      </c>
      <c r="T136" s="1448" t="s">
        <v>817</v>
      </c>
      <c r="U136" s="54" t="s">
        <v>883</v>
      </c>
      <c r="V136" s="54" t="s">
        <v>883</v>
      </c>
      <c r="W136" s="54" t="s">
        <v>884</v>
      </c>
      <c r="X136" s="1545" t="s">
        <v>142</v>
      </c>
      <c r="Y136" s="255"/>
      <c r="Z136" s="54" t="s">
        <v>883</v>
      </c>
      <c r="AA136" s="54" t="s">
        <v>883</v>
      </c>
      <c r="AB136" s="54"/>
      <c r="AC136" s="54" t="s">
        <v>191</v>
      </c>
      <c r="AD136" s="360" t="s">
        <v>192</v>
      </c>
      <c r="AE136" s="1865" t="s">
        <v>2968</v>
      </c>
      <c r="AF136" s="360">
        <v>558818.264364</v>
      </c>
      <c r="AG136" s="1866">
        <v>0.5</v>
      </c>
      <c r="AH136" s="1866">
        <v>0.4</v>
      </c>
      <c r="AI136" s="1866">
        <v>0.1</v>
      </c>
      <c r="AJ136" s="360" t="s">
        <v>96</v>
      </c>
      <c r="AK136" s="1069">
        <v>2.086053001E9</v>
      </c>
      <c r="AL136" s="1817">
        <v>45580.0</v>
      </c>
      <c r="AM136" s="1817">
        <v>45580.0</v>
      </c>
      <c r="AN136" s="1777">
        <f t="shared" si="287"/>
        <v>0</v>
      </c>
      <c r="AO136" s="1778" t="str">
        <f t="shared" ref="AO136:AP136" si="299">INT(AM136-AL136)&amp;" hari "&amp;HOUR(MOD(AM136-AL136,1))&amp;" jam "&amp;MINUTE(MOD(AM136-AL136,1))&amp;" menit "&amp;SECOND(MOD(AM136-AL136,1))</f>
        <v>0 hari 0 jam 0 menit 0</v>
      </c>
      <c r="AP136" s="1778" t="str">
        <f t="shared" si="299"/>
        <v>-45580 hari 0 jam 0 menit 0</v>
      </c>
      <c r="AQ136" s="1448" t="s">
        <v>2197</v>
      </c>
      <c r="AR136" s="303" t="s">
        <v>2880</v>
      </c>
      <c r="AS136" s="303"/>
      <c r="AT136" s="303"/>
      <c r="AU136" s="255">
        <v>45000.0</v>
      </c>
      <c r="AV136" s="1415" t="s">
        <v>194</v>
      </c>
      <c r="AW136" s="303">
        <v>3.0E7</v>
      </c>
      <c r="AX136" s="105"/>
      <c r="AY136" s="1795"/>
      <c r="AZ136" s="274"/>
      <c r="BA136" s="1780">
        <v>45568.0</v>
      </c>
      <c r="BB136" s="1780">
        <v>45578.708333333336</v>
      </c>
      <c r="BC136" s="1780">
        <v>45579.4375</v>
      </c>
      <c r="BD136" s="1780">
        <v>45579.45138888889</v>
      </c>
      <c r="BE136" s="1780">
        <v>45580.34375</v>
      </c>
      <c r="BF136" s="1645">
        <f t="shared" si="289"/>
        <v>1.635416667</v>
      </c>
      <c r="BG136" s="1642" t="str">
        <f t="shared" si="290"/>
        <v>1 hari 15 jam 15 menit 0</v>
      </c>
      <c r="BH136" s="1780">
        <v>45580.427777777775</v>
      </c>
      <c r="BI136" s="1645">
        <f t="shared" si="291"/>
        <v>0.08402777778</v>
      </c>
      <c r="BJ136" s="1642" t="str">
        <f t="shared" si="292"/>
        <v>0 hari 2 jam 1 menit 0</v>
      </c>
      <c r="BK136" s="1645">
        <f t="shared" si="293"/>
        <v>1.719444444</v>
      </c>
      <c r="BL136" s="1642" t="str">
        <f t="shared" si="294"/>
        <v>1 hari 17 jam 16 menit 0</v>
      </c>
      <c r="BM136" s="1780">
        <v>45581.229166666664</v>
      </c>
      <c r="BN136" s="1780">
        <v>45581.27777777778</v>
      </c>
      <c r="BO136" s="1780">
        <v>45581.27777777778</v>
      </c>
      <c r="BP136" s="1780">
        <v>45581.958333333336</v>
      </c>
      <c r="BQ136" s="1645">
        <f t="shared" si="295"/>
        <v>0.7291666667</v>
      </c>
      <c r="BR136" s="1642" t="str">
        <f t="shared" si="296"/>
        <v>0 hari 17 jam 30 menit 0</v>
      </c>
      <c r="BS136" s="1645">
        <f t="shared" si="297"/>
        <v>2.448611111</v>
      </c>
      <c r="BT136" s="1642" t="str">
        <f t="shared" si="298"/>
        <v>2 hari 10 jam 46 menit 0</v>
      </c>
      <c r="BU136" s="274"/>
      <c r="BV136" s="274"/>
      <c r="BW136" s="274"/>
      <c r="BX136" s="274"/>
      <c r="BY136" s="274"/>
      <c r="BZ136" s="274"/>
      <c r="CA136" s="274"/>
      <c r="CB136" s="274"/>
      <c r="CC136" s="105">
        <v>8.20241014128786E14</v>
      </c>
      <c r="CD136" s="323">
        <v>6800.0</v>
      </c>
      <c r="CE136" s="486" t="s">
        <v>2296</v>
      </c>
      <c r="CF136" s="105" t="s">
        <v>1224</v>
      </c>
      <c r="CG136" s="447" t="s">
        <v>193</v>
      </c>
      <c r="CH136" s="447" t="s">
        <v>193</v>
      </c>
      <c r="CI136" s="447" t="s">
        <v>193</v>
      </c>
      <c r="CJ136" s="447" t="s">
        <v>193</v>
      </c>
      <c r="CK136" s="447" t="s">
        <v>193</v>
      </c>
      <c r="CL136" s="447" t="s">
        <v>193</v>
      </c>
      <c r="CM136" s="447" t="s">
        <v>193</v>
      </c>
      <c r="CN136" s="447" t="s">
        <v>193</v>
      </c>
      <c r="CO136" s="447" t="s">
        <v>193</v>
      </c>
      <c r="CP136" s="447"/>
      <c r="CQ136" s="447" t="s">
        <v>193</v>
      </c>
      <c r="CR136" s="447" t="s">
        <v>193</v>
      </c>
      <c r="CS136" s="447"/>
      <c r="CT136" s="451"/>
      <c r="CU136" s="105"/>
      <c r="CV136" s="105"/>
      <c r="CW136" s="105"/>
      <c r="CX136" s="105"/>
      <c r="CY136" s="105"/>
      <c r="CZ136" s="105"/>
      <c r="DA136" s="1588"/>
      <c r="DB136" s="1588"/>
      <c r="DC136" s="1588"/>
      <c r="DD136" s="1588"/>
      <c r="DE136" s="1588"/>
      <c r="DF136" s="1588"/>
      <c r="DG136" s="1588"/>
      <c r="DH136" s="1588"/>
      <c r="DI136" s="1588"/>
      <c r="DJ136" s="1588"/>
      <c r="DK136" s="1588"/>
      <c r="DL136" s="1588"/>
      <c r="DM136" s="1588"/>
      <c r="DN136" s="1588"/>
      <c r="DO136" s="1588"/>
      <c r="DP136" s="1588"/>
      <c r="DQ136" s="1588"/>
      <c r="DR136" s="1588"/>
      <c r="DS136" s="1588"/>
      <c r="DT136" s="1588"/>
      <c r="DU136" s="1588"/>
      <c r="DV136" s="1588"/>
      <c r="DW136" s="1588"/>
      <c r="DX136" s="1588"/>
      <c r="DY136" s="1588"/>
      <c r="DZ136" s="1588"/>
      <c r="EA136" s="1588"/>
      <c r="EB136" s="1588"/>
      <c r="EC136" s="1588"/>
      <c r="ED136" s="1588"/>
      <c r="EE136" s="1588"/>
      <c r="EF136" s="1588"/>
      <c r="EG136" s="1588"/>
      <c r="EH136" s="1588"/>
      <c r="EI136" s="1588"/>
      <c r="EJ136" s="1588"/>
      <c r="EK136" s="1588"/>
      <c r="EL136" s="1588"/>
      <c r="EM136" s="1588"/>
      <c r="EN136" s="1588"/>
      <c r="EO136" s="1588"/>
      <c r="EP136" s="1588"/>
      <c r="EQ136" s="1588"/>
      <c r="ER136" s="1588"/>
      <c r="ES136" s="1588"/>
      <c r="ET136" s="1588"/>
      <c r="EU136" s="1588"/>
      <c r="EV136" s="1588"/>
      <c r="EW136" s="1588"/>
      <c r="EX136" s="1588"/>
      <c r="EY136" s="1588"/>
      <c r="EZ136" s="1588"/>
      <c r="FA136" s="1588"/>
      <c r="FB136" s="1588"/>
      <c r="FC136" s="1588"/>
      <c r="FD136" s="1588"/>
      <c r="FE136" s="1588"/>
      <c r="FF136" s="1588"/>
      <c r="FG136" s="1588"/>
      <c r="FH136" s="1588"/>
      <c r="FI136" s="1588"/>
      <c r="FJ136" s="1588"/>
      <c r="FK136" s="1588"/>
      <c r="FL136" s="1588"/>
      <c r="FM136" s="1588"/>
      <c r="FN136" s="1588"/>
      <c r="FO136" s="1588"/>
      <c r="FP136" s="1588"/>
      <c r="FQ136" s="1588"/>
      <c r="FR136" s="1588"/>
      <c r="FS136" s="1588"/>
      <c r="FT136" s="1588"/>
      <c r="FU136" s="1588"/>
      <c r="FV136" s="1588"/>
      <c r="FW136" s="1588"/>
      <c r="FX136" s="1588"/>
      <c r="FY136" s="1588"/>
      <c r="FZ136" s="1588"/>
      <c r="GA136" s="1588"/>
      <c r="GB136" s="1588"/>
      <c r="GC136" s="1588"/>
      <c r="GD136" s="1588"/>
    </row>
    <row r="137" ht="15.75" hidden="1" customHeight="1">
      <c r="A137" s="54">
        <v>4.0</v>
      </c>
      <c r="B137" s="54" t="s">
        <v>1807</v>
      </c>
      <c r="C137" s="1545" t="s">
        <v>6</v>
      </c>
      <c r="D137" s="247" t="s">
        <v>2965</v>
      </c>
      <c r="E137" s="103" t="s">
        <v>1768</v>
      </c>
      <c r="F137" s="247" t="s">
        <v>2285</v>
      </c>
      <c r="G137" s="105" t="s">
        <v>330</v>
      </c>
      <c r="H137" s="247" t="s">
        <v>2241</v>
      </c>
      <c r="I137" s="247" t="s">
        <v>2298</v>
      </c>
      <c r="J137" s="105" t="s">
        <v>2299</v>
      </c>
      <c r="K137" s="319">
        <v>7300.0</v>
      </c>
      <c r="L137" s="320">
        <v>6982.244</v>
      </c>
      <c r="M137" s="105" t="s">
        <v>1815</v>
      </c>
      <c r="N137" s="105" t="s">
        <v>93</v>
      </c>
      <c r="O137" s="247" t="s">
        <v>2300</v>
      </c>
      <c r="P137" s="1775">
        <v>45581.0</v>
      </c>
      <c r="Q137" s="105" t="s">
        <v>2964</v>
      </c>
      <c r="R137" s="105" t="s">
        <v>1825</v>
      </c>
      <c r="S137" s="54" t="s">
        <v>2245</v>
      </c>
      <c r="T137" s="1448" t="s">
        <v>817</v>
      </c>
      <c r="U137" s="54" t="s">
        <v>883</v>
      </c>
      <c r="V137" s="54" t="s">
        <v>883</v>
      </c>
      <c r="W137" s="54" t="s">
        <v>884</v>
      </c>
      <c r="X137" s="1545" t="s">
        <v>142</v>
      </c>
      <c r="Y137" s="255"/>
      <c r="Z137" s="54" t="s">
        <v>883</v>
      </c>
      <c r="AA137" s="54" t="s">
        <v>883</v>
      </c>
      <c r="AB137" s="54"/>
      <c r="AC137" s="54" t="s">
        <v>191</v>
      </c>
      <c r="AD137" s="360" t="s">
        <v>192</v>
      </c>
      <c r="AE137" s="1865" t="s">
        <v>2969</v>
      </c>
      <c r="AF137" s="360">
        <v>547220.110694</v>
      </c>
      <c r="AG137" s="1866">
        <v>0.5</v>
      </c>
      <c r="AH137" s="1866">
        <v>0.4</v>
      </c>
      <c r="AI137" s="1866">
        <v>0.1</v>
      </c>
      <c r="AJ137" s="360" t="s">
        <v>96</v>
      </c>
      <c r="AK137" s="1069">
        <v>2.086053001E9</v>
      </c>
      <c r="AL137" s="1817">
        <v>45599.0</v>
      </c>
      <c r="AM137" s="1777">
        <f>IF(AL137-AL144&lt;0,0,AL137-AL144)</f>
        <v>6</v>
      </c>
      <c r="AN137" s="1777" t="str">
        <f>IF(#REF!-#REF!&lt;0,0,#REF!-#REF!)</f>
        <v>#REF!</v>
      </c>
      <c r="AO137" s="1778" t="str">
        <f>INT(#REF!-#REF!)&amp;" hari "&amp;HOUR(MOD(#REF!-#REF!,1))&amp;" jam "&amp;MINUTE(MOD(#REF!-#REF!,1))&amp;" menit "&amp;SECOND(MOD(#REF!-#REF!,1))</f>
        <v>#REF!</v>
      </c>
      <c r="AP137" s="1778" t="str">
        <f>INT(AN137-#REF!)&amp;" hari "&amp;HOUR(MOD(AN137-#REF!,1))&amp;" jam "&amp;MINUTE(MOD(AN137-#REF!,1))&amp;" menit "&amp;SECOND(MOD(AN137-#REF!,1))</f>
        <v>#REF!</v>
      </c>
      <c r="AQ137" s="1448" t="s">
        <v>2197</v>
      </c>
      <c r="AR137" s="303" t="s">
        <v>2880</v>
      </c>
      <c r="AS137" s="303"/>
      <c r="AT137" s="303"/>
      <c r="AU137" s="255">
        <v>45000.0</v>
      </c>
      <c r="AV137" s="1415" t="s">
        <v>194</v>
      </c>
      <c r="AW137" s="303">
        <v>3.0E7</v>
      </c>
      <c r="AX137" s="105"/>
      <c r="AY137" s="1795"/>
      <c r="AZ137" s="274"/>
      <c r="BA137" s="1780">
        <v>45571.0</v>
      </c>
      <c r="BB137" s="1780">
        <v>45574.041666666664</v>
      </c>
      <c r="BC137" s="1780">
        <v>45580.40625</v>
      </c>
      <c r="BD137" s="1780">
        <v>45580.42013888889</v>
      </c>
      <c r="BE137" s="1780">
        <v>45581.26388888889</v>
      </c>
      <c r="BF137" s="1645">
        <f t="shared" si="289"/>
        <v>7.222222222</v>
      </c>
      <c r="BG137" s="1642" t="str">
        <f t="shared" si="290"/>
        <v>7 hari 5 jam 20 menit 0</v>
      </c>
      <c r="BH137" s="1780">
        <v>45581.49791666667</v>
      </c>
      <c r="BI137" s="1645">
        <f t="shared" si="291"/>
        <v>0.2340277778</v>
      </c>
      <c r="BJ137" s="1642" t="str">
        <f t="shared" si="292"/>
        <v>0 hari 5 jam 37 menit 0</v>
      </c>
      <c r="BK137" s="1645">
        <f t="shared" si="293"/>
        <v>7.45625</v>
      </c>
      <c r="BL137" s="1642" t="str">
        <f t="shared" si="294"/>
        <v>7 hari 10 jam 57 menit 0</v>
      </c>
      <c r="BM137" s="274"/>
      <c r="BN137" s="274"/>
      <c r="BO137" s="274"/>
      <c r="BP137" s="274"/>
      <c r="BQ137" s="274"/>
      <c r="BR137" s="274"/>
      <c r="BS137" s="274"/>
      <c r="BT137" s="274"/>
      <c r="BU137" s="274"/>
      <c r="BV137" s="274"/>
      <c r="BW137" s="274"/>
      <c r="BX137" s="274"/>
      <c r="BY137" s="274"/>
      <c r="BZ137" s="274"/>
      <c r="CA137" s="274"/>
      <c r="CB137" s="274"/>
      <c r="CC137" s="105">
        <v>8.20141015360918E14</v>
      </c>
      <c r="CD137" s="323">
        <v>7000.0</v>
      </c>
      <c r="CE137" s="486" t="s">
        <v>2301</v>
      </c>
      <c r="CF137" s="105" t="s">
        <v>1224</v>
      </c>
      <c r="CG137" s="447" t="s">
        <v>193</v>
      </c>
      <c r="CH137" s="447" t="s">
        <v>193</v>
      </c>
      <c r="CI137" s="447" t="s">
        <v>193</v>
      </c>
      <c r="CJ137" s="447" t="s">
        <v>193</v>
      </c>
      <c r="CK137" s="447" t="s">
        <v>193</v>
      </c>
      <c r="CL137" s="447" t="s">
        <v>193</v>
      </c>
      <c r="CM137" s="447" t="s">
        <v>193</v>
      </c>
      <c r="CN137" s="447" t="s">
        <v>193</v>
      </c>
      <c r="CO137" s="447" t="s">
        <v>193</v>
      </c>
      <c r="CP137" s="447"/>
      <c r="CQ137" s="447"/>
      <c r="CR137" s="447"/>
      <c r="CS137" s="447"/>
      <c r="CT137" s="451"/>
      <c r="CU137" s="105"/>
      <c r="CV137" s="105"/>
      <c r="CW137" s="105"/>
      <c r="CX137" s="105"/>
      <c r="CY137" s="105"/>
      <c r="CZ137" s="105"/>
      <c r="DA137" s="1588"/>
      <c r="DB137" s="1588"/>
      <c r="DC137" s="1588"/>
      <c r="DD137" s="1588"/>
      <c r="DE137" s="1588"/>
      <c r="DF137" s="1588"/>
      <c r="DG137" s="1588"/>
      <c r="DH137" s="1588"/>
      <c r="DI137" s="1588"/>
      <c r="DJ137" s="1588"/>
      <c r="DK137" s="1588"/>
      <c r="DL137" s="1588"/>
      <c r="DM137" s="1588"/>
      <c r="DN137" s="1588"/>
      <c r="DO137" s="1588"/>
      <c r="DP137" s="1588"/>
      <c r="DQ137" s="1588"/>
      <c r="DR137" s="1588"/>
      <c r="DS137" s="1588"/>
      <c r="DT137" s="1588"/>
      <c r="DU137" s="1588"/>
      <c r="DV137" s="1588"/>
      <c r="DW137" s="1588"/>
      <c r="DX137" s="1588"/>
      <c r="DY137" s="1588"/>
      <c r="DZ137" s="1588"/>
      <c r="EA137" s="1588"/>
      <c r="EB137" s="1588"/>
      <c r="EC137" s="1588"/>
      <c r="ED137" s="1588"/>
      <c r="EE137" s="1588"/>
      <c r="EF137" s="1588"/>
      <c r="EG137" s="1588"/>
      <c r="EH137" s="1588"/>
      <c r="EI137" s="1588"/>
      <c r="EJ137" s="1588"/>
      <c r="EK137" s="1588"/>
      <c r="EL137" s="1588"/>
      <c r="EM137" s="1588"/>
      <c r="EN137" s="1588"/>
      <c r="EO137" s="1588"/>
      <c r="EP137" s="1588"/>
      <c r="EQ137" s="1588"/>
      <c r="ER137" s="1588"/>
      <c r="ES137" s="1588"/>
      <c r="ET137" s="1588"/>
      <c r="EU137" s="1588"/>
      <c r="EV137" s="1588"/>
      <c r="EW137" s="1588"/>
      <c r="EX137" s="1588"/>
      <c r="EY137" s="1588"/>
      <c r="EZ137" s="1588"/>
      <c r="FA137" s="1588"/>
      <c r="FB137" s="1588"/>
      <c r="FC137" s="1588"/>
      <c r="FD137" s="1588"/>
      <c r="FE137" s="1588"/>
      <c r="FF137" s="1588"/>
      <c r="FG137" s="1588"/>
      <c r="FH137" s="1588"/>
      <c r="FI137" s="1588"/>
      <c r="FJ137" s="1588"/>
      <c r="FK137" s="1588"/>
      <c r="FL137" s="1588"/>
      <c r="FM137" s="1588"/>
      <c r="FN137" s="1588"/>
      <c r="FO137" s="1588"/>
      <c r="FP137" s="1588"/>
      <c r="FQ137" s="1588"/>
      <c r="FR137" s="1588"/>
      <c r="FS137" s="1588"/>
      <c r="FT137" s="1588"/>
      <c r="FU137" s="1588"/>
      <c r="FV137" s="1588"/>
      <c r="FW137" s="1588"/>
      <c r="FX137" s="1588"/>
      <c r="FY137" s="1588"/>
      <c r="FZ137" s="1588"/>
      <c r="GA137" s="1588"/>
      <c r="GB137" s="1588"/>
      <c r="GC137" s="1588"/>
      <c r="GD137" s="1588"/>
    </row>
    <row r="138" ht="15.75" hidden="1" customHeight="1">
      <c r="A138" s="54">
        <v>5.0</v>
      </c>
      <c r="B138" s="54" t="s">
        <v>1807</v>
      </c>
      <c r="C138" s="1545" t="s">
        <v>6</v>
      </c>
      <c r="D138" s="247" t="s">
        <v>2965</v>
      </c>
      <c r="E138" s="103" t="s">
        <v>1768</v>
      </c>
      <c r="F138" s="247" t="s">
        <v>2285</v>
      </c>
      <c r="G138" s="105" t="s">
        <v>330</v>
      </c>
      <c r="H138" s="247" t="s">
        <v>2241</v>
      </c>
      <c r="I138" s="247" t="s">
        <v>2302</v>
      </c>
      <c r="J138" s="247" t="s">
        <v>2210</v>
      </c>
      <c r="K138" s="319">
        <v>7000.0</v>
      </c>
      <c r="L138" s="1774">
        <v>7248.798</v>
      </c>
      <c r="M138" s="105" t="s">
        <v>1815</v>
      </c>
      <c r="N138" s="105" t="s">
        <v>93</v>
      </c>
      <c r="O138" s="247" t="s">
        <v>2303</v>
      </c>
      <c r="P138" s="1775">
        <v>45582.0</v>
      </c>
      <c r="Q138" s="105" t="s">
        <v>2964</v>
      </c>
      <c r="R138" s="105" t="s">
        <v>1825</v>
      </c>
      <c r="S138" s="54" t="s">
        <v>2245</v>
      </c>
      <c r="T138" s="1448" t="s">
        <v>817</v>
      </c>
      <c r="U138" s="54" t="s">
        <v>883</v>
      </c>
      <c r="V138" s="54" t="s">
        <v>883</v>
      </c>
      <c r="W138" s="54" t="s">
        <v>884</v>
      </c>
      <c r="X138" s="1545" t="s">
        <v>142</v>
      </c>
      <c r="Y138" s="255"/>
      <c r="Z138" s="54" t="s">
        <v>883</v>
      </c>
      <c r="AA138" s="54" t="s">
        <v>883</v>
      </c>
      <c r="AB138" s="54"/>
      <c r="AC138" s="54" t="s">
        <v>191</v>
      </c>
      <c r="AD138" s="360" t="s">
        <v>192</v>
      </c>
      <c r="AE138" s="1865" t="s">
        <v>2970</v>
      </c>
      <c r="AF138" s="360">
        <v>569459.242353</v>
      </c>
      <c r="AG138" s="1866">
        <v>0.5</v>
      </c>
      <c r="AH138" s="1866">
        <v>0.4</v>
      </c>
      <c r="AI138" s="1866">
        <v>0.1</v>
      </c>
      <c r="AJ138" s="360" t="s">
        <v>96</v>
      </c>
      <c r="AK138" s="1069">
        <v>2.00934657E9</v>
      </c>
      <c r="AL138" s="1817">
        <v>45581.0</v>
      </c>
      <c r="AM138" s="1817">
        <v>45582.0</v>
      </c>
      <c r="AN138" s="1777">
        <f t="shared" ref="AN138:AN140" si="301">IF(AM138-AL138&lt;0,0,AM138-AL138)</f>
        <v>1</v>
      </c>
      <c r="AO138" s="1778" t="str">
        <f t="shared" ref="AO138:AP138" si="300">INT(AM138-AL138)&amp;" hari "&amp;HOUR(MOD(AM138-AL138,1))&amp;" jam "&amp;MINUTE(MOD(AM138-AL138,1))&amp;" menit "&amp;SECOND(MOD(AM138-AL138,1))</f>
        <v>1 hari 0 jam 0 menit 0</v>
      </c>
      <c r="AP138" s="1778" t="str">
        <f t="shared" si="300"/>
        <v>-45581 hari 0 jam 0 menit 0</v>
      </c>
      <c r="AQ138" s="1448" t="s">
        <v>2197</v>
      </c>
      <c r="AR138" s="303" t="s">
        <v>2880</v>
      </c>
      <c r="AS138" s="303"/>
      <c r="AT138" s="303"/>
      <c r="AU138" s="255">
        <v>45000.0</v>
      </c>
      <c r="AV138" s="1415" t="s">
        <v>194</v>
      </c>
      <c r="AW138" s="303">
        <v>3.0E7</v>
      </c>
      <c r="AX138" s="105"/>
      <c r="AY138" s="1795"/>
      <c r="AZ138" s="274"/>
      <c r="BA138" s="1780">
        <v>45572.0</v>
      </c>
      <c r="BB138" s="1780">
        <v>45579.020833333336</v>
      </c>
      <c r="BC138" s="1780">
        <v>45581.32638888889</v>
      </c>
      <c r="BD138" s="1780">
        <v>45581.42361111111</v>
      </c>
      <c r="BE138" s="1780">
        <v>45582.135416666664</v>
      </c>
      <c r="BF138" s="1645">
        <f t="shared" si="289"/>
        <v>3.114583333</v>
      </c>
      <c r="BG138" s="1642" t="str">
        <f t="shared" si="290"/>
        <v>3 hari 2 jam 45 menit 0</v>
      </c>
      <c r="BH138" s="1780">
        <v>45582.39166666667</v>
      </c>
      <c r="BI138" s="1645">
        <f t="shared" si="291"/>
        <v>0.25625</v>
      </c>
      <c r="BJ138" s="1642" t="str">
        <f t="shared" si="292"/>
        <v>0 hari 6 jam 9 menit 0</v>
      </c>
      <c r="BK138" s="1645">
        <f t="shared" si="293"/>
        <v>3.370833333</v>
      </c>
      <c r="BL138" s="1642" t="str">
        <f t="shared" si="294"/>
        <v>3 hari 8 jam 54 menit 0</v>
      </c>
      <c r="BM138" s="1780">
        <v>45583.88888888889</v>
      </c>
      <c r="BN138" s="1780">
        <v>45583.88888888889</v>
      </c>
      <c r="BO138" s="1780">
        <v>45583.88888888889</v>
      </c>
      <c r="BP138" s="1780">
        <v>45584.375</v>
      </c>
      <c r="BQ138" s="1645">
        <f>BP138-BM138</f>
        <v>0.4861111111</v>
      </c>
      <c r="BR138" s="1642" t="str">
        <f>INT(BP138-BM138)&amp;" hari "&amp;HOUR(MOD(BP138-BM138,1))&amp;" jam "&amp;MINUTE(MOD(BP138-BM138,1))&amp;" menit "&amp;SECOND(MOD(BP138-BM138,1))</f>
        <v>0 hari 11 jam 40 menit 0</v>
      </c>
      <c r="BS138" s="1645">
        <f>BK138+BQ138</f>
        <v>3.856944444</v>
      </c>
      <c r="BT138" s="1642" t="str">
        <f>INT(BS138)&amp;" hari "&amp;HOUR(MOD(BS138,1))&amp;" jam "&amp;MINUTE(MOD(BS138,1))&amp;" menit "&amp;SECOND(MOD(BS138,1))</f>
        <v>3 hari 20 jam 34 menit 0</v>
      </c>
      <c r="BU138" s="274"/>
      <c r="BV138" s="274"/>
      <c r="BW138" s="274"/>
      <c r="BX138" s="274"/>
      <c r="BY138" s="274"/>
      <c r="BZ138" s="274"/>
      <c r="CA138" s="274"/>
      <c r="CB138" s="274"/>
      <c r="CC138" s="105">
        <v>8.2024101654277E14</v>
      </c>
      <c r="CD138" s="323">
        <v>7000.0</v>
      </c>
      <c r="CE138" s="486" t="s">
        <v>2304</v>
      </c>
      <c r="CF138" s="105" t="s">
        <v>1224</v>
      </c>
      <c r="CG138" s="447" t="s">
        <v>193</v>
      </c>
      <c r="CH138" s="447" t="s">
        <v>193</v>
      </c>
      <c r="CI138" s="447" t="s">
        <v>193</v>
      </c>
      <c r="CJ138" s="447" t="s">
        <v>193</v>
      </c>
      <c r="CK138" s="447" t="s">
        <v>193</v>
      </c>
      <c r="CL138" s="447" t="s">
        <v>193</v>
      </c>
      <c r="CM138" s="447" t="s">
        <v>193</v>
      </c>
      <c r="CN138" s="447" t="s">
        <v>193</v>
      </c>
      <c r="CO138" s="447" t="s">
        <v>193</v>
      </c>
      <c r="CP138" s="447"/>
      <c r="CQ138" s="447" t="s">
        <v>193</v>
      </c>
      <c r="CR138" s="447" t="s">
        <v>193</v>
      </c>
      <c r="CS138" s="447"/>
      <c r="CT138" s="451"/>
      <c r="CU138" s="105"/>
      <c r="CV138" s="105"/>
      <c r="CW138" s="105"/>
      <c r="CX138" s="105"/>
      <c r="CY138" s="105"/>
      <c r="CZ138" s="105"/>
      <c r="DA138" s="1588"/>
      <c r="DB138" s="1588"/>
      <c r="DC138" s="1588"/>
      <c r="DD138" s="1588"/>
      <c r="DE138" s="1588"/>
      <c r="DF138" s="1588"/>
      <c r="DG138" s="1588"/>
      <c r="DH138" s="1588"/>
      <c r="DI138" s="1588"/>
      <c r="DJ138" s="1588"/>
      <c r="DK138" s="1588"/>
      <c r="DL138" s="1588"/>
      <c r="DM138" s="1588"/>
      <c r="DN138" s="1588"/>
      <c r="DO138" s="1588"/>
      <c r="DP138" s="1588"/>
      <c r="DQ138" s="1588"/>
      <c r="DR138" s="1588"/>
      <c r="DS138" s="1588"/>
      <c r="DT138" s="1588"/>
      <c r="DU138" s="1588"/>
      <c r="DV138" s="1588"/>
      <c r="DW138" s="1588"/>
      <c r="DX138" s="1588"/>
      <c r="DY138" s="1588"/>
      <c r="DZ138" s="1588"/>
      <c r="EA138" s="1588"/>
      <c r="EB138" s="1588"/>
      <c r="EC138" s="1588"/>
      <c r="ED138" s="1588"/>
      <c r="EE138" s="1588"/>
      <c r="EF138" s="1588"/>
      <c r="EG138" s="1588"/>
      <c r="EH138" s="1588"/>
      <c r="EI138" s="1588"/>
      <c r="EJ138" s="1588"/>
      <c r="EK138" s="1588"/>
      <c r="EL138" s="1588"/>
      <c r="EM138" s="1588"/>
      <c r="EN138" s="1588"/>
      <c r="EO138" s="1588"/>
      <c r="EP138" s="1588"/>
      <c r="EQ138" s="1588"/>
      <c r="ER138" s="1588"/>
      <c r="ES138" s="1588"/>
      <c r="ET138" s="1588"/>
      <c r="EU138" s="1588"/>
      <c r="EV138" s="1588"/>
      <c r="EW138" s="1588"/>
      <c r="EX138" s="1588"/>
      <c r="EY138" s="1588"/>
      <c r="EZ138" s="1588"/>
      <c r="FA138" s="1588"/>
      <c r="FB138" s="1588"/>
      <c r="FC138" s="1588"/>
      <c r="FD138" s="1588"/>
      <c r="FE138" s="1588"/>
      <c r="FF138" s="1588"/>
      <c r="FG138" s="1588"/>
      <c r="FH138" s="1588"/>
      <c r="FI138" s="1588"/>
      <c r="FJ138" s="1588"/>
      <c r="FK138" s="1588"/>
      <c r="FL138" s="1588"/>
      <c r="FM138" s="1588"/>
      <c r="FN138" s="1588"/>
      <c r="FO138" s="1588"/>
      <c r="FP138" s="1588"/>
      <c r="FQ138" s="1588"/>
      <c r="FR138" s="1588"/>
      <c r="FS138" s="1588"/>
      <c r="FT138" s="1588"/>
      <c r="FU138" s="1588"/>
      <c r="FV138" s="1588"/>
      <c r="FW138" s="1588"/>
      <c r="FX138" s="1588"/>
      <c r="FY138" s="1588"/>
      <c r="FZ138" s="1588"/>
      <c r="GA138" s="1588"/>
      <c r="GB138" s="1588"/>
      <c r="GC138" s="1588"/>
      <c r="GD138" s="1588"/>
    </row>
    <row r="139" ht="15.75" hidden="1" customHeight="1">
      <c r="A139" s="54">
        <v>6.0</v>
      </c>
      <c r="B139" s="54" t="s">
        <v>1807</v>
      </c>
      <c r="C139" s="1545" t="s">
        <v>6</v>
      </c>
      <c r="D139" s="247" t="s">
        <v>2965</v>
      </c>
      <c r="E139" s="103" t="s">
        <v>1768</v>
      </c>
      <c r="F139" s="247" t="s">
        <v>2285</v>
      </c>
      <c r="G139" s="105" t="s">
        <v>330</v>
      </c>
      <c r="H139" s="247" t="s">
        <v>2241</v>
      </c>
      <c r="I139" s="247" t="s">
        <v>2305</v>
      </c>
      <c r="J139" s="105" t="s">
        <v>2247</v>
      </c>
      <c r="K139" s="319">
        <v>7000.0</v>
      </c>
      <c r="L139" s="1774">
        <v>7250.706</v>
      </c>
      <c r="M139" s="105" t="s">
        <v>1815</v>
      </c>
      <c r="N139" s="105" t="s">
        <v>93</v>
      </c>
      <c r="O139" s="247" t="s">
        <v>2306</v>
      </c>
      <c r="P139" s="1775">
        <v>45583.0</v>
      </c>
      <c r="Q139" s="105" t="s">
        <v>2964</v>
      </c>
      <c r="R139" s="105" t="s">
        <v>1825</v>
      </c>
      <c r="S139" s="54" t="s">
        <v>2245</v>
      </c>
      <c r="T139" s="1448" t="s">
        <v>817</v>
      </c>
      <c r="U139" s="54" t="s">
        <v>883</v>
      </c>
      <c r="V139" s="54" t="s">
        <v>883</v>
      </c>
      <c r="W139" s="54" t="s">
        <v>884</v>
      </c>
      <c r="X139" s="1545" t="s">
        <v>142</v>
      </c>
      <c r="Y139" s="255"/>
      <c r="Z139" s="54" t="s">
        <v>883</v>
      </c>
      <c r="AA139" s="54" t="s">
        <v>883</v>
      </c>
      <c r="AB139" s="54"/>
      <c r="AC139" s="54" t="s">
        <v>191</v>
      </c>
      <c r="AD139" s="360" t="s">
        <v>192</v>
      </c>
      <c r="AE139" s="1865" t="s">
        <v>2971</v>
      </c>
      <c r="AF139" s="360">
        <v>557083.0</v>
      </c>
      <c r="AG139" s="1866">
        <v>0.5</v>
      </c>
      <c r="AH139" s="1866">
        <v>0.4</v>
      </c>
      <c r="AI139" s="1866">
        <v>0.1</v>
      </c>
      <c r="AJ139" s="360" t="s">
        <v>96</v>
      </c>
      <c r="AK139" s="1069">
        <v>2.000324795E9</v>
      </c>
      <c r="AL139" s="1817">
        <v>45580.0</v>
      </c>
      <c r="AM139" s="1817">
        <v>45583.0</v>
      </c>
      <c r="AN139" s="1777">
        <f t="shared" si="301"/>
        <v>3</v>
      </c>
      <c r="AO139" s="1778" t="str">
        <f t="shared" ref="AO139:AP139" si="302">INT(AM139-AL139)&amp;" hari "&amp;HOUR(MOD(AM139-AL139,1))&amp;" jam "&amp;MINUTE(MOD(AM139-AL139,1))&amp;" menit "&amp;SECOND(MOD(AM139-AL139,1))</f>
        <v>3 hari 0 jam 0 menit 0</v>
      </c>
      <c r="AP139" s="1778" t="str">
        <f t="shared" si="302"/>
        <v>-45580 hari 0 jam 0 menit 0</v>
      </c>
      <c r="AQ139" s="1448" t="s">
        <v>2197</v>
      </c>
      <c r="AR139" s="303" t="s">
        <v>2880</v>
      </c>
      <c r="AS139" s="303"/>
      <c r="AT139" s="303"/>
      <c r="AU139" s="255">
        <v>45000.0</v>
      </c>
      <c r="AV139" s="1415" t="s">
        <v>194</v>
      </c>
      <c r="AW139" s="303">
        <v>3.0E7</v>
      </c>
      <c r="AX139" s="105"/>
      <c r="AY139" s="1795"/>
      <c r="AZ139" s="274"/>
      <c r="BA139" s="1780">
        <v>45572.0</v>
      </c>
      <c r="BB139" s="1780">
        <v>45582.038194444445</v>
      </c>
      <c r="BC139" s="1780">
        <v>45582.39236111111</v>
      </c>
      <c r="BD139" s="1780">
        <v>45582.43402777778</v>
      </c>
      <c r="BE139" s="1780">
        <v>45583.166666666664</v>
      </c>
      <c r="BF139" s="1645">
        <f t="shared" si="289"/>
        <v>1.128472222</v>
      </c>
      <c r="BG139" s="1642" t="str">
        <f t="shared" si="290"/>
        <v>1 hari 3 jam 5 menit 0</v>
      </c>
      <c r="BH139" s="1780">
        <v>45583.396527777775</v>
      </c>
      <c r="BI139" s="1645">
        <f t="shared" si="291"/>
        <v>0.2298611111</v>
      </c>
      <c r="BJ139" s="1642" t="str">
        <f t="shared" si="292"/>
        <v>0 hari 5 jam 31 menit 0</v>
      </c>
      <c r="BK139" s="1645">
        <f t="shared" si="293"/>
        <v>1.358333333</v>
      </c>
      <c r="BL139" s="1642" t="str">
        <f t="shared" si="294"/>
        <v>1 hari 8 jam 36 menit 0</v>
      </c>
      <c r="BM139" s="274"/>
      <c r="BN139" s="274"/>
      <c r="BO139" s="274"/>
      <c r="BP139" s="274"/>
      <c r="BQ139" s="274"/>
      <c r="BR139" s="274"/>
      <c r="BS139" s="274"/>
      <c r="BT139" s="274"/>
      <c r="BU139" s="274"/>
      <c r="BV139" s="274"/>
      <c r="BW139" s="274"/>
      <c r="BX139" s="274"/>
      <c r="BY139" s="274"/>
      <c r="BZ139" s="274"/>
      <c r="CA139" s="274"/>
      <c r="CB139" s="274"/>
      <c r="CC139" s="105">
        <v>8.20241017682699E14</v>
      </c>
      <c r="CD139" s="323">
        <v>6800.0</v>
      </c>
      <c r="CE139" s="486" t="s">
        <v>2307</v>
      </c>
      <c r="CF139" s="105" t="s">
        <v>1224</v>
      </c>
      <c r="CG139" s="447" t="s">
        <v>193</v>
      </c>
      <c r="CH139" s="447" t="s">
        <v>193</v>
      </c>
      <c r="CI139" s="447" t="s">
        <v>193</v>
      </c>
      <c r="CJ139" s="447" t="s">
        <v>193</v>
      </c>
      <c r="CK139" s="447" t="s">
        <v>193</v>
      </c>
      <c r="CL139" s="447" t="s">
        <v>193</v>
      </c>
      <c r="CM139" s="447" t="s">
        <v>193</v>
      </c>
      <c r="CN139" s="447" t="s">
        <v>193</v>
      </c>
      <c r="CO139" s="447" t="s">
        <v>193</v>
      </c>
      <c r="CP139" s="447"/>
      <c r="CQ139" s="447"/>
      <c r="CR139" s="447"/>
      <c r="CS139" s="447"/>
      <c r="CT139" s="451"/>
      <c r="CU139" s="105"/>
      <c r="CV139" s="105"/>
      <c r="CW139" s="105"/>
      <c r="CX139" s="105"/>
      <c r="CY139" s="105"/>
      <c r="CZ139" s="105"/>
      <c r="DA139" s="1588"/>
      <c r="DB139" s="1588"/>
      <c r="DC139" s="1588"/>
      <c r="DD139" s="1588"/>
      <c r="DE139" s="1588"/>
      <c r="DF139" s="1588"/>
      <c r="DG139" s="1588"/>
      <c r="DH139" s="1588"/>
      <c r="DI139" s="1588"/>
      <c r="DJ139" s="1588"/>
      <c r="DK139" s="1588"/>
      <c r="DL139" s="1588"/>
      <c r="DM139" s="1588"/>
      <c r="DN139" s="1588"/>
      <c r="DO139" s="1588"/>
      <c r="DP139" s="1588"/>
      <c r="DQ139" s="1588"/>
      <c r="DR139" s="1588"/>
      <c r="DS139" s="1588"/>
      <c r="DT139" s="1588"/>
      <c r="DU139" s="1588"/>
      <c r="DV139" s="1588"/>
      <c r="DW139" s="1588"/>
      <c r="DX139" s="1588"/>
      <c r="DY139" s="1588"/>
      <c r="DZ139" s="1588"/>
      <c r="EA139" s="1588"/>
      <c r="EB139" s="1588"/>
      <c r="EC139" s="1588"/>
      <c r="ED139" s="1588"/>
      <c r="EE139" s="1588"/>
      <c r="EF139" s="1588"/>
      <c r="EG139" s="1588"/>
      <c r="EH139" s="1588"/>
      <c r="EI139" s="1588"/>
      <c r="EJ139" s="1588"/>
      <c r="EK139" s="1588"/>
      <c r="EL139" s="1588"/>
      <c r="EM139" s="1588"/>
      <c r="EN139" s="1588"/>
      <c r="EO139" s="1588"/>
      <c r="EP139" s="1588"/>
      <c r="EQ139" s="1588"/>
      <c r="ER139" s="1588"/>
      <c r="ES139" s="1588"/>
      <c r="ET139" s="1588"/>
      <c r="EU139" s="1588"/>
      <c r="EV139" s="1588"/>
      <c r="EW139" s="1588"/>
      <c r="EX139" s="1588"/>
      <c r="EY139" s="1588"/>
      <c r="EZ139" s="1588"/>
      <c r="FA139" s="1588"/>
      <c r="FB139" s="1588"/>
      <c r="FC139" s="1588"/>
      <c r="FD139" s="1588"/>
      <c r="FE139" s="1588"/>
      <c r="FF139" s="1588"/>
      <c r="FG139" s="1588"/>
      <c r="FH139" s="1588"/>
      <c r="FI139" s="1588"/>
      <c r="FJ139" s="1588"/>
      <c r="FK139" s="1588"/>
      <c r="FL139" s="1588"/>
      <c r="FM139" s="1588"/>
      <c r="FN139" s="1588"/>
      <c r="FO139" s="1588"/>
      <c r="FP139" s="1588"/>
      <c r="FQ139" s="1588"/>
      <c r="FR139" s="1588"/>
      <c r="FS139" s="1588"/>
      <c r="FT139" s="1588"/>
      <c r="FU139" s="1588"/>
      <c r="FV139" s="1588"/>
      <c r="FW139" s="1588"/>
      <c r="FX139" s="1588"/>
      <c r="FY139" s="1588"/>
      <c r="FZ139" s="1588"/>
      <c r="GA139" s="1588"/>
      <c r="GB139" s="1588"/>
      <c r="GC139" s="1588"/>
      <c r="GD139" s="1588"/>
    </row>
    <row r="140" ht="15.75" hidden="1" customHeight="1">
      <c r="A140" s="54">
        <v>7.0</v>
      </c>
      <c r="B140" s="54" t="s">
        <v>1807</v>
      </c>
      <c r="C140" s="1545" t="s">
        <v>6</v>
      </c>
      <c r="D140" s="247" t="s">
        <v>2965</v>
      </c>
      <c r="E140" s="103" t="s">
        <v>1768</v>
      </c>
      <c r="F140" s="247" t="s">
        <v>2285</v>
      </c>
      <c r="G140" s="105" t="s">
        <v>330</v>
      </c>
      <c r="H140" s="247" t="s">
        <v>2241</v>
      </c>
      <c r="I140" s="247" t="s">
        <v>2308</v>
      </c>
      <c r="J140" s="105" t="s">
        <v>2242</v>
      </c>
      <c r="K140" s="319">
        <v>7000.0</v>
      </c>
      <c r="L140" s="1774">
        <v>7516.194</v>
      </c>
      <c r="M140" s="105" t="s">
        <v>1815</v>
      </c>
      <c r="N140" s="105" t="s">
        <v>93</v>
      </c>
      <c r="O140" s="318"/>
      <c r="P140" s="1775">
        <v>45585.0</v>
      </c>
      <c r="Q140" s="105" t="s">
        <v>2964</v>
      </c>
      <c r="R140" s="105" t="s">
        <v>1825</v>
      </c>
      <c r="S140" s="54" t="s">
        <v>2245</v>
      </c>
      <c r="T140" s="1448" t="s">
        <v>817</v>
      </c>
      <c r="U140" s="54" t="s">
        <v>883</v>
      </c>
      <c r="V140" s="54" t="s">
        <v>883</v>
      </c>
      <c r="W140" s="54" t="s">
        <v>884</v>
      </c>
      <c r="X140" s="1545" t="s">
        <v>142</v>
      </c>
      <c r="Y140" s="255"/>
      <c r="Z140" s="54" t="s">
        <v>883</v>
      </c>
      <c r="AA140" s="54" t="s">
        <v>883</v>
      </c>
      <c r="AB140" s="54"/>
      <c r="AC140" s="54" t="s">
        <v>191</v>
      </c>
      <c r="AD140" s="360" t="s">
        <v>192</v>
      </c>
      <c r="AE140" s="1865" t="s">
        <v>2971</v>
      </c>
      <c r="AF140" s="360">
        <v>563188.090164</v>
      </c>
      <c r="AG140" s="1866">
        <v>0.5</v>
      </c>
      <c r="AH140" s="1866">
        <v>0.4</v>
      </c>
      <c r="AI140" s="1866">
        <v>0.1</v>
      </c>
      <c r="AJ140" s="360" t="s">
        <v>96</v>
      </c>
      <c r="AK140" s="1069">
        <v>2.057476932E9</v>
      </c>
      <c r="AL140" s="1817">
        <v>45576.0</v>
      </c>
      <c r="AM140" s="1817">
        <v>45585.0</v>
      </c>
      <c r="AN140" s="1777">
        <f t="shared" si="301"/>
        <v>9</v>
      </c>
      <c r="AO140" s="1778" t="str">
        <f t="shared" ref="AO140:AP140" si="303">INT(AM140-AL140)&amp;" hari "&amp;HOUR(MOD(AM140-AL140,1))&amp;" jam "&amp;MINUTE(MOD(AM140-AL140,1))&amp;" menit "&amp;SECOND(MOD(AM140-AL140,1))</f>
        <v>9 hari 0 jam 0 menit 0</v>
      </c>
      <c r="AP140" s="1778" t="str">
        <f t="shared" si="303"/>
        <v>-45576 hari 0 jam 0 menit 0</v>
      </c>
      <c r="AQ140" s="1448" t="s">
        <v>2197</v>
      </c>
      <c r="AR140" s="303" t="s">
        <v>2880</v>
      </c>
      <c r="AS140" s="303"/>
      <c r="AT140" s="303"/>
      <c r="AU140" s="255">
        <v>45000.0</v>
      </c>
      <c r="AV140" s="1415" t="s">
        <v>194</v>
      </c>
      <c r="AW140" s="303">
        <v>3.0E7</v>
      </c>
      <c r="AX140" s="105"/>
      <c r="AY140" s="1795"/>
      <c r="AZ140" s="274"/>
      <c r="BA140" s="1780">
        <v>45572.0</v>
      </c>
      <c r="BB140" s="1780">
        <v>45582.15972222222</v>
      </c>
      <c r="BC140" s="1780">
        <v>45584.791666666664</v>
      </c>
      <c r="BD140" s="1780">
        <v>45584.82986111111</v>
      </c>
      <c r="BE140" s="1780">
        <v>45585.208333333336</v>
      </c>
      <c r="BF140" s="1645">
        <f t="shared" si="289"/>
        <v>3.048611111</v>
      </c>
      <c r="BG140" s="1642" t="str">
        <f t="shared" si="290"/>
        <v>3 hari 1 jam 10 menit 0</v>
      </c>
      <c r="BH140" s="1780">
        <v>45585.37291666667</v>
      </c>
      <c r="BI140" s="1645">
        <f t="shared" si="291"/>
        <v>0.1645833333</v>
      </c>
      <c r="BJ140" s="1642" t="str">
        <f t="shared" si="292"/>
        <v>0 hari 3 jam 57 menit 0</v>
      </c>
      <c r="BK140" s="1645">
        <f t="shared" si="293"/>
        <v>3.213194444</v>
      </c>
      <c r="BL140" s="1642" t="str">
        <f t="shared" si="294"/>
        <v>3 hari 5 jam 7 menit 0</v>
      </c>
      <c r="BM140" s="274"/>
      <c r="BN140" s="274"/>
      <c r="BO140" s="274"/>
      <c r="BP140" s="274"/>
      <c r="BQ140" s="274"/>
      <c r="BR140" s="274"/>
      <c r="BS140" s="274"/>
      <c r="BT140" s="274"/>
      <c r="BU140" s="274"/>
      <c r="BV140" s="274"/>
      <c r="BW140" s="274"/>
      <c r="BX140" s="274"/>
      <c r="BY140" s="274"/>
      <c r="BZ140" s="274"/>
      <c r="CA140" s="274"/>
      <c r="CB140" s="274"/>
      <c r="CC140" s="105"/>
      <c r="CD140" s="105"/>
      <c r="CE140" s="255"/>
      <c r="CF140" s="105" t="s">
        <v>1224</v>
      </c>
      <c r="CG140" s="447" t="s">
        <v>193</v>
      </c>
      <c r="CH140" s="447" t="s">
        <v>193</v>
      </c>
      <c r="CI140" s="447" t="s">
        <v>193</v>
      </c>
      <c r="CJ140" s="447" t="s">
        <v>193</v>
      </c>
      <c r="CK140" s="447" t="s">
        <v>193</v>
      </c>
      <c r="CL140" s="447" t="s">
        <v>193</v>
      </c>
      <c r="CM140" s="447" t="s">
        <v>193</v>
      </c>
      <c r="CN140" s="447" t="s">
        <v>193</v>
      </c>
      <c r="CO140" s="447" t="s">
        <v>193</v>
      </c>
      <c r="CP140" s="105"/>
      <c r="CQ140" s="105"/>
      <c r="CR140" s="105"/>
      <c r="CS140" s="105"/>
      <c r="CT140" s="105"/>
      <c r="CU140" s="105"/>
      <c r="CV140" s="105"/>
      <c r="CW140" s="105"/>
      <c r="CX140" s="105"/>
      <c r="CY140" s="105"/>
      <c r="CZ140" s="105"/>
      <c r="DA140" s="1588"/>
      <c r="DB140" s="1588"/>
      <c r="DC140" s="1588"/>
      <c r="DD140" s="1588"/>
      <c r="DE140" s="1588"/>
      <c r="DF140" s="1588"/>
      <c r="DG140" s="1588"/>
      <c r="DH140" s="1588"/>
      <c r="DI140" s="1588"/>
      <c r="DJ140" s="1588"/>
      <c r="DK140" s="1588"/>
      <c r="DL140" s="1588"/>
      <c r="DM140" s="1588"/>
      <c r="DN140" s="1588"/>
      <c r="DO140" s="1588"/>
      <c r="DP140" s="1588"/>
      <c r="DQ140" s="1588"/>
      <c r="DR140" s="1588"/>
      <c r="DS140" s="1588"/>
      <c r="DT140" s="1588"/>
      <c r="DU140" s="1588"/>
      <c r="DV140" s="1588"/>
      <c r="DW140" s="1588"/>
      <c r="DX140" s="1588"/>
      <c r="DY140" s="1588"/>
      <c r="DZ140" s="1588"/>
      <c r="EA140" s="1588"/>
      <c r="EB140" s="1588"/>
      <c r="EC140" s="1588"/>
      <c r="ED140" s="1588"/>
      <c r="EE140" s="1588"/>
      <c r="EF140" s="1588"/>
      <c r="EG140" s="1588"/>
      <c r="EH140" s="1588"/>
      <c r="EI140" s="1588"/>
      <c r="EJ140" s="1588"/>
      <c r="EK140" s="1588"/>
      <c r="EL140" s="1588"/>
      <c r="EM140" s="1588"/>
      <c r="EN140" s="1588"/>
      <c r="EO140" s="1588"/>
      <c r="EP140" s="1588"/>
      <c r="EQ140" s="1588"/>
      <c r="ER140" s="1588"/>
      <c r="ES140" s="1588"/>
      <c r="ET140" s="1588"/>
      <c r="EU140" s="1588"/>
      <c r="EV140" s="1588"/>
      <c r="EW140" s="1588"/>
      <c r="EX140" s="1588"/>
      <c r="EY140" s="1588"/>
      <c r="EZ140" s="1588"/>
      <c r="FA140" s="1588"/>
      <c r="FB140" s="1588"/>
      <c r="FC140" s="1588"/>
      <c r="FD140" s="1588"/>
      <c r="FE140" s="1588"/>
      <c r="FF140" s="1588"/>
      <c r="FG140" s="1588"/>
      <c r="FH140" s="1588"/>
      <c r="FI140" s="1588"/>
      <c r="FJ140" s="1588"/>
      <c r="FK140" s="1588"/>
      <c r="FL140" s="1588"/>
      <c r="FM140" s="1588"/>
      <c r="FN140" s="1588"/>
      <c r="FO140" s="1588"/>
      <c r="FP140" s="1588"/>
      <c r="FQ140" s="1588"/>
      <c r="FR140" s="1588"/>
      <c r="FS140" s="1588"/>
      <c r="FT140" s="1588"/>
      <c r="FU140" s="1588"/>
      <c r="FV140" s="1588"/>
      <c r="FW140" s="1588"/>
      <c r="FX140" s="1588"/>
      <c r="FY140" s="1588"/>
      <c r="FZ140" s="1588"/>
      <c r="GA140" s="1588"/>
      <c r="GB140" s="1588"/>
      <c r="GC140" s="1588"/>
      <c r="GD140" s="1588"/>
    </row>
    <row r="141" ht="15.75" hidden="1" customHeight="1">
      <c r="A141" s="280"/>
      <c r="B141" s="280"/>
      <c r="C141" s="280"/>
      <c r="D141" s="282"/>
      <c r="E141" s="283"/>
      <c r="F141" s="283"/>
      <c r="G141" s="283"/>
      <c r="H141" s="283"/>
      <c r="I141" s="283"/>
      <c r="J141" s="284" t="s">
        <v>111</v>
      </c>
      <c r="K141" s="285">
        <f t="shared" ref="K141:L141" si="304">SUM(K134:K140)</f>
        <v>50200</v>
      </c>
      <c r="L141" s="286">
        <f t="shared" si="304"/>
        <v>50013.155</v>
      </c>
      <c r="M141" s="1554" t="s">
        <v>2309</v>
      </c>
      <c r="N141" s="283"/>
      <c r="O141" s="280"/>
      <c r="P141" s="283"/>
      <c r="Q141" s="1554"/>
      <c r="R141" s="283"/>
      <c r="S141" s="289"/>
      <c r="T141" s="289"/>
      <c r="U141" s="280"/>
      <c r="V141" s="280"/>
      <c r="W141" s="280"/>
      <c r="X141" s="280"/>
      <c r="Y141" s="280"/>
      <c r="Z141" s="280"/>
      <c r="AA141" s="280"/>
      <c r="AB141" s="280"/>
      <c r="AC141" s="289"/>
      <c r="AD141" s="280"/>
      <c r="AE141" s="280"/>
      <c r="AF141" s="280"/>
      <c r="AG141" s="280"/>
      <c r="AH141" s="280"/>
      <c r="AI141" s="280"/>
      <c r="AJ141" s="280"/>
      <c r="AK141" s="280"/>
      <c r="AL141" s="280"/>
      <c r="AM141" s="1853"/>
      <c r="AN141" s="280"/>
      <c r="AO141" s="280"/>
      <c r="AP141" s="280"/>
      <c r="AQ141" s="283"/>
      <c r="AR141" s="292"/>
      <c r="AS141" s="292"/>
      <c r="AT141" s="292"/>
      <c r="AU141" s="292"/>
      <c r="AV141" s="293"/>
      <c r="AW141" s="292"/>
      <c r="AX141" s="285"/>
      <c r="AY141" s="288"/>
      <c r="AZ141" s="292"/>
      <c r="BA141" s="292"/>
      <c r="BB141" s="1780"/>
      <c r="BC141" s="1780"/>
      <c r="BD141" s="1780"/>
      <c r="BE141" s="1780"/>
      <c r="BF141" s="293"/>
      <c r="BG141" s="292"/>
      <c r="BH141" s="1780"/>
      <c r="BI141" s="1792"/>
      <c r="BJ141" s="1792"/>
      <c r="BK141" s="292"/>
      <c r="BL141" s="1792"/>
      <c r="BM141" s="292"/>
      <c r="BN141" s="292"/>
      <c r="BO141" s="292"/>
      <c r="BP141" s="292"/>
      <c r="BQ141" s="292"/>
      <c r="BR141" s="292"/>
      <c r="BS141" s="292"/>
      <c r="BT141" s="292"/>
      <c r="BU141" s="292"/>
      <c r="BV141" s="292"/>
      <c r="BW141" s="292"/>
      <c r="BX141" s="292"/>
      <c r="BY141" s="292"/>
      <c r="BZ141" s="292"/>
      <c r="CA141" s="292"/>
      <c r="CB141" s="292"/>
      <c r="CC141" s="280"/>
      <c r="CD141" s="289"/>
      <c r="CE141" s="280"/>
      <c r="CF141" s="280"/>
      <c r="CG141" s="289"/>
      <c r="CH141" s="289"/>
      <c r="CI141" s="289"/>
      <c r="CJ141" s="280"/>
      <c r="CK141" s="289"/>
      <c r="CL141" s="289"/>
      <c r="CM141" s="289"/>
      <c r="CN141" s="289"/>
      <c r="CO141" s="280"/>
      <c r="CP141" s="289"/>
      <c r="CQ141" s="289"/>
      <c r="CR141" s="289"/>
      <c r="CS141" s="280"/>
      <c r="CT141" s="289"/>
      <c r="CU141" s="289"/>
      <c r="CV141" s="289"/>
      <c r="CW141" s="280"/>
      <c r="CX141" s="280"/>
      <c r="CY141" s="280"/>
      <c r="CZ141" s="280"/>
      <c r="DA141" s="1588"/>
      <c r="DB141" s="1588"/>
      <c r="DC141" s="1588"/>
      <c r="DD141" s="1588"/>
      <c r="DE141" s="1588"/>
      <c r="DF141" s="1588"/>
      <c r="DG141" s="1588"/>
      <c r="DH141" s="1588"/>
      <c r="DI141" s="1588"/>
      <c r="DJ141" s="1588"/>
      <c r="DK141" s="1588"/>
      <c r="DL141" s="1588"/>
      <c r="DM141" s="1588"/>
      <c r="DN141" s="1588"/>
      <c r="DO141" s="1588"/>
      <c r="DP141" s="1588"/>
      <c r="DQ141" s="1588"/>
      <c r="DR141" s="1588"/>
      <c r="DS141" s="1588"/>
      <c r="DT141" s="1588"/>
      <c r="DU141" s="1588"/>
      <c r="DV141" s="1588"/>
      <c r="DW141" s="1588"/>
      <c r="DX141" s="1588"/>
      <c r="DY141" s="1588"/>
      <c r="DZ141" s="1588"/>
      <c r="EA141" s="1588"/>
      <c r="EB141" s="1588"/>
      <c r="EC141" s="1588"/>
      <c r="ED141" s="1588"/>
      <c r="EE141" s="1588"/>
      <c r="EF141" s="1588"/>
      <c r="EG141" s="1588"/>
      <c r="EH141" s="1588"/>
      <c r="EI141" s="1588"/>
      <c r="EJ141" s="1588"/>
      <c r="EK141" s="1588"/>
      <c r="EL141" s="1588"/>
      <c r="EM141" s="1588"/>
      <c r="EN141" s="1588"/>
      <c r="EO141" s="1588"/>
      <c r="EP141" s="1588"/>
      <c r="EQ141" s="1588"/>
      <c r="ER141" s="1588"/>
      <c r="ES141" s="1588"/>
      <c r="ET141" s="1588"/>
      <c r="EU141" s="1588"/>
      <c r="EV141" s="1588"/>
      <c r="EW141" s="1588"/>
      <c r="EX141" s="1588"/>
      <c r="EY141" s="1588"/>
      <c r="EZ141" s="1588"/>
      <c r="FA141" s="1588"/>
      <c r="FB141" s="1588"/>
      <c r="FC141" s="1588"/>
      <c r="FD141" s="1588"/>
      <c r="FE141" s="1588"/>
      <c r="FF141" s="1588"/>
      <c r="FG141" s="1588"/>
      <c r="FH141" s="1588"/>
      <c r="FI141" s="1588"/>
      <c r="FJ141" s="1588"/>
      <c r="FK141" s="1588"/>
      <c r="FL141" s="1588"/>
      <c r="FM141" s="1588"/>
      <c r="FN141" s="1588"/>
      <c r="FO141" s="1588"/>
      <c r="FP141" s="1588"/>
      <c r="FQ141" s="1588"/>
      <c r="FR141" s="1588"/>
      <c r="FS141" s="1588"/>
      <c r="FT141" s="1588"/>
      <c r="FU141" s="1588"/>
      <c r="FV141" s="1588"/>
      <c r="FW141" s="1588"/>
      <c r="FX141" s="1588"/>
      <c r="FY141" s="1588"/>
      <c r="FZ141" s="1588"/>
      <c r="GA141" s="1588"/>
      <c r="GB141" s="1588"/>
      <c r="GC141" s="1588"/>
      <c r="GD141" s="1588"/>
    </row>
    <row r="142" ht="15.75" hidden="1" customHeight="1">
      <c r="A142" s="54">
        <v>1.0</v>
      </c>
      <c r="B142" s="54" t="s">
        <v>1807</v>
      </c>
      <c r="C142" s="54" t="s">
        <v>8</v>
      </c>
      <c r="D142" s="105" t="s">
        <v>2311</v>
      </c>
      <c r="E142" s="105" t="s">
        <v>249</v>
      </c>
      <c r="F142" s="105" t="s">
        <v>2312</v>
      </c>
      <c r="G142" s="105" t="s">
        <v>567</v>
      </c>
      <c r="H142" s="105" t="s">
        <v>2313</v>
      </c>
      <c r="I142" s="105" t="s">
        <v>2314</v>
      </c>
      <c r="J142" s="247" t="s">
        <v>2315</v>
      </c>
      <c r="K142" s="319">
        <v>55000.0</v>
      </c>
      <c r="L142" s="320">
        <v>55000.0</v>
      </c>
      <c r="M142" s="105" t="s">
        <v>1815</v>
      </c>
      <c r="N142" s="105" t="s">
        <v>93</v>
      </c>
      <c r="O142" s="1864"/>
      <c r="P142" s="1775">
        <v>45585.0</v>
      </c>
      <c r="Q142" s="105" t="s">
        <v>2964</v>
      </c>
      <c r="R142" s="105" t="s">
        <v>2316</v>
      </c>
      <c r="S142" s="104" t="s">
        <v>1894</v>
      </c>
      <c r="T142" s="1448" t="s">
        <v>817</v>
      </c>
      <c r="U142" s="105"/>
      <c r="V142" s="105"/>
      <c r="W142" s="54" t="s">
        <v>884</v>
      </c>
      <c r="X142" s="105"/>
      <c r="Y142" s="255"/>
      <c r="Z142" s="1069"/>
      <c r="AA142" s="255"/>
      <c r="AB142" s="255"/>
      <c r="AC142" s="105" t="s">
        <v>95</v>
      </c>
      <c r="AD142" s="360" t="s">
        <v>885</v>
      </c>
      <c r="AE142" s="360" t="s">
        <v>2318</v>
      </c>
      <c r="AF142" s="360" t="s">
        <v>2319</v>
      </c>
      <c r="AG142" s="360" t="s">
        <v>885</v>
      </c>
      <c r="AH142" s="360" t="s">
        <v>96</v>
      </c>
      <c r="AI142" s="360" t="s">
        <v>96</v>
      </c>
      <c r="AJ142" s="360" t="s">
        <v>96</v>
      </c>
      <c r="AK142" s="1545">
        <v>0.0</v>
      </c>
      <c r="AL142" s="1816">
        <v>45600.0</v>
      </c>
      <c r="AM142" s="1816">
        <v>45585.0</v>
      </c>
      <c r="AN142" s="1777">
        <f>IF(AM142-AL142&lt;0,0,AM142-AL142)</f>
        <v>0</v>
      </c>
      <c r="AO142" s="1778" t="str">
        <f t="shared" ref="AO142:AP142" si="305">INT(AM142-AL142)&amp;" hari "&amp;HOUR(MOD(AM142-AL142,1))&amp;" jam "&amp;MINUTE(MOD(AM142-AL142,1))&amp;" menit "&amp;SECOND(MOD(AM142-AL142,1))</f>
        <v>-15 hari 0 jam 0 menit 0</v>
      </c>
      <c r="AP142" s="1778" t="str">
        <f t="shared" si="305"/>
        <v>-45585 hari 0 jam 0 menit 0</v>
      </c>
      <c r="AQ142" s="105" t="s">
        <v>2317</v>
      </c>
      <c r="AR142" s="325"/>
      <c r="AS142" s="325"/>
      <c r="AT142" s="325"/>
      <c r="AU142" s="255"/>
      <c r="AV142" s="324"/>
      <c r="AW142" s="325"/>
      <c r="AX142" s="323"/>
      <c r="AY142" s="1795"/>
      <c r="AZ142" s="274"/>
      <c r="BA142" s="1780">
        <v>45575.0</v>
      </c>
      <c r="BB142" s="1780"/>
      <c r="BC142" s="1780"/>
      <c r="BD142" s="1780"/>
      <c r="BE142" s="1780"/>
      <c r="BF142" s="1645"/>
      <c r="BG142" s="1642"/>
      <c r="BH142" s="1780"/>
      <c r="BI142" s="1642"/>
      <c r="BJ142" s="1642"/>
      <c r="BK142" s="1645">
        <f>BH142-BB142</f>
        <v>0</v>
      </c>
      <c r="BL142" s="1642" t="str">
        <f>INT(BH142-BB142)&amp;" hari "&amp;HOUR(MOD(BH142-BB142,1))&amp;" jam "&amp;MINUTE(MOD(BH142-BB142,1))&amp;" menit "&amp;SECOND(MOD(BH142-BB142,1))</f>
        <v>0 hari 0 jam 0 menit 0</v>
      </c>
      <c r="BM142" s="274"/>
      <c r="BN142" s="274"/>
      <c r="BO142" s="274"/>
      <c r="BP142" s="274"/>
      <c r="BQ142" s="274"/>
      <c r="BR142" s="274"/>
      <c r="BS142" s="274"/>
      <c r="BT142" s="274"/>
      <c r="BU142" s="274"/>
      <c r="BV142" s="274"/>
      <c r="BW142" s="274"/>
      <c r="BX142" s="274"/>
      <c r="BY142" s="274"/>
      <c r="BZ142" s="274"/>
      <c r="CA142" s="274"/>
      <c r="CB142" s="274"/>
      <c r="CC142" s="105"/>
      <c r="CD142" s="105"/>
      <c r="CE142" s="255"/>
      <c r="CF142" s="105" t="s">
        <v>2952</v>
      </c>
      <c r="CG142" s="105"/>
      <c r="CH142" s="105"/>
      <c r="CI142" s="105"/>
      <c r="CJ142" s="105"/>
      <c r="CK142" s="105"/>
      <c r="CL142" s="105"/>
      <c r="CM142" s="105"/>
      <c r="CN142" s="105"/>
      <c r="CO142" s="105"/>
      <c r="CP142" s="105"/>
      <c r="CQ142" s="105"/>
      <c r="CR142" s="105"/>
      <c r="CS142" s="105"/>
      <c r="CT142" s="105"/>
      <c r="CU142" s="105"/>
      <c r="CV142" s="105"/>
      <c r="CW142" s="105"/>
      <c r="CX142" s="105"/>
      <c r="CY142" s="105"/>
      <c r="CZ142" s="105"/>
      <c r="DA142" s="1588"/>
      <c r="DB142" s="1588"/>
      <c r="DC142" s="1588"/>
      <c r="DD142" s="1588"/>
      <c r="DE142" s="1588"/>
      <c r="DF142" s="1588"/>
      <c r="DG142" s="1588"/>
      <c r="DH142" s="1588"/>
      <c r="DI142" s="1588"/>
      <c r="DJ142" s="1588"/>
      <c r="DK142" s="1588"/>
      <c r="DL142" s="1588"/>
      <c r="DM142" s="1588"/>
      <c r="DN142" s="1588"/>
      <c r="DO142" s="1588"/>
      <c r="DP142" s="1588"/>
      <c r="DQ142" s="1588"/>
      <c r="DR142" s="1588"/>
      <c r="DS142" s="1588"/>
      <c r="DT142" s="1588"/>
      <c r="DU142" s="1588"/>
      <c r="DV142" s="1588"/>
      <c r="DW142" s="1588"/>
      <c r="DX142" s="1588"/>
      <c r="DY142" s="1588"/>
      <c r="DZ142" s="1588"/>
      <c r="EA142" s="1588"/>
      <c r="EB142" s="1588"/>
      <c r="EC142" s="1588"/>
      <c r="ED142" s="1588"/>
      <c r="EE142" s="1588"/>
      <c r="EF142" s="1588"/>
      <c r="EG142" s="1588"/>
      <c r="EH142" s="1588"/>
      <c r="EI142" s="1588"/>
      <c r="EJ142" s="1588"/>
      <c r="EK142" s="1588"/>
      <c r="EL142" s="1588"/>
      <c r="EM142" s="1588"/>
      <c r="EN142" s="1588"/>
      <c r="EO142" s="1588"/>
      <c r="EP142" s="1588"/>
      <c r="EQ142" s="1588"/>
      <c r="ER142" s="1588"/>
      <c r="ES142" s="1588"/>
      <c r="ET142" s="1588"/>
      <c r="EU142" s="1588"/>
      <c r="EV142" s="1588"/>
      <c r="EW142" s="1588"/>
      <c r="EX142" s="1588"/>
      <c r="EY142" s="1588"/>
      <c r="EZ142" s="1588"/>
      <c r="FA142" s="1588"/>
      <c r="FB142" s="1588"/>
      <c r="FC142" s="1588"/>
      <c r="FD142" s="1588"/>
      <c r="FE142" s="1588"/>
      <c r="FF142" s="1588"/>
      <c r="FG142" s="1588"/>
      <c r="FH142" s="1588"/>
      <c r="FI142" s="1588"/>
      <c r="FJ142" s="1588"/>
      <c r="FK142" s="1588"/>
      <c r="FL142" s="1588"/>
      <c r="FM142" s="1588"/>
      <c r="FN142" s="1588"/>
      <c r="FO142" s="1588"/>
      <c r="FP142" s="1588"/>
      <c r="FQ142" s="1588"/>
      <c r="FR142" s="1588"/>
      <c r="FS142" s="1588"/>
      <c r="FT142" s="1588"/>
      <c r="FU142" s="1588"/>
      <c r="FV142" s="1588"/>
      <c r="FW142" s="1588"/>
      <c r="FX142" s="1588"/>
      <c r="FY142" s="1588"/>
      <c r="FZ142" s="1588"/>
      <c r="GA142" s="1588"/>
      <c r="GB142" s="1588"/>
      <c r="GC142" s="1588"/>
      <c r="GD142" s="1588"/>
    </row>
    <row r="143" ht="15.75" hidden="1" customHeight="1">
      <c r="A143" s="280"/>
      <c r="B143" s="280"/>
      <c r="C143" s="280"/>
      <c r="D143" s="282"/>
      <c r="E143" s="283"/>
      <c r="F143" s="283"/>
      <c r="G143" s="283"/>
      <c r="H143" s="283"/>
      <c r="I143" s="283"/>
      <c r="J143" s="284" t="s">
        <v>111</v>
      </c>
      <c r="K143" s="285">
        <f t="shared" ref="K143:L143" si="306">SUM(K142)</f>
        <v>55000</v>
      </c>
      <c r="L143" s="286">
        <f t="shared" si="306"/>
        <v>55000</v>
      </c>
      <c r="M143" s="283"/>
      <c r="N143" s="1554"/>
      <c r="O143" s="280"/>
      <c r="P143" s="283"/>
      <c r="Q143" s="1554"/>
      <c r="R143" s="283"/>
      <c r="S143" s="289"/>
      <c r="T143" s="289"/>
      <c r="U143" s="280"/>
      <c r="V143" s="280"/>
      <c r="W143" s="280"/>
      <c r="X143" s="280"/>
      <c r="Y143" s="280"/>
      <c r="Z143" s="280"/>
      <c r="AA143" s="280"/>
      <c r="AB143" s="280"/>
      <c r="AC143" s="289"/>
      <c r="AD143" s="280"/>
      <c r="AE143" s="280"/>
      <c r="AF143" s="280"/>
      <c r="AG143" s="280"/>
      <c r="AH143" s="280"/>
      <c r="AI143" s="280"/>
      <c r="AJ143" s="280"/>
      <c r="AK143" s="280"/>
      <c r="AL143" s="280"/>
      <c r="AM143" s="1853"/>
      <c r="AN143" s="280"/>
      <c r="AO143" s="280"/>
      <c r="AP143" s="280"/>
      <c r="AQ143" s="283"/>
      <c r="AR143" s="292"/>
      <c r="AS143" s="292"/>
      <c r="AT143" s="292"/>
      <c r="AU143" s="292"/>
      <c r="AV143" s="293"/>
      <c r="AW143" s="292"/>
      <c r="AX143" s="285"/>
      <c r="AY143" s="288"/>
      <c r="AZ143" s="292"/>
      <c r="BA143" s="292"/>
      <c r="BB143" s="1780"/>
      <c r="BC143" s="1780"/>
      <c r="BD143" s="1780"/>
      <c r="BE143" s="1780"/>
      <c r="BF143" s="293"/>
      <c r="BG143" s="292"/>
      <c r="BH143" s="1780"/>
      <c r="BI143" s="1792"/>
      <c r="BJ143" s="1792"/>
      <c r="BK143" s="292"/>
      <c r="BL143" s="1792"/>
      <c r="BM143" s="292"/>
      <c r="BN143" s="292"/>
      <c r="BO143" s="292"/>
      <c r="BP143" s="292"/>
      <c r="BQ143" s="292"/>
      <c r="BR143" s="292"/>
      <c r="BS143" s="292"/>
      <c r="BT143" s="292"/>
      <c r="BU143" s="292"/>
      <c r="BV143" s="292"/>
      <c r="BW143" s="292"/>
      <c r="BX143" s="292"/>
      <c r="BY143" s="292"/>
      <c r="BZ143" s="292"/>
      <c r="CA143" s="292"/>
      <c r="CB143" s="292"/>
      <c r="CC143" s="280"/>
      <c r="CD143" s="289"/>
      <c r="CE143" s="280"/>
      <c r="CF143" s="280"/>
      <c r="CG143" s="289"/>
      <c r="CH143" s="289"/>
      <c r="CI143" s="289"/>
      <c r="CJ143" s="280"/>
      <c r="CK143" s="289"/>
      <c r="CL143" s="289"/>
      <c r="CM143" s="289"/>
      <c r="CN143" s="289"/>
      <c r="CO143" s="280"/>
      <c r="CP143" s="289"/>
      <c r="CQ143" s="289"/>
      <c r="CR143" s="289"/>
      <c r="CS143" s="280"/>
      <c r="CT143" s="289"/>
      <c r="CU143" s="289"/>
      <c r="CV143" s="289"/>
      <c r="CW143" s="280"/>
      <c r="CX143" s="280"/>
      <c r="CY143" s="280"/>
      <c r="CZ143" s="280"/>
      <c r="DA143" s="1588"/>
      <c r="DB143" s="1588"/>
      <c r="DC143" s="1588"/>
      <c r="DD143" s="1588"/>
      <c r="DE143" s="1588"/>
      <c r="DF143" s="1588"/>
      <c r="DG143" s="1588"/>
      <c r="DH143" s="1588"/>
      <c r="DI143" s="1588"/>
      <c r="DJ143" s="1588"/>
      <c r="DK143" s="1588"/>
      <c r="DL143" s="1588"/>
      <c r="DM143" s="1588"/>
      <c r="DN143" s="1588"/>
      <c r="DO143" s="1588"/>
      <c r="DP143" s="1588"/>
      <c r="DQ143" s="1588"/>
      <c r="DR143" s="1588"/>
      <c r="DS143" s="1588"/>
      <c r="DT143" s="1588"/>
      <c r="DU143" s="1588"/>
      <c r="DV143" s="1588"/>
      <c r="DW143" s="1588"/>
      <c r="DX143" s="1588"/>
      <c r="DY143" s="1588"/>
      <c r="DZ143" s="1588"/>
      <c r="EA143" s="1588"/>
      <c r="EB143" s="1588"/>
      <c r="EC143" s="1588"/>
      <c r="ED143" s="1588"/>
      <c r="EE143" s="1588"/>
      <c r="EF143" s="1588"/>
      <c r="EG143" s="1588"/>
      <c r="EH143" s="1588"/>
      <c r="EI143" s="1588"/>
      <c r="EJ143" s="1588"/>
      <c r="EK143" s="1588"/>
      <c r="EL143" s="1588"/>
      <c r="EM143" s="1588"/>
      <c r="EN143" s="1588"/>
      <c r="EO143" s="1588"/>
      <c r="EP143" s="1588"/>
      <c r="EQ143" s="1588"/>
      <c r="ER143" s="1588"/>
      <c r="ES143" s="1588"/>
      <c r="ET143" s="1588"/>
      <c r="EU143" s="1588"/>
      <c r="EV143" s="1588"/>
      <c r="EW143" s="1588"/>
      <c r="EX143" s="1588"/>
      <c r="EY143" s="1588"/>
      <c r="EZ143" s="1588"/>
      <c r="FA143" s="1588"/>
      <c r="FB143" s="1588"/>
      <c r="FC143" s="1588"/>
      <c r="FD143" s="1588"/>
      <c r="FE143" s="1588"/>
      <c r="FF143" s="1588"/>
      <c r="FG143" s="1588"/>
      <c r="FH143" s="1588"/>
      <c r="FI143" s="1588"/>
      <c r="FJ143" s="1588"/>
      <c r="FK143" s="1588"/>
      <c r="FL143" s="1588"/>
      <c r="FM143" s="1588"/>
      <c r="FN143" s="1588"/>
      <c r="FO143" s="1588"/>
      <c r="FP143" s="1588"/>
      <c r="FQ143" s="1588"/>
      <c r="FR143" s="1588"/>
      <c r="FS143" s="1588"/>
      <c r="FT143" s="1588"/>
      <c r="FU143" s="1588"/>
      <c r="FV143" s="1588"/>
      <c r="FW143" s="1588"/>
      <c r="FX143" s="1588"/>
      <c r="FY143" s="1588"/>
      <c r="FZ143" s="1588"/>
      <c r="GA143" s="1588"/>
      <c r="GB143" s="1588"/>
      <c r="GC143" s="1588"/>
      <c r="GD143" s="1588"/>
    </row>
    <row r="144" ht="15.75" hidden="1" customHeight="1">
      <c r="A144" s="54">
        <v>1.0</v>
      </c>
      <c r="B144" s="54" t="s">
        <v>1807</v>
      </c>
      <c r="C144" s="1545" t="s">
        <v>8</v>
      </c>
      <c r="D144" s="247" t="s">
        <v>2972</v>
      </c>
      <c r="E144" s="105" t="s">
        <v>182</v>
      </c>
      <c r="F144" s="105" t="s">
        <v>183</v>
      </c>
      <c r="G144" s="105" t="s">
        <v>184</v>
      </c>
      <c r="H144" s="247" t="s">
        <v>185</v>
      </c>
      <c r="I144" s="247" t="s">
        <v>1331</v>
      </c>
      <c r="J144" s="105" t="s">
        <v>2321</v>
      </c>
      <c r="K144" s="319">
        <v>8300.0</v>
      </c>
      <c r="L144" s="320">
        <v>8355.816</v>
      </c>
      <c r="M144" s="105" t="s">
        <v>265</v>
      </c>
      <c r="N144" s="1396" t="s">
        <v>2973</v>
      </c>
      <c r="O144" s="1010" t="s">
        <v>2322</v>
      </c>
      <c r="P144" s="1851">
        <v>45599.0</v>
      </c>
      <c r="Q144" s="105" t="s">
        <v>2763</v>
      </c>
      <c r="R144" s="104" t="s">
        <v>183</v>
      </c>
      <c r="S144" s="54" t="s">
        <v>2245</v>
      </c>
      <c r="T144" s="1448" t="s">
        <v>817</v>
      </c>
      <c r="U144" s="54" t="s">
        <v>883</v>
      </c>
      <c r="V144" s="105"/>
      <c r="W144" s="54" t="s">
        <v>884</v>
      </c>
      <c r="X144" s="54" t="s">
        <v>2974</v>
      </c>
      <c r="Y144" s="255"/>
      <c r="Z144" s="54" t="s">
        <v>883</v>
      </c>
      <c r="AA144" s="54" t="s">
        <v>883</v>
      </c>
      <c r="AB144" s="54"/>
      <c r="AC144" s="54" t="s">
        <v>191</v>
      </c>
      <c r="AD144" s="360" t="s">
        <v>192</v>
      </c>
      <c r="AE144" s="360">
        <v>1169049.0</v>
      </c>
      <c r="AF144" s="360" t="s">
        <v>552</v>
      </c>
      <c r="AG144" s="1866">
        <v>0.5</v>
      </c>
      <c r="AH144" s="360" t="s">
        <v>2890</v>
      </c>
      <c r="AI144" s="360" t="s">
        <v>96</v>
      </c>
      <c r="AJ144" s="360" t="s">
        <v>96</v>
      </c>
      <c r="AK144" s="1867">
        <v>4.85155335E9</v>
      </c>
      <c r="AL144" s="1828">
        <v>45593.0</v>
      </c>
      <c r="AM144" s="1588"/>
      <c r="AN144" s="1588"/>
      <c r="AO144" s="1778" t="str">
        <f>INT(AL137-AL144)&amp;" hari "&amp;HOUR(MOD(AL137-AL144,1))&amp;" jam "&amp;MINUTE(MOD(AL137-AL144,1))&amp;" menit "&amp;SECOND(MOD(AL137-AL144,1))</f>
        <v>6 hari 0 jam 0 menit 0</v>
      </c>
      <c r="AP144" s="1778" t="str">
        <f>INT(AM137-AL137)&amp;" hari "&amp;HOUR(MOD(AM137-AL137,1))&amp;" jam "&amp;MINUTE(MOD(AM137-AL137,1))&amp;" menit "&amp;SECOND(MOD(AM137-AL137,1))</f>
        <v>-45593 hari 0 jam 0 menit 0</v>
      </c>
      <c r="AQ144" s="1448" t="s">
        <v>1412</v>
      </c>
      <c r="AR144" s="303" t="s">
        <v>2880</v>
      </c>
      <c r="AS144" s="303"/>
      <c r="AT144" s="303"/>
      <c r="AU144" s="255">
        <v>45000.0</v>
      </c>
      <c r="AV144" s="1545" t="s">
        <v>194</v>
      </c>
      <c r="AW144" s="303">
        <v>3.0E7</v>
      </c>
      <c r="AX144" s="105"/>
      <c r="AY144" s="1795"/>
      <c r="AZ144" s="274"/>
      <c r="BA144" s="1780">
        <v>45588.0</v>
      </c>
      <c r="BB144" s="1780">
        <v>45594.854166666664</v>
      </c>
      <c r="BC144" s="1780">
        <v>45599.09027777778</v>
      </c>
      <c r="BD144" s="1780">
        <v>45599.09722222222</v>
      </c>
      <c r="BE144" s="1780">
        <v>45599.54513888889</v>
      </c>
      <c r="BF144" s="1645">
        <f t="shared" ref="BF144:BF149" si="308">BE144-BB144</f>
        <v>4.690972222</v>
      </c>
      <c r="BG144" s="1642" t="str">
        <f t="shared" ref="BG144:BG149" si="309">INT(BE144-BB144)&amp;" hari "&amp;HOUR(MOD(BE144-BB144,1))&amp;" jam "&amp;MINUTE(MOD(BE144-BB144,1))&amp;" menit "&amp;SECOND(MOD(BE144-BB144,1))</f>
        <v>4 hari 16 jam 35 menit 0</v>
      </c>
      <c r="BH144" s="1780">
        <v>45599.86319444444</v>
      </c>
      <c r="BI144" s="1645">
        <f t="shared" ref="BI144:BI146" si="310">BH144-BE144</f>
        <v>0.3180555556</v>
      </c>
      <c r="BJ144" s="1642" t="str">
        <f t="shared" ref="BJ144:BJ146" si="311">INT(BH144-BE144)&amp;" hari "&amp;HOUR(MOD(BH144-BE144,1))&amp;" jam "&amp;MINUTE(MOD(BH144-BE144,1))&amp;" menit "&amp;SECOND(MOD(BH144-BE144,1))</f>
        <v>0 hari 7 jam 38 menit 0</v>
      </c>
      <c r="BK144" s="1645">
        <f t="shared" ref="BK144:BK146" si="312">BH144-BB144</f>
        <v>5.009027778</v>
      </c>
      <c r="BL144" s="1642" t="str">
        <f t="shared" ref="BL144:BL146" si="313">INT(BH144-BB144)&amp;" hari "&amp;HOUR(MOD(BH144-BB144,1))&amp;" jam "&amp;MINUTE(MOD(BH144-BB144,1))&amp;" menit "&amp;SECOND(MOD(BH144-BB144,1))</f>
        <v>5 hari 0 jam 13 menit 0</v>
      </c>
      <c r="BM144" s="274"/>
      <c r="BN144" s="274"/>
      <c r="BO144" s="274"/>
      <c r="BP144" s="274"/>
      <c r="BQ144" s="274"/>
      <c r="BR144" s="274"/>
      <c r="BS144" s="274"/>
      <c r="BT144" s="274"/>
      <c r="BU144" s="274"/>
      <c r="BV144" s="274"/>
      <c r="BW144" s="274"/>
      <c r="BX144" s="274"/>
      <c r="BY144" s="274"/>
      <c r="BZ144" s="274"/>
      <c r="CA144" s="274"/>
      <c r="CB144" s="274"/>
      <c r="CC144" s="105"/>
      <c r="CD144" s="105"/>
      <c r="CE144" s="255"/>
      <c r="CF144" s="105" t="s">
        <v>189</v>
      </c>
      <c r="CG144" s="105"/>
      <c r="CH144" s="105"/>
      <c r="CI144" s="105"/>
      <c r="CJ144" s="105"/>
      <c r="CK144" s="105"/>
      <c r="CL144" s="105"/>
      <c r="CM144" s="105"/>
      <c r="CN144" s="105"/>
      <c r="CO144" s="105"/>
      <c r="CP144" s="105"/>
      <c r="CQ144" s="105"/>
      <c r="CR144" s="105"/>
      <c r="CS144" s="105"/>
      <c r="CT144" s="105"/>
      <c r="CU144" s="105"/>
      <c r="CV144" s="105"/>
      <c r="CW144" s="105"/>
      <c r="CX144" s="105"/>
      <c r="CY144" s="105"/>
      <c r="CZ144" s="105"/>
      <c r="DA144" s="1588"/>
      <c r="DB144" s="1588"/>
      <c r="DC144" s="1588"/>
      <c r="DD144" s="1588"/>
      <c r="DE144" s="1588"/>
      <c r="DF144" s="1588"/>
      <c r="DG144" s="1588"/>
      <c r="DH144" s="1588"/>
      <c r="DI144" s="1588"/>
      <c r="DJ144" s="1588"/>
      <c r="DK144" s="1588"/>
      <c r="DL144" s="1588"/>
      <c r="DM144" s="1588"/>
      <c r="DN144" s="1588"/>
      <c r="DO144" s="1588"/>
      <c r="DP144" s="1588"/>
      <c r="DQ144" s="1588"/>
      <c r="DR144" s="1588"/>
      <c r="DS144" s="1588"/>
      <c r="DT144" s="1588"/>
      <c r="DU144" s="1588"/>
      <c r="DV144" s="1588"/>
      <c r="DW144" s="1588"/>
      <c r="DX144" s="1588"/>
      <c r="DY144" s="1588"/>
      <c r="DZ144" s="1588"/>
      <c r="EA144" s="1588"/>
      <c r="EB144" s="1588"/>
      <c r="EC144" s="1588"/>
      <c r="ED144" s="1588"/>
      <c r="EE144" s="1588"/>
      <c r="EF144" s="1588"/>
      <c r="EG144" s="1588"/>
      <c r="EH144" s="1588"/>
      <c r="EI144" s="1588"/>
      <c r="EJ144" s="1588"/>
      <c r="EK144" s="1588"/>
      <c r="EL144" s="1588"/>
      <c r="EM144" s="1588"/>
      <c r="EN144" s="1588"/>
      <c r="EO144" s="1588"/>
      <c r="EP144" s="1588"/>
      <c r="EQ144" s="1588"/>
      <c r="ER144" s="1588"/>
      <c r="ES144" s="1588"/>
      <c r="ET144" s="1588"/>
      <c r="EU144" s="1588"/>
      <c r="EV144" s="1588"/>
      <c r="EW144" s="1588"/>
      <c r="EX144" s="1588"/>
      <c r="EY144" s="1588"/>
      <c r="EZ144" s="1588"/>
      <c r="FA144" s="1588"/>
      <c r="FB144" s="1588"/>
      <c r="FC144" s="1588"/>
      <c r="FD144" s="1588"/>
      <c r="FE144" s="1588"/>
      <c r="FF144" s="1588"/>
      <c r="FG144" s="1588"/>
      <c r="FH144" s="1588"/>
      <c r="FI144" s="1588"/>
      <c r="FJ144" s="1588"/>
      <c r="FK144" s="1588"/>
      <c r="FL144" s="1588"/>
      <c r="FM144" s="1588"/>
      <c r="FN144" s="1588"/>
      <c r="FO144" s="1588"/>
      <c r="FP144" s="1588"/>
      <c r="FQ144" s="1588"/>
      <c r="FR144" s="1588"/>
      <c r="FS144" s="1588"/>
      <c r="FT144" s="1588"/>
      <c r="FU144" s="1588"/>
      <c r="FV144" s="1588"/>
      <c r="FW144" s="1588"/>
      <c r="FX144" s="1588"/>
      <c r="FY144" s="1588"/>
      <c r="FZ144" s="1588"/>
      <c r="GA144" s="1588"/>
      <c r="GB144" s="1588"/>
      <c r="GC144" s="1588"/>
      <c r="GD144" s="1588"/>
    </row>
    <row r="145" ht="15.75" hidden="1" customHeight="1">
      <c r="A145" s="54">
        <v>2.0</v>
      </c>
      <c r="B145" s="54" t="s">
        <v>1807</v>
      </c>
      <c r="C145" s="1545" t="s">
        <v>8</v>
      </c>
      <c r="D145" s="247" t="s">
        <v>2972</v>
      </c>
      <c r="E145" s="105" t="s">
        <v>182</v>
      </c>
      <c r="F145" s="105" t="s">
        <v>183</v>
      </c>
      <c r="G145" s="105" t="s">
        <v>184</v>
      </c>
      <c r="H145" s="247" t="s">
        <v>185</v>
      </c>
      <c r="I145" s="247" t="s">
        <v>1333</v>
      </c>
      <c r="J145" s="105" t="s">
        <v>2325</v>
      </c>
      <c r="K145" s="319">
        <v>8300.0</v>
      </c>
      <c r="L145" s="320">
        <v>8529.455</v>
      </c>
      <c r="M145" s="105" t="s">
        <v>265</v>
      </c>
      <c r="N145" s="1588"/>
      <c r="O145" s="148" t="s">
        <v>2975</v>
      </c>
      <c r="P145" s="1851">
        <v>45603.0</v>
      </c>
      <c r="Q145" s="105" t="s">
        <v>2763</v>
      </c>
      <c r="R145" s="104" t="s">
        <v>183</v>
      </c>
      <c r="S145" s="54" t="s">
        <v>2245</v>
      </c>
      <c r="T145" s="1448" t="s">
        <v>817</v>
      </c>
      <c r="U145" s="54" t="s">
        <v>883</v>
      </c>
      <c r="V145" s="105"/>
      <c r="W145" s="54" t="s">
        <v>884</v>
      </c>
      <c r="X145" s="54" t="s">
        <v>2974</v>
      </c>
      <c r="Y145" s="255"/>
      <c r="Z145" s="54" t="s">
        <v>883</v>
      </c>
      <c r="AA145" s="54" t="s">
        <v>883</v>
      </c>
      <c r="AB145" s="54"/>
      <c r="AC145" s="54" t="s">
        <v>191</v>
      </c>
      <c r="AD145" s="360" t="s">
        <v>192</v>
      </c>
      <c r="AE145" s="360">
        <v>1169049.0</v>
      </c>
      <c r="AF145" s="360" t="s">
        <v>552</v>
      </c>
      <c r="AG145" s="1866">
        <v>0.5</v>
      </c>
      <c r="AH145" s="360" t="s">
        <v>2890</v>
      </c>
      <c r="AI145" s="360" t="s">
        <v>96</v>
      </c>
      <c r="AJ145" s="360" t="s">
        <v>96</v>
      </c>
      <c r="AK145" s="1867">
        <v>4.85155335E9</v>
      </c>
      <c r="AL145" s="1828">
        <v>45593.0</v>
      </c>
      <c r="AM145" s="1817">
        <v>45603.0</v>
      </c>
      <c r="AN145" s="1777">
        <f t="shared" ref="AN145:AN149" si="314">IF(AM145-AL145&lt;0,0,AM145-AL145)</f>
        <v>10</v>
      </c>
      <c r="AO145" s="1778" t="str">
        <f t="shared" ref="AO145:AP145" si="307">INT(AM145-AL145)&amp;" hari "&amp;HOUR(MOD(AM145-AL145,1))&amp;" jam "&amp;MINUTE(MOD(AM145-AL145,1))&amp;" menit "&amp;SECOND(MOD(AM145-AL145,1))</f>
        <v>10 hari 0 jam 0 menit 0</v>
      </c>
      <c r="AP145" s="1778" t="str">
        <f t="shared" si="307"/>
        <v>-45593 hari 0 jam 0 menit 0</v>
      </c>
      <c r="AQ145" s="1448" t="s">
        <v>1412</v>
      </c>
      <c r="AR145" s="303" t="s">
        <v>2880</v>
      </c>
      <c r="AS145" s="303"/>
      <c r="AT145" s="303"/>
      <c r="AU145" s="255">
        <v>45000.0</v>
      </c>
      <c r="AV145" s="1545" t="s">
        <v>194</v>
      </c>
      <c r="AW145" s="303">
        <v>3.0E7</v>
      </c>
      <c r="AX145" s="105"/>
      <c r="AY145" s="1795"/>
      <c r="AZ145" s="274"/>
      <c r="BA145" s="1780">
        <v>45590.0</v>
      </c>
      <c r="BB145" s="1780">
        <v>45596.25</v>
      </c>
      <c r="BC145" s="1780">
        <v>45603.274305555555</v>
      </c>
      <c r="BD145" s="1780">
        <v>45603.28125</v>
      </c>
      <c r="BE145" s="1780">
        <v>45603.88888888889</v>
      </c>
      <c r="BF145" s="1645">
        <f t="shared" si="308"/>
        <v>7.638888889</v>
      </c>
      <c r="BG145" s="1642" t="str">
        <f t="shared" si="309"/>
        <v>7 hari 15 jam 20 menit 0</v>
      </c>
      <c r="BH145" s="1780">
        <v>45604.34652777778</v>
      </c>
      <c r="BI145" s="1645">
        <f t="shared" si="310"/>
        <v>0.4576388889</v>
      </c>
      <c r="BJ145" s="1642" t="str">
        <f t="shared" si="311"/>
        <v>0 hari 10 jam 59 menit 0</v>
      </c>
      <c r="BK145" s="1645">
        <f t="shared" si="312"/>
        <v>8.096527778</v>
      </c>
      <c r="BL145" s="1642" t="str">
        <f t="shared" si="313"/>
        <v>8 hari 2 jam 19 menit 0</v>
      </c>
      <c r="BM145" s="274"/>
      <c r="BN145" s="274"/>
      <c r="BO145" s="274"/>
      <c r="BP145" s="274"/>
      <c r="BQ145" s="274"/>
      <c r="BR145" s="274"/>
      <c r="BS145" s="274"/>
      <c r="BT145" s="274"/>
      <c r="BU145" s="274"/>
      <c r="BV145" s="274"/>
      <c r="BW145" s="274"/>
      <c r="BX145" s="274"/>
      <c r="BY145" s="274"/>
      <c r="BZ145" s="274"/>
      <c r="CA145" s="274"/>
      <c r="CB145" s="274"/>
      <c r="CC145" s="105"/>
      <c r="CD145" s="105"/>
      <c r="CE145" s="255"/>
      <c r="CF145" s="105" t="s">
        <v>189</v>
      </c>
      <c r="CG145" s="105"/>
      <c r="CH145" s="105"/>
      <c r="CI145" s="105"/>
      <c r="CJ145" s="105"/>
      <c r="CK145" s="105"/>
      <c r="CL145" s="105"/>
      <c r="CM145" s="105"/>
      <c r="CN145" s="105"/>
      <c r="CO145" s="105"/>
      <c r="CP145" s="105"/>
      <c r="CQ145" s="105"/>
      <c r="CR145" s="105"/>
      <c r="CS145" s="105"/>
      <c r="CT145" s="105"/>
      <c r="CU145" s="105"/>
      <c r="CV145" s="105"/>
      <c r="CW145" s="105"/>
      <c r="CX145" s="105"/>
      <c r="CY145" s="105"/>
      <c r="CZ145" s="105"/>
      <c r="DA145" s="1588"/>
      <c r="DB145" s="1588"/>
      <c r="DC145" s="1588"/>
      <c r="DD145" s="1588"/>
      <c r="DE145" s="1588"/>
      <c r="DF145" s="1588"/>
      <c r="DG145" s="1588"/>
      <c r="DH145" s="1588"/>
      <c r="DI145" s="1588"/>
      <c r="DJ145" s="1588"/>
      <c r="DK145" s="1588"/>
      <c r="DL145" s="1588"/>
      <c r="DM145" s="1588"/>
      <c r="DN145" s="1588"/>
      <c r="DO145" s="1588"/>
      <c r="DP145" s="1588"/>
      <c r="DQ145" s="1588"/>
      <c r="DR145" s="1588"/>
      <c r="DS145" s="1588"/>
      <c r="DT145" s="1588"/>
      <c r="DU145" s="1588"/>
      <c r="DV145" s="1588"/>
      <c r="DW145" s="1588"/>
      <c r="DX145" s="1588"/>
      <c r="DY145" s="1588"/>
      <c r="DZ145" s="1588"/>
      <c r="EA145" s="1588"/>
      <c r="EB145" s="1588"/>
      <c r="EC145" s="1588"/>
      <c r="ED145" s="1588"/>
      <c r="EE145" s="1588"/>
      <c r="EF145" s="1588"/>
      <c r="EG145" s="1588"/>
      <c r="EH145" s="1588"/>
      <c r="EI145" s="1588"/>
      <c r="EJ145" s="1588"/>
      <c r="EK145" s="1588"/>
      <c r="EL145" s="1588"/>
      <c r="EM145" s="1588"/>
      <c r="EN145" s="1588"/>
      <c r="EO145" s="1588"/>
      <c r="EP145" s="1588"/>
      <c r="EQ145" s="1588"/>
      <c r="ER145" s="1588"/>
      <c r="ES145" s="1588"/>
      <c r="ET145" s="1588"/>
      <c r="EU145" s="1588"/>
      <c r="EV145" s="1588"/>
      <c r="EW145" s="1588"/>
      <c r="EX145" s="1588"/>
      <c r="EY145" s="1588"/>
      <c r="EZ145" s="1588"/>
      <c r="FA145" s="1588"/>
      <c r="FB145" s="1588"/>
      <c r="FC145" s="1588"/>
      <c r="FD145" s="1588"/>
      <c r="FE145" s="1588"/>
      <c r="FF145" s="1588"/>
      <c r="FG145" s="1588"/>
      <c r="FH145" s="1588"/>
      <c r="FI145" s="1588"/>
      <c r="FJ145" s="1588"/>
      <c r="FK145" s="1588"/>
      <c r="FL145" s="1588"/>
      <c r="FM145" s="1588"/>
      <c r="FN145" s="1588"/>
      <c r="FO145" s="1588"/>
      <c r="FP145" s="1588"/>
      <c r="FQ145" s="1588"/>
      <c r="FR145" s="1588"/>
      <c r="FS145" s="1588"/>
      <c r="FT145" s="1588"/>
      <c r="FU145" s="1588"/>
      <c r="FV145" s="1588"/>
      <c r="FW145" s="1588"/>
      <c r="FX145" s="1588"/>
      <c r="FY145" s="1588"/>
      <c r="FZ145" s="1588"/>
      <c r="GA145" s="1588"/>
      <c r="GB145" s="1588"/>
      <c r="GC145" s="1588"/>
      <c r="GD145" s="1588"/>
    </row>
    <row r="146" ht="15.75" hidden="1" customHeight="1">
      <c r="A146" s="54">
        <v>3.0</v>
      </c>
      <c r="B146" s="54" t="s">
        <v>1807</v>
      </c>
      <c r="C146" s="1545" t="s">
        <v>8</v>
      </c>
      <c r="D146" s="247" t="s">
        <v>2972</v>
      </c>
      <c r="E146" s="105" t="s">
        <v>182</v>
      </c>
      <c r="F146" s="105" t="s">
        <v>183</v>
      </c>
      <c r="G146" s="105" t="s">
        <v>184</v>
      </c>
      <c r="H146" s="247" t="s">
        <v>185</v>
      </c>
      <c r="I146" s="247" t="s">
        <v>1335</v>
      </c>
      <c r="J146" s="105" t="s">
        <v>2031</v>
      </c>
      <c r="K146" s="319">
        <v>8300.0</v>
      </c>
      <c r="L146" s="1774">
        <v>8415.182</v>
      </c>
      <c r="M146" s="105" t="s">
        <v>265</v>
      </c>
      <c r="N146" s="1588"/>
      <c r="O146" s="148" t="s">
        <v>2976</v>
      </c>
      <c r="P146" s="1851">
        <v>45605.0</v>
      </c>
      <c r="Q146" s="105" t="s">
        <v>2763</v>
      </c>
      <c r="R146" s="104" t="s">
        <v>183</v>
      </c>
      <c r="S146" s="54" t="s">
        <v>2245</v>
      </c>
      <c r="T146" s="1448" t="s">
        <v>817</v>
      </c>
      <c r="U146" s="54" t="s">
        <v>883</v>
      </c>
      <c r="V146" s="105"/>
      <c r="W146" s="54" t="s">
        <v>884</v>
      </c>
      <c r="X146" s="54" t="s">
        <v>2974</v>
      </c>
      <c r="Y146" s="255"/>
      <c r="Z146" s="54" t="s">
        <v>883</v>
      </c>
      <c r="AA146" s="54" t="s">
        <v>883</v>
      </c>
      <c r="AB146" s="54"/>
      <c r="AC146" s="54" t="s">
        <v>191</v>
      </c>
      <c r="AD146" s="360" t="s">
        <v>192</v>
      </c>
      <c r="AE146" s="360">
        <v>1169049.0</v>
      </c>
      <c r="AF146" s="360" t="s">
        <v>552</v>
      </c>
      <c r="AG146" s="1866">
        <v>0.5</v>
      </c>
      <c r="AH146" s="360" t="s">
        <v>2890</v>
      </c>
      <c r="AI146" s="360" t="s">
        <v>96</v>
      </c>
      <c r="AJ146" s="360" t="s">
        <v>96</v>
      </c>
      <c r="AK146" s="1867">
        <v>4.85155335E9</v>
      </c>
      <c r="AL146" s="1828">
        <v>45593.0</v>
      </c>
      <c r="AM146" s="1817">
        <v>45605.0</v>
      </c>
      <c r="AN146" s="1777">
        <f t="shared" si="314"/>
        <v>12</v>
      </c>
      <c r="AO146" s="1778" t="str">
        <f t="shared" ref="AO146:AP146" si="315">INT(AM146-AL146)&amp;" hari "&amp;HOUR(MOD(AM146-AL146,1))&amp;" jam "&amp;MINUTE(MOD(AM146-AL146,1))&amp;" menit "&amp;SECOND(MOD(AM146-AL146,1))</f>
        <v>12 hari 0 jam 0 menit 0</v>
      </c>
      <c r="AP146" s="1778" t="str">
        <f t="shared" si="315"/>
        <v>-45593 hari 0 jam 0 menit 0</v>
      </c>
      <c r="AQ146" s="1448" t="s">
        <v>1412</v>
      </c>
      <c r="AR146" s="303" t="s">
        <v>2880</v>
      </c>
      <c r="AS146" s="303"/>
      <c r="AT146" s="303"/>
      <c r="AU146" s="255">
        <v>45000.0</v>
      </c>
      <c r="AV146" s="1545" t="s">
        <v>194</v>
      </c>
      <c r="AW146" s="303">
        <v>3.0E7</v>
      </c>
      <c r="AX146" s="105"/>
      <c r="AY146" s="1795"/>
      <c r="AZ146" s="274"/>
      <c r="BA146" s="1780">
        <v>45594.0</v>
      </c>
      <c r="BB146" s="1780">
        <v>45600.854166666664</v>
      </c>
      <c r="BC146" s="1780">
        <v>45605.416666666664</v>
      </c>
      <c r="BD146" s="1780">
        <v>45605.427083333336</v>
      </c>
      <c r="BE146" s="1780">
        <v>45605.538194444445</v>
      </c>
      <c r="BF146" s="1645">
        <f t="shared" si="308"/>
        <v>4.684027778</v>
      </c>
      <c r="BG146" s="1642" t="str">
        <f t="shared" si="309"/>
        <v>4 hari 16 jam 25 menit 0</v>
      </c>
      <c r="BH146" s="1780">
        <v>45605.83819444444</v>
      </c>
      <c r="BI146" s="1645">
        <f t="shared" si="310"/>
        <v>0.3</v>
      </c>
      <c r="BJ146" s="1642" t="str">
        <f t="shared" si="311"/>
        <v>0 hari 7 jam 12 menit 0</v>
      </c>
      <c r="BK146" s="1645">
        <f t="shared" si="312"/>
        <v>4.984027778</v>
      </c>
      <c r="BL146" s="1642" t="str">
        <f t="shared" si="313"/>
        <v>4 hari 23 jam 37 menit 0</v>
      </c>
      <c r="BM146" s="274"/>
      <c r="BN146" s="274"/>
      <c r="BO146" s="274"/>
      <c r="BP146" s="274"/>
      <c r="BQ146" s="274"/>
      <c r="BR146" s="274"/>
      <c r="BS146" s="274"/>
      <c r="BT146" s="274"/>
      <c r="BU146" s="274"/>
      <c r="BV146" s="274"/>
      <c r="BW146" s="274"/>
      <c r="BX146" s="274"/>
      <c r="BY146" s="274"/>
      <c r="BZ146" s="274"/>
      <c r="CA146" s="274"/>
      <c r="CB146" s="274"/>
      <c r="CC146" s="105"/>
      <c r="CD146" s="105"/>
      <c r="CE146" s="255"/>
      <c r="CF146" s="105" t="s">
        <v>189</v>
      </c>
      <c r="CG146" s="105"/>
      <c r="CH146" s="105"/>
      <c r="CI146" s="105"/>
      <c r="CJ146" s="105"/>
      <c r="CK146" s="105"/>
      <c r="CL146" s="105"/>
      <c r="CM146" s="105"/>
      <c r="CN146" s="105"/>
      <c r="CO146" s="105"/>
      <c r="CP146" s="105"/>
      <c r="CQ146" s="105"/>
      <c r="CR146" s="105"/>
      <c r="CS146" s="105"/>
      <c r="CT146" s="105"/>
      <c r="CU146" s="105"/>
      <c r="CV146" s="105"/>
      <c r="CW146" s="105"/>
      <c r="CX146" s="105"/>
      <c r="CY146" s="105"/>
      <c r="CZ146" s="105"/>
      <c r="DA146" s="1588"/>
      <c r="DB146" s="1588"/>
      <c r="DC146" s="1588"/>
      <c r="DD146" s="1588"/>
      <c r="DE146" s="1588"/>
      <c r="DF146" s="1588"/>
      <c r="DG146" s="1588"/>
      <c r="DH146" s="1588"/>
      <c r="DI146" s="1588"/>
      <c r="DJ146" s="1588"/>
      <c r="DK146" s="1588"/>
      <c r="DL146" s="1588"/>
      <c r="DM146" s="1588"/>
      <c r="DN146" s="1588"/>
      <c r="DO146" s="1588"/>
      <c r="DP146" s="1588"/>
      <c r="DQ146" s="1588"/>
      <c r="DR146" s="1588"/>
      <c r="DS146" s="1588"/>
      <c r="DT146" s="1588"/>
      <c r="DU146" s="1588"/>
      <c r="DV146" s="1588"/>
      <c r="DW146" s="1588"/>
      <c r="DX146" s="1588"/>
      <c r="DY146" s="1588"/>
      <c r="DZ146" s="1588"/>
      <c r="EA146" s="1588"/>
      <c r="EB146" s="1588"/>
      <c r="EC146" s="1588"/>
      <c r="ED146" s="1588"/>
      <c r="EE146" s="1588"/>
      <c r="EF146" s="1588"/>
      <c r="EG146" s="1588"/>
      <c r="EH146" s="1588"/>
      <c r="EI146" s="1588"/>
      <c r="EJ146" s="1588"/>
      <c r="EK146" s="1588"/>
      <c r="EL146" s="1588"/>
      <c r="EM146" s="1588"/>
      <c r="EN146" s="1588"/>
      <c r="EO146" s="1588"/>
      <c r="EP146" s="1588"/>
      <c r="EQ146" s="1588"/>
      <c r="ER146" s="1588"/>
      <c r="ES146" s="1588"/>
      <c r="ET146" s="1588"/>
      <c r="EU146" s="1588"/>
      <c r="EV146" s="1588"/>
      <c r="EW146" s="1588"/>
      <c r="EX146" s="1588"/>
      <c r="EY146" s="1588"/>
      <c r="EZ146" s="1588"/>
      <c r="FA146" s="1588"/>
      <c r="FB146" s="1588"/>
      <c r="FC146" s="1588"/>
      <c r="FD146" s="1588"/>
      <c r="FE146" s="1588"/>
      <c r="FF146" s="1588"/>
      <c r="FG146" s="1588"/>
      <c r="FH146" s="1588"/>
      <c r="FI146" s="1588"/>
      <c r="FJ146" s="1588"/>
      <c r="FK146" s="1588"/>
      <c r="FL146" s="1588"/>
      <c r="FM146" s="1588"/>
      <c r="FN146" s="1588"/>
      <c r="FO146" s="1588"/>
      <c r="FP146" s="1588"/>
      <c r="FQ146" s="1588"/>
      <c r="FR146" s="1588"/>
      <c r="FS146" s="1588"/>
      <c r="FT146" s="1588"/>
      <c r="FU146" s="1588"/>
      <c r="FV146" s="1588"/>
      <c r="FW146" s="1588"/>
      <c r="FX146" s="1588"/>
      <c r="FY146" s="1588"/>
      <c r="FZ146" s="1588"/>
      <c r="GA146" s="1588"/>
      <c r="GB146" s="1588"/>
      <c r="GC146" s="1588"/>
      <c r="GD146" s="1588"/>
    </row>
    <row r="147" ht="15.75" hidden="1" customHeight="1">
      <c r="A147" s="54">
        <v>4.0</v>
      </c>
      <c r="B147" s="54" t="s">
        <v>1807</v>
      </c>
      <c r="C147" s="1545" t="s">
        <v>8</v>
      </c>
      <c r="D147" s="247" t="s">
        <v>2972</v>
      </c>
      <c r="E147" s="105" t="s">
        <v>182</v>
      </c>
      <c r="F147" s="105" t="s">
        <v>183</v>
      </c>
      <c r="G147" s="105" t="s">
        <v>184</v>
      </c>
      <c r="H147" s="247" t="s">
        <v>185</v>
      </c>
      <c r="I147" s="247" t="s">
        <v>2330</v>
      </c>
      <c r="J147" s="105" t="s">
        <v>2331</v>
      </c>
      <c r="K147" s="319">
        <v>6000.0</v>
      </c>
      <c r="L147" s="1774">
        <v>5706.446</v>
      </c>
      <c r="M147" s="105" t="s">
        <v>2977</v>
      </c>
      <c r="N147" s="1588"/>
      <c r="O147" s="148" t="s">
        <v>2978</v>
      </c>
      <c r="P147" s="1851">
        <v>45613.0</v>
      </c>
      <c r="Q147" s="105" t="s">
        <v>2763</v>
      </c>
      <c r="R147" s="104" t="s">
        <v>183</v>
      </c>
      <c r="S147" s="54" t="s">
        <v>2245</v>
      </c>
      <c r="T147" s="1448" t="s">
        <v>817</v>
      </c>
      <c r="U147" s="54" t="s">
        <v>883</v>
      </c>
      <c r="V147" s="105"/>
      <c r="W147" s="54" t="s">
        <v>884</v>
      </c>
      <c r="X147" s="54" t="s">
        <v>2974</v>
      </c>
      <c r="Y147" s="255"/>
      <c r="Z147" s="54" t="s">
        <v>883</v>
      </c>
      <c r="AA147" s="54" t="s">
        <v>883</v>
      </c>
      <c r="AB147" s="54"/>
      <c r="AC147" s="54" t="s">
        <v>191</v>
      </c>
      <c r="AD147" s="360" t="s">
        <v>192</v>
      </c>
      <c r="AE147" s="360">
        <v>1169049.0</v>
      </c>
      <c r="AF147" s="360" t="s">
        <v>552</v>
      </c>
      <c r="AG147" s="1866">
        <v>0.5</v>
      </c>
      <c r="AH147" s="360" t="s">
        <v>2890</v>
      </c>
      <c r="AI147" s="360" t="s">
        <v>96</v>
      </c>
      <c r="AJ147" s="360" t="s">
        <v>96</v>
      </c>
      <c r="AK147" s="1867">
        <v>3.507147E9</v>
      </c>
      <c r="AL147" s="1828">
        <v>45593.0</v>
      </c>
      <c r="AM147" s="1817"/>
      <c r="AN147" s="1777">
        <f t="shared" si="314"/>
        <v>0</v>
      </c>
      <c r="AO147" s="1778" t="str">
        <f t="shared" ref="AO147:AP147" si="316">INT(AM147-AL147)&amp;" hari "&amp;HOUR(MOD(AM147-AL147,1))&amp;" jam "&amp;MINUTE(MOD(AM147-AL147,1))&amp;" menit "&amp;SECOND(MOD(AM147-AL147,1))</f>
        <v>-45593 hari 0 jam 0 menit 0</v>
      </c>
      <c r="AP147" s="1778" t="str">
        <f t="shared" si="316"/>
        <v>0 hari 0 jam 0 menit 0</v>
      </c>
      <c r="AQ147" s="1448" t="s">
        <v>1412</v>
      </c>
      <c r="AR147" s="303" t="s">
        <v>2880</v>
      </c>
      <c r="AS147" s="303"/>
      <c r="AT147" s="303"/>
      <c r="AU147" s="255">
        <v>45000.0</v>
      </c>
      <c r="AV147" s="1545" t="s">
        <v>194</v>
      </c>
      <c r="AW147" s="303">
        <v>3.0E7</v>
      </c>
      <c r="AX147" s="105"/>
      <c r="AY147" s="1795"/>
      <c r="AZ147" s="274"/>
      <c r="BA147" s="1780">
        <v>45595.0</v>
      </c>
      <c r="BB147" s="1780">
        <v>45603.791666666664</v>
      </c>
      <c r="BC147" s="1780">
        <v>45613.072916666664</v>
      </c>
      <c r="BD147" s="1780">
        <v>45613.07986111111</v>
      </c>
      <c r="BE147" s="1780">
        <v>45613.208333333336</v>
      </c>
      <c r="BF147" s="1645">
        <f t="shared" si="308"/>
        <v>9.416666667</v>
      </c>
      <c r="BG147" s="1642" t="str">
        <f t="shared" si="309"/>
        <v>9 hari 10 jam 0 menit 0</v>
      </c>
      <c r="BH147" s="1780"/>
      <c r="BI147" s="1642"/>
      <c r="BJ147" s="1642"/>
      <c r="BK147" s="1645"/>
      <c r="BL147" s="1642"/>
      <c r="BM147" s="274"/>
      <c r="BN147" s="274"/>
      <c r="BO147" s="274"/>
      <c r="BP147" s="274"/>
      <c r="BQ147" s="274"/>
      <c r="BR147" s="274"/>
      <c r="BS147" s="274"/>
      <c r="BT147" s="274"/>
      <c r="BU147" s="274"/>
      <c r="BV147" s="274"/>
      <c r="BW147" s="274"/>
      <c r="BX147" s="274"/>
      <c r="BY147" s="274"/>
      <c r="BZ147" s="274"/>
      <c r="CA147" s="274"/>
      <c r="CB147" s="274"/>
      <c r="CC147" s="105"/>
      <c r="CD147" s="105"/>
      <c r="CE147" s="255"/>
      <c r="CF147" s="105" t="s">
        <v>189</v>
      </c>
      <c r="CG147" s="105"/>
      <c r="CH147" s="105"/>
      <c r="CI147" s="105"/>
      <c r="CJ147" s="105"/>
      <c r="CK147" s="105"/>
      <c r="CL147" s="105"/>
      <c r="CM147" s="105"/>
      <c r="CN147" s="105"/>
      <c r="CO147" s="105"/>
      <c r="CP147" s="105"/>
      <c r="CQ147" s="105"/>
      <c r="CR147" s="105"/>
      <c r="CS147" s="105"/>
      <c r="CT147" s="105"/>
      <c r="CU147" s="105"/>
      <c r="CV147" s="105"/>
      <c r="CW147" s="105"/>
      <c r="CX147" s="105"/>
      <c r="CY147" s="105"/>
      <c r="CZ147" s="105"/>
      <c r="DA147" s="1588"/>
      <c r="DB147" s="1588"/>
      <c r="DC147" s="1588"/>
      <c r="DD147" s="1588"/>
      <c r="DE147" s="1588"/>
      <c r="DF147" s="1588"/>
      <c r="DG147" s="1588"/>
      <c r="DH147" s="1588"/>
      <c r="DI147" s="1588"/>
      <c r="DJ147" s="1588"/>
      <c r="DK147" s="1588"/>
      <c r="DL147" s="1588"/>
      <c r="DM147" s="1588"/>
      <c r="DN147" s="1588"/>
      <c r="DO147" s="1588"/>
      <c r="DP147" s="1588"/>
      <c r="DQ147" s="1588"/>
      <c r="DR147" s="1588"/>
      <c r="DS147" s="1588"/>
      <c r="DT147" s="1588"/>
      <c r="DU147" s="1588"/>
      <c r="DV147" s="1588"/>
      <c r="DW147" s="1588"/>
      <c r="DX147" s="1588"/>
      <c r="DY147" s="1588"/>
      <c r="DZ147" s="1588"/>
      <c r="EA147" s="1588"/>
      <c r="EB147" s="1588"/>
      <c r="EC147" s="1588"/>
      <c r="ED147" s="1588"/>
      <c r="EE147" s="1588"/>
      <c r="EF147" s="1588"/>
      <c r="EG147" s="1588"/>
      <c r="EH147" s="1588"/>
      <c r="EI147" s="1588"/>
      <c r="EJ147" s="1588"/>
      <c r="EK147" s="1588"/>
      <c r="EL147" s="1588"/>
      <c r="EM147" s="1588"/>
      <c r="EN147" s="1588"/>
      <c r="EO147" s="1588"/>
      <c r="EP147" s="1588"/>
      <c r="EQ147" s="1588"/>
      <c r="ER147" s="1588"/>
      <c r="ES147" s="1588"/>
      <c r="ET147" s="1588"/>
      <c r="EU147" s="1588"/>
      <c r="EV147" s="1588"/>
      <c r="EW147" s="1588"/>
      <c r="EX147" s="1588"/>
      <c r="EY147" s="1588"/>
      <c r="EZ147" s="1588"/>
      <c r="FA147" s="1588"/>
      <c r="FB147" s="1588"/>
      <c r="FC147" s="1588"/>
      <c r="FD147" s="1588"/>
      <c r="FE147" s="1588"/>
      <c r="FF147" s="1588"/>
      <c r="FG147" s="1588"/>
      <c r="FH147" s="1588"/>
      <c r="FI147" s="1588"/>
      <c r="FJ147" s="1588"/>
      <c r="FK147" s="1588"/>
      <c r="FL147" s="1588"/>
      <c r="FM147" s="1588"/>
      <c r="FN147" s="1588"/>
      <c r="FO147" s="1588"/>
      <c r="FP147" s="1588"/>
      <c r="FQ147" s="1588"/>
      <c r="FR147" s="1588"/>
      <c r="FS147" s="1588"/>
      <c r="FT147" s="1588"/>
      <c r="FU147" s="1588"/>
      <c r="FV147" s="1588"/>
      <c r="FW147" s="1588"/>
      <c r="FX147" s="1588"/>
      <c r="FY147" s="1588"/>
      <c r="FZ147" s="1588"/>
      <c r="GA147" s="1588"/>
      <c r="GB147" s="1588"/>
      <c r="GC147" s="1588"/>
      <c r="GD147" s="1588"/>
    </row>
    <row r="148" ht="15.75" hidden="1" customHeight="1">
      <c r="A148" s="54">
        <v>5.0</v>
      </c>
      <c r="B148" s="54" t="s">
        <v>1807</v>
      </c>
      <c r="C148" s="1545" t="s">
        <v>8</v>
      </c>
      <c r="D148" s="247" t="s">
        <v>2972</v>
      </c>
      <c r="E148" s="105" t="s">
        <v>182</v>
      </c>
      <c r="F148" s="105" t="s">
        <v>183</v>
      </c>
      <c r="G148" s="105" t="s">
        <v>184</v>
      </c>
      <c r="H148" s="247" t="s">
        <v>185</v>
      </c>
      <c r="I148" s="247" t="s">
        <v>2333</v>
      </c>
      <c r="J148" s="105" t="s">
        <v>2334</v>
      </c>
      <c r="K148" s="319">
        <v>8100.0</v>
      </c>
      <c r="L148" s="1774">
        <v>7953.447</v>
      </c>
      <c r="M148" s="105" t="s">
        <v>2979</v>
      </c>
      <c r="N148" s="1588"/>
      <c r="O148" s="148" t="s">
        <v>2980</v>
      </c>
      <c r="P148" s="1851">
        <v>45615.0</v>
      </c>
      <c r="Q148" s="105" t="s">
        <v>2763</v>
      </c>
      <c r="R148" s="104" t="s">
        <v>183</v>
      </c>
      <c r="S148" s="54" t="s">
        <v>2245</v>
      </c>
      <c r="T148" s="1448" t="s">
        <v>817</v>
      </c>
      <c r="U148" s="54" t="s">
        <v>883</v>
      </c>
      <c r="V148" s="105"/>
      <c r="W148" s="54" t="s">
        <v>884</v>
      </c>
      <c r="X148" s="54" t="s">
        <v>2974</v>
      </c>
      <c r="Y148" s="255"/>
      <c r="Z148" s="54" t="s">
        <v>883</v>
      </c>
      <c r="AA148" s="54" t="s">
        <v>883</v>
      </c>
      <c r="AB148" s="54"/>
      <c r="AC148" s="54" t="s">
        <v>191</v>
      </c>
      <c r="AD148" s="360" t="s">
        <v>192</v>
      </c>
      <c r="AE148" s="360">
        <v>1169049.0</v>
      </c>
      <c r="AF148" s="360" t="s">
        <v>552</v>
      </c>
      <c r="AG148" s="1866">
        <v>0.5</v>
      </c>
      <c r="AH148" s="360" t="s">
        <v>2890</v>
      </c>
      <c r="AI148" s="360" t="s">
        <v>96</v>
      </c>
      <c r="AJ148" s="360" t="s">
        <v>96</v>
      </c>
      <c r="AK148" s="1867">
        <v>4.73464845E9</v>
      </c>
      <c r="AL148" s="1828">
        <v>45593.0</v>
      </c>
      <c r="AM148" s="1817"/>
      <c r="AN148" s="1777">
        <f t="shared" si="314"/>
        <v>0</v>
      </c>
      <c r="AO148" s="1778" t="str">
        <f t="shared" ref="AO148:AP148" si="317">INT(AM148-AL148)&amp;" hari "&amp;HOUR(MOD(AM148-AL148,1))&amp;" jam "&amp;MINUTE(MOD(AM148-AL148,1))&amp;" menit "&amp;SECOND(MOD(AM148-AL148,1))</f>
        <v>-45593 hari 0 jam 0 menit 0</v>
      </c>
      <c r="AP148" s="1778" t="str">
        <f t="shared" si="317"/>
        <v>0 hari 0 jam 0 menit 0</v>
      </c>
      <c r="AQ148" s="1448" t="s">
        <v>1412</v>
      </c>
      <c r="AR148" s="303" t="s">
        <v>2880</v>
      </c>
      <c r="AS148" s="303"/>
      <c r="AT148" s="303"/>
      <c r="AU148" s="255">
        <v>45000.0</v>
      </c>
      <c r="AV148" s="1545" t="s">
        <v>194</v>
      </c>
      <c r="AW148" s="303">
        <v>3.0E7</v>
      </c>
      <c r="AX148" s="105"/>
      <c r="AY148" s="1795"/>
      <c r="AZ148" s="274"/>
      <c r="BA148" s="1780">
        <v>45595.0</v>
      </c>
      <c r="BB148" s="1780">
        <v>45607.711805555555</v>
      </c>
      <c r="BC148" s="1780">
        <v>45615.23263888889</v>
      </c>
      <c r="BD148" s="1780">
        <v>45615.239583333336</v>
      </c>
      <c r="BE148" s="1780">
        <v>45615.37152777778</v>
      </c>
      <c r="BF148" s="1645">
        <f t="shared" si="308"/>
        <v>7.659722222</v>
      </c>
      <c r="BG148" s="1642" t="str">
        <f t="shared" si="309"/>
        <v>7 hari 15 jam 50 menit 0</v>
      </c>
      <c r="BH148" s="1780"/>
      <c r="BI148" s="1642"/>
      <c r="BJ148" s="1642"/>
      <c r="BK148" s="1645"/>
      <c r="BL148" s="1642"/>
      <c r="BM148" s="274"/>
      <c r="BN148" s="274"/>
      <c r="BO148" s="274"/>
      <c r="BP148" s="274"/>
      <c r="BQ148" s="274"/>
      <c r="BR148" s="274"/>
      <c r="BS148" s="274"/>
      <c r="BT148" s="274"/>
      <c r="BU148" s="274"/>
      <c r="BV148" s="274"/>
      <c r="BW148" s="274"/>
      <c r="BX148" s="274"/>
      <c r="BY148" s="274"/>
      <c r="BZ148" s="274"/>
      <c r="CA148" s="274"/>
      <c r="CB148" s="274"/>
      <c r="CC148" s="105"/>
      <c r="CD148" s="105"/>
      <c r="CE148" s="255"/>
      <c r="CF148" s="105" t="s">
        <v>189</v>
      </c>
      <c r="CG148" s="105"/>
      <c r="CH148" s="105"/>
      <c r="CI148" s="105"/>
      <c r="CJ148" s="105"/>
      <c r="CK148" s="105"/>
      <c r="CL148" s="105"/>
      <c r="CM148" s="105"/>
      <c r="CN148" s="105"/>
      <c r="CO148" s="105"/>
      <c r="CP148" s="105"/>
      <c r="CQ148" s="105"/>
      <c r="CR148" s="105"/>
      <c r="CS148" s="105"/>
      <c r="CT148" s="105"/>
      <c r="CU148" s="105"/>
      <c r="CV148" s="105"/>
      <c r="CW148" s="105"/>
      <c r="CX148" s="105"/>
      <c r="CY148" s="105"/>
      <c r="CZ148" s="105"/>
      <c r="DA148" s="1588"/>
      <c r="DB148" s="1588"/>
      <c r="DC148" s="1588"/>
      <c r="DD148" s="1588"/>
      <c r="DE148" s="1588"/>
      <c r="DF148" s="1588"/>
      <c r="DG148" s="1588"/>
      <c r="DH148" s="1588"/>
      <c r="DI148" s="1588"/>
      <c r="DJ148" s="1588"/>
      <c r="DK148" s="1588"/>
      <c r="DL148" s="1588"/>
      <c r="DM148" s="1588"/>
      <c r="DN148" s="1588"/>
      <c r="DO148" s="1588"/>
      <c r="DP148" s="1588"/>
      <c r="DQ148" s="1588"/>
      <c r="DR148" s="1588"/>
      <c r="DS148" s="1588"/>
      <c r="DT148" s="1588"/>
      <c r="DU148" s="1588"/>
      <c r="DV148" s="1588"/>
      <c r="DW148" s="1588"/>
      <c r="DX148" s="1588"/>
      <c r="DY148" s="1588"/>
      <c r="DZ148" s="1588"/>
      <c r="EA148" s="1588"/>
      <c r="EB148" s="1588"/>
      <c r="EC148" s="1588"/>
      <c r="ED148" s="1588"/>
      <c r="EE148" s="1588"/>
      <c r="EF148" s="1588"/>
      <c r="EG148" s="1588"/>
      <c r="EH148" s="1588"/>
      <c r="EI148" s="1588"/>
      <c r="EJ148" s="1588"/>
      <c r="EK148" s="1588"/>
      <c r="EL148" s="1588"/>
      <c r="EM148" s="1588"/>
      <c r="EN148" s="1588"/>
      <c r="EO148" s="1588"/>
      <c r="EP148" s="1588"/>
      <c r="EQ148" s="1588"/>
      <c r="ER148" s="1588"/>
      <c r="ES148" s="1588"/>
      <c r="ET148" s="1588"/>
      <c r="EU148" s="1588"/>
      <c r="EV148" s="1588"/>
      <c r="EW148" s="1588"/>
      <c r="EX148" s="1588"/>
      <c r="EY148" s="1588"/>
      <c r="EZ148" s="1588"/>
      <c r="FA148" s="1588"/>
      <c r="FB148" s="1588"/>
      <c r="FC148" s="1588"/>
      <c r="FD148" s="1588"/>
      <c r="FE148" s="1588"/>
      <c r="FF148" s="1588"/>
      <c r="FG148" s="1588"/>
      <c r="FH148" s="1588"/>
      <c r="FI148" s="1588"/>
      <c r="FJ148" s="1588"/>
      <c r="FK148" s="1588"/>
      <c r="FL148" s="1588"/>
      <c r="FM148" s="1588"/>
      <c r="FN148" s="1588"/>
      <c r="FO148" s="1588"/>
      <c r="FP148" s="1588"/>
      <c r="FQ148" s="1588"/>
      <c r="FR148" s="1588"/>
      <c r="FS148" s="1588"/>
      <c r="FT148" s="1588"/>
      <c r="FU148" s="1588"/>
      <c r="FV148" s="1588"/>
      <c r="FW148" s="1588"/>
      <c r="FX148" s="1588"/>
      <c r="FY148" s="1588"/>
      <c r="FZ148" s="1588"/>
      <c r="GA148" s="1588"/>
      <c r="GB148" s="1588"/>
      <c r="GC148" s="1588"/>
      <c r="GD148" s="1588"/>
    </row>
    <row r="149" ht="15.75" hidden="1" customHeight="1">
      <c r="A149" s="54">
        <v>6.0</v>
      </c>
      <c r="B149" s="54" t="s">
        <v>1807</v>
      </c>
      <c r="C149" s="1545" t="s">
        <v>8</v>
      </c>
      <c r="D149" s="247" t="s">
        <v>2972</v>
      </c>
      <c r="E149" s="105" t="s">
        <v>182</v>
      </c>
      <c r="F149" s="105" t="s">
        <v>183</v>
      </c>
      <c r="G149" s="105" t="s">
        <v>184</v>
      </c>
      <c r="H149" s="247" t="s">
        <v>185</v>
      </c>
      <c r="I149" s="247" t="s">
        <v>2336</v>
      </c>
      <c r="J149" s="105" t="s">
        <v>2337</v>
      </c>
      <c r="K149" s="319">
        <v>5000.0</v>
      </c>
      <c r="L149" s="1774">
        <v>5043.436</v>
      </c>
      <c r="M149" s="105" t="s">
        <v>265</v>
      </c>
      <c r="N149" s="1588"/>
      <c r="O149" s="148" t="s">
        <v>2981</v>
      </c>
      <c r="P149" s="1851">
        <v>45608.0</v>
      </c>
      <c r="Q149" s="105" t="s">
        <v>2763</v>
      </c>
      <c r="R149" s="104" t="s">
        <v>183</v>
      </c>
      <c r="S149" s="54" t="s">
        <v>2245</v>
      </c>
      <c r="T149" s="1448" t="s">
        <v>817</v>
      </c>
      <c r="U149" s="54" t="s">
        <v>883</v>
      </c>
      <c r="V149" s="105"/>
      <c r="W149" s="54" t="s">
        <v>884</v>
      </c>
      <c r="X149" s="54" t="s">
        <v>2974</v>
      </c>
      <c r="Y149" s="255"/>
      <c r="Z149" s="54" t="s">
        <v>883</v>
      </c>
      <c r="AA149" s="54" t="s">
        <v>883</v>
      </c>
      <c r="AB149" s="54"/>
      <c r="AC149" s="54" t="s">
        <v>191</v>
      </c>
      <c r="AD149" s="360" t="s">
        <v>192</v>
      </c>
      <c r="AE149" s="360">
        <v>1169049.0</v>
      </c>
      <c r="AF149" s="360" t="s">
        <v>552</v>
      </c>
      <c r="AG149" s="1866">
        <v>0.5</v>
      </c>
      <c r="AH149" s="360" t="s">
        <v>2890</v>
      </c>
      <c r="AI149" s="360" t="s">
        <v>96</v>
      </c>
      <c r="AJ149" s="360" t="s">
        <v>96</v>
      </c>
      <c r="AK149" s="1867">
        <v>5.845245E8</v>
      </c>
      <c r="AL149" s="1828">
        <v>45593.0</v>
      </c>
      <c r="AM149" s="1817">
        <v>45608.0</v>
      </c>
      <c r="AN149" s="1777">
        <f t="shared" si="314"/>
        <v>15</v>
      </c>
      <c r="AO149" s="1778" t="str">
        <f t="shared" ref="AO149:AP149" si="318">INT(AM149-AL149)&amp;" hari "&amp;HOUR(MOD(AM149-AL149,1))&amp;" jam "&amp;MINUTE(MOD(AM149-AL149,1))&amp;" menit "&amp;SECOND(MOD(AM149-AL149,1))</f>
        <v>15 hari 0 jam 0 menit 0</v>
      </c>
      <c r="AP149" s="1778" t="str">
        <f t="shared" si="318"/>
        <v>-45593 hari 0 jam 0 menit 0</v>
      </c>
      <c r="AQ149" s="1448" t="s">
        <v>1412</v>
      </c>
      <c r="AR149" s="303" t="s">
        <v>2880</v>
      </c>
      <c r="AS149" s="303"/>
      <c r="AT149" s="303"/>
      <c r="AU149" s="255">
        <v>45000.0</v>
      </c>
      <c r="AV149" s="1545" t="s">
        <v>194</v>
      </c>
      <c r="AW149" s="303">
        <v>3.0E7</v>
      </c>
      <c r="AX149" s="105"/>
      <c r="AY149" s="1795"/>
      <c r="AZ149" s="274"/>
      <c r="BA149" s="1780">
        <v>45595.0</v>
      </c>
      <c r="BB149" s="1780">
        <v>45602.76388888889</v>
      </c>
      <c r="BC149" s="1780">
        <v>45608.11111111111</v>
      </c>
      <c r="BD149" s="1780">
        <v>45608.118055555555</v>
      </c>
      <c r="BE149" s="1780">
        <v>45608.18402777778</v>
      </c>
      <c r="BF149" s="1645">
        <f t="shared" si="308"/>
        <v>5.420138889</v>
      </c>
      <c r="BG149" s="1642" t="str">
        <f t="shared" si="309"/>
        <v>5 hari 10 jam 5 menit 0</v>
      </c>
      <c r="BH149" s="1780"/>
      <c r="BI149" s="1642"/>
      <c r="BJ149" s="1642"/>
      <c r="BK149" s="1645"/>
      <c r="BL149" s="1642"/>
      <c r="BM149" s="274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4"/>
      <c r="BY149" s="274"/>
      <c r="BZ149" s="274"/>
      <c r="CA149" s="274"/>
      <c r="CB149" s="274"/>
      <c r="CC149" s="105"/>
      <c r="CD149" s="105"/>
      <c r="CE149" s="255"/>
      <c r="CF149" s="105" t="s">
        <v>189</v>
      </c>
      <c r="CG149" s="105"/>
      <c r="CH149" s="105"/>
      <c r="CI149" s="105"/>
      <c r="CJ149" s="105"/>
      <c r="CK149" s="105"/>
      <c r="CL149" s="105"/>
      <c r="CM149" s="105"/>
      <c r="CN149" s="105"/>
      <c r="CO149" s="105"/>
      <c r="CP149" s="105"/>
      <c r="CQ149" s="105"/>
      <c r="CR149" s="105"/>
      <c r="CS149" s="105"/>
      <c r="CT149" s="105"/>
      <c r="CU149" s="105"/>
      <c r="CV149" s="105"/>
      <c r="CW149" s="105"/>
      <c r="CX149" s="105"/>
      <c r="CY149" s="105"/>
      <c r="CZ149" s="105"/>
      <c r="DA149" s="1588"/>
      <c r="DB149" s="1588"/>
      <c r="DC149" s="1588"/>
      <c r="DD149" s="1588"/>
      <c r="DE149" s="1588"/>
      <c r="DF149" s="1588"/>
      <c r="DG149" s="1588"/>
      <c r="DH149" s="1588"/>
      <c r="DI149" s="1588"/>
      <c r="DJ149" s="1588"/>
      <c r="DK149" s="1588"/>
      <c r="DL149" s="1588"/>
      <c r="DM149" s="1588"/>
      <c r="DN149" s="1588"/>
      <c r="DO149" s="1588"/>
      <c r="DP149" s="1588"/>
      <c r="DQ149" s="1588"/>
      <c r="DR149" s="1588"/>
      <c r="DS149" s="1588"/>
      <c r="DT149" s="1588"/>
      <c r="DU149" s="1588"/>
      <c r="DV149" s="1588"/>
      <c r="DW149" s="1588"/>
      <c r="DX149" s="1588"/>
      <c r="DY149" s="1588"/>
      <c r="DZ149" s="1588"/>
      <c r="EA149" s="1588"/>
      <c r="EB149" s="1588"/>
      <c r="EC149" s="1588"/>
      <c r="ED149" s="1588"/>
      <c r="EE149" s="1588"/>
      <c r="EF149" s="1588"/>
      <c r="EG149" s="1588"/>
      <c r="EH149" s="1588"/>
      <c r="EI149" s="1588"/>
      <c r="EJ149" s="1588"/>
      <c r="EK149" s="1588"/>
      <c r="EL149" s="1588"/>
      <c r="EM149" s="1588"/>
      <c r="EN149" s="1588"/>
      <c r="EO149" s="1588"/>
      <c r="EP149" s="1588"/>
      <c r="EQ149" s="1588"/>
      <c r="ER149" s="1588"/>
      <c r="ES149" s="1588"/>
      <c r="ET149" s="1588"/>
      <c r="EU149" s="1588"/>
      <c r="EV149" s="1588"/>
      <c r="EW149" s="1588"/>
      <c r="EX149" s="1588"/>
      <c r="EY149" s="1588"/>
      <c r="EZ149" s="1588"/>
      <c r="FA149" s="1588"/>
      <c r="FB149" s="1588"/>
      <c r="FC149" s="1588"/>
      <c r="FD149" s="1588"/>
      <c r="FE149" s="1588"/>
      <c r="FF149" s="1588"/>
      <c r="FG149" s="1588"/>
      <c r="FH149" s="1588"/>
      <c r="FI149" s="1588"/>
      <c r="FJ149" s="1588"/>
      <c r="FK149" s="1588"/>
      <c r="FL149" s="1588"/>
      <c r="FM149" s="1588"/>
      <c r="FN149" s="1588"/>
      <c r="FO149" s="1588"/>
      <c r="FP149" s="1588"/>
      <c r="FQ149" s="1588"/>
      <c r="FR149" s="1588"/>
      <c r="FS149" s="1588"/>
      <c r="FT149" s="1588"/>
      <c r="FU149" s="1588"/>
      <c r="FV149" s="1588"/>
      <c r="FW149" s="1588"/>
      <c r="FX149" s="1588"/>
      <c r="FY149" s="1588"/>
      <c r="FZ149" s="1588"/>
      <c r="GA149" s="1588"/>
      <c r="GB149" s="1588"/>
      <c r="GC149" s="1588"/>
      <c r="GD149" s="1588"/>
    </row>
    <row r="150" ht="15.75" hidden="1" customHeight="1">
      <c r="A150" s="280"/>
      <c r="B150" s="280"/>
      <c r="C150" s="280"/>
      <c r="D150" s="282"/>
      <c r="E150" s="283"/>
      <c r="F150" s="283"/>
      <c r="G150" s="283"/>
      <c r="H150" s="283"/>
      <c r="I150" s="283"/>
      <c r="J150" s="284" t="s">
        <v>111</v>
      </c>
      <c r="K150" s="285">
        <f t="shared" ref="K150:L150" si="319">SUM(K144:K149)</f>
        <v>44000</v>
      </c>
      <c r="L150" s="286">
        <f t="shared" si="319"/>
        <v>44003.782</v>
      </c>
      <c r="M150" s="283"/>
      <c r="N150" s="283"/>
      <c r="O150" s="280"/>
      <c r="P150" s="283"/>
      <c r="Q150" s="1554"/>
      <c r="R150" s="283"/>
      <c r="S150" s="289"/>
      <c r="T150" s="289"/>
      <c r="U150" s="280"/>
      <c r="V150" s="280"/>
      <c r="W150" s="280"/>
      <c r="X150" s="280"/>
      <c r="Y150" s="280"/>
      <c r="Z150" s="280"/>
      <c r="AA150" s="280"/>
      <c r="AB150" s="280"/>
      <c r="AC150" s="289"/>
      <c r="AD150" s="280"/>
      <c r="AE150" s="280"/>
      <c r="AF150" s="280"/>
      <c r="AG150" s="280"/>
      <c r="AH150" s="280"/>
      <c r="AI150" s="280"/>
      <c r="AJ150" s="280"/>
      <c r="AK150" s="280"/>
      <c r="AL150" s="280"/>
      <c r="AM150" s="280"/>
      <c r="AN150" s="280"/>
      <c r="AO150" s="280"/>
      <c r="AP150" s="280"/>
      <c r="AQ150" s="283"/>
      <c r="AR150" s="292"/>
      <c r="AS150" s="292"/>
      <c r="AT150" s="292"/>
      <c r="AU150" s="292"/>
      <c r="AV150" s="293"/>
      <c r="AW150" s="292"/>
      <c r="AX150" s="285"/>
      <c r="AY150" s="288"/>
      <c r="AZ150" s="292"/>
      <c r="BA150" s="292"/>
      <c r="BB150" s="1780"/>
      <c r="BC150" s="1780"/>
      <c r="BD150" s="1780"/>
      <c r="BE150" s="1780"/>
      <c r="BF150" s="293"/>
      <c r="BG150" s="292"/>
      <c r="BH150" s="1780"/>
      <c r="BI150" s="1792"/>
      <c r="BJ150" s="1792"/>
      <c r="BK150" s="292"/>
      <c r="BL150" s="1792"/>
      <c r="BM150" s="292"/>
      <c r="BN150" s="292"/>
      <c r="BO150" s="292"/>
      <c r="BP150" s="292"/>
      <c r="BQ150" s="292"/>
      <c r="BR150" s="292"/>
      <c r="BS150" s="292"/>
      <c r="BT150" s="292"/>
      <c r="BU150" s="292"/>
      <c r="BV150" s="292"/>
      <c r="BW150" s="292"/>
      <c r="BX150" s="292"/>
      <c r="BY150" s="292"/>
      <c r="BZ150" s="292"/>
      <c r="CA150" s="292"/>
      <c r="CB150" s="292"/>
      <c r="CC150" s="280"/>
      <c r="CD150" s="289"/>
      <c r="CE150" s="280"/>
      <c r="CF150" s="280"/>
      <c r="CG150" s="289"/>
      <c r="CH150" s="289"/>
      <c r="CI150" s="289"/>
      <c r="CJ150" s="280"/>
      <c r="CK150" s="289"/>
      <c r="CL150" s="289"/>
      <c r="CM150" s="289"/>
      <c r="CN150" s="289"/>
      <c r="CO150" s="280"/>
      <c r="CP150" s="289"/>
      <c r="CQ150" s="289"/>
      <c r="CR150" s="289"/>
      <c r="CS150" s="280"/>
      <c r="CT150" s="289"/>
      <c r="CU150" s="289"/>
      <c r="CV150" s="289"/>
      <c r="CW150" s="280"/>
      <c r="CX150" s="280"/>
      <c r="CY150" s="280"/>
      <c r="CZ150" s="280"/>
      <c r="DA150" s="1588"/>
      <c r="DB150" s="1588"/>
      <c r="DC150" s="1588"/>
      <c r="DD150" s="1588"/>
      <c r="DE150" s="1588"/>
      <c r="DF150" s="1588"/>
      <c r="DG150" s="1588"/>
      <c r="DH150" s="1588"/>
      <c r="DI150" s="1588"/>
      <c r="DJ150" s="1588"/>
      <c r="DK150" s="1588"/>
      <c r="DL150" s="1588"/>
      <c r="DM150" s="1588"/>
      <c r="DN150" s="1588"/>
      <c r="DO150" s="1588"/>
      <c r="DP150" s="1588"/>
      <c r="DQ150" s="1588"/>
      <c r="DR150" s="1588"/>
      <c r="DS150" s="1588"/>
      <c r="DT150" s="1588"/>
      <c r="DU150" s="1588"/>
      <c r="DV150" s="1588"/>
      <c r="DW150" s="1588"/>
      <c r="DX150" s="1588"/>
      <c r="DY150" s="1588"/>
      <c r="DZ150" s="1588"/>
      <c r="EA150" s="1588"/>
      <c r="EB150" s="1588"/>
      <c r="EC150" s="1588"/>
      <c r="ED150" s="1588"/>
      <c r="EE150" s="1588"/>
      <c r="EF150" s="1588"/>
      <c r="EG150" s="1588"/>
      <c r="EH150" s="1588"/>
      <c r="EI150" s="1588"/>
      <c r="EJ150" s="1588"/>
      <c r="EK150" s="1588"/>
      <c r="EL150" s="1588"/>
      <c r="EM150" s="1588"/>
      <c r="EN150" s="1588"/>
      <c r="EO150" s="1588"/>
      <c r="EP150" s="1588"/>
      <c r="EQ150" s="1588"/>
      <c r="ER150" s="1588"/>
      <c r="ES150" s="1588"/>
      <c r="ET150" s="1588"/>
      <c r="EU150" s="1588"/>
      <c r="EV150" s="1588"/>
      <c r="EW150" s="1588"/>
      <c r="EX150" s="1588"/>
      <c r="EY150" s="1588"/>
      <c r="EZ150" s="1588"/>
      <c r="FA150" s="1588"/>
      <c r="FB150" s="1588"/>
      <c r="FC150" s="1588"/>
      <c r="FD150" s="1588"/>
      <c r="FE150" s="1588"/>
      <c r="FF150" s="1588"/>
      <c r="FG150" s="1588"/>
      <c r="FH150" s="1588"/>
      <c r="FI150" s="1588"/>
      <c r="FJ150" s="1588"/>
      <c r="FK150" s="1588"/>
      <c r="FL150" s="1588"/>
      <c r="FM150" s="1588"/>
      <c r="FN150" s="1588"/>
      <c r="FO150" s="1588"/>
      <c r="FP150" s="1588"/>
      <c r="FQ150" s="1588"/>
      <c r="FR150" s="1588"/>
      <c r="FS150" s="1588"/>
      <c r="FT150" s="1588"/>
      <c r="FU150" s="1588"/>
      <c r="FV150" s="1588"/>
      <c r="FW150" s="1588"/>
      <c r="FX150" s="1588"/>
      <c r="FY150" s="1588"/>
      <c r="FZ150" s="1588"/>
      <c r="GA150" s="1588"/>
      <c r="GB150" s="1588"/>
      <c r="GC150" s="1588"/>
      <c r="GD150" s="1588"/>
    </row>
    <row r="151" ht="15.75" hidden="1" customHeight="1">
      <c r="A151" s="54">
        <v>1.0</v>
      </c>
      <c r="B151" s="54" t="s">
        <v>1807</v>
      </c>
      <c r="C151" s="1545" t="s">
        <v>8</v>
      </c>
      <c r="D151" s="247" t="s">
        <v>2982</v>
      </c>
      <c r="E151" s="247" t="s">
        <v>249</v>
      </c>
      <c r="F151" s="447" t="s">
        <v>560</v>
      </c>
      <c r="G151" s="105" t="s">
        <v>567</v>
      </c>
      <c r="H151" s="247" t="s">
        <v>252</v>
      </c>
      <c r="I151" s="247" t="s">
        <v>2353</v>
      </c>
      <c r="J151" s="105" t="s">
        <v>2354</v>
      </c>
      <c r="K151" s="319">
        <v>26100.0</v>
      </c>
      <c r="L151" s="1774">
        <v>26100.118</v>
      </c>
      <c r="M151" s="105" t="s">
        <v>2983</v>
      </c>
      <c r="N151" s="247"/>
      <c r="O151" s="247"/>
      <c r="P151" s="1851">
        <v>45614.0</v>
      </c>
      <c r="Q151" s="105" t="s">
        <v>2763</v>
      </c>
      <c r="R151" s="105" t="s">
        <v>560</v>
      </c>
      <c r="S151" s="104" t="s">
        <v>1894</v>
      </c>
      <c r="T151" s="1448" t="s">
        <v>817</v>
      </c>
      <c r="U151" s="54" t="s">
        <v>883</v>
      </c>
      <c r="V151" s="105"/>
      <c r="W151" s="54" t="s">
        <v>884</v>
      </c>
      <c r="X151" s="105"/>
      <c r="Y151" s="255"/>
      <c r="Z151" s="1069"/>
      <c r="AA151" s="255"/>
      <c r="AB151" s="255"/>
      <c r="AC151" s="105" t="s">
        <v>95</v>
      </c>
      <c r="AD151" s="360" t="s">
        <v>1075</v>
      </c>
      <c r="AE151" s="360" t="s">
        <v>2984</v>
      </c>
      <c r="AF151" s="360" t="s">
        <v>552</v>
      </c>
      <c r="AG151" s="360" t="s">
        <v>885</v>
      </c>
      <c r="AH151" s="360" t="s">
        <v>96</v>
      </c>
      <c r="AI151" s="360" t="s">
        <v>96</v>
      </c>
      <c r="AJ151" s="360" t="s">
        <v>96</v>
      </c>
      <c r="AK151" s="1545">
        <v>0.0</v>
      </c>
      <c r="AL151" s="360"/>
      <c r="AM151" s="360"/>
      <c r="AN151" s="1777">
        <f t="shared" ref="AN151:AN152" si="321">IF(AM151-AL151&lt;0,0,AM151-AL151)</f>
        <v>0</v>
      </c>
      <c r="AO151" s="1778" t="str">
        <f t="shared" ref="AO151:AP151" si="320">INT(AM151-AL151)&amp;" hari "&amp;HOUR(MOD(AM151-AL151,1))&amp;" jam "&amp;MINUTE(MOD(AM151-AL151,1))&amp;" menit "&amp;SECOND(MOD(AM151-AL151,1))</f>
        <v>0 hari 0 jam 0 menit 0</v>
      </c>
      <c r="AP151" s="1778" t="str">
        <f t="shared" si="320"/>
        <v>0 hari 0 jam 0 menit 0</v>
      </c>
      <c r="AQ151" s="247"/>
      <c r="AR151" s="325"/>
      <c r="AS151" s="325"/>
      <c r="AT151" s="325"/>
      <c r="AU151" s="255"/>
      <c r="AV151" s="324"/>
      <c r="AW151" s="325"/>
      <c r="AX151" s="323"/>
      <c r="AY151" s="1795"/>
      <c r="AZ151" s="274"/>
      <c r="BA151" s="1780">
        <v>45604.0</v>
      </c>
      <c r="BB151" s="1780"/>
      <c r="BC151" s="1780"/>
      <c r="BD151" s="1780"/>
      <c r="BE151" s="1780"/>
      <c r="BF151" s="1645"/>
      <c r="BG151" s="1642"/>
      <c r="BH151" s="1780"/>
      <c r="BI151" s="1642"/>
      <c r="BJ151" s="1642"/>
      <c r="BK151" s="1645"/>
      <c r="BL151" s="1642"/>
      <c r="BM151" s="274"/>
      <c r="BN151" s="274"/>
      <c r="BO151" s="274"/>
      <c r="BP151" s="274"/>
      <c r="BQ151" s="274"/>
      <c r="BR151" s="274"/>
      <c r="BS151" s="274"/>
      <c r="BT151" s="274"/>
      <c r="BU151" s="274"/>
      <c r="BV151" s="274"/>
      <c r="BW151" s="274"/>
      <c r="BX151" s="274"/>
      <c r="BY151" s="274"/>
      <c r="BZ151" s="274"/>
      <c r="CA151" s="274"/>
      <c r="CB151" s="274"/>
      <c r="CC151" s="105"/>
      <c r="CD151" s="105"/>
      <c r="CE151" s="255"/>
      <c r="CF151" s="105" t="s">
        <v>2952</v>
      </c>
      <c r="CG151" s="105"/>
      <c r="CH151" s="105"/>
      <c r="CI151" s="105"/>
      <c r="CJ151" s="105"/>
      <c r="CK151" s="105"/>
      <c r="CL151" s="105"/>
      <c r="CM151" s="105"/>
      <c r="CN151" s="105"/>
      <c r="CO151" s="105"/>
      <c r="CP151" s="105"/>
      <c r="CQ151" s="105"/>
      <c r="CR151" s="105"/>
      <c r="CS151" s="105"/>
      <c r="CT151" s="105"/>
      <c r="CU151" s="105"/>
      <c r="CV151" s="105"/>
      <c r="CW151" s="105"/>
      <c r="CX151" s="105"/>
      <c r="CY151" s="105"/>
      <c r="CZ151" s="105"/>
      <c r="DA151" s="1588"/>
      <c r="DB151" s="1588"/>
      <c r="DC151" s="1588"/>
      <c r="DD151" s="1588"/>
      <c r="DE151" s="1588"/>
      <c r="DF151" s="1588"/>
      <c r="DG151" s="1588"/>
      <c r="DH151" s="1588"/>
      <c r="DI151" s="1588"/>
      <c r="DJ151" s="1588"/>
      <c r="DK151" s="1588"/>
      <c r="DL151" s="1588"/>
      <c r="DM151" s="1588"/>
      <c r="DN151" s="1588"/>
      <c r="DO151" s="1588"/>
      <c r="DP151" s="1588"/>
      <c r="DQ151" s="1588"/>
      <c r="DR151" s="1588"/>
      <c r="DS151" s="1588"/>
      <c r="DT151" s="1588"/>
      <c r="DU151" s="1588"/>
      <c r="DV151" s="1588"/>
      <c r="DW151" s="1588"/>
      <c r="DX151" s="1588"/>
      <c r="DY151" s="1588"/>
      <c r="DZ151" s="1588"/>
      <c r="EA151" s="1588"/>
      <c r="EB151" s="1588"/>
      <c r="EC151" s="1588"/>
      <c r="ED151" s="1588"/>
      <c r="EE151" s="1588"/>
      <c r="EF151" s="1588"/>
      <c r="EG151" s="1588"/>
      <c r="EH151" s="1588"/>
      <c r="EI151" s="1588"/>
      <c r="EJ151" s="1588"/>
      <c r="EK151" s="1588"/>
      <c r="EL151" s="1588"/>
      <c r="EM151" s="1588"/>
      <c r="EN151" s="1588"/>
      <c r="EO151" s="1588"/>
      <c r="EP151" s="1588"/>
      <c r="EQ151" s="1588"/>
      <c r="ER151" s="1588"/>
      <c r="ES151" s="1588"/>
      <c r="ET151" s="1588"/>
      <c r="EU151" s="1588"/>
      <c r="EV151" s="1588"/>
      <c r="EW151" s="1588"/>
      <c r="EX151" s="1588"/>
      <c r="EY151" s="1588"/>
      <c r="EZ151" s="1588"/>
      <c r="FA151" s="1588"/>
      <c r="FB151" s="1588"/>
      <c r="FC151" s="1588"/>
      <c r="FD151" s="1588"/>
      <c r="FE151" s="1588"/>
      <c r="FF151" s="1588"/>
      <c r="FG151" s="1588"/>
      <c r="FH151" s="1588"/>
      <c r="FI151" s="1588"/>
      <c r="FJ151" s="1588"/>
      <c r="FK151" s="1588"/>
      <c r="FL151" s="1588"/>
      <c r="FM151" s="1588"/>
      <c r="FN151" s="1588"/>
      <c r="FO151" s="1588"/>
      <c r="FP151" s="1588"/>
      <c r="FQ151" s="1588"/>
      <c r="FR151" s="1588"/>
      <c r="FS151" s="1588"/>
      <c r="FT151" s="1588"/>
      <c r="FU151" s="1588"/>
      <c r="FV151" s="1588"/>
      <c r="FW151" s="1588"/>
      <c r="FX151" s="1588"/>
      <c r="FY151" s="1588"/>
      <c r="FZ151" s="1588"/>
      <c r="GA151" s="1588"/>
      <c r="GB151" s="1588"/>
      <c r="GC151" s="1588"/>
      <c r="GD151" s="1588"/>
    </row>
    <row r="152" ht="15.75" hidden="1" customHeight="1">
      <c r="A152" s="54">
        <v>2.0</v>
      </c>
      <c r="B152" s="54" t="s">
        <v>1807</v>
      </c>
      <c r="C152" s="1545" t="s">
        <v>8</v>
      </c>
      <c r="D152" s="247" t="s">
        <v>2982</v>
      </c>
      <c r="E152" s="247" t="s">
        <v>249</v>
      </c>
      <c r="F152" s="447" t="s">
        <v>560</v>
      </c>
      <c r="G152" s="105" t="s">
        <v>567</v>
      </c>
      <c r="H152" s="247" t="s">
        <v>252</v>
      </c>
      <c r="I152" s="247" t="s">
        <v>2353</v>
      </c>
      <c r="J152" s="105" t="s">
        <v>2354</v>
      </c>
      <c r="K152" s="319">
        <v>26100.0</v>
      </c>
      <c r="L152" s="1774">
        <v>26100.115</v>
      </c>
      <c r="M152" s="105"/>
      <c r="N152" s="247"/>
      <c r="O152" s="247"/>
      <c r="P152" s="1851">
        <v>45614.0</v>
      </c>
      <c r="Q152" s="105" t="s">
        <v>2763</v>
      </c>
      <c r="R152" s="105" t="s">
        <v>560</v>
      </c>
      <c r="S152" s="104" t="s">
        <v>1894</v>
      </c>
      <c r="T152" s="1448" t="s">
        <v>817</v>
      </c>
      <c r="U152" s="54" t="s">
        <v>883</v>
      </c>
      <c r="V152" s="105"/>
      <c r="W152" s="54" t="s">
        <v>884</v>
      </c>
      <c r="X152" s="105"/>
      <c r="Y152" s="255"/>
      <c r="Z152" s="1069"/>
      <c r="AA152" s="255"/>
      <c r="AB152" s="255"/>
      <c r="AC152" s="105" t="s">
        <v>95</v>
      </c>
      <c r="AD152" s="360" t="s">
        <v>1075</v>
      </c>
      <c r="AE152" s="360" t="s">
        <v>2984</v>
      </c>
      <c r="AF152" s="360" t="s">
        <v>552</v>
      </c>
      <c r="AG152" s="360" t="s">
        <v>885</v>
      </c>
      <c r="AH152" s="360" t="s">
        <v>96</v>
      </c>
      <c r="AI152" s="360" t="s">
        <v>96</v>
      </c>
      <c r="AJ152" s="360" t="s">
        <v>96</v>
      </c>
      <c r="AK152" s="1545">
        <v>0.0</v>
      </c>
      <c r="AL152" s="360"/>
      <c r="AM152" s="360"/>
      <c r="AN152" s="1777">
        <f t="shared" si="321"/>
        <v>0</v>
      </c>
      <c r="AO152" s="1778" t="str">
        <f t="shared" ref="AO152:AP152" si="322">INT(AM152-AL152)&amp;" hari "&amp;HOUR(MOD(AM152-AL152,1))&amp;" jam "&amp;MINUTE(MOD(AM152-AL152,1))&amp;" menit "&amp;SECOND(MOD(AM152-AL152,1))</f>
        <v>0 hari 0 jam 0 menit 0</v>
      </c>
      <c r="AP152" s="1778" t="str">
        <f t="shared" si="322"/>
        <v>0 hari 0 jam 0 menit 0</v>
      </c>
      <c r="AQ152" s="247"/>
      <c r="AR152" s="325"/>
      <c r="AS152" s="325"/>
      <c r="AT152" s="325"/>
      <c r="AU152" s="255"/>
      <c r="AV152" s="324"/>
      <c r="AW152" s="325"/>
      <c r="AX152" s="323"/>
      <c r="AY152" s="1795"/>
      <c r="AZ152" s="274"/>
      <c r="BA152" s="1780">
        <v>45604.0</v>
      </c>
      <c r="BB152" s="1780"/>
      <c r="BC152" s="1780"/>
      <c r="BD152" s="1780"/>
      <c r="BE152" s="1780"/>
      <c r="BF152" s="1645"/>
      <c r="BG152" s="1642"/>
      <c r="BH152" s="1780"/>
      <c r="BI152" s="1642"/>
      <c r="BJ152" s="1642"/>
      <c r="BK152" s="1645"/>
      <c r="BL152" s="1642"/>
      <c r="BM152" s="274"/>
      <c r="BN152" s="274"/>
      <c r="BO152" s="274"/>
      <c r="BP152" s="274"/>
      <c r="BQ152" s="274"/>
      <c r="BR152" s="274"/>
      <c r="BS152" s="274"/>
      <c r="BT152" s="274"/>
      <c r="BU152" s="274"/>
      <c r="BV152" s="274"/>
      <c r="BW152" s="274"/>
      <c r="BX152" s="274"/>
      <c r="BY152" s="274"/>
      <c r="BZ152" s="274"/>
      <c r="CA152" s="274"/>
      <c r="CB152" s="274"/>
      <c r="CC152" s="105"/>
      <c r="CD152" s="105"/>
      <c r="CE152" s="255"/>
      <c r="CF152" s="105" t="s">
        <v>2952</v>
      </c>
      <c r="CG152" s="105"/>
      <c r="CH152" s="105"/>
      <c r="CI152" s="105"/>
      <c r="CJ152" s="105"/>
      <c r="CK152" s="105"/>
      <c r="CL152" s="105"/>
      <c r="CM152" s="105"/>
      <c r="CN152" s="105"/>
      <c r="CO152" s="105"/>
      <c r="CP152" s="105"/>
      <c r="CQ152" s="105"/>
      <c r="CR152" s="105"/>
      <c r="CS152" s="105"/>
      <c r="CT152" s="105"/>
      <c r="CU152" s="105"/>
      <c r="CV152" s="105"/>
      <c r="CW152" s="105"/>
      <c r="CX152" s="105"/>
      <c r="CY152" s="105"/>
      <c r="CZ152" s="105"/>
      <c r="DA152" s="1588"/>
      <c r="DB152" s="1588"/>
      <c r="DC152" s="1588"/>
      <c r="DD152" s="1588"/>
      <c r="DE152" s="1588"/>
      <c r="DF152" s="1588"/>
      <c r="DG152" s="1588"/>
      <c r="DH152" s="1588"/>
      <c r="DI152" s="1588"/>
      <c r="DJ152" s="1588"/>
      <c r="DK152" s="1588"/>
      <c r="DL152" s="1588"/>
      <c r="DM152" s="1588"/>
      <c r="DN152" s="1588"/>
      <c r="DO152" s="1588"/>
      <c r="DP152" s="1588"/>
      <c r="DQ152" s="1588"/>
      <c r="DR152" s="1588"/>
      <c r="DS152" s="1588"/>
      <c r="DT152" s="1588"/>
      <c r="DU152" s="1588"/>
      <c r="DV152" s="1588"/>
      <c r="DW152" s="1588"/>
      <c r="DX152" s="1588"/>
      <c r="DY152" s="1588"/>
      <c r="DZ152" s="1588"/>
      <c r="EA152" s="1588"/>
      <c r="EB152" s="1588"/>
      <c r="EC152" s="1588"/>
      <c r="ED152" s="1588"/>
      <c r="EE152" s="1588"/>
      <c r="EF152" s="1588"/>
      <c r="EG152" s="1588"/>
      <c r="EH152" s="1588"/>
      <c r="EI152" s="1588"/>
      <c r="EJ152" s="1588"/>
      <c r="EK152" s="1588"/>
      <c r="EL152" s="1588"/>
      <c r="EM152" s="1588"/>
      <c r="EN152" s="1588"/>
      <c r="EO152" s="1588"/>
      <c r="EP152" s="1588"/>
      <c r="EQ152" s="1588"/>
      <c r="ER152" s="1588"/>
      <c r="ES152" s="1588"/>
      <c r="ET152" s="1588"/>
      <c r="EU152" s="1588"/>
      <c r="EV152" s="1588"/>
      <c r="EW152" s="1588"/>
      <c r="EX152" s="1588"/>
      <c r="EY152" s="1588"/>
      <c r="EZ152" s="1588"/>
      <c r="FA152" s="1588"/>
      <c r="FB152" s="1588"/>
      <c r="FC152" s="1588"/>
      <c r="FD152" s="1588"/>
      <c r="FE152" s="1588"/>
      <c r="FF152" s="1588"/>
      <c r="FG152" s="1588"/>
      <c r="FH152" s="1588"/>
      <c r="FI152" s="1588"/>
      <c r="FJ152" s="1588"/>
      <c r="FK152" s="1588"/>
      <c r="FL152" s="1588"/>
      <c r="FM152" s="1588"/>
      <c r="FN152" s="1588"/>
      <c r="FO152" s="1588"/>
      <c r="FP152" s="1588"/>
      <c r="FQ152" s="1588"/>
      <c r="FR152" s="1588"/>
      <c r="FS152" s="1588"/>
      <c r="FT152" s="1588"/>
      <c r="FU152" s="1588"/>
      <c r="FV152" s="1588"/>
      <c r="FW152" s="1588"/>
      <c r="FX152" s="1588"/>
      <c r="FY152" s="1588"/>
      <c r="FZ152" s="1588"/>
      <c r="GA152" s="1588"/>
      <c r="GB152" s="1588"/>
      <c r="GC152" s="1588"/>
      <c r="GD152" s="1588"/>
    </row>
    <row r="153" ht="15.75" hidden="1" customHeight="1">
      <c r="A153" s="280"/>
      <c r="B153" s="280"/>
      <c r="C153" s="280"/>
      <c r="D153" s="282"/>
      <c r="E153" s="283"/>
      <c r="F153" s="283"/>
      <c r="G153" s="283"/>
      <c r="H153" s="283"/>
      <c r="I153" s="283"/>
      <c r="J153" s="284" t="s">
        <v>111</v>
      </c>
      <c r="K153" s="1791">
        <f t="shared" ref="K153:L153" si="323">SUM(K151:K152)</f>
        <v>52200</v>
      </c>
      <c r="L153" s="1791">
        <f t="shared" si="323"/>
        <v>52200.233</v>
      </c>
      <c r="M153" s="283"/>
      <c r="N153" s="283"/>
      <c r="O153" s="280"/>
      <c r="P153" s="283"/>
      <c r="Q153" s="1554"/>
      <c r="R153" s="283"/>
      <c r="S153" s="289"/>
      <c r="T153" s="289"/>
      <c r="U153" s="280"/>
      <c r="V153" s="280"/>
      <c r="W153" s="280"/>
      <c r="X153" s="280"/>
      <c r="Y153" s="280"/>
      <c r="Z153" s="280"/>
      <c r="AA153" s="280"/>
      <c r="AB153" s="280"/>
      <c r="AC153" s="289"/>
      <c r="AD153" s="280"/>
      <c r="AE153" s="280"/>
      <c r="AF153" s="280"/>
      <c r="AG153" s="280"/>
      <c r="AH153" s="280"/>
      <c r="AI153" s="280"/>
      <c r="AJ153" s="280"/>
      <c r="AK153" s="280"/>
      <c r="AL153" s="280"/>
      <c r="AM153" s="280"/>
      <c r="AN153" s="280"/>
      <c r="AO153" s="280"/>
      <c r="AP153" s="280"/>
      <c r="AQ153" s="283"/>
      <c r="AR153" s="292"/>
      <c r="AS153" s="292"/>
      <c r="AT153" s="292"/>
      <c r="AU153" s="292"/>
      <c r="AV153" s="293"/>
      <c r="AW153" s="292"/>
      <c r="AX153" s="285"/>
      <c r="AY153" s="288"/>
      <c r="AZ153" s="292"/>
      <c r="BA153" s="292"/>
      <c r="BB153" s="1780"/>
      <c r="BC153" s="1780"/>
      <c r="BD153" s="1780"/>
      <c r="BE153" s="1780"/>
      <c r="BF153" s="293"/>
      <c r="BG153" s="292"/>
      <c r="BH153" s="1780"/>
      <c r="BI153" s="1792"/>
      <c r="BJ153" s="1792"/>
      <c r="BK153" s="292"/>
      <c r="BL153" s="1792"/>
      <c r="BM153" s="292"/>
      <c r="BN153" s="292"/>
      <c r="BO153" s="292"/>
      <c r="BP153" s="292"/>
      <c r="BQ153" s="292"/>
      <c r="BR153" s="292"/>
      <c r="BS153" s="292"/>
      <c r="BT153" s="292"/>
      <c r="BU153" s="292"/>
      <c r="BV153" s="292"/>
      <c r="BW153" s="292"/>
      <c r="BX153" s="292"/>
      <c r="BY153" s="292"/>
      <c r="BZ153" s="292"/>
      <c r="CA153" s="292"/>
      <c r="CB153" s="292"/>
      <c r="CC153" s="280"/>
      <c r="CD153" s="289"/>
      <c r="CE153" s="280"/>
      <c r="CF153" s="280"/>
      <c r="CG153" s="289"/>
      <c r="CH153" s="289"/>
      <c r="CI153" s="289"/>
      <c r="CJ153" s="280"/>
      <c r="CK153" s="289"/>
      <c r="CL153" s="289"/>
      <c r="CM153" s="289"/>
      <c r="CN153" s="289"/>
      <c r="CO153" s="280"/>
      <c r="CP153" s="289"/>
      <c r="CQ153" s="289"/>
      <c r="CR153" s="289"/>
      <c r="CS153" s="280"/>
      <c r="CT153" s="289"/>
      <c r="CU153" s="289"/>
      <c r="CV153" s="289"/>
      <c r="CW153" s="280"/>
      <c r="CX153" s="280"/>
      <c r="CY153" s="280"/>
      <c r="CZ153" s="280"/>
      <c r="DA153" s="1588"/>
      <c r="DB153" s="1588"/>
      <c r="DC153" s="1588"/>
      <c r="DD153" s="1588"/>
      <c r="DE153" s="1588"/>
      <c r="DF153" s="1588"/>
      <c r="DG153" s="1588"/>
      <c r="DH153" s="1588"/>
      <c r="DI153" s="1588"/>
      <c r="DJ153" s="1588"/>
      <c r="DK153" s="1588"/>
      <c r="DL153" s="1588"/>
      <c r="DM153" s="1588"/>
      <c r="DN153" s="1588"/>
      <c r="DO153" s="1588"/>
      <c r="DP153" s="1588"/>
      <c r="DQ153" s="1588"/>
      <c r="DR153" s="1588"/>
      <c r="DS153" s="1588"/>
      <c r="DT153" s="1588"/>
      <c r="DU153" s="1588"/>
      <c r="DV153" s="1588"/>
      <c r="DW153" s="1588"/>
      <c r="DX153" s="1588"/>
      <c r="DY153" s="1588"/>
      <c r="DZ153" s="1588"/>
      <c r="EA153" s="1588"/>
      <c r="EB153" s="1588"/>
      <c r="EC153" s="1588"/>
      <c r="ED153" s="1588"/>
      <c r="EE153" s="1588"/>
      <c r="EF153" s="1588"/>
      <c r="EG153" s="1588"/>
      <c r="EH153" s="1588"/>
      <c r="EI153" s="1588"/>
      <c r="EJ153" s="1588"/>
      <c r="EK153" s="1588"/>
      <c r="EL153" s="1588"/>
      <c r="EM153" s="1588"/>
      <c r="EN153" s="1588"/>
      <c r="EO153" s="1588"/>
      <c r="EP153" s="1588"/>
      <c r="EQ153" s="1588"/>
      <c r="ER153" s="1588"/>
      <c r="ES153" s="1588"/>
      <c r="ET153" s="1588"/>
      <c r="EU153" s="1588"/>
      <c r="EV153" s="1588"/>
      <c r="EW153" s="1588"/>
      <c r="EX153" s="1588"/>
      <c r="EY153" s="1588"/>
      <c r="EZ153" s="1588"/>
      <c r="FA153" s="1588"/>
      <c r="FB153" s="1588"/>
      <c r="FC153" s="1588"/>
      <c r="FD153" s="1588"/>
      <c r="FE153" s="1588"/>
      <c r="FF153" s="1588"/>
      <c r="FG153" s="1588"/>
      <c r="FH153" s="1588"/>
      <c r="FI153" s="1588"/>
      <c r="FJ153" s="1588"/>
      <c r="FK153" s="1588"/>
      <c r="FL153" s="1588"/>
      <c r="FM153" s="1588"/>
      <c r="FN153" s="1588"/>
      <c r="FO153" s="1588"/>
      <c r="FP153" s="1588"/>
      <c r="FQ153" s="1588"/>
      <c r="FR153" s="1588"/>
      <c r="FS153" s="1588"/>
      <c r="FT153" s="1588"/>
      <c r="FU153" s="1588"/>
      <c r="FV153" s="1588"/>
      <c r="FW153" s="1588"/>
      <c r="FX153" s="1588"/>
      <c r="FY153" s="1588"/>
      <c r="FZ153" s="1588"/>
      <c r="GA153" s="1588"/>
      <c r="GB153" s="1588"/>
      <c r="GC153" s="1588"/>
      <c r="GD153" s="1588"/>
    </row>
    <row r="154" ht="16.5" hidden="1" customHeight="1">
      <c r="A154" s="101">
        <v>1.0</v>
      </c>
      <c r="B154" s="54" t="s">
        <v>2443</v>
      </c>
      <c r="C154" s="101" t="s">
        <v>6</v>
      </c>
      <c r="D154" s="1396" t="s">
        <v>2376</v>
      </c>
      <c r="E154" s="103" t="s">
        <v>1768</v>
      </c>
      <c r="F154" s="1396" t="s">
        <v>7</v>
      </c>
      <c r="G154" s="1396" t="s">
        <v>330</v>
      </c>
      <c r="H154" s="1396" t="s">
        <v>1822</v>
      </c>
      <c r="I154" s="1396" t="s">
        <v>202</v>
      </c>
      <c r="J154" s="1396" t="s">
        <v>2377</v>
      </c>
      <c r="K154" s="1845">
        <v>7500.0</v>
      </c>
      <c r="L154" s="222">
        <v>8062.403</v>
      </c>
      <c r="M154" s="1868" t="s">
        <v>1815</v>
      </c>
      <c r="N154" s="103" t="s">
        <v>1755</v>
      </c>
      <c r="O154" s="54"/>
      <c r="P154" s="1847">
        <v>45308.0</v>
      </c>
      <c r="Q154" s="105" t="s">
        <v>2876</v>
      </c>
      <c r="R154" s="103" t="s">
        <v>1825</v>
      </c>
      <c r="S154" s="103" t="s">
        <v>2379</v>
      </c>
      <c r="T154" s="1448" t="s">
        <v>817</v>
      </c>
      <c r="U154" s="54" t="s">
        <v>883</v>
      </c>
      <c r="V154" s="54" t="s">
        <v>883</v>
      </c>
      <c r="W154" s="54" t="s">
        <v>884</v>
      </c>
      <c r="X154" s="1545" t="s">
        <v>142</v>
      </c>
      <c r="Y154" s="101"/>
      <c r="Z154" s="101"/>
      <c r="AA154" s="1410"/>
      <c r="AB154" s="1410"/>
      <c r="AC154" s="100" t="s">
        <v>191</v>
      </c>
      <c r="AD154" s="360" t="s">
        <v>192</v>
      </c>
      <c r="AE154" s="1404" t="s">
        <v>2380</v>
      </c>
      <c r="AF154" s="1404">
        <v>607678.0</v>
      </c>
      <c r="AG154" s="1866">
        <v>0.5</v>
      </c>
      <c r="AH154" s="1866">
        <v>0.4</v>
      </c>
      <c r="AI154" s="1866">
        <v>0.1</v>
      </c>
      <c r="AJ154" s="1404" t="s">
        <v>96</v>
      </c>
      <c r="AK154" s="1869">
        <v>2.32654505E9</v>
      </c>
      <c r="AL154" s="1848">
        <v>45310.0</v>
      </c>
      <c r="AM154" s="1848">
        <v>45308.0</v>
      </c>
      <c r="AN154" s="1777">
        <f t="shared" ref="AN154:AN201" si="325">IF(AM154-AL154&lt;0,0,AM154-AL154)</f>
        <v>0</v>
      </c>
      <c r="AO154" s="1778" t="str">
        <f t="shared" ref="AO154:AP154" si="324">INT(AM154-AL154)&amp;" hari "&amp;HOUR(MOD(AM154-AL154,1))&amp;" jam "&amp;MINUTE(MOD(AM154-AL154,1))&amp;" menit "&amp;SECOND(MOD(AM154-AL154,1))</f>
        <v>-2 hari 0 jam 0 menit 0</v>
      </c>
      <c r="AP154" s="1778" t="str">
        <f t="shared" si="324"/>
        <v>-45308 hari 0 jam 0 menit 0</v>
      </c>
      <c r="AQ154" s="1396" t="s">
        <v>2378</v>
      </c>
      <c r="AR154" s="1616"/>
      <c r="AS154" s="1616"/>
      <c r="AT154" s="1616"/>
      <c r="AU154" s="1529"/>
      <c r="AV154" s="1475"/>
      <c r="AW154" s="1616"/>
      <c r="AX154" s="1615"/>
      <c r="AY154" s="1795"/>
      <c r="AZ154" s="1619"/>
      <c r="BA154" s="1780">
        <v>45306.0</v>
      </c>
      <c r="BB154" s="1780">
        <v>45594.854166666664</v>
      </c>
      <c r="BC154" s="1780"/>
      <c r="BD154" s="1780"/>
      <c r="BE154" s="1780"/>
      <c r="BF154" s="1850"/>
      <c r="BG154" s="1626"/>
      <c r="BH154" s="1780"/>
      <c r="BI154" s="1626"/>
      <c r="BJ154" s="1626"/>
      <c r="BK154" s="1850"/>
      <c r="BL154" s="1626"/>
      <c r="BM154" s="1619"/>
      <c r="BN154" s="1619"/>
      <c r="BO154" s="1619"/>
      <c r="BP154" s="1619"/>
      <c r="BQ154" s="1619"/>
      <c r="BR154" s="1619"/>
      <c r="BS154" s="1619"/>
      <c r="BT154" s="1619"/>
      <c r="BU154" s="1619"/>
      <c r="BV154" s="1619"/>
      <c r="BW154" s="1619"/>
      <c r="BX154" s="1619"/>
      <c r="BY154" s="1619"/>
      <c r="BZ154" s="1619"/>
      <c r="CA154" s="1619"/>
      <c r="CB154" s="1619"/>
      <c r="CC154" s="103">
        <v>8.20240116223622E14</v>
      </c>
      <c r="CD154" s="103">
        <v>7500.0</v>
      </c>
      <c r="CE154" s="1529">
        <v>3.97731E7</v>
      </c>
      <c r="CF154" s="103" t="s">
        <v>1631</v>
      </c>
      <c r="CG154" s="103"/>
      <c r="CH154" s="103" t="s">
        <v>883</v>
      </c>
      <c r="CI154" s="103" t="s">
        <v>883</v>
      </c>
      <c r="CJ154" s="103" t="s">
        <v>883</v>
      </c>
      <c r="CK154" s="103" t="s">
        <v>883</v>
      </c>
      <c r="CL154" s="103" t="s">
        <v>883</v>
      </c>
      <c r="CM154" s="103" t="s">
        <v>883</v>
      </c>
      <c r="CN154" s="103" t="s">
        <v>883</v>
      </c>
      <c r="CO154" s="103" t="s">
        <v>883</v>
      </c>
      <c r="CP154" s="103"/>
      <c r="CQ154" s="103"/>
      <c r="CR154" s="103"/>
      <c r="CS154" s="103"/>
      <c r="CT154" s="103"/>
      <c r="CU154" s="103" t="s">
        <v>883</v>
      </c>
      <c r="CV154" s="103" t="s">
        <v>883</v>
      </c>
      <c r="CW154" s="103" t="s">
        <v>883</v>
      </c>
      <c r="CX154" s="103" t="s">
        <v>883</v>
      </c>
      <c r="CY154" s="103" t="s">
        <v>883</v>
      </c>
      <c r="CZ154" s="103" t="s">
        <v>883</v>
      </c>
      <c r="DA154" s="1588"/>
      <c r="DB154" s="1588"/>
      <c r="DC154" s="1588"/>
      <c r="DD154" s="1588"/>
      <c r="DE154" s="1588"/>
      <c r="DF154" s="1588"/>
      <c r="DG154" s="1588"/>
      <c r="DH154" s="1588"/>
      <c r="DI154" s="1588"/>
      <c r="DJ154" s="1588"/>
      <c r="DK154" s="1588"/>
      <c r="DL154" s="1588"/>
      <c r="DM154" s="1588"/>
      <c r="DN154" s="1588"/>
      <c r="DO154" s="1588"/>
      <c r="DP154" s="1588"/>
      <c r="DQ154" s="1588"/>
      <c r="DR154" s="1588"/>
      <c r="DS154" s="1588"/>
      <c r="DT154" s="1588"/>
      <c r="DU154" s="1588"/>
      <c r="DV154" s="1588"/>
      <c r="DW154" s="1588"/>
      <c r="DX154" s="1588"/>
      <c r="DY154" s="1588"/>
      <c r="DZ154" s="1588"/>
      <c r="EA154" s="1588"/>
      <c r="EB154" s="1588"/>
      <c r="EC154" s="1588"/>
      <c r="ED154" s="1588"/>
      <c r="EE154" s="1588"/>
      <c r="EF154" s="1588"/>
      <c r="EG154" s="1588"/>
      <c r="EH154" s="1588"/>
      <c r="EI154" s="1588"/>
      <c r="EJ154" s="1588"/>
      <c r="EK154" s="1588"/>
      <c r="EL154" s="1588"/>
      <c r="EM154" s="1588"/>
      <c r="EN154" s="1588"/>
      <c r="EO154" s="1588"/>
      <c r="EP154" s="1588"/>
      <c r="EQ154" s="1588"/>
      <c r="ER154" s="1588"/>
      <c r="ES154" s="1588"/>
      <c r="ET154" s="1588"/>
      <c r="EU154" s="1588"/>
      <c r="EV154" s="1588"/>
      <c r="EW154" s="1588"/>
      <c r="EX154" s="1588"/>
      <c r="EY154" s="1588"/>
      <c r="EZ154" s="1588"/>
      <c r="FA154" s="1588"/>
      <c r="FB154" s="1588"/>
      <c r="FC154" s="1588"/>
      <c r="FD154" s="1588"/>
      <c r="FE154" s="1588"/>
      <c r="FF154" s="1588"/>
      <c r="FG154" s="1588"/>
      <c r="FH154" s="1588"/>
      <c r="FI154" s="1588"/>
      <c r="FJ154" s="1588"/>
      <c r="FK154" s="1588"/>
      <c r="FL154" s="1588"/>
      <c r="FM154" s="1588"/>
      <c r="FN154" s="1588"/>
      <c r="FO154" s="1588"/>
      <c r="FP154" s="1588"/>
      <c r="FQ154" s="1588"/>
      <c r="FR154" s="1588"/>
      <c r="FS154" s="1588"/>
      <c r="FT154" s="1588"/>
      <c r="FU154" s="1588"/>
      <c r="FV154" s="1588"/>
      <c r="FW154" s="1588"/>
      <c r="FX154" s="1588"/>
      <c r="FY154" s="1588"/>
      <c r="FZ154" s="1588"/>
      <c r="GA154" s="1588"/>
      <c r="GB154" s="1588"/>
      <c r="GC154" s="1588"/>
      <c r="GD154" s="1588"/>
    </row>
    <row r="155" ht="15.0" hidden="1" customHeight="1">
      <c r="A155" s="101">
        <v>2.0</v>
      </c>
      <c r="B155" s="54" t="s">
        <v>2443</v>
      </c>
      <c r="C155" s="101" t="s">
        <v>6</v>
      </c>
      <c r="D155" s="1396" t="s">
        <v>2381</v>
      </c>
      <c r="E155" s="103" t="s">
        <v>1768</v>
      </c>
      <c r="F155" s="1396" t="s">
        <v>7</v>
      </c>
      <c r="G155" s="1396" t="s">
        <v>330</v>
      </c>
      <c r="H155" s="1396" t="s">
        <v>1822</v>
      </c>
      <c r="I155" s="1396" t="s">
        <v>211</v>
      </c>
      <c r="J155" s="1396" t="s">
        <v>2382</v>
      </c>
      <c r="K155" s="1845">
        <v>7500.0</v>
      </c>
      <c r="L155" s="222">
        <v>8258.672</v>
      </c>
      <c r="M155" s="1868" t="s">
        <v>1815</v>
      </c>
      <c r="N155" s="103" t="s">
        <v>1755</v>
      </c>
      <c r="O155" s="54"/>
      <c r="P155" s="1847">
        <v>45310.0</v>
      </c>
      <c r="Q155" s="105" t="s">
        <v>2876</v>
      </c>
      <c r="R155" s="103" t="s">
        <v>1825</v>
      </c>
      <c r="S155" s="103" t="s">
        <v>2379</v>
      </c>
      <c r="T155" s="1448" t="s">
        <v>817</v>
      </c>
      <c r="U155" s="54" t="s">
        <v>883</v>
      </c>
      <c r="V155" s="54" t="s">
        <v>883</v>
      </c>
      <c r="W155" s="54" t="s">
        <v>884</v>
      </c>
      <c r="X155" s="1545" t="s">
        <v>142</v>
      </c>
      <c r="Y155" s="101"/>
      <c r="Z155" s="101"/>
      <c r="AA155" s="1410"/>
      <c r="AB155" s="1410"/>
      <c r="AC155" s="100" t="s">
        <v>191</v>
      </c>
      <c r="AD155" s="360" t="s">
        <v>192</v>
      </c>
      <c r="AE155" s="1404">
        <v>621727.8816</v>
      </c>
      <c r="AF155" s="1404">
        <v>619601.0</v>
      </c>
      <c r="AG155" s="1866">
        <v>0.5</v>
      </c>
      <c r="AH155" s="1866">
        <v>0.4</v>
      </c>
      <c r="AI155" s="1866">
        <v>0.1</v>
      </c>
      <c r="AJ155" s="1404" t="s">
        <v>96</v>
      </c>
      <c r="AK155" s="1869">
        <v>2.331479556E9</v>
      </c>
      <c r="AL155" s="1848">
        <v>45313.0</v>
      </c>
      <c r="AM155" s="1848">
        <v>45310.0</v>
      </c>
      <c r="AN155" s="1777">
        <f t="shared" si="325"/>
        <v>0</v>
      </c>
      <c r="AO155" s="1778" t="str">
        <f t="shared" ref="AO155:AP155" si="326">INT(AM155-AL155)&amp;" hari "&amp;HOUR(MOD(AM155-AL155,1))&amp;" jam "&amp;MINUTE(MOD(AM155-AL155,1))&amp;" menit "&amp;SECOND(MOD(AM155-AL155,1))</f>
        <v>-3 hari 0 jam 0 menit 0</v>
      </c>
      <c r="AP155" s="1778" t="str">
        <f t="shared" si="326"/>
        <v>-45310 hari 0 jam 0 menit 0</v>
      </c>
      <c r="AQ155" s="1396" t="s">
        <v>2378</v>
      </c>
      <c r="AR155" s="1616"/>
      <c r="AS155" s="1616"/>
      <c r="AT155" s="1616"/>
      <c r="AU155" s="1529"/>
      <c r="AV155" s="1475"/>
      <c r="AW155" s="1616"/>
      <c r="AX155" s="1615"/>
      <c r="AY155" s="1795"/>
      <c r="AZ155" s="1619"/>
      <c r="BA155" s="1780">
        <v>45306.0</v>
      </c>
      <c r="BB155" s="1780"/>
      <c r="BC155" s="1780"/>
      <c r="BD155" s="1780"/>
      <c r="BE155" s="1780"/>
      <c r="BF155" s="1850"/>
      <c r="BG155" s="1626"/>
      <c r="BH155" s="1780"/>
      <c r="BI155" s="1626"/>
      <c r="BJ155" s="1626"/>
      <c r="BK155" s="1850"/>
      <c r="BL155" s="1626"/>
      <c r="BM155" s="1619"/>
      <c r="BN155" s="1619"/>
      <c r="BO155" s="1619"/>
      <c r="BP155" s="1619"/>
      <c r="BQ155" s="1619"/>
      <c r="BR155" s="1619"/>
      <c r="BS155" s="1619"/>
      <c r="BT155" s="1619"/>
      <c r="BU155" s="1619"/>
      <c r="BV155" s="1619"/>
      <c r="BW155" s="1619"/>
      <c r="BX155" s="1619"/>
      <c r="BY155" s="1619"/>
      <c r="BZ155" s="1619"/>
      <c r="CA155" s="1619"/>
      <c r="CB155" s="1619"/>
      <c r="CC155" s="103">
        <v>8.20240118469879E14</v>
      </c>
      <c r="CD155" s="103">
        <v>7500.0</v>
      </c>
      <c r="CE155" s="1529">
        <v>4.056444E7</v>
      </c>
      <c r="CF155" s="103" t="s">
        <v>1631</v>
      </c>
      <c r="CG155" s="103"/>
      <c r="CH155" s="103" t="s">
        <v>883</v>
      </c>
      <c r="CI155" s="103" t="s">
        <v>883</v>
      </c>
      <c r="CJ155" s="103" t="s">
        <v>883</v>
      </c>
      <c r="CK155" s="103" t="s">
        <v>883</v>
      </c>
      <c r="CL155" s="103" t="s">
        <v>883</v>
      </c>
      <c r="CM155" s="103" t="s">
        <v>883</v>
      </c>
      <c r="CN155" s="103" t="s">
        <v>883</v>
      </c>
      <c r="CO155" s="103" t="s">
        <v>883</v>
      </c>
      <c r="CP155" s="103"/>
      <c r="CQ155" s="103"/>
      <c r="CR155" s="103"/>
      <c r="CS155" s="103"/>
      <c r="CT155" s="103"/>
      <c r="CU155" s="103" t="s">
        <v>883</v>
      </c>
      <c r="CV155" s="103" t="s">
        <v>883</v>
      </c>
      <c r="CW155" s="103" t="s">
        <v>883</v>
      </c>
      <c r="CX155" s="103" t="s">
        <v>883</v>
      </c>
      <c r="CY155" s="103" t="s">
        <v>883</v>
      </c>
      <c r="CZ155" s="103" t="s">
        <v>883</v>
      </c>
      <c r="DA155" s="1588"/>
      <c r="DB155" s="1588"/>
      <c r="DC155" s="1588"/>
      <c r="DD155" s="1588"/>
      <c r="DE155" s="1588"/>
      <c r="DF155" s="1588"/>
      <c r="DG155" s="1588"/>
      <c r="DH155" s="1588"/>
      <c r="DI155" s="1588"/>
      <c r="DJ155" s="1588"/>
      <c r="DK155" s="1588"/>
      <c r="DL155" s="1588"/>
      <c r="DM155" s="1588"/>
      <c r="DN155" s="1588"/>
      <c r="DO155" s="1588"/>
      <c r="DP155" s="1588"/>
      <c r="DQ155" s="1588"/>
      <c r="DR155" s="1588"/>
      <c r="DS155" s="1588"/>
      <c r="DT155" s="1588"/>
      <c r="DU155" s="1588"/>
      <c r="DV155" s="1588"/>
      <c r="DW155" s="1588"/>
      <c r="DX155" s="1588"/>
      <c r="DY155" s="1588"/>
      <c r="DZ155" s="1588"/>
      <c r="EA155" s="1588"/>
      <c r="EB155" s="1588"/>
      <c r="EC155" s="1588"/>
      <c r="ED155" s="1588"/>
      <c r="EE155" s="1588"/>
      <c r="EF155" s="1588"/>
      <c r="EG155" s="1588"/>
      <c r="EH155" s="1588"/>
      <c r="EI155" s="1588"/>
      <c r="EJ155" s="1588"/>
      <c r="EK155" s="1588"/>
      <c r="EL155" s="1588"/>
      <c r="EM155" s="1588"/>
      <c r="EN155" s="1588"/>
      <c r="EO155" s="1588"/>
      <c r="EP155" s="1588"/>
      <c r="EQ155" s="1588"/>
      <c r="ER155" s="1588"/>
      <c r="ES155" s="1588"/>
      <c r="ET155" s="1588"/>
      <c r="EU155" s="1588"/>
      <c r="EV155" s="1588"/>
      <c r="EW155" s="1588"/>
      <c r="EX155" s="1588"/>
      <c r="EY155" s="1588"/>
      <c r="EZ155" s="1588"/>
      <c r="FA155" s="1588"/>
      <c r="FB155" s="1588"/>
      <c r="FC155" s="1588"/>
      <c r="FD155" s="1588"/>
      <c r="FE155" s="1588"/>
      <c r="FF155" s="1588"/>
      <c r="FG155" s="1588"/>
      <c r="FH155" s="1588"/>
      <c r="FI155" s="1588"/>
      <c r="FJ155" s="1588"/>
      <c r="FK155" s="1588"/>
      <c r="FL155" s="1588"/>
      <c r="FM155" s="1588"/>
      <c r="FN155" s="1588"/>
      <c r="FO155" s="1588"/>
      <c r="FP155" s="1588"/>
      <c r="FQ155" s="1588"/>
      <c r="FR155" s="1588"/>
      <c r="FS155" s="1588"/>
      <c r="FT155" s="1588"/>
      <c r="FU155" s="1588"/>
      <c r="FV155" s="1588"/>
      <c r="FW155" s="1588"/>
      <c r="FX155" s="1588"/>
      <c r="FY155" s="1588"/>
      <c r="FZ155" s="1588"/>
      <c r="GA155" s="1588"/>
      <c r="GB155" s="1588"/>
      <c r="GC155" s="1588"/>
      <c r="GD155" s="1588"/>
    </row>
    <row r="156" ht="15.75" hidden="1" customHeight="1">
      <c r="A156" s="101">
        <v>3.0</v>
      </c>
      <c r="B156" s="54" t="s">
        <v>2443</v>
      </c>
      <c r="C156" s="101" t="s">
        <v>6</v>
      </c>
      <c r="D156" s="1396" t="s">
        <v>2383</v>
      </c>
      <c r="E156" s="103" t="s">
        <v>1768</v>
      </c>
      <c r="F156" s="1396" t="s">
        <v>7</v>
      </c>
      <c r="G156" s="1396" t="s">
        <v>330</v>
      </c>
      <c r="H156" s="1396" t="s">
        <v>1822</v>
      </c>
      <c r="I156" s="1396" t="s">
        <v>237</v>
      </c>
      <c r="J156" s="1396" t="s">
        <v>2384</v>
      </c>
      <c r="K156" s="1845">
        <v>7500.0</v>
      </c>
      <c r="L156" s="222">
        <v>8043.071</v>
      </c>
      <c r="M156" s="1868" t="s">
        <v>1815</v>
      </c>
      <c r="N156" s="103" t="s">
        <v>1755</v>
      </c>
      <c r="O156" s="54"/>
      <c r="P156" s="1847">
        <v>45311.0</v>
      </c>
      <c r="Q156" s="105" t="s">
        <v>2876</v>
      </c>
      <c r="R156" s="103" t="s">
        <v>1825</v>
      </c>
      <c r="S156" s="103" t="s">
        <v>2379</v>
      </c>
      <c r="T156" s="1448" t="s">
        <v>817</v>
      </c>
      <c r="U156" s="54" t="s">
        <v>883</v>
      </c>
      <c r="V156" s="54" t="s">
        <v>883</v>
      </c>
      <c r="W156" s="54" t="s">
        <v>884</v>
      </c>
      <c r="X156" s="1545" t="s">
        <v>142</v>
      </c>
      <c r="Y156" s="101"/>
      <c r="Z156" s="101"/>
      <c r="AA156" s="1410"/>
      <c r="AB156" s="1410"/>
      <c r="AC156" s="100" t="s">
        <v>191</v>
      </c>
      <c r="AD156" s="360" t="s">
        <v>192</v>
      </c>
      <c r="AE156" s="1404">
        <v>622914.894</v>
      </c>
      <c r="AF156" s="1404">
        <v>611113.0</v>
      </c>
      <c r="AG156" s="1866">
        <v>0.5</v>
      </c>
      <c r="AH156" s="1866">
        <v>0.4</v>
      </c>
      <c r="AI156" s="1866">
        <v>0.1</v>
      </c>
      <c r="AJ156" s="1404" t="s">
        <v>96</v>
      </c>
      <c r="AK156" s="1869">
        <v>2.335930853E9</v>
      </c>
      <c r="AL156" s="1848">
        <v>45316.0</v>
      </c>
      <c r="AM156" s="1848">
        <v>45311.0</v>
      </c>
      <c r="AN156" s="1777">
        <f t="shared" si="325"/>
        <v>0</v>
      </c>
      <c r="AO156" s="1778" t="str">
        <f t="shared" ref="AO156:AP156" si="327">INT(AM156-AL156)&amp;" hari "&amp;HOUR(MOD(AM156-AL156,1))&amp;" jam "&amp;MINUTE(MOD(AM156-AL156,1))&amp;" menit "&amp;SECOND(MOD(AM156-AL156,1))</f>
        <v>-5 hari 0 jam 0 menit 0</v>
      </c>
      <c r="AP156" s="1778" t="str">
        <f t="shared" si="327"/>
        <v>-45311 hari 0 jam 0 menit 0</v>
      </c>
      <c r="AQ156" s="1396" t="s">
        <v>2378</v>
      </c>
      <c r="AR156" s="1616"/>
      <c r="AS156" s="1616"/>
      <c r="AT156" s="1616"/>
      <c r="AU156" s="1529"/>
      <c r="AV156" s="1475"/>
      <c r="AW156" s="1616"/>
      <c r="AX156" s="1615"/>
      <c r="AY156" s="1795"/>
      <c r="AZ156" s="1619"/>
      <c r="BA156" s="1780">
        <v>45308.0</v>
      </c>
      <c r="BB156" s="1780"/>
      <c r="BC156" s="1780"/>
      <c r="BD156" s="1780"/>
      <c r="BE156" s="1780"/>
      <c r="BF156" s="1850"/>
      <c r="BG156" s="1626"/>
      <c r="BH156" s="1780"/>
      <c r="BI156" s="1626"/>
      <c r="BJ156" s="1626"/>
      <c r="BK156" s="1850"/>
      <c r="BL156" s="1626"/>
      <c r="BM156" s="1619"/>
      <c r="BN156" s="1619"/>
      <c r="BO156" s="1619"/>
      <c r="BP156" s="1619"/>
      <c r="BQ156" s="1619"/>
      <c r="BR156" s="1619"/>
      <c r="BS156" s="1619"/>
      <c r="BT156" s="1619"/>
      <c r="BU156" s="1619"/>
      <c r="BV156" s="1619"/>
      <c r="BW156" s="1619"/>
      <c r="BX156" s="1619"/>
      <c r="BY156" s="1619"/>
      <c r="BZ156" s="1619"/>
      <c r="CA156" s="1619"/>
      <c r="CB156" s="1619"/>
      <c r="CC156" s="103">
        <v>8.20240119632303E14</v>
      </c>
      <c r="CD156" s="103">
        <v>7500.0</v>
      </c>
      <c r="CE156" s="1529">
        <v>4.05411E7</v>
      </c>
      <c r="CF156" s="103" t="s">
        <v>1631</v>
      </c>
      <c r="CG156" s="103"/>
      <c r="CH156" s="103" t="s">
        <v>883</v>
      </c>
      <c r="CI156" s="103" t="s">
        <v>883</v>
      </c>
      <c r="CJ156" s="103" t="s">
        <v>883</v>
      </c>
      <c r="CK156" s="103" t="s">
        <v>883</v>
      </c>
      <c r="CL156" s="103" t="s">
        <v>883</v>
      </c>
      <c r="CM156" s="103" t="s">
        <v>883</v>
      </c>
      <c r="CN156" s="103" t="s">
        <v>883</v>
      </c>
      <c r="CO156" s="103" t="s">
        <v>883</v>
      </c>
      <c r="CP156" s="103"/>
      <c r="CQ156" s="103"/>
      <c r="CR156" s="103"/>
      <c r="CS156" s="103"/>
      <c r="CT156" s="103"/>
      <c r="CU156" s="103" t="s">
        <v>883</v>
      </c>
      <c r="CV156" s="103" t="s">
        <v>883</v>
      </c>
      <c r="CW156" s="103" t="s">
        <v>883</v>
      </c>
      <c r="CX156" s="103" t="s">
        <v>883</v>
      </c>
      <c r="CY156" s="103" t="s">
        <v>883</v>
      </c>
      <c r="CZ156" s="103" t="s">
        <v>883</v>
      </c>
      <c r="DA156" s="1588"/>
      <c r="DB156" s="1588"/>
      <c r="DC156" s="1588"/>
      <c r="DD156" s="1588"/>
      <c r="DE156" s="1588"/>
      <c r="DF156" s="1588"/>
      <c r="DG156" s="1588"/>
      <c r="DH156" s="1588"/>
      <c r="DI156" s="1588"/>
      <c r="DJ156" s="1588"/>
      <c r="DK156" s="1588"/>
      <c r="DL156" s="1588"/>
      <c r="DM156" s="1588"/>
      <c r="DN156" s="1588"/>
      <c r="DO156" s="1588"/>
      <c r="DP156" s="1588"/>
      <c r="DQ156" s="1588"/>
      <c r="DR156" s="1588"/>
      <c r="DS156" s="1588"/>
      <c r="DT156" s="1588"/>
      <c r="DU156" s="1588"/>
      <c r="DV156" s="1588"/>
      <c r="DW156" s="1588"/>
      <c r="DX156" s="1588"/>
      <c r="DY156" s="1588"/>
      <c r="DZ156" s="1588"/>
      <c r="EA156" s="1588"/>
      <c r="EB156" s="1588"/>
      <c r="EC156" s="1588"/>
      <c r="ED156" s="1588"/>
      <c r="EE156" s="1588"/>
      <c r="EF156" s="1588"/>
      <c r="EG156" s="1588"/>
      <c r="EH156" s="1588"/>
      <c r="EI156" s="1588"/>
      <c r="EJ156" s="1588"/>
      <c r="EK156" s="1588"/>
      <c r="EL156" s="1588"/>
      <c r="EM156" s="1588"/>
      <c r="EN156" s="1588"/>
      <c r="EO156" s="1588"/>
      <c r="EP156" s="1588"/>
      <c r="EQ156" s="1588"/>
      <c r="ER156" s="1588"/>
      <c r="ES156" s="1588"/>
      <c r="ET156" s="1588"/>
      <c r="EU156" s="1588"/>
      <c r="EV156" s="1588"/>
      <c r="EW156" s="1588"/>
      <c r="EX156" s="1588"/>
      <c r="EY156" s="1588"/>
      <c r="EZ156" s="1588"/>
      <c r="FA156" s="1588"/>
      <c r="FB156" s="1588"/>
      <c r="FC156" s="1588"/>
      <c r="FD156" s="1588"/>
      <c r="FE156" s="1588"/>
      <c r="FF156" s="1588"/>
      <c r="FG156" s="1588"/>
      <c r="FH156" s="1588"/>
      <c r="FI156" s="1588"/>
      <c r="FJ156" s="1588"/>
      <c r="FK156" s="1588"/>
      <c r="FL156" s="1588"/>
      <c r="FM156" s="1588"/>
      <c r="FN156" s="1588"/>
      <c r="FO156" s="1588"/>
      <c r="FP156" s="1588"/>
      <c r="FQ156" s="1588"/>
      <c r="FR156" s="1588"/>
      <c r="FS156" s="1588"/>
      <c r="FT156" s="1588"/>
      <c r="FU156" s="1588"/>
      <c r="FV156" s="1588"/>
      <c r="FW156" s="1588"/>
      <c r="FX156" s="1588"/>
      <c r="FY156" s="1588"/>
      <c r="FZ156" s="1588"/>
      <c r="GA156" s="1588"/>
      <c r="GB156" s="1588"/>
      <c r="GC156" s="1588"/>
      <c r="GD156" s="1588"/>
    </row>
    <row r="157" ht="15.75" hidden="1" customHeight="1">
      <c r="A157" s="101">
        <v>4.0</v>
      </c>
      <c r="B157" s="54" t="s">
        <v>2443</v>
      </c>
      <c r="C157" s="101" t="s">
        <v>6</v>
      </c>
      <c r="D157" s="1396" t="s">
        <v>2385</v>
      </c>
      <c r="E157" s="103" t="s">
        <v>1768</v>
      </c>
      <c r="F157" s="1396" t="s">
        <v>7</v>
      </c>
      <c r="G157" s="1396" t="s">
        <v>330</v>
      </c>
      <c r="H157" s="1396" t="s">
        <v>1822</v>
      </c>
      <c r="I157" s="1396" t="s">
        <v>2386</v>
      </c>
      <c r="J157" s="1396" t="s">
        <v>2387</v>
      </c>
      <c r="K157" s="1845">
        <v>7500.0</v>
      </c>
      <c r="L157" s="222">
        <v>8044.947</v>
      </c>
      <c r="M157" s="1868" t="s">
        <v>1815</v>
      </c>
      <c r="N157" s="103" t="s">
        <v>1755</v>
      </c>
      <c r="O157" s="54"/>
      <c r="P157" s="1847">
        <v>45312.0</v>
      </c>
      <c r="Q157" s="105" t="s">
        <v>2876</v>
      </c>
      <c r="R157" s="103" t="s">
        <v>1825</v>
      </c>
      <c r="S157" s="103" t="s">
        <v>2379</v>
      </c>
      <c r="T157" s="1448" t="s">
        <v>817</v>
      </c>
      <c r="U157" s="54" t="s">
        <v>883</v>
      </c>
      <c r="V157" s="54" t="s">
        <v>883</v>
      </c>
      <c r="W157" s="54" t="s">
        <v>884</v>
      </c>
      <c r="X157" s="1545" t="s">
        <v>142</v>
      </c>
      <c r="Y157" s="101"/>
      <c r="Z157" s="101"/>
      <c r="AA157" s="1410"/>
      <c r="AB157" s="1410"/>
      <c r="AC157" s="100" t="s">
        <v>191</v>
      </c>
      <c r="AD157" s="360" t="s">
        <v>192</v>
      </c>
      <c r="AE157" s="1404">
        <v>623243.0</v>
      </c>
      <c r="AF157" s="1404">
        <v>608155.0</v>
      </c>
      <c r="AG157" s="1866">
        <v>0.5</v>
      </c>
      <c r="AH157" s="1866">
        <v>0.4</v>
      </c>
      <c r="AI157" s="1866">
        <v>0.1</v>
      </c>
      <c r="AJ157" s="1404" t="s">
        <v>96</v>
      </c>
      <c r="AK157" s="1869">
        <v>2.335930853E9</v>
      </c>
      <c r="AL157" s="1848">
        <v>45315.0</v>
      </c>
      <c r="AM157" s="1848">
        <v>45312.0</v>
      </c>
      <c r="AN157" s="1777">
        <f t="shared" si="325"/>
        <v>0</v>
      </c>
      <c r="AO157" s="1778" t="str">
        <f t="shared" ref="AO157:AP157" si="328">INT(AM157-AL157)&amp;" hari "&amp;HOUR(MOD(AM157-AL157,1))&amp;" jam "&amp;MINUTE(MOD(AM157-AL157,1))&amp;" menit "&amp;SECOND(MOD(AM157-AL157,1))</f>
        <v>-3 hari 0 jam 0 menit 0</v>
      </c>
      <c r="AP157" s="1778" t="str">
        <f t="shared" si="328"/>
        <v>-45312 hari 0 jam 0 menit 0</v>
      </c>
      <c r="AQ157" s="1396" t="s">
        <v>2378</v>
      </c>
      <c r="AR157" s="1616"/>
      <c r="AS157" s="1616"/>
      <c r="AT157" s="1616"/>
      <c r="AU157" s="1529"/>
      <c r="AV157" s="1475"/>
      <c r="AW157" s="1616"/>
      <c r="AX157" s="1615"/>
      <c r="AY157" s="1795"/>
      <c r="AZ157" s="1619"/>
      <c r="BA157" s="1780">
        <v>45307.0</v>
      </c>
      <c r="BB157" s="1780"/>
      <c r="BC157" s="1780"/>
      <c r="BD157" s="1780"/>
      <c r="BE157" s="1780"/>
      <c r="BF157" s="1850"/>
      <c r="BG157" s="1626"/>
      <c r="BH157" s="1780"/>
      <c r="BI157" s="1626"/>
      <c r="BJ157" s="1626"/>
      <c r="BK157" s="1850"/>
      <c r="BL157" s="1626"/>
      <c r="BM157" s="1619"/>
      <c r="BN157" s="1619"/>
      <c r="BO157" s="1619"/>
      <c r="BP157" s="1619"/>
      <c r="BQ157" s="1619"/>
      <c r="BR157" s="1619"/>
      <c r="BS157" s="1619"/>
      <c r="BT157" s="1619"/>
      <c r="BU157" s="1619"/>
      <c r="BV157" s="1619"/>
      <c r="BW157" s="1619"/>
      <c r="BX157" s="1619"/>
      <c r="BY157" s="1619"/>
      <c r="BZ157" s="1619"/>
      <c r="CA157" s="1619"/>
      <c r="CB157" s="1619"/>
      <c r="CC157" s="103">
        <v>8.20240119745127E14</v>
      </c>
      <c r="CD157" s="103">
        <v>7500.0</v>
      </c>
      <c r="CE157" s="1529">
        <v>2.10718376E8</v>
      </c>
      <c r="CF157" s="103" t="s">
        <v>1631</v>
      </c>
      <c r="CG157" s="103"/>
      <c r="CH157" s="103" t="s">
        <v>883</v>
      </c>
      <c r="CI157" s="103" t="s">
        <v>883</v>
      </c>
      <c r="CJ157" s="103" t="s">
        <v>883</v>
      </c>
      <c r="CK157" s="103" t="s">
        <v>883</v>
      </c>
      <c r="CL157" s="103" t="s">
        <v>883</v>
      </c>
      <c r="CM157" s="103" t="s">
        <v>883</v>
      </c>
      <c r="CN157" s="103" t="s">
        <v>883</v>
      </c>
      <c r="CO157" s="103" t="s">
        <v>883</v>
      </c>
      <c r="CP157" s="103"/>
      <c r="CQ157" s="103"/>
      <c r="CR157" s="103"/>
      <c r="CS157" s="103"/>
      <c r="CT157" s="103"/>
      <c r="CU157" s="103" t="s">
        <v>883</v>
      </c>
      <c r="CV157" s="103" t="s">
        <v>883</v>
      </c>
      <c r="CW157" s="103" t="s">
        <v>883</v>
      </c>
      <c r="CX157" s="103" t="s">
        <v>883</v>
      </c>
      <c r="CY157" s="103" t="s">
        <v>883</v>
      </c>
      <c r="CZ157" s="103" t="s">
        <v>883</v>
      </c>
      <c r="DA157" s="1588"/>
      <c r="DB157" s="1588"/>
      <c r="DC157" s="1588"/>
      <c r="DD157" s="1588"/>
      <c r="DE157" s="1588"/>
      <c r="DF157" s="1588"/>
      <c r="DG157" s="1588"/>
      <c r="DH157" s="1588"/>
      <c r="DI157" s="1588"/>
      <c r="DJ157" s="1588"/>
      <c r="DK157" s="1588"/>
      <c r="DL157" s="1588"/>
      <c r="DM157" s="1588"/>
      <c r="DN157" s="1588"/>
      <c r="DO157" s="1588"/>
      <c r="DP157" s="1588"/>
      <c r="DQ157" s="1588"/>
      <c r="DR157" s="1588"/>
      <c r="DS157" s="1588"/>
      <c r="DT157" s="1588"/>
      <c r="DU157" s="1588"/>
      <c r="DV157" s="1588"/>
      <c r="DW157" s="1588"/>
      <c r="DX157" s="1588"/>
      <c r="DY157" s="1588"/>
      <c r="DZ157" s="1588"/>
      <c r="EA157" s="1588"/>
      <c r="EB157" s="1588"/>
      <c r="EC157" s="1588"/>
      <c r="ED157" s="1588"/>
      <c r="EE157" s="1588"/>
      <c r="EF157" s="1588"/>
      <c r="EG157" s="1588"/>
      <c r="EH157" s="1588"/>
      <c r="EI157" s="1588"/>
      <c r="EJ157" s="1588"/>
      <c r="EK157" s="1588"/>
      <c r="EL157" s="1588"/>
      <c r="EM157" s="1588"/>
      <c r="EN157" s="1588"/>
      <c r="EO157" s="1588"/>
      <c r="EP157" s="1588"/>
      <c r="EQ157" s="1588"/>
      <c r="ER157" s="1588"/>
      <c r="ES157" s="1588"/>
      <c r="ET157" s="1588"/>
      <c r="EU157" s="1588"/>
      <c r="EV157" s="1588"/>
      <c r="EW157" s="1588"/>
      <c r="EX157" s="1588"/>
      <c r="EY157" s="1588"/>
      <c r="EZ157" s="1588"/>
      <c r="FA157" s="1588"/>
      <c r="FB157" s="1588"/>
      <c r="FC157" s="1588"/>
      <c r="FD157" s="1588"/>
      <c r="FE157" s="1588"/>
      <c r="FF157" s="1588"/>
      <c r="FG157" s="1588"/>
      <c r="FH157" s="1588"/>
      <c r="FI157" s="1588"/>
      <c r="FJ157" s="1588"/>
      <c r="FK157" s="1588"/>
      <c r="FL157" s="1588"/>
      <c r="FM157" s="1588"/>
      <c r="FN157" s="1588"/>
      <c r="FO157" s="1588"/>
      <c r="FP157" s="1588"/>
      <c r="FQ157" s="1588"/>
      <c r="FR157" s="1588"/>
      <c r="FS157" s="1588"/>
      <c r="FT157" s="1588"/>
      <c r="FU157" s="1588"/>
      <c r="FV157" s="1588"/>
      <c r="FW157" s="1588"/>
      <c r="FX157" s="1588"/>
      <c r="FY157" s="1588"/>
      <c r="FZ157" s="1588"/>
      <c r="GA157" s="1588"/>
      <c r="GB157" s="1588"/>
      <c r="GC157" s="1588"/>
      <c r="GD157" s="1588"/>
    </row>
    <row r="158" ht="15.75" hidden="1" customHeight="1">
      <c r="A158" s="101">
        <v>5.0</v>
      </c>
      <c r="B158" s="54" t="s">
        <v>2443</v>
      </c>
      <c r="C158" s="101" t="s">
        <v>6</v>
      </c>
      <c r="D158" s="1396" t="s">
        <v>2388</v>
      </c>
      <c r="E158" s="103" t="s">
        <v>2389</v>
      </c>
      <c r="F158" s="1396" t="s">
        <v>2390</v>
      </c>
      <c r="G158" s="1396" t="s">
        <v>2391</v>
      </c>
      <c r="H158" s="1396" t="s">
        <v>2392</v>
      </c>
      <c r="I158" s="1396" t="s">
        <v>216</v>
      </c>
      <c r="J158" s="1396" t="s">
        <v>2393</v>
      </c>
      <c r="K158" s="1845">
        <v>7500.0</v>
      </c>
      <c r="L158" s="222">
        <v>7740.926</v>
      </c>
      <c r="M158" s="1868" t="s">
        <v>1815</v>
      </c>
      <c r="N158" s="103" t="s">
        <v>1755</v>
      </c>
      <c r="O158" s="54"/>
      <c r="P158" s="1847">
        <v>45311.0</v>
      </c>
      <c r="Q158" s="105" t="s">
        <v>2876</v>
      </c>
      <c r="R158" s="103" t="s">
        <v>2985</v>
      </c>
      <c r="S158" s="103" t="s">
        <v>2394</v>
      </c>
      <c r="T158" s="1448" t="s">
        <v>2906</v>
      </c>
      <c r="U158" s="54" t="s">
        <v>883</v>
      </c>
      <c r="V158" s="54" t="s">
        <v>883</v>
      </c>
      <c r="W158" s="54" t="s">
        <v>884</v>
      </c>
      <c r="X158" s="1545" t="s">
        <v>142</v>
      </c>
      <c r="Y158" s="101"/>
      <c r="Z158" s="101"/>
      <c r="AA158" s="1410"/>
      <c r="AB158" s="1410"/>
      <c r="AC158" s="100" t="s">
        <v>191</v>
      </c>
      <c r="AD158" s="360" t="s">
        <v>192</v>
      </c>
      <c r="AE158" s="1404">
        <v>750000.0</v>
      </c>
      <c r="AF158" s="1404">
        <v>750000.0</v>
      </c>
      <c r="AG158" s="1404" t="s">
        <v>2878</v>
      </c>
      <c r="AH158" s="1866">
        <v>0.3</v>
      </c>
      <c r="AI158" s="1866">
        <v>0.5</v>
      </c>
      <c r="AJ158" s="1866">
        <v>0.2</v>
      </c>
      <c r="AK158" s="1869">
        <v>2.5E9</v>
      </c>
      <c r="AL158" s="1848">
        <v>45170.0</v>
      </c>
      <c r="AM158" s="1848">
        <v>45311.0</v>
      </c>
      <c r="AN158" s="1777">
        <f t="shared" si="325"/>
        <v>141</v>
      </c>
      <c r="AO158" s="1778" t="str">
        <f t="shared" ref="AO158:AP158" si="329">INT(AM158-AL158)&amp;" hari "&amp;HOUR(MOD(AM158-AL158,1))&amp;" jam "&amp;MINUTE(MOD(AM158-AL158,1))&amp;" menit "&amp;SECOND(MOD(AM158-AL158,1))</f>
        <v>141 hari 0 jam 0 menit 0</v>
      </c>
      <c r="AP158" s="1778" t="str">
        <f t="shared" si="329"/>
        <v>-45170 hari 0 jam 0 menit 0</v>
      </c>
      <c r="AQ158" s="1396" t="s">
        <v>2392</v>
      </c>
      <c r="AR158" s="1616"/>
      <c r="AS158" s="1616"/>
      <c r="AT158" s="1616"/>
      <c r="AU158" s="1529"/>
      <c r="AV158" s="1475"/>
      <c r="AW158" s="1616"/>
      <c r="AX158" s="1615"/>
      <c r="AY158" s="1795"/>
      <c r="AZ158" s="1619"/>
      <c r="BA158" s="1780">
        <v>45307.0</v>
      </c>
      <c r="BB158" s="1780"/>
      <c r="BC158" s="1780"/>
      <c r="BD158" s="1780"/>
      <c r="BE158" s="1780"/>
      <c r="BF158" s="1850"/>
      <c r="BG158" s="1626"/>
      <c r="BH158" s="1780"/>
      <c r="BI158" s="1626"/>
      <c r="BJ158" s="1626"/>
      <c r="BK158" s="1850"/>
      <c r="BL158" s="1626"/>
      <c r="BM158" s="1619"/>
      <c r="BN158" s="1619"/>
      <c r="BO158" s="1619"/>
      <c r="BP158" s="1619"/>
      <c r="BQ158" s="1619"/>
      <c r="BR158" s="1619"/>
      <c r="BS158" s="1619"/>
      <c r="BT158" s="1619"/>
      <c r="BU158" s="1619"/>
      <c r="BV158" s="1619"/>
      <c r="BW158" s="1619"/>
      <c r="BX158" s="1619"/>
      <c r="BY158" s="1619"/>
      <c r="BZ158" s="1619"/>
      <c r="CA158" s="1619"/>
      <c r="CB158" s="1619"/>
      <c r="CC158" s="103">
        <v>8.2024011851177E14</v>
      </c>
      <c r="CD158" s="103">
        <v>7000.0</v>
      </c>
      <c r="CE158" s="1529">
        <v>4.2E8</v>
      </c>
      <c r="CF158" s="103" t="s">
        <v>334</v>
      </c>
      <c r="CG158" s="103" t="s">
        <v>883</v>
      </c>
      <c r="CH158" s="103" t="s">
        <v>883</v>
      </c>
      <c r="CI158" s="103" t="s">
        <v>883</v>
      </c>
      <c r="CJ158" s="103" t="s">
        <v>883</v>
      </c>
      <c r="CK158" s="103" t="s">
        <v>883</v>
      </c>
      <c r="CL158" s="103" t="s">
        <v>883</v>
      </c>
      <c r="CM158" s="103" t="s">
        <v>883</v>
      </c>
      <c r="CN158" s="103" t="s">
        <v>883</v>
      </c>
      <c r="CO158" s="103" t="s">
        <v>883</v>
      </c>
      <c r="CP158" s="103"/>
      <c r="CQ158" s="103"/>
      <c r="CR158" s="103"/>
      <c r="CS158" s="103"/>
      <c r="CT158" s="103"/>
      <c r="CU158" s="103" t="s">
        <v>883</v>
      </c>
      <c r="CV158" s="103" t="s">
        <v>883</v>
      </c>
      <c r="CW158" s="103" t="s">
        <v>883</v>
      </c>
      <c r="CX158" s="103" t="s">
        <v>883</v>
      </c>
      <c r="CY158" s="103" t="s">
        <v>883</v>
      </c>
      <c r="CZ158" s="103" t="s">
        <v>883</v>
      </c>
      <c r="DA158" s="1588"/>
      <c r="DB158" s="1588"/>
      <c r="DC158" s="1588"/>
      <c r="DD158" s="1588"/>
      <c r="DE158" s="1588"/>
      <c r="DF158" s="1588"/>
      <c r="DG158" s="1588"/>
      <c r="DH158" s="1588"/>
      <c r="DI158" s="1588"/>
      <c r="DJ158" s="1588"/>
      <c r="DK158" s="1588"/>
      <c r="DL158" s="1588"/>
      <c r="DM158" s="1588"/>
      <c r="DN158" s="1588"/>
      <c r="DO158" s="1588"/>
      <c r="DP158" s="1588"/>
      <c r="DQ158" s="1588"/>
      <c r="DR158" s="1588"/>
      <c r="DS158" s="1588"/>
      <c r="DT158" s="1588"/>
      <c r="DU158" s="1588"/>
      <c r="DV158" s="1588"/>
      <c r="DW158" s="1588"/>
      <c r="DX158" s="1588"/>
      <c r="DY158" s="1588"/>
      <c r="DZ158" s="1588"/>
      <c r="EA158" s="1588"/>
      <c r="EB158" s="1588"/>
      <c r="EC158" s="1588"/>
      <c r="ED158" s="1588"/>
      <c r="EE158" s="1588"/>
      <c r="EF158" s="1588"/>
      <c r="EG158" s="1588"/>
      <c r="EH158" s="1588"/>
      <c r="EI158" s="1588"/>
      <c r="EJ158" s="1588"/>
      <c r="EK158" s="1588"/>
      <c r="EL158" s="1588"/>
      <c r="EM158" s="1588"/>
      <c r="EN158" s="1588"/>
      <c r="EO158" s="1588"/>
      <c r="EP158" s="1588"/>
      <c r="EQ158" s="1588"/>
      <c r="ER158" s="1588"/>
      <c r="ES158" s="1588"/>
      <c r="ET158" s="1588"/>
      <c r="EU158" s="1588"/>
      <c r="EV158" s="1588"/>
      <c r="EW158" s="1588"/>
      <c r="EX158" s="1588"/>
      <c r="EY158" s="1588"/>
      <c r="EZ158" s="1588"/>
      <c r="FA158" s="1588"/>
      <c r="FB158" s="1588"/>
      <c r="FC158" s="1588"/>
      <c r="FD158" s="1588"/>
      <c r="FE158" s="1588"/>
      <c r="FF158" s="1588"/>
      <c r="FG158" s="1588"/>
      <c r="FH158" s="1588"/>
      <c r="FI158" s="1588"/>
      <c r="FJ158" s="1588"/>
      <c r="FK158" s="1588"/>
      <c r="FL158" s="1588"/>
      <c r="FM158" s="1588"/>
      <c r="FN158" s="1588"/>
      <c r="FO158" s="1588"/>
      <c r="FP158" s="1588"/>
      <c r="FQ158" s="1588"/>
      <c r="FR158" s="1588"/>
      <c r="FS158" s="1588"/>
      <c r="FT158" s="1588"/>
      <c r="FU158" s="1588"/>
      <c r="FV158" s="1588"/>
      <c r="FW158" s="1588"/>
      <c r="FX158" s="1588"/>
      <c r="FY158" s="1588"/>
      <c r="FZ158" s="1588"/>
      <c r="GA158" s="1588"/>
      <c r="GB158" s="1588"/>
      <c r="GC158" s="1588"/>
      <c r="GD158" s="1588"/>
    </row>
    <row r="159" ht="15.75" hidden="1" customHeight="1">
      <c r="A159" s="101">
        <v>6.0</v>
      </c>
      <c r="B159" s="54" t="s">
        <v>2443</v>
      </c>
      <c r="C159" s="101" t="s">
        <v>6</v>
      </c>
      <c r="D159" s="1396" t="s">
        <v>2395</v>
      </c>
      <c r="E159" s="103" t="s">
        <v>2389</v>
      </c>
      <c r="F159" s="1396" t="s">
        <v>2390</v>
      </c>
      <c r="G159" s="1396" t="s">
        <v>2391</v>
      </c>
      <c r="H159" s="1396" t="s">
        <v>2392</v>
      </c>
      <c r="I159" s="1396" t="s">
        <v>2396</v>
      </c>
      <c r="J159" s="1396" t="s">
        <v>2397</v>
      </c>
      <c r="K159" s="1845">
        <v>7500.0</v>
      </c>
      <c r="L159" s="222">
        <v>7791.519</v>
      </c>
      <c r="M159" s="1868" t="s">
        <v>1815</v>
      </c>
      <c r="N159" s="103" t="s">
        <v>1755</v>
      </c>
      <c r="O159" s="54"/>
      <c r="P159" s="1847">
        <v>45315.0</v>
      </c>
      <c r="Q159" s="105" t="s">
        <v>2876</v>
      </c>
      <c r="R159" s="103" t="s">
        <v>2985</v>
      </c>
      <c r="S159" s="103" t="s">
        <v>2394</v>
      </c>
      <c r="T159" s="1448" t="s">
        <v>2906</v>
      </c>
      <c r="U159" s="54" t="s">
        <v>883</v>
      </c>
      <c r="V159" s="54" t="s">
        <v>883</v>
      </c>
      <c r="W159" s="54" t="s">
        <v>884</v>
      </c>
      <c r="X159" s="1545" t="s">
        <v>142</v>
      </c>
      <c r="Y159" s="101"/>
      <c r="Z159" s="101"/>
      <c r="AA159" s="1410"/>
      <c r="AB159" s="1410"/>
      <c r="AC159" s="100" t="s">
        <v>191</v>
      </c>
      <c r="AD159" s="360" t="s">
        <v>192</v>
      </c>
      <c r="AE159" s="1404">
        <v>750000.0</v>
      </c>
      <c r="AF159" s="1404">
        <v>750000.0</v>
      </c>
      <c r="AG159" s="1404" t="s">
        <v>2878</v>
      </c>
      <c r="AH159" s="1866">
        <v>0.3</v>
      </c>
      <c r="AI159" s="1866">
        <v>0.5</v>
      </c>
      <c r="AJ159" s="1866">
        <v>0.2</v>
      </c>
      <c r="AK159" s="1869">
        <v>2.5E9</v>
      </c>
      <c r="AL159" s="1848">
        <v>45170.0</v>
      </c>
      <c r="AM159" s="1848">
        <v>45315.0</v>
      </c>
      <c r="AN159" s="1777">
        <f t="shared" si="325"/>
        <v>145</v>
      </c>
      <c r="AO159" s="1778" t="str">
        <f t="shared" ref="AO159:AP159" si="330">INT(AM159-AL159)&amp;" hari "&amp;HOUR(MOD(AM159-AL159,1))&amp;" jam "&amp;MINUTE(MOD(AM159-AL159,1))&amp;" menit "&amp;SECOND(MOD(AM159-AL159,1))</f>
        <v>145 hari 0 jam 0 menit 0</v>
      </c>
      <c r="AP159" s="1778" t="str">
        <f t="shared" si="330"/>
        <v>-45170 hari 0 jam 0 menit 0</v>
      </c>
      <c r="AQ159" s="1396" t="s">
        <v>2392</v>
      </c>
      <c r="AR159" s="1616"/>
      <c r="AS159" s="1616"/>
      <c r="AT159" s="1616"/>
      <c r="AU159" s="1529"/>
      <c r="AV159" s="1475"/>
      <c r="AW159" s="1616"/>
      <c r="AX159" s="1615"/>
      <c r="AY159" s="1795"/>
      <c r="AZ159" s="1619"/>
      <c r="BA159" s="1780">
        <v>45308.0</v>
      </c>
      <c r="BB159" s="1780"/>
      <c r="BC159" s="1780"/>
      <c r="BD159" s="1780"/>
      <c r="BE159" s="1780"/>
      <c r="BF159" s="1850"/>
      <c r="BG159" s="1626"/>
      <c r="BH159" s="1780"/>
      <c r="BI159" s="1626"/>
      <c r="BJ159" s="1626"/>
      <c r="BK159" s="1850"/>
      <c r="BL159" s="1626"/>
      <c r="BM159" s="1619"/>
      <c r="BN159" s="1619"/>
      <c r="BO159" s="1619"/>
      <c r="BP159" s="1619"/>
      <c r="BQ159" s="1619"/>
      <c r="BR159" s="1619"/>
      <c r="BS159" s="1619"/>
      <c r="BT159" s="1619"/>
      <c r="BU159" s="1619"/>
      <c r="BV159" s="1619"/>
      <c r="BW159" s="1619"/>
      <c r="BX159" s="1619"/>
      <c r="BY159" s="1619"/>
      <c r="BZ159" s="1619"/>
      <c r="CA159" s="1619"/>
      <c r="CB159" s="1619"/>
      <c r="CC159" s="103">
        <v>8.20240120799828E14</v>
      </c>
      <c r="CD159" s="103">
        <v>7000.0</v>
      </c>
      <c r="CE159" s="1529">
        <v>4.2E8</v>
      </c>
      <c r="CF159" s="103" t="s">
        <v>334</v>
      </c>
      <c r="CG159" s="103"/>
      <c r="CH159" s="103" t="s">
        <v>883</v>
      </c>
      <c r="CI159" s="103" t="s">
        <v>883</v>
      </c>
      <c r="CJ159" s="103" t="s">
        <v>883</v>
      </c>
      <c r="CK159" s="103" t="s">
        <v>883</v>
      </c>
      <c r="CL159" s="103" t="s">
        <v>883</v>
      </c>
      <c r="CM159" s="103" t="s">
        <v>883</v>
      </c>
      <c r="CN159" s="103" t="s">
        <v>883</v>
      </c>
      <c r="CO159" s="103" t="s">
        <v>883</v>
      </c>
      <c r="CP159" s="103"/>
      <c r="CQ159" s="103"/>
      <c r="CR159" s="103"/>
      <c r="CS159" s="103"/>
      <c r="CT159" s="103"/>
      <c r="CU159" s="103" t="s">
        <v>883</v>
      </c>
      <c r="CV159" s="103" t="s">
        <v>883</v>
      </c>
      <c r="CW159" s="103" t="s">
        <v>883</v>
      </c>
      <c r="CX159" s="103" t="s">
        <v>883</v>
      </c>
      <c r="CY159" s="103" t="s">
        <v>883</v>
      </c>
      <c r="CZ159" s="103" t="s">
        <v>883</v>
      </c>
      <c r="DA159" s="1588"/>
      <c r="DB159" s="1588"/>
      <c r="DC159" s="1588"/>
      <c r="DD159" s="1588"/>
      <c r="DE159" s="1588"/>
      <c r="DF159" s="1588"/>
      <c r="DG159" s="1588"/>
      <c r="DH159" s="1588"/>
      <c r="DI159" s="1588"/>
      <c r="DJ159" s="1588"/>
      <c r="DK159" s="1588"/>
      <c r="DL159" s="1588"/>
      <c r="DM159" s="1588"/>
      <c r="DN159" s="1588"/>
      <c r="DO159" s="1588"/>
      <c r="DP159" s="1588"/>
      <c r="DQ159" s="1588"/>
      <c r="DR159" s="1588"/>
      <c r="DS159" s="1588"/>
      <c r="DT159" s="1588"/>
      <c r="DU159" s="1588"/>
      <c r="DV159" s="1588"/>
      <c r="DW159" s="1588"/>
      <c r="DX159" s="1588"/>
      <c r="DY159" s="1588"/>
      <c r="DZ159" s="1588"/>
      <c r="EA159" s="1588"/>
      <c r="EB159" s="1588"/>
      <c r="EC159" s="1588"/>
      <c r="ED159" s="1588"/>
      <c r="EE159" s="1588"/>
      <c r="EF159" s="1588"/>
      <c r="EG159" s="1588"/>
      <c r="EH159" s="1588"/>
      <c r="EI159" s="1588"/>
      <c r="EJ159" s="1588"/>
      <c r="EK159" s="1588"/>
      <c r="EL159" s="1588"/>
      <c r="EM159" s="1588"/>
      <c r="EN159" s="1588"/>
      <c r="EO159" s="1588"/>
      <c r="EP159" s="1588"/>
      <c r="EQ159" s="1588"/>
      <c r="ER159" s="1588"/>
      <c r="ES159" s="1588"/>
      <c r="ET159" s="1588"/>
      <c r="EU159" s="1588"/>
      <c r="EV159" s="1588"/>
      <c r="EW159" s="1588"/>
      <c r="EX159" s="1588"/>
      <c r="EY159" s="1588"/>
      <c r="EZ159" s="1588"/>
      <c r="FA159" s="1588"/>
      <c r="FB159" s="1588"/>
      <c r="FC159" s="1588"/>
      <c r="FD159" s="1588"/>
      <c r="FE159" s="1588"/>
      <c r="FF159" s="1588"/>
      <c r="FG159" s="1588"/>
      <c r="FH159" s="1588"/>
      <c r="FI159" s="1588"/>
      <c r="FJ159" s="1588"/>
      <c r="FK159" s="1588"/>
      <c r="FL159" s="1588"/>
      <c r="FM159" s="1588"/>
      <c r="FN159" s="1588"/>
      <c r="FO159" s="1588"/>
      <c r="FP159" s="1588"/>
      <c r="FQ159" s="1588"/>
      <c r="FR159" s="1588"/>
      <c r="FS159" s="1588"/>
      <c r="FT159" s="1588"/>
      <c r="FU159" s="1588"/>
      <c r="FV159" s="1588"/>
      <c r="FW159" s="1588"/>
      <c r="FX159" s="1588"/>
      <c r="FY159" s="1588"/>
      <c r="FZ159" s="1588"/>
      <c r="GA159" s="1588"/>
      <c r="GB159" s="1588"/>
      <c r="GC159" s="1588"/>
      <c r="GD159" s="1588"/>
    </row>
    <row r="160" ht="15.75" hidden="1" customHeight="1">
      <c r="A160" s="101">
        <v>7.0</v>
      </c>
      <c r="B160" s="54" t="s">
        <v>2443</v>
      </c>
      <c r="C160" s="101" t="s">
        <v>11</v>
      </c>
      <c r="D160" s="1396" t="s">
        <v>2399</v>
      </c>
      <c r="E160" s="1870" t="s">
        <v>269</v>
      </c>
      <c r="F160" s="1396" t="s">
        <v>12</v>
      </c>
      <c r="G160" s="1396" t="s">
        <v>270</v>
      </c>
      <c r="H160" s="1396" t="s">
        <v>2400</v>
      </c>
      <c r="I160" s="1396" t="s">
        <v>2401</v>
      </c>
      <c r="J160" s="1396" t="s">
        <v>2402</v>
      </c>
      <c r="K160" s="1845">
        <v>7500.0</v>
      </c>
      <c r="L160" s="222">
        <v>7436.456</v>
      </c>
      <c r="M160" s="1868" t="s">
        <v>1815</v>
      </c>
      <c r="N160" s="103" t="s">
        <v>93</v>
      </c>
      <c r="O160" s="54"/>
      <c r="P160" s="1847">
        <v>45470.0</v>
      </c>
      <c r="Q160" s="105" t="s">
        <v>2940</v>
      </c>
      <c r="R160" s="103" t="s">
        <v>12</v>
      </c>
      <c r="S160" s="103" t="s">
        <v>2403</v>
      </c>
      <c r="T160" s="54" t="s">
        <v>2877</v>
      </c>
      <c r="U160" s="54" t="s">
        <v>883</v>
      </c>
      <c r="V160" s="54" t="s">
        <v>883</v>
      </c>
      <c r="W160" s="54" t="s">
        <v>884</v>
      </c>
      <c r="X160" s="1545" t="s">
        <v>142</v>
      </c>
      <c r="Y160" s="101"/>
      <c r="Z160" s="101"/>
      <c r="AA160" s="1410"/>
      <c r="AB160" s="1410"/>
      <c r="AC160" s="100" t="s">
        <v>191</v>
      </c>
      <c r="AD160" s="360" t="s">
        <v>192</v>
      </c>
      <c r="AE160" s="1404">
        <v>624365.0</v>
      </c>
      <c r="AF160" s="1404">
        <v>624365.0</v>
      </c>
      <c r="AG160" s="1404" t="s">
        <v>2878</v>
      </c>
      <c r="AH160" s="1866">
        <v>0.5</v>
      </c>
      <c r="AI160" s="1866">
        <v>0.4</v>
      </c>
      <c r="AJ160" s="1866">
        <v>0.1</v>
      </c>
      <c r="AK160" s="1869">
        <v>8.2125E8</v>
      </c>
      <c r="AL160" s="1848">
        <v>45208.0</v>
      </c>
      <c r="AM160" s="1848">
        <v>45318.0</v>
      </c>
      <c r="AN160" s="1777">
        <f t="shared" si="325"/>
        <v>110</v>
      </c>
      <c r="AO160" s="1778" t="str">
        <f t="shared" ref="AO160:AP160" si="331">INT(AM160-AL160)&amp;" hari "&amp;HOUR(MOD(AM160-AL160,1))&amp;" jam "&amp;MINUTE(MOD(AM160-AL160,1))&amp;" menit "&amp;SECOND(MOD(AM160-AL160,1))</f>
        <v>110 hari 0 jam 0 menit 0</v>
      </c>
      <c r="AP160" s="1778" t="str">
        <f t="shared" si="331"/>
        <v>-45208 hari 0 jam 0 menit 0</v>
      </c>
      <c r="AQ160" s="1396" t="s">
        <v>2400</v>
      </c>
      <c r="AR160" s="1616"/>
      <c r="AS160" s="1616"/>
      <c r="AT160" s="1616"/>
      <c r="AU160" s="1529"/>
      <c r="AV160" s="1475"/>
      <c r="AW160" s="1616"/>
      <c r="AX160" s="1615"/>
      <c r="AY160" s="1795"/>
      <c r="AZ160" s="1619"/>
      <c r="BA160" s="1780">
        <v>45313.0</v>
      </c>
      <c r="BB160" s="1780"/>
      <c r="BC160" s="1780"/>
      <c r="BD160" s="1780"/>
      <c r="BE160" s="1780"/>
      <c r="BF160" s="1850"/>
      <c r="BG160" s="1626"/>
      <c r="BH160" s="1780"/>
      <c r="BI160" s="1626"/>
      <c r="BJ160" s="1626"/>
      <c r="BK160" s="1850"/>
      <c r="BL160" s="1626"/>
      <c r="BM160" s="1619"/>
      <c r="BN160" s="1619"/>
      <c r="BO160" s="1619"/>
      <c r="BP160" s="1619"/>
      <c r="BQ160" s="1619"/>
      <c r="BR160" s="1619"/>
      <c r="BS160" s="1619"/>
      <c r="BT160" s="1619"/>
      <c r="BU160" s="1619"/>
      <c r="BV160" s="1619"/>
      <c r="BW160" s="1619"/>
      <c r="BX160" s="1619"/>
      <c r="BY160" s="1619"/>
      <c r="BZ160" s="1619"/>
      <c r="CA160" s="1619"/>
      <c r="CB160" s="1619"/>
      <c r="CC160" s="103"/>
      <c r="CD160" s="103"/>
      <c r="CE160" s="1529"/>
      <c r="CF160" s="103" t="s">
        <v>266</v>
      </c>
      <c r="CG160" s="103"/>
      <c r="CH160" s="103"/>
      <c r="CI160" s="103"/>
      <c r="CJ160" s="103"/>
      <c r="CK160" s="103"/>
      <c r="CL160" s="103"/>
      <c r="CM160" s="103"/>
      <c r="CN160" s="103"/>
      <c r="CO160" s="103"/>
      <c r="CP160" s="103"/>
      <c r="CQ160" s="103"/>
      <c r="CR160" s="103"/>
      <c r="CS160" s="103"/>
      <c r="CT160" s="103"/>
      <c r="CU160" s="103"/>
      <c r="CV160" s="103"/>
      <c r="CW160" s="103"/>
      <c r="CX160" s="103"/>
      <c r="CY160" s="103"/>
      <c r="CZ160" s="103"/>
      <c r="DA160" s="1588"/>
      <c r="DB160" s="1588"/>
      <c r="DC160" s="1588"/>
      <c r="DD160" s="1588"/>
      <c r="DE160" s="1588"/>
      <c r="DF160" s="1588"/>
      <c r="DG160" s="1588"/>
      <c r="DH160" s="1588"/>
      <c r="DI160" s="1588"/>
      <c r="DJ160" s="1588"/>
      <c r="DK160" s="1588"/>
      <c r="DL160" s="1588"/>
      <c r="DM160" s="1588"/>
      <c r="DN160" s="1588"/>
      <c r="DO160" s="1588"/>
      <c r="DP160" s="1588"/>
      <c r="DQ160" s="1588"/>
      <c r="DR160" s="1588"/>
      <c r="DS160" s="1588"/>
      <c r="DT160" s="1588"/>
      <c r="DU160" s="1588"/>
      <c r="DV160" s="1588"/>
      <c r="DW160" s="1588"/>
      <c r="DX160" s="1588"/>
      <c r="DY160" s="1588"/>
      <c r="DZ160" s="1588"/>
      <c r="EA160" s="1588"/>
      <c r="EB160" s="1588"/>
      <c r="EC160" s="1588"/>
      <c r="ED160" s="1588"/>
      <c r="EE160" s="1588"/>
      <c r="EF160" s="1588"/>
      <c r="EG160" s="1588"/>
      <c r="EH160" s="1588"/>
      <c r="EI160" s="1588"/>
      <c r="EJ160" s="1588"/>
      <c r="EK160" s="1588"/>
      <c r="EL160" s="1588"/>
      <c r="EM160" s="1588"/>
      <c r="EN160" s="1588"/>
      <c r="EO160" s="1588"/>
      <c r="EP160" s="1588"/>
      <c r="EQ160" s="1588"/>
      <c r="ER160" s="1588"/>
      <c r="ES160" s="1588"/>
      <c r="ET160" s="1588"/>
      <c r="EU160" s="1588"/>
      <c r="EV160" s="1588"/>
      <c r="EW160" s="1588"/>
      <c r="EX160" s="1588"/>
      <c r="EY160" s="1588"/>
      <c r="EZ160" s="1588"/>
      <c r="FA160" s="1588"/>
      <c r="FB160" s="1588"/>
      <c r="FC160" s="1588"/>
      <c r="FD160" s="1588"/>
      <c r="FE160" s="1588"/>
      <c r="FF160" s="1588"/>
      <c r="FG160" s="1588"/>
      <c r="FH160" s="1588"/>
      <c r="FI160" s="1588"/>
      <c r="FJ160" s="1588"/>
      <c r="FK160" s="1588"/>
      <c r="FL160" s="1588"/>
      <c r="FM160" s="1588"/>
      <c r="FN160" s="1588"/>
      <c r="FO160" s="1588"/>
      <c r="FP160" s="1588"/>
      <c r="FQ160" s="1588"/>
      <c r="FR160" s="1588"/>
      <c r="FS160" s="1588"/>
      <c r="FT160" s="1588"/>
      <c r="FU160" s="1588"/>
      <c r="FV160" s="1588"/>
      <c r="FW160" s="1588"/>
      <c r="FX160" s="1588"/>
      <c r="FY160" s="1588"/>
      <c r="FZ160" s="1588"/>
      <c r="GA160" s="1588"/>
      <c r="GB160" s="1588"/>
      <c r="GC160" s="1588"/>
      <c r="GD160" s="1588"/>
    </row>
    <row r="161" ht="15.75" hidden="1" customHeight="1">
      <c r="A161" s="101">
        <v>8.0</v>
      </c>
      <c r="B161" s="54" t="s">
        <v>2443</v>
      </c>
      <c r="C161" s="101" t="s">
        <v>11</v>
      </c>
      <c r="D161" s="1396" t="s">
        <v>2404</v>
      </c>
      <c r="E161" s="1870" t="s">
        <v>269</v>
      </c>
      <c r="F161" s="1396" t="s">
        <v>12</v>
      </c>
      <c r="G161" s="1396" t="s">
        <v>270</v>
      </c>
      <c r="H161" s="1396" t="s">
        <v>2400</v>
      </c>
      <c r="I161" s="1396" t="s">
        <v>2405</v>
      </c>
      <c r="J161" s="1396" t="s">
        <v>2406</v>
      </c>
      <c r="K161" s="1845">
        <v>7500.0</v>
      </c>
      <c r="L161" s="222">
        <v>7817.399</v>
      </c>
      <c r="M161" s="1868" t="s">
        <v>1815</v>
      </c>
      <c r="N161" s="103" t="s">
        <v>93</v>
      </c>
      <c r="O161" s="54"/>
      <c r="P161" s="1847">
        <v>45347.0</v>
      </c>
      <c r="Q161" s="105" t="s">
        <v>2888</v>
      </c>
      <c r="R161" s="103" t="s">
        <v>12</v>
      </c>
      <c r="S161" s="103" t="s">
        <v>2403</v>
      </c>
      <c r="T161" s="54" t="s">
        <v>2877</v>
      </c>
      <c r="U161" s="54" t="s">
        <v>883</v>
      </c>
      <c r="V161" s="54" t="s">
        <v>883</v>
      </c>
      <c r="W161" s="54" t="s">
        <v>884</v>
      </c>
      <c r="X161" s="1545" t="s">
        <v>142</v>
      </c>
      <c r="Y161" s="101"/>
      <c r="Z161" s="101"/>
      <c r="AA161" s="1410"/>
      <c r="AB161" s="1410"/>
      <c r="AC161" s="100" t="s">
        <v>191</v>
      </c>
      <c r="AD161" s="360" t="s">
        <v>192</v>
      </c>
      <c r="AE161" s="1404">
        <v>624365.0</v>
      </c>
      <c r="AF161" s="1404">
        <v>624365.0</v>
      </c>
      <c r="AG161" s="1404" t="s">
        <v>2878</v>
      </c>
      <c r="AH161" s="1866">
        <v>0.5</v>
      </c>
      <c r="AI161" s="1866">
        <v>0.4</v>
      </c>
      <c r="AJ161" s="1866">
        <v>0.1</v>
      </c>
      <c r="AK161" s="1869">
        <v>8.2125E8</v>
      </c>
      <c r="AL161" s="1848">
        <v>45208.0</v>
      </c>
      <c r="AM161" s="1848">
        <v>45347.0</v>
      </c>
      <c r="AN161" s="1777">
        <f t="shared" si="325"/>
        <v>139</v>
      </c>
      <c r="AO161" s="1778" t="str">
        <f t="shared" ref="AO161:AP161" si="332">INT(AM161-AL161)&amp;" hari "&amp;HOUR(MOD(AM161-AL161,1))&amp;" jam "&amp;MINUTE(MOD(AM161-AL161,1))&amp;" menit "&amp;SECOND(MOD(AM161-AL161,1))</f>
        <v>139 hari 0 jam 0 menit 0</v>
      </c>
      <c r="AP161" s="1778" t="str">
        <f t="shared" si="332"/>
        <v>-45208 hari 0 jam 0 menit 0</v>
      </c>
      <c r="AQ161" s="1396" t="s">
        <v>2400</v>
      </c>
      <c r="AR161" s="1616"/>
      <c r="AS161" s="1616"/>
      <c r="AT161" s="1616"/>
      <c r="AU161" s="1529"/>
      <c r="AV161" s="1475"/>
      <c r="AW161" s="1616"/>
      <c r="AX161" s="1615"/>
      <c r="AY161" s="1795"/>
      <c r="AZ161" s="1619"/>
      <c r="BA161" s="1780">
        <v>45329.0</v>
      </c>
      <c r="BB161" s="1780"/>
      <c r="BC161" s="1780"/>
      <c r="BD161" s="1780"/>
      <c r="BE161" s="1780"/>
      <c r="BF161" s="1850"/>
      <c r="BG161" s="1626"/>
      <c r="BH161" s="1780"/>
      <c r="BI161" s="1626"/>
      <c r="BJ161" s="1626"/>
      <c r="BK161" s="1850"/>
      <c r="BL161" s="1626"/>
      <c r="BM161" s="1619"/>
      <c r="BN161" s="1619"/>
      <c r="BO161" s="1619"/>
      <c r="BP161" s="1619"/>
      <c r="BQ161" s="1619"/>
      <c r="BR161" s="1619"/>
      <c r="BS161" s="1619"/>
      <c r="BT161" s="1619"/>
      <c r="BU161" s="1619"/>
      <c r="BV161" s="1619"/>
      <c r="BW161" s="1619"/>
      <c r="BX161" s="1619"/>
      <c r="BY161" s="1619"/>
      <c r="BZ161" s="1619"/>
      <c r="CA161" s="1619"/>
      <c r="CB161" s="1619"/>
      <c r="CC161" s="103"/>
      <c r="CD161" s="103"/>
      <c r="CE161" s="1529"/>
      <c r="CF161" s="103" t="s">
        <v>266</v>
      </c>
      <c r="CG161" s="103"/>
      <c r="CH161" s="103"/>
      <c r="CI161" s="103"/>
      <c r="CJ161" s="103"/>
      <c r="CK161" s="103"/>
      <c r="CL161" s="103"/>
      <c r="CM161" s="103"/>
      <c r="CN161" s="103"/>
      <c r="CO161" s="103"/>
      <c r="CP161" s="103"/>
      <c r="CQ161" s="103"/>
      <c r="CR161" s="103"/>
      <c r="CS161" s="103"/>
      <c r="CT161" s="103"/>
      <c r="CU161" s="103"/>
      <c r="CV161" s="103"/>
      <c r="CW161" s="103"/>
      <c r="CX161" s="103"/>
      <c r="CY161" s="103"/>
      <c r="CZ161" s="103"/>
      <c r="DA161" s="1588"/>
      <c r="DB161" s="1588"/>
      <c r="DC161" s="1588"/>
      <c r="DD161" s="1588"/>
      <c r="DE161" s="1588"/>
      <c r="DF161" s="1588"/>
      <c r="DG161" s="1588"/>
      <c r="DH161" s="1588"/>
      <c r="DI161" s="1588"/>
      <c r="DJ161" s="1588"/>
      <c r="DK161" s="1588"/>
      <c r="DL161" s="1588"/>
      <c r="DM161" s="1588"/>
      <c r="DN161" s="1588"/>
      <c r="DO161" s="1588"/>
      <c r="DP161" s="1588"/>
      <c r="DQ161" s="1588"/>
      <c r="DR161" s="1588"/>
      <c r="DS161" s="1588"/>
      <c r="DT161" s="1588"/>
      <c r="DU161" s="1588"/>
      <c r="DV161" s="1588"/>
      <c r="DW161" s="1588"/>
      <c r="DX161" s="1588"/>
      <c r="DY161" s="1588"/>
      <c r="DZ161" s="1588"/>
      <c r="EA161" s="1588"/>
      <c r="EB161" s="1588"/>
      <c r="EC161" s="1588"/>
      <c r="ED161" s="1588"/>
      <c r="EE161" s="1588"/>
      <c r="EF161" s="1588"/>
      <c r="EG161" s="1588"/>
      <c r="EH161" s="1588"/>
      <c r="EI161" s="1588"/>
      <c r="EJ161" s="1588"/>
      <c r="EK161" s="1588"/>
      <c r="EL161" s="1588"/>
      <c r="EM161" s="1588"/>
      <c r="EN161" s="1588"/>
      <c r="EO161" s="1588"/>
      <c r="EP161" s="1588"/>
      <c r="EQ161" s="1588"/>
      <c r="ER161" s="1588"/>
      <c r="ES161" s="1588"/>
      <c r="ET161" s="1588"/>
      <c r="EU161" s="1588"/>
      <c r="EV161" s="1588"/>
      <c r="EW161" s="1588"/>
      <c r="EX161" s="1588"/>
      <c r="EY161" s="1588"/>
      <c r="EZ161" s="1588"/>
      <c r="FA161" s="1588"/>
      <c r="FB161" s="1588"/>
      <c r="FC161" s="1588"/>
      <c r="FD161" s="1588"/>
      <c r="FE161" s="1588"/>
      <c r="FF161" s="1588"/>
      <c r="FG161" s="1588"/>
      <c r="FH161" s="1588"/>
      <c r="FI161" s="1588"/>
      <c r="FJ161" s="1588"/>
      <c r="FK161" s="1588"/>
      <c r="FL161" s="1588"/>
      <c r="FM161" s="1588"/>
      <c r="FN161" s="1588"/>
      <c r="FO161" s="1588"/>
      <c r="FP161" s="1588"/>
      <c r="FQ161" s="1588"/>
      <c r="FR161" s="1588"/>
      <c r="FS161" s="1588"/>
      <c r="FT161" s="1588"/>
      <c r="FU161" s="1588"/>
      <c r="FV161" s="1588"/>
      <c r="FW161" s="1588"/>
      <c r="FX161" s="1588"/>
      <c r="FY161" s="1588"/>
      <c r="FZ161" s="1588"/>
      <c r="GA161" s="1588"/>
      <c r="GB161" s="1588"/>
      <c r="GC161" s="1588"/>
      <c r="GD161" s="1588"/>
    </row>
    <row r="162" ht="15.75" hidden="1" customHeight="1">
      <c r="A162" s="101">
        <v>9.0</v>
      </c>
      <c r="B162" s="54" t="s">
        <v>2443</v>
      </c>
      <c r="C162" s="101" t="s">
        <v>11</v>
      </c>
      <c r="D162" s="1396" t="s">
        <v>2407</v>
      </c>
      <c r="E162" s="1870" t="s">
        <v>269</v>
      </c>
      <c r="F162" s="1396" t="s">
        <v>12</v>
      </c>
      <c r="G162" s="1396" t="s">
        <v>270</v>
      </c>
      <c r="H162" s="1396" t="s">
        <v>2400</v>
      </c>
      <c r="I162" s="1396" t="s">
        <v>2405</v>
      </c>
      <c r="J162" s="1396" t="s">
        <v>2408</v>
      </c>
      <c r="K162" s="1845">
        <v>7500.0</v>
      </c>
      <c r="L162" s="222">
        <v>7544.822</v>
      </c>
      <c r="M162" s="1868" t="s">
        <v>1815</v>
      </c>
      <c r="N162" s="103" t="s">
        <v>93</v>
      </c>
      <c r="O162" s="54"/>
      <c r="P162" s="1847">
        <v>45348.0</v>
      </c>
      <c r="Q162" s="105" t="s">
        <v>2888</v>
      </c>
      <c r="R162" s="103" t="s">
        <v>12</v>
      </c>
      <c r="S162" s="103" t="s">
        <v>2403</v>
      </c>
      <c r="T162" s="54" t="s">
        <v>2877</v>
      </c>
      <c r="U162" s="54" t="s">
        <v>883</v>
      </c>
      <c r="V162" s="54" t="s">
        <v>883</v>
      </c>
      <c r="W162" s="54" t="s">
        <v>884</v>
      </c>
      <c r="X162" s="1545" t="s">
        <v>142</v>
      </c>
      <c r="Y162" s="101"/>
      <c r="Z162" s="101"/>
      <c r="AA162" s="1410"/>
      <c r="AB162" s="1410"/>
      <c r="AC162" s="100" t="s">
        <v>191</v>
      </c>
      <c r="AD162" s="360" t="s">
        <v>192</v>
      </c>
      <c r="AE162" s="1404">
        <v>624365.0</v>
      </c>
      <c r="AF162" s="1404">
        <v>624365.0</v>
      </c>
      <c r="AG162" s="1404" t="s">
        <v>2878</v>
      </c>
      <c r="AH162" s="1866">
        <v>0.5</v>
      </c>
      <c r="AI162" s="1866">
        <v>0.4</v>
      </c>
      <c r="AJ162" s="1866">
        <v>0.1</v>
      </c>
      <c r="AK162" s="1869">
        <v>8.2125E8</v>
      </c>
      <c r="AL162" s="1848">
        <v>45208.0</v>
      </c>
      <c r="AM162" s="1848">
        <v>45348.0</v>
      </c>
      <c r="AN162" s="1777">
        <f t="shared" si="325"/>
        <v>140</v>
      </c>
      <c r="AO162" s="1778" t="str">
        <f t="shared" ref="AO162:AP162" si="333">INT(AM162-AL162)&amp;" hari "&amp;HOUR(MOD(AM162-AL162,1))&amp;" jam "&amp;MINUTE(MOD(AM162-AL162,1))&amp;" menit "&amp;SECOND(MOD(AM162-AL162,1))</f>
        <v>140 hari 0 jam 0 menit 0</v>
      </c>
      <c r="AP162" s="1778" t="str">
        <f t="shared" si="333"/>
        <v>-45208 hari 0 jam 0 menit 0</v>
      </c>
      <c r="AQ162" s="1396" t="s">
        <v>2400</v>
      </c>
      <c r="AR162" s="1616"/>
      <c r="AS162" s="1616"/>
      <c r="AT162" s="1616"/>
      <c r="AU162" s="1529"/>
      <c r="AV162" s="1475"/>
      <c r="AW162" s="1616"/>
      <c r="AX162" s="1615"/>
      <c r="AY162" s="1795"/>
      <c r="AZ162" s="1619"/>
      <c r="BA162" s="1780">
        <v>45333.0</v>
      </c>
      <c r="BB162" s="1780"/>
      <c r="BC162" s="1780"/>
      <c r="BD162" s="1780"/>
      <c r="BE162" s="1780"/>
      <c r="BF162" s="1850"/>
      <c r="BG162" s="1626"/>
      <c r="BH162" s="1780"/>
      <c r="BI162" s="1626"/>
      <c r="BJ162" s="1626"/>
      <c r="BK162" s="1850"/>
      <c r="BL162" s="1626"/>
      <c r="BM162" s="1619"/>
      <c r="BN162" s="1619"/>
      <c r="BO162" s="1619"/>
      <c r="BP162" s="1619"/>
      <c r="BQ162" s="1619"/>
      <c r="BR162" s="1619"/>
      <c r="BS162" s="1619"/>
      <c r="BT162" s="1619"/>
      <c r="BU162" s="1619"/>
      <c r="BV162" s="1619"/>
      <c r="BW162" s="1619"/>
      <c r="BX162" s="1619"/>
      <c r="BY162" s="1619"/>
      <c r="BZ162" s="1619"/>
      <c r="CA162" s="1619"/>
      <c r="CB162" s="1619"/>
      <c r="CC162" s="103"/>
      <c r="CD162" s="103"/>
      <c r="CE162" s="1529"/>
      <c r="CF162" s="103" t="s">
        <v>266</v>
      </c>
      <c r="CG162" s="103"/>
      <c r="CH162" s="103"/>
      <c r="CI162" s="103"/>
      <c r="CJ162" s="103"/>
      <c r="CK162" s="103"/>
      <c r="CL162" s="103"/>
      <c r="CM162" s="103"/>
      <c r="CN162" s="103"/>
      <c r="CO162" s="103"/>
      <c r="CP162" s="103"/>
      <c r="CQ162" s="103"/>
      <c r="CR162" s="103"/>
      <c r="CS162" s="103"/>
      <c r="CT162" s="103"/>
      <c r="CU162" s="103"/>
      <c r="CV162" s="103"/>
      <c r="CW162" s="103"/>
      <c r="CX162" s="103"/>
      <c r="CY162" s="103"/>
      <c r="CZ162" s="103"/>
      <c r="DA162" s="1588"/>
      <c r="DB162" s="1588"/>
      <c r="DC162" s="1588"/>
      <c r="DD162" s="1588"/>
      <c r="DE162" s="1588"/>
      <c r="DF162" s="1588"/>
      <c r="DG162" s="1588"/>
      <c r="DH162" s="1588"/>
      <c r="DI162" s="1588"/>
      <c r="DJ162" s="1588"/>
      <c r="DK162" s="1588"/>
      <c r="DL162" s="1588"/>
      <c r="DM162" s="1588"/>
      <c r="DN162" s="1588"/>
      <c r="DO162" s="1588"/>
      <c r="DP162" s="1588"/>
      <c r="DQ162" s="1588"/>
      <c r="DR162" s="1588"/>
      <c r="DS162" s="1588"/>
      <c r="DT162" s="1588"/>
      <c r="DU162" s="1588"/>
      <c r="DV162" s="1588"/>
      <c r="DW162" s="1588"/>
      <c r="DX162" s="1588"/>
      <c r="DY162" s="1588"/>
      <c r="DZ162" s="1588"/>
      <c r="EA162" s="1588"/>
      <c r="EB162" s="1588"/>
      <c r="EC162" s="1588"/>
      <c r="ED162" s="1588"/>
      <c r="EE162" s="1588"/>
      <c r="EF162" s="1588"/>
      <c r="EG162" s="1588"/>
      <c r="EH162" s="1588"/>
      <c r="EI162" s="1588"/>
      <c r="EJ162" s="1588"/>
      <c r="EK162" s="1588"/>
      <c r="EL162" s="1588"/>
      <c r="EM162" s="1588"/>
      <c r="EN162" s="1588"/>
      <c r="EO162" s="1588"/>
      <c r="EP162" s="1588"/>
      <c r="EQ162" s="1588"/>
      <c r="ER162" s="1588"/>
      <c r="ES162" s="1588"/>
      <c r="ET162" s="1588"/>
      <c r="EU162" s="1588"/>
      <c r="EV162" s="1588"/>
      <c r="EW162" s="1588"/>
      <c r="EX162" s="1588"/>
      <c r="EY162" s="1588"/>
      <c r="EZ162" s="1588"/>
      <c r="FA162" s="1588"/>
      <c r="FB162" s="1588"/>
      <c r="FC162" s="1588"/>
      <c r="FD162" s="1588"/>
      <c r="FE162" s="1588"/>
      <c r="FF162" s="1588"/>
      <c r="FG162" s="1588"/>
      <c r="FH162" s="1588"/>
      <c r="FI162" s="1588"/>
      <c r="FJ162" s="1588"/>
      <c r="FK162" s="1588"/>
      <c r="FL162" s="1588"/>
      <c r="FM162" s="1588"/>
      <c r="FN162" s="1588"/>
      <c r="FO162" s="1588"/>
      <c r="FP162" s="1588"/>
      <c r="FQ162" s="1588"/>
      <c r="FR162" s="1588"/>
      <c r="FS162" s="1588"/>
      <c r="FT162" s="1588"/>
      <c r="FU162" s="1588"/>
      <c r="FV162" s="1588"/>
      <c r="FW162" s="1588"/>
      <c r="FX162" s="1588"/>
      <c r="FY162" s="1588"/>
      <c r="FZ162" s="1588"/>
      <c r="GA162" s="1588"/>
      <c r="GB162" s="1588"/>
      <c r="GC162" s="1588"/>
      <c r="GD162" s="1588"/>
    </row>
    <row r="163" ht="15.75" hidden="1" customHeight="1">
      <c r="A163" s="101">
        <v>10.0</v>
      </c>
      <c r="B163" s="54" t="s">
        <v>2443</v>
      </c>
      <c r="C163" s="101" t="s">
        <v>11</v>
      </c>
      <c r="D163" s="1396" t="s">
        <v>2409</v>
      </c>
      <c r="E163" s="1870" t="s">
        <v>269</v>
      </c>
      <c r="F163" s="1396" t="s">
        <v>12</v>
      </c>
      <c r="G163" s="1396" t="s">
        <v>270</v>
      </c>
      <c r="H163" s="1396" t="s">
        <v>2400</v>
      </c>
      <c r="I163" s="1396" t="s">
        <v>2405</v>
      </c>
      <c r="J163" s="1396" t="s">
        <v>2410</v>
      </c>
      <c r="K163" s="1845">
        <v>7500.0</v>
      </c>
      <c r="L163" s="222">
        <v>7500.14</v>
      </c>
      <c r="M163" s="1868" t="s">
        <v>1815</v>
      </c>
      <c r="N163" s="103" t="s">
        <v>93</v>
      </c>
      <c r="O163" s="54"/>
      <c r="P163" s="1847">
        <v>45373.0</v>
      </c>
      <c r="Q163" s="105" t="s">
        <v>2892</v>
      </c>
      <c r="R163" s="103" t="s">
        <v>12</v>
      </c>
      <c r="S163" s="103" t="s">
        <v>2403</v>
      </c>
      <c r="T163" s="54" t="s">
        <v>2877</v>
      </c>
      <c r="U163" s="54" t="s">
        <v>883</v>
      </c>
      <c r="V163" s="54" t="s">
        <v>883</v>
      </c>
      <c r="W163" s="54" t="s">
        <v>884</v>
      </c>
      <c r="X163" s="1545" t="s">
        <v>142</v>
      </c>
      <c r="Y163" s="101"/>
      <c r="Z163" s="101"/>
      <c r="AA163" s="1410"/>
      <c r="AB163" s="1410"/>
      <c r="AC163" s="100" t="s">
        <v>191</v>
      </c>
      <c r="AD163" s="360" t="s">
        <v>192</v>
      </c>
      <c r="AE163" s="1404">
        <v>629442.0</v>
      </c>
      <c r="AF163" s="1404">
        <v>629442.0</v>
      </c>
      <c r="AG163" s="1404" t="s">
        <v>2878</v>
      </c>
      <c r="AH163" s="1866">
        <v>0.5</v>
      </c>
      <c r="AI163" s="1866">
        <v>0.4</v>
      </c>
      <c r="AJ163" s="1866">
        <v>0.1</v>
      </c>
      <c r="AK163" s="1869">
        <v>8.2125E8</v>
      </c>
      <c r="AL163" s="1848">
        <v>45219.0</v>
      </c>
      <c r="AM163" s="1848">
        <v>45373.0</v>
      </c>
      <c r="AN163" s="1777">
        <f t="shared" si="325"/>
        <v>154</v>
      </c>
      <c r="AO163" s="1778" t="str">
        <f t="shared" ref="AO163:AP163" si="334">INT(AM163-AL163)&amp;" hari "&amp;HOUR(MOD(AM163-AL163,1))&amp;" jam "&amp;MINUTE(MOD(AM163-AL163,1))&amp;" menit "&amp;SECOND(MOD(AM163-AL163,1))</f>
        <v>154 hari 0 jam 0 menit 0</v>
      </c>
      <c r="AP163" s="1778" t="str">
        <f t="shared" si="334"/>
        <v>-45219 hari 0 jam 0 menit 0</v>
      </c>
      <c r="AQ163" s="1396" t="s">
        <v>2400</v>
      </c>
      <c r="AR163" s="1616"/>
      <c r="AS163" s="1616"/>
      <c r="AT163" s="1616"/>
      <c r="AU163" s="1529"/>
      <c r="AV163" s="1475"/>
      <c r="AW163" s="1616"/>
      <c r="AX163" s="1615"/>
      <c r="AY163" s="1795"/>
      <c r="AZ163" s="1619"/>
      <c r="BA163" s="1780">
        <v>45368.0</v>
      </c>
      <c r="BB163" s="1780"/>
      <c r="BC163" s="1780"/>
      <c r="BD163" s="1780"/>
      <c r="BE163" s="1780"/>
      <c r="BF163" s="1850"/>
      <c r="BG163" s="1626"/>
      <c r="BH163" s="1780"/>
      <c r="BI163" s="1626"/>
      <c r="BJ163" s="1626"/>
      <c r="BK163" s="1850"/>
      <c r="BL163" s="1626"/>
      <c r="BM163" s="1619"/>
      <c r="BN163" s="1619"/>
      <c r="BO163" s="1619"/>
      <c r="BP163" s="1619"/>
      <c r="BQ163" s="1619"/>
      <c r="BR163" s="1619"/>
      <c r="BS163" s="1619"/>
      <c r="BT163" s="1619"/>
      <c r="BU163" s="1619"/>
      <c r="BV163" s="1619"/>
      <c r="BW163" s="1619"/>
      <c r="BX163" s="1619"/>
      <c r="BY163" s="1619"/>
      <c r="BZ163" s="1619"/>
      <c r="CA163" s="1619"/>
      <c r="CB163" s="1619"/>
      <c r="CC163" s="103"/>
      <c r="CD163" s="103"/>
      <c r="CE163" s="1529"/>
      <c r="CF163" s="103" t="s">
        <v>266</v>
      </c>
      <c r="CG163" s="103"/>
      <c r="CH163" s="103"/>
      <c r="CI163" s="103"/>
      <c r="CJ163" s="103"/>
      <c r="CK163" s="103"/>
      <c r="CL163" s="103"/>
      <c r="CM163" s="103"/>
      <c r="CN163" s="103"/>
      <c r="CO163" s="103"/>
      <c r="CP163" s="103"/>
      <c r="CQ163" s="103"/>
      <c r="CR163" s="103"/>
      <c r="CS163" s="103"/>
      <c r="CT163" s="103"/>
      <c r="CU163" s="103"/>
      <c r="CV163" s="103"/>
      <c r="CW163" s="103"/>
      <c r="CX163" s="103"/>
      <c r="CY163" s="103"/>
      <c r="CZ163" s="103"/>
      <c r="DA163" s="1588"/>
      <c r="DB163" s="1588"/>
      <c r="DC163" s="1588"/>
      <c r="DD163" s="1588"/>
      <c r="DE163" s="1588"/>
      <c r="DF163" s="1588"/>
      <c r="DG163" s="1588"/>
      <c r="DH163" s="1588"/>
      <c r="DI163" s="1588"/>
      <c r="DJ163" s="1588"/>
      <c r="DK163" s="1588"/>
      <c r="DL163" s="1588"/>
      <c r="DM163" s="1588"/>
      <c r="DN163" s="1588"/>
      <c r="DO163" s="1588"/>
      <c r="DP163" s="1588"/>
      <c r="DQ163" s="1588"/>
      <c r="DR163" s="1588"/>
      <c r="DS163" s="1588"/>
      <c r="DT163" s="1588"/>
      <c r="DU163" s="1588"/>
      <c r="DV163" s="1588"/>
      <c r="DW163" s="1588"/>
      <c r="DX163" s="1588"/>
      <c r="DY163" s="1588"/>
      <c r="DZ163" s="1588"/>
      <c r="EA163" s="1588"/>
      <c r="EB163" s="1588"/>
      <c r="EC163" s="1588"/>
      <c r="ED163" s="1588"/>
      <c r="EE163" s="1588"/>
      <c r="EF163" s="1588"/>
      <c r="EG163" s="1588"/>
      <c r="EH163" s="1588"/>
      <c r="EI163" s="1588"/>
      <c r="EJ163" s="1588"/>
      <c r="EK163" s="1588"/>
      <c r="EL163" s="1588"/>
      <c r="EM163" s="1588"/>
      <c r="EN163" s="1588"/>
      <c r="EO163" s="1588"/>
      <c r="EP163" s="1588"/>
      <c r="EQ163" s="1588"/>
      <c r="ER163" s="1588"/>
      <c r="ES163" s="1588"/>
      <c r="ET163" s="1588"/>
      <c r="EU163" s="1588"/>
      <c r="EV163" s="1588"/>
      <c r="EW163" s="1588"/>
      <c r="EX163" s="1588"/>
      <c r="EY163" s="1588"/>
      <c r="EZ163" s="1588"/>
      <c r="FA163" s="1588"/>
      <c r="FB163" s="1588"/>
      <c r="FC163" s="1588"/>
      <c r="FD163" s="1588"/>
      <c r="FE163" s="1588"/>
      <c r="FF163" s="1588"/>
      <c r="FG163" s="1588"/>
      <c r="FH163" s="1588"/>
      <c r="FI163" s="1588"/>
      <c r="FJ163" s="1588"/>
      <c r="FK163" s="1588"/>
      <c r="FL163" s="1588"/>
      <c r="FM163" s="1588"/>
      <c r="FN163" s="1588"/>
      <c r="FO163" s="1588"/>
      <c r="FP163" s="1588"/>
      <c r="FQ163" s="1588"/>
      <c r="FR163" s="1588"/>
      <c r="FS163" s="1588"/>
      <c r="FT163" s="1588"/>
      <c r="FU163" s="1588"/>
      <c r="FV163" s="1588"/>
      <c r="FW163" s="1588"/>
      <c r="FX163" s="1588"/>
      <c r="FY163" s="1588"/>
      <c r="FZ163" s="1588"/>
      <c r="GA163" s="1588"/>
      <c r="GB163" s="1588"/>
      <c r="GC163" s="1588"/>
      <c r="GD163" s="1588"/>
    </row>
    <row r="164" ht="15.75" hidden="1" customHeight="1">
      <c r="A164" s="101">
        <v>11.0</v>
      </c>
      <c r="B164" s="54" t="s">
        <v>2443</v>
      </c>
      <c r="C164" s="101" t="s">
        <v>11</v>
      </c>
      <c r="D164" s="1396" t="s">
        <v>2986</v>
      </c>
      <c r="E164" s="1870" t="s">
        <v>269</v>
      </c>
      <c r="F164" s="1396" t="s">
        <v>12</v>
      </c>
      <c r="G164" s="1396" t="s">
        <v>270</v>
      </c>
      <c r="H164" s="1396" t="s">
        <v>2400</v>
      </c>
      <c r="I164" s="1396" t="s">
        <v>2401</v>
      </c>
      <c r="J164" s="1396" t="s">
        <v>2406</v>
      </c>
      <c r="K164" s="1845">
        <v>7500.0</v>
      </c>
      <c r="L164" s="222">
        <v>7078.624</v>
      </c>
      <c r="M164" s="1868" t="s">
        <v>1815</v>
      </c>
      <c r="N164" s="103" t="s">
        <v>93</v>
      </c>
      <c r="O164" s="54"/>
      <c r="P164" s="1847">
        <v>45375.0</v>
      </c>
      <c r="Q164" s="105" t="s">
        <v>2892</v>
      </c>
      <c r="R164" s="103" t="s">
        <v>12</v>
      </c>
      <c r="S164" s="103" t="s">
        <v>2403</v>
      </c>
      <c r="T164" s="54" t="s">
        <v>2877</v>
      </c>
      <c r="U164" s="54" t="s">
        <v>883</v>
      </c>
      <c r="V164" s="54" t="s">
        <v>883</v>
      </c>
      <c r="W164" s="54" t="s">
        <v>884</v>
      </c>
      <c r="X164" s="1545" t="s">
        <v>142</v>
      </c>
      <c r="Y164" s="101"/>
      <c r="Z164" s="101"/>
      <c r="AA164" s="1410"/>
      <c r="AB164" s="1410"/>
      <c r="AC164" s="100" t="s">
        <v>191</v>
      </c>
      <c r="AD164" s="360" t="s">
        <v>192</v>
      </c>
      <c r="AE164" s="1404">
        <v>629442.0</v>
      </c>
      <c r="AF164" s="1404">
        <v>629442.0</v>
      </c>
      <c r="AG164" s="1404" t="s">
        <v>2878</v>
      </c>
      <c r="AH164" s="1866">
        <v>0.5</v>
      </c>
      <c r="AI164" s="1866">
        <v>0.4</v>
      </c>
      <c r="AJ164" s="1866">
        <v>0.1</v>
      </c>
      <c r="AK164" s="1869">
        <v>8.2125E8</v>
      </c>
      <c r="AL164" s="1848">
        <v>45219.0</v>
      </c>
      <c r="AM164" s="1848">
        <v>45375.0</v>
      </c>
      <c r="AN164" s="1777">
        <f t="shared" si="325"/>
        <v>156</v>
      </c>
      <c r="AO164" s="1778" t="str">
        <f t="shared" ref="AO164:AP164" si="335">INT(AM164-AL164)&amp;" hari "&amp;HOUR(MOD(AM164-AL164,1))&amp;" jam "&amp;MINUTE(MOD(AM164-AL164,1))&amp;" menit "&amp;SECOND(MOD(AM164-AL164,1))</f>
        <v>156 hari 0 jam 0 menit 0</v>
      </c>
      <c r="AP164" s="1778" t="str">
        <f t="shared" si="335"/>
        <v>-45219 hari 0 jam 0 menit 0</v>
      </c>
      <c r="AQ164" s="1396" t="s">
        <v>2400</v>
      </c>
      <c r="AR164" s="1616"/>
      <c r="AS164" s="1616"/>
      <c r="AT164" s="1616"/>
      <c r="AU164" s="1529"/>
      <c r="AV164" s="1475"/>
      <c r="AW164" s="1616"/>
      <c r="AX164" s="1615"/>
      <c r="AY164" s="1795"/>
      <c r="AZ164" s="1619"/>
      <c r="BA164" s="1780">
        <v>45363.0</v>
      </c>
      <c r="BB164" s="1780"/>
      <c r="BC164" s="1780"/>
      <c r="BD164" s="1780"/>
      <c r="BE164" s="1780"/>
      <c r="BF164" s="1850"/>
      <c r="BG164" s="1626"/>
      <c r="BH164" s="1780"/>
      <c r="BI164" s="1626"/>
      <c r="BJ164" s="1626"/>
      <c r="BK164" s="1850"/>
      <c r="BL164" s="1626"/>
      <c r="BM164" s="1619"/>
      <c r="BN164" s="1619"/>
      <c r="BO164" s="1619"/>
      <c r="BP164" s="1619"/>
      <c r="BQ164" s="1619"/>
      <c r="BR164" s="1619"/>
      <c r="BS164" s="1619"/>
      <c r="BT164" s="1619"/>
      <c r="BU164" s="1619"/>
      <c r="BV164" s="1619"/>
      <c r="BW164" s="1619"/>
      <c r="BX164" s="1619"/>
      <c r="BY164" s="1619"/>
      <c r="BZ164" s="1619"/>
      <c r="CA164" s="1619"/>
      <c r="CB164" s="1619"/>
      <c r="CC164" s="103"/>
      <c r="CD164" s="103"/>
      <c r="CE164" s="1529"/>
      <c r="CF164" s="103" t="s">
        <v>266</v>
      </c>
      <c r="CG164" s="103"/>
      <c r="CH164" s="103"/>
      <c r="CI164" s="103"/>
      <c r="CJ164" s="103"/>
      <c r="CK164" s="103"/>
      <c r="CL164" s="103"/>
      <c r="CM164" s="103"/>
      <c r="CN164" s="103"/>
      <c r="CO164" s="103"/>
      <c r="CP164" s="103"/>
      <c r="CQ164" s="103"/>
      <c r="CR164" s="103"/>
      <c r="CS164" s="103"/>
      <c r="CT164" s="103"/>
      <c r="CU164" s="103"/>
      <c r="CV164" s="103"/>
      <c r="CW164" s="103"/>
      <c r="CX164" s="103"/>
      <c r="CY164" s="103"/>
      <c r="CZ164" s="103"/>
      <c r="DA164" s="1588"/>
      <c r="DB164" s="1588"/>
      <c r="DC164" s="1588"/>
      <c r="DD164" s="1588"/>
      <c r="DE164" s="1588"/>
      <c r="DF164" s="1588"/>
      <c r="DG164" s="1588"/>
      <c r="DH164" s="1588"/>
      <c r="DI164" s="1588"/>
      <c r="DJ164" s="1588"/>
      <c r="DK164" s="1588"/>
      <c r="DL164" s="1588"/>
      <c r="DM164" s="1588"/>
      <c r="DN164" s="1588"/>
      <c r="DO164" s="1588"/>
      <c r="DP164" s="1588"/>
      <c r="DQ164" s="1588"/>
      <c r="DR164" s="1588"/>
      <c r="DS164" s="1588"/>
      <c r="DT164" s="1588"/>
      <c r="DU164" s="1588"/>
      <c r="DV164" s="1588"/>
      <c r="DW164" s="1588"/>
      <c r="DX164" s="1588"/>
      <c r="DY164" s="1588"/>
      <c r="DZ164" s="1588"/>
      <c r="EA164" s="1588"/>
      <c r="EB164" s="1588"/>
      <c r="EC164" s="1588"/>
      <c r="ED164" s="1588"/>
      <c r="EE164" s="1588"/>
      <c r="EF164" s="1588"/>
      <c r="EG164" s="1588"/>
      <c r="EH164" s="1588"/>
      <c r="EI164" s="1588"/>
      <c r="EJ164" s="1588"/>
      <c r="EK164" s="1588"/>
      <c r="EL164" s="1588"/>
      <c r="EM164" s="1588"/>
      <c r="EN164" s="1588"/>
      <c r="EO164" s="1588"/>
      <c r="EP164" s="1588"/>
      <c r="EQ164" s="1588"/>
      <c r="ER164" s="1588"/>
      <c r="ES164" s="1588"/>
      <c r="ET164" s="1588"/>
      <c r="EU164" s="1588"/>
      <c r="EV164" s="1588"/>
      <c r="EW164" s="1588"/>
      <c r="EX164" s="1588"/>
      <c r="EY164" s="1588"/>
      <c r="EZ164" s="1588"/>
      <c r="FA164" s="1588"/>
      <c r="FB164" s="1588"/>
      <c r="FC164" s="1588"/>
      <c r="FD164" s="1588"/>
      <c r="FE164" s="1588"/>
      <c r="FF164" s="1588"/>
      <c r="FG164" s="1588"/>
      <c r="FH164" s="1588"/>
      <c r="FI164" s="1588"/>
      <c r="FJ164" s="1588"/>
      <c r="FK164" s="1588"/>
      <c r="FL164" s="1588"/>
      <c r="FM164" s="1588"/>
      <c r="FN164" s="1588"/>
      <c r="FO164" s="1588"/>
      <c r="FP164" s="1588"/>
      <c r="FQ164" s="1588"/>
      <c r="FR164" s="1588"/>
      <c r="FS164" s="1588"/>
      <c r="FT164" s="1588"/>
      <c r="FU164" s="1588"/>
      <c r="FV164" s="1588"/>
      <c r="FW164" s="1588"/>
      <c r="FX164" s="1588"/>
      <c r="FY164" s="1588"/>
      <c r="FZ164" s="1588"/>
      <c r="GA164" s="1588"/>
      <c r="GB164" s="1588"/>
      <c r="GC164" s="1588"/>
      <c r="GD164" s="1588"/>
    </row>
    <row r="165" ht="15.75" hidden="1" customHeight="1">
      <c r="A165" s="101">
        <v>12.0</v>
      </c>
      <c r="B165" s="54" t="s">
        <v>2443</v>
      </c>
      <c r="C165" s="101" t="s">
        <v>11</v>
      </c>
      <c r="D165" s="1396" t="s">
        <v>2411</v>
      </c>
      <c r="E165" s="1870" t="s">
        <v>269</v>
      </c>
      <c r="F165" s="1396" t="s">
        <v>12</v>
      </c>
      <c r="G165" s="1396" t="s">
        <v>270</v>
      </c>
      <c r="H165" s="1396" t="s">
        <v>2400</v>
      </c>
      <c r="I165" s="1396" t="s">
        <v>2412</v>
      </c>
      <c r="J165" s="1396" t="s">
        <v>2413</v>
      </c>
      <c r="K165" s="1845">
        <v>7500.0</v>
      </c>
      <c r="L165" s="222">
        <v>7556.93</v>
      </c>
      <c r="M165" s="1868" t="s">
        <v>1815</v>
      </c>
      <c r="N165" s="103" t="s">
        <v>93</v>
      </c>
      <c r="O165" s="54"/>
      <c r="P165" s="1847">
        <v>45387.0</v>
      </c>
      <c r="Q165" s="105" t="s">
        <v>2920</v>
      </c>
      <c r="R165" s="103" t="s">
        <v>12</v>
      </c>
      <c r="S165" s="103" t="s">
        <v>2403</v>
      </c>
      <c r="T165" s="54" t="s">
        <v>2877</v>
      </c>
      <c r="U165" s="54" t="s">
        <v>883</v>
      </c>
      <c r="V165" s="54" t="s">
        <v>883</v>
      </c>
      <c r="W165" s="54" t="s">
        <v>884</v>
      </c>
      <c r="X165" s="1545" t="s">
        <v>142</v>
      </c>
      <c r="Y165" s="101"/>
      <c r="Z165" s="101"/>
      <c r="AA165" s="1410"/>
      <c r="AB165" s="1410"/>
      <c r="AC165" s="100" t="s">
        <v>191</v>
      </c>
      <c r="AD165" s="360" t="s">
        <v>192</v>
      </c>
      <c r="AE165" s="1404">
        <v>629442.0</v>
      </c>
      <c r="AF165" s="1404">
        <v>629442.0</v>
      </c>
      <c r="AG165" s="1404" t="s">
        <v>2878</v>
      </c>
      <c r="AH165" s="1866">
        <v>0.5</v>
      </c>
      <c r="AI165" s="1866">
        <v>0.4</v>
      </c>
      <c r="AJ165" s="1866">
        <v>0.1</v>
      </c>
      <c r="AK165" s="1869">
        <v>1.095E9</v>
      </c>
      <c r="AL165" s="1848">
        <v>45287.0</v>
      </c>
      <c r="AM165" s="1848">
        <v>45387.0</v>
      </c>
      <c r="AN165" s="1777">
        <f t="shared" si="325"/>
        <v>100</v>
      </c>
      <c r="AO165" s="1778" t="str">
        <f t="shared" ref="AO165:AP165" si="336">INT(AM165-AL165)&amp;" hari "&amp;HOUR(MOD(AM165-AL165,1))&amp;" jam "&amp;MINUTE(MOD(AM165-AL165,1))&amp;" menit "&amp;SECOND(MOD(AM165-AL165,1))</f>
        <v>100 hari 0 jam 0 menit 0</v>
      </c>
      <c r="AP165" s="1778" t="str">
        <f t="shared" si="336"/>
        <v>-45287 hari 0 jam 0 menit 0</v>
      </c>
      <c r="AQ165" s="1396" t="s">
        <v>2400</v>
      </c>
      <c r="AR165" s="1616"/>
      <c r="AS165" s="1616"/>
      <c r="AT165" s="1616"/>
      <c r="AU165" s="1529"/>
      <c r="AV165" s="1475"/>
      <c r="AW165" s="1616"/>
      <c r="AX165" s="1615"/>
      <c r="AY165" s="1795"/>
      <c r="AZ165" s="1619"/>
      <c r="BA165" s="1780">
        <v>45384.0</v>
      </c>
      <c r="BB165" s="1780"/>
      <c r="BC165" s="1780"/>
      <c r="BD165" s="1780"/>
      <c r="BE165" s="1780"/>
      <c r="BF165" s="1850"/>
      <c r="BG165" s="1626"/>
      <c r="BH165" s="1780"/>
      <c r="BI165" s="1626"/>
      <c r="BJ165" s="1626"/>
      <c r="BK165" s="1850"/>
      <c r="BL165" s="1626"/>
      <c r="BM165" s="1619"/>
      <c r="BN165" s="1619"/>
      <c r="BO165" s="1619"/>
      <c r="BP165" s="1619"/>
      <c r="BQ165" s="1619"/>
      <c r="BR165" s="1619"/>
      <c r="BS165" s="1619"/>
      <c r="BT165" s="1619"/>
      <c r="BU165" s="1619"/>
      <c r="BV165" s="1619"/>
      <c r="BW165" s="1619"/>
      <c r="BX165" s="1619"/>
      <c r="BY165" s="1619"/>
      <c r="BZ165" s="1619"/>
      <c r="CA165" s="1619"/>
      <c r="CB165" s="1619"/>
      <c r="CC165" s="103"/>
      <c r="CD165" s="103"/>
      <c r="CE165" s="1529"/>
      <c r="CF165" s="103" t="s">
        <v>266</v>
      </c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3"/>
      <c r="CY165" s="103"/>
      <c r="CZ165" s="103"/>
      <c r="DA165" s="1588"/>
      <c r="DB165" s="1588"/>
      <c r="DC165" s="1588"/>
      <c r="DD165" s="1588"/>
      <c r="DE165" s="1588"/>
      <c r="DF165" s="1588"/>
      <c r="DG165" s="1588"/>
      <c r="DH165" s="1588"/>
      <c r="DI165" s="1588"/>
      <c r="DJ165" s="1588"/>
      <c r="DK165" s="1588"/>
      <c r="DL165" s="1588"/>
      <c r="DM165" s="1588"/>
      <c r="DN165" s="1588"/>
      <c r="DO165" s="1588"/>
      <c r="DP165" s="1588"/>
      <c r="DQ165" s="1588"/>
      <c r="DR165" s="1588"/>
      <c r="DS165" s="1588"/>
      <c r="DT165" s="1588"/>
      <c r="DU165" s="1588"/>
      <c r="DV165" s="1588"/>
      <c r="DW165" s="1588"/>
      <c r="DX165" s="1588"/>
      <c r="DY165" s="1588"/>
      <c r="DZ165" s="1588"/>
      <c r="EA165" s="1588"/>
      <c r="EB165" s="1588"/>
      <c r="EC165" s="1588"/>
      <c r="ED165" s="1588"/>
      <c r="EE165" s="1588"/>
      <c r="EF165" s="1588"/>
      <c r="EG165" s="1588"/>
      <c r="EH165" s="1588"/>
      <c r="EI165" s="1588"/>
      <c r="EJ165" s="1588"/>
      <c r="EK165" s="1588"/>
      <c r="EL165" s="1588"/>
      <c r="EM165" s="1588"/>
      <c r="EN165" s="1588"/>
      <c r="EO165" s="1588"/>
      <c r="EP165" s="1588"/>
      <c r="EQ165" s="1588"/>
      <c r="ER165" s="1588"/>
      <c r="ES165" s="1588"/>
      <c r="ET165" s="1588"/>
      <c r="EU165" s="1588"/>
      <c r="EV165" s="1588"/>
      <c r="EW165" s="1588"/>
      <c r="EX165" s="1588"/>
      <c r="EY165" s="1588"/>
      <c r="EZ165" s="1588"/>
      <c r="FA165" s="1588"/>
      <c r="FB165" s="1588"/>
      <c r="FC165" s="1588"/>
      <c r="FD165" s="1588"/>
      <c r="FE165" s="1588"/>
      <c r="FF165" s="1588"/>
      <c r="FG165" s="1588"/>
      <c r="FH165" s="1588"/>
      <c r="FI165" s="1588"/>
      <c r="FJ165" s="1588"/>
      <c r="FK165" s="1588"/>
      <c r="FL165" s="1588"/>
      <c r="FM165" s="1588"/>
      <c r="FN165" s="1588"/>
      <c r="FO165" s="1588"/>
      <c r="FP165" s="1588"/>
      <c r="FQ165" s="1588"/>
      <c r="FR165" s="1588"/>
      <c r="FS165" s="1588"/>
      <c r="FT165" s="1588"/>
      <c r="FU165" s="1588"/>
      <c r="FV165" s="1588"/>
      <c r="FW165" s="1588"/>
      <c r="FX165" s="1588"/>
      <c r="FY165" s="1588"/>
      <c r="FZ165" s="1588"/>
      <c r="GA165" s="1588"/>
      <c r="GB165" s="1588"/>
      <c r="GC165" s="1588"/>
      <c r="GD165" s="1588"/>
    </row>
    <row r="166" ht="15.75" hidden="1" customHeight="1">
      <c r="A166" s="101">
        <v>13.0</v>
      </c>
      <c r="B166" s="54" t="s">
        <v>2443</v>
      </c>
      <c r="C166" s="101" t="s">
        <v>11</v>
      </c>
      <c r="D166" s="1396" t="s">
        <v>2414</v>
      </c>
      <c r="E166" s="103" t="s">
        <v>2987</v>
      </c>
      <c r="F166" s="1396" t="s">
        <v>37</v>
      </c>
      <c r="G166" s="1396" t="s">
        <v>2416</v>
      </c>
      <c r="H166" s="1396" t="s">
        <v>2417</v>
      </c>
      <c r="I166" s="1396" t="s">
        <v>2988</v>
      </c>
      <c r="J166" s="1396" t="s">
        <v>2408</v>
      </c>
      <c r="K166" s="1845">
        <v>7500.0</v>
      </c>
      <c r="L166" s="222">
        <v>7533.178</v>
      </c>
      <c r="M166" s="1868" t="s">
        <v>1815</v>
      </c>
      <c r="N166" s="103" t="s">
        <v>93</v>
      </c>
      <c r="O166" s="54"/>
      <c r="P166" s="1847">
        <v>45422.0</v>
      </c>
      <c r="Q166" s="105" t="s">
        <v>602</v>
      </c>
      <c r="R166" s="103" t="s">
        <v>2419</v>
      </c>
      <c r="S166" s="103" t="s">
        <v>2421</v>
      </c>
      <c r="T166" s="54" t="s">
        <v>2877</v>
      </c>
      <c r="U166" s="54" t="s">
        <v>883</v>
      </c>
      <c r="V166" s="103"/>
      <c r="W166" s="101" t="s">
        <v>884</v>
      </c>
      <c r="X166" s="103"/>
      <c r="Y166" s="101"/>
      <c r="Z166" s="101"/>
      <c r="AA166" s="1410"/>
      <c r="AB166" s="1410"/>
      <c r="AC166" s="100" t="s">
        <v>191</v>
      </c>
      <c r="AD166" s="360" t="s">
        <v>192</v>
      </c>
      <c r="AE166" s="1404">
        <v>335000.0</v>
      </c>
      <c r="AF166" s="1404">
        <v>335000.0</v>
      </c>
      <c r="AG166" s="1404" t="s">
        <v>2878</v>
      </c>
      <c r="AH166" s="1866">
        <v>0.5</v>
      </c>
      <c r="AI166" s="1866">
        <v>0.5</v>
      </c>
      <c r="AJ166" s="1404" t="s">
        <v>96</v>
      </c>
      <c r="AK166" s="1869">
        <v>5.0E8</v>
      </c>
      <c r="AL166" s="1848">
        <v>45419.0</v>
      </c>
      <c r="AM166" s="1848">
        <v>45422.0</v>
      </c>
      <c r="AN166" s="1777">
        <f t="shared" si="325"/>
        <v>3</v>
      </c>
      <c r="AO166" s="1778" t="str">
        <f t="shared" ref="AO166:AP166" si="337">INT(AM166-AL166)&amp;" hari "&amp;HOUR(MOD(AM166-AL166,1))&amp;" jam "&amp;MINUTE(MOD(AM166-AL166,1))&amp;" menit "&amp;SECOND(MOD(AM166-AL166,1))</f>
        <v>3 hari 0 jam 0 menit 0</v>
      </c>
      <c r="AP166" s="1778" t="str">
        <f t="shared" si="337"/>
        <v>-45419 hari 0 jam 0 menit 0</v>
      </c>
      <c r="AQ166" s="1396" t="s">
        <v>2417</v>
      </c>
      <c r="AR166" s="1616"/>
      <c r="AS166" s="1616"/>
      <c r="AT166" s="1616"/>
      <c r="AU166" s="1529"/>
      <c r="AV166" s="1475"/>
      <c r="AW166" s="1616"/>
      <c r="AX166" s="1615"/>
      <c r="AY166" s="1795"/>
      <c r="AZ166" s="1619"/>
      <c r="BA166" s="1780">
        <v>45418.0</v>
      </c>
      <c r="BB166" s="1780"/>
      <c r="BC166" s="1780"/>
      <c r="BD166" s="1780"/>
      <c r="BE166" s="1780"/>
      <c r="BF166" s="1850"/>
      <c r="BG166" s="1626"/>
      <c r="BH166" s="1780"/>
      <c r="BI166" s="1626"/>
      <c r="BJ166" s="1626"/>
      <c r="BK166" s="1850"/>
      <c r="BL166" s="1626"/>
      <c r="BM166" s="1619"/>
      <c r="BN166" s="1619"/>
      <c r="BO166" s="1619"/>
      <c r="BP166" s="1619"/>
      <c r="BQ166" s="1619"/>
      <c r="BR166" s="1619"/>
      <c r="BS166" s="1619"/>
      <c r="BT166" s="1619"/>
      <c r="BU166" s="1619"/>
      <c r="BV166" s="1619"/>
      <c r="BW166" s="1619"/>
      <c r="BX166" s="1619"/>
      <c r="BY166" s="1619"/>
      <c r="BZ166" s="1619"/>
      <c r="CA166" s="1619"/>
      <c r="CB166" s="1619"/>
      <c r="CC166" s="103"/>
      <c r="CD166" s="103"/>
      <c r="CE166" s="1529"/>
      <c r="CF166" s="103" t="s">
        <v>2420</v>
      </c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3"/>
      <c r="CY166" s="103"/>
      <c r="CZ166" s="103"/>
      <c r="DA166" s="1588"/>
      <c r="DB166" s="1588"/>
      <c r="DC166" s="1588"/>
      <c r="DD166" s="1588"/>
      <c r="DE166" s="1588"/>
      <c r="DF166" s="1588"/>
      <c r="DG166" s="1588"/>
      <c r="DH166" s="1588"/>
      <c r="DI166" s="1588"/>
      <c r="DJ166" s="1588"/>
      <c r="DK166" s="1588"/>
      <c r="DL166" s="1588"/>
      <c r="DM166" s="1588"/>
      <c r="DN166" s="1588"/>
      <c r="DO166" s="1588"/>
      <c r="DP166" s="1588"/>
      <c r="DQ166" s="1588"/>
      <c r="DR166" s="1588"/>
      <c r="DS166" s="1588"/>
      <c r="DT166" s="1588"/>
      <c r="DU166" s="1588"/>
      <c r="DV166" s="1588"/>
      <c r="DW166" s="1588"/>
      <c r="DX166" s="1588"/>
      <c r="DY166" s="1588"/>
      <c r="DZ166" s="1588"/>
      <c r="EA166" s="1588"/>
      <c r="EB166" s="1588"/>
      <c r="EC166" s="1588"/>
      <c r="ED166" s="1588"/>
      <c r="EE166" s="1588"/>
      <c r="EF166" s="1588"/>
      <c r="EG166" s="1588"/>
      <c r="EH166" s="1588"/>
      <c r="EI166" s="1588"/>
      <c r="EJ166" s="1588"/>
      <c r="EK166" s="1588"/>
      <c r="EL166" s="1588"/>
      <c r="EM166" s="1588"/>
      <c r="EN166" s="1588"/>
      <c r="EO166" s="1588"/>
      <c r="EP166" s="1588"/>
      <c r="EQ166" s="1588"/>
      <c r="ER166" s="1588"/>
      <c r="ES166" s="1588"/>
      <c r="ET166" s="1588"/>
      <c r="EU166" s="1588"/>
      <c r="EV166" s="1588"/>
      <c r="EW166" s="1588"/>
      <c r="EX166" s="1588"/>
      <c r="EY166" s="1588"/>
      <c r="EZ166" s="1588"/>
      <c r="FA166" s="1588"/>
      <c r="FB166" s="1588"/>
      <c r="FC166" s="1588"/>
      <c r="FD166" s="1588"/>
      <c r="FE166" s="1588"/>
      <c r="FF166" s="1588"/>
      <c r="FG166" s="1588"/>
      <c r="FH166" s="1588"/>
      <c r="FI166" s="1588"/>
      <c r="FJ166" s="1588"/>
      <c r="FK166" s="1588"/>
      <c r="FL166" s="1588"/>
      <c r="FM166" s="1588"/>
      <c r="FN166" s="1588"/>
      <c r="FO166" s="1588"/>
      <c r="FP166" s="1588"/>
      <c r="FQ166" s="1588"/>
      <c r="FR166" s="1588"/>
      <c r="FS166" s="1588"/>
      <c r="FT166" s="1588"/>
      <c r="FU166" s="1588"/>
      <c r="FV166" s="1588"/>
      <c r="FW166" s="1588"/>
      <c r="FX166" s="1588"/>
      <c r="FY166" s="1588"/>
      <c r="FZ166" s="1588"/>
      <c r="GA166" s="1588"/>
      <c r="GB166" s="1588"/>
      <c r="GC166" s="1588"/>
      <c r="GD166" s="1588"/>
    </row>
    <row r="167" ht="15.75" hidden="1" customHeight="1">
      <c r="A167" s="101">
        <v>14.0</v>
      </c>
      <c r="B167" s="54" t="s">
        <v>2443</v>
      </c>
      <c r="C167" s="101" t="s">
        <v>11</v>
      </c>
      <c r="D167" s="1396" t="s">
        <v>2422</v>
      </c>
      <c r="E167" s="1870" t="s">
        <v>269</v>
      </c>
      <c r="F167" s="1396" t="s">
        <v>12</v>
      </c>
      <c r="G167" s="1396" t="s">
        <v>270</v>
      </c>
      <c r="H167" s="1396" t="s">
        <v>2400</v>
      </c>
      <c r="I167" s="1396" t="s">
        <v>2423</v>
      </c>
      <c r="J167" s="1396" t="s">
        <v>2406</v>
      </c>
      <c r="K167" s="1845">
        <v>7500.0</v>
      </c>
      <c r="L167" s="222">
        <v>7882.002</v>
      </c>
      <c r="M167" s="1868" t="s">
        <v>1815</v>
      </c>
      <c r="N167" s="103" t="s">
        <v>93</v>
      </c>
      <c r="O167" s="54"/>
      <c r="P167" s="1847">
        <v>45425.0</v>
      </c>
      <c r="Q167" s="105" t="s">
        <v>602</v>
      </c>
      <c r="R167" s="103" t="s">
        <v>12</v>
      </c>
      <c r="S167" s="103" t="s">
        <v>2403</v>
      </c>
      <c r="T167" s="54" t="s">
        <v>2877</v>
      </c>
      <c r="U167" s="54" t="s">
        <v>883</v>
      </c>
      <c r="V167" s="54" t="s">
        <v>883</v>
      </c>
      <c r="W167" s="54" t="s">
        <v>884</v>
      </c>
      <c r="X167" s="1545" t="s">
        <v>142</v>
      </c>
      <c r="Y167" s="101"/>
      <c r="Z167" s="101"/>
      <c r="AA167" s="1410"/>
      <c r="AB167" s="1410"/>
      <c r="AC167" s="100" t="s">
        <v>191</v>
      </c>
      <c r="AD167" s="360" t="s">
        <v>192</v>
      </c>
      <c r="AE167" s="1404">
        <v>629442.0</v>
      </c>
      <c r="AF167" s="1404">
        <v>629442.0</v>
      </c>
      <c r="AG167" s="1404" t="s">
        <v>2878</v>
      </c>
      <c r="AH167" s="1866">
        <v>0.5</v>
      </c>
      <c r="AI167" s="1866">
        <v>0.4</v>
      </c>
      <c r="AJ167" s="1866">
        <v>0.1</v>
      </c>
      <c r="AK167" s="1869">
        <v>1.095E9</v>
      </c>
      <c r="AL167" s="1848">
        <v>45287.0</v>
      </c>
      <c r="AM167" s="1848">
        <v>45425.0</v>
      </c>
      <c r="AN167" s="1777">
        <f t="shared" si="325"/>
        <v>138</v>
      </c>
      <c r="AO167" s="1778" t="str">
        <f t="shared" ref="AO167:AP167" si="338">INT(AM167-AL167)&amp;" hari "&amp;HOUR(MOD(AM167-AL167,1))&amp;" jam "&amp;MINUTE(MOD(AM167-AL167,1))&amp;" menit "&amp;SECOND(MOD(AM167-AL167,1))</f>
        <v>138 hari 0 jam 0 menit 0</v>
      </c>
      <c r="AP167" s="1778" t="str">
        <f t="shared" si="338"/>
        <v>-45287 hari 0 jam 0 menit 0</v>
      </c>
      <c r="AQ167" s="1396" t="s">
        <v>2400</v>
      </c>
      <c r="AR167" s="1616"/>
      <c r="AS167" s="1616"/>
      <c r="AT167" s="1616"/>
      <c r="AU167" s="1529"/>
      <c r="AV167" s="1475"/>
      <c r="AW167" s="1616"/>
      <c r="AX167" s="1615"/>
      <c r="AY167" s="1795"/>
      <c r="AZ167" s="1619"/>
      <c r="BA167" s="1780">
        <v>45416.0</v>
      </c>
      <c r="BB167" s="1780"/>
      <c r="BC167" s="1780"/>
      <c r="BD167" s="1780"/>
      <c r="BE167" s="1780"/>
      <c r="BF167" s="1850"/>
      <c r="BG167" s="1626"/>
      <c r="BH167" s="1780"/>
      <c r="BI167" s="1626"/>
      <c r="BJ167" s="1626"/>
      <c r="BK167" s="1850"/>
      <c r="BL167" s="1626"/>
      <c r="BM167" s="1619"/>
      <c r="BN167" s="1619"/>
      <c r="BO167" s="1619"/>
      <c r="BP167" s="1619"/>
      <c r="BQ167" s="1619"/>
      <c r="BR167" s="1619"/>
      <c r="BS167" s="1619"/>
      <c r="BT167" s="1619"/>
      <c r="BU167" s="1619"/>
      <c r="BV167" s="1619"/>
      <c r="BW167" s="1619"/>
      <c r="BX167" s="1619"/>
      <c r="BY167" s="1619"/>
      <c r="BZ167" s="1619"/>
      <c r="CA167" s="1619"/>
      <c r="CB167" s="1619"/>
      <c r="CC167" s="103"/>
      <c r="CD167" s="103"/>
      <c r="CE167" s="1529"/>
      <c r="CF167" s="103" t="s">
        <v>266</v>
      </c>
      <c r="CG167" s="103"/>
      <c r="CH167" s="103"/>
      <c r="CI167" s="103"/>
      <c r="CJ167" s="103"/>
      <c r="CK167" s="103"/>
      <c r="CL167" s="103"/>
      <c r="CM167" s="103"/>
      <c r="CN167" s="103"/>
      <c r="CO167" s="103"/>
      <c r="CP167" s="103"/>
      <c r="CQ167" s="103"/>
      <c r="CR167" s="103"/>
      <c r="CS167" s="103"/>
      <c r="CT167" s="103"/>
      <c r="CU167" s="103"/>
      <c r="CV167" s="103"/>
      <c r="CW167" s="103"/>
      <c r="CX167" s="103"/>
      <c r="CY167" s="103"/>
      <c r="CZ167" s="103"/>
      <c r="DA167" s="1588"/>
      <c r="DB167" s="1588"/>
      <c r="DC167" s="1588"/>
      <c r="DD167" s="1588"/>
      <c r="DE167" s="1588"/>
      <c r="DF167" s="1588"/>
      <c r="DG167" s="1588"/>
      <c r="DH167" s="1588"/>
      <c r="DI167" s="1588"/>
      <c r="DJ167" s="1588"/>
      <c r="DK167" s="1588"/>
      <c r="DL167" s="1588"/>
      <c r="DM167" s="1588"/>
      <c r="DN167" s="1588"/>
      <c r="DO167" s="1588"/>
      <c r="DP167" s="1588"/>
      <c r="DQ167" s="1588"/>
      <c r="DR167" s="1588"/>
      <c r="DS167" s="1588"/>
      <c r="DT167" s="1588"/>
      <c r="DU167" s="1588"/>
      <c r="DV167" s="1588"/>
      <c r="DW167" s="1588"/>
      <c r="DX167" s="1588"/>
      <c r="DY167" s="1588"/>
      <c r="DZ167" s="1588"/>
      <c r="EA167" s="1588"/>
      <c r="EB167" s="1588"/>
      <c r="EC167" s="1588"/>
      <c r="ED167" s="1588"/>
      <c r="EE167" s="1588"/>
      <c r="EF167" s="1588"/>
      <c r="EG167" s="1588"/>
      <c r="EH167" s="1588"/>
      <c r="EI167" s="1588"/>
      <c r="EJ167" s="1588"/>
      <c r="EK167" s="1588"/>
      <c r="EL167" s="1588"/>
      <c r="EM167" s="1588"/>
      <c r="EN167" s="1588"/>
      <c r="EO167" s="1588"/>
      <c r="EP167" s="1588"/>
      <c r="EQ167" s="1588"/>
      <c r="ER167" s="1588"/>
      <c r="ES167" s="1588"/>
      <c r="ET167" s="1588"/>
      <c r="EU167" s="1588"/>
      <c r="EV167" s="1588"/>
      <c r="EW167" s="1588"/>
      <c r="EX167" s="1588"/>
      <c r="EY167" s="1588"/>
      <c r="EZ167" s="1588"/>
      <c r="FA167" s="1588"/>
      <c r="FB167" s="1588"/>
      <c r="FC167" s="1588"/>
      <c r="FD167" s="1588"/>
      <c r="FE167" s="1588"/>
      <c r="FF167" s="1588"/>
      <c r="FG167" s="1588"/>
      <c r="FH167" s="1588"/>
      <c r="FI167" s="1588"/>
      <c r="FJ167" s="1588"/>
      <c r="FK167" s="1588"/>
      <c r="FL167" s="1588"/>
      <c r="FM167" s="1588"/>
      <c r="FN167" s="1588"/>
      <c r="FO167" s="1588"/>
      <c r="FP167" s="1588"/>
      <c r="FQ167" s="1588"/>
      <c r="FR167" s="1588"/>
      <c r="FS167" s="1588"/>
      <c r="FT167" s="1588"/>
      <c r="FU167" s="1588"/>
      <c r="FV167" s="1588"/>
      <c r="FW167" s="1588"/>
      <c r="FX167" s="1588"/>
      <c r="FY167" s="1588"/>
      <c r="FZ167" s="1588"/>
      <c r="GA167" s="1588"/>
      <c r="GB167" s="1588"/>
      <c r="GC167" s="1588"/>
      <c r="GD167" s="1588"/>
    </row>
    <row r="168" ht="16.5" hidden="1" customHeight="1">
      <c r="A168" s="101">
        <v>15.0</v>
      </c>
      <c r="B168" s="54" t="s">
        <v>2443</v>
      </c>
      <c r="C168" s="101" t="s">
        <v>11</v>
      </c>
      <c r="D168" s="1396" t="s">
        <v>2424</v>
      </c>
      <c r="E168" s="103" t="s">
        <v>385</v>
      </c>
      <c r="F168" s="1396" t="s">
        <v>42</v>
      </c>
      <c r="G168" s="1396" t="s">
        <v>2425</v>
      </c>
      <c r="H168" s="1396" t="s">
        <v>2426</v>
      </c>
      <c r="I168" s="1396" t="s">
        <v>2427</v>
      </c>
      <c r="J168" s="1396" t="s">
        <v>2428</v>
      </c>
      <c r="K168" s="1845">
        <v>7500.0</v>
      </c>
      <c r="L168" s="222">
        <v>7544.818</v>
      </c>
      <c r="M168" s="1868" t="s">
        <v>1815</v>
      </c>
      <c r="N168" s="103" t="s">
        <v>93</v>
      </c>
      <c r="O168" s="54"/>
      <c r="P168" s="1847">
        <v>45433.0</v>
      </c>
      <c r="Q168" s="105" t="s">
        <v>602</v>
      </c>
      <c r="R168" s="103" t="s">
        <v>42</v>
      </c>
      <c r="S168" s="103"/>
      <c r="T168" s="54" t="s">
        <v>2877</v>
      </c>
      <c r="U168" s="54" t="s">
        <v>883</v>
      </c>
      <c r="V168" s="54" t="s">
        <v>883</v>
      </c>
      <c r="W168" s="54" t="s">
        <v>884</v>
      </c>
      <c r="X168" s="1545" t="s">
        <v>142</v>
      </c>
      <c r="Y168" s="101"/>
      <c r="Z168" s="101"/>
      <c r="AA168" s="1410"/>
      <c r="AB168" s="1410"/>
      <c r="AC168" s="100" t="s">
        <v>191</v>
      </c>
      <c r="AD168" s="360" t="s">
        <v>192</v>
      </c>
      <c r="AE168" s="1404">
        <v>629442.0</v>
      </c>
      <c r="AF168" s="1404">
        <v>629442.0</v>
      </c>
      <c r="AG168" s="1404" t="s">
        <v>2878</v>
      </c>
      <c r="AH168" s="1866">
        <v>0.5</v>
      </c>
      <c r="AI168" s="1866">
        <v>0.4</v>
      </c>
      <c r="AJ168" s="1866">
        <v>0.1</v>
      </c>
      <c r="AK168" s="1869">
        <f>3*1095000000</f>
        <v>3285000000</v>
      </c>
      <c r="AL168" s="1848">
        <v>44987.0</v>
      </c>
      <c r="AM168" s="1848">
        <v>45433.0</v>
      </c>
      <c r="AN168" s="1777">
        <f t="shared" si="325"/>
        <v>446</v>
      </c>
      <c r="AO168" s="1778" t="str">
        <f t="shared" ref="AO168:AP168" si="339">INT(AM168-AL168)&amp;" hari "&amp;HOUR(MOD(AM168-AL168,1))&amp;" jam "&amp;MINUTE(MOD(AM168-AL168,1))&amp;" menit "&amp;SECOND(MOD(AM168-AL168,1))</f>
        <v>446 hari 0 jam 0 menit 0</v>
      </c>
      <c r="AP168" s="1778" t="str">
        <f t="shared" si="339"/>
        <v>-44987 hari 0 jam 0 menit 0</v>
      </c>
      <c r="AQ168" s="1396" t="s">
        <v>2429</v>
      </c>
      <c r="AR168" s="1616"/>
      <c r="AS168" s="1616"/>
      <c r="AT168" s="1616"/>
      <c r="AU168" s="1529"/>
      <c r="AV168" s="1475"/>
      <c r="AW168" s="1616"/>
      <c r="AX168" s="1615"/>
      <c r="AY168" s="1795"/>
      <c r="AZ168" s="1619"/>
      <c r="BA168" s="1780">
        <v>45428.0</v>
      </c>
      <c r="BB168" s="1780"/>
      <c r="BC168" s="1780"/>
      <c r="BD168" s="1780"/>
      <c r="BE168" s="1780"/>
      <c r="BF168" s="1850"/>
      <c r="BG168" s="1626"/>
      <c r="BH168" s="1780"/>
      <c r="BI168" s="1626"/>
      <c r="BJ168" s="1626"/>
      <c r="BK168" s="1850"/>
      <c r="BL168" s="1626"/>
      <c r="BM168" s="1619"/>
      <c r="BN168" s="1619"/>
      <c r="BO168" s="1619"/>
      <c r="BP168" s="1619"/>
      <c r="BQ168" s="1619"/>
      <c r="BR168" s="1619"/>
      <c r="BS168" s="1619"/>
      <c r="BT168" s="1619"/>
      <c r="BU168" s="1619"/>
      <c r="BV168" s="1619"/>
      <c r="BW168" s="1619"/>
      <c r="BX168" s="1619"/>
      <c r="BY168" s="1619"/>
      <c r="BZ168" s="1619"/>
      <c r="CA168" s="1619"/>
      <c r="CB168" s="1619"/>
      <c r="CC168" s="103"/>
      <c r="CD168" s="103"/>
      <c r="CE168" s="1529"/>
      <c r="CF168" s="103" t="s">
        <v>266</v>
      </c>
      <c r="CG168" s="103"/>
      <c r="CH168" s="103"/>
      <c r="CI168" s="103"/>
      <c r="CJ168" s="103"/>
      <c r="CK168" s="103"/>
      <c r="CL168" s="103"/>
      <c r="CM168" s="103"/>
      <c r="CN168" s="103"/>
      <c r="CO168" s="103"/>
      <c r="CP168" s="103"/>
      <c r="CQ168" s="103"/>
      <c r="CR168" s="103"/>
      <c r="CS168" s="103"/>
      <c r="CT168" s="103"/>
      <c r="CU168" s="103"/>
      <c r="CV168" s="103"/>
      <c r="CW168" s="103"/>
      <c r="CX168" s="103"/>
      <c r="CY168" s="103"/>
      <c r="CZ168" s="103"/>
      <c r="DA168" s="1588"/>
      <c r="DB168" s="1588"/>
      <c r="DC168" s="1588"/>
      <c r="DD168" s="1588"/>
      <c r="DE168" s="1588"/>
      <c r="DF168" s="1588"/>
      <c r="DG168" s="1588"/>
      <c r="DH168" s="1588"/>
      <c r="DI168" s="1588"/>
      <c r="DJ168" s="1588"/>
      <c r="DK168" s="1588"/>
      <c r="DL168" s="1588"/>
      <c r="DM168" s="1588"/>
      <c r="DN168" s="1588"/>
      <c r="DO168" s="1588"/>
      <c r="DP168" s="1588"/>
      <c r="DQ168" s="1588"/>
      <c r="DR168" s="1588"/>
      <c r="DS168" s="1588"/>
      <c r="DT168" s="1588"/>
      <c r="DU168" s="1588"/>
      <c r="DV168" s="1588"/>
      <c r="DW168" s="1588"/>
      <c r="DX168" s="1588"/>
      <c r="DY168" s="1588"/>
      <c r="DZ168" s="1588"/>
      <c r="EA168" s="1588"/>
      <c r="EB168" s="1588"/>
      <c r="EC168" s="1588"/>
      <c r="ED168" s="1588"/>
      <c r="EE168" s="1588"/>
      <c r="EF168" s="1588"/>
      <c r="EG168" s="1588"/>
      <c r="EH168" s="1588"/>
      <c r="EI168" s="1588"/>
      <c r="EJ168" s="1588"/>
      <c r="EK168" s="1588"/>
      <c r="EL168" s="1588"/>
      <c r="EM168" s="1588"/>
      <c r="EN168" s="1588"/>
      <c r="EO168" s="1588"/>
      <c r="EP168" s="1588"/>
      <c r="EQ168" s="1588"/>
      <c r="ER168" s="1588"/>
      <c r="ES168" s="1588"/>
      <c r="ET168" s="1588"/>
      <c r="EU168" s="1588"/>
      <c r="EV168" s="1588"/>
      <c r="EW168" s="1588"/>
      <c r="EX168" s="1588"/>
      <c r="EY168" s="1588"/>
      <c r="EZ168" s="1588"/>
      <c r="FA168" s="1588"/>
      <c r="FB168" s="1588"/>
      <c r="FC168" s="1588"/>
      <c r="FD168" s="1588"/>
      <c r="FE168" s="1588"/>
      <c r="FF168" s="1588"/>
      <c r="FG168" s="1588"/>
      <c r="FH168" s="1588"/>
      <c r="FI168" s="1588"/>
      <c r="FJ168" s="1588"/>
      <c r="FK168" s="1588"/>
      <c r="FL168" s="1588"/>
      <c r="FM168" s="1588"/>
      <c r="FN168" s="1588"/>
      <c r="FO168" s="1588"/>
      <c r="FP168" s="1588"/>
      <c r="FQ168" s="1588"/>
      <c r="FR168" s="1588"/>
      <c r="FS168" s="1588"/>
      <c r="FT168" s="1588"/>
      <c r="FU168" s="1588"/>
      <c r="FV168" s="1588"/>
      <c r="FW168" s="1588"/>
      <c r="FX168" s="1588"/>
      <c r="FY168" s="1588"/>
      <c r="FZ168" s="1588"/>
      <c r="GA168" s="1588"/>
      <c r="GB168" s="1588"/>
      <c r="GC168" s="1588"/>
      <c r="GD168" s="1588"/>
    </row>
    <row r="169" ht="15.75" hidden="1" customHeight="1">
      <c r="A169" s="101">
        <v>16.0</v>
      </c>
      <c r="B169" s="54" t="s">
        <v>2443</v>
      </c>
      <c r="C169" s="101" t="s">
        <v>11</v>
      </c>
      <c r="D169" s="1396" t="s">
        <v>2430</v>
      </c>
      <c r="E169" s="1870" t="s">
        <v>269</v>
      </c>
      <c r="F169" s="1396" t="s">
        <v>12</v>
      </c>
      <c r="G169" s="1396" t="s">
        <v>270</v>
      </c>
      <c r="H169" s="1396" t="s">
        <v>2400</v>
      </c>
      <c r="I169" s="1396" t="s">
        <v>2431</v>
      </c>
      <c r="J169" s="1396" t="s">
        <v>2432</v>
      </c>
      <c r="K169" s="1845">
        <v>7500.0</v>
      </c>
      <c r="L169" s="222">
        <v>7503.605</v>
      </c>
      <c r="M169" s="1868" t="s">
        <v>1815</v>
      </c>
      <c r="N169" s="103" t="s">
        <v>93</v>
      </c>
      <c r="O169" s="54"/>
      <c r="P169" s="1847">
        <v>45451.0</v>
      </c>
      <c r="Q169" s="105" t="s">
        <v>2940</v>
      </c>
      <c r="R169" s="103" t="s">
        <v>12</v>
      </c>
      <c r="S169" s="103" t="s">
        <v>2433</v>
      </c>
      <c r="T169" s="54" t="s">
        <v>2877</v>
      </c>
      <c r="U169" s="54" t="s">
        <v>883</v>
      </c>
      <c r="V169" s="54" t="s">
        <v>883</v>
      </c>
      <c r="W169" s="54" t="s">
        <v>884</v>
      </c>
      <c r="X169" s="1545" t="s">
        <v>142</v>
      </c>
      <c r="Y169" s="101"/>
      <c r="Z169" s="101"/>
      <c r="AA169" s="1410"/>
      <c r="AB169" s="1410"/>
      <c r="AC169" s="100" t="s">
        <v>191</v>
      </c>
      <c r="AD169" s="360" t="s">
        <v>192</v>
      </c>
      <c r="AE169" s="1404">
        <v>629442.0</v>
      </c>
      <c r="AF169" s="1404">
        <v>629442.0</v>
      </c>
      <c r="AG169" s="1404" t="s">
        <v>2878</v>
      </c>
      <c r="AH169" s="1866">
        <v>0.5</v>
      </c>
      <c r="AI169" s="1866">
        <v>0.4</v>
      </c>
      <c r="AJ169" s="1866">
        <v>0.1</v>
      </c>
      <c r="AK169" s="1869">
        <v>1.095E9</v>
      </c>
      <c r="AL169" s="1848">
        <v>45419.0</v>
      </c>
      <c r="AM169" s="1848">
        <v>45451.0</v>
      </c>
      <c r="AN169" s="1777">
        <f t="shared" si="325"/>
        <v>32</v>
      </c>
      <c r="AO169" s="1778" t="str">
        <f t="shared" ref="AO169:AP169" si="340">INT(AM169-AL169)&amp;" hari "&amp;HOUR(MOD(AM169-AL169,1))&amp;" jam "&amp;MINUTE(MOD(AM169-AL169,1))&amp;" menit "&amp;SECOND(MOD(AM169-AL169,1))</f>
        <v>32 hari 0 jam 0 menit 0</v>
      </c>
      <c r="AP169" s="1778" t="str">
        <f t="shared" si="340"/>
        <v>-45419 hari 0 jam 0 menit 0</v>
      </c>
      <c r="AQ169" s="1396" t="s">
        <v>2400</v>
      </c>
      <c r="AR169" s="1616"/>
      <c r="AS169" s="1616"/>
      <c r="AT169" s="1616"/>
      <c r="AU169" s="1529"/>
      <c r="AV169" s="1475"/>
      <c r="AW169" s="1616"/>
      <c r="AX169" s="1615"/>
      <c r="AY169" s="1795"/>
      <c r="AZ169" s="1619"/>
      <c r="BA169" s="1780">
        <v>45442.0</v>
      </c>
      <c r="BB169" s="1780"/>
      <c r="BC169" s="1780"/>
      <c r="BD169" s="1780"/>
      <c r="BE169" s="1780"/>
      <c r="BF169" s="1850"/>
      <c r="BG169" s="1626"/>
      <c r="BH169" s="1780"/>
      <c r="BI169" s="1626"/>
      <c r="BJ169" s="1626"/>
      <c r="BK169" s="1850"/>
      <c r="BL169" s="1626"/>
      <c r="BM169" s="1619"/>
      <c r="BN169" s="1619"/>
      <c r="BO169" s="1619"/>
      <c r="BP169" s="1619"/>
      <c r="BQ169" s="1619"/>
      <c r="BR169" s="1619"/>
      <c r="BS169" s="1619"/>
      <c r="BT169" s="1619"/>
      <c r="BU169" s="1619"/>
      <c r="BV169" s="1619"/>
      <c r="BW169" s="1619"/>
      <c r="BX169" s="1619"/>
      <c r="BY169" s="1619"/>
      <c r="BZ169" s="1619"/>
      <c r="CA169" s="1619"/>
      <c r="CB169" s="1619"/>
      <c r="CC169" s="103"/>
      <c r="CD169" s="103"/>
      <c r="CE169" s="1529"/>
      <c r="CF169" s="103" t="s">
        <v>266</v>
      </c>
      <c r="CG169" s="103"/>
      <c r="CH169" s="103"/>
      <c r="CI169" s="103"/>
      <c r="CJ169" s="103"/>
      <c r="CK169" s="103"/>
      <c r="CL169" s="103"/>
      <c r="CM169" s="103"/>
      <c r="CN169" s="103"/>
      <c r="CO169" s="103"/>
      <c r="CP169" s="103"/>
      <c r="CQ169" s="103"/>
      <c r="CR169" s="103"/>
      <c r="CS169" s="103"/>
      <c r="CT169" s="103"/>
      <c r="CU169" s="103"/>
      <c r="CV169" s="103"/>
      <c r="CW169" s="103"/>
      <c r="CX169" s="103"/>
      <c r="CY169" s="103"/>
      <c r="CZ169" s="103"/>
      <c r="DA169" s="1588"/>
      <c r="DB169" s="1588"/>
      <c r="DC169" s="1588"/>
      <c r="DD169" s="1588"/>
      <c r="DE169" s="1588"/>
      <c r="DF169" s="1588"/>
      <c r="DG169" s="1588"/>
      <c r="DH169" s="1588"/>
      <c r="DI169" s="1588"/>
      <c r="DJ169" s="1588"/>
      <c r="DK169" s="1588"/>
      <c r="DL169" s="1588"/>
      <c r="DM169" s="1588"/>
      <c r="DN169" s="1588"/>
      <c r="DO169" s="1588"/>
      <c r="DP169" s="1588"/>
      <c r="DQ169" s="1588"/>
      <c r="DR169" s="1588"/>
      <c r="DS169" s="1588"/>
      <c r="DT169" s="1588"/>
      <c r="DU169" s="1588"/>
      <c r="DV169" s="1588"/>
      <c r="DW169" s="1588"/>
      <c r="DX169" s="1588"/>
      <c r="DY169" s="1588"/>
      <c r="DZ169" s="1588"/>
      <c r="EA169" s="1588"/>
      <c r="EB169" s="1588"/>
      <c r="EC169" s="1588"/>
      <c r="ED169" s="1588"/>
      <c r="EE169" s="1588"/>
      <c r="EF169" s="1588"/>
      <c r="EG169" s="1588"/>
      <c r="EH169" s="1588"/>
      <c r="EI169" s="1588"/>
      <c r="EJ169" s="1588"/>
      <c r="EK169" s="1588"/>
      <c r="EL169" s="1588"/>
      <c r="EM169" s="1588"/>
      <c r="EN169" s="1588"/>
      <c r="EO169" s="1588"/>
      <c r="EP169" s="1588"/>
      <c r="EQ169" s="1588"/>
      <c r="ER169" s="1588"/>
      <c r="ES169" s="1588"/>
      <c r="ET169" s="1588"/>
      <c r="EU169" s="1588"/>
      <c r="EV169" s="1588"/>
      <c r="EW169" s="1588"/>
      <c r="EX169" s="1588"/>
      <c r="EY169" s="1588"/>
      <c r="EZ169" s="1588"/>
      <c r="FA169" s="1588"/>
      <c r="FB169" s="1588"/>
      <c r="FC169" s="1588"/>
      <c r="FD169" s="1588"/>
      <c r="FE169" s="1588"/>
      <c r="FF169" s="1588"/>
      <c r="FG169" s="1588"/>
      <c r="FH169" s="1588"/>
      <c r="FI169" s="1588"/>
      <c r="FJ169" s="1588"/>
      <c r="FK169" s="1588"/>
      <c r="FL169" s="1588"/>
      <c r="FM169" s="1588"/>
      <c r="FN169" s="1588"/>
      <c r="FO169" s="1588"/>
      <c r="FP169" s="1588"/>
      <c r="FQ169" s="1588"/>
      <c r="FR169" s="1588"/>
      <c r="FS169" s="1588"/>
      <c r="FT169" s="1588"/>
      <c r="FU169" s="1588"/>
      <c r="FV169" s="1588"/>
      <c r="FW169" s="1588"/>
      <c r="FX169" s="1588"/>
      <c r="FY169" s="1588"/>
      <c r="FZ169" s="1588"/>
      <c r="GA169" s="1588"/>
      <c r="GB169" s="1588"/>
      <c r="GC169" s="1588"/>
      <c r="GD169" s="1588"/>
    </row>
    <row r="170" ht="15.75" hidden="1" customHeight="1">
      <c r="A170" s="101">
        <v>17.0</v>
      </c>
      <c r="B170" s="54" t="s">
        <v>2443</v>
      </c>
      <c r="C170" s="101" t="s">
        <v>11</v>
      </c>
      <c r="D170" s="1396" t="s">
        <v>2434</v>
      </c>
      <c r="E170" s="103" t="s">
        <v>2987</v>
      </c>
      <c r="F170" s="1396" t="s">
        <v>24</v>
      </c>
      <c r="G170" s="1396" t="s">
        <v>2435</v>
      </c>
      <c r="H170" s="1396" t="s">
        <v>2417</v>
      </c>
      <c r="I170" s="1396" t="s">
        <v>2436</v>
      </c>
      <c r="J170" s="1396" t="s">
        <v>2408</v>
      </c>
      <c r="K170" s="1845">
        <v>7500.0</v>
      </c>
      <c r="L170" s="222">
        <v>7507.936</v>
      </c>
      <c r="M170" s="1868" t="s">
        <v>1815</v>
      </c>
      <c r="N170" s="103" t="s">
        <v>93</v>
      </c>
      <c r="O170" s="54"/>
      <c r="P170" s="1847">
        <v>45466.0</v>
      </c>
      <c r="Q170" s="105" t="s">
        <v>2940</v>
      </c>
      <c r="R170" s="103" t="s">
        <v>2419</v>
      </c>
      <c r="S170" s="103" t="s">
        <v>2437</v>
      </c>
      <c r="T170" s="54" t="s">
        <v>2877</v>
      </c>
      <c r="U170" s="54" t="s">
        <v>883</v>
      </c>
      <c r="V170" s="103"/>
      <c r="W170" s="101" t="s">
        <v>884</v>
      </c>
      <c r="X170" s="103"/>
      <c r="Y170" s="101"/>
      <c r="Z170" s="101"/>
      <c r="AA170" s="1410"/>
      <c r="AB170" s="1410"/>
      <c r="AC170" s="100" t="s">
        <v>191</v>
      </c>
      <c r="AD170" s="360" t="s">
        <v>192</v>
      </c>
      <c r="AE170" s="1404">
        <v>345000.0</v>
      </c>
      <c r="AF170" s="1404">
        <v>345000.0</v>
      </c>
      <c r="AG170" s="1404" t="s">
        <v>2878</v>
      </c>
      <c r="AH170" s="1866">
        <v>0.5</v>
      </c>
      <c r="AI170" s="1866">
        <v>0.5</v>
      </c>
      <c r="AJ170" s="1404" t="s">
        <v>96</v>
      </c>
      <c r="AK170" s="1869">
        <v>5.0E8</v>
      </c>
      <c r="AL170" s="1848">
        <v>45419.0</v>
      </c>
      <c r="AM170" s="1848">
        <v>45466.0</v>
      </c>
      <c r="AN170" s="1777">
        <f t="shared" si="325"/>
        <v>47</v>
      </c>
      <c r="AO170" s="1778" t="str">
        <f t="shared" ref="AO170:AP170" si="341">INT(AM170-AL170)&amp;" hari "&amp;HOUR(MOD(AM170-AL170,1))&amp;" jam "&amp;MINUTE(MOD(AM170-AL170,1))&amp;" menit "&amp;SECOND(MOD(AM170-AL170,1))</f>
        <v>47 hari 0 jam 0 menit 0</v>
      </c>
      <c r="AP170" s="1778" t="str">
        <f t="shared" si="341"/>
        <v>-45419 hari 0 jam 0 menit 0</v>
      </c>
      <c r="AQ170" s="1396" t="s">
        <v>2417</v>
      </c>
      <c r="AR170" s="1616"/>
      <c r="AS170" s="1616"/>
      <c r="AT170" s="1616"/>
      <c r="AU170" s="1529"/>
      <c r="AV170" s="1475"/>
      <c r="AW170" s="1616"/>
      <c r="AX170" s="1615"/>
      <c r="AY170" s="1795"/>
      <c r="AZ170" s="1619"/>
      <c r="BA170" s="1780">
        <v>45454.0</v>
      </c>
      <c r="BB170" s="1780"/>
      <c r="BC170" s="1780"/>
      <c r="BD170" s="1780"/>
      <c r="BE170" s="1780"/>
      <c r="BF170" s="1850"/>
      <c r="BG170" s="1626"/>
      <c r="BH170" s="1780"/>
      <c r="BI170" s="1626"/>
      <c r="BJ170" s="1626"/>
      <c r="BK170" s="1850"/>
      <c r="BL170" s="1626"/>
      <c r="BM170" s="1619"/>
      <c r="BN170" s="1619"/>
      <c r="BO170" s="1619"/>
      <c r="BP170" s="1619"/>
      <c r="BQ170" s="1619"/>
      <c r="BR170" s="1619"/>
      <c r="BS170" s="1619"/>
      <c r="BT170" s="1619"/>
      <c r="BU170" s="1619"/>
      <c r="BV170" s="1619"/>
      <c r="BW170" s="1619"/>
      <c r="BX170" s="1619"/>
      <c r="BY170" s="1619"/>
      <c r="BZ170" s="1619"/>
      <c r="CA170" s="1619"/>
      <c r="CB170" s="1619"/>
      <c r="CC170" s="103"/>
      <c r="CD170" s="103"/>
      <c r="CE170" s="1529"/>
      <c r="CF170" s="103" t="s">
        <v>266</v>
      </c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588"/>
      <c r="DB170" s="1588"/>
      <c r="DC170" s="1588"/>
      <c r="DD170" s="1588"/>
      <c r="DE170" s="1588"/>
      <c r="DF170" s="1588"/>
      <c r="DG170" s="1588"/>
      <c r="DH170" s="1588"/>
      <c r="DI170" s="1588"/>
      <c r="DJ170" s="1588"/>
      <c r="DK170" s="1588"/>
      <c r="DL170" s="1588"/>
      <c r="DM170" s="1588"/>
      <c r="DN170" s="1588"/>
      <c r="DO170" s="1588"/>
      <c r="DP170" s="1588"/>
      <c r="DQ170" s="1588"/>
      <c r="DR170" s="1588"/>
      <c r="DS170" s="1588"/>
      <c r="DT170" s="1588"/>
      <c r="DU170" s="1588"/>
      <c r="DV170" s="1588"/>
      <c r="DW170" s="1588"/>
      <c r="DX170" s="1588"/>
      <c r="DY170" s="1588"/>
      <c r="DZ170" s="1588"/>
      <c r="EA170" s="1588"/>
      <c r="EB170" s="1588"/>
      <c r="EC170" s="1588"/>
      <c r="ED170" s="1588"/>
      <c r="EE170" s="1588"/>
      <c r="EF170" s="1588"/>
      <c r="EG170" s="1588"/>
      <c r="EH170" s="1588"/>
      <c r="EI170" s="1588"/>
      <c r="EJ170" s="1588"/>
      <c r="EK170" s="1588"/>
      <c r="EL170" s="1588"/>
      <c r="EM170" s="1588"/>
      <c r="EN170" s="1588"/>
      <c r="EO170" s="1588"/>
      <c r="EP170" s="1588"/>
      <c r="EQ170" s="1588"/>
      <c r="ER170" s="1588"/>
      <c r="ES170" s="1588"/>
      <c r="ET170" s="1588"/>
      <c r="EU170" s="1588"/>
      <c r="EV170" s="1588"/>
      <c r="EW170" s="1588"/>
      <c r="EX170" s="1588"/>
      <c r="EY170" s="1588"/>
      <c r="EZ170" s="1588"/>
      <c r="FA170" s="1588"/>
      <c r="FB170" s="1588"/>
      <c r="FC170" s="1588"/>
      <c r="FD170" s="1588"/>
      <c r="FE170" s="1588"/>
      <c r="FF170" s="1588"/>
      <c r="FG170" s="1588"/>
      <c r="FH170" s="1588"/>
      <c r="FI170" s="1588"/>
      <c r="FJ170" s="1588"/>
      <c r="FK170" s="1588"/>
      <c r="FL170" s="1588"/>
      <c r="FM170" s="1588"/>
      <c r="FN170" s="1588"/>
      <c r="FO170" s="1588"/>
      <c r="FP170" s="1588"/>
      <c r="FQ170" s="1588"/>
      <c r="FR170" s="1588"/>
      <c r="FS170" s="1588"/>
      <c r="FT170" s="1588"/>
      <c r="FU170" s="1588"/>
      <c r="FV170" s="1588"/>
      <c r="FW170" s="1588"/>
      <c r="FX170" s="1588"/>
      <c r="FY170" s="1588"/>
      <c r="FZ170" s="1588"/>
      <c r="GA170" s="1588"/>
      <c r="GB170" s="1588"/>
      <c r="GC170" s="1588"/>
      <c r="GD170" s="1588"/>
    </row>
    <row r="171" ht="15.75" hidden="1" customHeight="1">
      <c r="A171" s="101">
        <v>18.0</v>
      </c>
      <c r="B171" s="54" t="s">
        <v>2443</v>
      </c>
      <c r="C171" s="101" t="s">
        <v>8</v>
      </c>
      <c r="D171" s="1396" t="s">
        <v>2438</v>
      </c>
      <c r="E171" s="103" t="s">
        <v>539</v>
      </c>
      <c r="F171" s="1396" t="s">
        <v>9</v>
      </c>
      <c r="G171" s="1396" t="s">
        <v>2438</v>
      </c>
      <c r="H171" s="247" t="s">
        <v>185</v>
      </c>
      <c r="I171" s="1396" t="s">
        <v>2439</v>
      </c>
      <c r="J171" s="1396" t="s">
        <v>2440</v>
      </c>
      <c r="K171" s="1845">
        <v>7500.0</v>
      </c>
      <c r="L171" s="222">
        <v>7854.676</v>
      </c>
      <c r="M171" s="1868" t="s">
        <v>1815</v>
      </c>
      <c r="N171" s="103" t="s">
        <v>93</v>
      </c>
      <c r="O171" s="54"/>
      <c r="P171" s="1847">
        <v>45451.0</v>
      </c>
      <c r="Q171" s="105" t="s">
        <v>2940</v>
      </c>
      <c r="R171" s="103" t="s">
        <v>96</v>
      </c>
      <c r="S171" s="103" t="s">
        <v>2438</v>
      </c>
      <c r="T171" s="103" t="s">
        <v>2989</v>
      </c>
      <c r="U171" s="54" t="s">
        <v>883</v>
      </c>
      <c r="V171" s="101" t="s">
        <v>96</v>
      </c>
      <c r="W171" s="101" t="s">
        <v>96</v>
      </c>
      <c r="X171" s="101" t="s">
        <v>96</v>
      </c>
      <c r="Y171" s="101"/>
      <c r="Z171" s="101"/>
      <c r="AA171" s="1410"/>
      <c r="AB171" s="1410"/>
      <c r="AC171" s="100" t="s">
        <v>2438</v>
      </c>
      <c r="AD171" s="360" t="s">
        <v>192</v>
      </c>
      <c r="AE171" s="1404" t="s">
        <v>96</v>
      </c>
      <c r="AF171" s="1404" t="s">
        <v>96</v>
      </c>
      <c r="AG171" s="1404" t="s">
        <v>96</v>
      </c>
      <c r="AH171" s="1404" t="s">
        <v>96</v>
      </c>
      <c r="AI171" s="1404" t="s">
        <v>96</v>
      </c>
      <c r="AJ171" s="1404" t="s">
        <v>96</v>
      </c>
      <c r="AK171" s="1869"/>
      <c r="AL171" s="1848" t="s">
        <v>2944</v>
      </c>
      <c r="AM171" s="1848" t="s">
        <v>2944</v>
      </c>
      <c r="AN171" s="1777" t="str">
        <f t="shared" si="325"/>
        <v>#VALUE!</v>
      </c>
      <c r="AO171" s="1778" t="s">
        <v>2944</v>
      </c>
      <c r="AP171" s="1778" t="s">
        <v>2944</v>
      </c>
      <c r="AQ171" s="1396" t="s">
        <v>185</v>
      </c>
      <c r="AR171" s="1616"/>
      <c r="AS171" s="1616"/>
      <c r="AT171" s="1616"/>
      <c r="AU171" s="1529"/>
      <c r="AV171" s="1475"/>
      <c r="AW171" s="1616"/>
      <c r="AX171" s="1615"/>
      <c r="AY171" s="1795"/>
      <c r="AZ171" s="1619"/>
      <c r="BA171" s="1623"/>
      <c r="BB171" s="1780"/>
      <c r="BC171" s="1780"/>
      <c r="BD171" s="1780"/>
      <c r="BE171" s="1780"/>
      <c r="BF171" s="1850"/>
      <c r="BG171" s="1626"/>
      <c r="BH171" s="1780"/>
      <c r="BI171" s="1626"/>
      <c r="BJ171" s="1626"/>
      <c r="BK171" s="1850"/>
      <c r="BL171" s="1626"/>
      <c r="BM171" s="1619"/>
      <c r="BN171" s="1619"/>
      <c r="BO171" s="1619"/>
      <c r="BP171" s="1619"/>
      <c r="BQ171" s="1619"/>
      <c r="BR171" s="1619"/>
      <c r="BS171" s="1619"/>
      <c r="BT171" s="1619"/>
      <c r="BU171" s="1619"/>
      <c r="BV171" s="1619"/>
      <c r="BW171" s="1619"/>
      <c r="BX171" s="1619"/>
      <c r="BY171" s="1619"/>
      <c r="BZ171" s="1619"/>
      <c r="CA171" s="1619"/>
      <c r="CB171" s="1619"/>
      <c r="CC171" s="103"/>
      <c r="CD171" s="103"/>
      <c r="CE171" s="1529"/>
      <c r="CF171" s="103" t="s">
        <v>189</v>
      </c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588"/>
      <c r="DB171" s="1588"/>
      <c r="DC171" s="1588"/>
      <c r="DD171" s="1588"/>
      <c r="DE171" s="1588"/>
      <c r="DF171" s="1588"/>
      <c r="DG171" s="1588"/>
      <c r="DH171" s="1588"/>
      <c r="DI171" s="1588"/>
      <c r="DJ171" s="1588"/>
      <c r="DK171" s="1588"/>
      <c r="DL171" s="1588"/>
      <c r="DM171" s="1588"/>
      <c r="DN171" s="1588"/>
      <c r="DO171" s="1588"/>
      <c r="DP171" s="1588"/>
      <c r="DQ171" s="1588"/>
      <c r="DR171" s="1588"/>
      <c r="DS171" s="1588"/>
      <c r="DT171" s="1588"/>
      <c r="DU171" s="1588"/>
      <c r="DV171" s="1588"/>
      <c r="DW171" s="1588"/>
      <c r="DX171" s="1588"/>
      <c r="DY171" s="1588"/>
      <c r="DZ171" s="1588"/>
      <c r="EA171" s="1588"/>
      <c r="EB171" s="1588"/>
      <c r="EC171" s="1588"/>
      <c r="ED171" s="1588"/>
      <c r="EE171" s="1588"/>
      <c r="EF171" s="1588"/>
      <c r="EG171" s="1588"/>
      <c r="EH171" s="1588"/>
      <c r="EI171" s="1588"/>
      <c r="EJ171" s="1588"/>
      <c r="EK171" s="1588"/>
      <c r="EL171" s="1588"/>
      <c r="EM171" s="1588"/>
      <c r="EN171" s="1588"/>
      <c r="EO171" s="1588"/>
      <c r="EP171" s="1588"/>
      <c r="EQ171" s="1588"/>
      <c r="ER171" s="1588"/>
      <c r="ES171" s="1588"/>
      <c r="ET171" s="1588"/>
      <c r="EU171" s="1588"/>
      <c r="EV171" s="1588"/>
      <c r="EW171" s="1588"/>
      <c r="EX171" s="1588"/>
      <c r="EY171" s="1588"/>
      <c r="EZ171" s="1588"/>
      <c r="FA171" s="1588"/>
      <c r="FB171" s="1588"/>
      <c r="FC171" s="1588"/>
      <c r="FD171" s="1588"/>
      <c r="FE171" s="1588"/>
      <c r="FF171" s="1588"/>
      <c r="FG171" s="1588"/>
      <c r="FH171" s="1588"/>
      <c r="FI171" s="1588"/>
      <c r="FJ171" s="1588"/>
      <c r="FK171" s="1588"/>
      <c r="FL171" s="1588"/>
      <c r="FM171" s="1588"/>
      <c r="FN171" s="1588"/>
      <c r="FO171" s="1588"/>
      <c r="FP171" s="1588"/>
      <c r="FQ171" s="1588"/>
      <c r="FR171" s="1588"/>
      <c r="FS171" s="1588"/>
      <c r="FT171" s="1588"/>
      <c r="FU171" s="1588"/>
      <c r="FV171" s="1588"/>
      <c r="FW171" s="1588"/>
      <c r="FX171" s="1588"/>
      <c r="FY171" s="1588"/>
      <c r="FZ171" s="1588"/>
      <c r="GA171" s="1588"/>
      <c r="GB171" s="1588"/>
      <c r="GC171" s="1588"/>
      <c r="GD171" s="1588"/>
    </row>
    <row r="172" ht="15.75" hidden="1" customHeight="1">
      <c r="A172" s="101">
        <v>19.0</v>
      </c>
      <c r="B172" s="54" t="s">
        <v>2443</v>
      </c>
      <c r="C172" s="101" t="s">
        <v>8</v>
      </c>
      <c r="D172" s="1396" t="s">
        <v>2438</v>
      </c>
      <c r="E172" s="103" t="s">
        <v>539</v>
      </c>
      <c r="F172" s="1396" t="s">
        <v>9</v>
      </c>
      <c r="G172" s="1396" t="s">
        <v>2438</v>
      </c>
      <c r="H172" s="247" t="s">
        <v>185</v>
      </c>
      <c r="I172" s="1396" t="s">
        <v>2439</v>
      </c>
      <c r="J172" s="1396" t="s">
        <v>2441</v>
      </c>
      <c r="K172" s="1845">
        <v>7500.0</v>
      </c>
      <c r="L172" s="222">
        <v>7549.611</v>
      </c>
      <c r="M172" s="1868" t="s">
        <v>1815</v>
      </c>
      <c r="N172" s="103" t="s">
        <v>93</v>
      </c>
      <c r="O172" s="54"/>
      <c r="P172" s="1847">
        <v>45469.0</v>
      </c>
      <c r="Q172" s="105" t="s">
        <v>2940</v>
      </c>
      <c r="R172" s="103" t="s">
        <v>96</v>
      </c>
      <c r="S172" s="103" t="s">
        <v>2438</v>
      </c>
      <c r="T172" s="103" t="s">
        <v>2989</v>
      </c>
      <c r="U172" s="54" t="s">
        <v>883</v>
      </c>
      <c r="V172" s="101" t="s">
        <v>96</v>
      </c>
      <c r="W172" s="101" t="s">
        <v>96</v>
      </c>
      <c r="X172" s="101" t="s">
        <v>96</v>
      </c>
      <c r="Y172" s="101"/>
      <c r="Z172" s="101"/>
      <c r="AA172" s="1410"/>
      <c r="AB172" s="1410"/>
      <c r="AC172" s="100" t="s">
        <v>2438</v>
      </c>
      <c r="AD172" s="360" t="s">
        <v>192</v>
      </c>
      <c r="AE172" s="1404" t="s">
        <v>96</v>
      </c>
      <c r="AF172" s="1404" t="s">
        <v>96</v>
      </c>
      <c r="AG172" s="1404" t="s">
        <v>96</v>
      </c>
      <c r="AH172" s="1404" t="s">
        <v>96</v>
      </c>
      <c r="AI172" s="1404" t="s">
        <v>96</v>
      </c>
      <c r="AJ172" s="1404" t="s">
        <v>96</v>
      </c>
      <c r="AK172" s="1869"/>
      <c r="AL172" s="1848" t="s">
        <v>2944</v>
      </c>
      <c r="AM172" s="1848" t="s">
        <v>2944</v>
      </c>
      <c r="AN172" s="1777" t="str">
        <f t="shared" si="325"/>
        <v>#VALUE!</v>
      </c>
      <c r="AO172" s="1778" t="s">
        <v>2944</v>
      </c>
      <c r="AP172" s="1778" t="s">
        <v>2944</v>
      </c>
      <c r="AQ172" s="1396" t="s">
        <v>185</v>
      </c>
      <c r="AR172" s="1616"/>
      <c r="AS172" s="1616"/>
      <c r="AT172" s="1616"/>
      <c r="AU172" s="1529"/>
      <c r="AV172" s="1475"/>
      <c r="AW172" s="1616"/>
      <c r="AX172" s="1615"/>
      <c r="AY172" s="1795"/>
      <c r="AZ172" s="1619"/>
      <c r="BA172" s="1623"/>
      <c r="BB172" s="1780"/>
      <c r="BC172" s="1780"/>
      <c r="BD172" s="1780"/>
      <c r="BE172" s="1780"/>
      <c r="BF172" s="1850"/>
      <c r="BG172" s="1626"/>
      <c r="BH172" s="1780"/>
      <c r="BI172" s="1626"/>
      <c r="BJ172" s="1626"/>
      <c r="BK172" s="1850"/>
      <c r="BL172" s="1626"/>
      <c r="BM172" s="1619"/>
      <c r="BN172" s="1619"/>
      <c r="BO172" s="1619"/>
      <c r="BP172" s="1619"/>
      <c r="BQ172" s="1619"/>
      <c r="BR172" s="1619"/>
      <c r="BS172" s="1619"/>
      <c r="BT172" s="1619"/>
      <c r="BU172" s="1619"/>
      <c r="BV172" s="1619"/>
      <c r="BW172" s="1619"/>
      <c r="BX172" s="1619"/>
      <c r="BY172" s="1619"/>
      <c r="BZ172" s="1619"/>
      <c r="CA172" s="1619"/>
      <c r="CB172" s="1619"/>
      <c r="CC172" s="103"/>
      <c r="CD172" s="103"/>
      <c r="CE172" s="1529"/>
      <c r="CF172" s="103" t="s">
        <v>189</v>
      </c>
      <c r="CG172" s="103"/>
      <c r="CH172" s="103"/>
      <c r="CI172" s="103"/>
      <c r="CJ172" s="103"/>
      <c r="CK172" s="103"/>
      <c r="CL172" s="103"/>
      <c r="CM172" s="103"/>
      <c r="CN172" s="103"/>
      <c r="CO172" s="103"/>
      <c r="CP172" s="103"/>
      <c r="CQ172" s="103"/>
      <c r="CR172" s="103"/>
      <c r="CS172" s="103"/>
      <c r="CT172" s="103"/>
      <c r="CU172" s="103"/>
      <c r="CV172" s="103"/>
      <c r="CW172" s="103"/>
      <c r="CX172" s="103"/>
      <c r="CY172" s="103"/>
      <c r="CZ172" s="103"/>
      <c r="DA172" s="1588"/>
      <c r="DB172" s="1588"/>
      <c r="DC172" s="1588"/>
      <c r="DD172" s="1588"/>
      <c r="DE172" s="1588"/>
      <c r="DF172" s="1588"/>
      <c r="DG172" s="1588"/>
      <c r="DH172" s="1588"/>
      <c r="DI172" s="1588"/>
      <c r="DJ172" s="1588"/>
      <c r="DK172" s="1588"/>
      <c r="DL172" s="1588"/>
      <c r="DM172" s="1588"/>
      <c r="DN172" s="1588"/>
      <c r="DO172" s="1588"/>
      <c r="DP172" s="1588"/>
      <c r="DQ172" s="1588"/>
      <c r="DR172" s="1588"/>
      <c r="DS172" s="1588"/>
      <c r="DT172" s="1588"/>
      <c r="DU172" s="1588"/>
      <c r="DV172" s="1588"/>
      <c r="DW172" s="1588"/>
      <c r="DX172" s="1588"/>
      <c r="DY172" s="1588"/>
      <c r="DZ172" s="1588"/>
      <c r="EA172" s="1588"/>
      <c r="EB172" s="1588"/>
      <c r="EC172" s="1588"/>
      <c r="ED172" s="1588"/>
      <c r="EE172" s="1588"/>
      <c r="EF172" s="1588"/>
      <c r="EG172" s="1588"/>
      <c r="EH172" s="1588"/>
      <c r="EI172" s="1588"/>
      <c r="EJ172" s="1588"/>
      <c r="EK172" s="1588"/>
      <c r="EL172" s="1588"/>
      <c r="EM172" s="1588"/>
      <c r="EN172" s="1588"/>
      <c r="EO172" s="1588"/>
      <c r="EP172" s="1588"/>
      <c r="EQ172" s="1588"/>
      <c r="ER172" s="1588"/>
      <c r="ES172" s="1588"/>
      <c r="ET172" s="1588"/>
      <c r="EU172" s="1588"/>
      <c r="EV172" s="1588"/>
      <c r="EW172" s="1588"/>
      <c r="EX172" s="1588"/>
      <c r="EY172" s="1588"/>
      <c r="EZ172" s="1588"/>
      <c r="FA172" s="1588"/>
      <c r="FB172" s="1588"/>
      <c r="FC172" s="1588"/>
      <c r="FD172" s="1588"/>
      <c r="FE172" s="1588"/>
      <c r="FF172" s="1588"/>
      <c r="FG172" s="1588"/>
      <c r="FH172" s="1588"/>
      <c r="FI172" s="1588"/>
      <c r="FJ172" s="1588"/>
      <c r="FK172" s="1588"/>
      <c r="FL172" s="1588"/>
      <c r="FM172" s="1588"/>
      <c r="FN172" s="1588"/>
      <c r="FO172" s="1588"/>
      <c r="FP172" s="1588"/>
      <c r="FQ172" s="1588"/>
      <c r="FR172" s="1588"/>
      <c r="FS172" s="1588"/>
      <c r="FT172" s="1588"/>
      <c r="FU172" s="1588"/>
      <c r="FV172" s="1588"/>
      <c r="FW172" s="1588"/>
      <c r="FX172" s="1588"/>
      <c r="FY172" s="1588"/>
      <c r="FZ172" s="1588"/>
      <c r="GA172" s="1588"/>
      <c r="GB172" s="1588"/>
      <c r="GC172" s="1588"/>
      <c r="GD172" s="1588"/>
    </row>
    <row r="173" ht="15.75" hidden="1" customHeight="1">
      <c r="A173" s="101">
        <v>20.0</v>
      </c>
      <c r="B173" s="54" t="s">
        <v>2443</v>
      </c>
      <c r="C173" s="101" t="s">
        <v>8</v>
      </c>
      <c r="D173" s="1396" t="s">
        <v>2438</v>
      </c>
      <c r="E173" s="103" t="s">
        <v>539</v>
      </c>
      <c r="F173" s="1396" t="s">
        <v>9</v>
      </c>
      <c r="G173" s="1396" t="s">
        <v>2438</v>
      </c>
      <c r="H173" s="247" t="s">
        <v>185</v>
      </c>
      <c r="I173" s="1396" t="s">
        <v>2439</v>
      </c>
      <c r="J173" s="1396" t="s">
        <v>2442</v>
      </c>
      <c r="K173" s="1845">
        <v>7500.0</v>
      </c>
      <c r="L173" s="222">
        <v>7850.186</v>
      </c>
      <c r="M173" s="1868" t="s">
        <v>1815</v>
      </c>
      <c r="N173" s="103" t="s">
        <v>93</v>
      </c>
      <c r="O173" s="54"/>
      <c r="P173" s="1847">
        <v>45490.0</v>
      </c>
      <c r="Q173" s="105" t="s">
        <v>2947</v>
      </c>
      <c r="R173" s="103" t="s">
        <v>96</v>
      </c>
      <c r="S173" s="103" t="s">
        <v>2438</v>
      </c>
      <c r="T173" s="103" t="s">
        <v>2989</v>
      </c>
      <c r="U173" s="54" t="s">
        <v>883</v>
      </c>
      <c r="V173" s="101" t="s">
        <v>96</v>
      </c>
      <c r="W173" s="101" t="s">
        <v>96</v>
      </c>
      <c r="X173" s="101" t="s">
        <v>96</v>
      </c>
      <c r="Y173" s="101"/>
      <c r="Z173" s="101"/>
      <c r="AA173" s="1410"/>
      <c r="AB173" s="1410"/>
      <c r="AC173" s="100" t="s">
        <v>2438</v>
      </c>
      <c r="AD173" s="360" t="s">
        <v>192</v>
      </c>
      <c r="AE173" s="1404" t="s">
        <v>96</v>
      </c>
      <c r="AF173" s="1404" t="s">
        <v>96</v>
      </c>
      <c r="AG173" s="1404" t="s">
        <v>96</v>
      </c>
      <c r="AH173" s="1404" t="s">
        <v>96</v>
      </c>
      <c r="AI173" s="1404" t="s">
        <v>96</v>
      </c>
      <c r="AJ173" s="1404" t="s">
        <v>96</v>
      </c>
      <c r="AK173" s="1869"/>
      <c r="AL173" s="1848" t="s">
        <v>2944</v>
      </c>
      <c r="AM173" s="1848" t="s">
        <v>2944</v>
      </c>
      <c r="AN173" s="1777" t="str">
        <f t="shared" si="325"/>
        <v>#VALUE!</v>
      </c>
      <c r="AO173" s="1778" t="s">
        <v>2944</v>
      </c>
      <c r="AP173" s="1778" t="s">
        <v>2944</v>
      </c>
      <c r="AQ173" s="1396" t="s">
        <v>185</v>
      </c>
      <c r="AR173" s="1616"/>
      <c r="AS173" s="1616"/>
      <c r="AT173" s="1616"/>
      <c r="AU173" s="1529"/>
      <c r="AV173" s="1475"/>
      <c r="AW173" s="1616"/>
      <c r="AX173" s="1615"/>
      <c r="AY173" s="1795"/>
      <c r="AZ173" s="1619"/>
      <c r="BA173" s="1623"/>
      <c r="BB173" s="1780"/>
      <c r="BC173" s="1780"/>
      <c r="BD173" s="1780"/>
      <c r="BE173" s="1780"/>
      <c r="BF173" s="1850"/>
      <c r="BG173" s="1626"/>
      <c r="BH173" s="1780"/>
      <c r="BI173" s="1626"/>
      <c r="BJ173" s="1626"/>
      <c r="BK173" s="1850"/>
      <c r="BL173" s="1626"/>
      <c r="BM173" s="1619"/>
      <c r="BN173" s="1619"/>
      <c r="BO173" s="1619"/>
      <c r="BP173" s="1619"/>
      <c r="BQ173" s="1619"/>
      <c r="BR173" s="1619"/>
      <c r="BS173" s="1619"/>
      <c r="BT173" s="1619"/>
      <c r="BU173" s="1619"/>
      <c r="BV173" s="1619"/>
      <c r="BW173" s="1619"/>
      <c r="BX173" s="1619"/>
      <c r="BY173" s="1619"/>
      <c r="BZ173" s="1619"/>
      <c r="CA173" s="1619"/>
      <c r="CB173" s="1619"/>
      <c r="CC173" s="103"/>
      <c r="CD173" s="103"/>
      <c r="CE173" s="1529"/>
      <c r="CF173" s="103" t="s">
        <v>189</v>
      </c>
      <c r="CG173" s="103"/>
      <c r="CH173" s="103"/>
      <c r="CI173" s="103"/>
      <c r="CJ173" s="103"/>
      <c r="CK173" s="103"/>
      <c r="CL173" s="103"/>
      <c r="CM173" s="103"/>
      <c r="CN173" s="103"/>
      <c r="CO173" s="103"/>
      <c r="CP173" s="103"/>
      <c r="CQ173" s="103"/>
      <c r="CR173" s="103"/>
      <c r="CS173" s="103"/>
      <c r="CT173" s="103"/>
      <c r="CU173" s="103"/>
      <c r="CV173" s="103"/>
      <c r="CW173" s="103"/>
      <c r="CX173" s="103"/>
      <c r="CY173" s="103"/>
      <c r="CZ173" s="103"/>
      <c r="DA173" s="1588"/>
      <c r="DB173" s="1588"/>
      <c r="DC173" s="1588"/>
      <c r="DD173" s="1588"/>
      <c r="DE173" s="1588"/>
      <c r="DF173" s="1588"/>
      <c r="DG173" s="1588"/>
      <c r="DH173" s="1588"/>
      <c r="DI173" s="1588"/>
      <c r="DJ173" s="1588"/>
      <c r="DK173" s="1588"/>
      <c r="DL173" s="1588"/>
      <c r="DM173" s="1588"/>
      <c r="DN173" s="1588"/>
      <c r="DO173" s="1588"/>
      <c r="DP173" s="1588"/>
      <c r="DQ173" s="1588"/>
      <c r="DR173" s="1588"/>
      <c r="DS173" s="1588"/>
      <c r="DT173" s="1588"/>
      <c r="DU173" s="1588"/>
      <c r="DV173" s="1588"/>
      <c r="DW173" s="1588"/>
      <c r="DX173" s="1588"/>
      <c r="DY173" s="1588"/>
      <c r="DZ173" s="1588"/>
      <c r="EA173" s="1588"/>
      <c r="EB173" s="1588"/>
      <c r="EC173" s="1588"/>
      <c r="ED173" s="1588"/>
      <c r="EE173" s="1588"/>
      <c r="EF173" s="1588"/>
      <c r="EG173" s="1588"/>
      <c r="EH173" s="1588"/>
      <c r="EI173" s="1588"/>
      <c r="EJ173" s="1588"/>
      <c r="EK173" s="1588"/>
      <c r="EL173" s="1588"/>
      <c r="EM173" s="1588"/>
      <c r="EN173" s="1588"/>
      <c r="EO173" s="1588"/>
      <c r="EP173" s="1588"/>
      <c r="EQ173" s="1588"/>
      <c r="ER173" s="1588"/>
      <c r="ES173" s="1588"/>
      <c r="ET173" s="1588"/>
      <c r="EU173" s="1588"/>
      <c r="EV173" s="1588"/>
      <c r="EW173" s="1588"/>
      <c r="EX173" s="1588"/>
      <c r="EY173" s="1588"/>
      <c r="EZ173" s="1588"/>
      <c r="FA173" s="1588"/>
      <c r="FB173" s="1588"/>
      <c r="FC173" s="1588"/>
      <c r="FD173" s="1588"/>
      <c r="FE173" s="1588"/>
      <c r="FF173" s="1588"/>
      <c r="FG173" s="1588"/>
      <c r="FH173" s="1588"/>
      <c r="FI173" s="1588"/>
      <c r="FJ173" s="1588"/>
      <c r="FK173" s="1588"/>
      <c r="FL173" s="1588"/>
      <c r="FM173" s="1588"/>
      <c r="FN173" s="1588"/>
      <c r="FO173" s="1588"/>
      <c r="FP173" s="1588"/>
      <c r="FQ173" s="1588"/>
      <c r="FR173" s="1588"/>
      <c r="FS173" s="1588"/>
      <c r="FT173" s="1588"/>
      <c r="FU173" s="1588"/>
      <c r="FV173" s="1588"/>
      <c r="FW173" s="1588"/>
      <c r="FX173" s="1588"/>
      <c r="FY173" s="1588"/>
      <c r="FZ173" s="1588"/>
      <c r="GA173" s="1588"/>
      <c r="GB173" s="1588"/>
      <c r="GC173" s="1588"/>
      <c r="GD173" s="1588"/>
    </row>
    <row r="174" ht="15.75" hidden="1" customHeight="1">
      <c r="A174" s="101">
        <v>21.0</v>
      </c>
      <c r="B174" s="54" t="s">
        <v>2443</v>
      </c>
      <c r="C174" s="101" t="s">
        <v>13</v>
      </c>
      <c r="D174" s="1396" t="s">
        <v>2444</v>
      </c>
      <c r="E174" s="1396" t="s">
        <v>2990</v>
      </c>
      <c r="F174" s="1396" t="s">
        <v>28</v>
      </c>
      <c r="G174" s="1396" t="s">
        <v>2446</v>
      </c>
      <c r="H174" s="1396" t="s">
        <v>2447</v>
      </c>
      <c r="I174" s="103" t="s">
        <v>2448</v>
      </c>
      <c r="J174" s="1396" t="s">
        <v>2449</v>
      </c>
      <c r="K174" s="1845">
        <v>8000.0</v>
      </c>
      <c r="L174" s="222">
        <v>8070.206</v>
      </c>
      <c r="M174" s="1868" t="s">
        <v>1815</v>
      </c>
      <c r="N174" s="103" t="s">
        <v>93</v>
      </c>
      <c r="O174" s="54"/>
      <c r="P174" s="1847">
        <v>45444.0</v>
      </c>
      <c r="Q174" s="1396" t="s">
        <v>2940</v>
      </c>
      <c r="R174" s="103" t="s">
        <v>2450</v>
      </c>
      <c r="S174" s="103" t="s">
        <v>2452</v>
      </c>
      <c r="T174" s="54" t="s">
        <v>2877</v>
      </c>
      <c r="U174" s="54" t="s">
        <v>883</v>
      </c>
      <c r="V174" s="103"/>
      <c r="W174" s="101" t="s">
        <v>884</v>
      </c>
      <c r="X174" s="103"/>
      <c r="Y174" s="101"/>
      <c r="Z174" s="101"/>
      <c r="AA174" s="1410"/>
      <c r="AB174" s="1410"/>
      <c r="AC174" s="100" t="s">
        <v>191</v>
      </c>
      <c r="AD174" s="360" t="s">
        <v>192</v>
      </c>
      <c r="AE174" s="1404">
        <v>1200500.0</v>
      </c>
      <c r="AF174" s="1404">
        <v>1200500.0</v>
      </c>
      <c r="AG174" s="1866">
        <v>0.5</v>
      </c>
      <c r="AH174" s="1866">
        <v>0.4</v>
      </c>
      <c r="AI174" s="1866">
        <v>0.1</v>
      </c>
      <c r="AJ174" s="1404" t="s">
        <v>96</v>
      </c>
      <c r="AK174" s="1869">
        <v>5.40225E9</v>
      </c>
      <c r="AL174" s="1848">
        <v>45439.0</v>
      </c>
      <c r="AM174" s="1848">
        <v>45444.0</v>
      </c>
      <c r="AN174" s="1777">
        <f t="shared" si="325"/>
        <v>5</v>
      </c>
      <c r="AO174" s="1778" t="str">
        <f t="shared" ref="AO174:AP174" si="342">INT(AM174-AL174)&amp;" hari "&amp;HOUR(MOD(AM174-AL174,1))&amp;" jam "&amp;MINUTE(MOD(AM174-AL174,1))&amp;" menit "&amp;SECOND(MOD(AM174-AL174,1))</f>
        <v>5 hari 0 jam 0 menit 0</v>
      </c>
      <c r="AP174" s="1778" t="str">
        <f t="shared" si="342"/>
        <v>-45439 hari 0 jam 0 menit 0</v>
      </c>
      <c r="AQ174" s="1396" t="s">
        <v>2451</v>
      </c>
      <c r="AR174" s="1623"/>
      <c r="AS174" s="1623"/>
      <c r="AT174" s="1623"/>
      <c r="AU174" s="1529">
        <v>255000.0</v>
      </c>
      <c r="AV174" s="1475"/>
      <c r="AW174" s="1623"/>
      <c r="AX174" s="1615"/>
      <c r="AY174" s="1795"/>
      <c r="AZ174" s="1619"/>
      <c r="BA174" s="1780">
        <v>45432.0</v>
      </c>
      <c r="BB174" s="1780">
        <v>45415.631944444445</v>
      </c>
      <c r="BC174" s="1780">
        <v>45415.631944444445</v>
      </c>
      <c r="BD174" s="1780">
        <v>45442.70486111111</v>
      </c>
      <c r="BE174" s="1780"/>
      <c r="BF174" s="1619"/>
      <c r="BG174" s="1619"/>
      <c r="BH174" s="1780"/>
      <c r="BI174" s="1619"/>
      <c r="BJ174" s="1619"/>
      <c r="BK174" s="1619"/>
      <c r="BL174" s="1619"/>
      <c r="BM174" s="1619"/>
      <c r="BN174" s="1619"/>
      <c r="BO174" s="1619"/>
      <c r="BP174" s="1619"/>
      <c r="BQ174" s="1619"/>
      <c r="BR174" s="1619"/>
      <c r="BS174" s="1619"/>
      <c r="BT174" s="1619"/>
      <c r="BU174" s="1619"/>
      <c r="BV174" s="1619"/>
      <c r="BW174" s="1619"/>
      <c r="BX174" s="1619"/>
      <c r="BY174" s="1619"/>
      <c r="BZ174" s="1619"/>
      <c r="CA174" s="1619"/>
      <c r="CB174" s="1619"/>
      <c r="CC174" s="103"/>
      <c r="CD174" s="103"/>
      <c r="CE174" s="1529"/>
      <c r="CF174" s="103" t="s">
        <v>2420</v>
      </c>
      <c r="CG174" s="103"/>
      <c r="CH174" s="103" t="s">
        <v>193</v>
      </c>
      <c r="CI174" s="103" t="s">
        <v>193</v>
      </c>
      <c r="CJ174" s="103" t="s">
        <v>193</v>
      </c>
      <c r="CK174" s="103" t="s">
        <v>193</v>
      </c>
      <c r="CL174" s="103" t="s">
        <v>193</v>
      </c>
      <c r="CM174" s="103"/>
      <c r="CN174" s="103"/>
      <c r="CO174" s="103" t="s">
        <v>193</v>
      </c>
      <c r="CP174" s="103" t="s">
        <v>193</v>
      </c>
      <c r="CQ174" s="103"/>
      <c r="CR174" s="103"/>
      <c r="CS174" s="103"/>
      <c r="CT174" s="103"/>
      <c r="CU174" s="103"/>
      <c r="CV174" s="103"/>
      <c r="CW174" s="103"/>
      <c r="CX174" s="103"/>
      <c r="CY174" s="103"/>
      <c r="CZ174" s="103"/>
      <c r="DA174" s="1588"/>
      <c r="DB174" s="1588"/>
      <c r="DC174" s="1588"/>
      <c r="DD174" s="1588"/>
      <c r="DE174" s="1588"/>
      <c r="DF174" s="1588"/>
      <c r="DG174" s="1588"/>
      <c r="DH174" s="1588"/>
      <c r="DI174" s="1588"/>
      <c r="DJ174" s="1588"/>
      <c r="DK174" s="1588"/>
      <c r="DL174" s="1588"/>
      <c r="DM174" s="1588"/>
      <c r="DN174" s="1588"/>
      <c r="DO174" s="1588"/>
      <c r="DP174" s="1588"/>
      <c r="DQ174" s="1588"/>
      <c r="DR174" s="1588"/>
      <c r="DS174" s="1588"/>
      <c r="DT174" s="1588"/>
      <c r="DU174" s="1588"/>
      <c r="DV174" s="1588"/>
      <c r="DW174" s="1588"/>
      <c r="DX174" s="1588"/>
      <c r="DY174" s="1588"/>
      <c r="DZ174" s="1588"/>
      <c r="EA174" s="1588"/>
      <c r="EB174" s="1588"/>
      <c r="EC174" s="1588"/>
      <c r="ED174" s="1588"/>
      <c r="EE174" s="1588"/>
      <c r="EF174" s="1588"/>
      <c r="EG174" s="1588"/>
      <c r="EH174" s="1588"/>
      <c r="EI174" s="1588"/>
      <c r="EJ174" s="1588"/>
      <c r="EK174" s="1588"/>
      <c r="EL174" s="1588"/>
      <c r="EM174" s="1588"/>
      <c r="EN174" s="1588"/>
      <c r="EO174" s="1588"/>
      <c r="EP174" s="1588"/>
      <c r="EQ174" s="1588"/>
      <c r="ER174" s="1588"/>
      <c r="ES174" s="1588"/>
      <c r="ET174" s="1588"/>
      <c r="EU174" s="1588"/>
      <c r="EV174" s="1588"/>
      <c r="EW174" s="1588"/>
      <c r="EX174" s="1588"/>
      <c r="EY174" s="1588"/>
      <c r="EZ174" s="1588"/>
      <c r="FA174" s="1588"/>
      <c r="FB174" s="1588"/>
      <c r="FC174" s="1588"/>
      <c r="FD174" s="1588"/>
      <c r="FE174" s="1588"/>
      <c r="FF174" s="1588"/>
      <c r="FG174" s="1588"/>
      <c r="FH174" s="1588"/>
      <c r="FI174" s="1588"/>
      <c r="FJ174" s="1588"/>
      <c r="FK174" s="1588"/>
      <c r="FL174" s="1588"/>
      <c r="FM174" s="1588"/>
      <c r="FN174" s="1588"/>
      <c r="FO174" s="1588"/>
      <c r="FP174" s="1588"/>
      <c r="FQ174" s="1588"/>
      <c r="FR174" s="1588"/>
      <c r="FS174" s="1588"/>
      <c r="FT174" s="1588"/>
      <c r="FU174" s="1588"/>
      <c r="FV174" s="1588"/>
      <c r="FW174" s="1588"/>
      <c r="FX174" s="1588"/>
      <c r="FY174" s="1588"/>
      <c r="FZ174" s="1588"/>
      <c r="GA174" s="1588"/>
      <c r="GB174" s="1588"/>
      <c r="GC174" s="1588"/>
      <c r="GD174" s="1588"/>
    </row>
    <row r="175" ht="15.75" hidden="1" customHeight="1">
      <c r="A175" s="101">
        <v>22.0</v>
      </c>
      <c r="B175" s="54" t="s">
        <v>2443</v>
      </c>
      <c r="C175" s="101" t="s">
        <v>13</v>
      </c>
      <c r="D175" s="1396" t="s">
        <v>2453</v>
      </c>
      <c r="E175" s="1396" t="s">
        <v>2922</v>
      </c>
      <c r="F175" s="1396" t="s">
        <v>2454</v>
      </c>
      <c r="G175" s="1396" t="s">
        <v>2455</v>
      </c>
      <c r="H175" s="1396" t="s">
        <v>2456</v>
      </c>
      <c r="I175" s="103" t="s">
        <v>2457</v>
      </c>
      <c r="J175" s="1396" t="s">
        <v>2458</v>
      </c>
      <c r="K175" s="1845">
        <v>7500.0</v>
      </c>
      <c r="L175" s="222">
        <v>7545.773</v>
      </c>
      <c r="M175" s="1868" t="s">
        <v>1815</v>
      </c>
      <c r="N175" s="103" t="s">
        <v>93</v>
      </c>
      <c r="O175" s="54"/>
      <c r="P175" s="1847">
        <v>45456.0</v>
      </c>
      <c r="Q175" s="1396" t="s">
        <v>2940</v>
      </c>
      <c r="R175" s="103" t="s">
        <v>2459</v>
      </c>
      <c r="S175" s="103" t="s">
        <v>2461</v>
      </c>
      <c r="T175" s="54" t="s">
        <v>2877</v>
      </c>
      <c r="U175" s="54" t="s">
        <v>883</v>
      </c>
      <c r="V175" s="103"/>
      <c r="W175" s="101" t="s">
        <v>884</v>
      </c>
      <c r="X175" s="103"/>
      <c r="Y175" s="101"/>
      <c r="Z175" s="101"/>
      <c r="AA175" s="1410"/>
      <c r="AB175" s="1410"/>
      <c r="AC175" s="100" t="s">
        <v>191</v>
      </c>
      <c r="AD175" s="360" t="s">
        <v>192</v>
      </c>
      <c r="AE175" s="1404">
        <v>960000.0</v>
      </c>
      <c r="AF175" s="1404">
        <v>960000.0</v>
      </c>
      <c r="AG175" s="1404" t="s">
        <v>2878</v>
      </c>
      <c r="AH175" s="1866">
        <v>0.9</v>
      </c>
      <c r="AI175" s="1866">
        <v>0.1</v>
      </c>
      <c r="AJ175" s="1404" t="s">
        <v>96</v>
      </c>
      <c r="AK175" s="1869">
        <v>1.0E9</v>
      </c>
      <c r="AL175" s="1848">
        <v>45433.0</v>
      </c>
      <c r="AM175" s="1848">
        <v>45456.0</v>
      </c>
      <c r="AN175" s="1777">
        <f t="shared" si="325"/>
        <v>23</v>
      </c>
      <c r="AO175" s="1778" t="str">
        <f t="shared" ref="AO175:AP175" si="343">INT(AM175-AL175)&amp;" hari "&amp;HOUR(MOD(AM175-AL175,1))&amp;" jam "&amp;MINUTE(MOD(AM175-AL175,1))&amp;" menit "&amp;SECOND(MOD(AM175-AL175,1))</f>
        <v>23 hari 0 jam 0 menit 0</v>
      </c>
      <c r="AP175" s="1778" t="str">
        <f t="shared" si="343"/>
        <v>-45433 hari 0 jam 0 menit 0</v>
      </c>
      <c r="AQ175" s="1396" t="s">
        <v>2460</v>
      </c>
      <c r="AR175" s="1625"/>
      <c r="AS175" s="1625"/>
      <c r="AT175" s="1625"/>
      <c r="AU175" s="1529">
        <v>205000.0</v>
      </c>
      <c r="AV175" s="101" t="s">
        <v>194</v>
      </c>
      <c r="AW175" s="1871">
        <v>3.0E7</v>
      </c>
      <c r="AX175" s="1615"/>
      <c r="AY175" s="1795"/>
      <c r="AZ175" s="1619"/>
      <c r="BA175" s="1780">
        <v>45441.0</v>
      </c>
      <c r="BB175" s="1780">
        <v>45448.3125</v>
      </c>
      <c r="BC175" s="1780"/>
      <c r="BD175" s="1780"/>
      <c r="BE175" s="1780"/>
      <c r="BF175" s="1619"/>
      <c r="BG175" s="1619"/>
      <c r="BH175" s="1780"/>
      <c r="BI175" s="1619"/>
      <c r="BJ175" s="1619"/>
      <c r="BK175" s="1619"/>
      <c r="BL175" s="1619"/>
      <c r="BM175" s="1619"/>
      <c r="BN175" s="1619"/>
      <c r="BO175" s="1619"/>
      <c r="BP175" s="1619"/>
      <c r="BQ175" s="1619"/>
      <c r="BR175" s="1619"/>
      <c r="BS175" s="1619"/>
      <c r="BT175" s="1619"/>
      <c r="BU175" s="1619">
        <v>13.35</v>
      </c>
      <c r="BV175" s="255">
        <f>BU175*AW175</f>
        <v>400500000</v>
      </c>
      <c r="BW175" s="1619" t="s">
        <v>2991</v>
      </c>
      <c r="BX175" s="1619" t="s">
        <v>2992</v>
      </c>
      <c r="BY175" s="274" t="s">
        <v>718</v>
      </c>
      <c r="BZ175" s="1619"/>
      <c r="CA175" s="1619"/>
      <c r="CB175" s="1619"/>
      <c r="CC175" s="103"/>
      <c r="CD175" s="103"/>
      <c r="CE175" s="1529"/>
      <c r="CF175" s="103" t="s">
        <v>2420</v>
      </c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588"/>
      <c r="DB175" s="1588"/>
      <c r="DC175" s="1588"/>
      <c r="DD175" s="1588"/>
      <c r="DE175" s="1588"/>
      <c r="DF175" s="1588"/>
      <c r="DG175" s="1588"/>
      <c r="DH175" s="1588"/>
      <c r="DI175" s="1588"/>
      <c r="DJ175" s="1588"/>
      <c r="DK175" s="1588"/>
      <c r="DL175" s="1588"/>
      <c r="DM175" s="1588"/>
      <c r="DN175" s="1588"/>
      <c r="DO175" s="1588"/>
      <c r="DP175" s="1588"/>
      <c r="DQ175" s="1588"/>
      <c r="DR175" s="1588"/>
      <c r="DS175" s="1588"/>
      <c r="DT175" s="1588"/>
      <c r="DU175" s="1588"/>
      <c r="DV175" s="1588"/>
      <c r="DW175" s="1588"/>
      <c r="DX175" s="1588"/>
      <c r="DY175" s="1588"/>
      <c r="DZ175" s="1588"/>
      <c r="EA175" s="1588"/>
      <c r="EB175" s="1588"/>
      <c r="EC175" s="1588"/>
      <c r="ED175" s="1588"/>
      <c r="EE175" s="1588"/>
      <c r="EF175" s="1588"/>
      <c r="EG175" s="1588"/>
      <c r="EH175" s="1588"/>
      <c r="EI175" s="1588"/>
      <c r="EJ175" s="1588"/>
      <c r="EK175" s="1588"/>
      <c r="EL175" s="1588"/>
      <c r="EM175" s="1588"/>
      <c r="EN175" s="1588"/>
      <c r="EO175" s="1588"/>
      <c r="EP175" s="1588"/>
      <c r="EQ175" s="1588"/>
      <c r="ER175" s="1588"/>
      <c r="ES175" s="1588"/>
      <c r="ET175" s="1588"/>
      <c r="EU175" s="1588"/>
      <c r="EV175" s="1588"/>
      <c r="EW175" s="1588"/>
      <c r="EX175" s="1588"/>
      <c r="EY175" s="1588"/>
      <c r="EZ175" s="1588"/>
      <c r="FA175" s="1588"/>
      <c r="FB175" s="1588"/>
      <c r="FC175" s="1588"/>
      <c r="FD175" s="1588"/>
      <c r="FE175" s="1588"/>
      <c r="FF175" s="1588"/>
      <c r="FG175" s="1588"/>
      <c r="FH175" s="1588"/>
      <c r="FI175" s="1588"/>
      <c r="FJ175" s="1588"/>
      <c r="FK175" s="1588"/>
      <c r="FL175" s="1588"/>
      <c r="FM175" s="1588"/>
      <c r="FN175" s="1588"/>
      <c r="FO175" s="1588"/>
      <c r="FP175" s="1588"/>
      <c r="FQ175" s="1588"/>
      <c r="FR175" s="1588"/>
      <c r="FS175" s="1588"/>
      <c r="FT175" s="1588"/>
      <c r="FU175" s="1588"/>
      <c r="FV175" s="1588"/>
      <c r="FW175" s="1588"/>
      <c r="FX175" s="1588"/>
      <c r="FY175" s="1588"/>
      <c r="FZ175" s="1588"/>
      <c r="GA175" s="1588"/>
      <c r="GB175" s="1588"/>
      <c r="GC175" s="1588"/>
      <c r="GD175" s="1588"/>
    </row>
    <row r="176" ht="15.75" hidden="1" customHeight="1">
      <c r="A176" s="101">
        <v>23.0</v>
      </c>
      <c r="B176" s="54" t="s">
        <v>2443</v>
      </c>
      <c r="C176" s="101" t="s">
        <v>6</v>
      </c>
      <c r="D176" s="1396" t="s">
        <v>2462</v>
      </c>
      <c r="E176" s="103" t="s">
        <v>1768</v>
      </c>
      <c r="F176" s="1396" t="s">
        <v>1474</v>
      </c>
      <c r="G176" s="1396" t="s">
        <v>330</v>
      </c>
      <c r="H176" s="1396" t="s">
        <v>2463</v>
      </c>
      <c r="I176" s="1396" t="s">
        <v>2464</v>
      </c>
      <c r="J176" s="1396" t="s">
        <v>2465</v>
      </c>
      <c r="K176" s="1845">
        <v>53000.0</v>
      </c>
      <c r="L176" s="1845">
        <v>53000.0</v>
      </c>
      <c r="M176" s="1868" t="s">
        <v>1815</v>
      </c>
      <c r="N176" s="103" t="s">
        <v>93</v>
      </c>
      <c r="O176" s="54"/>
      <c r="P176" s="1847">
        <v>45461.0</v>
      </c>
      <c r="Q176" s="1396" t="s">
        <v>2940</v>
      </c>
      <c r="R176" s="103" t="s">
        <v>1825</v>
      </c>
      <c r="S176" s="103" t="s">
        <v>1521</v>
      </c>
      <c r="T176" s="1448" t="s">
        <v>817</v>
      </c>
      <c r="U176" s="54" t="s">
        <v>883</v>
      </c>
      <c r="V176" s="54" t="s">
        <v>883</v>
      </c>
      <c r="W176" s="54" t="s">
        <v>884</v>
      </c>
      <c r="X176" s="1545" t="s">
        <v>142</v>
      </c>
      <c r="Y176" s="101"/>
      <c r="Z176" s="54" t="s">
        <v>883</v>
      </c>
      <c r="AA176" s="54" t="s">
        <v>883</v>
      </c>
      <c r="AB176" s="1410"/>
      <c r="AC176" s="100" t="s">
        <v>957</v>
      </c>
      <c r="AD176" s="360" t="s">
        <v>192</v>
      </c>
      <c r="AE176" s="1404">
        <v>742118.0</v>
      </c>
      <c r="AF176" s="1404">
        <v>732507.0</v>
      </c>
      <c r="AG176" s="1866">
        <v>0.7</v>
      </c>
      <c r="AH176" s="1866">
        <v>0.3</v>
      </c>
      <c r="AI176" s="1404" t="s">
        <v>96</v>
      </c>
      <c r="AJ176" s="1404" t="s">
        <v>96</v>
      </c>
      <c r="AK176" s="1869">
        <v>2.76057761E10</v>
      </c>
      <c r="AL176" s="1848">
        <v>45457.0</v>
      </c>
      <c r="AM176" s="1848">
        <v>45461.0</v>
      </c>
      <c r="AN176" s="1777">
        <f t="shared" si="325"/>
        <v>4</v>
      </c>
      <c r="AO176" s="1778" t="str">
        <f t="shared" ref="AO176:AP176" si="344">INT(AM176-AL176)&amp;" hari "&amp;HOUR(MOD(AM176-AL176,1))&amp;" jam "&amp;MINUTE(MOD(AM176-AL176,1))&amp;" menit "&amp;SECOND(MOD(AM176-AL176,1))</f>
        <v>4 hari 0 jam 0 menit 0</v>
      </c>
      <c r="AP176" s="1778" t="str">
        <f t="shared" si="344"/>
        <v>-45457 hari 0 jam 0 menit 0</v>
      </c>
      <c r="AQ176" s="1396"/>
      <c r="AR176" s="1623"/>
      <c r="AS176" s="1623"/>
      <c r="AT176" s="1623"/>
      <c r="AU176" s="1529"/>
      <c r="AV176" s="1475"/>
      <c r="AW176" s="1623"/>
      <c r="AX176" s="1615"/>
      <c r="AY176" s="1795"/>
      <c r="AZ176" s="1619"/>
      <c r="BA176" s="1780">
        <v>45439.0</v>
      </c>
      <c r="BB176" s="1780"/>
      <c r="BC176" s="1780"/>
      <c r="BD176" s="1780"/>
      <c r="BE176" s="1780"/>
      <c r="BF176" s="1619"/>
      <c r="BG176" s="1619"/>
      <c r="BH176" s="1780"/>
      <c r="BI176" s="1619"/>
      <c r="BJ176" s="1619"/>
      <c r="BK176" s="1619"/>
      <c r="BL176" s="1619"/>
      <c r="BM176" s="1619"/>
      <c r="BN176" s="1619"/>
      <c r="BO176" s="1619"/>
      <c r="BP176" s="1619"/>
      <c r="BQ176" s="1619"/>
      <c r="BR176" s="1619"/>
      <c r="BS176" s="1619"/>
      <c r="BT176" s="1619"/>
      <c r="BU176" s="1619"/>
      <c r="BV176" s="1619"/>
      <c r="BW176" s="1619"/>
      <c r="BX176" s="1619"/>
      <c r="BY176" s="1619"/>
      <c r="BZ176" s="1619"/>
      <c r="CA176" s="1619"/>
      <c r="CB176" s="1619"/>
      <c r="CC176" s="103"/>
      <c r="CD176" s="103"/>
      <c r="CE176" s="1529"/>
      <c r="CF176" s="1626" t="s">
        <v>334</v>
      </c>
      <c r="CG176" s="103"/>
      <c r="CH176" s="103"/>
      <c r="CI176" s="103"/>
      <c r="CJ176" s="103"/>
      <c r="CK176" s="103"/>
      <c r="CL176" s="103"/>
      <c r="CM176" s="103"/>
      <c r="CN176" s="103"/>
      <c r="CO176" s="103"/>
      <c r="CP176" s="103"/>
      <c r="CQ176" s="103"/>
      <c r="CR176" s="103"/>
      <c r="CS176" s="103"/>
      <c r="CT176" s="103"/>
      <c r="CU176" s="103"/>
      <c r="CV176" s="103"/>
      <c r="CW176" s="103"/>
      <c r="CX176" s="103"/>
      <c r="CY176" s="103"/>
      <c r="CZ176" s="103"/>
      <c r="DA176" s="1588"/>
      <c r="DB176" s="1588"/>
      <c r="DC176" s="1588"/>
      <c r="DD176" s="1588"/>
      <c r="DE176" s="1588"/>
      <c r="DF176" s="1588"/>
      <c r="DG176" s="1588"/>
      <c r="DH176" s="1588"/>
      <c r="DI176" s="1588"/>
      <c r="DJ176" s="1588"/>
      <c r="DK176" s="1588"/>
      <c r="DL176" s="1588"/>
      <c r="DM176" s="1588"/>
      <c r="DN176" s="1588"/>
      <c r="DO176" s="1588"/>
      <c r="DP176" s="1588"/>
      <c r="DQ176" s="1588"/>
      <c r="DR176" s="1588"/>
      <c r="DS176" s="1588"/>
      <c r="DT176" s="1588"/>
      <c r="DU176" s="1588"/>
      <c r="DV176" s="1588"/>
      <c r="DW176" s="1588"/>
      <c r="DX176" s="1588"/>
      <c r="DY176" s="1588"/>
      <c r="DZ176" s="1588"/>
      <c r="EA176" s="1588"/>
      <c r="EB176" s="1588"/>
      <c r="EC176" s="1588"/>
      <c r="ED176" s="1588"/>
      <c r="EE176" s="1588"/>
      <c r="EF176" s="1588"/>
      <c r="EG176" s="1588"/>
      <c r="EH176" s="1588"/>
      <c r="EI176" s="1588"/>
      <c r="EJ176" s="1588"/>
      <c r="EK176" s="1588"/>
      <c r="EL176" s="1588"/>
      <c r="EM176" s="1588"/>
      <c r="EN176" s="1588"/>
      <c r="EO176" s="1588"/>
      <c r="EP176" s="1588"/>
      <c r="EQ176" s="1588"/>
      <c r="ER176" s="1588"/>
      <c r="ES176" s="1588"/>
      <c r="ET176" s="1588"/>
      <c r="EU176" s="1588"/>
      <c r="EV176" s="1588"/>
      <c r="EW176" s="1588"/>
      <c r="EX176" s="1588"/>
      <c r="EY176" s="1588"/>
      <c r="EZ176" s="1588"/>
      <c r="FA176" s="1588"/>
      <c r="FB176" s="1588"/>
      <c r="FC176" s="1588"/>
      <c r="FD176" s="1588"/>
      <c r="FE176" s="1588"/>
      <c r="FF176" s="1588"/>
      <c r="FG176" s="1588"/>
      <c r="FH176" s="1588"/>
      <c r="FI176" s="1588"/>
      <c r="FJ176" s="1588"/>
      <c r="FK176" s="1588"/>
      <c r="FL176" s="1588"/>
      <c r="FM176" s="1588"/>
      <c r="FN176" s="1588"/>
      <c r="FO176" s="1588"/>
      <c r="FP176" s="1588"/>
      <c r="FQ176" s="1588"/>
      <c r="FR176" s="1588"/>
      <c r="FS176" s="1588"/>
      <c r="FT176" s="1588"/>
      <c r="FU176" s="1588"/>
      <c r="FV176" s="1588"/>
      <c r="FW176" s="1588"/>
      <c r="FX176" s="1588"/>
      <c r="FY176" s="1588"/>
      <c r="FZ176" s="1588"/>
      <c r="GA176" s="1588"/>
      <c r="GB176" s="1588"/>
      <c r="GC176" s="1588"/>
      <c r="GD176" s="1588"/>
    </row>
    <row r="177" ht="15.75" hidden="1" customHeight="1">
      <c r="A177" s="101">
        <v>24.0</v>
      </c>
      <c r="B177" s="54" t="s">
        <v>2443</v>
      </c>
      <c r="C177" s="101" t="s">
        <v>6</v>
      </c>
      <c r="D177" s="1396" t="s">
        <v>2466</v>
      </c>
      <c r="E177" s="103" t="s">
        <v>1768</v>
      </c>
      <c r="F177" s="1396" t="s">
        <v>21</v>
      </c>
      <c r="G177" s="1396" t="s">
        <v>2467</v>
      </c>
      <c r="H177" s="1396" t="s">
        <v>2468</v>
      </c>
      <c r="I177" s="1396" t="s">
        <v>2464</v>
      </c>
      <c r="J177" s="1396" t="s">
        <v>2469</v>
      </c>
      <c r="K177" s="1845">
        <v>31300.0</v>
      </c>
      <c r="L177" s="1845">
        <v>31300.0</v>
      </c>
      <c r="M177" s="1868" t="s">
        <v>1815</v>
      </c>
      <c r="N177" s="103" t="s">
        <v>93</v>
      </c>
      <c r="O177" s="54"/>
      <c r="P177" s="1847">
        <v>45466.0</v>
      </c>
      <c r="Q177" s="1396" t="s">
        <v>2940</v>
      </c>
      <c r="R177" s="103" t="s">
        <v>1825</v>
      </c>
      <c r="S177" s="103" t="s">
        <v>2470</v>
      </c>
      <c r="T177" s="1448" t="s">
        <v>817</v>
      </c>
      <c r="U177" s="54" t="s">
        <v>883</v>
      </c>
      <c r="V177" s="54" t="s">
        <v>883</v>
      </c>
      <c r="W177" s="54" t="s">
        <v>884</v>
      </c>
      <c r="X177" s="1545" t="s">
        <v>142</v>
      </c>
      <c r="Y177" s="101"/>
      <c r="Z177" s="54" t="s">
        <v>883</v>
      </c>
      <c r="AA177" s="54" t="s">
        <v>883</v>
      </c>
      <c r="AB177" s="1410"/>
      <c r="AC177" s="100" t="s">
        <v>957</v>
      </c>
      <c r="AD177" s="360" t="s">
        <v>192</v>
      </c>
      <c r="AE177" s="1404">
        <v>2011247.0</v>
      </c>
      <c r="AF177" s="1404">
        <v>1911099.0</v>
      </c>
      <c r="AG177" s="1866">
        <v>0.7</v>
      </c>
      <c r="AH177" s="1866">
        <v>0.3</v>
      </c>
      <c r="AI177" s="1404" t="s">
        <v>96</v>
      </c>
      <c r="AJ177" s="1404" t="s">
        <v>96</v>
      </c>
      <c r="AK177" s="1869">
        <v>4.3312723E10</v>
      </c>
      <c r="AL177" s="1848">
        <v>45470.0</v>
      </c>
      <c r="AM177" s="1848">
        <v>45466.0</v>
      </c>
      <c r="AN177" s="1777">
        <f t="shared" si="325"/>
        <v>0</v>
      </c>
      <c r="AO177" s="1778" t="str">
        <f t="shared" ref="AO177:AP177" si="345">INT(AM177-AL177)&amp;" hari "&amp;HOUR(MOD(AM177-AL177,1))&amp;" jam "&amp;MINUTE(MOD(AM177-AL177,1))&amp;" menit "&amp;SECOND(MOD(AM177-AL177,1))</f>
        <v>-4 hari 0 jam 0 menit 0</v>
      </c>
      <c r="AP177" s="1778" t="str">
        <f t="shared" si="345"/>
        <v>-45466 hari 0 jam 0 menit 0</v>
      </c>
      <c r="AQ177" s="1396"/>
      <c r="AR177" s="1623"/>
      <c r="AS177" s="1623"/>
      <c r="AT177" s="1623"/>
      <c r="AU177" s="1529"/>
      <c r="AV177" s="1475"/>
      <c r="AW177" s="1623"/>
      <c r="AX177" s="1615"/>
      <c r="AY177" s="1795"/>
      <c r="AZ177" s="1619"/>
      <c r="BA177" s="1780">
        <v>45453.0</v>
      </c>
      <c r="BB177" s="1780"/>
      <c r="BC177" s="1780"/>
      <c r="BD177" s="1780"/>
      <c r="BE177" s="1780"/>
      <c r="BF177" s="1619"/>
      <c r="BG177" s="1619"/>
      <c r="BH177" s="1780"/>
      <c r="BI177" s="1619"/>
      <c r="BJ177" s="1619"/>
      <c r="BK177" s="1619"/>
      <c r="BL177" s="1619"/>
      <c r="BM177" s="1619"/>
      <c r="BN177" s="1619"/>
      <c r="BO177" s="1619"/>
      <c r="BP177" s="1619"/>
      <c r="BQ177" s="1619"/>
      <c r="BR177" s="1619"/>
      <c r="BS177" s="1619"/>
      <c r="BT177" s="1619"/>
      <c r="BU177" s="1619"/>
      <c r="BV177" s="1619"/>
      <c r="BW177" s="1619"/>
      <c r="BX177" s="1619"/>
      <c r="BY177" s="1619"/>
      <c r="BZ177" s="1619"/>
      <c r="CA177" s="1619"/>
      <c r="CB177" s="1619"/>
      <c r="CC177" s="103"/>
      <c r="CD177" s="103"/>
      <c r="CE177" s="1529"/>
      <c r="CF177" s="1626" t="s">
        <v>334</v>
      </c>
      <c r="CG177" s="103"/>
      <c r="CH177" s="103"/>
      <c r="CI177" s="103"/>
      <c r="CJ177" s="103"/>
      <c r="CK177" s="103"/>
      <c r="CL177" s="103"/>
      <c r="CM177" s="103"/>
      <c r="CN177" s="103"/>
      <c r="CO177" s="103"/>
      <c r="CP177" s="103"/>
      <c r="CQ177" s="103"/>
      <c r="CR177" s="103"/>
      <c r="CS177" s="103"/>
      <c r="CT177" s="103"/>
      <c r="CU177" s="103"/>
      <c r="CV177" s="103"/>
      <c r="CW177" s="103"/>
      <c r="CX177" s="103"/>
      <c r="CY177" s="103"/>
      <c r="CZ177" s="103"/>
      <c r="DA177" s="1588"/>
      <c r="DB177" s="1588"/>
      <c r="DC177" s="1588"/>
      <c r="DD177" s="1588"/>
      <c r="DE177" s="1588"/>
      <c r="DF177" s="1588"/>
      <c r="DG177" s="1588"/>
      <c r="DH177" s="1588"/>
      <c r="DI177" s="1588"/>
      <c r="DJ177" s="1588"/>
      <c r="DK177" s="1588"/>
      <c r="DL177" s="1588"/>
      <c r="DM177" s="1588"/>
      <c r="DN177" s="1588"/>
      <c r="DO177" s="1588"/>
      <c r="DP177" s="1588"/>
      <c r="DQ177" s="1588"/>
      <c r="DR177" s="1588"/>
      <c r="DS177" s="1588"/>
      <c r="DT177" s="1588"/>
      <c r="DU177" s="1588"/>
      <c r="DV177" s="1588"/>
      <c r="DW177" s="1588"/>
      <c r="DX177" s="1588"/>
      <c r="DY177" s="1588"/>
      <c r="DZ177" s="1588"/>
      <c r="EA177" s="1588"/>
      <c r="EB177" s="1588"/>
      <c r="EC177" s="1588"/>
      <c r="ED177" s="1588"/>
      <c r="EE177" s="1588"/>
      <c r="EF177" s="1588"/>
      <c r="EG177" s="1588"/>
      <c r="EH177" s="1588"/>
      <c r="EI177" s="1588"/>
      <c r="EJ177" s="1588"/>
      <c r="EK177" s="1588"/>
      <c r="EL177" s="1588"/>
      <c r="EM177" s="1588"/>
      <c r="EN177" s="1588"/>
      <c r="EO177" s="1588"/>
      <c r="EP177" s="1588"/>
      <c r="EQ177" s="1588"/>
      <c r="ER177" s="1588"/>
      <c r="ES177" s="1588"/>
      <c r="ET177" s="1588"/>
      <c r="EU177" s="1588"/>
      <c r="EV177" s="1588"/>
      <c r="EW177" s="1588"/>
      <c r="EX177" s="1588"/>
      <c r="EY177" s="1588"/>
      <c r="EZ177" s="1588"/>
      <c r="FA177" s="1588"/>
      <c r="FB177" s="1588"/>
      <c r="FC177" s="1588"/>
      <c r="FD177" s="1588"/>
      <c r="FE177" s="1588"/>
      <c r="FF177" s="1588"/>
      <c r="FG177" s="1588"/>
      <c r="FH177" s="1588"/>
      <c r="FI177" s="1588"/>
      <c r="FJ177" s="1588"/>
      <c r="FK177" s="1588"/>
      <c r="FL177" s="1588"/>
      <c r="FM177" s="1588"/>
      <c r="FN177" s="1588"/>
      <c r="FO177" s="1588"/>
      <c r="FP177" s="1588"/>
      <c r="FQ177" s="1588"/>
      <c r="FR177" s="1588"/>
      <c r="FS177" s="1588"/>
      <c r="FT177" s="1588"/>
      <c r="FU177" s="1588"/>
      <c r="FV177" s="1588"/>
      <c r="FW177" s="1588"/>
      <c r="FX177" s="1588"/>
      <c r="FY177" s="1588"/>
      <c r="FZ177" s="1588"/>
      <c r="GA177" s="1588"/>
      <c r="GB177" s="1588"/>
      <c r="GC177" s="1588"/>
      <c r="GD177" s="1588"/>
    </row>
    <row r="178" ht="15.75" hidden="1" customHeight="1">
      <c r="A178" s="101">
        <v>25.0</v>
      </c>
      <c r="B178" s="54" t="s">
        <v>2443</v>
      </c>
      <c r="C178" s="101" t="s">
        <v>11</v>
      </c>
      <c r="D178" s="1396" t="s">
        <v>2472</v>
      </c>
      <c r="E178" s="1870" t="s">
        <v>269</v>
      </c>
      <c r="F178" s="1396" t="s">
        <v>12</v>
      </c>
      <c r="G178" s="1396" t="s">
        <v>270</v>
      </c>
      <c r="H178" s="1396" t="s">
        <v>2400</v>
      </c>
      <c r="I178" s="1396" t="s">
        <v>2473</v>
      </c>
      <c r="J178" s="1396" t="s">
        <v>2474</v>
      </c>
      <c r="K178" s="1845">
        <v>7500.0</v>
      </c>
      <c r="L178" s="222">
        <v>7514.156</v>
      </c>
      <c r="M178" s="1868" t="s">
        <v>1815</v>
      </c>
      <c r="N178" s="103" t="s">
        <v>93</v>
      </c>
      <c r="O178" s="54"/>
      <c r="P178" s="1847">
        <v>45481.0</v>
      </c>
      <c r="Q178" s="103" t="s">
        <v>2947</v>
      </c>
      <c r="R178" s="103" t="s">
        <v>12</v>
      </c>
      <c r="S178" s="103" t="s">
        <v>2433</v>
      </c>
      <c r="T178" s="54" t="s">
        <v>2877</v>
      </c>
      <c r="U178" s="54" t="s">
        <v>883</v>
      </c>
      <c r="V178" s="54" t="s">
        <v>883</v>
      </c>
      <c r="W178" s="54" t="s">
        <v>884</v>
      </c>
      <c r="X178" s="1545" t="s">
        <v>142</v>
      </c>
      <c r="Y178" s="101"/>
      <c r="Z178" s="101"/>
      <c r="AA178" s="1410"/>
      <c r="AB178" s="1410"/>
      <c r="AC178" s="100" t="s">
        <v>191</v>
      </c>
      <c r="AD178" s="360" t="s">
        <v>192</v>
      </c>
      <c r="AE178" s="1404">
        <v>629442.0</v>
      </c>
      <c r="AF178" s="1404">
        <v>629442.0</v>
      </c>
      <c r="AG178" s="1404" t="s">
        <v>2878</v>
      </c>
      <c r="AH178" s="1866">
        <v>0.5</v>
      </c>
      <c r="AI178" s="1866">
        <v>0.4</v>
      </c>
      <c r="AJ178" s="1866">
        <v>0.1</v>
      </c>
      <c r="AK178" s="1869">
        <v>1.095E9</v>
      </c>
      <c r="AL178" s="1848">
        <v>45419.0</v>
      </c>
      <c r="AM178" s="1848">
        <v>45481.0</v>
      </c>
      <c r="AN178" s="1777">
        <f t="shared" si="325"/>
        <v>62</v>
      </c>
      <c r="AO178" s="1778" t="str">
        <f t="shared" ref="AO178:AP178" si="346">INT(AM178-AL178)&amp;" hari "&amp;HOUR(MOD(AM178-AL178,1))&amp;" jam "&amp;MINUTE(MOD(AM178-AL178,1))&amp;" menit "&amp;SECOND(MOD(AM178-AL178,1))</f>
        <v>62 hari 0 jam 0 menit 0</v>
      </c>
      <c r="AP178" s="1778" t="str">
        <f t="shared" si="346"/>
        <v>-45419 hari 0 jam 0 menit 0</v>
      </c>
      <c r="AQ178" s="1396" t="s">
        <v>2400</v>
      </c>
      <c r="AR178" s="1616"/>
      <c r="AS178" s="1616"/>
      <c r="AT178" s="1616"/>
      <c r="AU178" s="1529"/>
      <c r="AV178" s="1475"/>
      <c r="AW178" s="1616"/>
      <c r="AX178" s="1615"/>
      <c r="AY178" s="1795"/>
      <c r="AZ178" s="1619"/>
      <c r="BA178" s="1780">
        <v>45469.0</v>
      </c>
      <c r="BB178" s="1780"/>
      <c r="BC178" s="1780"/>
      <c r="BD178" s="1780"/>
      <c r="BE178" s="1780"/>
      <c r="BF178" s="1850">
        <f>BE178-BB178</f>
        <v>0</v>
      </c>
      <c r="BG178" s="1626" t="str">
        <f t="shared" ref="BG178:BG181" si="348">INT(BE178-BB178)&amp;" hari "&amp;HOUR(MOD(BE178-BB178,1))&amp;" jam "&amp;MINUTE(MOD(BE178-BB178,1))&amp;" menit "&amp;SECOND(MOD(BE178-BB178,1))</f>
        <v>0 hari 0 jam 0 menit 0</v>
      </c>
      <c r="BH178" s="1780"/>
      <c r="BI178" s="1626"/>
      <c r="BJ178" s="1626"/>
      <c r="BK178" s="1850">
        <f t="shared" ref="BK178:BK181" si="349">BH178-BB178</f>
        <v>0</v>
      </c>
      <c r="BL178" s="1626" t="str">
        <f t="shared" ref="BL178:BL181" si="350">INT(BH178-BB178)&amp;" hari "&amp;HOUR(MOD(BH178-BB178,1))&amp;" jam "&amp;MINUTE(MOD(BH178-BB178,1))&amp;" menit "&amp;SECOND(MOD(BH178-BB178,1))</f>
        <v>0 hari 0 jam 0 menit 0</v>
      </c>
      <c r="BM178" s="1619"/>
      <c r="BN178" s="1619"/>
      <c r="BO178" s="1619"/>
      <c r="BP178" s="1619"/>
      <c r="BQ178" s="1619"/>
      <c r="BR178" s="1619"/>
      <c r="BS178" s="1619"/>
      <c r="BT178" s="1619"/>
      <c r="BU178" s="1619"/>
      <c r="BV178" s="255"/>
      <c r="BW178" s="1619" t="s">
        <v>2993</v>
      </c>
      <c r="BX178" s="1619">
        <v>0.0</v>
      </c>
      <c r="BY178" s="1619" t="s">
        <v>718</v>
      </c>
      <c r="BZ178" s="1619"/>
      <c r="CA178" s="1619"/>
      <c r="CB178" s="1619"/>
      <c r="CC178" s="103"/>
      <c r="CD178" s="103"/>
      <c r="CE178" s="1529"/>
      <c r="CF178" s="103" t="s">
        <v>266</v>
      </c>
      <c r="CG178" s="103"/>
      <c r="CH178" s="103"/>
      <c r="CI178" s="103"/>
      <c r="CJ178" s="103"/>
      <c r="CK178" s="103"/>
      <c r="CL178" s="103"/>
      <c r="CM178" s="103"/>
      <c r="CN178" s="103"/>
      <c r="CO178" s="103"/>
      <c r="CP178" s="103"/>
      <c r="CQ178" s="103"/>
      <c r="CR178" s="103"/>
      <c r="CS178" s="103"/>
      <c r="CT178" s="103"/>
      <c r="CU178" s="103"/>
      <c r="CV178" s="103"/>
      <c r="CW178" s="103"/>
      <c r="CX178" s="103"/>
      <c r="CY178" s="103"/>
      <c r="CZ178" s="103"/>
      <c r="DA178" s="1588"/>
      <c r="DB178" s="1588"/>
      <c r="DC178" s="1588"/>
      <c r="DD178" s="1588"/>
      <c r="DE178" s="1588"/>
      <c r="DF178" s="1588"/>
      <c r="DG178" s="1588"/>
      <c r="DH178" s="1588"/>
      <c r="DI178" s="1588"/>
      <c r="DJ178" s="1588"/>
      <c r="DK178" s="1588"/>
      <c r="DL178" s="1588"/>
      <c r="DM178" s="1588"/>
      <c r="DN178" s="1588"/>
      <c r="DO178" s="1588"/>
      <c r="DP178" s="1588"/>
      <c r="DQ178" s="1588"/>
      <c r="DR178" s="1588"/>
      <c r="DS178" s="1588"/>
      <c r="DT178" s="1588"/>
      <c r="DU178" s="1588"/>
      <c r="DV178" s="1588"/>
      <c r="DW178" s="1588"/>
      <c r="DX178" s="1588"/>
      <c r="DY178" s="1588"/>
      <c r="DZ178" s="1588"/>
      <c r="EA178" s="1588"/>
      <c r="EB178" s="1588"/>
      <c r="EC178" s="1588"/>
      <c r="ED178" s="1588"/>
      <c r="EE178" s="1588"/>
      <c r="EF178" s="1588"/>
      <c r="EG178" s="1588"/>
      <c r="EH178" s="1588"/>
      <c r="EI178" s="1588"/>
      <c r="EJ178" s="1588"/>
      <c r="EK178" s="1588"/>
      <c r="EL178" s="1588"/>
      <c r="EM178" s="1588"/>
      <c r="EN178" s="1588"/>
      <c r="EO178" s="1588"/>
      <c r="EP178" s="1588"/>
      <c r="EQ178" s="1588"/>
      <c r="ER178" s="1588"/>
      <c r="ES178" s="1588"/>
      <c r="ET178" s="1588"/>
      <c r="EU178" s="1588"/>
      <c r="EV178" s="1588"/>
      <c r="EW178" s="1588"/>
      <c r="EX178" s="1588"/>
      <c r="EY178" s="1588"/>
      <c r="EZ178" s="1588"/>
      <c r="FA178" s="1588"/>
      <c r="FB178" s="1588"/>
      <c r="FC178" s="1588"/>
      <c r="FD178" s="1588"/>
      <c r="FE178" s="1588"/>
      <c r="FF178" s="1588"/>
      <c r="FG178" s="1588"/>
      <c r="FH178" s="1588"/>
      <c r="FI178" s="1588"/>
      <c r="FJ178" s="1588"/>
      <c r="FK178" s="1588"/>
      <c r="FL178" s="1588"/>
      <c r="FM178" s="1588"/>
      <c r="FN178" s="1588"/>
      <c r="FO178" s="1588"/>
      <c r="FP178" s="1588"/>
      <c r="FQ178" s="1588"/>
      <c r="FR178" s="1588"/>
      <c r="FS178" s="1588"/>
      <c r="FT178" s="1588"/>
      <c r="FU178" s="1588"/>
      <c r="FV178" s="1588"/>
      <c r="FW178" s="1588"/>
      <c r="FX178" s="1588"/>
      <c r="FY178" s="1588"/>
      <c r="FZ178" s="1588"/>
      <c r="GA178" s="1588"/>
      <c r="GB178" s="1588"/>
      <c r="GC178" s="1588"/>
      <c r="GD178" s="1588"/>
    </row>
    <row r="179" ht="15.75" hidden="1" customHeight="1">
      <c r="A179" s="101">
        <v>26.0</v>
      </c>
      <c r="B179" s="54" t="s">
        <v>2443</v>
      </c>
      <c r="C179" s="101" t="s">
        <v>6</v>
      </c>
      <c r="D179" s="1396" t="s">
        <v>2475</v>
      </c>
      <c r="E179" s="103" t="s">
        <v>1768</v>
      </c>
      <c r="F179" s="1396" t="s">
        <v>1474</v>
      </c>
      <c r="G179" s="1396" t="s">
        <v>330</v>
      </c>
      <c r="H179" s="1396" t="s">
        <v>2463</v>
      </c>
      <c r="I179" s="1396" t="s">
        <v>2476</v>
      </c>
      <c r="J179" s="1396" t="s">
        <v>2477</v>
      </c>
      <c r="K179" s="1845">
        <v>50000.0</v>
      </c>
      <c r="L179" s="222">
        <v>54415.0</v>
      </c>
      <c r="M179" s="1872" t="s">
        <v>1815</v>
      </c>
      <c r="N179" s="103" t="s">
        <v>93</v>
      </c>
      <c r="O179" s="54"/>
      <c r="P179" s="1847">
        <v>45488.0</v>
      </c>
      <c r="Q179" s="105" t="s">
        <v>2947</v>
      </c>
      <c r="R179" s="103" t="s">
        <v>1825</v>
      </c>
      <c r="S179" s="103" t="s">
        <v>1521</v>
      </c>
      <c r="T179" s="1448" t="s">
        <v>817</v>
      </c>
      <c r="U179" s="54" t="s">
        <v>883</v>
      </c>
      <c r="V179" s="54" t="s">
        <v>883</v>
      </c>
      <c r="W179" s="54" t="s">
        <v>884</v>
      </c>
      <c r="X179" s="1545" t="s">
        <v>142</v>
      </c>
      <c r="Y179" s="101"/>
      <c r="Z179" s="54" t="s">
        <v>883</v>
      </c>
      <c r="AA179" s="54" t="s">
        <v>883</v>
      </c>
      <c r="AB179" s="1410"/>
      <c r="AC179" s="100" t="s">
        <v>957</v>
      </c>
      <c r="AD179" s="360" t="s">
        <v>192</v>
      </c>
      <c r="AE179" s="1404">
        <v>702356.0</v>
      </c>
      <c r="AF179" s="1404">
        <v>701116.0</v>
      </c>
      <c r="AG179" s="1866">
        <v>0.7</v>
      </c>
      <c r="AH179" s="1866">
        <v>0.3</v>
      </c>
      <c r="AI179" s="1404" t="s">
        <v>96</v>
      </c>
      <c r="AJ179" s="1404" t="s">
        <v>96</v>
      </c>
      <c r="AK179" s="1869">
        <v>2.619440775E10</v>
      </c>
      <c r="AL179" s="1848">
        <v>45489.0</v>
      </c>
      <c r="AM179" s="1848">
        <v>45488.0</v>
      </c>
      <c r="AN179" s="1777">
        <f t="shared" si="325"/>
        <v>0</v>
      </c>
      <c r="AO179" s="1778" t="str">
        <f t="shared" ref="AO179:AP179" si="347">INT(AM179-AL179)&amp;" hari "&amp;HOUR(MOD(AM179-AL179,1))&amp;" jam "&amp;MINUTE(MOD(AM179-AL179,1))&amp;" menit "&amp;SECOND(MOD(AM179-AL179,1))</f>
        <v>-1 hari 0 jam 0 menit 0</v>
      </c>
      <c r="AP179" s="1778" t="str">
        <f t="shared" si="347"/>
        <v>-45488 hari 0 jam 0 menit 0</v>
      </c>
      <c r="AQ179" s="1396"/>
      <c r="AR179" s="1616"/>
      <c r="AS179" s="1616"/>
      <c r="AT179" s="1616"/>
      <c r="AU179" s="1529"/>
      <c r="AV179" s="1475"/>
      <c r="AW179" s="1616"/>
      <c r="AX179" s="1615"/>
      <c r="AY179" s="1795"/>
      <c r="AZ179" s="1619"/>
      <c r="BA179" s="1780">
        <v>45475.0</v>
      </c>
      <c r="BB179" s="1780"/>
      <c r="BC179" s="1780"/>
      <c r="BD179" s="1780"/>
      <c r="BE179" s="1780"/>
      <c r="BF179" s="1850"/>
      <c r="BG179" s="1626" t="str">
        <f t="shared" si="348"/>
        <v>0 hari 0 jam 0 menit 0</v>
      </c>
      <c r="BH179" s="1780"/>
      <c r="BI179" s="1626"/>
      <c r="BJ179" s="1626"/>
      <c r="BK179" s="1850">
        <f t="shared" si="349"/>
        <v>0</v>
      </c>
      <c r="BL179" s="1626" t="str">
        <f t="shared" si="350"/>
        <v>0 hari 0 jam 0 menit 0</v>
      </c>
      <c r="BM179" s="1619"/>
      <c r="BN179" s="1619"/>
      <c r="BO179" s="1619"/>
      <c r="BP179" s="1619"/>
      <c r="BQ179" s="1619"/>
      <c r="BR179" s="1619"/>
      <c r="BS179" s="1619"/>
      <c r="BT179" s="1619"/>
      <c r="BU179" s="1619"/>
      <c r="BV179" s="1619"/>
      <c r="BW179" s="1619"/>
      <c r="BX179" s="1619"/>
      <c r="BY179" s="1619"/>
      <c r="BZ179" s="1619"/>
      <c r="CA179" s="1619"/>
      <c r="CB179" s="1619"/>
      <c r="CC179" s="103"/>
      <c r="CD179" s="103"/>
      <c r="CE179" s="1529"/>
      <c r="CF179" s="1626" t="s">
        <v>334</v>
      </c>
      <c r="CG179" s="103"/>
      <c r="CH179" s="103"/>
      <c r="CI179" s="103"/>
      <c r="CJ179" s="103"/>
      <c r="CK179" s="103"/>
      <c r="CL179" s="103"/>
      <c r="CM179" s="103"/>
      <c r="CN179" s="103"/>
      <c r="CO179" s="103"/>
      <c r="CP179" s="103"/>
      <c r="CQ179" s="103"/>
      <c r="CR179" s="103"/>
      <c r="CS179" s="103"/>
      <c r="CT179" s="103"/>
      <c r="CU179" s="103"/>
      <c r="CV179" s="103"/>
      <c r="CW179" s="103"/>
      <c r="CX179" s="103"/>
      <c r="CY179" s="103"/>
      <c r="CZ179" s="103"/>
      <c r="DA179" s="1588"/>
      <c r="DB179" s="1588"/>
      <c r="DC179" s="1588"/>
      <c r="DD179" s="1588"/>
      <c r="DE179" s="1588"/>
      <c r="DF179" s="1588"/>
      <c r="DG179" s="1588"/>
      <c r="DH179" s="1588"/>
      <c r="DI179" s="1588"/>
      <c r="DJ179" s="1588"/>
      <c r="DK179" s="1588"/>
      <c r="DL179" s="1588"/>
      <c r="DM179" s="1588"/>
      <c r="DN179" s="1588"/>
      <c r="DO179" s="1588"/>
      <c r="DP179" s="1588"/>
      <c r="DQ179" s="1588"/>
      <c r="DR179" s="1588"/>
      <c r="DS179" s="1588"/>
      <c r="DT179" s="1588"/>
      <c r="DU179" s="1588"/>
      <c r="DV179" s="1588"/>
      <c r="DW179" s="1588"/>
      <c r="DX179" s="1588"/>
      <c r="DY179" s="1588"/>
      <c r="DZ179" s="1588"/>
      <c r="EA179" s="1588"/>
      <c r="EB179" s="1588"/>
      <c r="EC179" s="1588"/>
      <c r="ED179" s="1588"/>
      <c r="EE179" s="1588"/>
      <c r="EF179" s="1588"/>
      <c r="EG179" s="1588"/>
      <c r="EH179" s="1588"/>
      <c r="EI179" s="1588"/>
      <c r="EJ179" s="1588"/>
      <c r="EK179" s="1588"/>
      <c r="EL179" s="1588"/>
      <c r="EM179" s="1588"/>
      <c r="EN179" s="1588"/>
      <c r="EO179" s="1588"/>
      <c r="EP179" s="1588"/>
      <c r="EQ179" s="1588"/>
      <c r="ER179" s="1588"/>
      <c r="ES179" s="1588"/>
      <c r="ET179" s="1588"/>
      <c r="EU179" s="1588"/>
      <c r="EV179" s="1588"/>
      <c r="EW179" s="1588"/>
      <c r="EX179" s="1588"/>
      <c r="EY179" s="1588"/>
      <c r="EZ179" s="1588"/>
      <c r="FA179" s="1588"/>
      <c r="FB179" s="1588"/>
      <c r="FC179" s="1588"/>
      <c r="FD179" s="1588"/>
      <c r="FE179" s="1588"/>
      <c r="FF179" s="1588"/>
      <c r="FG179" s="1588"/>
      <c r="FH179" s="1588"/>
      <c r="FI179" s="1588"/>
      <c r="FJ179" s="1588"/>
      <c r="FK179" s="1588"/>
      <c r="FL179" s="1588"/>
      <c r="FM179" s="1588"/>
      <c r="FN179" s="1588"/>
      <c r="FO179" s="1588"/>
      <c r="FP179" s="1588"/>
      <c r="FQ179" s="1588"/>
      <c r="FR179" s="1588"/>
      <c r="FS179" s="1588"/>
      <c r="FT179" s="1588"/>
      <c r="FU179" s="1588"/>
      <c r="FV179" s="1588"/>
      <c r="FW179" s="1588"/>
      <c r="FX179" s="1588"/>
      <c r="FY179" s="1588"/>
      <c r="FZ179" s="1588"/>
      <c r="GA179" s="1588"/>
      <c r="GB179" s="1588"/>
      <c r="GC179" s="1588"/>
      <c r="GD179" s="1588"/>
    </row>
    <row r="180" ht="18.0" hidden="1" customHeight="1">
      <c r="A180" s="101">
        <v>27.0</v>
      </c>
      <c r="B180" s="54" t="s">
        <v>2443</v>
      </c>
      <c r="C180" s="101" t="s">
        <v>11</v>
      </c>
      <c r="D180" s="1396" t="s">
        <v>2478</v>
      </c>
      <c r="E180" s="103" t="s">
        <v>385</v>
      </c>
      <c r="F180" s="1396" t="s">
        <v>42</v>
      </c>
      <c r="G180" s="1396" t="s">
        <v>2425</v>
      </c>
      <c r="H180" s="1396" t="s">
        <v>2426</v>
      </c>
      <c r="I180" s="1396" t="s">
        <v>2479</v>
      </c>
      <c r="J180" s="1396" t="s">
        <v>2480</v>
      </c>
      <c r="K180" s="1845">
        <v>7500.0</v>
      </c>
      <c r="L180" s="222">
        <v>7505.455</v>
      </c>
      <c r="M180" s="1868" t="s">
        <v>1815</v>
      </c>
      <c r="N180" s="103" t="s">
        <v>93</v>
      </c>
      <c r="O180" s="54"/>
      <c r="P180" s="1847">
        <v>45482.0</v>
      </c>
      <c r="Q180" s="103" t="s">
        <v>2947</v>
      </c>
      <c r="R180" s="103" t="s">
        <v>42</v>
      </c>
      <c r="S180" s="103" t="s">
        <v>2481</v>
      </c>
      <c r="T180" s="54" t="s">
        <v>2877</v>
      </c>
      <c r="U180" s="54" t="s">
        <v>883</v>
      </c>
      <c r="V180" s="54" t="s">
        <v>883</v>
      </c>
      <c r="W180" s="54" t="s">
        <v>884</v>
      </c>
      <c r="X180" s="1545" t="s">
        <v>142</v>
      </c>
      <c r="Y180" s="101"/>
      <c r="Z180" s="101"/>
      <c r="AA180" s="1410"/>
      <c r="AB180" s="1410"/>
      <c r="AC180" s="100" t="s">
        <v>191</v>
      </c>
      <c r="AD180" s="360" t="s">
        <v>192</v>
      </c>
      <c r="AE180" s="1404">
        <v>598985.0</v>
      </c>
      <c r="AF180" s="1404">
        <v>598985.0</v>
      </c>
      <c r="AG180" s="1404" t="s">
        <v>2878</v>
      </c>
      <c r="AH180" s="1866">
        <v>0.5</v>
      </c>
      <c r="AI180" s="1866">
        <v>0.4</v>
      </c>
      <c r="AJ180" s="1866">
        <v>0.1</v>
      </c>
      <c r="AK180" s="1869">
        <v>1.095E9</v>
      </c>
      <c r="AL180" s="1848">
        <v>45433.0</v>
      </c>
      <c r="AM180" s="1848">
        <v>45482.0</v>
      </c>
      <c r="AN180" s="1777">
        <f t="shared" si="325"/>
        <v>49</v>
      </c>
      <c r="AO180" s="1778" t="str">
        <f t="shared" ref="AO180:AP180" si="351">INT(AM180-AL180)&amp;" hari "&amp;HOUR(MOD(AM180-AL180,1))&amp;" jam "&amp;MINUTE(MOD(AM180-AL180,1))&amp;" menit "&amp;SECOND(MOD(AM180-AL180,1))</f>
        <v>49 hari 0 jam 0 menit 0</v>
      </c>
      <c r="AP180" s="1778" t="str">
        <f t="shared" si="351"/>
        <v>-45433 hari 0 jam 0 menit 0</v>
      </c>
      <c r="AQ180" s="1396" t="s">
        <v>2429</v>
      </c>
      <c r="AR180" s="1616"/>
      <c r="AS180" s="1616"/>
      <c r="AT180" s="1616"/>
      <c r="AU180" s="1529"/>
      <c r="AV180" s="1475"/>
      <c r="AW180" s="1616"/>
      <c r="AX180" s="1615"/>
      <c r="AY180" s="1795"/>
      <c r="AZ180" s="1619"/>
      <c r="BA180" s="1626">
        <v>45480.0</v>
      </c>
      <c r="BB180" s="1780"/>
      <c r="BC180" s="1780"/>
      <c r="BD180" s="1780"/>
      <c r="BE180" s="1780"/>
      <c r="BF180" s="1850"/>
      <c r="BG180" s="1626" t="str">
        <f t="shared" si="348"/>
        <v>0 hari 0 jam 0 menit 0</v>
      </c>
      <c r="BH180" s="1780"/>
      <c r="BI180" s="1626"/>
      <c r="BJ180" s="1626"/>
      <c r="BK180" s="1850">
        <f t="shared" si="349"/>
        <v>0</v>
      </c>
      <c r="BL180" s="1626" t="str">
        <f t="shared" si="350"/>
        <v>0 hari 0 jam 0 menit 0</v>
      </c>
      <c r="BM180" s="1619"/>
      <c r="BN180" s="1619"/>
      <c r="BO180" s="1619"/>
      <c r="BP180" s="1619"/>
      <c r="BQ180" s="1619"/>
      <c r="BR180" s="1619"/>
      <c r="BS180" s="1619"/>
      <c r="BT180" s="1619"/>
      <c r="BU180" s="1619"/>
      <c r="BV180" s="1619"/>
      <c r="BW180" s="1619"/>
      <c r="BX180" s="1619"/>
      <c r="BY180" s="1619"/>
      <c r="BZ180" s="1619"/>
      <c r="CA180" s="1619"/>
      <c r="CB180" s="1619"/>
      <c r="CC180" s="103"/>
      <c r="CD180" s="103"/>
      <c r="CE180" s="1529"/>
      <c r="CF180" s="103" t="s">
        <v>266</v>
      </c>
      <c r="CG180" s="103"/>
      <c r="CH180" s="103"/>
      <c r="CI180" s="103"/>
      <c r="CJ180" s="103"/>
      <c r="CK180" s="103"/>
      <c r="CL180" s="103"/>
      <c r="CM180" s="103"/>
      <c r="CN180" s="103"/>
      <c r="CO180" s="103"/>
      <c r="CP180" s="103"/>
      <c r="CQ180" s="103"/>
      <c r="CR180" s="103"/>
      <c r="CS180" s="103"/>
      <c r="CT180" s="103"/>
      <c r="CU180" s="103"/>
      <c r="CV180" s="103"/>
      <c r="CW180" s="103"/>
      <c r="CX180" s="103"/>
      <c r="CY180" s="103"/>
      <c r="CZ180" s="103"/>
      <c r="DA180" s="1588"/>
      <c r="DB180" s="1588"/>
      <c r="DC180" s="1588"/>
      <c r="DD180" s="1588"/>
      <c r="DE180" s="1588"/>
      <c r="DF180" s="1588"/>
      <c r="DG180" s="1588"/>
      <c r="DH180" s="1588"/>
      <c r="DI180" s="1588"/>
      <c r="DJ180" s="1588"/>
      <c r="DK180" s="1588"/>
      <c r="DL180" s="1588"/>
      <c r="DM180" s="1588"/>
      <c r="DN180" s="1588"/>
      <c r="DO180" s="1588"/>
      <c r="DP180" s="1588"/>
      <c r="DQ180" s="1588"/>
      <c r="DR180" s="1588"/>
      <c r="DS180" s="1588"/>
      <c r="DT180" s="1588"/>
      <c r="DU180" s="1588"/>
      <c r="DV180" s="1588"/>
      <c r="DW180" s="1588"/>
      <c r="DX180" s="1588"/>
      <c r="DY180" s="1588"/>
      <c r="DZ180" s="1588"/>
      <c r="EA180" s="1588"/>
      <c r="EB180" s="1588"/>
      <c r="EC180" s="1588"/>
      <c r="ED180" s="1588"/>
      <c r="EE180" s="1588"/>
      <c r="EF180" s="1588"/>
      <c r="EG180" s="1588"/>
      <c r="EH180" s="1588"/>
      <c r="EI180" s="1588"/>
      <c r="EJ180" s="1588"/>
      <c r="EK180" s="1588"/>
      <c r="EL180" s="1588"/>
      <c r="EM180" s="1588"/>
      <c r="EN180" s="1588"/>
      <c r="EO180" s="1588"/>
      <c r="EP180" s="1588"/>
      <c r="EQ180" s="1588"/>
      <c r="ER180" s="1588"/>
      <c r="ES180" s="1588"/>
      <c r="ET180" s="1588"/>
      <c r="EU180" s="1588"/>
      <c r="EV180" s="1588"/>
      <c r="EW180" s="1588"/>
      <c r="EX180" s="1588"/>
      <c r="EY180" s="1588"/>
      <c r="EZ180" s="1588"/>
      <c r="FA180" s="1588"/>
      <c r="FB180" s="1588"/>
      <c r="FC180" s="1588"/>
      <c r="FD180" s="1588"/>
      <c r="FE180" s="1588"/>
      <c r="FF180" s="1588"/>
      <c r="FG180" s="1588"/>
      <c r="FH180" s="1588"/>
      <c r="FI180" s="1588"/>
      <c r="FJ180" s="1588"/>
      <c r="FK180" s="1588"/>
      <c r="FL180" s="1588"/>
      <c r="FM180" s="1588"/>
      <c r="FN180" s="1588"/>
      <c r="FO180" s="1588"/>
      <c r="FP180" s="1588"/>
      <c r="FQ180" s="1588"/>
      <c r="FR180" s="1588"/>
      <c r="FS180" s="1588"/>
      <c r="FT180" s="1588"/>
      <c r="FU180" s="1588"/>
      <c r="FV180" s="1588"/>
      <c r="FW180" s="1588"/>
      <c r="FX180" s="1588"/>
      <c r="FY180" s="1588"/>
      <c r="FZ180" s="1588"/>
      <c r="GA180" s="1588"/>
      <c r="GB180" s="1588"/>
      <c r="GC180" s="1588"/>
      <c r="GD180" s="1588"/>
    </row>
    <row r="181" ht="19.5" hidden="1" customHeight="1">
      <c r="A181" s="101">
        <v>28.0</v>
      </c>
      <c r="B181" s="54" t="s">
        <v>2443</v>
      </c>
      <c r="C181" s="101" t="s">
        <v>13</v>
      </c>
      <c r="D181" s="1396" t="s">
        <v>2482</v>
      </c>
      <c r="E181" s="1396" t="s">
        <v>2922</v>
      </c>
      <c r="F181" s="1396" t="s">
        <v>2483</v>
      </c>
      <c r="G181" s="1396" t="s">
        <v>2484</v>
      </c>
      <c r="H181" s="1396" t="s">
        <v>2485</v>
      </c>
      <c r="I181" s="1396" t="s">
        <v>2486</v>
      </c>
      <c r="J181" s="1396" t="s">
        <v>2487</v>
      </c>
      <c r="K181" s="1845">
        <v>7500.0</v>
      </c>
      <c r="L181" s="222">
        <v>7452.865</v>
      </c>
      <c r="M181" s="1868" t="s">
        <v>1815</v>
      </c>
      <c r="N181" s="103" t="s">
        <v>2488</v>
      </c>
      <c r="O181" s="54"/>
      <c r="P181" s="1847">
        <v>45511.0</v>
      </c>
      <c r="Q181" s="105" t="s">
        <v>2951</v>
      </c>
      <c r="R181" s="103" t="s">
        <v>1974</v>
      </c>
      <c r="S181" s="103" t="s">
        <v>2489</v>
      </c>
      <c r="T181" s="54" t="s">
        <v>2877</v>
      </c>
      <c r="U181" s="54" t="s">
        <v>883</v>
      </c>
      <c r="V181" s="103"/>
      <c r="W181" s="101"/>
      <c r="X181" s="103"/>
      <c r="Y181" s="101"/>
      <c r="Z181" s="101"/>
      <c r="AA181" s="1410"/>
      <c r="AB181" s="1410"/>
      <c r="AC181" s="100" t="s">
        <v>191</v>
      </c>
      <c r="AD181" s="360" t="s">
        <v>192</v>
      </c>
      <c r="AE181" s="1404">
        <v>1020000.0</v>
      </c>
      <c r="AF181" s="1404">
        <v>1020000.0</v>
      </c>
      <c r="AG181" s="1866">
        <v>0.5</v>
      </c>
      <c r="AH181" s="1866">
        <v>0.4</v>
      </c>
      <c r="AI181" s="1866">
        <v>0.1</v>
      </c>
      <c r="AJ181" s="1404" t="s">
        <v>96</v>
      </c>
      <c r="AK181" s="1869">
        <v>3.825E9</v>
      </c>
      <c r="AL181" s="1848">
        <v>45504.0</v>
      </c>
      <c r="AM181" s="1848">
        <v>45511.0</v>
      </c>
      <c r="AN181" s="1777">
        <f t="shared" si="325"/>
        <v>7</v>
      </c>
      <c r="AO181" s="1778" t="str">
        <f t="shared" ref="AO181:AP181" si="352">INT(AM181-AL181)&amp;" hari "&amp;HOUR(MOD(AM181-AL181,1))&amp;" jam "&amp;MINUTE(MOD(AM181-AL181,1))&amp;" menit "&amp;SECOND(MOD(AM181-AL181,1))</f>
        <v>7 hari 0 jam 0 menit 0</v>
      </c>
      <c r="AP181" s="1778" t="str">
        <f t="shared" si="352"/>
        <v>-45504 hari 0 jam 0 menit 0</v>
      </c>
      <c r="AQ181" s="1396" t="s">
        <v>1975</v>
      </c>
      <c r="AR181" s="1616"/>
      <c r="AS181" s="1616"/>
      <c r="AT181" s="1616"/>
      <c r="AU181" s="1529"/>
      <c r="AV181" s="101" t="s">
        <v>194</v>
      </c>
      <c r="AW181" s="1871">
        <v>3.0E7</v>
      </c>
      <c r="AX181" s="1615"/>
      <c r="AY181" s="1795"/>
      <c r="AZ181" s="1619"/>
      <c r="BA181" s="1626">
        <v>45502.0</v>
      </c>
      <c r="BB181" s="1780"/>
      <c r="BC181" s="1780"/>
      <c r="BD181" s="1780"/>
      <c r="BE181" s="1780"/>
      <c r="BF181" s="1850"/>
      <c r="BG181" s="1626" t="str">
        <f t="shared" si="348"/>
        <v>0 hari 0 jam 0 menit 0</v>
      </c>
      <c r="BH181" s="1780"/>
      <c r="BI181" s="1626"/>
      <c r="BJ181" s="1626"/>
      <c r="BK181" s="1850">
        <f t="shared" si="349"/>
        <v>0</v>
      </c>
      <c r="BL181" s="1626" t="str">
        <f t="shared" si="350"/>
        <v>0 hari 0 jam 0 menit 0</v>
      </c>
      <c r="BM181" s="1619"/>
      <c r="BN181" s="1619"/>
      <c r="BO181" s="1619"/>
      <c r="BP181" s="1619"/>
      <c r="BQ181" s="1619"/>
      <c r="BR181" s="1619"/>
      <c r="BS181" s="1619"/>
      <c r="BT181" s="1619"/>
      <c r="BU181" s="1619">
        <v>9.36</v>
      </c>
      <c r="BV181" s="255">
        <f>BU181*AW181</f>
        <v>280800000</v>
      </c>
      <c r="BW181" s="1619" t="s">
        <v>2994</v>
      </c>
      <c r="BX181" s="1619" t="s">
        <v>2995</v>
      </c>
      <c r="BY181" s="274" t="s">
        <v>718</v>
      </c>
      <c r="BZ181" s="1619"/>
      <c r="CA181" s="1619"/>
      <c r="CB181" s="1619"/>
      <c r="CC181" s="103"/>
      <c r="CD181" s="103"/>
      <c r="CE181" s="1529"/>
      <c r="CF181" s="103" t="s">
        <v>634</v>
      </c>
      <c r="CG181" s="103"/>
      <c r="CH181" s="103"/>
      <c r="CI181" s="103"/>
      <c r="CJ181" s="103"/>
      <c r="CK181" s="103"/>
      <c r="CL181" s="103"/>
      <c r="CM181" s="103"/>
      <c r="CN181" s="103"/>
      <c r="CO181" s="103"/>
      <c r="CP181" s="103"/>
      <c r="CQ181" s="103"/>
      <c r="CR181" s="103"/>
      <c r="CS181" s="103"/>
      <c r="CT181" s="103"/>
      <c r="CU181" s="103"/>
      <c r="CV181" s="103"/>
      <c r="CW181" s="103"/>
      <c r="CX181" s="103"/>
      <c r="CY181" s="103"/>
      <c r="CZ181" s="103"/>
      <c r="DA181" s="1588"/>
      <c r="DB181" s="1588"/>
      <c r="DC181" s="1588"/>
      <c r="DD181" s="1588"/>
      <c r="DE181" s="1588"/>
      <c r="DF181" s="1588"/>
      <c r="DG181" s="1588"/>
      <c r="DH181" s="1588"/>
      <c r="DI181" s="1588"/>
      <c r="DJ181" s="1588"/>
      <c r="DK181" s="1588"/>
      <c r="DL181" s="1588"/>
      <c r="DM181" s="1588"/>
      <c r="DN181" s="1588"/>
      <c r="DO181" s="1588"/>
      <c r="DP181" s="1588"/>
      <c r="DQ181" s="1588"/>
      <c r="DR181" s="1588"/>
      <c r="DS181" s="1588"/>
      <c r="DT181" s="1588"/>
      <c r="DU181" s="1588"/>
      <c r="DV181" s="1588"/>
      <c r="DW181" s="1588"/>
      <c r="DX181" s="1588"/>
      <c r="DY181" s="1588"/>
      <c r="DZ181" s="1588"/>
      <c r="EA181" s="1588"/>
      <c r="EB181" s="1588"/>
      <c r="EC181" s="1588"/>
      <c r="ED181" s="1588"/>
      <c r="EE181" s="1588"/>
      <c r="EF181" s="1588"/>
      <c r="EG181" s="1588"/>
      <c r="EH181" s="1588"/>
      <c r="EI181" s="1588"/>
      <c r="EJ181" s="1588"/>
      <c r="EK181" s="1588"/>
      <c r="EL181" s="1588"/>
      <c r="EM181" s="1588"/>
      <c r="EN181" s="1588"/>
      <c r="EO181" s="1588"/>
      <c r="EP181" s="1588"/>
      <c r="EQ181" s="1588"/>
      <c r="ER181" s="1588"/>
      <c r="ES181" s="1588"/>
      <c r="ET181" s="1588"/>
      <c r="EU181" s="1588"/>
      <c r="EV181" s="1588"/>
      <c r="EW181" s="1588"/>
      <c r="EX181" s="1588"/>
      <c r="EY181" s="1588"/>
      <c r="EZ181" s="1588"/>
      <c r="FA181" s="1588"/>
      <c r="FB181" s="1588"/>
      <c r="FC181" s="1588"/>
      <c r="FD181" s="1588"/>
      <c r="FE181" s="1588"/>
      <c r="FF181" s="1588"/>
      <c r="FG181" s="1588"/>
      <c r="FH181" s="1588"/>
      <c r="FI181" s="1588"/>
      <c r="FJ181" s="1588"/>
      <c r="FK181" s="1588"/>
      <c r="FL181" s="1588"/>
      <c r="FM181" s="1588"/>
      <c r="FN181" s="1588"/>
      <c r="FO181" s="1588"/>
      <c r="FP181" s="1588"/>
      <c r="FQ181" s="1588"/>
      <c r="FR181" s="1588"/>
      <c r="FS181" s="1588"/>
      <c r="FT181" s="1588"/>
      <c r="FU181" s="1588"/>
      <c r="FV181" s="1588"/>
      <c r="FW181" s="1588"/>
      <c r="FX181" s="1588"/>
      <c r="FY181" s="1588"/>
      <c r="FZ181" s="1588"/>
      <c r="GA181" s="1588"/>
      <c r="GB181" s="1588"/>
      <c r="GC181" s="1588"/>
      <c r="GD181" s="1588"/>
    </row>
    <row r="182" ht="19.5" hidden="1" customHeight="1">
      <c r="A182" s="101">
        <v>29.0</v>
      </c>
      <c r="B182" s="54" t="s">
        <v>2443</v>
      </c>
      <c r="C182" s="101" t="s">
        <v>6</v>
      </c>
      <c r="D182" s="1396" t="s">
        <v>2490</v>
      </c>
      <c r="E182" s="103" t="s">
        <v>2491</v>
      </c>
      <c r="F182" s="1396" t="s">
        <v>2492</v>
      </c>
      <c r="G182" s="1396" t="s">
        <v>2493</v>
      </c>
      <c r="H182" s="1396" t="s">
        <v>2494</v>
      </c>
      <c r="I182" s="1396" t="s">
        <v>2495</v>
      </c>
      <c r="J182" s="1396" t="s">
        <v>2496</v>
      </c>
      <c r="K182" s="1845">
        <v>7500.0</v>
      </c>
      <c r="L182" s="222">
        <v>7774.139</v>
      </c>
      <c r="M182" s="1868" t="s">
        <v>1815</v>
      </c>
      <c r="N182" s="103" t="s">
        <v>2497</v>
      </c>
      <c r="O182" s="54"/>
      <c r="P182" s="1847">
        <v>45512.0</v>
      </c>
      <c r="Q182" s="105" t="s">
        <v>2951</v>
      </c>
      <c r="R182" s="103" t="s">
        <v>2498</v>
      </c>
      <c r="S182" s="100" t="s">
        <v>2501</v>
      </c>
      <c r="T182" s="54" t="s">
        <v>2877</v>
      </c>
      <c r="U182" s="54" t="s">
        <v>883</v>
      </c>
      <c r="V182" s="100"/>
      <c r="W182" s="101"/>
      <c r="X182" s="100"/>
      <c r="Y182" s="101"/>
      <c r="Z182" s="101"/>
      <c r="AA182" s="1410"/>
      <c r="AB182" s="1410"/>
      <c r="AC182" s="100" t="s">
        <v>191</v>
      </c>
      <c r="AD182" s="360" t="s">
        <v>192</v>
      </c>
      <c r="AE182" s="1404">
        <v>740000.0</v>
      </c>
      <c r="AF182" s="1404">
        <v>740000.0</v>
      </c>
      <c r="AG182" s="1866">
        <v>0.5</v>
      </c>
      <c r="AH182" s="1866">
        <v>0.5</v>
      </c>
      <c r="AI182" s="1404" t="s">
        <v>96</v>
      </c>
      <c r="AJ182" s="1404" t="s">
        <v>96</v>
      </c>
      <c r="AK182" s="1869">
        <v>2.775E9</v>
      </c>
      <c r="AL182" s="1848">
        <v>45503.0</v>
      </c>
      <c r="AM182" s="1848">
        <v>45512.0</v>
      </c>
      <c r="AN182" s="1777">
        <f t="shared" si="325"/>
        <v>9</v>
      </c>
      <c r="AO182" s="1778" t="str">
        <f t="shared" ref="AO182:AP182" si="353">INT(AM182-AL182)&amp;" hari "&amp;HOUR(MOD(AM182-AL182,1))&amp;" jam "&amp;MINUTE(MOD(AM182-AL182,1))&amp;" menit "&amp;SECOND(MOD(AM182-AL182,1))</f>
        <v>9 hari 0 jam 0 menit 0</v>
      </c>
      <c r="AP182" s="1778" t="str">
        <f t="shared" si="353"/>
        <v>-45503 hari 0 jam 0 menit 0</v>
      </c>
      <c r="AQ182" s="1396" t="s">
        <v>2499</v>
      </c>
      <c r="AR182" s="223"/>
      <c r="AS182" s="223"/>
      <c r="AT182" s="223"/>
      <c r="AU182" s="223"/>
      <c r="AV182" s="224"/>
      <c r="AW182" s="223"/>
      <c r="AX182" s="100"/>
      <c r="AY182" s="1795"/>
      <c r="AZ182" s="223"/>
      <c r="BA182" s="1626">
        <v>45502.0</v>
      </c>
      <c r="BB182" s="1780"/>
      <c r="BC182" s="1780"/>
      <c r="BD182" s="1780"/>
      <c r="BE182" s="1780"/>
      <c r="BF182" s="1619"/>
      <c r="BG182" s="1619"/>
      <c r="BH182" s="1780"/>
      <c r="BI182" s="1619"/>
      <c r="BJ182" s="1619"/>
      <c r="BK182" s="1619"/>
      <c r="BL182" s="1619"/>
      <c r="BM182" s="1619"/>
      <c r="BN182" s="1619"/>
      <c r="BO182" s="1619"/>
      <c r="BP182" s="1619"/>
      <c r="BQ182" s="1619"/>
      <c r="BR182" s="1619"/>
      <c r="BS182" s="1619"/>
      <c r="BT182" s="1619"/>
      <c r="BU182" s="1619"/>
      <c r="BV182" s="1619"/>
      <c r="BW182" s="1619"/>
      <c r="BX182" s="1619"/>
      <c r="BY182" s="1619"/>
      <c r="BZ182" s="1619"/>
      <c r="CA182" s="1619"/>
      <c r="CB182" s="1619"/>
      <c r="CC182" s="103"/>
      <c r="CD182" s="103"/>
      <c r="CE182" s="103"/>
      <c r="CF182" s="103" t="s">
        <v>2500</v>
      </c>
      <c r="CG182" s="103"/>
      <c r="CH182" s="103"/>
      <c r="CI182" s="103"/>
      <c r="CJ182" s="103"/>
      <c r="CK182" s="103"/>
      <c r="CL182" s="103"/>
      <c r="CM182" s="103"/>
      <c r="CN182" s="103"/>
      <c r="CO182" s="103"/>
      <c r="CP182" s="103"/>
      <c r="CQ182" s="103"/>
      <c r="CR182" s="103"/>
      <c r="CS182" s="103"/>
      <c r="CT182" s="103"/>
      <c r="CU182" s="103"/>
      <c r="CV182" s="103"/>
      <c r="CW182" s="103"/>
      <c r="CX182" s="100"/>
      <c r="CY182" s="100"/>
      <c r="CZ182" s="100"/>
      <c r="DA182" s="1588"/>
      <c r="DB182" s="1588"/>
      <c r="DC182" s="1588"/>
      <c r="DD182" s="1588"/>
      <c r="DE182" s="1588"/>
      <c r="DF182" s="1588"/>
      <c r="DG182" s="1588"/>
      <c r="DH182" s="1588"/>
      <c r="DI182" s="1588"/>
      <c r="DJ182" s="1588"/>
      <c r="DK182" s="1588"/>
      <c r="DL182" s="1588"/>
      <c r="DM182" s="1588"/>
      <c r="DN182" s="1588"/>
      <c r="DO182" s="1588"/>
      <c r="DP182" s="1588"/>
      <c r="DQ182" s="1588"/>
      <c r="DR182" s="1588"/>
      <c r="DS182" s="1588"/>
      <c r="DT182" s="1588"/>
      <c r="DU182" s="1588"/>
      <c r="DV182" s="1588"/>
      <c r="DW182" s="1588"/>
      <c r="DX182" s="1588"/>
      <c r="DY182" s="1588"/>
      <c r="DZ182" s="1588"/>
      <c r="EA182" s="1588"/>
      <c r="EB182" s="1588"/>
      <c r="EC182" s="1588"/>
      <c r="ED182" s="1588"/>
      <c r="EE182" s="1588"/>
      <c r="EF182" s="1588"/>
      <c r="EG182" s="1588"/>
      <c r="EH182" s="1588"/>
      <c r="EI182" s="1588"/>
      <c r="EJ182" s="1588"/>
      <c r="EK182" s="1588"/>
      <c r="EL182" s="1588"/>
      <c r="EM182" s="1588"/>
      <c r="EN182" s="1588"/>
      <c r="EO182" s="1588"/>
      <c r="EP182" s="1588"/>
      <c r="EQ182" s="1588"/>
      <c r="ER182" s="1588"/>
      <c r="ES182" s="1588"/>
      <c r="ET182" s="1588"/>
      <c r="EU182" s="1588"/>
      <c r="EV182" s="1588"/>
      <c r="EW182" s="1588"/>
      <c r="EX182" s="1588"/>
      <c r="EY182" s="1588"/>
      <c r="EZ182" s="1588"/>
      <c r="FA182" s="1588"/>
      <c r="FB182" s="1588"/>
      <c r="FC182" s="1588"/>
      <c r="FD182" s="1588"/>
      <c r="FE182" s="1588"/>
      <c r="FF182" s="1588"/>
      <c r="FG182" s="1588"/>
      <c r="FH182" s="1588"/>
      <c r="FI182" s="1588"/>
      <c r="FJ182" s="1588"/>
      <c r="FK182" s="1588"/>
      <c r="FL182" s="1588"/>
      <c r="FM182" s="1588"/>
      <c r="FN182" s="1588"/>
      <c r="FO182" s="1588"/>
      <c r="FP182" s="1588"/>
      <c r="FQ182" s="1588"/>
      <c r="FR182" s="1588"/>
      <c r="FS182" s="1588"/>
      <c r="FT182" s="1588"/>
      <c r="FU182" s="1588"/>
      <c r="FV182" s="1588"/>
      <c r="FW182" s="1588"/>
      <c r="FX182" s="1588"/>
      <c r="FY182" s="1588"/>
      <c r="FZ182" s="1588"/>
      <c r="GA182" s="1588"/>
      <c r="GB182" s="1588"/>
      <c r="GC182" s="1588"/>
      <c r="GD182" s="1588"/>
    </row>
    <row r="183" ht="15.75" hidden="1" customHeight="1">
      <c r="A183" s="101">
        <v>30.0</v>
      </c>
      <c r="B183" s="54" t="s">
        <v>2443</v>
      </c>
      <c r="C183" s="101" t="s">
        <v>6</v>
      </c>
      <c r="D183" s="1396" t="s">
        <v>2502</v>
      </c>
      <c r="E183" s="103" t="s">
        <v>1768</v>
      </c>
      <c r="F183" s="1396" t="s">
        <v>1474</v>
      </c>
      <c r="G183" s="1396" t="s">
        <v>330</v>
      </c>
      <c r="H183" s="1396" t="s">
        <v>2463</v>
      </c>
      <c r="I183" s="1396" t="s">
        <v>2503</v>
      </c>
      <c r="J183" s="1396" t="s">
        <v>2504</v>
      </c>
      <c r="K183" s="1845">
        <v>50000.0</v>
      </c>
      <c r="L183" s="1845">
        <v>50000.0</v>
      </c>
      <c r="M183" s="1868" t="s">
        <v>1815</v>
      </c>
      <c r="N183" s="103" t="s">
        <v>93</v>
      </c>
      <c r="O183" s="54"/>
      <c r="P183" s="1847">
        <v>45528.0</v>
      </c>
      <c r="Q183" s="105" t="s">
        <v>2951</v>
      </c>
      <c r="R183" s="103" t="s">
        <v>1825</v>
      </c>
      <c r="S183" s="103" t="s">
        <v>1521</v>
      </c>
      <c r="T183" s="1448" t="s">
        <v>817</v>
      </c>
      <c r="U183" s="54" t="s">
        <v>883</v>
      </c>
      <c r="V183" s="54" t="s">
        <v>883</v>
      </c>
      <c r="W183" s="54" t="s">
        <v>884</v>
      </c>
      <c r="X183" s="1545" t="s">
        <v>142</v>
      </c>
      <c r="Y183" s="101"/>
      <c r="Z183" s="54" t="s">
        <v>883</v>
      </c>
      <c r="AA183" s="54" t="s">
        <v>883</v>
      </c>
      <c r="AB183" s="1410"/>
      <c r="AC183" s="100" t="s">
        <v>957</v>
      </c>
      <c r="AD183" s="360" t="s">
        <v>192</v>
      </c>
      <c r="AE183" s="1404" t="s">
        <v>2996</v>
      </c>
      <c r="AF183" s="1404">
        <v>691197.0</v>
      </c>
      <c r="AG183" s="1866">
        <v>0.7</v>
      </c>
      <c r="AH183" s="1866">
        <v>0.3</v>
      </c>
      <c r="AI183" s="1404" t="s">
        <v>96</v>
      </c>
      <c r="AJ183" s="1404" t="s">
        <v>96</v>
      </c>
      <c r="AK183" s="1869">
        <v>2.31437745E10</v>
      </c>
      <c r="AL183" s="1848">
        <v>45527.0</v>
      </c>
      <c r="AM183" s="1848">
        <v>45528.0</v>
      </c>
      <c r="AN183" s="1777">
        <f t="shared" si="325"/>
        <v>1</v>
      </c>
      <c r="AO183" s="1778" t="str">
        <f t="shared" ref="AO183:AP183" si="354">INT(AM183-AL183)&amp;" hari "&amp;HOUR(MOD(AM183-AL183,1))&amp;" jam "&amp;MINUTE(MOD(AM183-AL183,1))&amp;" menit "&amp;SECOND(MOD(AM183-AL183,1))</f>
        <v>1 hari 0 jam 0 menit 0</v>
      </c>
      <c r="AP183" s="1778" t="str">
        <f t="shared" si="354"/>
        <v>-45527 hari 0 jam 0 menit 0</v>
      </c>
      <c r="AQ183" s="1396"/>
      <c r="AR183" s="1616"/>
      <c r="AS183" s="1616"/>
      <c r="AT183" s="1616"/>
      <c r="AU183" s="1529"/>
      <c r="AV183" s="1475"/>
      <c r="AW183" s="1616"/>
      <c r="AX183" s="1615"/>
      <c r="AY183" s="1795"/>
      <c r="AZ183" s="1619"/>
      <c r="BA183" s="1626">
        <v>45505.0</v>
      </c>
      <c r="BB183" s="1780"/>
      <c r="BC183" s="1780"/>
      <c r="BD183" s="1780"/>
      <c r="BE183" s="1780"/>
      <c r="BF183" s="1850"/>
      <c r="BG183" s="1626" t="str">
        <f t="shared" ref="BG183:BG192" si="356">INT(BE183-BB183)&amp;" hari "&amp;HOUR(MOD(BE183-BB183,1))&amp;" jam "&amp;MINUTE(MOD(BE183-BB183,1))&amp;" menit "&amp;SECOND(MOD(BE183-BB183,1))</f>
        <v>0 hari 0 jam 0 menit 0</v>
      </c>
      <c r="BH183" s="1780"/>
      <c r="BI183" s="1626"/>
      <c r="BJ183" s="1626"/>
      <c r="BK183" s="1850">
        <f t="shared" ref="BK183:BK192" si="357">BH183-BB183</f>
        <v>0</v>
      </c>
      <c r="BL183" s="1626" t="str">
        <f t="shared" ref="BL183:BL192" si="358">INT(BH183-BB183)&amp;" hari "&amp;HOUR(MOD(BH183-BB183,1))&amp;" jam "&amp;MINUTE(MOD(BH183-BB183,1))&amp;" menit "&amp;SECOND(MOD(BH183-BB183,1))</f>
        <v>0 hari 0 jam 0 menit 0</v>
      </c>
      <c r="BM183" s="1619"/>
      <c r="BN183" s="1619"/>
      <c r="BO183" s="1619"/>
      <c r="BP183" s="1619"/>
      <c r="BQ183" s="1619"/>
      <c r="BR183" s="1619"/>
      <c r="BS183" s="1619"/>
      <c r="BT183" s="1619"/>
      <c r="BU183" s="1619"/>
      <c r="BV183" s="1619"/>
      <c r="BW183" s="1619"/>
      <c r="BX183" s="1619"/>
      <c r="BY183" s="1619"/>
      <c r="BZ183" s="1619"/>
      <c r="CA183" s="1619"/>
      <c r="CB183" s="1619"/>
      <c r="CC183" s="103"/>
      <c r="CD183" s="103"/>
      <c r="CE183" s="1529"/>
      <c r="CF183" s="1626" t="s">
        <v>334</v>
      </c>
      <c r="CG183" s="103"/>
      <c r="CH183" s="103"/>
      <c r="CI183" s="103"/>
      <c r="CJ183" s="103"/>
      <c r="CK183" s="103"/>
      <c r="CL183" s="103"/>
      <c r="CM183" s="103"/>
      <c r="CN183" s="103"/>
      <c r="CO183" s="103"/>
      <c r="CP183" s="103"/>
      <c r="CQ183" s="103"/>
      <c r="CR183" s="103"/>
      <c r="CS183" s="103"/>
      <c r="CT183" s="103"/>
      <c r="CU183" s="103"/>
      <c r="CV183" s="103"/>
      <c r="CW183" s="103"/>
      <c r="CX183" s="103"/>
      <c r="CY183" s="103"/>
      <c r="CZ183" s="103"/>
      <c r="DA183" s="1588"/>
      <c r="DB183" s="1588"/>
      <c r="DC183" s="1588"/>
      <c r="DD183" s="1588"/>
      <c r="DE183" s="1588"/>
      <c r="DF183" s="1588"/>
      <c r="DG183" s="1588"/>
      <c r="DH183" s="1588"/>
      <c r="DI183" s="1588"/>
      <c r="DJ183" s="1588"/>
      <c r="DK183" s="1588"/>
      <c r="DL183" s="1588"/>
      <c r="DM183" s="1588"/>
      <c r="DN183" s="1588"/>
      <c r="DO183" s="1588"/>
      <c r="DP183" s="1588"/>
      <c r="DQ183" s="1588"/>
      <c r="DR183" s="1588"/>
      <c r="DS183" s="1588"/>
      <c r="DT183" s="1588"/>
      <c r="DU183" s="1588"/>
      <c r="DV183" s="1588"/>
      <c r="DW183" s="1588"/>
      <c r="DX183" s="1588"/>
      <c r="DY183" s="1588"/>
      <c r="DZ183" s="1588"/>
      <c r="EA183" s="1588"/>
      <c r="EB183" s="1588"/>
      <c r="EC183" s="1588"/>
      <c r="ED183" s="1588"/>
      <c r="EE183" s="1588"/>
      <c r="EF183" s="1588"/>
      <c r="EG183" s="1588"/>
      <c r="EH183" s="1588"/>
      <c r="EI183" s="1588"/>
      <c r="EJ183" s="1588"/>
      <c r="EK183" s="1588"/>
      <c r="EL183" s="1588"/>
      <c r="EM183" s="1588"/>
      <c r="EN183" s="1588"/>
      <c r="EO183" s="1588"/>
      <c r="EP183" s="1588"/>
      <c r="EQ183" s="1588"/>
      <c r="ER183" s="1588"/>
      <c r="ES183" s="1588"/>
      <c r="ET183" s="1588"/>
      <c r="EU183" s="1588"/>
      <c r="EV183" s="1588"/>
      <c r="EW183" s="1588"/>
      <c r="EX183" s="1588"/>
      <c r="EY183" s="1588"/>
      <c r="EZ183" s="1588"/>
      <c r="FA183" s="1588"/>
      <c r="FB183" s="1588"/>
      <c r="FC183" s="1588"/>
      <c r="FD183" s="1588"/>
      <c r="FE183" s="1588"/>
      <c r="FF183" s="1588"/>
      <c r="FG183" s="1588"/>
      <c r="FH183" s="1588"/>
      <c r="FI183" s="1588"/>
      <c r="FJ183" s="1588"/>
      <c r="FK183" s="1588"/>
      <c r="FL183" s="1588"/>
      <c r="FM183" s="1588"/>
      <c r="FN183" s="1588"/>
      <c r="FO183" s="1588"/>
      <c r="FP183" s="1588"/>
      <c r="FQ183" s="1588"/>
      <c r="FR183" s="1588"/>
      <c r="FS183" s="1588"/>
      <c r="FT183" s="1588"/>
      <c r="FU183" s="1588"/>
      <c r="FV183" s="1588"/>
      <c r="FW183" s="1588"/>
      <c r="FX183" s="1588"/>
      <c r="FY183" s="1588"/>
      <c r="FZ183" s="1588"/>
      <c r="GA183" s="1588"/>
      <c r="GB183" s="1588"/>
      <c r="GC183" s="1588"/>
      <c r="GD183" s="1588"/>
    </row>
    <row r="184" ht="15.75" hidden="1" customHeight="1">
      <c r="A184" s="101">
        <v>31.0</v>
      </c>
      <c r="B184" s="54" t="s">
        <v>2443</v>
      </c>
      <c r="C184" s="1415" t="s">
        <v>6</v>
      </c>
      <c r="D184" s="1396" t="s">
        <v>2506</v>
      </c>
      <c r="E184" s="103" t="s">
        <v>2507</v>
      </c>
      <c r="F184" s="1396" t="s">
        <v>2492</v>
      </c>
      <c r="G184" s="1396" t="s">
        <v>2493</v>
      </c>
      <c r="H184" s="1396" t="s">
        <v>2508</v>
      </c>
      <c r="I184" s="1396" t="s">
        <v>2509</v>
      </c>
      <c r="J184" s="1396" t="s">
        <v>2200</v>
      </c>
      <c r="K184" s="1873">
        <v>7500.0</v>
      </c>
      <c r="L184" s="1819">
        <v>7579.393</v>
      </c>
      <c r="M184" s="1868" t="s">
        <v>1815</v>
      </c>
      <c r="N184" s="103" t="s">
        <v>93</v>
      </c>
      <c r="O184" s="54"/>
      <c r="P184" s="1847">
        <v>45525.0</v>
      </c>
      <c r="Q184" s="105" t="s">
        <v>2951</v>
      </c>
      <c r="R184" s="103" t="s">
        <v>2510</v>
      </c>
      <c r="S184" s="100" t="s">
        <v>2511</v>
      </c>
      <c r="T184" s="54" t="s">
        <v>2877</v>
      </c>
      <c r="U184" s="54" t="s">
        <v>883</v>
      </c>
      <c r="V184" s="103"/>
      <c r="W184" s="101" t="s">
        <v>884</v>
      </c>
      <c r="X184" s="103"/>
      <c r="Y184" s="101"/>
      <c r="Z184" s="101"/>
      <c r="AA184" s="1410"/>
      <c r="AB184" s="1410"/>
      <c r="AC184" s="100" t="s">
        <v>191</v>
      </c>
      <c r="AD184" s="360" t="s">
        <v>192</v>
      </c>
      <c r="AE184" s="1404">
        <v>735000.0</v>
      </c>
      <c r="AF184" s="1404">
        <v>735000.0</v>
      </c>
      <c r="AG184" s="1866">
        <v>0.5</v>
      </c>
      <c r="AH184" s="1866">
        <v>0.5</v>
      </c>
      <c r="AI184" s="1404" t="s">
        <v>96</v>
      </c>
      <c r="AJ184" s="1404" t="s">
        <v>96</v>
      </c>
      <c r="AK184" s="1869">
        <v>2.75625E9</v>
      </c>
      <c r="AL184" s="1848">
        <v>45520.0</v>
      </c>
      <c r="AM184" s="1848">
        <v>45525.0</v>
      </c>
      <c r="AN184" s="1777">
        <f t="shared" si="325"/>
        <v>5</v>
      </c>
      <c r="AO184" s="1778" t="str">
        <f t="shared" ref="AO184:AP184" si="355">INT(AM184-AL184)&amp;" hari "&amp;HOUR(MOD(AM184-AL184,1))&amp;" jam "&amp;MINUTE(MOD(AM184-AL184,1))&amp;" menit "&amp;SECOND(MOD(AM184-AL184,1))</f>
        <v>5 hari 0 jam 0 menit 0</v>
      </c>
      <c r="AP184" s="1778" t="str">
        <f t="shared" si="355"/>
        <v>-45520 hari 0 jam 0 menit 0</v>
      </c>
      <c r="AQ184" s="1396" t="s">
        <v>2499</v>
      </c>
      <c r="AR184" s="1616"/>
      <c r="AS184" s="1616"/>
      <c r="AT184" s="1616"/>
      <c r="AU184" s="1529"/>
      <c r="AV184" s="1475"/>
      <c r="AW184" s="1616"/>
      <c r="AX184" s="1615"/>
      <c r="AY184" s="1795"/>
      <c r="AZ184" s="1619"/>
      <c r="BA184" s="1626">
        <v>45520.0</v>
      </c>
      <c r="BB184" s="1780"/>
      <c r="BC184" s="1780"/>
      <c r="BD184" s="1780"/>
      <c r="BE184" s="1780"/>
      <c r="BF184" s="1850"/>
      <c r="BG184" s="1626" t="str">
        <f t="shared" si="356"/>
        <v>0 hari 0 jam 0 menit 0</v>
      </c>
      <c r="BH184" s="1780"/>
      <c r="BI184" s="1626"/>
      <c r="BJ184" s="1626"/>
      <c r="BK184" s="1850">
        <f t="shared" si="357"/>
        <v>0</v>
      </c>
      <c r="BL184" s="1626" t="str">
        <f t="shared" si="358"/>
        <v>0 hari 0 jam 0 menit 0</v>
      </c>
      <c r="BM184" s="1619"/>
      <c r="BN184" s="1619"/>
      <c r="BO184" s="1619"/>
      <c r="BP184" s="1619"/>
      <c r="BQ184" s="1619"/>
      <c r="BR184" s="1619"/>
      <c r="BS184" s="1619"/>
      <c r="BT184" s="1619"/>
      <c r="BU184" s="1619"/>
      <c r="BV184" s="1619"/>
      <c r="BW184" s="1619"/>
      <c r="BX184" s="1619"/>
      <c r="BY184" s="1619"/>
      <c r="BZ184" s="1619"/>
      <c r="CA184" s="1619"/>
      <c r="CB184" s="1619"/>
      <c r="CC184" s="103"/>
      <c r="CD184" s="103"/>
      <c r="CE184" s="1529"/>
      <c r="CF184" s="103" t="s">
        <v>2500</v>
      </c>
      <c r="CG184" s="103"/>
      <c r="CH184" s="103"/>
      <c r="CI184" s="103"/>
      <c r="CJ184" s="103"/>
      <c r="CK184" s="103"/>
      <c r="CL184" s="103"/>
      <c r="CM184" s="103"/>
      <c r="CN184" s="103"/>
      <c r="CO184" s="103"/>
      <c r="CP184" s="103"/>
      <c r="CQ184" s="103"/>
      <c r="CR184" s="103"/>
      <c r="CS184" s="103"/>
      <c r="CT184" s="103"/>
      <c r="CU184" s="103"/>
      <c r="CV184" s="103"/>
      <c r="CW184" s="103"/>
      <c r="CX184" s="103"/>
      <c r="CY184" s="103"/>
      <c r="CZ184" s="103"/>
      <c r="DA184" s="1588"/>
      <c r="DB184" s="1588"/>
      <c r="DC184" s="1588"/>
      <c r="DD184" s="1588"/>
      <c r="DE184" s="1588"/>
      <c r="DF184" s="1588"/>
      <c r="DG184" s="1588"/>
      <c r="DH184" s="1588"/>
      <c r="DI184" s="1588"/>
      <c r="DJ184" s="1588"/>
      <c r="DK184" s="1588"/>
      <c r="DL184" s="1588"/>
      <c r="DM184" s="1588"/>
      <c r="DN184" s="1588"/>
      <c r="DO184" s="1588"/>
      <c r="DP184" s="1588"/>
      <c r="DQ184" s="1588"/>
      <c r="DR184" s="1588"/>
      <c r="DS184" s="1588"/>
      <c r="DT184" s="1588"/>
      <c r="DU184" s="1588"/>
      <c r="DV184" s="1588"/>
      <c r="DW184" s="1588"/>
      <c r="DX184" s="1588"/>
      <c r="DY184" s="1588"/>
      <c r="DZ184" s="1588"/>
      <c r="EA184" s="1588"/>
      <c r="EB184" s="1588"/>
      <c r="EC184" s="1588"/>
      <c r="ED184" s="1588"/>
      <c r="EE184" s="1588"/>
      <c r="EF184" s="1588"/>
      <c r="EG184" s="1588"/>
      <c r="EH184" s="1588"/>
      <c r="EI184" s="1588"/>
      <c r="EJ184" s="1588"/>
      <c r="EK184" s="1588"/>
      <c r="EL184" s="1588"/>
      <c r="EM184" s="1588"/>
      <c r="EN184" s="1588"/>
      <c r="EO184" s="1588"/>
      <c r="EP184" s="1588"/>
      <c r="EQ184" s="1588"/>
      <c r="ER184" s="1588"/>
      <c r="ES184" s="1588"/>
      <c r="ET184" s="1588"/>
      <c r="EU184" s="1588"/>
      <c r="EV184" s="1588"/>
      <c r="EW184" s="1588"/>
      <c r="EX184" s="1588"/>
      <c r="EY184" s="1588"/>
      <c r="EZ184" s="1588"/>
      <c r="FA184" s="1588"/>
      <c r="FB184" s="1588"/>
      <c r="FC184" s="1588"/>
      <c r="FD184" s="1588"/>
      <c r="FE184" s="1588"/>
      <c r="FF184" s="1588"/>
      <c r="FG184" s="1588"/>
      <c r="FH184" s="1588"/>
      <c r="FI184" s="1588"/>
      <c r="FJ184" s="1588"/>
      <c r="FK184" s="1588"/>
      <c r="FL184" s="1588"/>
      <c r="FM184" s="1588"/>
      <c r="FN184" s="1588"/>
      <c r="FO184" s="1588"/>
      <c r="FP184" s="1588"/>
      <c r="FQ184" s="1588"/>
      <c r="FR184" s="1588"/>
      <c r="FS184" s="1588"/>
      <c r="FT184" s="1588"/>
      <c r="FU184" s="1588"/>
      <c r="FV184" s="1588"/>
      <c r="FW184" s="1588"/>
      <c r="FX184" s="1588"/>
      <c r="FY184" s="1588"/>
      <c r="FZ184" s="1588"/>
      <c r="GA184" s="1588"/>
      <c r="GB184" s="1588"/>
      <c r="GC184" s="1588"/>
      <c r="GD184" s="1588"/>
    </row>
    <row r="185" ht="16.5" hidden="1" customHeight="1">
      <c r="A185" s="101">
        <v>32.0</v>
      </c>
      <c r="B185" s="54" t="s">
        <v>2443</v>
      </c>
      <c r="C185" s="1415" t="s">
        <v>11</v>
      </c>
      <c r="D185" s="1396" t="s">
        <v>2512</v>
      </c>
      <c r="E185" s="1870" t="s">
        <v>269</v>
      </c>
      <c r="F185" s="1396" t="s">
        <v>12</v>
      </c>
      <c r="G185" s="103" t="s">
        <v>270</v>
      </c>
      <c r="H185" s="1396" t="s">
        <v>2400</v>
      </c>
      <c r="I185" s="1396" t="s">
        <v>2514</v>
      </c>
      <c r="J185" s="1396" t="s">
        <v>2515</v>
      </c>
      <c r="K185" s="1845">
        <v>7500.0</v>
      </c>
      <c r="L185" s="222">
        <v>7515.709</v>
      </c>
      <c r="M185" s="1868" t="s">
        <v>1815</v>
      </c>
      <c r="N185" s="1396" t="s">
        <v>2516</v>
      </c>
      <c r="O185" s="54"/>
      <c r="P185" s="1847">
        <v>45543.0</v>
      </c>
      <c r="Q185" s="105" t="s">
        <v>2953</v>
      </c>
      <c r="R185" s="103" t="s">
        <v>12</v>
      </c>
      <c r="S185" s="103" t="s">
        <v>2517</v>
      </c>
      <c r="T185" s="54" t="s">
        <v>2877</v>
      </c>
      <c r="U185" s="54" t="s">
        <v>883</v>
      </c>
      <c r="V185" s="54" t="s">
        <v>883</v>
      </c>
      <c r="W185" s="54" t="s">
        <v>884</v>
      </c>
      <c r="X185" s="1545" t="s">
        <v>142</v>
      </c>
      <c r="Y185" s="101"/>
      <c r="Z185" s="101"/>
      <c r="AA185" s="1410"/>
      <c r="AB185" s="1410"/>
      <c r="AC185" s="100" t="s">
        <v>191</v>
      </c>
      <c r="AD185" s="360" t="s">
        <v>192</v>
      </c>
      <c r="AE185" s="1404">
        <v>629442.0</v>
      </c>
      <c r="AF185" s="1404">
        <v>629442.0</v>
      </c>
      <c r="AG185" s="1404" t="s">
        <v>2878</v>
      </c>
      <c r="AH185" s="1866">
        <v>0.5</v>
      </c>
      <c r="AI185" s="1866">
        <v>0.4</v>
      </c>
      <c r="AJ185" s="1866">
        <v>0.1</v>
      </c>
      <c r="AK185" s="1869">
        <v>1.095E9</v>
      </c>
      <c r="AL185" s="1848">
        <v>45482.0</v>
      </c>
      <c r="AM185" s="1848">
        <v>45543.0</v>
      </c>
      <c r="AN185" s="1777">
        <f t="shared" si="325"/>
        <v>61</v>
      </c>
      <c r="AO185" s="1778" t="str">
        <f t="shared" ref="AO185:AP185" si="359">INT(AM185-AL185)&amp;" hari "&amp;HOUR(MOD(AM185-AL185,1))&amp;" jam "&amp;MINUTE(MOD(AM185-AL185,1))&amp;" menit "&amp;SECOND(MOD(AM185-AL185,1))</f>
        <v>61 hari 0 jam 0 menit 0</v>
      </c>
      <c r="AP185" s="1778" t="str">
        <f t="shared" si="359"/>
        <v>-45482 hari 0 jam 0 menit 0</v>
      </c>
      <c r="AQ185" s="1396" t="s">
        <v>2400</v>
      </c>
      <c r="AR185" s="1616"/>
      <c r="AS185" s="1616"/>
      <c r="AT185" s="1616"/>
      <c r="AU185" s="1529"/>
      <c r="AV185" s="1475"/>
      <c r="AW185" s="1616"/>
      <c r="AX185" s="1615"/>
      <c r="AY185" s="1795"/>
      <c r="AZ185" s="1619"/>
      <c r="BA185" s="1626">
        <v>45536.0</v>
      </c>
      <c r="BB185" s="1780">
        <v>45542.145833333336</v>
      </c>
      <c r="BC185" s="1780">
        <v>45542.145833333336</v>
      </c>
      <c r="BD185" s="1780">
        <v>45542.15972222222</v>
      </c>
      <c r="BE185" s="1780">
        <v>45543.06597222222</v>
      </c>
      <c r="BF185" s="1850">
        <f>BE185-BB185</f>
        <v>0.9201388889</v>
      </c>
      <c r="BG185" s="1626" t="str">
        <f t="shared" si="356"/>
        <v>0 hari 22 jam 5 menit 0</v>
      </c>
      <c r="BH185" s="1780"/>
      <c r="BI185" s="1626"/>
      <c r="BJ185" s="1626"/>
      <c r="BK185" s="1850">
        <f t="shared" si="357"/>
        <v>-45542.14583</v>
      </c>
      <c r="BL185" s="1626" t="str">
        <f t="shared" si="358"/>
        <v>-45543 hari 20 jam 30 menit 0</v>
      </c>
      <c r="BM185" s="1619"/>
      <c r="BN185" s="1619"/>
      <c r="BO185" s="1619"/>
      <c r="BP185" s="1619"/>
      <c r="BQ185" s="1619"/>
      <c r="BR185" s="1619"/>
      <c r="BS185" s="1619"/>
      <c r="BT185" s="1619"/>
      <c r="BU185" s="1619"/>
      <c r="BV185" s="1619"/>
      <c r="BW185" s="1619"/>
      <c r="BX185" s="1619"/>
      <c r="BY185" s="1619"/>
      <c r="BZ185" s="1619"/>
      <c r="CA185" s="1619"/>
      <c r="CB185" s="1619"/>
      <c r="CC185" s="103"/>
      <c r="CD185" s="103"/>
      <c r="CE185" s="1529"/>
      <c r="CF185" s="103" t="s">
        <v>266</v>
      </c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588"/>
      <c r="DB185" s="1588"/>
      <c r="DC185" s="1588"/>
      <c r="DD185" s="1588"/>
      <c r="DE185" s="1588"/>
      <c r="DF185" s="1588"/>
      <c r="DG185" s="1588"/>
      <c r="DH185" s="1588"/>
      <c r="DI185" s="1588"/>
      <c r="DJ185" s="1588"/>
      <c r="DK185" s="1588"/>
      <c r="DL185" s="1588"/>
      <c r="DM185" s="1588"/>
      <c r="DN185" s="1588"/>
      <c r="DO185" s="1588"/>
      <c r="DP185" s="1588"/>
      <c r="DQ185" s="1588"/>
      <c r="DR185" s="1588"/>
      <c r="DS185" s="1588"/>
      <c r="DT185" s="1588"/>
      <c r="DU185" s="1588"/>
      <c r="DV185" s="1588"/>
      <c r="DW185" s="1588"/>
      <c r="DX185" s="1588"/>
      <c r="DY185" s="1588"/>
      <c r="DZ185" s="1588"/>
      <c r="EA185" s="1588"/>
      <c r="EB185" s="1588"/>
      <c r="EC185" s="1588"/>
      <c r="ED185" s="1588"/>
      <c r="EE185" s="1588"/>
      <c r="EF185" s="1588"/>
      <c r="EG185" s="1588"/>
      <c r="EH185" s="1588"/>
      <c r="EI185" s="1588"/>
      <c r="EJ185" s="1588"/>
      <c r="EK185" s="1588"/>
      <c r="EL185" s="1588"/>
      <c r="EM185" s="1588"/>
      <c r="EN185" s="1588"/>
      <c r="EO185" s="1588"/>
      <c r="EP185" s="1588"/>
      <c r="EQ185" s="1588"/>
      <c r="ER185" s="1588"/>
      <c r="ES185" s="1588"/>
      <c r="ET185" s="1588"/>
      <c r="EU185" s="1588"/>
      <c r="EV185" s="1588"/>
      <c r="EW185" s="1588"/>
      <c r="EX185" s="1588"/>
      <c r="EY185" s="1588"/>
      <c r="EZ185" s="1588"/>
      <c r="FA185" s="1588"/>
      <c r="FB185" s="1588"/>
      <c r="FC185" s="1588"/>
      <c r="FD185" s="1588"/>
      <c r="FE185" s="1588"/>
      <c r="FF185" s="1588"/>
      <c r="FG185" s="1588"/>
      <c r="FH185" s="1588"/>
      <c r="FI185" s="1588"/>
      <c r="FJ185" s="1588"/>
      <c r="FK185" s="1588"/>
      <c r="FL185" s="1588"/>
      <c r="FM185" s="1588"/>
      <c r="FN185" s="1588"/>
      <c r="FO185" s="1588"/>
      <c r="FP185" s="1588"/>
      <c r="FQ185" s="1588"/>
      <c r="FR185" s="1588"/>
      <c r="FS185" s="1588"/>
      <c r="FT185" s="1588"/>
      <c r="FU185" s="1588"/>
      <c r="FV185" s="1588"/>
      <c r="FW185" s="1588"/>
      <c r="FX185" s="1588"/>
      <c r="FY185" s="1588"/>
      <c r="FZ185" s="1588"/>
      <c r="GA185" s="1588"/>
      <c r="GB185" s="1588"/>
      <c r="GC185" s="1588"/>
      <c r="GD185" s="1588"/>
    </row>
    <row r="186" ht="19.5" hidden="1" customHeight="1">
      <c r="A186" s="101">
        <v>33.0</v>
      </c>
      <c r="B186" s="54" t="s">
        <v>2443</v>
      </c>
      <c r="C186" s="1415" t="s">
        <v>11</v>
      </c>
      <c r="D186" s="1396" t="s">
        <v>2518</v>
      </c>
      <c r="E186" s="1870" t="s">
        <v>269</v>
      </c>
      <c r="F186" s="1396" t="s">
        <v>12</v>
      </c>
      <c r="G186" s="103" t="s">
        <v>270</v>
      </c>
      <c r="H186" s="1396" t="s">
        <v>2400</v>
      </c>
      <c r="I186" s="1396" t="s">
        <v>2519</v>
      </c>
      <c r="J186" s="1396" t="s">
        <v>2487</v>
      </c>
      <c r="K186" s="1845">
        <v>7500.0</v>
      </c>
      <c r="L186" s="222">
        <v>7514.308</v>
      </c>
      <c r="M186" s="1868" t="s">
        <v>1815</v>
      </c>
      <c r="N186" s="1396" t="s">
        <v>2520</v>
      </c>
      <c r="O186" s="54"/>
      <c r="P186" s="1847">
        <v>45543.0</v>
      </c>
      <c r="Q186" s="105" t="s">
        <v>2953</v>
      </c>
      <c r="R186" s="103" t="s">
        <v>12</v>
      </c>
      <c r="S186" s="103" t="s">
        <v>2517</v>
      </c>
      <c r="T186" s="54" t="s">
        <v>2877</v>
      </c>
      <c r="U186" s="54" t="s">
        <v>883</v>
      </c>
      <c r="V186" s="54" t="s">
        <v>883</v>
      </c>
      <c r="W186" s="54" t="s">
        <v>884</v>
      </c>
      <c r="X186" s="1545" t="s">
        <v>142</v>
      </c>
      <c r="Y186" s="101"/>
      <c r="Z186" s="101"/>
      <c r="AA186" s="1410"/>
      <c r="AB186" s="1410"/>
      <c r="AC186" s="100" t="s">
        <v>191</v>
      </c>
      <c r="AD186" s="360" t="s">
        <v>192</v>
      </c>
      <c r="AE186" s="1404">
        <v>629442.0</v>
      </c>
      <c r="AF186" s="1404">
        <v>629442.0</v>
      </c>
      <c r="AG186" s="1404" t="s">
        <v>2878</v>
      </c>
      <c r="AH186" s="1866">
        <v>0.5</v>
      </c>
      <c r="AI186" s="1866">
        <v>0.4</v>
      </c>
      <c r="AJ186" s="1866">
        <v>0.1</v>
      </c>
      <c r="AK186" s="1869">
        <v>1.095E9</v>
      </c>
      <c r="AL186" s="1848">
        <v>45482.0</v>
      </c>
      <c r="AM186" s="1848">
        <v>45543.0</v>
      </c>
      <c r="AN186" s="1777">
        <f t="shared" si="325"/>
        <v>61</v>
      </c>
      <c r="AO186" s="1778" t="str">
        <f t="shared" ref="AO186:AP186" si="360">INT(AM186-AL186)&amp;" hari "&amp;HOUR(MOD(AM186-AL186,1))&amp;" jam "&amp;MINUTE(MOD(AM186-AL186,1))&amp;" menit "&amp;SECOND(MOD(AM186-AL186,1))</f>
        <v>61 hari 0 jam 0 menit 0</v>
      </c>
      <c r="AP186" s="1778" t="str">
        <f t="shared" si="360"/>
        <v>-45482 hari 0 jam 0 menit 0</v>
      </c>
      <c r="AQ186" s="1396" t="s">
        <v>2400</v>
      </c>
      <c r="AR186" s="1616"/>
      <c r="AS186" s="1616"/>
      <c r="AT186" s="1616"/>
      <c r="AU186" s="1529"/>
      <c r="AV186" s="1475"/>
      <c r="AW186" s="1616"/>
      <c r="AX186" s="1615"/>
      <c r="AY186" s="1795"/>
      <c r="AZ186" s="1619"/>
      <c r="BA186" s="1626">
        <v>45540.0</v>
      </c>
      <c r="BB186" s="1780"/>
      <c r="BC186" s="1780"/>
      <c r="BD186" s="1780"/>
      <c r="BE186" s="1780"/>
      <c r="BF186" s="1850"/>
      <c r="BG186" s="1626" t="str">
        <f t="shared" si="356"/>
        <v>0 hari 0 jam 0 menit 0</v>
      </c>
      <c r="BH186" s="1780"/>
      <c r="BI186" s="1626"/>
      <c r="BJ186" s="1626"/>
      <c r="BK186" s="1850">
        <f t="shared" si="357"/>
        <v>0</v>
      </c>
      <c r="BL186" s="1626" t="str">
        <f t="shared" si="358"/>
        <v>0 hari 0 jam 0 menit 0</v>
      </c>
      <c r="BM186" s="1619"/>
      <c r="BN186" s="1619"/>
      <c r="BO186" s="1619"/>
      <c r="BP186" s="1619"/>
      <c r="BQ186" s="1619"/>
      <c r="BR186" s="1619"/>
      <c r="BS186" s="1619"/>
      <c r="BT186" s="1619"/>
      <c r="BU186" s="1619"/>
      <c r="BV186" s="1619"/>
      <c r="BW186" s="1619"/>
      <c r="BX186" s="1619"/>
      <c r="BY186" s="1619"/>
      <c r="BZ186" s="1619"/>
      <c r="CA186" s="1619"/>
      <c r="CB186" s="1619"/>
      <c r="CC186" s="103"/>
      <c r="CD186" s="103"/>
      <c r="CE186" s="1529"/>
      <c r="CF186" s="103" t="s">
        <v>266</v>
      </c>
      <c r="CG186" s="103"/>
      <c r="CH186" s="103"/>
      <c r="CI186" s="103"/>
      <c r="CJ186" s="103"/>
      <c r="CK186" s="103"/>
      <c r="CL186" s="103"/>
      <c r="CM186" s="103"/>
      <c r="CN186" s="103"/>
      <c r="CO186" s="103"/>
      <c r="CP186" s="103"/>
      <c r="CQ186" s="103"/>
      <c r="CR186" s="103"/>
      <c r="CS186" s="103"/>
      <c r="CT186" s="103"/>
      <c r="CU186" s="103"/>
      <c r="CV186" s="103"/>
      <c r="CW186" s="103"/>
      <c r="CX186" s="103"/>
      <c r="CY186" s="103"/>
      <c r="CZ186" s="103"/>
      <c r="DA186" s="1588"/>
      <c r="DB186" s="1588"/>
      <c r="DC186" s="1588"/>
      <c r="DD186" s="1588"/>
      <c r="DE186" s="1588"/>
      <c r="DF186" s="1588"/>
      <c r="DG186" s="1588"/>
      <c r="DH186" s="1588"/>
      <c r="DI186" s="1588"/>
      <c r="DJ186" s="1588"/>
      <c r="DK186" s="1588"/>
      <c r="DL186" s="1588"/>
      <c r="DM186" s="1588"/>
      <c r="DN186" s="1588"/>
      <c r="DO186" s="1588"/>
      <c r="DP186" s="1588"/>
      <c r="DQ186" s="1588"/>
      <c r="DR186" s="1588"/>
      <c r="DS186" s="1588"/>
      <c r="DT186" s="1588"/>
      <c r="DU186" s="1588"/>
      <c r="DV186" s="1588"/>
      <c r="DW186" s="1588"/>
      <c r="DX186" s="1588"/>
      <c r="DY186" s="1588"/>
      <c r="DZ186" s="1588"/>
      <c r="EA186" s="1588"/>
      <c r="EB186" s="1588"/>
      <c r="EC186" s="1588"/>
      <c r="ED186" s="1588"/>
      <c r="EE186" s="1588"/>
      <c r="EF186" s="1588"/>
      <c r="EG186" s="1588"/>
      <c r="EH186" s="1588"/>
      <c r="EI186" s="1588"/>
      <c r="EJ186" s="1588"/>
      <c r="EK186" s="1588"/>
      <c r="EL186" s="1588"/>
      <c r="EM186" s="1588"/>
      <c r="EN186" s="1588"/>
      <c r="EO186" s="1588"/>
      <c r="EP186" s="1588"/>
      <c r="EQ186" s="1588"/>
      <c r="ER186" s="1588"/>
      <c r="ES186" s="1588"/>
      <c r="ET186" s="1588"/>
      <c r="EU186" s="1588"/>
      <c r="EV186" s="1588"/>
      <c r="EW186" s="1588"/>
      <c r="EX186" s="1588"/>
      <c r="EY186" s="1588"/>
      <c r="EZ186" s="1588"/>
      <c r="FA186" s="1588"/>
      <c r="FB186" s="1588"/>
      <c r="FC186" s="1588"/>
      <c r="FD186" s="1588"/>
      <c r="FE186" s="1588"/>
      <c r="FF186" s="1588"/>
      <c r="FG186" s="1588"/>
      <c r="FH186" s="1588"/>
      <c r="FI186" s="1588"/>
      <c r="FJ186" s="1588"/>
      <c r="FK186" s="1588"/>
      <c r="FL186" s="1588"/>
      <c r="FM186" s="1588"/>
      <c r="FN186" s="1588"/>
      <c r="FO186" s="1588"/>
      <c r="FP186" s="1588"/>
      <c r="FQ186" s="1588"/>
      <c r="FR186" s="1588"/>
      <c r="FS186" s="1588"/>
      <c r="FT186" s="1588"/>
      <c r="FU186" s="1588"/>
      <c r="FV186" s="1588"/>
      <c r="FW186" s="1588"/>
      <c r="FX186" s="1588"/>
      <c r="FY186" s="1588"/>
      <c r="FZ186" s="1588"/>
      <c r="GA186" s="1588"/>
      <c r="GB186" s="1588"/>
      <c r="GC186" s="1588"/>
      <c r="GD186" s="1588"/>
    </row>
    <row r="187" ht="19.5" hidden="1" customHeight="1">
      <c r="A187" s="101">
        <v>34.0</v>
      </c>
      <c r="B187" s="54" t="s">
        <v>2443</v>
      </c>
      <c r="C187" s="1415" t="s">
        <v>11</v>
      </c>
      <c r="D187" s="1396" t="s">
        <v>2521</v>
      </c>
      <c r="E187" s="1870" t="s">
        <v>269</v>
      </c>
      <c r="F187" s="1396" t="s">
        <v>12</v>
      </c>
      <c r="G187" s="103" t="s">
        <v>270</v>
      </c>
      <c r="H187" s="1396" t="s">
        <v>2400</v>
      </c>
      <c r="I187" s="1396" t="s">
        <v>2522</v>
      </c>
      <c r="J187" s="1396" t="s">
        <v>2523</v>
      </c>
      <c r="K187" s="1845">
        <v>7500.0</v>
      </c>
      <c r="L187" s="222">
        <v>7627.518</v>
      </c>
      <c r="M187" s="1868" t="s">
        <v>1815</v>
      </c>
      <c r="N187" s="1396" t="s">
        <v>2524</v>
      </c>
      <c r="O187" s="54"/>
      <c r="P187" s="1847">
        <v>45546.0</v>
      </c>
      <c r="Q187" s="105" t="s">
        <v>2953</v>
      </c>
      <c r="R187" s="103" t="s">
        <v>12</v>
      </c>
      <c r="S187" s="103" t="s">
        <v>2517</v>
      </c>
      <c r="T187" s="54" t="s">
        <v>2877</v>
      </c>
      <c r="U187" s="54" t="s">
        <v>883</v>
      </c>
      <c r="V187" s="54" t="s">
        <v>883</v>
      </c>
      <c r="W187" s="54" t="s">
        <v>884</v>
      </c>
      <c r="X187" s="1545" t="s">
        <v>142</v>
      </c>
      <c r="Y187" s="101"/>
      <c r="Z187" s="101"/>
      <c r="AA187" s="1410"/>
      <c r="AB187" s="1410"/>
      <c r="AC187" s="100" t="s">
        <v>2997</v>
      </c>
      <c r="AD187" s="360" t="s">
        <v>192</v>
      </c>
      <c r="AE187" s="1404">
        <v>850163.0</v>
      </c>
      <c r="AF187" s="1404">
        <v>850163.0</v>
      </c>
      <c r="AG187" s="1404" t="s">
        <v>2878</v>
      </c>
      <c r="AH187" s="1866">
        <v>0.5</v>
      </c>
      <c r="AI187" s="1866">
        <v>0.4</v>
      </c>
      <c r="AJ187" s="1866">
        <v>0.1</v>
      </c>
      <c r="AK187" s="1869">
        <v>1.095E9</v>
      </c>
      <c r="AL187" s="1848">
        <v>45482.0</v>
      </c>
      <c r="AM187" s="1848">
        <v>45546.0</v>
      </c>
      <c r="AN187" s="1777">
        <f t="shared" si="325"/>
        <v>64</v>
      </c>
      <c r="AO187" s="1778" t="str">
        <f t="shared" ref="AO187:AP187" si="361">INT(AM187-AL187)&amp;" hari "&amp;HOUR(MOD(AM187-AL187,1))&amp;" jam "&amp;MINUTE(MOD(AM187-AL187,1))&amp;" menit "&amp;SECOND(MOD(AM187-AL187,1))</f>
        <v>64 hari 0 jam 0 menit 0</v>
      </c>
      <c r="AP187" s="1778" t="str">
        <f t="shared" si="361"/>
        <v>-45482 hari 0 jam 0 menit 0</v>
      </c>
      <c r="AQ187" s="1396" t="s">
        <v>2400</v>
      </c>
      <c r="AR187" s="1616"/>
      <c r="AS187" s="1616"/>
      <c r="AT187" s="1616"/>
      <c r="AU187" s="1529"/>
      <c r="AV187" s="1475"/>
      <c r="AW187" s="1616"/>
      <c r="AX187" s="1615"/>
      <c r="AY187" s="1795"/>
      <c r="AZ187" s="1619"/>
      <c r="BA187" s="1626">
        <v>45540.0</v>
      </c>
      <c r="BB187" s="1780"/>
      <c r="BC187" s="1780"/>
      <c r="BD187" s="1780"/>
      <c r="BE187" s="1780"/>
      <c r="BF187" s="1850"/>
      <c r="BG187" s="1626" t="str">
        <f t="shared" si="356"/>
        <v>0 hari 0 jam 0 menit 0</v>
      </c>
      <c r="BH187" s="1780"/>
      <c r="BI187" s="1626"/>
      <c r="BJ187" s="1626"/>
      <c r="BK187" s="1850">
        <f t="shared" si="357"/>
        <v>0</v>
      </c>
      <c r="BL187" s="1626" t="str">
        <f t="shared" si="358"/>
        <v>0 hari 0 jam 0 menit 0</v>
      </c>
      <c r="BM187" s="1619"/>
      <c r="BN187" s="1619"/>
      <c r="BO187" s="1619"/>
      <c r="BP187" s="1619"/>
      <c r="BQ187" s="1619"/>
      <c r="BR187" s="1619"/>
      <c r="BS187" s="1619"/>
      <c r="BT187" s="1619"/>
      <c r="BU187" s="1619"/>
      <c r="BV187" s="1619"/>
      <c r="BW187" s="1619"/>
      <c r="BX187" s="1619"/>
      <c r="BY187" s="1619"/>
      <c r="BZ187" s="1619"/>
      <c r="CA187" s="1619"/>
      <c r="CB187" s="1619"/>
      <c r="CC187" s="103"/>
      <c r="CD187" s="103"/>
      <c r="CE187" s="1529"/>
      <c r="CF187" s="103" t="s">
        <v>266</v>
      </c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588"/>
      <c r="DB187" s="1588"/>
      <c r="DC187" s="1588"/>
      <c r="DD187" s="1588"/>
      <c r="DE187" s="1588"/>
      <c r="DF187" s="1588"/>
      <c r="DG187" s="1588"/>
      <c r="DH187" s="1588"/>
      <c r="DI187" s="1588"/>
      <c r="DJ187" s="1588"/>
      <c r="DK187" s="1588"/>
      <c r="DL187" s="1588"/>
      <c r="DM187" s="1588"/>
      <c r="DN187" s="1588"/>
      <c r="DO187" s="1588"/>
      <c r="DP187" s="1588"/>
      <c r="DQ187" s="1588"/>
      <c r="DR187" s="1588"/>
      <c r="DS187" s="1588"/>
      <c r="DT187" s="1588"/>
      <c r="DU187" s="1588"/>
      <c r="DV187" s="1588"/>
      <c r="DW187" s="1588"/>
      <c r="DX187" s="1588"/>
      <c r="DY187" s="1588"/>
      <c r="DZ187" s="1588"/>
      <c r="EA187" s="1588"/>
      <c r="EB187" s="1588"/>
      <c r="EC187" s="1588"/>
      <c r="ED187" s="1588"/>
      <c r="EE187" s="1588"/>
      <c r="EF187" s="1588"/>
      <c r="EG187" s="1588"/>
      <c r="EH187" s="1588"/>
      <c r="EI187" s="1588"/>
      <c r="EJ187" s="1588"/>
      <c r="EK187" s="1588"/>
      <c r="EL187" s="1588"/>
      <c r="EM187" s="1588"/>
      <c r="EN187" s="1588"/>
      <c r="EO187" s="1588"/>
      <c r="EP187" s="1588"/>
      <c r="EQ187" s="1588"/>
      <c r="ER187" s="1588"/>
      <c r="ES187" s="1588"/>
      <c r="ET187" s="1588"/>
      <c r="EU187" s="1588"/>
      <c r="EV187" s="1588"/>
      <c r="EW187" s="1588"/>
      <c r="EX187" s="1588"/>
      <c r="EY187" s="1588"/>
      <c r="EZ187" s="1588"/>
      <c r="FA187" s="1588"/>
      <c r="FB187" s="1588"/>
      <c r="FC187" s="1588"/>
      <c r="FD187" s="1588"/>
      <c r="FE187" s="1588"/>
      <c r="FF187" s="1588"/>
      <c r="FG187" s="1588"/>
      <c r="FH187" s="1588"/>
      <c r="FI187" s="1588"/>
      <c r="FJ187" s="1588"/>
      <c r="FK187" s="1588"/>
      <c r="FL187" s="1588"/>
      <c r="FM187" s="1588"/>
      <c r="FN187" s="1588"/>
      <c r="FO187" s="1588"/>
      <c r="FP187" s="1588"/>
      <c r="FQ187" s="1588"/>
      <c r="FR187" s="1588"/>
      <c r="FS187" s="1588"/>
      <c r="FT187" s="1588"/>
      <c r="FU187" s="1588"/>
      <c r="FV187" s="1588"/>
      <c r="FW187" s="1588"/>
      <c r="FX187" s="1588"/>
      <c r="FY187" s="1588"/>
      <c r="FZ187" s="1588"/>
      <c r="GA187" s="1588"/>
      <c r="GB187" s="1588"/>
      <c r="GC187" s="1588"/>
      <c r="GD187" s="1588"/>
    </row>
    <row r="188" ht="15.75" hidden="1" customHeight="1">
      <c r="A188" s="101">
        <v>35.0</v>
      </c>
      <c r="B188" s="54" t="s">
        <v>2443</v>
      </c>
      <c r="C188" s="1415" t="s">
        <v>11</v>
      </c>
      <c r="D188" s="1396" t="s">
        <v>2525</v>
      </c>
      <c r="E188" s="1870" t="s">
        <v>269</v>
      </c>
      <c r="F188" s="1396" t="s">
        <v>12</v>
      </c>
      <c r="G188" s="103" t="s">
        <v>270</v>
      </c>
      <c r="H188" s="1396" t="s">
        <v>2400</v>
      </c>
      <c r="I188" s="1396" t="s">
        <v>2526</v>
      </c>
      <c r="J188" s="1396" t="s">
        <v>2527</v>
      </c>
      <c r="K188" s="1845">
        <v>7500.0</v>
      </c>
      <c r="L188" s="222">
        <v>7551.811</v>
      </c>
      <c r="M188" s="1868" t="s">
        <v>1815</v>
      </c>
      <c r="N188" s="103" t="s">
        <v>93</v>
      </c>
      <c r="O188" s="54"/>
      <c r="P188" s="1847">
        <v>45548.0</v>
      </c>
      <c r="Q188" s="105" t="s">
        <v>2953</v>
      </c>
      <c r="R188" s="103" t="s">
        <v>12</v>
      </c>
      <c r="S188" s="103" t="s">
        <v>2517</v>
      </c>
      <c r="T188" s="54" t="s">
        <v>2877</v>
      </c>
      <c r="U188" s="54" t="s">
        <v>883</v>
      </c>
      <c r="V188" s="54" t="s">
        <v>883</v>
      </c>
      <c r="W188" s="54" t="s">
        <v>884</v>
      </c>
      <c r="X188" s="1545" t="s">
        <v>142</v>
      </c>
      <c r="Y188" s="101"/>
      <c r="Z188" s="101"/>
      <c r="AA188" s="1410"/>
      <c r="AB188" s="1410"/>
      <c r="AC188" s="100" t="s">
        <v>2997</v>
      </c>
      <c r="AD188" s="360" t="s">
        <v>192</v>
      </c>
      <c r="AE188" s="1404">
        <v>850163.0</v>
      </c>
      <c r="AF188" s="1404">
        <v>850163.0</v>
      </c>
      <c r="AG188" s="1404" t="s">
        <v>2878</v>
      </c>
      <c r="AH188" s="1866">
        <v>0.5</v>
      </c>
      <c r="AI188" s="1866">
        <v>0.4</v>
      </c>
      <c r="AJ188" s="1866">
        <v>0.1</v>
      </c>
      <c r="AK188" s="1869">
        <v>1.095E9</v>
      </c>
      <c r="AL188" s="1848">
        <v>45482.0</v>
      </c>
      <c r="AM188" s="1848">
        <v>45548.0</v>
      </c>
      <c r="AN188" s="1777">
        <f t="shared" si="325"/>
        <v>66</v>
      </c>
      <c r="AO188" s="1778" t="str">
        <f t="shared" ref="AO188:AP188" si="362">INT(AM188-AL188)&amp;" hari "&amp;HOUR(MOD(AM188-AL188,1))&amp;" jam "&amp;MINUTE(MOD(AM188-AL188,1))&amp;" menit "&amp;SECOND(MOD(AM188-AL188,1))</f>
        <v>66 hari 0 jam 0 menit 0</v>
      </c>
      <c r="AP188" s="1778" t="str">
        <f t="shared" si="362"/>
        <v>-45482 hari 0 jam 0 menit 0</v>
      </c>
      <c r="AQ188" s="1396" t="s">
        <v>2400</v>
      </c>
      <c r="AR188" s="1616"/>
      <c r="AS188" s="1616"/>
      <c r="AT188" s="1616"/>
      <c r="AU188" s="1529"/>
      <c r="AV188" s="1475"/>
      <c r="AW188" s="1616"/>
      <c r="AX188" s="1615"/>
      <c r="AY188" s="1795"/>
      <c r="AZ188" s="1619"/>
      <c r="BA188" s="1626">
        <v>45540.0</v>
      </c>
      <c r="BB188" s="1780"/>
      <c r="BC188" s="1780"/>
      <c r="BD188" s="1780"/>
      <c r="BE188" s="1780"/>
      <c r="BF188" s="1850"/>
      <c r="BG188" s="1626" t="str">
        <f t="shared" si="356"/>
        <v>0 hari 0 jam 0 menit 0</v>
      </c>
      <c r="BH188" s="1780"/>
      <c r="BI188" s="1626"/>
      <c r="BJ188" s="1626"/>
      <c r="BK188" s="1850">
        <f t="shared" si="357"/>
        <v>0</v>
      </c>
      <c r="BL188" s="1626" t="str">
        <f t="shared" si="358"/>
        <v>0 hari 0 jam 0 menit 0</v>
      </c>
      <c r="BM188" s="1619"/>
      <c r="BN188" s="1619"/>
      <c r="BO188" s="1619"/>
      <c r="BP188" s="1619"/>
      <c r="BQ188" s="1619"/>
      <c r="BR188" s="1619"/>
      <c r="BS188" s="1619"/>
      <c r="BT188" s="1619"/>
      <c r="BU188" s="1619"/>
      <c r="BV188" s="1619"/>
      <c r="BW188" s="1619"/>
      <c r="BX188" s="1619"/>
      <c r="BY188" s="1619"/>
      <c r="BZ188" s="1619"/>
      <c r="CA188" s="1619"/>
      <c r="CB188" s="1619"/>
      <c r="CC188" s="103"/>
      <c r="CD188" s="103"/>
      <c r="CE188" s="1529"/>
      <c r="CF188" s="103" t="s">
        <v>266</v>
      </c>
      <c r="CG188" s="103"/>
      <c r="CH188" s="103"/>
      <c r="CI188" s="103"/>
      <c r="CJ188" s="103"/>
      <c r="CK188" s="103"/>
      <c r="CL188" s="103"/>
      <c r="CM188" s="103"/>
      <c r="CN188" s="103"/>
      <c r="CO188" s="103"/>
      <c r="CP188" s="103"/>
      <c r="CQ188" s="103"/>
      <c r="CR188" s="103"/>
      <c r="CS188" s="103"/>
      <c r="CT188" s="103"/>
      <c r="CU188" s="103"/>
      <c r="CV188" s="103"/>
      <c r="CW188" s="103"/>
      <c r="CX188" s="103"/>
      <c r="CY188" s="103"/>
      <c r="CZ188" s="103"/>
      <c r="DA188" s="1588"/>
      <c r="DB188" s="1588"/>
      <c r="DC188" s="1588"/>
      <c r="DD188" s="1588"/>
      <c r="DE188" s="1588"/>
      <c r="DF188" s="1588"/>
      <c r="DG188" s="1588"/>
      <c r="DH188" s="1588"/>
      <c r="DI188" s="1588"/>
      <c r="DJ188" s="1588"/>
      <c r="DK188" s="1588"/>
      <c r="DL188" s="1588"/>
      <c r="DM188" s="1588"/>
      <c r="DN188" s="1588"/>
      <c r="DO188" s="1588"/>
      <c r="DP188" s="1588"/>
      <c r="DQ188" s="1588"/>
      <c r="DR188" s="1588"/>
      <c r="DS188" s="1588"/>
      <c r="DT188" s="1588"/>
      <c r="DU188" s="1588"/>
      <c r="DV188" s="1588"/>
      <c r="DW188" s="1588"/>
      <c r="DX188" s="1588"/>
      <c r="DY188" s="1588"/>
      <c r="DZ188" s="1588"/>
      <c r="EA188" s="1588"/>
      <c r="EB188" s="1588"/>
      <c r="EC188" s="1588"/>
      <c r="ED188" s="1588"/>
      <c r="EE188" s="1588"/>
      <c r="EF188" s="1588"/>
      <c r="EG188" s="1588"/>
      <c r="EH188" s="1588"/>
      <c r="EI188" s="1588"/>
      <c r="EJ188" s="1588"/>
      <c r="EK188" s="1588"/>
      <c r="EL188" s="1588"/>
      <c r="EM188" s="1588"/>
      <c r="EN188" s="1588"/>
      <c r="EO188" s="1588"/>
      <c r="EP188" s="1588"/>
      <c r="EQ188" s="1588"/>
      <c r="ER188" s="1588"/>
      <c r="ES188" s="1588"/>
      <c r="ET188" s="1588"/>
      <c r="EU188" s="1588"/>
      <c r="EV188" s="1588"/>
      <c r="EW188" s="1588"/>
      <c r="EX188" s="1588"/>
      <c r="EY188" s="1588"/>
      <c r="EZ188" s="1588"/>
      <c r="FA188" s="1588"/>
      <c r="FB188" s="1588"/>
      <c r="FC188" s="1588"/>
      <c r="FD188" s="1588"/>
      <c r="FE188" s="1588"/>
      <c r="FF188" s="1588"/>
      <c r="FG188" s="1588"/>
      <c r="FH188" s="1588"/>
      <c r="FI188" s="1588"/>
      <c r="FJ188" s="1588"/>
      <c r="FK188" s="1588"/>
      <c r="FL188" s="1588"/>
      <c r="FM188" s="1588"/>
      <c r="FN188" s="1588"/>
      <c r="FO188" s="1588"/>
      <c r="FP188" s="1588"/>
      <c r="FQ188" s="1588"/>
      <c r="FR188" s="1588"/>
      <c r="FS188" s="1588"/>
      <c r="FT188" s="1588"/>
      <c r="FU188" s="1588"/>
      <c r="FV188" s="1588"/>
      <c r="FW188" s="1588"/>
      <c r="FX188" s="1588"/>
      <c r="FY188" s="1588"/>
      <c r="FZ188" s="1588"/>
      <c r="GA188" s="1588"/>
      <c r="GB188" s="1588"/>
      <c r="GC188" s="1588"/>
      <c r="GD188" s="1588"/>
    </row>
    <row r="189" ht="22.5" hidden="1" customHeight="1">
      <c r="A189" s="101">
        <v>36.0</v>
      </c>
      <c r="B189" s="54" t="s">
        <v>2443</v>
      </c>
      <c r="C189" s="1415" t="s">
        <v>11</v>
      </c>
      <c r="D189" s="1396" t="s">
        <v>2529</v>
      </c>
      <c r="E189" s="1396" t="s">
        <v>260</v>
      </c>
      <c r="F189" s="1396" t="s">
        <v>42</v>
      </c>
      <c r="G189" s="1396" t="s">
        <v>2425</v>
      </c>
      <c r="H189" s="1396" t="s">
        <v>2426</v>
      </c>
      <c r="I189" s="1396" t="s">
        <v>2530</v>
      </c>
      <c r="J189" s="1396" t="s">
        <v>2531</v>
      </c>
      <c r="K189" s="1845">
        <v>7500.0</v>
      </c>
      <c r="L189" s="222">
        <v>6941.105</v>
      </c>
      <c r="M189" s="1868" t="s">
        <v>1815</v>
      </c>
      <c r="N189" s="103" t="s">
        <v>93</v>
      </c>
      <c r="O189" s="54"/>
      <c r="P189" s="1847">
        <v>45548.0</v>
      </c>
      <c r="Q189" s="105" t="s">
        <v>2953</v>
      </c>
      <c r="R189" s="103" t="s">
        <v>42</v>
      </c>
      <c r="S189" s="103" t="s">
        <v>1499</v>
      </c>
      <c r="T189" s="54" t="s">
        <v>2877</v>
      </c>
      <c r="U189" s="54" t="s">
        <v>883</v>
      </c>
      <c r="V189" s="54" t="s">
        <v>883</v>
      </c>
      <c r="W189" s="54" t="s">
        <v>884</v>
      </c>
      <c r="X189" s="1545" t="s">
        <v>142</v>
      </c>
      <c r="Y189" s="101"/>
      <c r="Z189" s="101"/>
      <c r="AA189" s="1410"/>
      <c r="AB189" s="1410"/>
      <c r="AC189" s="100" t="s">
        <v>2997</v>
      </c>
      <c r="AD189" s="360" t="s">
        <v>192</v>
      </c>
      <c r="AE189" s="1404">
        <v>819706.0</v>
      </c>
      <c r="AF189" s="1404">
        <v>819706.0</v>
      </c>
      <c r="AG189" s="1404" t="s">
        <v>2878</v>
      </c>
      <c r="AH189" s="1866">
        <v>0.5</v>
      </c>
      <c r="AI189" s="1866">
        <v>0.4</v>
      </c>
      <c r="AJ189" s="1866">
        <v>0.1</v>
      </c>
      <c r="AK189" s="1869">
        <v>1.095E9</v>
      </c>
      <c r="AL189" s="1848">
        <v>45485.0</v>
      </c>
      <c r="AM189" s="1848">
        <v>45548.0</v>
      </c>
      <c r="AN189" s="1777">
        <f t="shared" si="325"/>
        <v>63</v>
      </c>
      <c r="AO189" s="1778" t="str">
        <f t="shared" ref="AO189:AP189" si="363">INT(AM189-AL189)&amp;" hari "&amp;HOUR(MOD(AM189-AL189,1))&amp;" jam "&amp;MINUTE(MOD(AM189-AL189,1))&amp;" menit "&amp;SECOND(MOD(AM189-AL189,1))</f>
        <v>63 hari 0 jam 0 menit 0</v>
      </c>
      <c r="AP189" s="1778" t="str">
        <f t="shared" si="363"/>
        <v>-45485 hari 0 jam 0 menit 0</v>
      </c>
      <c r="AQ189" s="1396" t="s">
        <v>2429</v>
      </c>
      <c r="AR189" s="1616"/>
      <c r="AS189" s="1616"/>
      <c r="AT189" s="1616"/>
      <c r="AU189" s="1529"/>
      <c r="AV189" s="1475"/>
      <c r="AW189" s="1616"/>
      <c r="AX189" s="1615"/>
      <c r="AY189" s="1795"/>
      <c r="AZ189" s="1619"/>
      <c r="BA189" s="1820">
        <v>45543.0</v>
      </c>
      <c r="BB189" s="1780"/>
      <c r="BC189" s="1780"/>
      <c r="BD189" s="1780"/>
      <c r="BE189" s="1780"/>
      <c r="BF189" s="1850"/>
      <c r="BG189" s="1626" t="str">
        <f t="shared" si="356"/>
        <v>0 hari 0 jam 0 menit 0</v>
      </c>
      <c r="BH189" s="1780"/>
      <c r="BI189" s="1626"/>
      <c r="BJ189" s="1626"/>
      <c r="BK189" s="1850">
        <f t="shared" si="357"/>
        <v>0</v>
      </c>
      <c r="BL189" s="1626" t="str">
        <f t="shared" si="358"/>
        <v>0 hari 0 jam 0 menit 0</v>
      </c>
      <c r="BM189" s="1619"/>
      <c r="BN189" s="1619"/>
      <c r="BO189" s="1619"/>
      <c r="BP189" s="1619"/>
      <c r="BQ189" s="1619"/>
      <c r="BR189" s="1619"/>
      <c r="BS189" s="1619"/>
      <c r="BT189" s="1619"/>
      <c r="BU189" s="1619"/>
      <c r="BV189" s="1619"/>
      <c r="BW189" s="1619"/>
      <c r="BX189" s="1619"/>
      <c r="BY189" s="1619"/>
      <c r="BZ189" s="1619"/>
      <c r="CA189" s="1619"/>
      <c r="CB189" s="1619"/>
      <c r="CC189" s="103"/>
      <c r="CD189" s="103"/>
      <c r="CE189" s="1529"/>
      <c r="CF189" s="103" t="s">
        <v>266</v>
      </c>
      <c r="CG189" s="103"/>
      <c r="CH189" s="103"/>
      <c r="CI189" s="103"/>
      <c r="CJ189" s="103"/>
      <c r="CK189" s="103"/>
      <c r="CL189" s="103"/>
      <c r="CM189" s="103"/>
      <c r="CN189" s="103"/>
      <c r="CO189" s="103"/>
      <c r="CP189" s="103"/>
      <c r="CQ189" s="103"/>
      <c r="CR189" s="103"/>
      <c r="CS189" s="103"/>
      <c r="CT189" s="103"/>
      <c r="CU189" s="103"/>
      <c r="CV189" s="103"/>
      <c r="CW189" s="103"/>
      <c r="CX189" s="103"/>
      <c r="CY189" s="103"/>
      <c r="CZ189" s="103"/>
      <c r="DA189" s="1588"/>
      <c r="DB189" s="1588"/>
      <c r="DC189" s="1588"/>
      <c r="DD189" s="1588"/>
      <c r="DE189" s="1588"/>
      <c r="DF189" s="1588"/>
      <c r="DG189" s="1588"/>
      <c r="DH189" s="1588"/>
      <c r="DI189" s="1588"/>
      <c r="DJ189" s="1588"/>
      <c r="DK189" s="1588"/>
      <c r="DL189" s="1588"/>
      <c r="DM189" s="1588"/>
      <c r="DN189" s="1588"/>
      <c r="DO189" s="1588"/>
      <c r="DP189" s="1588"/>
      <c r="DQ189" s="1588"/>
      <c r="DR189" s="1588"/>
      <c r="DS189" s="1588"/>
      <c r="DT189" s="1588"/>
      <c r="DU189" s="1588"/>
      <c r="DV189" s="1588"/>
      <c r="DW189" s="1588"/>
      <c r="DX189" s="1588"/>
      <c r="DY189" s="1588"/>
      <c r="DZ189" s="1588"/>
      <c r="EA189" s="1588"/>
      <c r="EB189" s="1588"/>
      <c r="EC189" s="1588"/>
      <c r="ED189" s="1588"/>
      <c r="EE189" s="1588"/>
      <c r="EF189" s="1588"/>
      <c r="EG189" s="1588"/>
      <c r="EH189" s="1588"/>
      <c r="EI189" s="1588"/>
      <c r="EJ189" s="1588"/>
      <c r="EK189" s="1588"/>
      <c r="EL189" s="1588"/>
      <c r="EM189" s="1588"/>
      <c r="EN189" s="1588"/>
      <c r="EO189" s="1588"/>
      <c r="EP189" s="1588"/>
      <c r="EQ189" s="1588"/>
      <c r="ER189" s="1588"/>
      <c r="ES189" s="1588"/>
      <c r="ET189" s="1588"/>
      <c r="EU189" s="1588"/>
      <c r="EV189" s="1588"/>
      <c r="EW189" s="1588"/>
      <c r="EX189" s="1588"/>
      <c r="EY189" s="1588"/>
      <c r="EZ189" s="1588"/>
      <c r="FA189" s="1588"/>
      <c r="FB189" s="1588"/>
      <c r="FC189" s="1588"/>
      <c r="FD189" s="1588"/>
      <c r="FE189" s="1588"/>
      <c r="FF189" s="1588"/>
      <c r="FG189" s="1588"/>
      <c r="FH189" s="1588"/>
      <c r="FI189" s="1588"/>
      <c r="FJ189" s="1588"/>
      <c r="FK189" s="1588"/>
      <c r="FL189" s="1588"/>
      <c r="FM189" s="1588"/>
      <c r="FN189" s="1588"/>
      <c r="FO189" s="1588"/>
      <c r="FP189" s="1588"/>
      <c r="FQ189" s="1588"/>
      <c r="FR189" s="1588"/>
      <c r="FS189" s="1588"/>
      <c r="FT189" s="1588"/>
      <c r="FU189" s="1588"/>
      <c r="FV189" s="1588"/>
      <c r="FW189" s="1588"/>
      <c r="FX189" s="1588"/>
      <c r="FY189" s="1588"/>
      <c r="FZ189" s="1588"/>
      <c r="GA189" s="1588"/>
      <c r="GB189" s="1588"/>
      <c r="GC189" s="1588"/>
      <c r="GD189" s="1588"/>
    </row>
    <row r="190" ht="19.5" hidden="1" customHeight="1">
      <c r="A190" s="101">
        <v>37.0</v>
      </c>
      <c r="B190" s="54" t="s">
        <v>2443</v>
      </c>
      <c r="C190" s="1415" t="s">
        <v>13</v>
      </c>
      <c r="D190" s="1396" t="s">
        <v>2532</v>
      </c>
      <c r="E190" s="1396" t="s">
        <v>2998</v>
      </c>
      <c r="F190" s="1396" t="s">
        <v>2534</v>
      </c>
      <c r="G190" s="103" t="s">
        <v>2535</v>
      </c>
      <c r="H190" s="1396" t="s">
        <v>2536</v>
      </c>
      <c r="I190" s="1396" t="s">
        <v>1619</v>
      </c>
      <c r="J190" s="1396" t="s">
        <v>2537</v>
      </c>
      <c r="K190" s="1845">
        <v>7500.0</v>
      </c>
      <c r="L190" s="222">
        <v>7504.508</v>
      </c>
      <c r="M190" s="1868" t="s">
        <v>1815</v>
      </c>
      <c r="N190" s="103" t="s">
        <v>93</v>
      </c>
      <c r="O190" s="101" t="s">
        <v>2538</v>
      </c>
      <c r="P190" s="1847">
        <v>45567.0</v>
      </c>
      <c r="Q190" s="105" t="s">
        <v>2964</v>
      </c>
      <c r="R190" s="103" t="s">
        <v>2540</v>
      </c>
      <c r="S190" s="103" t="s">
        <v>2542</v>
      </c>
      <c r="T190" s="54" t="s">
        <v>2877</v>
      </c>
      <c r="U190" s="54" t="s">
        <v>883</v>
      </c>
      <c r="V190" s="103"/>
      <c r="W190" s="101" t="s">
        <v>884</v>
      </c>
      <c r="X190" s="103"/>
      <c r="Y190" s="101"/>
      <c r="Z190" s="101"/>
      <c r="AA190" s="1410"/>
      <c r="AB190" s="1410"/>
      <c r="AC190" s="100" t="s">
        <v>191</v>
      </c>
      <c r="AD190" s="360" t="s">
        <v>192</v>
      </c>
      <c r="AE190" s="1404">
        <v>1060000.0</v>
      </c>
      <c r="AF190" s="1404">
        <v>1060000.0</v>
      </c>
      <c r="AG190" s="1866">
        <v>0.25</v>
      </c>
      <c r="AH190" s="1866">
        <v>0.25</v>
      </c>
      <c r="AI190" s="1866">
        <v>0.4</v>
      </c>
      <c r="AJ190" s="1866">
        <v>0.1</v>
      </c>
      <c r="AK190" s="1869">
        <v>1.9875E9</v>
      </c>
      <c r="AL190" s="1848">
        <v>45554.0</v>
      </c>
      <c r="AM190" s="1848">
        <v>45567.0</v>
      </c>
      <c r="AN190" s="1777">
        <f t="shared" si="325"/>
        <v>13</v>
      </c>
      <c r="AO190" s="1778" t="str">
        <f t="shared" ref="AO190:AP190" si="364">INT(AM190-AL190)&amp;" hari "&amp;HOUR(MOD(AM190-AL190,1))&amp;" jam "&amp;MINUTE(MOD(AM190-AL190,1))&amp;" menit "&amp;SECOND(MOD(AM190-AL190,1))</f>
        <v>13 hari 0 jam 0 menit 0</v>
      </c>
      <c r="AP190" s="1778" t="str">
        <f t="shared" si="364"/>
        <v>-45554 hari 0 jam 0 menit 0</v>
      </c>
      <c r="AQ190" s="1396" t="s">
        <v>2541</v>
      </c>
      <c r="AR190" s="1616"/>
      <c r="AS190" s="1616"/>
      <c r="AT190" s="1616"/>
      <c r="AU190" s="1529"/>
      <c r="AV190" s="1475"/>
      <c r="AW190" s="1616"/>
      <c r="AX190" s="1615"/>
      <c r="AY190" s="1795"/>
      <c r="AZ190" s="1619"/>
      <c r="BA190" s="1820">
        <v>45557.0</v>
      </c>
      <c r="BB190" s="1780"/>
      <c r="BC190" s="1780"/>
      <c r="BD190" s="1780"/>
      <c r="BE190" s="1780"/>
      <c r="BF190" s="1850"/>
      <c r="BG190" s="1626" t="str">
        <f t="shared" si="356"/>
        <v>0 hari 0 jam 0 menit 0</v>
      </c>
      <c r="BH190" s="1780"/>
      <c r="BI190" s="1626"/>
      <c r="BJ190" s="1626"/>
      <c r="BK190" s="1850">
        <f t="shared" si="357"/>
        <v>0</v>
      </c>
      <c r="BL190" s="1626" t="str">
        <f t="shared" si="358"/>
        <v>0 hari 0 jam 0 menit 0</v>
      </c>
      <c r="BM190" s="1619"/>
      <c r="BN190" s="1619"/>
      <c r="BO190" s="1619"/>
      <c r="BP190" s="1619"/>
      <c r="BQ190" s="1619"/>
      <c r="BR190" s="1619"/>
      <c r="BS190" s="1619"/>
      <c r="BT190" s="1619"/>
      <c r="BU190" s="1619"/>
      <c r="BV190" s="1619">
        <v>4.5458333E7</v>
      </c>
      <c r="BW190" s="1619">
        <v>4.5458333E7</v>
      </c>
      <c r="BX190" s="1619" t="s">
        <v>2995</v>
      </c>
      <c r="BY190" s="1619" t="s">
        <v>718</v>
      </c>
      <c r="BZ190" s="1619"/>
      <c r="CA190" s="1619"/>
      <c r="CB190" s="1619"/>
      <c r="CC190" s="103"/>
      <c r="CD190" s="103"/>
      <c r="CE190" s="1529"/>
      <c r="CF190" s="103" t="s">
        <v>1224</v>
      </c>
      <c r="CG190" s="103"/>
      <c r="CH190" s="103"/>
      <c r="CI190" s="103"/>
      <c r="CJ190" s="103"/>
      <c r="CK190" s="103"/>
      <c r="CL190" s="103"/>
      <c r="CM190" s="103"/>
      <c r="CN190" s="103"/>
      <c r="CO190" s="103"/>
      <c r="CP190" s="103"/>
      <c r="CQ190" s="103"/>
      <c r="CR190" s="103"/>
      <c r="CS190" s="103"/>
      <c r="CT190" s="103"/>
      <c r="CU190" s="103"/>
      <c r="CV190" s="103"/>
      <c r="CW190" s="103"/>
      <c r="CX190" s="103"/>
      <c r="CY190" s="103"/>
      <c r="CZ190" s="103"/>
      <c r="DA190" s="1588"/>
      <c r="DB190" s="1588"/>
      <c r="DC190" s="1588"/>
      <c r="DD190" s="1588"/>
      <c r="DE190" s="1588"/>
      <c r="DF190" s="1588"/>
      <c r="DG190" s="1588"/>
      <c r="DH190" s="1588"/>
      <c r="DI190" s="1588"/>
      <c r="DJ190" s="1588"/>
      <c r="DK190" s="1588"/>
      <c r="DL190" s="1588"/>
      <c r="DM190" s="1588"/>
      <c r="DN190" s="1588"/>
      <c r="DO190" s="1588"/>
      <c r="DP190" s="1588"/>
      <c r="DQ190" s="1588"/>
      <c r="DR190" s="1588"/>
      <c r="DS190" s="1588"/>
      <c r="DT190" s="1588"/>
      <c r="DU190" s="1588"/>
      <c r="DV190" s="1588"/>
      <c r="DW190" s="1588"/>
      <c r="DX190" s="1588"/>
      <c r="DY190" s="1588"/>
      <c r="DZ190" s="1588"/>
      <c r="EA190" s="1588"/>
      <c r="EB190" s="1588"/>
      <c r="EC190" s="1588"/>
      <c r="ED190" s="1588"/>
      <c r="EE190" s="1588"/>
      <c r="EF190" s="1588"/>
      <c r="EG190" s="1588"/>
      <c r="EH190" s="1588"/>
      <c r="EI190" s="1588"/>
      <c r="EJ190" s="1588"/>
      <c r="EK190" s="1588"/>
      <c r="EL190" s="1588"/>
      <c r="EM190" s="1588"/>
      <c r="EN190" s="1588"/>
      <c r="EO190" s="1588"/>
      <c r="EP190" s="1588"/>
      <c r="EQ190" s="1588"/>
      <c r="ER190" s="1588"/>
      <c r="ES190" s="1588"/>
      <c r="ET190" s="1588"/>
      <c r="EU190" s="1588"/>
      <c r="EV190" s="1588"/>
      <c r="EW190" s="1588"/>
      <c r="EX190" s="1588"/>
      <c r="EY190" s="1588"/>
      <c r="EZ190" s="1588"/>
      <c r="FA190" s="1588"/>
      <c r="FB190" s="1588"/>
      <c r="FC190" s="1588"/>
      <c r="FD190" s="1588"/>
      <c r="FE190" s="1588"/>
      <c r="FF190" s="1588"/>
      <c r="FG190" s="1588"/>
      <c r="FH190" s="1588"/>
      <c r="FI190" s="1588"/>
      <c r="FJ190" s="1588"/>
      <c r="FK190" s="1588"/>
      <c r="FL190" s="1588"/>
      <c r="FM190" s="1588"/>
      <c r="FN190" s="1588"/>
      <c r="FO190" s="1588"/>
      <c r="FP190" s="1588"/>
      <c r="FQ190" s="1588"/>
      <c r="FR190" s="1588"/>
      <c r="FS190" s="1588"/>
      <c r="FT190" s="1588"/>
      <c r="FU190" s="1588"/>
      <c r="FV190" s="1588"/>
      <c r="FW190" s="1588"/>
      <c r="FX190" s="1588"/>
      <c r="FY190" s="1588"/>
      <c r="FZ190" s="1588"/>
      <c r="GA190" s="1588"/>
      <c r="GB190" s="1588"/>
      <c r="GC190" s="1588"/>
      <c r="GD190" s="1588"/>
    </row>
    <row r="191" ht="21.0" hidden="1" customHeight="1">
      <c r="A191" s="101">
        <v>38.0</v>
      </c>
      <c r="B191" s="54" t="s">
        <v>2443</v>
      </c>
      <c r="C191" s="1415" t="s">
        <v>13</v>
      </c>
      <c r="D191" s="1396" t="s">
        <v>2543</v>
      </c>
      <c r="E191" s="1396" t="s">
        <v>2998</v>
      </c>
      <c r="F191" s="1396" t="s">
        <v>2534</v>
      </c>
      <c r="G191" s="103" t="s">
        <v>2535</v>
      </c>
      <c r="H191" s="1396" t="s">
        <v>2536</v>
      </c>
      <c r="I191" s="1396" t="s">
        <v>2544</v>
      </c>
      <c r="J191" s="1396" t="s">
        <v>2545</v>
      </c>
      <c r="K191" s="1845">
        <v>7500.0</v>
      </c>
      <c r="L191" s="222">
        <v>7508.246</v>
      </c>
      <c r="M191" s="1868" t="s">
        <v>1815</v>
      </c>
      <c r="N191" s="103" t="s">
        <v>93</v>
      </c>
      <c r="O191" s="101"/>
      <c r="P191" s="1847">
        <v>45573.0</v>
      </c>
      <c r="Q191" s="105" t="s">
        <v>2964</v>
      </c>
      <c r="R191" s="103" t="s">
        <v>2540</v>
      </c>
      <c r="S191" s="103" t="s">
        <v>2546</v>
      </c>
      <c r="T191" s="54" t="s">
        <v>2877</v>
      </c>
      <c r="U191" s="54" t="s">
        <v>883</v>
      </c>
      <c r="V191" s="103"/>
      <c r="W191" s="101" t="s">
        <v>884</v>
      </c>
      <c r="X191" s="103"/>
      <c r="Y191" s="101"/>
      <c r="Z191" s="101"/>
      <c r="AA191" s="1410"/>
      <c r="AB191" s="1410"/>
      <c r="AC191" s="100" t="s">
        <v>191</v>
      </c>
      <c r="AD191" s="360" t="s">
        <v>192</v>
      </c>
      <c r="AE191" s="1404">
        <v>1060000.0</v>
      </c>
      <c r="AF191" s="1404">
        <v>1060000.0</v>
      </c>
      <c r="AG191" s="1866">
        <v>0.25</v>
      </c>
      <c r="AH191" s="1866">
        <v>0.25</v>
      </c>
      <c r="AI191" s="1866">
        <v>0.4</v>
      </c>
      <c r="AJ191" s="1866">
        <v>0.1</v>
      </c>
      <c r="AK191" s="1869">
        <v>1.9875E9</v>
      </c>
      <c r="AL191" s="1848">
        <v>45568.0</v>
      </c>
      <c r="AM191" s="1848">
        <v>45573.0</v>
      </c>
      <c r="AN191" s="1777">
        <f t="shared" si="325"/>
        <v>5</v>
      </c>
      <c r="AO191" s="1778" t="str">
        <f t="shared" ref="AO191:AP191" si="365">INT(AM191-AL191)&amp;" hari "&amp;HOUR(MOD(AM191-AL191,1))&amp;" jam "&amp;MINUTE(MOD(AM191-AL191,1))&amp;" menit "&amp;SECOND(MOD(AM191-AL191,1))</f>
        <v>5 hari 0 jam 0 menit 0</v>
      </c>
      <c r="AP191" s="1778" t="str">
        <f t="shared" si="365"/>
        <v>-45568 hari 0 jam 0 menit 0</v>
      </c>
      <c r="AQ191" s="1396" t="s">
        <v>2541</v>
      </c>
      <c r="AR191" s="1616"/>
      <c r="AS191" s="1616"/>
      <c r="AT191" s="1616"/>
      <c r="AU191" s="1529"/>
      <c r="AV191" s="1475"/>
      <c r="AW191" s="1616"/>
      <c r="AX191" s="1615"/>
      <c r="AY191" s="1795"/>
      <c r="AZ191" s="1619"/>
      <c r="BA191" s="1626">
        <v>45567.0</v>
      </c>
      <c r="BB191" s="1780"/>
      <c r="BC191" s="1780"/>
      <c r="BD191" s="1780"/>
      <c r="BE191" s="1780"/>
      <c r="BF191" s="1850"/>
      <c r="BG191" s="1626" t="str">
        <f t="shared" si="356"/>
        <v>0 hari 0 jam 0 menit 0</v>
      </c>
      <c r="BH191" s="1780"/>
      <c r="BI191" s="1626"/>
      <c r="BJ191" s="1626"/>
      <c r="BK191" s="1850">
        <f t="shared" si="357"/>
        <v>0</v>
      </c>
      <c r="BL191" s="1626" t="str">
        <f t="shared" si="358"/>
        <v>0 hari 0 jam 0 menit 0</v>
      </c>
      <c r="BM191" s="1619"/>
      <c r="BN191" s="1619"/>
      <c r="BO191" s="1619"/>
      <c r="BP191" s="1619"/>
      <c r="BQ191" s="1619"/>
      <c r="BR191" s="1619"/>
      <c r="BS191" s="1619"/>
      <c r="BT191" s="1619"/>
      <c r="BU191" s="1619"/>
      <c r="BV191" s="1619">
        <v>3.9270833E7</v>
      </c>
      <c r="BW191" s="1619">
        <v>3.9270833E7</v>
      </c>
      <c r="BX191" s="1619" t="s">
        <v>2995</v>
      </c>
      <c r="BY191" s="1619" t="s">
        <v>718</v>
      </c>
      <c r="BZ191" s="1619"/>
      <c r="CA191" s="1619"/>
      <c r="CB191" s="1619"/>
      <c r="CC191" s="103"/>
      <c r="CD191" s="103"/>
      <c r="CE191" s="1529"/>
      <c r="CF191" s="103" t="s">
        <v>1224</v>
      </c>
      <c r="CG191" s="103"/>
      <c r="CH191" s="103"/>
      <c r="CI191" s="103"/>
      <c r="CJ191" s="103"/>
      <c r="CK191" s="103"/>
      <c r="CL191" s="103"/>
      <c r="CM191" s="103"/>
      <c r="CN191" s="103"/>
      <c r="CO191" s="103"/>
      <c r="CP191" s="103"/>
      <c r="CQ191" s="103"/>
      <c r="CR191" s="103"/>
      <c r="CS191" s="103"/>
      <c r="CT191" s="103"/>
      <c r="CU191" s="103"/>
      <c r="CV191" s="103"/>
      <c r="CW191" s="103"/>
      <c r="CX191" s="103"/>
      <c r="CY191" s="103"/>
      <c r="CZ191" s="103"/>
      <c r="DA191" s="1588"/>
      <c r="DB191" s="1588"/>
      <c r="DC191" s="1588"/>
      <c r="DD191" s="1588"/>
      <c r="DE191" s="1588"/>
      <c r="DF191" s="1588"/>
      <c r="DG191" s="1588"/>
      <c r="DH191" s="1588"/>
      <c r="DI191" s="1588"/>
      <c r="DJ191" s="1588"/>
      <c r="DK191" s="1588"/>
      <c r="DL191" s="1588"/>
      <c r="DM191" s="1588"/>
      <c r="DN191" s="1588"/>
      <c r="DO191" s="1588"/>
      <c r="DP191" s="1588"/>
      <c r="DQ191" s="1588"/>
      <c r="DR191" s="1588"/>
      <c r="DS191" s="1588"/>
      <c r="DT191" s="1588"/>
      <c r="DU191" s="1588"/>
      <c r="DV191" s="1588"/>
      <c r="DW191" s="1588"/>
      <c r="DX191" s="1588"/>
      <c r="DY191" s="1588"/>
      <c r="DZ191" s="1588"/>
      <c r="EA191" s="1588"/>
      <c r="EB191" s="1588"/>
      <c r="EC191" s="1588"/>
      <c r="ED191" s="1588"/>
      <c r="EE191" s="1588"/>
      <c r="EF191" s="1588"/>
      <c r="EG191" s="1588"/>
      <c r="EH191" s="1588"/>
      <c r="EI191" s="1588"/>
      <c r="EJ191" s="1588"/>
      <c r="EK191" s="1588"/>
      <c r="EL191" s="1588"/>
      <c r="EM191" s="1588"/>
      <c r="EN191" s="1588"/>
      <c r="EO191" s="1588"/>
      <c r="EP191" s="1588"/>
      <c r="EQ191" s="1588"/>
      <c r="ER191" s="1588"/>
      <c r="ES191" s="1588"/>
      <c r="ET191" s="1588"/>
      <c r="EU191" s="1588"/>
      <c r="EV191" s="1588"/>
      <c r="EW191" s="1588"/>
      <c r="EX191" s="1588"/>
      <c r="EY191" s="1588"/>
      <c r="EZ191" s="1588"/>
      <c r="FA191" s="1588"/>
      <c r="FB191" s="1588"/>
      <c r="FC191" s="1588"/>
      <c r="FD191" s="1588"/>
      <c r="FE191" s="1588"/>
      <c r="FF191" s="1588"/>
      <c r="FG191" s="1588"/>
      <c r="FH191" s="1588"/>
      <c r="FI191" s="1588"/>
      <c r="FJ191" s="1588"/>
      <c r="FK191" s="1588"/>
      <c r="FL191" s="1588"/>
      <c r="FM191" s="1588"/>
      <c r="FN191" s="1588"/>
      <c r="FO191" s="1588"/>
      <c r="FP191" s="1588"/>
      <c r="FQ191" s="1588"/>
      <c r="FR191" s="1588"/>
      <c r="FS191" s="1588"/>
      <c r="FT191" s="1588"/>
      <c r="FU191" s="1588"/>
      <c r="FV191" s="1588"/>
      <c r="FW191" s="1588"/>
      <c r="FX191" s="1588"/>
      <c r="FY191" s="1588"/>
      <c r="FZ191" s="1588"/>
      <c r="GA191" s="1588"/>
      <c r="GB191" s="1588"/>
      <c r="GC191" s="1588"/>
      <c r="GD191" s="1588"/>
    </row>
    <row r="192" ht="19.5" hidden="1" customHeight="1">
      <c r="A192" s="101">
        <v>39.0</v>
      </c>
      <c r="B192" s="54" t="s">
        <v>2443</v>
      </c>
      <c r="C192" s="1415" t="s">
        <v>11</v>
      </c>
      <c r="D192" s="1396" t="s">
        <v>2547</v>
      </c>
      <c r="E192" s="1396" t="s">
        <v>385</v>
      </c>
      <c r="F192" s="1396" t="s">
        <v>42</v>
      </c>
      <c r="G192" s="103" t="s">
        <v>2425</v>
      </c>
      <c r="H192" s="1396" t="s">
        <v>2426</v>
      </c>
      <c r="I192" s="1396" t="s">
        <v>1278</v>
      </c>
      <c r="J192" s="1396" t="s">
        <v>2487</v>
      </c>
      <c r="K192" s="1845">
        <v>7500.0</v>
      </c>
      <c r="L192" s="222">
        <v>7552.501</v>
      </c>
      <c r="M192" s="1868" t="s">
        <v>1815</v>
      </c>
      <c r="N192" s="103" t="s">
        <v>93</v>
      </c>
      <c r="O192" s="101"/>
      <c r="P192" s="1847">
        <v>45563.0</v>
      </c>
      <c r="Q192" s="105" t="s">
        <v>2953</v>
      </c>
      <c r="R192" s="103" t="s">
        <v>42</v>
      </c>
      <c r="S192" s="103" t="s">
        <v>2481</v>
      </c>
      <c r="T192" s="54" t="s">
        <v>2877</v>
      </c>
      <c r="U192" s="54" t="s">
        <v>883</v>
      </c>
      <c r="V192" s="54" t="s">
        <v>883</v>
      </c>
      <c r="W192" s="54" t="s">
        <v>884</v>
      </c>
      <c r="X192" s="1545" t="s">
        <v>142</v>
      </c>
      <c r="Y192" s="101"/>
      <c r="Z192" s="101"/>
      <c r="AA192" s="1410"/>
      <c r="AB192" s="1410"/>
      <c r="AC192" s="100" t="s">
        <v>191</v>
      </c>
      <c r="AD192" s="360" t="s">
        <v>192</v>
      </c>
      <c r="AE192" s="1404">
        <v>598985.0</v>
      </c>
      <c r="AF192" s="1404">
        <v>598985.0</v>
      </c>
      <c r="AG192" s="1404" t="s">
        <v>2878</v>
      </c>
      <c r="AH192" s="1866">
        <v>0.5</v>
      </c>
      <c r="AI192" s="1866">
        <v>0.4</v>
      </c>
      <c r="AJ192" s="1866">
        <v>0.1</v>
      </c>
      <c r="AK192" s="1869">
        <v>1.095E9</v>
      </c>
      <c r="AL192" s="1848">
        <v>45439.0</v>
      </c>
      <c r="AM192" s="1848">
        <v>45563.0</v>
      </c>
      <c r="AN192" s="1777">
        <f t="shared" si="325"/>
        <v>124</v>
      </c>
      <c r="AO192" s="1778" t="str">
        <f t="shared" ref="AO192:AP192" si="366">INT(AM192-AL192)&amp;" hari "&amp;HOUR(MOD(AM192-AL192,1))&amp;" jam "&amp;MINUTE(MOD(AM192-AL192,1))&amp;" menit "&amp;SECOND(MOD(AM192-AL192,1))</f>
        <v>124 hari 0 jam 0 menit 0</v>
      </c>
      <c r="AP192" s="1778" t="str">
        <f t="shared" si="366"/>
        <v>-45439 hari 0 jam 0 menit 0</v>
      </c>
      <c r="AQ192" s="1396" t="s">
        <v>2429</v>
      </c>
      <c r="AR192" s="1616"/>
      <c r="AS192" s="1616"/>
      <c r="AT192" s="1616"/>
      <c r="AU192" s="1529"/>
      <c r="AV192" s="1475"/>
      <c r="AW192" s="1616"/>
      <c r="AX192" s="1615"/>
      <c r="AY192" s="1795"/>
      <c r="AZ192" s="1619"/>
      <c r="BA192" s="1820">
        <v>45560.0</v>
      </c>
      <c r="BB192" s="1780"/>
      <c r="BC192" s="1780"/>
      <c r="BD192" s="1780"/>
      <c r="BE192" s="1780"/>
      <c r="BF192" s="1850"/>
      <c r="BG192" s="1626" t="str">
        <f t="shared" si="356"/>
        <v>0 hari 0 jam 0 menit 0</v>
      </c>
      <c r="BH192" s="1780"/>
      <c r="BI192" s="1626"/>
      <c r="BJ192" s="1626"/>
      <c r="BK192" s="1850">
        <f t="shared" si="357"/>
        <v>0</v>
      </c>
      <c r="BL192" s="1626" t="str">
        <f t="shared" si="358"/>
        <v>0 hari 0 jam 0 menit 0</v>
      </c>
      <c r="BM192" s="1619"/>
      <c r="BN192" s="1619"/>
      <c r="BO192" s="1619"/>
      <c r="BP192" s="1619"/>
      <c r="BQ192" s="1619"/>
      <c r="BR192" s="1619"/>
      <c r="BS192" s="1619"/>
      <c r="BT192" s="1619"/>
      <c r="BU192" s="1619"/>
      <c r="BV192" s="1619"/>
      <c r="BW192" s="1619"/>
      <c r="BX192" s="1619"/>
      <c r="BY192" s="1619"/>
      <c r="BZ192" s="1619"/>
      <c r="CA192" s="1619"/>
      <c r="CB192" s="1619"/>
      <c r="CC192" s="103"/>
      <c r="CD192" s="103"/>
      <c r="CE192" s="1529"/>
      <c r="CF192" s="103" t="s">
        <v>266</v>
      </c>
      <c r="CG192" s="103"/>
      <c r="CH192" s="103"/>
      <c r="CI192" s="103"/>
      <c r="CJ192" s="103"/>
      <c r="CK192" s="103"/>
      <c r="CL192" s="103"/>
      <c r="CM192" s="103"/>
      <c r="CN192" s="103"/>
      <c r="CO192" s="103"/>
      <c r="CP192" s="103"/>
      <c r="CQ192" s="103"/>
      <c r="CR192" s="103"/>
      <c r="CS192" s="103"/>
      <c r="CT192" s="103"/>
      <c r="CU192" s="103"/>
      <c r="CV192" s="103"/>
      <c r="CW192" s="103"/>
      <c r="CX192" s="103"/>
      <c r="CY192" s="103"/>
      <c r="CZ192" s="103"/>
      <c r="DA192" s="1588"/>
      <c r="DB192" s="1588"/>
      <c r="DC192" s="1588"/>
      <c r="DD192" s="1588"/>
      <c r="DE192" s="1588"/>
      <c r="DF192" s="1588"/>
      <c r="DG192" s="1588"/>
      <c r="DH192" s="1588"/>
      <c r="DI192" s="1588"/>
      <c r="DJ192" s="1588"/>
      <c r="DK192" s="1588"/>
      <c r="DL192" s="1588"/>
      <c r="DM192" s="1588"/>
      <c r="DN192" s="1588"/>
      <c r="DO192" s="1588"/>
      <c r="DP192" s="1588"/>
      <c r="DQ192" s="1588"/>
      <c r="DR192" s="1588"/>
      <c r="DS192" s="1588"/>
      <c r="DT192" s="1588"/>
      <c r="DU192" s="1588"/>
      <c r="DV192" s="1588"/>
      <c r="DW192" s="1588"/>
      <c r="DX192" s="1588"/>
      <c r="DY192" s="1588"/>
      <c r="DZ192" s="1588"/>
      <c r="EA192" s="1588"/>
      <c r="EB192" s="1588"/>
      <c r="EC192" s="1588"/>
      <c r="ED192" s="1588"/>
      <c r="EE192" s="1588"/>
      <c r="EF192" s="1588"/>
      <c r="EG192" s="1588"/>
      <c r="EH192" s="1588"/>
      <c r="EI192" s="1588"/>
      <c r="EJ192" s="1588"/>
      <c r="EK192" s="1588"/>
      <c r="EL192" s="1588"/>
      <c r="EM192" s="1588"/>
      <c r="EN192" s="1588"/>
      <c r="EO192" s="1588"/>
      <c r="EP192" s="1588"/>
      <c r="EQ192" s="1588"/>
      <c r="ER192" s="1588"/>
      <c r="ES192" s="1588"/>
      <c r="ET192" s="1588"/>
      <c r="EU192" s="1588"/>
      <c r="EV192" s="1588"/>
      <c r="EW192" s="1588"/>
      <c r="EX192" s="1588"/>
      <c r="EY192" s="1588"/>
      <c r="EZ192" s="1588"/>
      <c r="FA192" s="1588"/>
      <c r="FB192" s="1588"/>
      <c r="FC192" s="1588"/>
      <c r="FD192" s="1588"/>
      <c r="FE192" s="1588"/>
      <c r="FF192" s="1588"/>
      <c r="FG192" s="1588"/>
      <c r="FH192" s="1588"/>
      <c r="FI192" s="1588"/>
      <c r="FJ192" s="1588"/>
      <c r="FK192" s="1588"/>
      <c r="FL192" s="1588"/>
      <c r="FM192" s="1588"/>
      <c r="FN192" s="1588"/>
      <c r="FO192" s="1588"/>
      <c r="FP192" s="1588"/>
      <c r="FQ192" s="1588"/>
      <c r="FR192" s="1588"/>
      <c r="FS192" s="1588"/>
      <c r="FT192" s="1588"/>
      <c r="FU192" s="1588"/>
      <c r="FV192" s="1588"/>
      <c r="FW192" s="1588"/>
      <c r="FX192" s="1588"/>
      <c r="FY192" s="1588"/>
      <c r="FZ192" s="1588"/>
      <c r="GA192" s="1588"/>
      <c r="GB192" s="1588"/>
      <c r="GC192" s="1588"/>
      <c r="GD192" s="1588"/>
    </row>
    <row r="193" ht="15.75" hidden="1" customHeight="1">
      <c r="A193" s="101">
        <v>40.0</v>
      </c>
      <c r="B193" s="54" t="s">
        <v>2443</v>
      </c>
      <c r="C193" s="1415" t="s">
        <v>6</v>
      </c>
      <c r="D193" s="1396" t="s">
        <v>2548</v>
      </c>
      <c r="E193" s="1396" t="s">
        <v>1768</v>
      </c>
      <c r="F193" s="1396" t="s">
        <v>1474</v>
      </c>
      <c r="G193" s="103" t="s">
        <v>330</v>
      </c>
      <c r="H193" s="1396" t="s">
        <v>2463</v>
      </c>
      <c r="I193" s="1396" t="s">
        <v>2549</v>
      </c>
      <c r="J193" s="1396" t="s">
        <v>2550</v>
      </c>
      <c r="K193" s="1845">
        <v>58000.0</v>
      </c>
      <c r="L193" s="222">
        <v>58000.0</v>
      </c>
      <c r="M193" s="1868" t="s">
        <v>1815</v>
      </c>
      <c r="N193" s="103" t="s">
        <v>93</v>
      </c>
      <c r="O193" s="101"/>
      <c r="P193" s="1847">
        <v>45582.0</v>
      </c>
      <c r="Q193" s="105" t="s">
        <v>2964</v>
      </c>
      <c r="R193" s="103" t="s">
        <v>1825</v>
      </c>
      <c r="S193" s="103" t="s">
        <v>1521</v>
      </c>
      <c r="T193" s="1448" t="s">
        <v>817</v>
      </c>
      <c r="U193" s="54" t="s">
        <v>883</v>
      </c>
      <c r="V193" s="54" t="s">
        <v>883</v>
      </c>
      <c r="W193" s="54" t="s">
        <v>884</v>
      </c>
      <c r="X193" s="1545" t="s">
        <v>142</v>
      </c>
      <c r="Y193" s="101"/>
      <c r="Z193" s="54" t="s">
        <v>883</v>
      </c>
      <c r="AA193" s="54" t="s">
        <v>883</v>
      </c>
      <c r="AB193" s="1410"/>
      <c r="AC193" s="100" t="s">
        <v>957</v>
      </c>
      <c r="AD193" s="360" t="s">
        <v>192</v>
      </c>
      <c r="AE193" s="1404" t="s">
        <v>2999</v>
      </c>
      <c r="AF193" s="1404" t="s">
        <v>2553</v>
      </c>
      <c r="AG193" s="1866">
        <v>0.7</v>
      </c>
      <c r="AH193" s="1866">
        <v>0.3</v>
      </c>
      <c r="AI193" s="1404" t="s">
        <v>96</v>
      </c>
      <c r="AJ193" s="1404" t="s">
        <v>96</v>
      </c>
      <c r="AK193" s="1869">
        <v>2.5505509411E10</v>
      </c>
      <c r="AL193" s="1848">
        <v>45573.0</v>
      </c>
      <c r="AM193" s="1848">
        <v>45582.0</v>
      </c>
      <c r="AN193" s="1777">
        <f t="shared" si="325"/>
        <v>9</v>
      </c>
      <c r="AO193" s="1778" t="str">
        <f t="shared" ref="AO193:AP193" si="367">INT(AM193-AL193)&amp;" hari "&amp;HOUR(MOD(AM193-AL193,1))&amp;" jam "&amp;MINUTE(MOD(AM193-AL193,1))&amp;" menit "&amp;SECOND(MOD(AM193-AL193,1))</f>
        <v>9 hari 0 jam 0 menit 0</v>
      </c>
      <c r="AP193" s="1778" t="str">
        <f t="shared" si="367"/>
        <v>-45573 hari 0 jam 0 menit 0</v>
      </c>
      <c r="AQ193" s="1396"/>
      <c r="AR193" s="1616"/>
      <c r="AS193" s="1616"/>
      <c r="AT193" s="1616"/>
      <c r="AU193" s="1529"/>
      <c r="AV193" s="1475"/>
      <c r="AW193" s="1616"/>
      <c r="AX193" s="1615"/>
      <c r="AY193" s="1795"/>
      <c r="AZ193" s="1619"/>
      <c r="BA193" s="1820">
        <v>45565.0</v>
      </c>
      <c r="BB193" s="1780"/>
      <c r="BC193" s="1780"/>
      <c r="BD193" s="1780"/>
      <c r="BE193" s="1780"/>
      <c r="BF193" s="1850"/>
      <c r="BG193" s="1626"/>
      <c r="BH193" s="1780"/>
      <c r="BI193" s="1626"/>
      <c r="BJ193" s="1626"/>
      <c r="BK193" s="1850"/>
      <c r="BL193" s="1626"/>
      <c r="BM193" s="1619"/>
      <c r="BN193" s="1619"/>
      <c r="BO193" s="1619"/>
      <c r="BP193" s="1619"/>
      <c r="BQ193" s="1619"/>
      <c r="BR193" s="1619"/>
      <c r="BS193" s="1619"/>
      <c r="BT193" s="1619"/>
      <c r="BU193" s="1619"/>
      <c r="BV193" s="1619"/>
      <c r="BW193" s="1619"/>
      <c r="BX193" s="1619"/>
      <c r="BY193" s="1619"/>
      <c r="BZ193" s="1619"/>
      <c r="CA193" s="1619"/>
      <c r="CB193" s="1619"/>
      <c r="CC193" s="103"/>
      <c r="CD193" s="103"/>
      <c r="CE193" s="1529"/>
      <c r="CF193" s="1626" t="s">
        <v>334</v>
      </c>
      <c r="CG193" s="103"/>
      <c r="CH193" s="103"/>
      <c r="CI193" s="103"/>
      <c r="CJ193" s="103"/>
      <c r="CK193" s="103"/>
      <c r="CL193" s="103"/>
      <c r="CM193" s="103"/>
      <c r="CN193" s="103"/>
      <c r="CO193" s="103"/>
      <c r="CP193" s="103"/>
      <c r="CQ193" s="103"/>
      <c r="CR193" s="103"/>
      <c r="CS193" s="103"/>
      <c r="CT193" s="103"/>
      <c r="CU193" s="103"/>
      <c r="CV193" s="103"/>
      <c r="CW193" s="103"/>
      <c r="CX193" s="103"/>
      <c r="CY193" s="103"/>
      <c r="CZ193" s="103"/>
      <c r="DA193" s="1588"/>
      <c r="DB193" s="1588"/>
      <c r="DC193" s="1588"/>
      <c r="DD193" s="1588"/>
      <c r="DE193" s="1588"/>
      <c r="DF193" s="1588"/>
      <c r="DG193" s="1588"/>
      <c r="DH193" s="1588"/>
      <c r="DI193" s="1588"/>
      <c r="DJ193" s="1588"/>
      <c r="DK193" s="1588"/>
      <c r="DL193" s="1588"/>
      <c r="DM193" s="1588"/>
      <c r="DN193" s="1588"/>
      <c r="DO193" s="1588"/>
      <c r="DP193" s="1588"/>
      <c r="DQ193" s="1588"/>
      <c r="DR193" s="1588"/>
      <c r="DS193" s="1588"/>
      <c r="DT193" s="1588"/>
      <c r="DU193" s="1588"/>
      <c r="DV193" s="1588"/>
      <c r="DW193" s="1588"/>
      <c r="DX193" s="1588"/>
      <c r="DY193" s="1588"/>
      <c r="DZ193" s="1588"/>
      <c r="EA193" s="1588"/>
      <c r="EB193" s="1588"/>
      <c r="EC193" s="1588"/>
      <c r="ED193" s="1588"/>
      <c r="EE193" s="1588"/>
      <c r="EF193" s="1588"/>
      <c r="EG193" s="1588"/>
      <c r="EH193" s="1588"/>
      <c r="EI193" s="1588"/>
      <c r="EJ193" s="1588"/>
      <c r="EK193" s="1588"/>
      <c r="EL193" s="1588"/>
      <c r="EM193" s="1588"/>
      <c r="EN193" s="1588"/>
      <c r="EO193" s="1588"/>
      <c r="EP193" s="1588"/>
      <c r="EQ193" s="1588"/>
      <c r="ER193" s="1588"/>
      <c r="ES193" s="1588"/>
      <c r="ET193" s="1588"/>
      <c r="EU193" s="1588"/>
      <c r="EV193" s="1588"/>
      <c r="EW193" s="1588"/>
      <c r="EX193" s="1588"/>
      <c r="EY193" s="1588"/>
      <c r="EZ193" s="1588"/>
      <c r="FA193" s="1588"/>
      <c r="FB193" s="1588"/>
      <c r="FC193" s="1588"/>
      <c r="FD193" s="1588"/>
      <c r="FE193" s="1588"/>
      <c r="FF193" s="1588"/>
      <c r="FG193" s="1588"/>
      <c r="FH193" s="1588"/>
      <c r="FI193" s="1588"/>
      <c r="FJ193" s="1588"/>
      <c r="FK193" s="1588"/>
      <c r="FL193" s="1588"/>
      <c r="FM193" s="1588"/>
      <c r="FN193" s="1588"/>
      <c r="FO193" s="1588"/>
      <c r="FP193" s="1588"/>
      <c r="FQ193" s="1588"/>
      <c r="FR193" s="1588"/>
      <c r="FS193" s="1588"/>
      <c r="FT193" s="1588"/>
      <c r="FU193" s="1588"/>
      <c r="FV193" s="1588"/>
      <c r="FW193" s="1588"/>
      <c r="FX193" s="1588"/>
      <c r="FY193" s="1588"/>
      <c r="FZ193" s="1588"/>
      <c r="GA193" s="1588"/>
      <c r="GB193" s="1588"/>
      <c r="GC193" s="1588"/>
      <c r="GD193" s="1588"/>
    </row>
    <row r="194" ht="19.5" hidden="1" customHeight="1">
      <c r="A194" s="101">
        <v>41.0</v>
      </c>
      <c r="B194" s="54" t="s">
        <v>2443</v>
      </c>
      <c r="C194" s="1415" t="s">
        <v>11</v>
      </c>
      <c r="D194" s="1396" t="s">
        <v>2554</v>
      </c>
      <c r="E194" s="1870" t="s">
        <v>269</v>
      </c>
      <c r="F194" s="1396" t="s">
        <v>12</v>
      </c>
      <c r="G194" s="103" t="s">
        <v>270</v>
      </c>
      <c r="H194" s="1396" t="s">
        <v>2400</v>
      </c>
      <c r="I194" s="1396" t="s">
        <v>2298</v>
      </c>
      <c r="J194" s="1396" t="s">
        <v>2555</v>
      </c>
      <c r="K194" s="1845">
        <v>7500.0</v>
      </c>
      <c r="L194" s="222">
        <v>7653.81</v>
      </c>
      <c r="M194" s="1868" t="s">
        <v>1815</v>
      </c>
      <c r="N194" s="103" t="s">
        <v>93</v>
      </c>
      <c r="O194" s="101"/>
      <c r="P194" s="1847">
        <v>45581.0</v>
      </c>
      <c r="Q194" s="105" t="s">
        <v>2964</v>
      </c>
      <c r="R194" s="103" t="s">
        <v>12</v>
      </c>
      <c r="S194" s="103" t="s">
        <v>2557</v>
      </c>
      <c r="T194" s="54" t="s">
        <v>2877</v>
      </c>
      <c r="U194" s="54" t="s">
        <v>883</v>
      </c>
      <c r="V194" s="54" t="s">
        <v>883</v>
      </c>
      <c r="W194" s="54" t="s">
        <v>884</v>
      </c>
      <c r="X194" s="1545" t="s">
        <v>142</v>
      </c>
      <c r="Y194" s="101"/>
      <c r="Z194" s="101"/>
      <c r="AA194" s="1410"/>
      <c r="AB194" s="1410"/>
      <c r="AC194" s="100" t="s">
        <v>2997</v>
      </c>
      <c r="AD194" s="360" t="s">
        <v>192</v>
      </c>
      <c r="AE194" s="1404">
        <v>850163.0</v>
      </c>
      <c r="AF194" s="1404">
        <v>850163.0</v>
      </c>
      <c r="AG194" s="1404" t="s">
        <v>2878</v>
      </c>
      <c r="AH194" s="1866">
        <v>0.5</v>
      </c>
      <c r="AI194" s="1866">
        <v>0.4</v>
      </c>
      <c r="AJ194" s="1866">
        <v>0.1</v>
      </c>
      <c r="AK194" s="1869">
        <v>1.095E9</v>
      </c>
      <c r="AL194" s="1848">
        <v>45561.0</v>
      </c>
      <c r="AM194" s="1848">
        <v>45581.0</v>
      </c>
      <c r="AN194" s="1777">
        <f t="shared" si="325"/>
        <v>20</v>
      </c>
      <c r="AO194" s="1778" t="str">
        <f t="shared" ref="AO194:AP194" si="368">INT(AM194-AL194)&amp;" hari "&amp;HOUR(MOD(AM194-AL194,1))&amp;" jam "&amp;MINUTE(MOD(AM194-AL194,1))&amp;" menit "&amp;SECOND(MOD(AM194-AL194,1))</f>
        <v>20 hari 0 jam 0 menit 0</v>
      </c>
      <c r="AP194" s="1778" t="str">
        <f t="shared" si="368"/>
        <v>-45561 hari 0 jam 0 menit 0</v>
      </c>
      <c r="AQ194" s="1396" t="s">
        <v>2556</v>
      </c>
      <c r="AR194" s="1616"/>
      <c r="AS194" s="1616"/>
      <c r="AT194" s="1616"/>
      <c r="AU194" s="1529"/>
      <c r="AV194" s="1475"/>
      <c r="AW194" s="1616"/>
      <c r="AX194" s="1615"/>
      <c r="AY194" s="1795"/>
      <c r="AZ194" s="1619"/>
      <c r="BA194" s="1626">
        <v>45569.0</v>
      </c>
      <c r="BB194" s="1780"/>
      <c r="BC194" s="1780"/>
      <c r="BD194" s="1780"/>
      <c r="BE194" s="1780"/>
      <c r="BF194" s="1850"/>
      <c r="BG194" s="1626"/>
      <c r="BH194" s="1780"/>
      <c r="BI194" s="1626"/>
      <c r="BJ194" s="1626"/>
      <c r="BK194" s="1850"/>
      <c r="BL194" s="1626"/>
      <c r="BM194" s="1619"/>
      <c r="BN194" s="1619"/>
      <c r="BO194" s="1619"/>
      <c r="BP194" s="1619"/>
      <c r="BQ194" s="1619"/>
      <c r="BR194" s="1619"/>
      <c r="BS194" s="1619"/>
      <c r="BT194" s="1619"/>
      <c r="BU194" s="1619"/>
      <c r="BV194" s="1619"/>
      <c r="BW194" s="1619"/>
      <c r="BX194" s="1619"/>
      <c r="BY194" s="1619"/>
      <c r="BZ194" s="1619"/>
      <c r="CA194" s="1619"/>
      <c r="CB194" s="1619"/>
      <c r="CC194" s="103"/>
      <c r="CD194" s="103"/>
      <c r="CE194" s="1529"/>
      <c r="CF194" s="103" t="s">
        <v>266</v>
      </c>
      <c r="CG194" s="103"/>
      <c r="CH194" s="103"/>
      <c r="CI194" s="103"/>
      <c r="CJ194" s="103"/>
      <c r="CK194" s="103"/>
      <c r="CL194" s="103"/>
      <c r="CM194" s="103"/>
      <c r="CN194" s="103"/>
      <c r="CO194" s="103"/>
      <c r="CP194" s="103"/>
      <c r="CQ194" s="103"/>
      <c r="CR194" s="103"/>
      <c r="CS194" s="103"/>
      <c r="CT194" s="103"/>
      <c r="CU194" s="103"/>
      <c r="CV194" s="103"/>
      <c r="CW194" s="103"/>
      <c r="CX194" s="103"/>
      <c r="CY194" s="103"/>
      <c r="CZ194" s="103"/>
      <c r="DA194" s="1588"/>
      <c r="DB194" s="1588"/>
      <c r="DC194" s="1588"/>
      <c r="DD194" s="1588"/>
      <c r="DE194" s="1588"/>
      <c r="DF194" s="1588"/>
      <c r="DG194" s="1588"/>
      <c r="DH194" s="1588"/>
      <c r="DI194" s="1588"/>
      <c r="DJ194" s="1588"/>
      <c r="DK194" s="1588"/>
      <c r="DL194" s="1588"/>
      <c r="DM194" s="1588"/>
      <c r="DN194" s="1588"/>
      <c r="DO194" s="1588"/>
      <c r="DP194" s="1588"/>
      <c r="DQ194" s="1588"/>
      <c r="DR194" s="1588"/>
      <c r="DS194" s="1588"/>
      <c r="DT194" s="1588"/>
      <c r="DU194" s="1588"/>
      <c r="DV194" s="1588"/>
      <c r="DW194" s="1588"/>
      <c r="DX194" s="1588"/>
      <c r="DY194" s="1588"/>
      <c r="DZ194" s="1588"/>
      <c r="EA194" s="1588"/>
      <c r="EB194" s="1588"/>
      <c r="EC194" s="1588"/>
      <c r="ED194" s="1588"/>
      <c r="EE194" s="1588"/>
      <c r="EF194" s="1588"/>
      <c r="EG194" s="1588"/>
      <c r="EH194" s="1588"/>
      <c r="EI194" s="1588"/>
      <c r="EJ194" s="1588"/>
      <c r="EK194" s="1588"/>
      <c r="EL194" s="1588"/>
      <c r="EM194" s="1588"/>
      <c r="EN194" s="1588"/>
      <c r="EO194" s="1588"/>
      <c r="EP194" s="1588"/>
      <c r="EQ194" s="1588"/>
      <c r="ER194" s="1588"/>
      <c r="ES194" s="1588"/>
      <c r="ET194" s="1588"/>
      <c r="EU194" s="1588"/>
      <c r="EV194" s="1588"/>
      <c r="EW194" s="1588"/>
      <c r="EX194" s="1588"/>
      <c r="EY194" s="1588"/>
      <c r="EZ194" s="1588"/>
      <c r="FA194" s="1588"/>
      <c r="FB194" s="1588"/>
      <c r="FC194" s="1588"/>
      <c r="FD194" s="1588"/>
      <c r="FE194" s="1588"/>
      <c r="FF194" s="1588"/>
      <c r="FG194" s="1588"/>
      <c r="FH194" s="1588"/>
      <c r="FI194" s="1588"/>
      <c r="FJ194" s="1588"/>
      <c r="FK194" s="1588"/>
      <c r="FL194" s="1588"/>
      <c r="FM194" s="1588"/>
      <c r="FN194" s="1588"/>
      <c r="FO194" s="1588"/>
      <c r="FP194" s="1588"/>
      <c r="FQ194" s="1588"/>
      <c r="FR194" s="1588"/>
      <c r="FS194" s="1588"/>
      <c r="FT194" s="1588"/>
      <c r="FU194" s="1588"/>
      <c r="FV194" s="1588"/>
      <c r="FW194" s="1588"/>
      <c r="FX194" s="1588"/>
      <c r="FY194" s="1588"/>
      <c r="FZ194" s="1588"/>
      <c r="GA194" s="1588"/>
      <c r="GB194" s="1588"/>
      <c r="GC194" s="1588"/>
      <c r="GD194" s="1588"/>
    </row>
    <row r="195" ht="15.75" hidden="1" customHeight="1">
      <c r="A195" s="101">
        <v>42.0</v>
      </c>
      <c r="B195" s="54" t="s">
        <v>2443</v>
      </c>
      <c r="C195" s="1415" t="s">
        <v>11</v>
      </c>
      <c r="D195" s="1396" t="s">
        <v>2558</v>
      </c>
      <c r="E195" s="1870" t="s">
        <v>269</v>
      </c>
      <c r="F195" s="1396" t="s">
        <v>12</v>
      </c>
      <c r="G195" s="103" t="s">
        <v>270</v>
      </c>
      <c r="H195" s="1396" t="s">
        <v>271</v>
      </c>
      <c r="I195" s="1396" t="s">
        <v>2559</v>
      </c>
      <c r="J195" s="1396" t="s">
        <v>2560</v>
      </c>
      <c r="K195" s="1845">
        <v>7500.0</v>
      </c>
      <c r="L195" s="222">
        <v>7537.251</v>
      </c>
      <c r="M195" s="1868" t="s">
        <v>1815</v>
      </c>
      <c r="N195" s="103" t="s">
        <v>93</v>
      </c>
      <c r="O195" s="101"/>
      <c r="P195" s="1847">
        <v>45599.0</v>
      </c>
      <c r="Q195" s="105" t="s">
        <v>2763</v>
      </c>
      <c r="R195" s="103" t="s">
        <v>12</v>
      </c>
      <c r="S195" s="103" t="s">
        <v>2557</v>
      </c>
      <c r="T195" s="54" t="s">
        <v>2877</v>
      </c>
      <c r="U195" s="54" t="s">
        <v>883</v>
      </c>
      <c r="V195" s="54" t="s">
        <v>883</v>
      </c>
      <c r="W195" s="54" t="s">
        <v>884</v>
      </c>
      <c r="X195" s="1545" t="s">
        <v>142</v>
      </c>
      <c r="Y195" s="101"/>
      <c r="Z195" s="101"/>
      <c r="AA195" s="1410"/>
      <c r="AB195" s="1410"/>
      <c r="AC195" s="100" t="s">
        <v>191</v>
      </c>
      <c r="AD195" s="360" t="s">
        <v>192</v>
      </c>
      <c r="AE195" s="1404">
        <v>629442.0</v>
      </c>
      <c r="AF195" s="1404">
        <v>629442.0</v>
      </c>
      <c r="AG195" s="1404" t="s">
        <v>2878</v>
      </c>
      <c r="AH195" s="1866">
        <v>0.5</v>
      </c>
      <c r="AI195" s="1866">
        <v>0.4</v>
      </c>
      <c r="AJ195" s="1866">
        <v>0.1</v>
      </c>
      <c r="AK195" s="1869">
        <v>1.095E9</v>
      </c>
      <c r="AL195" s="1848">
        <v>45561.0</v>
      </c>
      <c r="AM195" s="1848">
        <v>45599.0</v>
      </c>
      <c r="AN195" s="1777">
        <f t="shared" si="325"/>
        <v>38</v>
      </c>
      <c r="AO195" s="1778" t="str">
        <f t="shared" ref="AO195:AP195" si="369">INT(AM195-AL195)&amp;" hari "&amp;HOUR(MOD(AM195-AL195,1))&amp;" jam "&amp;MINUTE(MOD(AM195-AL195,1))&amp;" menit "&amp;SECOND(MOD(AM195-AL195,1))</f>
        <v>38 hari 0 jam 0 menit 0</v>
      </c>
      <c r="AP195" s="1778" t="str">
        <f t="shared" si="369"/>
        <v>-45561 hari 0 jam 0 menit 0</v>
      </c>
      <c r="AQ195" s="1396" t="s">
        <v>2556</v>
      </c>
      <c r="AR195" s="1616"/>
      <c r="AS195" s="1616"/>
      <c r="AT195" s="1616"/>
      <c r="AU195" s="1529"/>
      <c r="AV195" s="1475"/>
      <c r="AW195" s="1616"/>
      <c r="AX195" s="1615"/>
      <c r="AY195" s="1795"/>
      <c r="AZ195" s="1619"/>
      <c r="BA195" s="1626">
        <v>45596.0</v>
      </c>
      <c r="BB195" s="1780"/>
      <c r="BC195" s="1780"/>
      <c r="BD195" s="1780"/>
      <c r="BE195" s="1780"/>
      <c r="BF195" s="1850"/>
      <c r="BG195" s="1626"/>
      <c r="BH195" s="1780"/>
      <c r="BI195" s="1626"/>
      <c r="BJ195" s="1626"/>
      <c r="BK195" s="1850"/>
      <c r="BL195" s="1626"/>
      <c r="BM195" s="1619"/>
      <c r="BN195" s="1619"/>
      <c r="BO195" s="1619"/>
      <c r="BP195" s="1619"/>
      <c r="BQ195" s="1619"/>
      <c r="BR195" s="1619"/>
      <c r="BS195" s="1619"/>
      <c r="BT195" s="1619"/>
      <c r="BU195" s="1619"/>
      <c r="BV195" s="1619"/>
      <c r="BW195" s="1619"/>
      <c r="BX195" s="1619"/>
      <c r="BY195" s="1619"/>
      <c r="BZ195" s="1619"/>
      <c r="CA195" s="1619"/>
      <c r="CB195" s="1619"/>
      <c r="CC195" s="103"/>
      <c r="CD195" s="103"/>
      <c r="CE195" s="1529"/>
      <c r="CF195" s="103" t="s">
        <v>266</v>
      </c>
      <c r="CG195" s="103"/>
      <c r="CH195" s="103"/>
      <c r="CI195" s="103"/>
      <c r="CJ195" s="103"/>
      <c r="CK195" s="103"/>
      <c r="CL195" s="103"/>
      <c r="CM195" s="103"/>
      <c r="CN195" s="103"/>
      <c r="CO195" s="103"/>
      <c r="CP195" s="103"/>
      <c r="CQ195" s="103"/>
      <c r="CR195" s="103"/>
      <c r="CS195" s="103"/>
      <c r="CT195" s="103"/>
      <c r="CU195" s="103"/>
      <c r="CV195" s="103"/>
      <c r="CW195" s="103"/>
      <c r="CX195" s="103"/>
      <c r="CY195" s="103"/>
      <c r="CZ195" s="103"/>
      <c r="DA195" s="1588"/>
      <c r="DB195" s="1588"/>
      <c r="DC195" s="1588"/>
      <c r="DD195" s="1588"/>
      <c r="DE195" s="1588"/>
      <c r="DF195" s="1588"/>
      <c r="DG195" s="1588"/>
      <c r="DH195" s="1588"/>
      <c r="DI195" s="1588"/>
      <c r="DJ195" s="1588"/>
      <c r="DK195" s="1588"/>
      <c r="DL195" s="1588"/>
      <c r="DM195" s="1588"/>
      <c r="DN195" s="1588"/>
      <c r="DO195" s="1588"/>
      <c r="DP195" s="1588"/>
      <c r="DQ195" s="1588"/>
      <c r="DR195" s="1588"/>
      <c r="DS195" s="1588"/>
      <c r="DT195" s="1588"/>
      <c r="DU195" s="1588"/>
      <c r="DV195" s="1588"/>
      <c r="DW195" s="1588"/>
      <c r="DX195" s="1588"/>
      <c r="DY195" s="1588"/>
      <c r="DZ195" s="1588"/>
      <c r="EA195" s="1588"/>
      <c r="EB195" s="1588"/>
      <c r="EC195" s="1588"/>
      <c r="ED195" s="1588"/>
      <c r="EE195" s="1588"/>
      <c r="EF195" s="1588"/>
      <c r="EG195" s="1588"/>
      <c r="EH195" s="1588"/>
      <c r="EI195" s="1588"/>
      <c r="EJ195" s="1588"/>
      <c r="EK195" s="1588"/>
      <c r="EL195" s="1588"/>
      <c r="EM195" s="1588"/>
      <c r="EN195" s="1588"/>
      <c r="EO195" s="1588"/>
      <c r="EP195" s="1588"/>
      <c r="EQ195" s="1588"/>
      <c r="ER195" s="1588"/>
      <c r="ES195" s="1588"/>
      <c r="ET195" s="1588"/>
      <c r="EU195" s="1588"/>
      <c r="EV195" s="1588"/>
      <c r="EW195" s="1588"/>
      <c r="EX195" s="1588"/>
      <c r="EY195" s="1588"/>
      <c r="EZ195" s="1588"/>
      <c r="FA195" s="1588"/>
      <c r="FB195" s="1588"/>
      <c r="FC195" s="1588"/>
      <c r="FD195" s="1588"/>
      <c r="FE195" s="1588"/>
      <c r="FF195" s="1588"/>
      <c r="FG195" s="1588"/>
      <c r="FH195" s="1588"/>
      <c r="FI195" s="1588"/>
      <c r="FJ195" s="1588"/>
      <c r="FK195" s="1588"/>
      <c r="FL195" s="1588"/>
      <c r="FM195" s="1588"/>
      <c r="FN195" s="1588"/>
      <c r="FO195" s="1588"/>
      <c r="FP195" s="1588"/>
      <c r="FQ195" s="1588"/>
      <c r="FR195" s="1588"/>
      <c r="FS195" s="1588"/>
      <c r="FT195" s="1588"/>
      <c r="FU195" s="1588"/>
      <c r="FV195" s="1588"/>
      <c r="FW195" s="1588"/>
      <c r="FX195" s="1588"/>
      <c r="FY195" s="1588"/>
      <c r="FZ195" s="1588"/>
      <c r="GA195" s="1588"/>
      <c r="GB195" s="1588"/>
      <c r="GC195" s="1588"/>
      <c r="GD195" s="1588"/>
    </row>
    <row r="196" ht="15.75" hidden="1" customHeight="1">
      <c r="A196" s="101">
        <v>43.0</v>
      </c>
      <c r="B196" s="54" t="s">
        <v>2443</v>
      </c>
      <c r="C196" s="1415" t="s">
        <v>11</v>
      </c>
      <c r="D196" s="1396" t="s">
        <v>2561</v>
      </c>
      <c r="E196" s="103" t="s">
        <v>2987</v>
      </c>
      <c r="F196" s="1396" t="s">
        <v>2563</v>
      </c>
      <c r="G196" s="103" t="s">
        <v>2564</v>
      </c>
      <c r="H196" s="1396" t="s">
        <v>756</v>
      </c>
      <c r="I196" s="1396" t="s">
        <v>2565</v>
      </c>
      <c r="J196" s="1396" t="s">
        <v>2566</v>
      </c>
      <c r="K196" s="1845">
        <v>7500.0</v>
      </c>
      <c r="L196" s="222">
        <v>7508.063</v>
      </c>
      <c r="M196" s="103" t="s">
        <v>308</v>
      </c>
      <c r="N196" s="1480" t="s">
        <v>308</v>
      </c>
      <c r="O196" s="101"/>
      <c r="P196" s="1847">
        <v>45593.0</v>
      </c>
      <c r="Q196" s="105" t="s">
        <v>2964</v>
      </c>
      <c r="R196" s="103" t="s">
        <v>2419</v>
      </c>
      <c r="S196" s="103" t="s">
        <v>2567</v>
      </c>
      <c r="T196" s="54" t="s">
        <v>2877</v>
      </c>
      <c r="U196" s="54" t="s">
        <v>883</v>
      </c>
      <c r="V196" s="103"/>
      <c r="W196" s="101" t="s">
        <v>884</v>
      </c>
      <c r="X196" s="103"/>
      <c r="Y196" s="101"/>
      <c r="Z196" s="101"/>
      <c r="AA196" s="1410"/>
      <c r="AB196" s="1410"/>
      <c r="AC196" s="100" t="s">
        <v>191</v>
      </c>
      <c r="AD196" s="360" t="s">
        <v>192</v>
      </c>
      <c r="AE196" s="1404">
        <v>345000.0</v>
      </c>
      <c r="AF196" s="1404">
        <v>345000.0</v>
      </c>
      <c r="AG196" s="1404" t="s">
        <v>2878</v>
      </c>
      <c r="AH196" s="1866">
        <v>0.5</v>
      </c>
      <c r="AI196" s="1866">
        <v>0.5</v>
      </c>
      <c r="AJ196" s="1404" t="s">
        <v>96</v>
      </c>
      <c r="AK196" s="1869">
        <v>9.85E8</v>
      </c>
      <c r="AL196" s="1848">
        <v>45586.0</v>
      </c>
      <c r="AM196" s="1848">
        <v>45593.0</v>
      </c>
      <c r="AN196" s="1777">
        <f t="shared" si="325"/>
        <v>7</v>
      </c>
      <c r="AO196" s="1778" t="str">
        <f t="shared" ref="AO196:AP196" si="370">INT(AM196-AL196)&amp;" hari "&amp;HOUR(MOD(AM196-AL196,1))&amp;" jam "&amp;MINUTE(MOD(AM196-AL196,1))&amp;" menit "&amp;SECOND(MOD(AM196-AL196,1))</f>
        <v>7 hari 0 jam 0 menit 0</v>
      </c>
      <c r="AP196" s="1778" t="str">
        <f t="shared" si="370"/>
        <v>-45586 hari 0 jam 0 menit 0</v>
      </c>
      <c r="AQ196" s="1396" t="s">
        <v>756</v>
      </c>
      <c r="AR196" s="1616"/>
      <c r="AS196" s="1616"/>
      <c r="AT196" s="1616"/>
      <c r="AU196" s="1529"/>
      <c r="AV196" s="1475"/>
      <c r="AW196" s="1616"/>
      <c r="AX196" s="1615"/>
      <c r="AY196" s="1795"/>
      <c r="AZ196" s="1619"/>
      <c r="BA196" s="1626">
        <v>45583.0</v>
      </c>
      <c r="BB196" s="1780"/>
      <c r="BC196" s="1780"/>
      <c r="BD196" s="1780"/>
      <c r="BE196" s="1780"/>
      <c r="BF196" s="1850"/>
      <c r="BG196" s="1626"/>
      <c r="BH196" s="1780"/>
      <c r="BI196" s="1626"/>
      <c r="BJ196" s="1626"/>
      <c r="BK196" s="1850"/>
      <c r="BL196" s="1626"/>
      <c r="BM196" s="1619"/>
      <c r="BN196" s="1619"/>
      <c r="BO196" s="1619"/>
      <c r="BP196" s="1619"/>
      <c r="BQ196" s="1619"/>
      <c r="BR196" s="1619"/>
      <c r="BS196" s="1619"/>
      <c r="BT196" s="1619"/>
      <c r="BU196" s="1619"/>
      <c r="BV196" s="1619"/>
      <c r="BW196" s="1619"/>
      <c r="BX196" s="1619"/>
      <c r="BY196" s="1619"/>
      <c r="BZ196" s="1619"/>
      <c r="CA196" s="1619"/>
      <c r="CB196" s="1619"/>
      <c r="CC196" s="103"/>
      <c r="CD196" s="103"/>
      <c r="CE196" s="1529"/>
      <c r="CF196" s="103" t="s">
        <v>2420</v>
      </c>
      <c r="CG196" s="103"/>
      <c r="CH196" s="103"/>
      <c r="CI196" s="103"/>
      <c r="CJ196" s="103"/>
      <c r="CK196" s="103"/>
      <c r="CL196" s="103"/>
      <c r="CM196" s="103"/>
      <c r="CN196" s="103"/>
      <c r="CO196" s="103"/>
      <c r="CP196" s="103"/>
      <c r="CQ196" s="103"/>
      <c r="CR196" s="103"/>
      <c r="CS196" s="103"/>
      <c r="CT196" s="103"/>
      <c r="CU196" s="103"/>
      <c r="CV196" s="103"/>
      <c r="CW196" s="103"/>
      <c r="CX196" s="103"/>
      <c r="CY196" s="103"/>
      <c r="CZ196" s="103"/>
      <c r="DA196" s="1588"/>
      <c r="DB196" s="1588"/>
      <c r="DC196" s="1588"/>
      <c r="DD196" s="1588"/>
      <c r="DE196" s="1588"/>
      <c r="DF196" s="1588"/>
      <c r="DG196" s="1588"/>
      <c r="DH196" s="1588"/>
      <c r="DI196" s="1588"/>
      <c r="DJ196" s="1588"/>
      <c r="DK196" s="1588"/>
      <c r="DL196" s="1588"/>
      <c r="DM196" s="1588"/>
      <c r="DN196" s="1588"/>
      <c r="DO196" s="1588"/>
      <c r="DP196" s="1588"/>
      <c r="DQ196" s="1588"/>
      <c r="DR196" s="1588"/>
      <c r="DS196" s="1588"/>
      <c r="DT196" s="1588"/>
      <c r="DU196" s="1588"/>
      <c r="DV196" s="1588"/>
      <c r="DW196" s="1588"/>
      <c r="DX196" s="1588"/>
      <c r="DY196" s="1588"/>
      <c r="DZ196" s="1588"/>
      <c r="EA196" s="1588"/>
      <c r="EB196" s="1588"/>
      <c r="EC196" s="1588"/>
      <c r="ED196" s="1588"/>
      <c r="EE196" s="1588"/>
      <c r="EF196" s="1588"/>
      <c r="EG196" s="1588"/>
      <c r="EH196" s="1588"/>
      <c r="EI196" s="1588"/>
      <c r="EJ196" s="1588"/>
      <c r="EK196" s="1588"/>
      <c r="EL196" s="1588"/>
      <c r="EM196" s="1588"/>
      <c r="EN196" s="1588"/>
      <c r="EO196" s="1588"/>
      <c r="EP196" s="1588"/>
      <c r="EQ196" s="1588"/>
      <c r="ER196" s="1588"/>
      <c r="ES196" s="1588"/>
      <c r="ET196" s="1588"/>
      <c r="EU196" s="1588"/>
      <c r="EV196" s="1588"/>
      <c r="EW196" s="1588"/>
      <c r="EX196" s="1588"/>
      <c r="EY196" s="1588"/>
      <c r="EZ196" s="1588"/>
      <c r="FA196" s="1588"/>
      <c r="FB196" s="1588"/>
      <c r="FC196" s="1588"/>
      <c r="FD196" s="1588"/>
      <c r="FE196" s="1588"/>
      <c r="FF196" s="1588"/>
      <c r="FG196" s="1588"/>
      <c r="FH196" s="1588"/>
      <c r="FI196" s="1588"/>
      <c r="FJ196" s="1588"/>
      <c r="FK196" s="1588"/>
      <c r="FL196" s="1588"/>
      <c r="FM196" s="1588"/>
      <c r="FN196" s="1588"/>
      <c r="FO196" s="1588"/>
      <c r="FP196" s="1588"/>
      <c r="FQ196" s="1588"/>
      <c r="FR196" s="1588"/>
      <c r="FS196" s="1588"/>
      <c r="FT196" s="1588"/>
      <c r="FU196" s="1588"/>
      <c r="FV196" s="1588"/>
      <c r="FW196" s="1588"/>
      <c r="FX196" s="1588"/>
      <c r="FY196" s="1588"/>
      <c r="FZ196" s="1588"/>
      <c r="GA196" s="1588"/>
      <c r="GB196" s="1588"/>
      <c r="GC196" s="1588"/>
      <c r="GD196" s="1588"/>
    </row>
    <row r="197" ht="16.5" hidden="1" customHeight="1">
      <c r="A197" s="101">
        <v>44.0</v>
      </c>
      <c r="B197" s="54" t="s">
        <v>2443</v>
      </c>
      <c r="C197" s="1415" t="s">
        <v>11</v>
      </c>
      <c r="D197" s="1396" t="s">
        <v>2568</v>
      </c>
      <c r="E197" s="103" t="s">
        <v>2987</v>
      </c>
      <c r="F197" s="1396" t="s">
        <v>2569</v>
      </c>
      <c r="G197" s="103" t="s">
        <v>2570</v>
      </c>
      <c r="H197" s="1396" t="s">
        <v>756</v>
      </c>
      <c r="I197" s="1396" t="s">
        <v>1333</v>
      </c>
      <c r="J197" s="1396" t="s">
        <v>2571</v>
      </c>
      <c r="K197" s="1845">
        <v>7500.0</v>
      </c>
      <c r="L197" s="222">
        <v>7568.434</v>
      </c>
      <c r="M197" s="1868" t="s">
        <v>1815</v>
      </c>
      <c r="N197" s="103" t="s">
        <v>93</v>
      </c>
      <c r="O197" s="101"/>
      <c r="P197" s="1847">
        <v>45598.0</v>
      </c>
      <c r="Q197" s="105" t="s">
        <v>2763</v>
      </c>
      <c r="R197" s="103" t="s">
        <v>2419</v>
      </c>
      <c r="S197" s="103" t="s">
        <v>2572</v>
      </c>
      <c r="T197" s="54" t="s">
        <v>2877</v>
      </c>
      <c r="U197" s="54" t="s">
        <v>883</v>
      </c>
      <c r="V197" s="103"/>
      <c r="W197" s="101" t="s">
        <v>884</v>
      </c>
      <c r="X197" s="103"/>
      <c r="Y197" s="101"/>
      <c r="Z197" s="101"/>
      <c r="AA197" s="1410"/>
      <c r="AB197" s="1410"/>
      <c r="AC197" s="100" t="s">
        <v>191</v>
      </c>
      <c r="AD197" s="360" t="s">
        <v>192</v>
      </c>
      <c r="AE197" s="1404">
        <v>480000.0</v>
      </c>
      <c r="AF197" s="1404">
        <v>480000.0</v>
      </c>
      <c r="AG197" s="1404" t="s">
        <v>2878</v>
      </c>
      <c r="AH197" s="1866">
        <v>0.5</v>
      </c>
      <c r="AI197" s="1866">
        <v>0.5</v>
      </c>
      <c r="AJ197" s="1404" t="s">
        <v>96</v>
      </c>
      <c r="AK197" s="1869">
        <v>9.85E8</v>
      </c>
      <c r="AL197" s="1848">
        <v>45532.0</v>
      </c>
      <c r="AM197" s="1848">
        <v>45598.0</v>
      </c>
      <c r="AN197" s="1777">
        <f t="shared" si="325"/>
        <v>66</v>
      </c>
      <c r="AO197" s="1778" t="str">
        <f t="shared" ref="AO197:AP197" si="371">INT(AM197-AL197)&amp;" hari "&amp;HOUR(MOD(AM197-AL197,1))&amp;" jam "&amp;MINUTE(MOD(AM197-AL197,1))&amp;" menit "&amp;SECOND(MOD(AM197-AL197,1))</f>
        <v>66 hari 0 jam 0 menit 0</v>
      </c>
      <c r="AP197" s="1778" t="str">
        <f t="shared" si="371"/>
        <v>-45532 hari 0 jam 0 menit 0</v>
      </c>
      <c r="AQ197" s="1396" t="s">
        <v>756</v>
      </c>
      <c r="AR197" s="1616"/>
      <c r="AS197" s="1616"/>
      <c r="AT197" s="1616"/>
      <c r="AU197" s="1529"/>
      <c r="AV197" s="1475"/>
      <c r="AW197" s="1616"/>
      <c r="AX197" s="1615"/>
      <c r="AY197" s="1795"/>
      <c r="AZ197" s="1619"/>
      <c r="BA197" s="1623"/>
      <c r="BB197" s="1780"/>
      <c r="BC197" s="1780"/>
      <c r="BD197" s="1780"/>
      <c r="BE197" s="1780"/>
      <c r="BF197" s="1850"/>
      <c r="BG197" s="1626"/>
      <c r="BH197" s="1780"/>
      <c r="BI197" s="1626"/>
      <c r="BJ197" s="1626"/>
      <c r="BK197" s="1850"/>
      <c r="BL197" s="1626"/>
      <c r="BM197" s="1619"/>
      <c r="BN197" s="1619"/>
      <c r="BO197" s="1619"/>
      <c r="BP197" s="1619"/>
      <c r="BQ197" s="1619"/>
      <c r="BR197" s="1619"/>
      <c r="BS197" s="1619"/>
      <c r="BT197" s="1619"/>
      <c r="BU197" s="1619"/>
      <c r="BV197" s="1619"/>
      <c r="BW197" s="1619"/>
      <c r="BX197" s="1619"/>
      <c r="BY197" s="1619"/>
      <c r="BZ197" s="1619"/>
      <c r="CA197" s="1619"/>
      <c r="CB197" s="1619"/>
      <c r="CC197" s="103"/>
      <c r="CD197" s="103"/>
      <c r="CE197" s="1529"/>
      <c r="CF197" s="103" t="s">
        <v>2420</v>
      </c>
      <c r="CG197" s="103"/>
      <c r="CH197" s="103"/>
      <c r="CI197" s="103"/>
      <c r="CJ197" s="103"/>
      <c r="CK197" s="103"/>
      <c r="CL197" s="103"/>
      <c r="CM197" s="103"/>
      <c r="CN197" s="103"/>
      <c r="CO197" s="103"/>
      <c r="CP197" s="103"/>
      <c r="CQ197" s="103"/>
      <c r="CR197" s="103"/>
      <c r="CS197" s="103"/>
      <c r="CT197" s="103"/>
      <c r="CU197" s="103"/>
      <c r="CV197" s="103"/>
      <c r="CW197" s="103"/>
      <c r="CX197" s="103"/>
      <c r="CY197" s="103"/>
      <c r="CZ197" s="103"/>
      <c r="DA197" s="1588"/>
      <c r="DB197" s="1588"/>
      <c r="DC197" s="1588"/>
      <c r="DD197" s="1588"/>
      <c r="DE197" s="1588"/>
      <c r="DF197" s="1588"/>
      <c r="DG197" s="1588"/>
      <c r="DH197" s="1588"/>
      <c r="DI197" s="1588"/>
      <c r="DJ197" s="1588"/>
      <c r="DK197" s="1588"/>
      <c r="DL197" s="1588"/>
      <c r="DM197" s="1588"/>
      <c r="DN197" s="1588"/>
      <c r="DO197" s="1588"/>
      <c r="DP197" s="1588"/>
      <c r="DQ197" s="1588"/>
      <c r="DR197" s="1588"/>
      <c r="DS197" s="1588"/>
      <c r="DT197" s="1588"/>
      <c r="DU197" s="1588"/>
      <c r="DV197" s="1588"/>
      <c r="DW197" s="1588"/>
      <c r="DX197" s="1588"/>
      <c r="DY197" s="1588"/>
      <c r="DZ197" s="1588"/>
      <c r="EA197" s="1588"/>
      <c r="EB197" s="1588"/>
      <c r="EC197" s="1588"/>
      <c r="ED197" s="1588"/>
      <c r="EE197" s="1588"/>
      <c r="EF197" s="1588"/>
      <c r="EG197" s="1588"/>
      <c r="EH197" s="1588"/>
      <c r="EI197" s="1588"/>
      <c r="EJ197" s="1588"/>
      <c r="EK197" s="1588"/>
      <c r="EL197" s="1588"/>
      <c r="EM197" s="1588"/>
      <c r="EN197" s="1588"/>
      <c r="EO197" s="1588"/>
      <c r="EP197" s="1588"/>
      <c r="EQ197" s="1588"/>
      <c r="ER197" s="1588"/>
      <c r="ES197" s="1588"/>
      <c r="ET197" s="1588"/>
      <c r="EU197" s="1588"/>
      <c r="EV197" s="1588"/>
      <c r="EW197" s="1588"/>
      <c r="EX197" s="1588"/>
      <c r="EY197" s="1588"/>
      <c r="EZ197" s="1588"/>
      <c r="FA197" s="1588"/>
      <c r="FB197" s="1588"/>
      <c r="FC197" s="1588"/>
      <c r="FD197" s="1588"/>
      <c r="FE197" s="1588"/>
      <c r="FF197" s="1588"/>
      <c r="FG197" s="1588"/>
      <c r="FH197" s="1588"/>
      <c r="FI197" s="1588"/>
      <c r="FJ197" s="1588"/>
      <c r="FK197" s="1588"/>
      <c r="FL197" s="1588"/>
      <c r="FM197" s="1588"/>
      <c r="FN197" s="1588"/>
      <c r="FO197" s="1588"/>
      <c r="FP197" s="1588"/>
      <c r="FQ197" s="1588"/>
      <c r="FR197" s="1588"/>
      <c r="FS197" s="1588"/>
      <c r="FT197" s="1588"/>
      <c r="FU197" s="1588"/>
      <c r="FV197" s="1588"/>
      <c r="FW197" s="1588"/>
      <c r="FX197" s="1588"/>
      <c r="FY197" s="1588"/>
      <c r="FZ197" s="1588"/>
      <c r="GA197" s="1588"/>
      <c r="GB197" s="1588"/>
      <c r="GC197" s="1588"/>
      <c r="GD197" s="1588"/>
    </row>
    <row r="198" ht="19.5" hidden="1" customHeight="1">
      <c r="A198" s="101">
        <v>45.0</v>
      </c>
      <c r="B198" s="54" t="s">
        <v>2443</v>
      </c>
      <c r="C198" s="1415" t="s">
        <v>6</v>
      </c>
      <c r="D198" s="1396" t="s">
        <v>2573</v>
      </c>
      <c r="E198" s="103" t="s">
        <v>1768</v>
      </c>
      <c r="F198" s="1396" t="s">
        <v>7</v>
      </c>
      <c r="G198" s="103" t="s">
        <v>330</v>
      </c>
      <c r="H198" s="1396" t="s">
        <v>324</v>
      </c>
      <c r="I198" s="1396" t="s">
        <v>2574</v>
      </c>
      <c r="J198" s="1396" t="s">
        <v>2575</v>
      </c>
      <c r="K198" s="1845">
        <v>50000.0</v>
      </c>
      <c r="L198" s="1845">
        <v>50000.0</v>
      </c>
      <c r="M198" s="1868" t="s">
        <v>1815</v>
      </c>
      <c r="N198" s="103" t="s">
        <v>93</v>
      </c>
      <c r="O198" s="101"/>
      <c r="P198" s="1847">
        <v>45600.0</v>
      </c>
      <c r="Q198" s="105" t="s">
        <v>2763</v>
      </c>
      <c r="R198" s="103" t="s">
        <v>1825</v>
      </c>
      <c r="S198" s="103" t="s">
        <v>1521</v>
      </c>
      <c r="T198" s="1448" t="s">
        <v>817</v>
      </c>
      <c r="U198" s="54" t="s">
        <v>883</v>
      </c>
      <c r="V198" s="54" t="s">
        <v>883</v>
      </c>
      <c r="W198" s="54" t="s">
        <v>884</v>
      </c>
      <c r="X198" s="1545" t="s">
        <v>142</v>
      </c>
      <c r="Y198" s="101"/>
      <c r="Z198" s="54" t="s">
        <v>883</v>
      </c>
      <c r="AA198" s="54" t="s">
        <v>883</v>
      </c>
      <c r="AB198" s="1410"/>
      <c r="AC198" s="100" t="s">
        <v>957</v>
      </c>
      <c r="AD198" s="360" t="s">
        <v>192</v>
      </c>
      <c r="AE198" s="1404" t="s">
        <v>3000</v>
      </c>
      <c r="AF198" s="1874">
        <v>660978.0</v>
      </c>
      <c r="AG198" s="1866">
        <v>0.7</v>
      </c>
      <c r="AH198" s="1866">
        <v>0.3</v>
      </c>
      <c r="AI198" s="1404" t="s">
        <v>96</v>
      </c>
      <c r="AJ198" s="1404" t="s">
        <v>96</v>
      </c>
      <c r="AK198" s="1869">
        <v>2.2986937838E10</v>
      </c>
      <c r="AL198" s="1848">
        <v>45596.0</v>
      </c>
      <c r="AM198" s="1848">
        <v>45600.0</v>
      </c>
      <c r="AN198" s="1777">
        <f t="shared" si="325"/>
        <v>4</v>
      </c>
      <c r="AO198" s="1778" t="str">
        <f t="shared" ref="AO198:AP198" si="372">INT(AM198-AL198)&amp;" hari "&amp;HOUR(MOD(AM198-AL198,1))&amp;" jam "&amp;MINUTE(MOD(AM198-AL198,1))&amp;" menit "&amp;SECOND(MOD(AM198-AL198,1))</f>
        <v>4 hari 0 jam 0 menit 0</v>
      </c>
      <c r="AP198" s="1778" t="str">
        <f t="shared" si="372"/>
        <v>-45596 hari 0 jam 0 menit 0</v>
      </c>
      <c r="AQ198" s="1396" t="s">
        <v>324</v>
      </c>
      <c r="AR198" s="1616"/>
      <c r="AS198" s="1616"/>
      <c r="AT198" s="1616"/>
      <c r="AU198" s="1529"/>
      <c r="AV198" s="1475"/>
      <c r="AW198" s="1616"/>
      <c r="AX198" s="1615"/>
      <c r="AY198" s="1795"/>
      <c r="AZ198" s="1619"/>
      <c r="BA198" s="1626">
        <v>45587.0</v>
      </c>
      <c r="BB198" s="1780"/>
      <c r="BC198" s="1780"/>
      <c r="BD198" s="1780"/>
      <c r="BE198" s="1780"/>
      <c r="BF198" s="1850"/>
      <c r="BG198" s="1626"/>
      <c r="BH198" s="1780"/>
      <c r="BI198" s="1626"/>
      <c r="BJ198" s="1626"/>
      <c r="BK198" s="1850"/>
      <c r="BL198" s="1626"/>
      <c r="BM198" s="1619"/>
      <c r="BN198" s="103"/>
      <c r="BO198" s="1619"/>
      <c r="BP198" s="1619"/>
      <c r="BQ198" s="1619"/>
      <c r="BR198" s="1619"/>
      <c r="BS198" s="1619"/>
      <c r="BT198" s="1619"/>
      <c r="BU198" s="1619"/>
      <c r="BV198" s="1619"/>
      <c r="BW198" s="1619"/>
      <c r="BX198" s="1619"/>
      <c r="BY198" s="1619"/>
      <c r="BZ198" s="1619"/>
      <c r="CA198" s="1619"/>
      <c r="CB198" s="1619"/>
      <c r="CC198" s="103"/>
      <c r="CD198" s="103"/>
      <c r="CE198" s="1529"/>
      <c r="CF198" s="103" t="s">
        <v>334</v>
      </c>
      <c r="CG198" s="103"/>
      <c r="CH198" s="103"/>
      <c r="CI198" s="103"/>
      <c r="CJ198" s="103"/>
      <c r="CK198" s="103"/>
      <c r="CL198" s="103"/>
      <c r="CM198" s="103"/>
      <c r="CN198" s="103"/>
      <c r="CO198" s="103"/>
      <c r="CP198" s="103"/>
      <c r="CQ198" s="103"/>
      <c r="CR198" s="103"/>
      <c r="CS198" s="103"/>
      <c r="CT198" s="103"/>
      <c r="CU198" s="103"/>
      <c r="CV198" s="103"/>
      <c r="CW198" s="103"/>
      <c r="CX198" s="103"/>
      <c r="CY198" s="103"/>
      <c r="CZ198" s="103"/>
      <c r="DA198" s="1588"/>
      <c r="DB198" s="1588"/>
      <c r="DC198" s="1588"/>
      <c r="DD198" s="1588"/>
      <c r="DE198" s="1588"/>
      <c r="DF198" s="1588"/>
      <c r="DG198" s="1588"/>
      <c r="DH198" s="1588"/>
      <c r="DI198" s="1588"/>
      <c r="DJ198" s="1588"/>
      <c r="DK198" s="1588"/>
      <c r="DL198" s="1588"/>
      <c r="DM198" s="1588"/>
      <c r="DN198" s="1588"/>
      <c r="DO198" s="1588"/>
      <c r="DP198" s="1588"/>
      <c r="DQ198" s="1588"/>
      <c r="DR198" s="1588"/>
      <c r="DS198" s="1588"/>
      <c r="DT198" s="1588"/>
      <c r="DU198" s="1588"/>
      <c r="DV198" s="1588"/>
      <c r="DW198" s="1588"/>
      <c r="DX198" s="1588"/>
      <c r="DY198" s="1588"/>
      <c r="DZ198" s="1588"/>
      <c r="EA198" s="1588"/>
      <c r="EB198" s="1588"/>
      <c r="EC198" s="1588"/>
      <c r="ED198" s="1588"/>
      <c r="EE198" s="1588"/>
      <c r="EF198" s="1588"/>
      <c r="EG198" s="1588"/>
      <c r="EH198" s="1588"/>
      <c r="EI198" s="1588"/>
      <c r="EJ198" s="1588"/>
      <c r="EK198" s="1588"/>
      <c r="EL198" s="1588"/>
      <c r="EM198" s="1588"/>
      <c r="EN198" s="1588"/>
      <c r="EO198" s="1588"/>
      <c r="EP198" s="1588"/>
      <c r="EQ198" s="1588"/>
      <c r="ER198" s="1588"/>
      <c r="ES198" s="1588"/>
      <c r="ET198" s="1588"/>
      <c r="EU198" s="1588"/>
      <c r="EV198" s="1588"/>
      <c r="EW198" s="1588"/>
      <c r="EX198" s="1588"/>
      <c r="EY198" s="1588"/>
      <c r="EZ198" s="1588"/>
      <c r="FA198" s="1588"/>
      <c r="FB198" s="1588"/>
      <c r="FC198" s="1588"/>
      <c r="FD198" s="1588"/>
      <c r="FE198" s="1588"/>
      <c r="FF198" s="1588"/>
      <c r="FG198" s="1588"/>
      <c r="FH198" s="1588"/>
      <c r="FI198" s="1588"/>
      <c r="FJ198" s="1588"/>
      <c r="FK198" s="1588"/>
      <c r="FL198" s="1588"/>
      <c r="FM198" s="1588"/>
      <c r="FN198" s="1588"/>
      <c r="FO198" s="1588"/>
      <c r="FP198" s="1588"/>
      <c r="FQ198" s="1588"/>
      <c r="FR198" s="1588"/>
      <c r="FS198" s="1588"/>
      <c r="FT198" s="1588"/>
      <c r="FU198" s="1588"/>
      <c r="FV198" s="1588"/>
      <c r="FW198" s="1588"/>
      <c r="FX198" s="1588"/>
      <c r="FY198" s="1588"/>
      <c r="FZ198" s="1588"/>
      <c r="GA198" s="1588"/>
      <c r="GB198" s="1588"/>
      <c r="GC198" s="1588"/>
      <c r="GD198" s="1588"/>
    </row>
    <row r="199" ht="21.0" hidden="1" customHeight="1">
      <c r="A199" s="101">
        <v>46.0</v>
      </c>
      <c r="B199" s="54" t="s">
        <v>2443</v>
      </c>
      <c r="C199" s="1415" t="s">
        <v>11</v>
      </c>
      <c r="D199" s="1396" t="s">
        <v>2576</v>
      </c>
      <c r="E199" s="1870" t="s">
        <v>269</v>
      </c>
      <c r="F199" s="1396" t="s">
        <v>12</v>
      </c>
      <c r="G199" s="103" t="s">
        <v>270</v>
      </c>
      <c r="H199" s="1396" t="s">
        <v>271</v>
      </c>
      <c r="I199" s="1396" t="s">
        <v>2577</v>
      </c>
      <c r="J199" s="1396" t="s">
        <v>2578</v>
      </c>
      <c r="K199" s="1845">
        <v>7500.0</v>
      </c>
      <c r="L199" s="222">
        <v>7551.811</v>
      </c>
      <c r="M199" s="103" t="s">
        <v>3001</v>
      </c>
      <c r="N199" s="1480" t="s">
        <v>910</v>
      </c>
      <c r="O199" s="103"/>
      <c r="P199" s="1847">
        <v>45606.0</v>
      </c>
      <c r="Q199" s="105" t="s">
        <v>2763</v>
      </c>
      <c r="R199" s="103" t="s">
        <v>12</v>
      </c>
      <c r="S199" s="103" t="s">
        <v>2557</v>
      </c>
      <c r="T199" s="54" t="s">
        <v>2877</v>
      </c>
      <c r="U199" s="54" t="s">
        <v>883</v>
      </c>
      <c r="V199" s="54" t="s">
        <v>883</v>
      </c>
      <c r="W199" s="54" t="s">
        <v>884</v>
      </c>
      <c r="X199" s="1545" t="s">
        <v>142</v>
      </c>
      <c r="Y199" s="101"/>
      <c r="Z199" s="101"/>
      <c r="AA199" s="1410"/>
      <c r="AB199" s="1410"/>
      <c r="AC199" s="100" t="s">
        <v>2997</v>
      </c>
      <c r="AD199" s="360" t="s">
        <v>192</v>
      </c>
      <c r="AE199" s="1404">
        <v>850163.0</v>
      </c>
      <c r="AF199" s="1404">
        <v>850163.0</v>
      </c>
      <c r="AG199" s="1404" t="s">
        <v>2878</v>
      </c>
      <c r="AH199" s="1866">
        <v>0.5</v>
      </c>
      <c r="AI199" s="1866">
        <v>0.4</v>
      </c>
      <c r="AJ199" s="1866">
        <v>0.1</v>
      </c>
      <c r="AK199" s="1869">
        <v>1.095E9</v>
      </c>
      <c r="AL199" s="1848">
        <v>45561.0</v>
      </c>
      <c r="AM199" s="1848">
        <v>45606.0</v>
      </c>
      <c r="AN199" s="1777">
        <f t="shared" si="325"/>
        <v>45</v>
      </c>
      <c r="AO199" s="1778" t="str">
        <f t="shared" ref="AO199:AP199" si="373">INT(AM199-AL199)&amp;" hari "&amp;HOUR(MOD(AM199-AL199,1))&amp;" jam "&amp;MINUTE(MOD(AM199-AL199,1))&amp;" menit "&amp;SECOND(MOD(AM199-AL199,1))</f>
        <v>45 hari 0 jam 0 menit 0</v>
      </c>
      <c r="AP199" s="1778" t="str">
        <f t="shared" si="373"/>
        <v>-45561 hari 0 jam 0 menit 0</v>
      </c>
      <c r="AQ199" s="1396" t="s">
        <v>2556</v>
      </c>
      <c r="AR199" s="1616"/>
      <c r="AS199" s="1616"/>
      <c r="AT199" s="1616"/>
      <c r="AU199" s="1529"/>
      <c r="AV199" s="1475"/>
      <c r="AW199" s="1616"/>
      <c r="AX199" s="1615"/>
      <c r="AY199" s="1795"/>
      <c r="AZ199" s="1619"/>
      <c r="BA199" s="1623"/>
      <c r="BB199" s="1780"/>
      <c r="BC199" s="1780"/>
      <c r="BD199" s="1780"/>
      <c r="BE199" s="1780"/>
      <c r="BF199" s="1850"/>
      <c r="BG199" s="1626"/>
      <c r="BH199" s="1780"/>
      <c r="BI199" s="1626"/>
      <c r="BJ199" s="1626"/>
      <c r="BK199" s="1850"/>
      <c r="BL199" s="1626"/>
      <c r="BM199" s="1619"/>
      <c r="BN199" s="1619"/>
      <c r="BO199" s="1619"/>
      <c r="BP199" s="1619"/>
      <c r="BQ199" s="1619"/>
      <c r="BR199" s="1619"/>
      <c r="BS199" s="1619"/>
      <c r="BT199" s="1619"/>
      <c r="BU199" s="1619"/>
      <c r="BV199" s="1619"/>
      <c r="BW199" s="1619"/>
      <c r="BX199" s="1619"/>
      <c r="BY199" s="1619"/>
      <c r="BZ199" s="1619"/>
      <c r="CA199" s="1619"/>
      <c r="CB199" s="1619"/>
      <c r="CC199" s="103"/>
      <c r="CD199" s="103"/>
      <c r="CE199" s="1529"/>
      <c r="CF199" s="103" t="s">
        <v>266</v>
      </c>
      <c r="CG199" s="103"/>
      <c r="CH199" s="103"/>
      <c r="CI199" s="103"/>
      <c r="CJ199" s="103"/>
      <c r="CK199" s="103"/>
      <c r="CL199" s="103"/>
      <c r="CM199" s="103"/>
      <c r="CN199" s="103"/>
      <c r="CO199" s="103"/>
      <c r="CP199" s="103"/>
      <c r="CQ199" s="103"/>
      <c r="CR199" s="103"/>
      <c r="CS199" s="103"/>
      <c r="CT199" s="103"/>
      <c r="CU199" s="103"/>
      <c r="CV199" s="103"/>
      <c r="CW199" s="103"/>
      <c r="CX199" s="103"/>
      <c r="CY199" s="103"/>
      <c r="CZ199" s="103"/>
      <c r="DA199" s="1588"/>
      <c r="DB199" s="1588"/>
      <c r="DC199" s="1588"/>
      <c r="DD199" s="1588"/>
      <c r="DE199" s="1588"/>
      <c r="DF199" s="1588"/>
      <c r="DG199" s="1588"/>
      <c r="DH199" s="1588"/>
      <c r="DI199" s="1588"/>
      <c r="DJ199" s="1588"/>
      <c r="DK199" s="1588"/>
      <c r="DL199" s="1588"/>
      <c r="DM199" s="1588"/>
      <c r="DN199" s="1588"/>
      <c r="DO199" s="1588"/>
      <c r="DP199" s="1588"/>
      <c r="DQ199" s="1588"/>
      <c r="DR199" s="1588"/>
      <c r="DS199" s="1588"/>
      <c r="DT199" s="1588"/>
      <c r="DU199" s="1588"/>
      <c r="DV199" s="1588"/>
      <c r="DW199" s="1588"/>
      <c r="DX199" s="1588"/>
      <c r="DY199" s="1588"/>
      <c r="DZ199" s="1588"/>
      <c r="EA199" s="1588"/>
      <c r="EB199" s="1588"/>
      <c r="EC199" s="1588"/>
      <c r="ED199" s="1588"/>
      <c r="EE199" s="1588"/>
      <c r="EF199" s="1588"/>
      <c r="EG199" s="1588"/>
      <c r="EH199" s="1588"/>
      <c r="EI199" s="1588"/>
      <c r="EJ199" s="1588"/>
      <c r="EK199" s="1588"/>
      <c r="EL199" s="1588"/>
      <c r="EM199" s="1588"/>
      <c r="EN199" s="1588"/>
      <c r="EO199" s="1588"/>
      <c r="EP199" s="1588"/>
      <c r="EQ199" s="1588"/>
      <c r="ER199" s="1588"/>
      <c r="ES199" s="1588"/>
      <c r="ET199" s="1588"/>
      <c r="EU199" s="1588"/>
      <c r="EV199" s="1588"/>
      <c r="EW199" s="1588"/>
      <c r="EX199" s="1588"/>
      <c r="EY199" s="1588"/>
      <c r="EZ199" s="1588"/>
      <c r="FA199" s="1588"/>
      <c r="FB199" s="1588"/>
      <c r="FC199" s="1588"/>
      <c r="FD199" s="1588"/>
      <c r="FE199" s="1588"/>
      <c r="FF199" s="1588"/>
      <c r="FG199" s="1588"/>
      <c r="FH199" s="1588"/>
      <c r="FI199" s="1588"/>
      <c r="FJ199" s="1588"/>
      <c r="FK199" s="1588"/>
      <c r="FL199" s="1588"/>
      <c r="FM199" s="1588"/>
      <c r="FN199" s="1588"/>
      <c r="FO199" s="1588"/>
      <c r="FP199" s="1588"/>
      <c r="FQ199" s="1588"/>
      <c r="FR199" s="1588"/>
      <c r="FS199" s="1588"/>
      <c r="FT199" s="1588"/>
      <c r="FU199" s="1588"/>
      <c r="FV199" s="1588"/>
      <c r="FW199" s="1588"/>
      <c r="FX199" s="1588"/>
      <c r="FY199" s="1588"/>
      <c r="FZ199" s="1588"/>
      <c r="GA199" s="1588"/>
      <c r="GB199" s="1588"/>
      <c r="GC199" s="1588"/>
      <c r="GD199" s="1588"/>
    </row>
    <row r="200" ht="15.75" hidden="1" customHeight="1">
      <c r="A200" s="101">
        <v>47.0</v>
      </c>
      <c r="B200" s="54" t="s">
        <v>2443</v>
      </c>
      <c r="C200" s="1415" t="s">
        <v>11</v>
      </c>
      <c r="D200" s="1396" t="s">
        <v>259</v>
      </c>
      <c r="E200" s="1396" t="s">
        <v>385</v>
      </c>
      <c r="F200" s="1396" t="s">
        <v>42</v>
      </c>
      <c r="G200" s="103" t="s">
        <v>261</v>
      </c>
      <c r="H200" s="1396" t="s">
        <v>262</v>
      </c>
      <c r="I200" s="1396" t="s">
        <v>1404</v>
      </c>
      <c r="J200" s="1396" t="s">
        <v>3002</v>
      </c>
      <c r="K200" s="1845">
        <v>7500.0</v>
      </c>
      <c r="L200" s="1875">
        <f t="shared" ref="L200:L201" si="375">K200</f>
        <v>7500</v>
      </c>
      <c r="M200" s="1876" t="s">
        <v>3003</v>
      </c>
      <c r="N200" s="1480" t="s">
        <v>2728</v>
      </c>
      <c r="O200" s="101"/>
      <c r="P200" s="1851"/>
      <c r="Q200" s="105" t="s">
        <v>2763</v>
      </c>
      <c r="R200" s="103" t="s">
        <v>42</v>
      </c>
      <c r="S200" s="103"/>
      <c r="T200" s="103" t="s">
        <v>2877</v>
      </c>
      <c r="U200" s="103"/>
      <c r="V200" s="103"/>
      <c r="W200" s="101"/>
      <c r="X200" s="103"/>
      <c r="Y200" s="101"/>
      <c r="Z200" s="101"/>
      <c r="AA200" s="1410"/>
      <c r="AB200" s="1410"/>
      <c r="AC200" s="100" t="s">
        <v>191</v>
      </c>
      <c r="AD200" s="360" t="s">
        <v>192</v>
      </c>
      <c r="AE200" s="1404"/>
      <c r="AF200" s="1404"/>
      <c r="AG200" s="1404" t="s">
        <v>2878</v>
      </c>
      <c r="AH200" s="1866">
        <v>0.5</v>
      </c>
      <c r="AI200" s="1866">
        <v>0.4</v>
      </c>
      <c r="AJ200" s="1866">
        <v>0.1</v>
      </c>
      <c r="AK200" s="1869">
        <v>1.095E9</v>
      </c>
      <c r="AL200" s="1848">
        <v>45485.0</v>
      </c>
      <c r="AM200" s="1877">
        <v>45618.0</v>
      </c>
      <c r="AN200" s="1777">
        <f t="shared" si="325"/>
        <v>133</v>
      </c>
      <c r="AO200" s="1778" t="str">
        <f t="shared" ref="AO200:AP200" si="374">INT(AM200-AL200)&amp;" hari "&amp;HOUR(MOD(AM200-AL200,1))&amp;" jam "&amp;MINUTE(MOD(AM200-AL200,1))&amp;" menit "&amp;SECOND(MOD(AM200-AL200,1))</f>
        <v>133 hari 0 jam 0 menit 0</v>
      </c>
      <c r="AP200" s="1778" t="str">
        <f t="shared" si="374"/>
        <v>-45485 hari 0 jam 0 menit 0</v>
      </c>
      <c r="AQ200" s="1396"/>
      <c r="AR200" s="1616"/>
      <c r="AS200" s="1616"/>
      <c r="AT200" s="1616"/>
      <c r="AU200" s="1529"/>
      <c r="AV200" s="1475"/>
      <c r="AW200" s="1616"/>
      <c r="AX200" s="1615"/>
      <c r="AY200" s="1795"/>
      <c r="AZ200" s="1619"/>
      <c r="BA200" s="1820">
        <v>45614.0</v>
      </c>
      <c r="BB200" s="1780"/>
      <c r="BC200" s="1780"/>
      <c r="BD200" s="1780"/>
      <c r="BE200" s="1780"/>
      <c r="BF200" s="1850"/>
      <c r="BG200" s="1626"/>
      <c r="BH200" s="1780"/>
      <c r="BI200" s="1626"/>
      <c r="BJ200" s="1626"/>
      <c r="BK200" s="1850"/>
      <c r="BL200" s="1626"/>
      <c r="BM200" s="1619"/>
      <c r="BN200" s="1619"/>
      <c r="BO200" s="1619"/>
      <c r="BP200" s="1619"/>
      <c r="BQ200" s="1619"/>
      <c r="BR200" s="1619"/>
      <c r="BS200" s="1619"/>
      <c r="BT200" s="1619"/>
      <c r="BU200" s="1619"/>
      <c r="BV200" s="1619"/>
      <c r="BW200" s="1619"/>
      <c r="BX200" s="1619"/>
      <c r="BY200" s="1619"/>
      <c r="BZ200" s="1619"/>
      <c r="CA200" s="1619"/>
      <c r="CB200" s="1619"/>
      <c r="CC200" s="103"/>
      <c r="CD200" s="103"/>
      <c r="CE200" s="1529"/>
      <c r="CF200" s="103" t="s">
        <v>3004</v>
      </c>
      <c r="CG200" s="103"/>
      <c r="CH200" s="103"/>
      <c r="CI200" s="103"/>
      <c r="CJ200" s="103"/>
      <c r="CK200" s="103"/>
      <c r="CL200" s="103"/>
      <c r="CM200" s="103"/>
      <c r="CN200" s="103"/>
      <c r="CO200" s="103"/>
      <c r="CP200" s="103"/>
      <c r="CQ200" s="103"/>
      <c r="CR200" s="103"/>
      <c r="CS200" s="103"/>
      <c r="CT200" s="103"/>
      <c r="CU200" s="103"/>
      <c r="CV200" s="103"/>
      <c r="CW200" s="103"/>
      <c r="CX200" s="103"/>
      <c r="CY200" s="103"/>
      <c r="CZ200" s="103"/>
      <c r="DA200" s="1588"/>
      <c r="DB200" s="1588"/>
      <c r="DC200" s="1588"/>
      <c r="DD200" s="1588"/>
      <c r="DE200" s="1588"/>
      <c r="DF200" s="1588"/>
      <c r="DG200" s="1588"/>
      <c r="DH200" s="1588"/>
      <c r="DI200" s="1588"/>
      <c r="DJ200" s="1588"/>
      <c r="DK200" s="1588"/>
      <c r="DL200" s="1588"/>
      <c r="DM200" s="1588"/>
      <c r="DN200" s="1588"/>
      <c r="DO200" s="1588"/>
      <c r="DP200" s="1588"/>
      <c r="DQ200" s="1588"/>
      <c r="DR200" s="1588"/>
      <c r="DS200" s="1588"/>
      <c r="DT200" s="1588"/>
      <c r="DU200" s="1588"/>
      <c r="DV200" s="1588"/>
      <c r="DW200" s="1588"/>
      <c r="DX200" s="1588"/>
      <c r="DY200" s="1588"/>
      <c r="DZ200" s="1588"/>
      <c r="EA200" s="1588"/>
      <c r="EB200" s="1588"/>
      <c r="EC200" s="1588"/>
      <c r="ED200" s="1588"/>
      <c r="EE200" s="1588"/>
      <c r="EF200" s="1588"/>
      <c r="EG200" s="1588"/>
      <c r="EH200" s="1588"/>
      <c r="EI200" s="1588"/>
      <c r="EJ200" s="1588"/>
      <c r="EK200" s="1588"/>
      <c r="EL200" s="1588"/>
      <c r="EM200" s="1588"/>
      <c r="EN200" s="1588"/>
      <c r="EO200" s="1588"/>
      <c r="EP200" s="1588"/>
      <c r="EQ200" s="1588"/>
      <c r="ER200" s="1588"/>
      <c r="ES200" s="1588"/>
      <c r="ET200" s="1588"/>
      <c r="EU200" s="1588"/>
      <c r="EV200" s="1588"/>
      <c r="EW200" s="1588"/>
      <c r="EX200" s="1588"/>
      <c r="EY200" s="1588"/>
      <c r="EZ200" s="1588"/>
      <c r="FA200" s="1588"/>
      <c r="FB200" s="1588"/>
      <c r="FC200" s="1588"/>
      <c r="FD200" s="1588"/>
      <c r="FE200" s="1588"/>
      <c r="FF200" s="1588"/>
      <c r="FG200" s="1588"/>
      <c r="FH200" s="1588"/>
      <c r="FI200" s="1588"/>
      <c r="FJ200" s="1588"/>
      <c r="FK200" s="1588"/>
      <c r="FL200" s="1588"/>
      <c r="FM200" s="1588"/>
      <c r="FN200" s="1588"/>
      <c r="FO200" s="1588"/>
      <c r="FP200" s="1588"/>
      <c r="FQ200" s="1588"/>
      <c r="FR200" s="1588"/>
      <c r="FS200" s="1588"/>
      <c r="FT200" s="1588"/>
      <c r="FU200" s="1588"/>
      <c r="FV200" s="1588"/>
      <c r="FW200" s="1588"/>
      <c r="FX200" s="1588"/>
      <c r="FY200" s="1588"/>
      <c r="FZ200" s="1588"/>
      <c r="GA200" s="1588"/>
      <c r="GB200" s="1588"/>
      <c r="GC200" s="1588"/>
      <c r="GD200" s="1588"/>
    </row>
    <row r="201" ht="21.0" hidden="1" customHeight="1">
      <c r="A201" s="101">
        <v>48.0</v>
      </c>
      <c r="B201" s="54" t="s">
        <v>2443</v>
      </c>
      <c r="C201" s="1415" t="s">
        <v>11</v>
      </c>
      <c r="D201" s="1396" t="s">
        <v>2600</v>
      </c>
      <c r="E201" s="1870" t="s">
        <v>269</v>
      </c>
      <c r="F201" s="1396" t="s">
        <v>12</v>
      </c>
      <c r="G201" s="103" t="s">
        <v>2601</v>
      </c>
      <c r="H201" s="1396" t="s">
        <v>271</v>
      </c>
      <c r="I201" s="1396" t="s">
        <v>3005</v>
      </c>
      <c r="J201" s="1396" t="s">
        <v>2603</v>
      </c>
      <c r="K201" s="1845">
        <v>7500.0</v>
      </c>
      <c r="L201" s="1875">
        <f t="shared" si="375"/>
        <v>7500</v>
      </c>
      <c r="M201" s="1396" t="s">
        <v>3006</v>
      </c>
      <c r="N201" s="1480" t="s">
        <v>2728</v>
      </c>
      <c r="O201" s="103" t="s">
        <v>2604</v>
      </c>
      <c r="P201" s="1851"/>
      <c r="Q201" s="105" t="s">
        <v>2763</v>
      </c>
      <c r="R201" s="103" t="s">
        <v>12</v>
      </c>
      <c r="S201" s="103"/>
      <c r="T201" s="103" t="s">
        <v>2877</v>
      </c>
      <c r="U201" s="103"/>
      <c r="V201" s="103"/>
      <c r="W201" s="101"/>
      <c r="X201" s="103"/>
      <c r="Y201" s="101"/>
      <c r="Z201" s="101"/>
      <c r="AA201" s="1410"/>
      <c r="AB201" s="1410"/>
      <c r="AC201" s="100" t="s">
        <v>191</v>
      </c>
      <c r="AD201" s="360" t="s">
        <v>192</v>
      </c>
      <c r="AE201" s="1404"/>
      <c r="AF201" s="1404"/>
      <c r="AG201" s="1404" t="s">
        <v>2878</v>
      </c>
      <c r="AH201" s="1866">
        <v>0.5</v>
      </c>
      <c r="AI201" s="1866">
        <v>0.4</v>
      </c>
      <c r="AJ201" s="1866">
        <v>0.1</v>
      </c>
      <c r="AK201" s="1869">
        <v>1.095E9</v>
      </c>
      <c r="AL201" s="1848">
        <v>45604.0</v>
      </c>
      <c r="AM201" s="1877">
        <v>45618.0</v>
      </c>
      <c r="AN201" s="1777">
        <f t="shared" si="325"/>
        <v>14</v>
      </c>
      <c r="AO201" s="1778" t="str">
        <f t="shared" ref="AO201:AP201" si="376">INT(AM201-AL201)&amp;" hari "&amp;HOUR(MOD(AM201-AL201,1))&amp;" jam "&amp;MINUTE(MOD(AM201-AL201,1))&amp;" menit "&amp;SECOND(MOD(AM201-AL201,1))</f>
        <v>14 hari 0 jam 0 menit 0</v>
      </c>
      <c r="AP201" s="1778" t="str">
        <f t="shared" si="376"/>
        <v>-45604 hari 0 jam 0 menit 0</v>
      </c>
      <c r="AQ201" s="1396"/>
      <c r="AR201" s="1616"/>
      <c r="AS201" s="1616"/>
      <c r="AT201" s="1616"/>
      <c r="AU201" s="1529"/>
      <c r="AV201" s="1475"/>
      <c r="AW201" s="1616"/>
      <c r="AX201" s="1615"/>
      <c r="AY201" s="1795"/>
      <c r="AZ201" s="1619"/>
      <c r="BA201" s="1820">
        <v>45609.0</v>
      </c>
      <c r="BB201" s="1780"/>
      <c r="BC201" s="1780"/>
      <c r="BD201" s="1780"/>
      <c r="BE201" s="1780"/>
      <c r="BF201" s="1850"/>
      <c r="BG201" s="1626"/>
      <c r="BH201" s="1780"/>
      <c r="BI201" s="1626"/>
      <c r="BJ201" s="1626"/>
      <c r="BK201" s="1850"/>
      <c r="BL201" s="1626"/>
      <c r="BM201" s="1619"/>
      <c r="BN201" s="1619"/>
      <c r="BO201" s="1619"/>
      <c r="BP201" s="1619"/>
      <c r="BQ201" s="1619"/>
      <c r="BR201" s="1619"/>
      <c r="BS201" s="1619"/>
      <c r="BT201" s="1619"/>
      <c r="BU201" s="1619"/>
      <c r="BV201" s="1619"/>
      <c r="BW201" s="1619"/>
      <c r="BX201" s="1619"/>
      <c r="BY201" s="1619"/>
      <c r="BZ201" s="1619"/>
      <c r="CA201" s="1619"/>
      <c r="CB201" s="1619"/>
      <c r="CC201" s="103"/>
      <c r="CD201" s="103"/>
      <c r="CE201" s="1529"/>
      <c r="CF201" s="103" t="s">
        <v>3004</v>
      </c>
      <c r="CG201" s="103"/>
      <c r="CH201" s="103"/>
      <c r="CI201" s="103"/>
      <c r="CJ201" s="103"/>
      <c r="CK201" s="103"/>
      <c r="CL201" s="103"/>
      <c r="CM201" s="103"/>
      <c r="CN201" s="103"/>
      <c r="CO201" s="103"/>
      <c r="CP201" s="103"/>
      <c r="CQ201" s="103"/>
      <c r="CR201" s="103"/>
      <c r="CS201" s="103"/>
      <c r="CT201" s="103"/>
      <c r="CU201" s="103"/>
      <c r="CV201" s="103"/>
      <c r="CW201" s="103"/>
      <c r="CX201" s="103"/>
      <c r="CY201" s="103"/>
      <c r="CZ201" s="103"/>
      <c r="DA201" s="1588"/>
      <c r="DB201" s="1588"/>
      <c r="DC201" s="1588"/>
      <c r="DD201" s="1588"/>
      <c r="DE201" s="1588"/>
      <c r="DF201" s="1588"/>
      <c r="DG201" s="1588"/>
      <c r="DH201" s="1588"/>
      <c r="DI201" s="1588"/>
      <c r="DJ201" s="1588"/>
      <c r="DK201" s="1588"/>
      <c r="DL201" s="1588"/>
      <c r="DM201" s="1588"/>
      <c r="DN201" s="1588"/>
      <c r="DO201" s="1588"/>
      <c r="DP201" s="1588"/>
      <c r="DQ201" s="1588"/>
      <c r="DR201" s="1588"/>
      <c r="DS201" s="1588"/>
      <c r="DT201" s="1588"/>
      <c r="DU201" s="1588"/>
      <c r="DV201" s="1588"/>
      <c r="DW201" s="1588"/>
      <c r="DX201" s="1588"/>
      <c r="DY201" s="1588"/>
      <c r="DZ201" s="1588"/>
      <c r="EA201" s="1588"/>
      <c r="EB201" s="1588"/>
      <c r="EC201" s="1588"/>
      <c r="ED201" s="1588"/>
      <c r="EE201" s="1588"/>
      <c r="EF201" s="1588"/>
      <c r="EG201" s="1588"/>
      <c r="EH201" s="1588"/>
      <c r="EI201" s="1588"/>
      <c r="EJ201" s="1588"/>
      <c r="EK201" s="1588"/>
      <c r="EL201" s="1588"/>
      <c r="EM201" s="1588"/>
      <c r="EN201" s="1588"/>
      <c r="EO201" s="1588"/>
      <c r="EP201" s="1588"/>
      <c r="EQ201" s="1588"/>
      <c r="ER201" s="1588"/>
      <c r="ES201" s="1588"/>
      <c r="ET201" s="1588"/>
      <c r="EU201" s="1588"/>
      <c r="EV201" s="1588"/>
      <c r="EW201" s="1588"/>
      <c r="EX201" s="1588"/>
      <c r="EY201" s="1588"/>
      <c r="EZ201" s="1588"/>
      <c r="FA201" s="1588"/>
      <c r="FB201" s="1588"/>
      <c r="FC201" s="1588"/>
      <c r="FD201" s="1588"/>
      <c r="FE201" s="1588"/>
      <c r="FF201" s="1588"/>
      <c r="FG201" s="1588"/>
      <c r="FH201" s="1588"/>
      <c r="FI201" s="1588"/>
      <c r="FJ201" s="1588"/>
      <c r="FK201" s="1588"/>
      <c r="FL201" s="1588"/>
      <c r="FM201" s="1588"/>
      <c r="FN201" s="1588"/>
      <c r="FO201" s="1588"/>
      <c r="FP201" s="1588"/>
      <c r="FQ201" s="1588"/>
      <c r="FR201" s="1588"/>
      <c r="FS201" s="1588"/>
      <c r="FT201" s="1588"/>
      <c r="FU201" s="1588"/>
      <c r="FV201" s="1588"/>
      <c r="FW201" s="1588"/>
      <c r="FX201" s="1588"/>
      <c r="FY201" s="1588"/>
      <c r="FZ201" s="1588"/>
      <c r="GA201" s="1588"/>
      <c r="GB201" s="1588"/>
      <c r="GC201" s="1588"/>
      <c r="GD201" s="1588"/>
    </row>
    <row r="202" ht="15.75" hidden="1" customHeight="1">
      <c r="A202" s="280"/>
      <c r="B202" s="280"/>
      <c r="C202" s="280"/>
      <c r="D202" s="282"/>
      <c r="E202" s="283"/>
      <c r="F202" s="283"/>
      <c r="G202" s="283"/>
      <c r="H202" s="283"/>
      <c r="I202" s="283"/>
      <c r="J202" s="284" t="s">
        <v>111</v>
      </c>
      <c r="K202" s="285">
        <f>SUM(K195+K196+K197+K200+K199+K201)</f>
        <v>45000</v>
      </c>
      <c r="L202" s="286">
        <f>SUM(L195+L196+L197+L199)</f>
        <v>30165.559</v>
      </c>
      <c r="M202" s="1878"/>
      <c r="N202" s="283"/>
      <c r="O202" s="280"/>
      <c r="P202" s="283"/>
      <c r="Q202" s="283"/>
      <c r="R202" s="283"/>
      <c r="S202" s="289"/>
      <c r="T202" s="289"/>
      <c r="U202" s="280"/>
      <c r="V202" s="280"/>
      <c r="W202" s="280"/>
      <c r="X202" s="280"/>
      <c r="Y202" s="280"/>
      <c r="Z202" s="280"/>
      <c r="AA202" s="280"/>
      <c r="AB202" s="280"/>
      <c r="AC202" s="289"/>
      <c r="AD202" s="280"/>
      <c r="AE202" s="280"/>
      <c r="AF202" s="280"/>
      <c r="AG202" s="280"/>
      <c r="AH202" s="280"/>
      <c r="AI202" s="280"/>
      <c r="AJ202" s="280"/>
      <c r="AK202" s="280"/>
      <c r="AL202" s="280"/>
      <c r="AM202" s="280"/>
      <c r="AN202" s="280"/>
      <c r="AO202" s="280"/>
      <c r="AP202" s="280"/>
      <c r="AQ202" s="283"/>
      <c r="AR202" s="292"/>
      <c r="AS202" s="292"/>
      <c r="AT202" s="292"/>
      <c r="AU202" s="292"/>
      <c r="AV202" s="293"/>
      <c r="AW202" s="292"/>
      <c r="AX202" s="285">
        <v>52400.0</v>
      </c>
      <c r="AY202" s="288" t="str">
        <f>#REF!-L202</f>
        <v>#REF!</v>
      </c>
      <c r="AZ202" s="292"/>
      <c r="BA202" s="292"/>
      <c r="BB202" s="1780"/>
      <c r="BC202" s="1780"/>
      <c r="BD202" s="1780"/>
      <c r="BE202" s="1780"/>
      <c r="BF202" s="293"/>
      <c r="BG202" s="292"/>
      <c r="BH202" s="1780"/>
      <c r="BI202" s="1792"/>
      <c r="BJ202" s="1792"/>
      <c r="BK202" s="292"/>
      <c r="BL202" s="1792"/>
      <c r="BM202" s="292"/>
      <c r="BN202" s="292"/>
      <c r="BO202" s="292"/>
      <c r="BP202" s="292"/>
      <c r="BQ202" s="292"/>
      <c r="BR202" s="292"/>
      <c r="BS202" s="292"/>
      <c r="BT202" s="292"/>
      <c r="BU202" s="292"/>
      <c r="BV202" s="292"/>
      <c r="BW202" s="292"/>
      <c r="BX202" s="292"/>
      <c r="BY202" s="292"/>
      <c r="BZ202" s="292"/>
      <c r="CA202" s="292"/>
      <c r="CB202" s="292"/>
      <c r="CC202" s="280"/>
      <c r="CD202" s="289"/>
      <c r="CE202" s="280"/>
      <c r="CF202" s="280"/>
      <c r="CG202" s="289"/>
      <c r="CH202" s="289"/>
      <c r="CI202" s="289"/>
      <c r="CJ202" s="280"/>
      <c r="CK202" s="289"/>
      <c r="CL202" s="289"/>
      <c r="CM202" s="289"/>
      <c r="CN202" s="289"/>
      <c r="CO202" s="280"/>
      <c r="CP202" s="289"/>
      <c r="CQ202" s="289"/>
      <c r="CR202" s="289"/>
      <c r="CS202" s="280"/>
      <c r="CT202" s="289"/>
      <c r="CU202" s="289"/>
      <c r="CV202" s="289"/>
      <c r="CW202" s="280"/>
      <c r="CX202" s="280"/>
      <c r="CY202" s="280"/>
      <c r="CZ202" s="280"/>
      <c r="DA202" s="1588"/>
      <c r="DB202" s="1588"/>
      <c r="DC202" s="1588"/>
      <c r="DD202" s="1588"/>
      <c r="DE202" s="1588"/>
      <c r="DF202" s="1588"/>
      <c r="DG202" s="1588"/>
      <c r="DH202" s="1588"/>
      <c r="DI202" s="1588"/>
      <c r="DJ202" s="1588"/>
      <c r="DK202" s="1588"/>
      <c r="DL202" s="1588"/>
      <c r="DM202" s="1588"/>
      <c r="DN202" s="1588"/>
      <c r="DO202" s="1588"/>
      <c r="DP202" s="1588"/>
      <c r="DQ202" s="1588"/>
      <c r="DR202" s="1588"/>
      <c r="DS202" s="1588"/>
      <c r="DT202" s="1588"/>
      <c r="DU202" s="1588"/>
      <c r="DV202" s="1588"/>
      <c r="DW202" s="1588"/>
      <c r="DX202" s="1588"/>
      <c r="DY202" s="1588"/>
      <c r="DZ202" s="1588"/>
      <c r="EA202" s="1588"/>
      <c r="EB202" s="1588"/>
      <c r="EC202" s="1588"/>
      <c r="ED202" s="1588"/>
      <c r="EE202" s="1588"/>
      <c r="EF202" s="1588"/>
      <c r="EG202" s="1588"/>
      <c r="EH202" s="1588"/>
      <c r="EI202" s="1588"/>
      <c r="EJ202" s="1588"/>
      <c r="EK202" s="1588"/>
      <c r="EL202" s="1588"/>
      <c r="EM202" s="1588"/>
      <c r="EN202" s="1588"/>
      <c r="EO202" s="1588"/>
      <c r="EP202" s="1588"/>
      <c r="EQ202" s="1588"/>
      <c r="ER202" s="1588"/>
      <c r="ES202" s="1588"/>
      <c r="ET202" s="1588"/>
      <c r="EU202" s="1588"/>
      <c r="EV202" s="1588"/>
      <c r="EW202" s="1588"/>
      <c r="EX202" s="1588"/>
      <c r="EY202" s="1588"/>
      <c r="EZ202" s="1588"/>
      <c r="FA202" s="1588"/>
      <c r="FB202" s="1588"/>
      <c r="FC202" s="1588"/>
      <c r="FD202" s="1588"/>
      <c r="FE202" s="1588"/>
      <c r="FF202" s="1588"/>
      <c r="FG202" s="1588"/>
      <c r="FH202" s="1588"/>
      <c r="FI202" s="1588"/>
      <c r="FJ202" s="1588"/>
      <c r="FK202" s="1588"/>
      <c r="FL202" s="1588"/>
      <c r="FM202" s="1588"/>
      <c r="FN202" s="1588"/>
      <c r="FO202" s="1588"/>
      <c r="FP202" s="1588"/>
      <c r="FQ202" s="1588"/>
      <c r="FR202" s="1588"/>
      <c r="FS202" s="1588"/>
      <c r="FT202" s="1588"/>
      <c r="FU202" s="1588"/>
      <c r="FV202" s="1588"/>
      <c r="FW202" s="1588"/>
      <c r="FX202" s="1588"/>
      <c r="FY202" s="1588"/>
      <c r="FZ202" s="1588"/>
      <c r="GA202" s="1588"/>
      <c r="GB202" s="1588"/>
      <c r="GC202" s="1588"/>
      <c r="GD202" s="1588"/>
    </row>
    <row r="203" ht="15.75" hidden="1" customHeight="1">
      <c r="A203" s="101">
        <v>1.0</v>
      </c>
      <c r="B203" s="101" t="s">
        <v>2443</v>
      </c>
      <c r="C203" s="101" t="s">
        <v>13</v>
      </c>
      <c r="D203" s="100" t="s">
        <v>2605</v>
      </c>
      <c r="E203" s="103" t="s">
        <v>3007</v>
      </c>
      <c r="F203" s="103" t="s">
        <v>2607</v>
      </c>
      <c r="G203" s="103" t="s">
        <v>2608</v>
      </c>
      <c r="H203" s="103" t="s">
        <v>28</v>
      </c>
      <c r="I203" s="103" t="s">
        <v>2609</v>
      </c>
      <c r="J203" s="100" t="s">
        <v>2610</v>
      </c>
      <c r="K203" s="1818">
        <v>7500.0</v>
      </c>
      <c r="L203" s="1819">
        <v>7511.763</v>
      </c>
      <c r="M203" s="1396" t="s">
        <v>1815</v>
      </c>
      <c r="N203" s="1626" t="s">
        <v>1755</v>
      </c>
      <c r="O203" s="101"/>
      <c r="P203" s="1847">
        <v>45359.0</v>
      </c>
      <c r="Q203" s="103" t="s">
        <v>2892</v>
      </c>
      <c r="R203" s="103" t="s">
        <v>2611</v>
      </c>
      <c r="S203" s="1402"/>
      <c r="T203" s="100" t="s">
        <v>2877</v>
      </c>
      <c r="U203" s="54" t="s">
        <v>883</v>
      </c>
      <c r="V203" s="101"/>
      <c r="W203" s="101" t="s">
        <v>884</v>
      </c>
      <c r="X203" s="101"/>
      <c r="Y203" s="101"/>
      <c r="Z203" s="101"/>
      <c r="AA203" s="1410"/>
      <c r="AB203" s="1410"/>
      <c r="AC203" s="100" t="s">
        <v>191</v>
      </c>
      <c r="AD203" s="360" t="s">
        <v>192</v>
      </c>
      <c r="AE203" s="1404">
        <v>840000.0</v>
      </c>
      <c r="AF203" s="1404">
        <v>840000.0</v>
      </c>
      <c r="AG203" s="1404" t="s">
        <v>2878</v>
      </c>
      <c r="AH203" s="1866">
        <v>0.5</v>
      </c>
      <c r="AI203" s="1866">
        <v>0.4</v>
      </c>
      <c r="AJ203" s="1866">
        <v>0.1</v>
      </c>
      <c r="AK203" s="1869">
        <v>1.0E9</v>
      </c>
      <c r="AL203" s="1816">
        <v>45359.0</v>
      </c>
      <c r="AM203" s="1816">
        <v>45359.0</v>
      </c>
      <c r="AN203" s="1777">
        <f t="shared" ref="AN203:AN206" si="378">IF(AM203-AL203&lt;0,0,AM203-AL203)</f>
        <v>0</v>
      </c>
      <c r="AO203" s="1778" t="str">
        <f t="shared" ref="AO203:AP203" si="377">INT(AM203-AL203)&amp;" hari "&amp;HOUR(MOD(AM203-AL203,1))&amp;" jam "&amp;MINUTE(MOD(AM203-AL203,1))&amp;" menit "&amp;SECOND(MOD(AM203-AL203,1))</f>
        <v>0 hari 0 jam 0 menit 0</v>
      </c>
      <c r="AP203" s="1778" t="str">
        <f t="shared" si="377"/>
        <v>-45359 hari 0 jam 0 menit 0</v>
      </c>
      <c r="AQ203" s="1396" t="s">
        <v>2612</v>
      </c>
      <c r="AR203" s="1405"/>
      <c r="AS203" s="1405"/>
      <c r="AT203" s="1405"/>
      <c r="AU203" s="1405">
        <v>79774.0</v>
      </c>
      <c r="AV203" s="101" t="s">
        <v>1843</v>
      </c>
      <c r="AW203" s="1405">
        <v>2.972973E7</v>
      </c>
      <c r="AX203" s="1795"/>
      <c r="AY203" s="1795"/>
      <c r="AZ203" s="100"/>
      <c r="BA203" s="1780">
        <v>45356.0</v>
      </c>
      <c r="BB203" s="1780">
        <v>45358.32986111111</v>
      </c>
      <c r="BC203" s="1780">
        <v>45358.458333333336</v>
      </c>
      <c r="BD203" s="1780">
        <v>45358.833333333336</v>
      </c>
      <c r="BE203" s="1780">
        <v>45359.6875</v>
      </c>
      <c r="BF203" s="1645">
        <f t="shared" ref="BF203:BF206" si="380">BE203-BB203</f>
        <v>1.357638889</v>
      </c>
      <c r="BG203" s="1642" t="str">
        <f t="shared" ref="BG203:BG206" si="381">INT(BE203-BB203)&amp;" hari "&amp;HOUR(MOD(BE203-BB203,1))&amp;" jam "&amp;MINUTE(MOD(BE203-BB203,1))&amp;" menit "&amp;SECOND(MOD(BE203-BB203,1))</f>
        <v>1 hari 8 jam 35 menit 0</v>
      </c>
      <c r="BH203" s="1780">
        <v>45359.74930555555</v>
      </c>
      <c r="BI203" s="1642"/>
      <c r="BJ203" s="1642"/>
      <c r="BK203" s="1645">
        <f t="shared" ref="BK203:BK206" si="382">BH203-BB203</f>
        <v>1.419444444</v>
      </c>
      <c r="BL203" s="1642" t="str">
        <f t="shared" ref="BL203:BL206" si="383">INT(BH203-BB203)&amp;" hari "&amp;HOUR(MOD(BH203-BB203,1))&amp;" jam "&amp;MINUTE(MOD(BH203-BB203,1))&amp;" menit "&amp;SECOND(MOD(BH203-BB203,1))</f>
        <v>1 hari 10 jam 4 menit 0</v>
      </c>
      <c r="BM203" s="1644">
        <v>45364.072916666664</v>
      </c>
      <c r="BN203" s="1644">
        <v>45364.663194444445</v>
      </c>
      <c r="BO203" s="1644">
        <v>45364.75</v>
      </c>
      <c r="BP203" s="1644">
        <v>45365.25</v>
      </c>
      <c r="BQ203" s="1645">
        <f t="shared" ref="BQ203:BQ206" si="384">BP203-BM203</f>
        <v>1.177083333</v>
      </c>
      <c r="BR203" s="1642" t="str">
        <f t="shared" ref="BR203:BR206" si="385">INT(BP203-BM203)&amp;" hari "&amp;HOUR(MOD(BP203-BM203,1))&amp;" jam "&amp;MINUTE(MOD(BP203-BM203,1))&amp;" menit "&amp;SECOND(MOD(BP203-BM203,1))</f>
        <v>1 hari 4 jam 15 menit 0</v>
      </c>
      <c r="BS203" s="1645">
        <f t="shared" ref="BS203:BS206" si="386">BK203+BQ203</f>
        <v>2.596527778</v>
      </c>
      <c r="BT203" s="1642" t="str">
        <f t="shared" ref="BT203:BT206" si="387">INT(BS203)&amp;" hari "&amp;HOUR(MOD(BS203,1))&amp;" jam "&amp;MINUTE(MOD(BS203,1))&amp;" menit "&amp;SECOND(MOD(BS203,1))</f>
        <v>2 hari 14 jam 19 menit 0</v>
      </c>
      <c r="BU203" s="1626"/>
      <c r="BV203" s="1626"/>
      <c r="BW203" s="1626"/>
      <c r="BX203" s="1626"/>
      <c r="BY203" s="1796" t="s">
        <v>359</v>
      </c>
      <c r="BZ203" s="1796"/>
      <c r="CA203" s="1796"/>
      <c r="CB203" s="1796"/>
      <c r="CC203" s="103"/>
      <c r="CD203" s="103"/>
      <c r="CE203" s="1821"/>
      <c r="CF203" s="103" t="s">
        <v>1224</v>
      </c>
      <c r="CG203" s="103"/>
      <c r="CH203" s="103"/>
      <c r="CI203" s="103"/>
      <c r="CJ203" s="103"/>
      <c r="CK203" s="103"/>
      <c r="CL203" s="103"/>
      <c r="CM203" s="103"/>
      <c r="CN203" s="103"/>
      <c r="CO203" s="103"/>
      <c r="CP203" s="103"/>
      <c r="CQ203" s="103"/>
      <c r="CR203" s="103"/>
      <c r="CS203" s="103"/>
      <c r="CT203" s="103"/>
      <c r="CU203" s="103"/>
      <c r="CV203" s="103"/>
      <c r="CW203" s="103"/>
      <c r="CX203" s="100"/>
      <c r="CY203" s="100"/>
      <c r="CZ203" s="100"/>
      <c r="DA203" s="1588"/>
      <c r="DB203" s="1588"/>
      <c r="DC203" s="1588"/>
      <c r="DD203" s="1588"/>
      <c r="DE203" s="1588"/>
      <c r="DF203" s="1588"/>
      <c r="DG203" s="1588"/>
      <c r="DH203" s="1588"/>
      <c r="DI203" s="1588"/>
      <c r="DJ203" s="1588"/>
      <c r="DK203" s="1588"/>
      <c r="DL203" s="1588"/>
      <c r="DM203" s="1588"/>
      <c r="DN203" s="1588"/>
      <c r="DO203" s="1588"/>
      <c r="DP203" s="1588"/>
      <c r="DQ203" s="1588"/>
      <c r="DR203" s="1588"/>
      <c r="DS203" s="1588"/>
      <c r="DT203" s="1588"/>
      <c r="DU203" s="1588"/>
      <c r="DV203" s="1588"/>
      <c r="DW203" s="1588"/>
      <c r="DX203" s="1588"/>
      <c r="DY203" s="1588"/>
      <c r="DZ203" s="1588"/>
      <c r="EA203" s="1588"/>
      <c r="EB203" s="1588"/>
      <c r="EC203" s="1588"/>
      <c r="ED203" s="1588"/>
      <c r="EE203" s="1588"/>
      <c r="EF203" s="1588"/>
      <c r="EG203" s="1588"/>
      <c r="EH203" s="1588"/>
      <c r="EI203" s="1588"/>
      <c r="EJ203" s="1588"/>
      <c r="EK203" s="1588"/>
      <c r="EL203" s="1588"/>
      <c r="EM203" s="1588"/>
      <c r="EN203" s="1588"/>
      <c r="EO203" s="1588"/>
      <c r="EP203" s="1588"/>
      <c r="EQ203" s="1588"/>
      <c r="ER203" s="1588"/>
      <c r="ES203" s="1588"/>
      <c r="ET203" s="1588"/>
      <c r="EU203" s="1588"/>
      <c r="EV203" s="1588"/>
      <c r="EW203" s="1588"/>
      <c r="EX203" s="1588"/>
      <c r="EY203" s="1588"/>
      <c r="EZ203" s="1588"/>
      <c r="FA203" s="1588"/>
      <c r="FB203" s="1588"/>
      <c r="FC203" s="1588"/>
      <c r="FD203" s="1588"/>
      <c r="FE203" s="1588"/>
      <c r="FF203" s="1588"/>
      <c r="FG203" s="1588"/>
      <c r="FH203" s="1588"/>
      <c r="FI203" s="1588"/>
      <c r="FJ203" s="1588"/>
      <c r="FK203" s="1588"/>
      <c r="FL203" s="1588"/>
      <c r="FM203" s="1588"/>
      <c r="FN203" s="1588"/>
      <c r="FO203" s="1588"/>
      <c r="FP203" s="1588"/>
      <c r="FQ203" s="1588"/>
      <c r="FR203" s="1588"/>
      <c r="FS203" s="1588"/>
      <c r="FT203" s="1588"/>
      <c r="FU203" s="1588"/>
      <c r="FV203" s="1588"/>
      <c r="FW203" s="1588"/>
      <c r="FX203" s="1588"/>
      <c r="FY203" s="1588"/>
      <c r="FZ203" s="1588"/>
      <c r="GA203" s="1588"/>
      <c r="GB203" s="1588"/>
      <c r="GC203" s="1588"/>
      <c r="GD203" s="1588"/>
    </row>
    <row r="204" ht="15.75" hidden="1" customHeight="1">
      <c r="A204" s="101">
        <v>2.0</v>
      </c>
      <c r="B204" s="101" t="s">
        <v>2443</v>
      </c>
      <c r="C204" s="101" t="s">
        <v>13</v>
      </c>
      <c r="D204" s="100" t="s">
        <v>2605</v>
      </c>
      <c r="E204" s="103" t="s">
        <v>3007</v>
      </c>
      <c r="F204" s="103" t="s">
        <v>2607</v>
      </c>
      <c r="G204" s="103" t="s">
        <v>2608</v>
      </c>
      <c r="H204" s="103" t="s">
        <v>28</v>
      </c>
      <c r="I204" s="103" t="s">
        <v>2613</v>
      </c>
      <c r="J204" s="100" t="s">
        <v>2614</v>
      </c>
      <c r="K204" s="1818">
        <v>7500.0</v>
      </c>
      <c r="L204" s="1819">
        <v>7562.086</v>
      </c>
      <c r="M204" s="1396" t="s">
        <v>1815</v>
      </c>
      <c r="N204" s="1626" t="s">
        <v>1755</v>
      </c>
      <c r="O204" s="101"/>
      <c r="P204" s="1847">
        <v>45364.0</v>
      </c>
      <c r="Q204" s="103" t="s">
        <v>2892</v>
      </c>
      <c r="R204" s="103" t="s">
        <v>2611</v>
      </c>
      <c r="S204" s="1402"/>
      <c r="T204" s="100" t="s">
        <v>2877</v>
      </c>
      <c r="U204" s="54" t="s">
        <v>883</v>
      </c>
      <c r="V204" s="101"/>
      <c r="W204" s="101" t="s">
        <v>884</v>
      </c>
      <c r="X204" s="101"/>
      <c r="Y204" s="1410"/>
      <c r="Z204" s="1410"/>
      <c r="AA204" s="1410"/>
      <c r="AB204" s="1410"/>
      <c r="AC204" s="100" t="s">
        <v>191</v>
      </c>
      <c r="AD204" s="360" t="s">
        <v>192</v>
      </c>
      <c r="AE204" s="1404">
        <v>840000.0</v>
      </c>
      <c r="AF204" s="1404">
        <v>840000.0</v>
      </c>
      <c r="AG204" s="1404" t="s">
        <v>2878</v>
      </c>
      <c r="AH204" s="1866">
        <v>0.5</v>
      </c>
      <c r="AI204" s="1866">
        <v>0.4</v>
      </c>
      <c r="AJ204" s="1866">
        <v>0.1</v>
      </c>
      <c r="AK204" s="1869">
        <v>1.0E9</v>
      </c>
      <c r="AL204" s="1816">
        <v>45359.0</v>
      </c>
      <c r="AM204" s="1816">
        <v>45364.0</v>
      </c>
      <c r="AN204" s="1777">
        <f t="shared" si="378"/>
        <v>5</v>
      </c>
      <c r="AO204" s="1778" t="str">
        <f t="shared" ref="AO204:AP204" si="379">INT(AM204-AL204)&amp;" hari "&amp;HOUR(MOD(AM204-AL204,1))&amp;" jam "&amp;MINUTE(MOD(AM204-AL204,1))&amp;" menit "&amp;SECOND(MOD(AM204-AL204,1))</f>
        <v>5 hari 0 jam 0 menit 0</v>
      </c>
      <c r="AP204" s="1778" t="str">
        <f t="shared" si="379"/>
        <v>-45359 hari 0 jam 0 menit 0</v>
      </c>
      <c r="AQ204" s="1396" t="s">
        <v>2612</v>
      </c>
      <c r="AR204" s="1405"/>
      <c r="AS204" s="1405"/>
      <c r="AT204" s="1405"/>
      <c r="AU204" s="1405">
        <v>79774.0</v>
      </c>
      <c r="AV204" s="101" t="s">
        <v>1843</v>
      </c>
      <c r="AW204" s="1405">
        <v>2.972973E7</v>
      </c>
      <c r="AX204" s="1795"/>
      <c r="AY204" s="1795"/>
      <c r="AZ204" s="100"/>
      <c r="BA204" s="1780">
        <v>45359.0</v>
      </c>
      <c r="BB204" s="1780">
        <v>45362.833333333336</v>
      </c>
      <c r="BC204" s="1780">
        <v>45362.958333333336</v>
      </c>
      <c r="BD204" s="1780">
        <v>45363.354166666664</v>
      </c>
      <c r="BE204" s="1780">
        <v>45364.493055555555</v>
      </c>
      <c r="BF204" s="1645">
        <f t="shared" si="380"/>
        <v>1.659722222</v>
      </c>
      <c r="BG204" s="1642" t="str">
        <f t="shared" si="381"/>
        <v>1 hari 15 jam 50 menit 0</v>
      </c>
      <c r="BH204" s="1780">
        <v>45366.350694444445</v>
      </c>
      <c r="BI204" s="1642"/>
      <c r="BJ204" s="1642"/>
      <c r="BK204" s="1645">
        <f t="shared" si="382"/>
        <v>3.517361111</v>
      </c>
      <c r="BL204" s="1642" t="str">
        <f t="shared" si="383"/>
        <v>3 hari 12 jam 25 menit 0</v>
      </c>
      <c r="BM204" s="1644">
        <v>45368.01736111111</v>
      </c>
      <c r="BN204" s="1644">
        <v>45368.01736111111</v>
      </c>
      <c r="BO204" s="1644">
        <v>45368.083333333336</v>
      </c>
      <c r="BP204" s="1644">
        <v>45368.583333333336</v>
      </c>
      <c r="BQ204" s="1645">
        <f t="shared" si="384"/>
        <v>0.5659722222</v>
      </c>
      <c r="BR204" s="1642" t="str">
        <f t="shared" si="385"/>
        <v>0 hari 13 jam 35 menit 0</v>
      </c>
      <c r="BS204" s="1645">
        <f t="shared" si="386"/>
        <v>4.083333333</v>
      </c>
      <c r="BT204" s="1642" t="str">
        <f t="shared" si="387"/>
        <v>4 hari 2 jam 0 menit 0</v>
      </c>
      <c r="BU204" s="1626"/>
      <c r="BV204" s="1626"/>
      <c r="BW204" s="1626"/>
      <c r="BX204" s="1626"/>
      <c r="BY204" s="1796" t="s">
        <v>359</v>
      </c>
      <c r="BZ204" s="1796"/>
      <c r="CA204" s="1796"/>
      <c r="CB204" s="1796"/>
      <c r="CC204" s="103"/>
      <c r="CD204" s="103"/>
      <c r="CE204" s="1821"/>
      <c r="CF204" s="103" t="s">
        <v>1224</v>
      </c>
      <c r="CG204" s="103"/>
      <c r="CH204" s="103"/>
      <c r="CI204" s="103"/>
      <c r="CJ204" s="103"/>
      <c r="CK204" s="103"/>
      <c r="CL204" s="103"/>
      <c r="CM204" s="103"/>
      <c r="CN204" s="103"/>
      <c r="CO204" s="103"/>
      <c r="CP204" s="103"/>
      <c r="CQ204" s="103"/>
      <c r="CR204" s="103"/>
      <c r="CS204" s="103"/>
      <c r="CT204" s="103"/>
      <c r="CU204" s="103"/>
      <c r="CV204" s="103"/>
      <c r="CW204" s="103"/>
      <c r="CX204" s="100"/>
      <c r="CY204" s="100"/>
      <c r="CZ204" s="100"/>
      <c r="DA204" s="1588"/>
      <c r="DB204" s="1588"/>
      <c r="DC204" s="1588"/>
      <c r="DD204" s="1588"/>
      <c r="DE204" s="1588"/>
      <c r="DF204" s="1588"/>
      <c r="DG204" s="1588"/>
      <c r="DH204" s="1588"/>
      <c r="DI204" s="1588"/>
      <c r="DJ204" s="1588"/>
      <c r="DK204" s="1588"/>
      <c r="DL204" s="1588"/>
      <c r="DM204" s="1588"/>
      <c r="DN204" s="1588"/>
      <c r="DO204" s="1588"/>
      <c r="DP204" s="1588"/>
      <c r="DQ204" s="1588"/>
      <c r="DR204" s="1588"/>
      <c r="DS204" s="1588"/>
      <c r="DT204" s="1588"/>
      <c r="DU204" s="1588"/>
      <c r="DV204" s="1588"/>
      <c r="DW204" s="1588"/>
      <c r="DX204" s="1588"/>
      <c r="DY204" s="1588"/>
      <c r="DZ204" s="1588"/>
      <c r="EA204" s="1588"/>
      <c r="EB204" s="1588"/>
      <c r="EC204" s="1588"/>
      <c r="ED204" s="1588"/>
      <c r="EE204" s="1588"/>
      <c r="EF204" s="1588"/>
      <c r="EG204" s="1588"/>
      <c r="EH204" s="1588"/>
      <c r="EI204" s="1588"/>
      <c r="EJ204" s="1588"/>
      <c r="EK204" s="1588"/>
      <c r="EL204" s="1588"/>
      <c r="EM204" s="1588"/>
      <c r="EN204" s="1588"/>
      <c r="EO204" s="1588"/>
      <c r="EP204" s="1588"/>
      <c r="EQ204" s="1588"/>
      <c r="ER204" s="1588"/>
      <c r="ES204" s="1588"/>
      <c r="ET204" s="1588"/>
      <c r="EU204" s="1588"/>
      <c r="EV204" s="1588"/>
      <c r="EW204" s="1588"/>
      <c r="EX204" s="1588"/>
      <c r="EY204" s="1588"/>
      <c r="EZ204" s="1588"/>
      <c r="FA204" s="1588"/>
      <c r="FB204" s="1588"/>
      <c r="FC204" s="1588"/>
      <c r="FD204" s="1588"/>
      <c r="FE204" s="1588"/>
      <c r="FF204" s="1588"/>
      <c r="FG204" s="1588"/>
      <c r="FH204" s="1588"/>
      <c r="FI204" s="1588"/>
      <c r="FJ204" s="1588"/>
      <c r="FK204" s="1588"/>
      <c r="FL204" s="1588"/>
      <c r="FM204" s="1588"/>
      <c r="FN204" s="1588"/>
      <c r="FO204" s="1588"/>
      <c r="FP204" s="1588"/>
      <c r="FQ204" s="1588"/>
      <c r="FR204" s="1588"/>
      <c r="FS204" s="1588"/>
      <c r="FT204" s="1588"/>
      <c r="FU204" s="1588"/>
      <c r="FV204" s="1588"/>
      <c r="FW204" s="1588"/>
      <c r="FX204" s="1588"/>
      <c r="FY204" s="1588"/>
      <c r="FZ204" s="1588"/>
      <c r="GA204" s="1588"/>
      <c r="GB204" s="1588"/>
      <c r="GC204" s="1588"/>
      <c r="GD204" s="1588"/>
    </row>
    <row r="205" ht="15.75" hidden="1" customHeight="1">
      <c r="A205" s="101">
        <v>3.0</v>
      </c>
      <c r="B205" s="101" t="s">
        <v>2443</v>
      </c>
      <c r="C205" s="101" t="s">
        <v>13</v>
      </c>
      <c r="D205" s="100" t="s">
        <v>2605</v>
      </c>
      <c r="E205" s="103" t="s">
        <v>3007</v>
      </c>
      <c r="F205" s="103" t="s">
        <v>2615</v>
      </c>
      <c r="G205" s="103" t="s">
        <v>2616</v>
      </c>
      <c r="H205" s="103" t="s">
        <v>2617</v>
      </c>
      <c r="I205" s="103" t="s">
        <v>2618</v>
      </c>
      <c r="J205" s="100" t="s">
        <v>2619</v>
      </c>
      <c r="K205" s="1818">
        <v>7500.0</v>
      </c>
      <c r="L205" s="1819">
        <v>7674.365</v>
      </c>
      <c r="M205" s="1396" t="s">
        <v>1815</v>
      </c>
      <c r="N205" s="1626" t="s">
        <v>1755</v>
      </c>
      <c r="O205" s="101"/>
      <c r="P205" s="1847">
        <v>45369.0</v>
      </c>
      <c r="Q205" s="103" t="s">
        <v>2892</v>
      </c>
      <c r="R205" s="103" t="s">
        <v>2611</v>
      </c>
      <c r="S205" s="1402"/>
      <c r="T205" s="100" t="s">
        <v>2877</v>
      </c>
      <c r="U205" s="54" t="s">
        <v>883</v>
      </c>
      <c r="V205" s="101"/>
      <c r="W205" s="101" t="s">
        <v>884</v>
      </c>
      <c r="X205" s="101"/>
      <c r="Y205" s="1410"/>
      <c r="Z205" s="1410"/>
      <c r="AA205" s="1410"/>
      <c r="AB205" s="1410"/>
      <c r="AC205" s="100" t="s">
        <v>191</v>
      </c>
      <c r="AD205" s="360" t="s">
        <v>192</v>
      </c>
      <c r="AE205" s="1404">
        <v>840000.0</v>
      </c>
      <c r="AF205" s="1404">
        <v>840000.0</v>
      </c>
      <c r="AG205" s="1404" t="s">
        <v>2878</v>
      </c>
      <c r="AH205" s="1866">
        <v>0.5</v>
      </c>
      <c r="AI205" s="1866">
        <v>0.4</v>
      </c>
      <c r="AJ205" s="1866">
        <v>0.1</v>
      </c>
      <c r="AK205" s="1869">
        <v>1.0E9</v>
      </c>
      <c r="AL205" s="1816">
        <v>45359.0</v>
      </c>
      <c r="AM205" s="1816">
        <v>45369.0</v>
      </c>
      <c r="AN205" s="1777">
        <f t="shared" si="378"/>
        <v>10</v>
      </c>
      <c r="AO205" s="1778" t="str">
        <f t="shared" ref="AO205:AP205" si="388">INT(AM205-AL205)&amp;" hari "&amp;HOUR(MOD(AM205-AL205,1))&amp;" jam "&amp;MINUTE(MOD(AM205-AL205,1))&amp;" menit "&amp;SECOND(MOD(AM205-AL205,1))</f>
        <v>10 hari 0 jam 0 menit 0</v>
      </c>
      <c r="AP205" s="1778" t="str">
        <f t="shared" si="388"/>
        <v>-45359 hari 0 jam 0 menit 0</v>
      </c>
      <c r="AQ205" s="1396" t="s">
        <v>2612</v>
      </c>
      <c r="AR205" s="1405"/>
      <c r="AS205" s="1405"/>
      <c r="AT205" s="1405"/>
      <c r="AU205" s="1405">
        <v>79774.0</v>
      </c>
      <c r="AV205" s="101" t="s">
        <v>1843</v>
      </c>
      <c r="AW205" s="1405">
        <v>2.972973E7</v>
      </c>
      <c r="AX205" s="1795"/>
      <c r="AY205" s="1795"/>
      <c r="AZ205" s="100"/>
      <c r="BA205" s="1780">
        <v>45363.0</v>
      </c>
      <c r="BB205" s="1780">
        <v>45368.583333333336</v>
      </c>
      <c r="BC205" s="1780">
        <v>45368.59722222222</v>
      </c>
      <c r="BD205" s="1780">
        <v>45368.59722222222</v>
      </c>
      <c r="BE205" s="1780">
        <v>45369.604166666664</v>
      </c>
      <c r="BF205" s="1645">
        <f t="shared" si="380"/>
        <v>1.020833333</v>
      </c>
      <c r="BG205" s="1642" t="str">
        <f t="shared" si="381"/>
        <v>1 hari 0 jam 30 menit 0</v>
      </c>
      <c r="BH205" s="1780">
        <v>45370.00069444445</v>
      </c>
      <c r="BI205" s="1642"/>
      <c r="BJ205" s="1642"/>
      <c r="BK205" s="1645">
        <f t="shared" si="382"/>
        <v>1.417361111</v>
      </c>
      <c r="BL205" s="1642" t="str">
        <f t="shared" si="383"/>
        <v>1 hari 10 jam 1 menit 0</v>
      </c>
      <c r="BM205" s="1644">
        <v>45371.64236111111</v>
      </c>
      <c r="BN205" s="1644">
        <v>45371.729166666664</v>
      </c>
      <c r="BO205" s="1644">
        <v>45371.729166666664</v>
      </c>
      <c r="BP205" s="1644">
        <v>45372.458333333336</v>
      </c>
      <c r="BQ205" s="1645">
        <f t="shared" si="384"/>
        <v>0.8159722222</v>
      </c>
      <c r="BR205" s="1642" t="str">
        <f t="shared" si="385"/>
        <v>0 hari 19 jam 35 menit 0</v>
      </c>
      <c r="BS205" s="1645">
        <f t="shared" si="386"/>
        <v>2.233333333</v>
      </c>
      <c r="BT205" s="1642" t="str">
        <f t="shared" si="387"/>
        <v>2 hari 5 jam 36 menit 0</v>
      </c>
      <c r="BU205" s="1626"/>
      <c r="BV205" s="1626"/>
      <c r="BW205" s="1626"/>
      <c r="BX205" s="1626"/>
      <c r="BY205" s="1796" t="s">
        <v>359</v>
      </c>
      <c r="BZ205" s="1796"/>
      <c r="CA205" s="1796"/>
      <c r="CB205" s="1796"/>
      <c r="CC205" s="103"/>
      <c r="CD205" s="103"/>
      <c r="CE205" s="1821"/>
      <c r="CF205" s="103" t="s">
        <v>1224</v>
      </c>
      <c r="CG205" s="103"/>
      <c r="CH205" s="103"/>
      <c r="CI205" s="103"/>
      <c r="CJ205" s="103"/>
      <c r="CK205" s="103"/>
      <c r="CL205" s="103"/>
      <c r="CM205" s="103"/>
      <c r="CN205" s="103"/>
      <c r="CO205" s="103"/>
      <c r="CP205" s="103"/>
      <c r="CQ205" s="103"/>
      <c r="CR205" s="103"/>
      <c r="CS205" s="103"/>
      <c r="CT205" s="103"/>
      <c r="CU205" s="103"/>
      <c r="CV205" s="103"/>
      <c r="CW205" s="103"/>
      <c r="CX205" s="100"/>
      <c r="CY205" s="100"/>
      <c r="CZ205" s="100"/>
      <c r="DA205" s="1588"/>
      <c r="DB205" s="1588"/>
      <c r="DC205" s="1588"/>
      <c r="DD205" s="1588"/>
      <c r="DE205" s="1588"/>
      <c r="DF205" s="1588"/>
      <c r="DG205" s="1588"/>
      <c r="DH205" s="1588"/>
      <c r="DI205" s="1588"/>
      <c r="DJ205" s="1588"/>
      <c r="DK205" s="1588"/>
      <c r="DL205" s="1588"/>
      <c r="DM205" s="1588"/>
      <c r="DN205" s="1588"/>
      <c r="DO205" s="1588"/>
      <c r="DP205" s="1588"/>
      <c r="DQ205" s="1588"/>
      <c r="DR205" s="1588"/>
      <c r="DS205" s="1588"/>
      <c r="DT205" s="1588"/>
      <c r="DU205" s="1588"/>
      <c r="DV205" s="1588"/>
      <c r="DW205" s="1588"/>
      <c r="DX205" s="1588"/>
      <c r="DY205" s="1588"/>
      <c r="DZ205" s="1588"/>
      <c r="EA205" s="1588"/>
      <c r="EB205" s="1588"/>
      <c r="EC205" s="1588"/>
      <c r="ED205" s="1588"/>
      <c r="EE205" s="1588"/>
      <c r="EF205" s="1588"/>
      <c r="EG205" s="1588"/>
      <c r="EH205" s="1588"/>
      <c r="EI205" s="1588"/>
      <c r="EJ205" s="1588"/>
      <c r="EK205" s="1588"/>
      <c r="EL205" s="1588"/>
      <c r="EM205" s="1588"/>
      <c r="EN205" s="1588"/>
      <c r="EO205" s="1588"/>
      <c r="EP205" s="1588"/>
      <c r="EQ205" s="1588"/>
      <c r="ER205" s="1588"/>
      <c r="ES205" s="1588"/>
      <c r="ET205" s="1588"/>
      <c r="EU205" s="1588"/>
      <c r="EV205" s="1588"/>
      <c r="EW205" s="1588"/>
      <c r="EX205" s="1588"/>
      <c r="EY205" s="1588"/>
      <c r="EZ205" s="1588"/>
      <c r="FA205" s="1588"/>
      <c r="FB205" s="1588"/>
      <c r="FC205" s="1588"/>
      <c r="FD205" s="1588"/>
      <c r="FE205" s="1588"/>
      <c r="FF205" s="1588"/>
      <c r="FG205" s="1588"/>
      <c r="FH205" s="1588"/>
      <c r="FI205" s="1588"/>
      <c r="FJ205" s="1588"/>
      <c r="FK205" s="1588"/>
      <c r="FL205" s="1588"/>
      <c r="FM205" s="1588"/>
      <c r="FN205" s="1588"/>
      <c r="FO205" s="1588"/>
      <c r="FP205" s="1588"/>
      <c r="FQ205" s="1588"/>
      <c r="FR205" s="1588"/>
      <c r="FS205" s="1588"/>
      <c r="FT205" s="1588"/>
      <c r="FU205" s="1588"/>
      <c r="FV205" s="1588"/>
      <c r="FW205" s="1588"/>
      <c r="FX205" s="1588"/>
      <c r="FY205" s="1588"/>
      <c r="FZ205" s="1588"/>
      <c r="GA205" s="1588"/>
      <c r="GB205" s="1588"/>
      <c r="GC205" s="1588"/>
      <c r="GD205" s="1588"/>
    </row>
    <row r="206" ht="15.75" hidden="1" customHeight="1">
      <c r="A206" s="101">
        <v>4.0</v>
      </c>
      <c r="B206" s="101" t="s">
        <v>2443</v>
      </c>
      <c r="C206" s="101" t="s">
        <v>13</v>
      </c>
      <c r="D206" s="100" t="s">
        <v>2605</v>
      </c>
      <c r="E206" s="103" t="s">
        <v>3008</v>
      </c>
      <c r="F206" s="103" t="s">
        <v>2621</v>
      </c>
      <c r="G206" s="103" t="s">
        <v>2622</v>
      </c>
      <c r="H206" s="103" t="s">
        <v>2623</v>
      </c>
      <c r="I206" s="103" t="s">
        <v>2624</v>
      </c>
      <c r="J206" s="100" t="s">
        <v>2625</v>
      </c>
      <c r="K206" s="1818">
        <v>5000.0</v>
      </c>
      <c r="L206" s="1819">
        <v>5064.091</v>
      </c>
      <c r="M206" s="1396" t="s">
        <v>1815</v>
      </c>
      <c r="N206" s="1626" t="s">
        <v>1755</v>
      </c>
      <c r="O206" s="101"/>
      <c r="P206" s="1847">
        <v>45366.0</v>
      </c>
      <c r="Q206" s="103" t="s">
        <v>2892</v>
      </c>
      <c r="R206" s="103" t="s">
        <v>96</v>
      </c>
      <c r="S206" s="1402"/>
      <c r="T206" s="100" t="s">
        <v>2877</v>
      </c>
      <c r="U206" s="54" t="s">
        <v>883</v>
      </c>
      <c r="V206" s="101"/>
      <c r="W206" s="101" t="s">
        <v>884</v>
      </c>
      <c r="X206" s="101"/>
      <c r="Y206" s="1410"/>
      <c r="Z206" s="1410"/>
      <c r="AA206" s="1410"/>
      <c r="AB206" s="1410"/>
      <c r="AC206" s="100" t="s">
        <v>191</v>
      </c>
      <c r="AD206" s="360" t="s">
        <v>192</v>
      </c>
      <c r="AE206" s="1404">
        <v>720000.0</v>
      </c>
      <c r="AF206" s="1404">
        <v>720000.0</v>
      </c>
      <c r="AG206" s="1404" t="s">
        <v>3009</v>
      </c>
      <c r="AH206" s="1866">
        <v>0.2</v>
      </c>
      <c r="AI206" s="1866">
        <v>0.3</v>
      </c>
      <c r="AJ206" s="1404" t="s">
        <v>96</v>
      </c>
      <c r="AK206" s="1869">
        <v>1.0E9</v>
      </c>
      <c r="AL206" s="1816">
        <v>45288.0</v>
      </c>
      <c r="AM206" s="1816">
        <v>45366.0</v>
      </c>
      <c r="AN206" s="1777">
        <f t="shared" si="378"/>
        <v>78</v>
      </c>
      <c r="AO206" s="1778" t="str">
        <f t="shared" ref="AO206:AP206" si="389">INT(AM206-AL206)&amp;" hari "&amp;HOUR(MOD(AM206-AL206,1))&amp;" jam "&amp;MINUTE(MOD(AM206-AL206,1))&amp;" menit "&amp;SECOND(MOD(AM206-AL206,1))</f>
        <v>78 hari 0 jam 0 menit 0</v>
      </c>
      <c r="AP206" s="1778" t="str">
        <f t="shared" si="389"/>
        <v>-45288 hari 0 jam 0 menit 0</v>
      </c>
      <c r="AQ206" s="1396" t="s">
        <v>2623</v>
      </c>
      <c r="AR206" s="1405"/>
      <c r="AS206" s="1405"/>
      <c r="AT206" s="1405"/>
      <c r="AU206" s="1405">
        <v>79279.0</v>
      </c>
      <c r="AV206" s="101" t="s">
        <v>1987</v>
      </c>
      <c r="AW206" s="1405">
        <v>2.5E7</v>
      </c>
      <c r="AX206" s="1795"/>
      <c r="AY206" s="1795"/>
      <c r="AZ206" s="100"/>
      <c r="BA206" s="1780">
        <v>45356.0</v>
      </c>
      <c r="BB206" s="1780">
        <v>45364.6875</v>
      </c>
      <c r="BC206" s="1780">
        <v>45364.87847222222</v>
      </c>
      <c r="BD206" s="1780">
        <v>45364.9375</v>
      </c>
      <c r="BE206" s="1780">
        <v>45366.083333333336</v>
      </c>
      <c r="BF206" s="1645">
        <f t="shared" si="380"/>
        <v>1.395833333</v>
      </c>
      <c r="BG206" s="1642" t="str">
        <f t="shared" si="381"/>
        <v>1 hari 9 jam 30 menit 0</v>
      </c>
      <c r="BH206" s="1780">
        <v>45366.69513888889</v>
      </c>
      <c r="BI206" s="1642"/>
      <c r="BJ206" s="1642"/>
      <c r="BK206" s="1645">
        <f t="shared" si="382"/>
        <v>2.007638889</v>
      </c>
      <c r="BL206" s="1642" t="str">
        <f t="shared" si="383"/>
        <v>2 hari 0 jam 11 menit 0</v>
      </c>
      <c r="BM206" s="1644">
        <v>45370.333333333336</v>
      </c>
      <c r="BN206" s="1644">
        <v>45370.368055555555</v>
      </c>
      <c r="BO206" s="1644">
        <v>45370.395833333336</v>
      </c>
      <c r="BP206" s="1644">
        <v>45370.75</v>
      </c>
      <c r="BQ206" s="1645">
        <f t="shared" si="384"/>
        <v>0.4166666667</v>
      </c>
      <c r="BR206" s="1642" t="str">
        <f t="shared" si="385"/>
        <v>0 hari 10 jam 0 menit 0</v>
      </c>
      <c r="BS206" s="1645">
        <f t="shared" si="386"/>
        <v>2.424305556</v>
      </c>
      <c r="BT206" s="1642" t="str">
        <f t="shared" si="387"/>
        <v>2 hari 10 jam 11 menit 0</v>
      </c>
      <c r="BU206" s="1626"/>
      <c r="BV206" s="1626"/>
      <c r="BW206" s="1626"/>
      <c r="BX206" s="1626"/>
      <c r="BY206" s="1796" t="s">
        <v>359</v>
      </c>
      <c r="BZ206" s="1796"/>
      <c r="CA206" s="1796"/>
      <c r="CB206" s="1796"/>
      <c r="CC206" s="103"/>
      <c r="CD206" s="103"/>
      <c r="CE206" s="1821"/>
      <c r="CF206" s="103" t="s">
        <v>2626</v>
      </c>
      <c r="CG206" s="103"/>
      <c r="CH206" s="103"/>
      <c r="CI206" s="103"/>
      <c r="CJ206" s="103"/>
      <c r="CK206" s="103"/>
      <c r="CL206" s="103"/>
      <c r="CM206" s="103"/>
      <c r="CN206" s="103"/>
      <c r="CO206" s="103"/>
      <c r="CP206" s="103"/>
      <c r="CQ206" s="103"/>
      <c r="CR206" s="103"/>
      <c r="CS206" s="103"/>
      <c r="CT206" s="103"/>
      <c r="CU206" s="103"/>
      <c r="CV206" s="103"/>
      <c r="CW206" s="103"/>
      <c r="CX206" s="100"/>
      <c r="CY206" s="100"/>
      <c r="CZ206" s="100"/>
      <c r="DA206" s="1588"/>
      <c r="DB206" s="1588"/>
      <c r="DC206" s="1588"/>
      <c r="DD206" s="1588"/>
      <c r="DE206" s="1588"/>
      <c r="DF206" s="1588"/>
      <c r="DG206" s="1588"/>
      <c r="DH206" s="1588"/>
      <c r="DI206" s="1588"/>
      <c r="DJ206" s="1588"/>
      <c r="DK206" s="1588"/>
      <c r="DL206" s="1588"/>
      <c r="DM206" s="1588"/>
      <c r="DN206" s="1588"/>
      <c r="DO206" s="1588"/>
      <c r="DP206" s="1588"/>
      <c r="DQ206" s="1588"/>
      <c r="DR206" s="1588"/>
      <c r="DS206" s="1588"/>
      <c r="DT206" s="1588"/>
      <c r="DU206" s="1588"/>
      <c r="DV206" s="1588"/>
      <c r="DW206" s="1588"/>
      <c r="DX206" s="1588"/>
      <c r="DY206" s="1588"/>
      <c r="DZ206" s="1588"/>
      <c r="EA206" s="1588"/>
      <c r="EB206" s="1588"/>
      <c r="EC206" s="1588"/>
      <c r="ED206" s="1588"/>
      <c r="EE206" s="1588"/>
      <c r="EF206" s="1588"/>
      <c r="EG206" s="1588"/>
      <c r="EH206" s="1588"/>
      <c r="EI206" s="1588"/>
      <c r="EJ206" s="1588"/>
      <c r="EK206" s="1588"/>
      <c r="EL206" s="1588"/>
      <c r="EM206" s="1588"/>
      <c r="EN206" s="1588"/>
      <c r="EO206" s="1588"/>
      <c r="EP206" s="1588"/>
      <c r="EQ206" s="1588"/>
      <c r="ER206" s="1588"/>
      <c r="ES206" s="1588"/>
      <c r="ET206" s="1588"/>
      <c r="EU206" s="1588"/>
      <c r="EV206" s="1588"/>
      <c r="EW206" s="1588"/>
      <c r="EX206" s="1588"/>
      <c r="EY206" s="1588"/>
      <c r="EZ206" s="1588"/>
      <c r="FA206" s="1588"/>
      <c r="FB206" s="1588"/>
      <c r="FC206" s="1588"/>
      <c r="FD206" s="1588"/>
      <c r="FE206" s="1588"/>
      <c r="FF206" s="1588"/>
      <c r="FG206" s="1588"/>
      <c r="FH206" s="1588"/>
      <c r="FI206" s="1588"/>
      <c r="FJ206" s="1588"/>
      <c r="FK206" s="1588"/>
      <c r="FL206" s="1588"/>
      <c r="FM206" s="1588"/>
      <c r="FN206" s="1588"/>
      <c r="FO206" s="1588"/>
      <c r="FP206" s="1588"/>
      <c r="FQ206" s="1588"/>
      <c r="FR206" s="1588"/>
      <c r="FS206" s="1588"/>
      <c r="FT206" s="1588"/>
      <c r="FU206" s="1588"/>
      <c r="FV206" s="1588"/>
      <c r="FW206" s="1588"/>
      <c r="FX206" s="1588"/>
      <c r="FY206" s="1588"/>
      <c r="FZ206" s="1588"/>
      <c r="GA206" s="1588"/>
      <c r="GB206" s="1588"/>
      <c r="GC206" s="1588"/>
      <c r="GD206" s="1588"/>
    </row>
    <row r="207" ht="15.75" hidden="1" customHeight="1">
      <c r="A207" s="1452"/>
      <c r="B207" s="1452"/>
      <c r="C207" s="1452"/>
      <c r="D207" s="1460"/>
      <c r="E207" s="1460"/>
      <c r="F207" s="1460"/>
      <c r="G207" s="1460"/>
      <c r="H207" s="1460"/>
      <c r="I207" s="1460"/>
      <c r="J207" s="1797" t="s">
        <v>111</v>
      </c>
      <c r="K207" s="1879">
        <f t="shared" ref="K207:L207" si="390">SUM(K203:K206)</f>
        <v>27500</v>
      </c>
      <c r="L207" s="1880">
        <f t="shared" si="390"/>
        <v>27812.305</v>
      </c>
      <c r="M207" s="1800"/>
      <c r="N207" s="1460"/>
      <c r="O207" s="1452"/>
      <c r="P207" s="1460"/>
      <c r="Q207" s="1460"/>
      <c r="R207" s="1460"/>
      <c r="S207" s="1466"/>
      <c r="T207" s="1466"/>
      <c r="U207" s="1452"/>
      <c r="V207" s="1452"/>
      <c r="W207" s="1452"/>
      <c r="X207" s="1452"/>
      <c r="Y207" s="1452"/>
      <c r="Z207" s="1452"/>
      <c r="AA207" s="1452"/>
      <c r="AB207" s="1452"/>
      <c r="AC207" s="1466"/>
      <c r="AD207" s="1452"/>
      <c r="AE207" s="1452"/>
      <c r="AF207" s="1452"/>
      <c r="AG207" s="1452"/>
      <c r="AH207" s="1452"/>
      <c r="AI207" s="1452"/>
      <c r="AJ207" s="1452"/>
      <c r="AK207" s="1801"/>
      <c r="AL207" s="1801"/>
      <c r="AM207" s="1801"/>
      <c r="AN207" s="1452"/>
      <c r="AO207" s="1452"/>
      <c r="AP207" s="1452"/>
      <c r="AQ207" s="1460"/>
      <c r="AR207" s="1467"/>
      <c r="AS207" s="1467"/>
      <c r="AT207" s="1467"/>
      <c r="AU207" s="1467"/>
      <c r="AV207" s="1468"/>
      <c r="AW207" s="1467"/>
      <c r="AX207" s="1802"/>
      <c r="AY207" s="1461"/>
      <c r="AZ207" s="1467"/>
      <c r="BA207" s="1467"/>
      <c r="BB207" s="1780"/>
      <c r="BC207" s="1780"/>
      <c r="BD207" s="1780"/>
      <c r="BE207" s="1780"/>
      <c r="BF207" s="1803"/>
      <c r="BG207" s="1469"/>
      <c r="BH207" s="1780"/>
      <c r="BI207" s="1804"/>
      <c r="BJ207" s="1804"/>
      <c r="BK207" s="1469"/>
      <c r="BL207" s="1804"/>
      <c r="BM207" s="1469"/>
      <c r="BN207" s="1469"/>
      <c r="BO207" s="1469"/>
      <c r="BP207" s="1469"/>
      <c r="BQ207" s="1469"/>
      <c r="BR207" s="1469"/>
      <c r="BS207" s="1469"/>
      <c r="BT207" s="1469"/>
      <c r="BU207" s="1467"/>
      <c r="BV207" s="1467"/>
      <c r="BW207" s="1467"/>
      <c r="BX207" s="1467"/>
      <c r="BY207" s="1467"/>
      <c r="BZ207" s="1467"/>
      <c r="CA207" s="1467"/>
      <c r="CB207" s="1467"/>
      <c r="CC207" s="1452"/>
      <c r="CD207" s="1466"/>
      <c r="CE207" s="1452"/>
      <c r="CF207" s="1452"/>
      <c r="CG207" s="1466"/>
      <c r="CH207" s="1466"/>
      <c r="CI207" s="1466"/>
      <c r="CJ207" s="1452"/>
      <c r="CK207" s="1466"/>
      <c r="CL207" s="1466"/>
      <c r="CM207" s="1466"/>
      <c r="CN207" s="1466"/>
      <c r="CO207" s="1452"/>
      <c r="CP207" s="1466"/>
      <c r="CQ207" s="1466"/>
      <c r="CR207" s="1466"/>
      <c r="CS207" s="1452"/>
      <c r="CT207" s="1466"/>
      <c r="CU207" s="1466"/>
      <c r="CV207" s="1466"/>
      <c r="CW207" s="1452"/>
      <c r="CX207" s="1452"/>
      <c r="CY207" s="1452"/>
      <c r="CZ207" s="1452"/>
      <c r="DA207" s="1588"/>
      <c r="DB207" s="1588"/>
      <c r="DC207" s="1588"/>
      <c r="DD207" s="1588"/>
      <c r="DE207" s="1588"/>
      <c r="DF207" s="1588"/>
      <c r="DG207" s="1588"/>
      <c r="DH207" s="1588"/>
      <c r="DI207" s="1588"/>
      <c r="DJ207" s="1588"/>
      <c r="DK207" s="1588"/>
      <c r="DL207" s="1588"/>
      <c r="DM207" s="1588"/>
      <c r="DN207" s="1588"/>
      <c r="DO207" s="1588"/>
      <c r="DP207" s="1588"/>
      <c r="DQ207" s="1588"/>
      <c r="DR207" s="1588"/>
      <c r="DS207" s="1588"/>
      <c r="DT207" s="1588"/>
      <c r="DU207" s="1588"/>
      <c r="DV207" s="1588"/>
      <c r="DW207" s="1588"/>
      <c r="DX207" s="1588"/>
      <c r="DY207" s="1588"/>
      <c r="DZ207" s="1588"/>
      <c r="EA207" s="1588"/>
      <c r="EB207" s="1588"/>
      <c r="EC207" s="1588"/>
      <c r="ED207" s="1588"/>
      <c r="EE207" s="1588"/>
      <c r="EF207" s="1588"/>
      <c r="EG207" s="1588"/>
      <c r="EH207" s="1588"/>
      <c r="EI207" s="1588"/>
      <c r="EJ207" s="1588"/>
      <c r="EK207" s="1588"/>
      <c r="EL207" s="1588"/>
      <c r="EM207" s="1588"/>
      <c r="EN207" s="1588"/>
      <c r="EO207" s="1588"/>
      <c r="EP207" s="1588"/>
      <c r="EQ207" s="1588"/>
      <c r="ER207" s="1588"/>
      <c r="ES207" s="1588"/>
      <c r="ET207" s="1588"/>
      <c r="EU207" s="1588"/>
      <c r="EV207" s="1588"/>
      <c r="EW207" s="1588"/>
      <c r="EX207" s="1588"/>
      <c r="EY207" s="1588"/>
      <c r="EZ207" s="1588"/>
      <c r="FA207" s="1588"/>
      <c r="FB207" s="1588"/>
      <c r="FC207" s="1588"/>
      <c r="FD207" s="1588"/>
      <c r="FE207" s="1588"/>
      <c r="FF207" s="1588"/>
      <c r="FG207" s="1588"/>
      <c r="FH207" s="1588"/>
      <c r="FI207" s="1588"/>
      <c r="FJ207" s="1588"/>
      <c r="FK207" s="1588"/>
      <c r="FL207" s="1588"/>
      <c r="FM207" s="1588"/>
      <c r="FN207" s="1588"/>
      <c r="FO207" s="1588"/>
      <c r="FP207" s="1588"/>
      <c r="FQ207" s="1588"/>
      <c r="FR207" s="1588"/>
      <c r="FS207" s="1588"/>
      <c r="FT207" s="1588"/>
      <c r="FU207" s="1588"/>
      <c r="FV207" s="1588"/>
      <c r="FW207" s="1588"/>
      <c r="FX207" s="1588"/>
      <c r="FY207" s="1588"/>
      <c r="FZ207" s="1588"/>
      <c r="GA207" s="1588"/>
      <c r="GB207" s="1588"/>
      <c r="GC207" s="1588"/>
      <c r="GD207" s="1588"/>
    </row>
    <row r="208" ht="31.5" hidden="1" customHeight="1">
      <c r="A208" s="54">
        <v>1.0</v>
      </c>
      <c r="B208" s="54" t="s">
        <v>2443</v>
      </c>
      <c r="C208" s="54" t="s">
        <v>6</v>
      </c>
      <c r="D208" s="247" t="s">
        <v>2627</v>
      </c>
      <c r="E208" s="105" t="s">
        <v>1768</v>
      </c>
      <c r="F208" s="247" t="s">
        <v>1474</v>
      </c>
      <c r="G208" s="105" t="s">
        <v>330</v>
      </c>
      <c r="H208" s="105" t="s">
        <v>1822</v>
      </c>
      <c r="I208" s="105" t="s">
        <v>2628</v>
      </c>
      <c r="J208" s="1448" t="s">
        <v>2629</v>
      </c>
      <c r="K208" s="1805">
        <v>4300.0</v>
      </c>
      <c r="L208" s="1774">
        <v>4801.276</v>
      </c>
      <c r="M208" s="247" t="s">
        <v>1815</v>
      </c>
      <c r="N208" s="1642" t="s">
        <v>1755</v>
      </c>
      <c r="O208" s="54" t="s">
        <v>2630</v>
      </c>
      <c r="P208" s="1831">
        <v>45396.0</v>
      </c>
      <c r="Q208" s="105" t="s">
        <v>2920</v>
      </c>
      <c r="R208" s="105" t="s">
        <v>1825</v>
      </c>
      <c r="S208" s="104"/>
      <c r="T208" s="104" t="s">
        <v>817</v>
      </c>
      <c r="U208" s="54" t="s">
        <v>883</v>
      </c>
      <c r="V208" s="54" t="s">
        <v>883</v>
      </c>
      <c r="W208" s="54" t="s">
        <v>884</v>
      </c>
      <c r="X208" s="1545" t="s">
        <v>142</v>
      </c>
      <c r="Y208" s="104"/>
      <c r="Z208" s="54" t="s">
        <v>883</v>
      </c>
      <c r="AA208" s="54" t="s">
        <v>883</v>
      </c>
      <c r="AB208" s="303"/>
      <c r="AC208" s="104" t="s">
        <v>191</v>
      </c>
      <c r="AD208" s="360" t="s">
        <v>192</v>
      </c>
      <c r="AE208" s="360">
        <v>594270.0</v>
      </c>
      <c r="AF208" s="360">
        <v>589579.0</v>
      </c>
      <c r="AG208" s="1783">
        <v>0.5</v>
      </c>
      <c r="AH208" s="1783">
        <v>0.4</v>
      </c>
      <c r="AI208" s="1783">
        <v>0.1</v>
      </c>
      <c r="AJ208" s="360" t="s">
        <v>96</v>
      </c>
      <c r="AK208" s="247" t="s">
        <v>3010</v>
      </c>
      <c r="AL208" s="1831">
        <v>45400.0</v>
      </c>
      <c r="AM208" s="1831">
        <v>45396.0</v>
      </c>
      <c r="AN208" s="1777">
        <f t="shared" ref="AN208:AN216" si="392">IF(AM208-AL208&lt;0,0,AM208-AL208)</f>
        <v>0</v>
      </c>
      <c r="AO208" s="1778" t="str">
        <f t="shared" ref="AO208:AP208" si="391">INT(AM208-AL208)&amp;" hari "&amp;HOUR(MOD(AM208-AL208,1))&amp;" jam "&amp;MINUTE(MOD(AM208-AL208,1))&amp;" menit "&amp;SECOND(MOD(AM208-AL208,1))</f>
        <v>-4 hari 0 jam 0 menit 0</v>
      </c>
      <c r="AP208" s="1778" t="str">
        <f t="shared" si="391"/>
        <v>-45396 hari 0 jam 0 menit 0</v>
      </c>
      <c r="AQ208" s="247" t="s">
        <v>2631</v>
      </c>
      <c r="AR208" s="303"/>
      <c r="AS208" s="303"/>
      <c r="AT208" s="303"/>
      <c r="AU208" s="303">
        <v>48000.0</v>
      </c>
      <c r="AV208" s="54" t="s">
        <v>194</v>
      </c>
      <c r="AW208" s="303">
        <v>3.0E7</v>
      </c>
      <c r="AX208" s="1774">
        <v>7500.0</v>
      </c>
      <c r="AY208" s="1779">
        <f t="shared" ref="AY208:AY216" si="394">AX208-L208</f>
        <v>2698.724</v>
      </c>
      <c r="AZ208" s="104"/>
      <c r="BA208" s="1780">
        <v>45394.0</v>
      </c>
      <c r="BB208" s="1780">
        <v>45395.270833333336</v>
      </c>
      <c r="BC208" s="1780">
        <v>45395.51388888889</v>
      </c>
      <c r="BD208" s="1780">
        <v>45395.555555555555</v>
      </c>
      <c r="BE208" s="1780">
        <v>45396.375</v>
      </c>
      <c r="BF208" s="1645">
        <f t="shared" ref="BF208:BF216" si="395">BE208-BB208</f>
        <v>1.104166667</v>
      </c>
      <c r="BG208" s="1642" t="str">
        <f t="shared" ref="BG208:BG216" si="396">INT(BE208-BB208)&amp;" hari "&amp;HOUR(MOD(BE208-BB208,1))&amp;" jam "&amp;MINUTE(MOD(BE208-BB208,1))&amp;" menit "&amp;SECOND(MOD(BE208-BB208,1))</f>
        <v>1 hari 2 jam 30 menit 0</v>
      </c>
      <c r="BH208" s="1780">
        <v>45396.60625</v>
      </c>
      <c r="BI208" s="1642"/>
      <c r="BJ208" s="1642"/>
      <c r="BK208" s="1645">
        <f t="shared" ref="BK208:BK209" si="397">BH208-BB208</f>
        <v>1.335416667</v>
      </c>
      <c r="BL208" s="1642" t="str">
        <f t="shared" ref="BL208:BL209" si="398">INT(BH208-BB208)&amp;" hari "&amp;HOUR(MOD(BH208-BB208,1))&amp;" jam "&amp;MINUTE(MOD(BH208-BB208,1))&amp;" menit "&amp;SECOND(MOD(BH208-BB208,1))</f>
        <v>1 hari 8 jam 3 menit 0</v>
      </c>
      <c r="BM208" s="1644">
        <v>45400.645833333336</v>
      </c>
      <c r="BN208" s="1644">
        <v>45400.645833333336</v>
      </c>
      <c r="BO208" s="1644">
        <v>45400.65972222222</v>
      </c>
      <c r="BP208" s="1644">
        <v>45401.010416666664</v>
      </c>
      <c r="BQ208" s="1645">
        <f t="shared" ref="BQ208:BQ216" si="399">BP208-BM208</f>
        <v>0.3645833333</v>
      </c>
      <c r="BR208" s="1642" t="str">
        <f t="shared" ref="BR208:BR216" si="400">INT(BP208-BM208)&amp;" hari "&amp;HOUR(MOD(BP208-BM208,1))&amp;" jam "&amp;MINUTE(MOD(BP208-BM208,1))&amp;" menit "&amp;SECOND(MOD(BP208-BM208,1))</f>
        <v>0 hari 8 jam 45 menit 0</v>
      </c>
      <c r="BS208" s="1645">
        <f t="shared" ref="BS208:BS216" si="401">BK208+BQ208</f>
        <v>1.7</v>
      </c>
      <c r="BT208" s="1642" t="str">
        <f t="shared" ref="BT208:BT216" si="402">INT(BS208)&amp;" hari "&amp;HOUR(MOD(BS208,1))&amp;" jam "&amp;MINUTE(MOD(BS208,1))&amp;" menit "&amp;SECOND(MOD(BS208,1))</f>
        <v>1 hari 16 jam 48 menit 0</v>
      </c>
      <c r="BU208" s="105" t="s">
        <v>96</v>
      </c>
      <c r="BV208" s="105"/>
      <c r="BW208" s="105" t="s">
        <v>96</v>
      </c>
      <c r="BX208" s="105"/>
      <c r="BY208" s="1785" t="s">
        <v>359</v>
      </c>
      <c r="BZ208" s="1785"/>
      <c r="CA208" s="1785"/>
      <c r="CB208" s="1785"/>
      <c r="CC208" s="105"/>
      <c r="CD208" s="105"/>
      <c r="CE208" s="255"/>
      <c r="CF208" s="105" t="s">
        <v>1224</v>
      </c>
      <c r="CG208" s="105"/>
      <c r="CH208" s="105"/>
      <c r="CI208" s="105"/>
      <c r="CJ208" s="105"/>
      <c r="CK208" s="105"/>
      <c r="CL208" s="105"/>
      <c r="CM208" s="105"/>
      <c r="CN208" s="105"/>
      <c r="CO208" s="105"/>
      <c r="CP208" s="105"/>
      <c r="CQ208" s="105"/>
      <c r="CR208" s="105"/>
      <c r="CS208" s="105"/>
      <c r="CT208" s="105"/>
      <c r="CU208" s="105"/>
      <c r="CV208" s="105"/>
      <c r="CW208" s="105"/>
      <c r="CX208" s="104"/>
      <c r="CY208" s="104"/>
      <c r="CZ208" s="104"/>
      <c r="DA208" s="104"/>
      <c r="DB208" s="104"/>
      <c r="DC208" s="104"/>
      <c r="DD208" s="104"/>
      <c r="DE208" s="104"/>
      <c r="DF208" s="104"/>
      <c r="DG208" s="104"/>
      <c r="DH208" s="104"/>
      <c r="DI208" s="104"/>
      <c r="DJ208" s="104"/>
      <c r="DK208" s="104"/>
      <c r="DL208" s="104"/>
      <c r="DM208" s="104"/>
      <c r="DN208" s="104"/>
      <c r="DO208" s="104"/>
      <c r="DP208" s="104"/>
      <c r="DQ208" s="104"/>
      <c r="DR208" s="104"/>
      <c r="DS208" s="104"/>
      <c r="DT208" s="104"/>
      <c r="DU208" s="104"/>
      <c r="DV208" s="104"/>
      <c r="DW208" s="104"/>
      <c r="DX208" s="104"/>
      <c r="DY208" s="104"/>
      <c r="DZ208" s="104"/>
      <c r="EA208" s="104"/>
      <c r="EB208" s="104"/>
      <c r="EC208" s="104"/>
      <c r="ED208" s="104"/>
      <c r="EE208" s="104"/>
      <c r="EF208" s="104"/>
      <c r="EG208" s="104"/>
      <c r="EH208" s="104"/>
      <c r="EI208" s="104"/>
      <c r="EJ208" s="104"/>
      <c r="EK208" s="104"/>
      <c r="EL208" s="104"/>
      <c r="EM208" s="104"/>
      <c r="EN208" s="104"/>
      <c r="EO208" s="104"/>
      <c r="EP208" s="104"/>
      <c r="EQ208" s="104"/>
      <c r="ER208" s="104"/>
      <c r="ES208" s="104"/>
      <c r="ET208" s="104"/>
      <c r="EU208" s="104"/>
      <c r="EV208" s="104"/>
      <c r="EW208" s="104"/>
      <c r="EX208" s="104"/>
      <c r="EY208" s="104"/>
      <c r="EZ208" s="104"/>
      <c r="FA208" s="104"/>
      <c r="FB208" s="104"/>
      <c r="FC208" s="104"/>
      <c r="FD208" s="104"/>
      <c r="FE208" s="104"/>
      <c r="FF208" s="104"/>
      <c r="FG208" s="104"/>
      <c r="FH208" s="104"/>
      <c r="FI208" s="104"/>
      <c r="FJ208" s="104"/>
      <c r="FK208" s="104"/>
      <c r="FL208" s="104"/>
      <c r="FM208" s="104"/>
      <c r="FN208" s="104"/>
      <c r="FO208" s="104"/>
      <c r="FP208" s="104"/>
      <c r="FQ208" s="104"/>
      <c r="FR208" s="104"/>
      <c r="FS208" s="104"/>
      <c r="FT208" s="104"/>
      <c r="FU208" s="104"/>
      <c r="FV208" s="104"/>
      <c r="FW208" s="104"/>
      <c r="FX208" s="104"/>
      <c r="FY208" s="104"/>
      <c r="FZ208" s="104"/>
      <c r="GA208" s="104"/>
      <c r="GB208" s="104"/>
      <c r="GC208" s="104"/>
      <c r="GD208" s="104"/>
    </row>
    <row r="209" ht="28.5" hidden="1" customHeight="1">
      <c r="A209" s="54">
        <v>2.0</v>
      </c>
      <c r="B209" s="54" t="s">
        <v>2443</v>
      </c>
      <c r="C209" s="54" t="s">
        <v>6</v>
      </c>
      <c r="D209" s="247" t="s">
        <v>2627</v>
      </c>
      <c r="E209" s="105" t="s">
        <v>1768</v>
      </c>
      <c r="F209" s="247" t="s">
        <v>1474</v>
      </c>
      <c r="G209" s="105" t="s">
        <v>330</v>
      </c>
      <c r="H209" s="105" t="s">
        <v>1822</v>
      </c>
      <c r="I209" s="105" t="s">
        <v>2632</v>
      </c>
      <c r="J209" s="1448" t="s">
        <v>2633</v>
      </c>
      <c r="K209" s="1805">
        <v>7529.0</v>
      </c>
      <c r="L209" s="1774">
        <v>7529.119</v>
      </c>
      <c r="M209" s="247" t="s">
        <v>1815</v>
      </c>
      <c r="N209" s="1642" t="s">
        <v>1755</v>
      </c>
      <c r="O209" s="54"/>
      <c r="P209" s="1831">
        <v>45399.0</v>
      </c>
      <c r="Q209" s="105" t="s">
        <v>2920</v>
      </c>
      <c r="R209" s="105" t="s">
        <v>1825</v>
      </c>
      <c r="S209" s="104"/>
      <c r="T209" s="104" t="s">
        <v>817</v>
      </c>
      <c r="U209" s="54" t="s">
        <v>883</v>
      </c>
      <c r="V209" s="54" t="s">
        <v>883</v>
      </c>
      <c r="W209" s="54" t="s">
        <v>884</v>
      </c>
      <c r="X209" s="1545" t="s">
        <v>142</v>
      </c>
      <c r="Y209" s="303"/>
      <c r="Z209" s="54" t="s">
        <v>883</v>
      </c>
      <c r="AA209" s="54" t="s">
        <v>883</v>
      </c>
      <c r="AB209" s="303"/>
      <c r="AC209" s="104" t="s">
        <v>191</v>
      </c>
      <c r="AD209" s="360" t="s">
        <v>192</v>
      </c>
      <c r="AE209" s="360">
        <v>604319.0</v>
      </c>
      <c r="AF209" s="360">
        <v>604479.0</v>
      </c>
      <c r="AG209" s="1783">
        <v>0.5</v>
      </c>
      <c r="AH209" s="1783">
        <v>0.4</v>
      </c>
      <c r="AI209" s="1783">
        <v>0.1</v>
      </c>
      <c r="AJ209" s="360" t="s">
        <v>96</v>
      </c>
      <c r="AK209" s="247" t="s">
        <v>3011</v>
      </c>
      <c r="AL209" s="1831">
        <v>45400.0</v>
      </c>
      <c r="AM209" s="1831">
        <v>45399.0</v>
      </c>
      <c r="AN209" s="1777">
        <f t="shared" si="392"/>
        <v>0</v>
      </c>
      <c r="AO209" s="1778" t="str">
        <f t="shared" ref="AO209:AP209" si="393">INT(AM209-AL209)&amp;" hari "&amp;HOUR(MOD(AM209-AL209,1))&amp;" jam "&amp;MINUTE(MOD(AM209-AL209,1))&amp;" menit "&amp;SECOND(MOD(AM209-AL209,1))</f>
        <v>-1 hari 0 jam 0 menit 0</v>
      </c>
      <c r="AP209" s="1778" t="str">
        <f t="shared" si="393"/>
        <v>-45399 hari 0 jam 0 menit 0</v>
      </c>
      <c r="AQ209" s="247" t="s">
        <v>2631</v>
      </c>
      <c r="AR209" s="303"/>
      <c r="AS209" s="303"/>
      <c r="AT209" s="303"/>
      <c r="AU209" s="303">
        <v>48000.0</v>
      </c>
      <c r="AV209" s="54" t="s">
        <v>194</v>
      </c>
      <c r="AW209" s="303">
        <v>3.0E7</v>
      </c>
      <c r="AX209" s="1774">
        <v>7500.0</v>
      </c>
      <c r="AY209" s="1779">
        <f t="shared" si="394"/>
        <v>-29.119</v>
      </c>
      <c r="AZ209" s="104"/>
      <c r="BA209" s="1780">
        <v>45396.0</v>
      </c>
      <c r="BB209" s="1780">
        <v>45396.583333333336</v>
      </c>
      <c r="BC209" s="1780">
        <v>45397.43402777778</v>
      </c>
      <c r="BD209" s="1780">
        <v>45398.822916666664</v>
      </c>
      <c r="BE209" s="1780">
        <v>45399.506944444445</v>
      </c>
      <c r="BF209" s="1645">
        <f t="shared" si="395"/>
        <v>2.923611111</v>
      </c>
      <c r="BG209" s="1642" t="str">
        <f t="shared" si="396"/>
        <v>2 hari 22 jam 10 menit 0</v>
      </c>
      <c r="BH209" s="1780">
        <v>45399.683333333334</v>
      </c>
      <c r="BI209" s="1642"/>
      <c r="BJ209" s="1642"/>
      <c r="BK209" s="1645">
        <f t="shared" si="397"/>
        <v>3.1</v>
      </c>
      <c r="BL209" s="1642" t="str">
        <f t="shared" si="398"/>
        <v>3 hari 2 jam 24 menit 0</v>
      </c>
      <c r="BM209" s="1644">
        <v>45400.32638888889</v>
      </c>
      <c r="BN209" s="1644">
        <v>45401.069444444445</v>
      </c>
      <c r="BO209" s="1644">
        <v>45401.069444444445</v>
      </c>
      <c r="BP209" s="1644">
        <v>45401.69097222222</v>
      </c>
      <c r="BQ209" s="1645">
        <f t="shared" si="399"/>
        <v>1.364583333</v>
      </c>
      <c r="BR209" s="1642" t="str">
        <f t="shared" si="400"/>
        <v>1 hari 8 jam 45 menit 0</v>
      </c>
      <c r="BS209" s="1645">
        <f t="shared" si="401"/>
        <v>4.464583333</v>
      </c>
      <c r="BT209" s="1642" t="str">
        <f t="shared" si="402"/>
        <v>4 hari 11 jam 9 menit 0</v>
      </c>
      <c r="BU209" s="105" t="s">
        <v>96</v>
      </c>
      <c r="BV209" s="105"/>
      <c r="BW209" s="105" t="s">
        <v>96</v>
      </c>
      <c r="BX209" s="105"/>
      <c r="BY209" s="1785" t="s">
        <v>359</v>
      </c>
      <c r="BZ209" s="1785"/>
      <c r="CA209" s="1785"/>
      <c r="CB209" s="1785"/>
      <c r="CC209" s="105"/>
      <c r="CD209" s="105"/>
      <c r="CE209" s="255"/>
      <c r="CF209" s="105" t="s">
        <v>1224</v>
      </c>
      <c r="CG209" s="105"/>
      <c r="CH209" s="105"/>
      <c r="CI209" s="105"/>
      <c r="CJ209" s="105"/>
      <c r="CK209" s="105"/>
      <c r="CL209" s="105"/>
      <c r="CM209" s="105"/>
      <c r="CN209" s="105"/>
      <c r="CO209" s="105"/>
      <c r="CP209" s="105"/>
      <c r="CQ209" s="105"/>
      <c r="CR209" s="105"/>
      <c r="CS209" s="105"/>
      <c r="CT209" s="105"/>
      <c r="CU209" s="105"/>
      <c r="CV209" s="105"/>
      <c r="CW209" s="105"/>
      <c r="CX209" s="104"/>
      <c r="CY209" s="104"/>
      <c r="CZ209" s="104"/>
      <c r="DA209" s="104"/>
      <c r="DB209" s="104"/>
      <c r="DC209" s="104"/>
      <c r="DD209" s="104"/>
      <c r="DE209" s="104"/>
      <c r="DF209" s="104"/>
      <c r="DG209" s="104"/>
      <c r="DH209" s="104"/>
      <c r="DI209" s="104"/>
      <c r="DJ209" s="104"/>
      <c r="DK209" s="104"/>
      <c r="DL209" s="104"/>
      <c r="DM209" s="104"/>
      <c r="DN209" s="104"/>
      <c r="DO209" s="104"/>
      <c r="DP209" s="104"/>
      <c r="DQ209" s="104"/>
      <c r="DR209" s="104"/>
      <c r="DS209" s="104"/>
      <c r="DT209" s="104"/>
      <c r="DU209" s="104"/>
      <c r="DV209" s="104"/>
      <c r="DW209" s="104"/>
      <c r="DX209" s="104"/>
      <c r="DY209" s="104"/>
      <c r="DZ209" s="104"/>
      <c r="EA209" s="104"/>
      <c r="EB209" s="104"/>
      <c r="EC209" s="104"/>
      <c r="ED209" s="104"/>
      <c r="EE209" s="104"/>
      <c r="EF209" s="104"/>
      <c r="EG209" s="104"/>
      <c r="EH209" s="104"/>
      <c r="EI209" s="104"/>
      <c r="EJ209" s="104"/>
      <c r="EK209" s="104"/>
      <c r="EL209" s="104"/>
      <c r="EM209" s="104"/>
      <c r="EN209" s="104"/>
      <c r="EO209" s="104"/>
      <c r="EP209" s="104"/>
      <c r="EQ209" s="104"/>
      <c r="ER209" s="104"/>
      <c r="ES209" s="104"/>
      <c r="ET209" s="104"/>
      <c r="EU209" s="104"/>
      <c r="EV209" s="104"/>
      <c r="EW209" s="104"/>
      <c r="EX209" s="104"/>
      <c r="EY209" s="104"/>
      <c r="EZ209" s="104"/>
      <c r="FA209" s="104"/>
      <c r="FB209" s="104"/>
      <c r="FC209" s="104"/>
      <c r="FD209" s="104"/>
      <c r="FE209" s="104"/>
      <c r="FF209" s="104"/>
      <c r="FG209" s="104"/>
      <c r="FH209" s="104"/>
      <c r="FI209" s="104"/>
      <c r="FJ209" s="104"/>
      <c r="FK209" s="104"/>
      <c r="FL209" s="104"/>
      <c r="FM209" s="104"/>
      <c r="FN209" s="104"/>
      <c r="FO209" s="104"/>
      <c r="FP209" s="104"/>
      <c r="FQ209" s="104"/>
      <c r="FR209" s="104"/>
      <c r="FS209" s="104"/>
      <c r="FT209" s="104"/>
      <c r="FU209" s="104"/>
      <c r="FV209" s="104"/>
      <c r="FW209" s="104"/>
      <c r="FX209" s="104"/>
      <c r="FY209" s="104"/>
      <c r="FZ209" s="104"/>
      <c r="GA209" s="104"/>
      <c r="GB209" s="104"/>
      <c r="GC209" s="104"/>
      <c r="GD209" s="104"/>
    </row>
    <row r="210" ht="28.5" hidden="1" customHeight="1">
      <c r="A210" s="54">
        <v>3.0</v>
      </c>
      <c r="B210" s="54" t="s">
        <v>2443</v>
      </c>
      <c r="C210" s="54" t="s">
        <v>6</v>
      </c>
      <c r="D210" s="247" t="s">
        <v>2627</v>
      </c>
      <c r="E210" s="247" t="s">
        <v>2923</v>
      </c>
      <c r="F210" s="247" t="s">
        <v>2634</v>
      </c>
      <c r="G210" s="247" t="s">
        <v>1992</v>
      </c>
      <c r="H210" s="247" t="s">
        <v>1998</v>
      </c>
      <c r="I210" s="105" t="s">
        <v>1999</v>
      </c>
      <c r="J210" s="1448" t="s">
        <v>2635</v>
      </c>
      <c r="K210" s="1805">
        <v>361.0</v>
      </c>
      <c r="L210" s="1774">
        <v>360.615</v>
      </c>
      <c r="M210" s="247" t="s">
        <v>2636</v>
      </c>
      <c r="N210" s="1642" t="s">
        <v>1755</v>
      </c>
      <c r="O210" s="54"/>
      <c r="P210" s="247"/>
      <c r="Q210" s="105" t="s">
        <v>2920</v>
      </c>
      <c r="R210" s="105" t="s">
        <v>1851</v>
      </c>
      <c r="S210" s="104"/>
      <c r="T210" s="104" t="s">
        <v>2877</v>
      </c>
      <c r="U210" s="54"/>
      <c r="V210" s="104"/>
      <c r="W210" s="54"/>
      <c r="X210" s="104"/>
      <c r="Y210" s="303"/>
      <c r="Z210" s="1069"/>
      <c r="AA210" s="303"/>
      <c r="AB210" s="303"/>
      <c r="AC210" s="104" t="s">
        <v>1996</v>
      </c>
      <c r="AD210" s="360" t="s">
        <v>192</v>
      </c>
      <c r="AE210" s="360"/>
      <c r="AF210" s="360" t="s">
        <v>2639</v>
      </c>
      <c r="AG210" s="360" t="s">
        <v>96</v>
      </c>
      <c r="AH210" s="360" t="s">
        <v>96</v>
      </c>
      <c r="AI210" s="360" t="s">
        <v>96</v>
      </c>
      <c r="AJ210" s="360" t="s">
        <v>96</v>
      </c>
      <c r="AK210" s="1881" t="s">
        <v>3012</v>
      </c>
      <c r="AL210" s="1881" t="s">
        <v>3012</v>
      </c>
      <c r="AM210" s="318" t="s">
        <v>3012</v>
      </c>
      <c r="AN210" s="1777" t="str">
        <f t="shared" si="392"/>
        <v>#VALUE!</v>
      </c>
      <c r="AO210" s="1778" t="s">
        <v>3012</v>
      </c>
      <c r="AP210" s="1778" t="s">
        <v>3012</v>
      </c>
      <c r="AQ210" s="247" t="s">
        <v>2637</v>
      </c>
      <c r="AR210" s="303"/>
      <c r="AS210" s="303"/>
      <c r="AT210" s="303"/>
      <c r="AU210" s="303">
        <v>122117.0</v>
      </c>
      <c r="AV210" s="54" t="s">
        <v>194</v>
      </c>
      <c r="AW210" s="303">
        <v>3.0E7</v>
      </c>
      <c r="AX210" s="1774">
        <v>0.0</v>
      </c>
      <c r="AY210" s="1779">
        <f t="shared" si="394"/>
        <v>-360.615</v>
      </c>
      <c r="AZ210" s="104"/>
      <c r="BA210" s="255"/>
      <c r="BB210" s="1780">
        <v>45387.64236111111</v>
      </c>
      <c r="BC210" s="1780">
        <v>45400.038194444445</v>
      </c>
      <c r="BD210" s="1780">
        <v>45400.09027777778</v>
      </c>
      <c r="BE210" s="1780">
        <v>45400.37152777778</v>
      </c>
      <c r="BF210" s="1645">
        <f t="shared" si="395"/>
        <v>12.72916667</v>
      </c>
      <c r="BG210" s="1642" t="str">
        <f t="shared" si="396"/>
        <v>12 hari 17 jam 30 menit 0</v>
      </c>
      <c r="BH210" s="1780"/>
      <c r="BI210" s="1642"/>
      <c r="BJ210" s="1642"/>
      <c r="BK210" s="1645" t="str">
        <f>#REF!-BB210</f>
        <v>#REF!</v>
      </c>
      <c r="BL210" s="1642" t="str">
        <f>INT(#REF!-BB210)&amp;" hari "&amp;HOUR(MOD(#REF!-BB210,1))&amp;" jam "&amp;MINUTE(MOD(#REF!-BB210,1))&amp;" menit "&amp;SECOND(MOD(#REF!-BB210,1))</f>
        <v>#REF!</v>
      </c>
      <c r="BM210" s="1644">
        <v>45403.24652777778</v>
      </c>
      <c r="BN210" s="1644">
        <v>45403.27777777778</v>
      </c>
      <c r="BO210" s="1644">
        <v>45403.27777777778</v>
      </c>
      <c r="BP210" s="1644">
        <v>45403.35763888889</v>
      </c>
      <c r="BQ210" s="1645">
        <f t="shared" si="399"/>
        <v>0.1111111111</v>
      </c>
      <c r="BR210" s="1642" t="str">
        <f t="shared" si="400"/>
        <v>0 hari 2 jam 40 menit 0</v>
      </c>
      <c r="BS210" s="1645" t="str">
        <f t="shared" si="401"/>
        <v>#REF!</v>
      </c>
      <c r="BT210" s="1642" t="str">
        <f t="shared" si="402"/>
        <v>#REF!</v>
      </c>
      <c r="BU210" s="105" t="s">
        <v>96</v>
      </c>
      <c r="BV210" s="105"/>
      <c r="BW210" s="105" t="s">
        <v>96</v>
      </c>
      <c r="BX210" s="105"/>
      <c r="BY210" s="1785" t="s">
        <v>359</v>
      </c>
      <c r="BZ210" s="1785"/>
      <c r="CA210" s="1785"/>
      <c r="CB210" s="1785"/>
      <c r="CC210" s="105"/>
      <c r="CD210" s="105"/>
      <c r="CE210" s="255"/>
      <c r="CF210" s="105" t="s">
        <v>2638</v>
      </c>
      <c r="CG210" s="105"/>
      <c r="CH210" s="105"/>
      <c r="CI210" s="105"/>
      <c r="CJ210" s="105"/>
      <c r="CK210" s="105"/>
      <c r="CL210" s="105"/>
      <c r="CM210" s="105"/>
      <c r="CN210" s="105"/>
      <c r="CO210" s="105"/>
      <c r="CP210" s="105"/>
      <c r="CQ210" s="105"/>
      <c r="CR210" s="105"/>
      <c r="CS210" s="105"/>
      <c r="CT210" s="105"/>
      <c r="CU210" s="105"/>
      <c r="CV210" s="105"/>
      <c r="CW210" s="105"/>
      <c r="CX210" s="104"/>
      <c r="CY210" s="104"/>
      <c r="CZ210" s="104"/>
      <c r="DA210" s="104"/>
      <c r="DB210" s="104"/>
      <c r="DC210" s="104"/>
      <c r="DD210" s="104"/>
      <c r="DE210" s="104"/>
      <c r="DF210" s="104"/>
      <c r="DG210" s="104"/>
      <c r="DH210" s="104"/>
      <c r="DI210" s="104"/>
      <c r="DJ210" s="104"/>
      <c r="DK210" s="104"/>
      <c r="DL210" s="104"/>
      <c r="DM210" s="104"/>
      <c r="DN210" s="104"/>
      <c r="DO210" s="104"/>
      <c r="DP210" s="104"/>
      <c r="DQ210" s="104"/>
      <c r="DR210" s="104"/>
      <c r="DS210" s="104"/>
      <c r="DT210" s="104"/>
      <c r="DU210" s="104"/>
      <c r="DV210" s="104"/>
      <c r="DW210" s="104"/>
      <c r="DX210" s="104"/>
      <c r="DY210" s="104"/>
      <c r="DZ210" s="104"/>
      <c r="EA210" s="104"/>
      <c r="EB210" s="104"/>
      <c r="EC210" s="104"/>
      <c r="ED210" s="104"/>
      <c r="EE210" s="104"/>
      <c r="EF210" s="104"/>
      <c r="EG210" s="104"/>
      <c r="EH210" s="104"/>
      <c r="EI210" s="104"/>
      <c r="EJ210" s="104"/>
      <c r="EK210" s="104"/>
      <c r="EL210" s="104"/>
      <c r="EM210" s="104"/>
      <c r="EN210" s="104"/>
      <c r="EO210" s="104"/>
      <c r="EP210" s="104"/>
      <c r="EQ210" s="104"/>
      <c r="ER210" s="104"/>
      <c r="ES210" s="104"/>
      <c r="ET210" s="104"/>
      <c r="EU210" s="104"/>
      <c r="EV210" s="104"/>
      <c r="EW210" s="104"/>
      <c r="EX210" s="104"/>
      <c r="EY210" s="104"/>
      <c r="EZ210" s="104"/>
      <c r="FA210" s="104"/>
      <c r="FB210" s="104"/>
      <c r="FC210" s="104"/>
      <c r="FD210" s="104"/>
      <c r="FE210" s="104"/>
      <c r="FF210" s="104"/>
      <c r="FG210" s="104"/>
      <c r="FH210" s="104"/>
      <c r="FI210" s="104"/>
      <c r="FJ210" s="104"/>
      <c r="FK210" s="104"/>
      <c r="FL210" s="104"/>
      <c r="FM210" s="104"/>
      <c r="FN210" s="104"/>
      <c r="FO210" s="104"/>
      <c r="FP210" s="104"/>
      <c r="FQ210" s="104"/>
      <c r="FR210" s="104"/>
      <c r="FS210" s="104"/>
      <c r="FT210" s="104"/>
      <c r="FU210" s="104"/>
      <c r="FV210" s="104"/>
      <c r="FW210" s="104"/>
      <c r="FX210" s="104"/>
      <c r="FY210" s="104"/>
      <c r="FZ210" s="104"/>
      <c r="GA210" s="104"/>
      <c r="GB210" s="104"/>
      <c r="GC210" s="104"/>
      <c r="GD210" s="104"/>
    </row>
    <row r="211" ht="28.5" hidden="1" customHeight="1">
      <c r="A211" s="54">
        <v>4.0</v>
      </c>
      <c r="B211" s="54" t="s">
        <v>2443</v>
      </c>
      <c r="C211" s="54" t="s">
        <v>11</v>
      </c>
      <c r="D211" s="247" t="s">
        <v>2627</v>
      </c>
      <c r="E211" s="247" t="s">
        <v>2640</v>
      </c>
      <c r="F211" s="247" t="s">
        <v>2641</v>
      </c>
      <c r="G211" s="247" t="s">
        <v>2642</v>
      </c>
      <c r="H211" s="247" t="s">
        <v>2643</v>
      </c>
      <c r="I211" s="105" t="s">
        <v>2644</v>
      </c>
      <c r="J211" s="1448" t="s">
        <v>2645</v>
      </c>
      <c r="K211" s="1805">
        <v>8006.0</v>
      </c>
      <c r="L211" s="1774">
        <v>8006.439</v>
      </c>
      <c r="M211" s="247" t="s">
        <v>1815</v>
      </c>
      <c r="N211" s="1642" t="s">
        <v>1755</v>
      </c>
      <c r="O211" s="54"/>
      <c r="P211" s="1831">
        <v>45402.0</v>
      </c>
      <c r="Q211" s="105" t="s">
        <v>2920</v>
      </c>
      <c r="R211" s="105" t="s">
        <v>2646</v>
      </c>
      <c r="S211" s="104"/>
      <c r="T211" s="104" t="s">
        <v>817</v>
      </c>
      <c r="U211" s="54" t="s">
        <v>883</v>
      </c>
      <c r="V211" s="104"/>
      <c r="W211" s="54" t="s">
        <v>884</v>
      </c>
      <c r="X211" s="54" t="s">
        <v>142</v>
      </c>
      <c r="Y211" s="303"/>
      <c r="Z211" s="54"/>
      <c r="AA211" s="54" t="s">
        <v>883</v>
      </c>
      <c r="AB211" s="303"/>
      <c r="AC211" s="104" t="s">
        <v>191</v>
      </c>
      <c r="AD211" s="360" t="s">
        <v>192</v>
      </c>
      <c r="AE211" s="360">
        <v>1075000.0</v>
      </c>
      <c r="AF211" s="360">
        <v>1075000.0</v>
      </c>
      <c r="AG211" s="360" t="s">
        <v>3013</v>
      </c>
      <c r="AH211" s="360" t="s">
        <v>3014</v>
      </c>
      <c r="AI211" s="360" t="s">
        <v>96</v>
      </c>
      <c r="AJ211" s="360" t="s">
        <v>96</v>
      </c>
      <c r="AK211" s="1545">
        <v>0.0</v>
      </c>
      <c r="AL211" s="1831">
        <v>45403.0</v>
      </c>
      <c r="AM211" s="1831">
        <v>45402.0</v>
      </c>
      <c r="AN211" s="1777">
        <f t="shared" si="392"/>
        <v>0</v>
      </c>
      <c r="AO211" s="1778" t="str">
        <f t="shared" ref="AO211:AP211" si="403">INT(AM211-AL211)&amp;" hari "&amp;HOUR(MOD(AM211-AL211,1))&amp;" jam "&amp;MINUTE(MOD(AM211-AL211,1))&amp;" menit "&amp;SECOND(MOD(AM211-AL211,1))</f>
        <v>-1 hari 0 jam 0 menit 0</v>
      </c>
      <c r="AP211" s="1778" t="str">
        <f t="shared" si="403"/>
        <v>-45402 hari 0 jam 0 menit 0</v>
      </c>
      <c r="AQ211" s="247" t="s">
        <v>2643</v>
      </c>
      <c r="AR211" s="303"/>
      <c r="AS211" s="303"/>
      <c r="AT211" s="303"/>
      <c r="AU211" s="303">
        <v>158153.0</v>
      </c>
      <c r="AV211" s="54" t="s">
        <v>194</v>
      </c>
      <c r="AW211" s="303">
        <v>3.0E7</v>
      </c>
      <c r="AX211" s="1774">
        <v>7500.0</v>
      </c>
      <c r="AY211" s="1779">
        <f t="shared" si="394"/>
        <v>-506.439</v>
      </c>
      <c r="AZ211" s="104"/>
      <c r="BA211" s="1780">
        <v>45397.0</v>
      </c>
      <c r="BB211" s="1780">
        <v>45400.15277777778</v>
      </c>
      <c r="BC211" s="1780">
        <v>45400.15625</v>
      </c>
      <c r="BD211" s="1780">
        <v>45400.649305555555</v>
      </c>
      <c r="BE211" s="1780">
        <v>45402.541666666664</v>
      </c>
      <c r="BF211" s="1645">
        <f t="shared" si="395"/>
        <v>2.388888889</v>
      </c>
      <c r="BG211" s="1642" t="str">
        <f t="shared" si="396"/>
        <v>2 hari 9 jam 20 menit 0</v>
      </c>
      <c r="BH211" s="1780">
        <v>45403.70972222222</v>
      </c>
      <c r="BI211" s="1642"/>
      <c r="BJ211" s="1642"/>
      <c r="BK211" s="1645">
        <f t="shared" ref="BK211:BK216" si="405">BH211-BB211</f>
        <v>3.556944444</v>
      </c>
      <c r="BL211" s="1642" t="str">
        <f t="shared" ref="BL211:BL216" si="406">INT(BH211-BB211)&amp;" hari "&amp;HOUR(MOD(BH211-BB211,1))&amp;" jam "&amp;MINUTE(MOD(BH211-BB211,1))&amp;" menit "&amp;SECOND(MOD(BH211-BB211,1))</f>
        <v>3 hari 13 jam 22 menit 0</v>
      </c>
      <c r="BM211" s="1644">
        <v>45400.645833333336</v>
      </c>
      <c r="BN211" s="1644">
        <v>45406.75</v>
      </c>
      <c r="BO211" s="1644">
        <v>45406.75</v>
      </c>
      <c r="BP211" s="1644">
        <v>45407.208333333336</v>
      </c>
      <c r="BQ211" s="1645">
        <f t="shared" si="399"/>
        <v>6.5625</v>
      </c>
      <c r="BR211" s="1642" t="str">
        <f t="shared" si="400"/>
        <v>6 hari 13 jam 30 menit 0</v>
      </c>
      <c r="BS211" s="1645">
        <f t="shared" si="401"/>
        <v>10.11944444</v>
      </c>
      <c r="BT211" s="1642" t="str">
        <f t="shared" si="402"/>
        <v>10 hari 2 jam 52 menit 0</v>
      </c>
      <c r="BU211" s="105" t="s">
        <v>96</v>
      </c>
      <c r="BV211" s="105"/>
      <c r="BW211" s="105" t="s">
        <v>96</v>
      </c>
      <c r="BX211" s="105"/>
      <c r="BY211" s="1785" t="s">
        <v>359</v>
      </c>
      <c r="BZ211" s="1785"/>
      <c r="CA211" s="1785"/>
      <c r="CB211" s="1785"/>
      <c r="CC211" s="105"/>
      <c r="CD211" s="105"/>
      <c r="CE211" s="255"/>
      <c r="CF211" s="105" t="s">
        <v>1631</v>
      </c>
      <c r="CG211" s="105"/>
      <c r="CH211" s="105"/>
      <c r="CI211" s="105"/>
      <c r="CJ211" s="105"/>
      <c r="CK211" s="105"/>
      <c r="CL211" s="105"/>
      <c r="CM211" s="105"/>
      <c r="CN211" s="105"/>
      <c r="CO211" s="105"/>
      <c r="CP211" s="105"/>
      <c r="CQ211" s="105"/>
      <c r="CR211" s="105"/>
      <c r="CS211" s="105"/>
      <c r="CT211" s="105"/>
      <c r="CU211" s="105"/>
      <c r="CV211" s="105"/>
      <c r="CW211" s="105"/>
      <c r="CX211" s="104"/>
      <c r="CY211" s="104"/>
      <c r="CZ211" s="104"/>
      <c r="DA211" s="104"/>
      <c r="DB211" s="104"/>
      <c r="DC211" s="104"/>
      <c r="DD211" s="104"/>
      <c r="DE211" s="104"/>
      <c r="DF211" s="104"/>
      <c r="DG211" s="104"/>
      <c r="DH211" s="104"/>
      <c r="DI211" s="104"/>
      <c r="DJ211" s="104"/>
      <c r="DK211" s="104"/>
      <c r="DL211" s="104"/>
      <c r="DM211" s="104"/>
      <c r="DN211" s="104"/>
      <c r="DO211" s="104"/>
      <c r="DP211" s="104"/>
      <c r="DQ211" s="104"/>
      <c r="DR211" s="104"/>
      <c r="DS211" s="104"/>
      <c r="DT211" s="104"/>
      <c r="DU211" s="104"/>
      <c r="DV211" s="104"/>
      <c r="DW211" s="104"/>
      <c r="DX211" s="104"/>
      <c r="DY211" s="104"/>
      <c r="DZ211" s="104"/>
      <c r="EA211" s="104"/>
      <c r="EB211" s="104"/>
      <c r="EC211" s="104"/>
      <c r="ED211" s="104"/>
      <c r="EE211" s="104"/>
      <c r="EF211" s="104"/>
      <c r="EG211" s="104"/>
      <c r="EH211" s="104"/>
      <c r="EI211" s="104"/>
      <c r="EJ211" s="104"/>
      <c r="EK211" s="104"/>
      <c r="EL211" s="104"/>
      <c r="EM211" s="104"/>
      <c r="EN211" s="104"/>
      <c r="EO211" s="104"/>
      <c r="EP211" s="104"/>
      <c r="EQ211" s="104"/>
      <c r="ER211" s="104"/>
      <c r="ES211" s="104"/>
      <c r="ET211" s="104"/>
      <c r="EU211" s="104"/>
      <c r="EV211" s="104"/>
      <c r="EW211" s="104"/>
      <c r="EX211" s="104"/>
      <c r="EY211" s="104"/>
      <c r="EZ211" s="104"/>
      <c r="FA211" s="104"/>
      <c r="FB211" s="104"/>
      <c r="FC211" s="104"/>
      <c r="FD211" s="104"/>
      <c r="FE211" s="104"/>
      <c r="FF211" s="104"/>
      <c r="FG211" s="104"/>
      <c r="FH211" s="104"/>
      <c r="FI211" s="104"/>
      <c r="FJ211" s="104"/>
      <c r="FK211" s="104"/>
      <c r="FL211" s="104"/>
      <c r="FM211" s="104"/>
      <c r="FN211" s="104"/>
      <c r="FO211" s="104"/>
      <c r="FP211" s="104"/>
      <c r="FQ211" s="104"/>
      <c r="FR211" s="104"/>
      <c r="FS211" s="104"/>
      <c r="FT211" s="104"/>
      <c r="FU211" s="104"/>
      <c r="FV211" s="104"/>
      <c r="FW211" s="104"/>
      <c r="FX211" s="104"/>
      <c r="FY211" s="104"/>
      <c r="FZ211" s="104"/>
      <c r="GA211" s="104"/>
      <c r="GB211" s="104"/>
      <c r="GC211" s="104"/>
      <c r="GD211" s="104"/>
    </row>
    <row r="212" ht="28.5" hidden="1" customHeight="1">
      <c r="A212" s="54">
        <v>5.0</v>
      </c>
      <c r="B212" s="54" t="s">
        <v>2443</v>
      </c>
      <c r="C212" s="54" t="s">
        <v>6</v>
      </c>
      <c r="D212" s="247" t="s">
        <v>2627</v>
      </c>
      <c r="E212" s="247" t="s">
        <v>2923</v>
      </c>
      <c r="F212" s="247" t="s">
        <v>10</v>
      </c>
      <c r="G212" s="247" t="s">
        <v>2648</v>
      </c>
      <c r="H212" s="247" t="s">
        <v>1998</v>
      </c>
      <c r="I212" s="105" t="s">
        <v>2649</v>
      </c>
      <c r="J212" s="1448" t="s">
        <v>2650</v>
      </c>
      <c r="K212" s="1805">
        <v>10092.0</v>
      </c>
      <c r="L212" s="1774">
        <v>10092.0</v>
      </c>
      <c r="M212" s="247" t="s">
        <v>1815</v>
      </c>
      <c r="N212" s="1642" t="s">
        <v>1755</v>
      </c>
      <c r="O212" s="54"/>
      <c r="P212" s="1831">
        <v>45405.0</v>
      </c>
      <c r="Q212" s="105" t="s">
        <v>2920</v>
      </c>
      <c r="R212" s="105" t="s">
        <v>1851</v>
      </c>
      <c r="S212" s="104"/>
      <c r="T212" s="104" t="s">
        <v>2877</v>
      </c>
      <c r="U212" s="54" t="s">
        <v>883</v>
      </c>
      <c r="V212" s="104"/>
      <c r="W212" s="54" t="s">
        <v>884</v>
      </c>
      <c r="X212" s="104"/>
      <c r="Y212" s="303"/>
      <c r="Z212" s="1069"/>
      <c r="AA212" s="303"/>
      <c r="AB212" s="303"/>
      <c r="AC212" s="104" t="s">
        <v>1996</v>
      </c>
      <c r="AD212" s="360" t="s">
        <v>192</v>
      </c>
      <c r="AE212" s="360">
        <v>1297462.0</v>
      </c>
      <c r="AF212" s="360">
        <v>1297462.0</v>
      </c>
      <c r="AG212" s="360" t="s">
        <v>2878</v>
      </c>
      <c r="AH212" s="1783">
        <v>0.3</v>
      </c>
      <c r="AI212" s="1783">
        <v>0.9</v>
      </c>
      <c r="AJ212" s="1783">
        <v>0.1</v>
      </c>
      <c r="AK212" s="1869">
        <v>1.0E10</v>
      </c>
      <c r="AL212" s="1831">
        <v>45323.0</v>
      </c>
      <c r="AM212" s="1831">
        <v>45405.0</v>
      </c>
      <c r="AN212" s="1777">
        <f t="shared" si="392"/>
        <v>82</v>
      </c>
      <c r="AO212" s="1778" t="str">
        <f t="shared" ref="AO212:AP212" si="404">INT(AM212-AL212)&amp;" hari "&amp;HOUR(MOD(AM212-AL212,1))&amp;" jam "&amp;MINUTE(MOD(AM212-AL212,1))&amp;" menit "&amp;SECOND(MOD(AM212-AL212,1))</f>
        <v>82 hari 0 jam 0 menit 0</v>
      </c>
      <c r="AP212" s="1778" t="str">
        <f t="shared" si="404"/>
        <v>-45323 hari 0 jam 0 menit 0</v>
      </c>
      <c r="AQ212" s="247" t="s">
        <v>2637</v>
      </c>
      <c r="AR212" s="303"/>
      <c r="AS212" s="303"/>
      <c r="AT212" s="303"/>
      <c r="AU212" s="303">
        <v>122117.0</v>
      </c>
      <c r="AV212" s="54" t="s">
        <v>194</v>
      </c>
      <c r="AW212" s="303">
        <v>3.0E7</v>
      </c>
      <c r="AX212" s="1774">
        <v>10000.0</v>
      </c>
      <c r="AY212" s="1779">
        <f t="shared" si="394"/>
        <v>-92</v>
      </c>
      <c r="AZ212" s="326"/>
      <c r="BA212" s="1780">
        <v>45397.0</v>
      </c>
      <c r="BB212" s="1780">
        <v>45400.100694444445</v>
      </c>
      <c r="BC212" s="1780">
        <v>45405.52777777778</v>
      </c>
      <c r="BD212" s="1780">
        <v>45405.538194444445</v>
      </c>
      <c r="BE212" s="1780">
        <v>45405.80902777778</v>
      </c>
      <c r="BF212" s="1645">
        <f t="shared" si="395"/>
        <v>5.708333333</v>
      </c>
      <c r="BG212" s="1642" t="str">
        <f t="shared" si="396"/>
        <v>5 hari 17 jam 0 menit 0</v>
      </c>
      <c r="BH212" s="1780">
        <v>45406.424305555556</v>
      </c>
      <c r="BI212" s="1642"/>
      <c r="BJ212" s="1642"/>
      <c r="BK212" s="1645">
        <f t="shared" si="405"/>
        <v>6.323611111</v>
      </c>
      <c r="BL212" s="1642" t="str">
        <f t="shared" si="406"/>
        <v>6 hari 7 jam 46 menit 0</v>
      </c>
      <c r="BM212" s="1644">
        <v>45408.788194444445</v>
      </c>
      <c r="BN212" s="1644">
        <v>45408.833333333336</v>
      </c>
      <c r="BO212" s="1644">
        <v>45408.833333333336</v>
      </c>
      <c r="BP212" s="1644">
        <v>45410.739583333336</v>
      </c>
      <c r="BQ212" s="1645">
        <f t="shared" si="399"/>
        <v>1.951388889</v>
      </c>
      <c r="BR212" s="1642" t="str">
        <f t="shared" si="400"/>
        <v>1 hari 22 jam 50 menit 0</v>
      </c>
      <c r="BS212" s="1645">
        <f t="shared" si="401"/>
        <v>8.275</v>
      </c>
      <c r="BT212" s="1642" t="str">
        <f t="shared" si="402"/>
        <v>8 hari 6 jam 36 menit 0</v>
      </c>
      <c r="BU212" s="105">
        <v>0.69</v>
      </c>
      <c r="BV212" s="255">
        <f t="shared" ref="BV212:BV213" si="408">BU212*AW212</f>
        <v>20700000</v>
      </c>
      <c r="BW212" s="105">
        <v>1.790838E7</v>
      </c>
      <c r="BX212" s="255">
        <f t="shared" ref="BX212:BX213" si="409">BV212-BW212</f>
        <v>2791620</v>
      </c>
      <c r="BY212" s="274" t="s">
        <v>718</v>
      </c>
      <c r="BZ212" s="1644"/>
      <c r="CA212" s="1644"/>
      <c r="CB212" s="1644"/>
      <c r="CC212" s="105"/>
      <c r="CD212" s="105"/>
      <c r="CE212" s="255"/>
      <c r="CF212" s="105" t="s">
        <v>1224</v>
      </c>
      <c r="CG212" s="105"/>
      <c r="CH212" s="105"/>
      <c r="CI212" s="105"/>
      <c r="CJ212" s="105"/>
      <c r="CK212" s="105"/>
      <c r="CL212" s="105"/>
      <c r="CM212" s="105"/>
      <c r="CN212" s="105"/>
      <c r="CO212" s="105"/>
      <c r="CP212" s="105"/>
      <c r="CQ212" s="105"/>
      <c r="CR212" s="105"/>
      <c r="CS212" s="105"/>
      <c r="CT212" s="105"/>
      <c r="CU212" s="105"/>
      <c r="CV212" s="105"/>
      <c r="CW212" s="105"/>
      <c r="CX212" s="104"/>
      <c r="CY212" s="104"/>
      <c r="CZ212" s="104"/>
      <c r="DA212" s="104"/>
      <c r="DB212" s="104"/>
      <c r="DC212" s="104"/>
      <c r="DD212" s="104"/>
      <c r="DE212" s="104"/>
      <c r="DF212" s="104"/>
      <c r="DG212" s="104"/>
      <c r="DH212" s="104"/>
      <c r="DI212" s="104"/>
      <c r="DJ212" s="104"/>
      <c r="DK212" s="104"/>
      <c r="DL212" s="104"/>
      <c r="DM212" s="104"/>
      <c r="DN212" s="104"/>
      <c r="DO212" s="104"/>
      <c r="DP212" s="104"/>
      <c r="DQ212" s="104"/>
      <c r="DR212" s="104"/>
      <c r="DS212" s="104"/>
      <c r="DT212" s="104"/>
      <c r="DU212" s="104"/>
      <c r="DV212" s="104"/>
      <c r="DW212" s="104"/>
      <c r="DX212" s="104"/>
      <c r="DY212" s="104"/>
      <c r="DZ212" s="104"/>
      <c r="EA212" s="104"/>
      <c r="EB212" s="104"/>
      <c r="EC212" s="104"/>
      <c r="ED212" s="104"/>
      <c r="EE212" s="104"/>
      <c r="EF212" s="104"/>
      <c r="EG212" s="104"/>
      <c r="EH212" s="104"/>
      <c r="EI212" s="104"/>
      <c r="EJ212" s="104"/>
      <c r="EK212" s="104"/>
      <c r="EL212" s="104"/>
      <c r="EM212" s="104"/>
      <c r="EN212" s="104"/>
      <c r="EO212" s="104"/>
      <c r="EP212" s="104"/>
      <c r="EQ212" s="104"/>
      <c r="ER212" s="104"/>
      <c r="ES212" s="104"/>
      <c r="ET212" s="104"/>
      <c r="EU212" s="104"/>
      <c r="EV212" s="104"/>
      <c r="EW212" s="104"/>
      <c r="EX212" s="104"/>
      <c r="EY212" s="104"/>
      <c r="EZ212" s="104"/>
      <c r="FA212" s="104"/>
      <c r="FB212" s="104"/>
      <c r="FC212" s="104"/>
      <c r="FD212" s="104"/>
      <c r="FE212" s="104"/>
      <c r="FF212" s="104"/>
      <c r="FG212" s="104"/>
      <c r="FH212" s="104"/>
      <c r="FI212" s="104"/>
      <c r="FJ212" s="104"/>
      <c r="FK212" s="104"/>
      <c r="FL212" s="104"/>
      <c r="FM212" s="104"/>
      <c r="FN212" s="104"/>
      <c r="FO212" s="104"/>
      <c r="FP212" s="104"/>
      <c r="FQ212" s="104"/>
      <c r="FR212" s="104"/>
      <c r="FS212" s="104"/>
      <c r="FT212" s="104"/>
      <c r="FU212" s="104"/>
      <c r="FV212" s="104"/>
      <c r="FW212" s="104"/>
      <c r="FX212" s="104"/>
      <c r="FY212" s="104"/>
      <c r="FZ212" s="104"/>
      <c r="GA212" s="104"/>
      <c r="GB212" s="104"/>
      <c r="GC212" s="104"/>
      <c r="GD212" s="104"/>
    </row>
    <row r="213" ht="27.0" hidden="1" customHeight="1">
      <c r="A213" s="54">
        <v>6.0</v>
      </c>
      <c r="B213" s="54" t="s">
        <v>2443</v>
      </c>
      <c r="C213" s="54" t="s">
        <v>6</v>
      </c>
      <c r="D213" s="247" t="s">
        <v>2627</v>
      </c>
      <c r="E213" s="105" t="s">
        <v>1768</v>
      </c>
      <c r="F213" s="247" t="s">
        <v>1474</v>
      </c>
      <c r="G213" s="105" t="s">
        <v>330</v>
      </c>
      <c r="H213" s="105" t="s">
        <v>1822</v>
      </c>
      <c r="I213" s="105" t="s">
        <v>2652</v>
      </c>
      <c r="J213" s="1448" t="s">
        <v>2653</v>
      </c>
      <c r="K213" s="1805">
        <v>6584.0</v>
      </c>
      <c r="L213" s="1774">
        <v>6584.465</v>
      </c>
      <c r="M213" s="247" t="s">
        <v>1815</v>
      </c>
      <c r="N213" s="1642" t="s">
        <v>1755</v>
      </c>
      <c r="O213" s="54"/>
      <c r="P213" s="1831">
        <v>45406.0</v>
      </c>
      <c r="Q213" s="105" t="s">
        <v>2920</v>
      </c>
      <c r="R213" s="105" t="s">
        <v>1825</v>
      </c>
      <c r="S213" s="104"/>
      <c r="T213" s="104" t="s">
        <v>817</v>
      </c>
      <c r="U213" s="54" t="s">
        <v>883</v>
      </c>
      <c r="V213" s="54" t="s">
        <v>883</v>
      </c>
      <c r="W213" s="54" t="s">
        <v>884</v>
      </c>
      <c r="X213" s="1545" t="s">
        <v>142</v>
      </c>
      <c r="Y213" s="303"/>
      <c r="Z213" s="54" t="s">
        <v>883</v>
      </c>
      <c r="AA213" s="54" t="s">
        <v>883</v>
      </c>
      <c r="AB213" s="303"/>
      <c r="AC213" s="104" t="s">
        <v>191</v>
      </c>
      <c r="AD213" s="360" t="s">
        <v>192</v>
      </c>
      <c r="AE213" s="360">
        <v>606860.0</v>
      </c>
      <c r="AF213" s="360">
        <v>607339.0</v>
      </c>
      <c r="AG213" s="1783">
        <v>0.5</v>
      </c>
      <c r="AH213" s="1783">
        <v>0.4</v>
      </c>
      <c r="AI213" s="1783">
        <v>0.1</v>
      </c>
      <c r="AJ213" s="360" t="s">
        <v>96</v>
      </c>
      <c r="AK213" s="1869">
        <v>2.175549062E9</v>
      </c>
      <c r="AL213" s="1831">
        <v>45401.0</v>
      </c>
      <c r="AM213" s="1831">
        <v>45406.0</v>
      </c>
      <c r="AN213" s="1777">
        <f t="shared" si="392"/>
        <v>5</v>
      </c>
      <c r="AO213" s="1778" t="str">
        <f t="shared" ref="AO213:AP213" si="407">INT(AM213-AL213)&amp;" hari "&amp;HOUR(MOD(AM213-AL213,1))&amp;" jam "&amp;MINUTE(MOD(AM213-AL213,1))&amp;" menit "&amp;SECOND(MOD(AM213-AL213,1))</f>
        <v>5 hari 0 jam 0 menit 0</v>
      </c>
      <c r="AP213" s="1778" t="str">
        <f t="shared" si="407"/>
        <v>-45401 hari 0 jam 0 menit 0</v>
      </c>
      <c r="AQ213" s="247" t="s">
        <v>2631</v>
      </c>
      <c r="AR213" s="303"/>
      <c r="AS213" s="303"/>
      <c r="AT213" s="303"/>
      <c r="AU213" s="303">
        <v>46000.0</v>
      </c>
      <c r="AV213" s="54" t="s">
        <v>1819</v>
      </c>
      <c r="AW213" s="303">
        <v>3.5E7</v>
      </c>
      <c r="AX213" s="1774">
        <v>7200.0</v>
      </c>
      <c r="AY213" s="1779">
        <f t="shared" si="394"/>
        <v>615.535</v>
      </c>
      <c r="AZ213" s="326"/>
      <c r="BA213" s="1780">
        <v>45398.0</v>
      </c>
      <c r="BB213" s="1780">
        <v>45399.59027777778</v>
      </c>
      <c r="BC213" s="1780">
        <v>45399.61111111111</v>
      </c>
      <c r="BD213" s="1780">
        <v>45400.555555555555</v>
      </c>
      <c r="BE213" s="1780">
        <v>45406.29861111111</v>
      </c>
      <c r="BF213" s="1645">
        <f t="shared" si="395"/>
        <v>6.708333333</v>
      </c>
      <c r="BG213" s="1642" t="str">
        <f t="shared" si="396"/>
        <v>6 hari 17 jam 0 menit 0</v>
      </c>
      <c r="BH213" s="1780">
        <v>45406.41736111111</v>
      </c>
      <c r="BI213" s="1642"/>
      <c r="BJ213" s="1642"/>
      <c r="BK213" s="1645">
        <f t="shared" si="405"/>
        <v>6.827083333</v>
      </c>
      <c r="BL213" s="1642" t="str">
        <f t="shared" si="406"/>
        <v>6 hari 19 jam 51 menit 0</v>
      </c>
      <c r="BM213" s="1644">
        <v>45408.493055555555</v>
      </c>
      <c r="BN213" s="1644">
        <v>45408.53472222222</v>
      </c>
      <c r="BO213" s="1644">
        <v>45408.666666666664</v>
      </c>
      <c r="BP213" s="1644">
        <v>45409.239583333336</v>
      </c>
      <c r="BQ213" s="1645">
        <f t="shared" si="399"/>
        <v>0.7465277778</v>
      </c>
      <c r="BR213" s="1642" t="str">
        <f t="shared" si="400"/>
        <v>0 hari 17 jam 55 menit 0</v>
      </c>
      <c r="BS213" s="1645">
        <f t="shared" si="401"/>
        <v>7.573611111</v>
      </c>
      <c r="BT213" s="1642" t="str">
        <f t="shared" si="402"/>
        <v>7 hari 13 jam 46 menit 0</v>
      </c>
      <c r="BU213" s="105">
        <v>3.44</v>
      </c>
      <c r="BV213" s="255">
        <f t="shared" si="408"/>
        <v>120400000</v>
      </c>
      <c r="BW213" s="105">
        <v>1.0575936E8</v>
      </c>
      <c r="BX213" s="255">
        <f t="shared" si="409"/>
        <v>14640640</v>
      </c>
      <c r="BY213" s="274" t="s">
        <v>718</v>
      </c>
      <c r="BZ213" s="1644"/>
      <c r="CA213" s="1644"/>
      <c r="CB213" s="1644"/>
      <c r="CC213" s="105"/>
      <c r="CD213" s="105"/>
      <c r="CE213" s="255"/>
      <c r="CF213" s="105" t="s">
        <v>1224</v>
      </c>
      <c r="CG213" s="105"/>
      <c r="CH213" s="105"/>
      <c r="CI213" s="105"/>
      <c r="CJ213" s="105"/>
      <c r="CK213" s="105"/>
      <c r="CL213" s="105"/>
      <c r="CM213" s="105"/>
      <c r="CN213" s="105"/>
      <c r="CO213" s="105"/>
      <c r="CP213" s="105"/>
      <c r="CQ213" s="105"/>
      <c r="CR213" s="105"/>
      <c r="CS213" s="105"/>
      <c r="CT213" s="105"/>
      <c r="CU213" s="105"/>
      <c r="CV213" s="105"/>
      <c r="CW213" s="105"/>
      <c r="CX213" s="104"/>
      <c r="CY213" s="104"/>
      <c r="CZ213" s="104"/>
      <c r="DA213" s="104"/>
      <c r="DB213" s="104"/>
      <c r="DC213" s="104"/>
      <c r="DD213" s="104"/>
      <c r="DE213" s="104"/>
      <c r="DF213" s="104"/>
      <c r="DG213" s="104"/>
      <c r="DH213" s="104"/>
      <c r="DI213" s="104"/>
      <c r="DJ213" s="104"/>
      <c r="DK213" s="104"/>
      <c r="DL213" s="104"/>
      <c r="DM213" s="104"/>
      <c r="DN213" s="104"/>
      <c r="DO213" s="104"/>
      <c r="DP213" s="104"/>
      <c r="DQ213" s="104"/>
      <c r="DR213" s="104"/>
      <c r="DS213" s="104"/>
      <c r="DT213" s="104"/>
      <c r="DU213" s="104"/>
      <c r="DV213" s="104"/>
      <c r="DW213" s="104"/>
      <c r="DX213" s="104"/>
      <c r="DY213" s="104"/>
      <c r="DZ213" s="104"/>
      <c r="EA213" s="104"/>
      <c r="EB213" s="104"/>
      <c r="EC213" s="104"/>
      <c r="ED213" s="104"/>
      <c r="EE213" s="104"/>
      <c r="EF213" s="104"/>
      <c r="EG213" s="104"/>
      <c r="EH213" s="104"/>
      <c r="EI213" s="104"/>
      <c r="EJ213" s="104"/>
      <c r="EK213" s="104"/>
      <c r="EL213" s="104"/>
      <c r="EM213" s="104"/>
      <c r="EN213" s="104"/>
      <c r="EO213" s="104"/>
      <c r="EP213" s="104"/>
      <c r="EQ213" s="104"/>
      <c r="ER213" s="104"/>
      <c r="ES213" s="104"/>
      <c r="ET213" s="104"/>
      <c r="EU213" s="104"/>
      <c r="EV213" s="104"/>
      <c r="EW213" s="104"/>
      <c r="EX213" s="104"/>
      <c r="EY213" s="104"/>
      <c r="EZ213" s="104"/>
      <c r="FA213" s="104"/>
      <c r="FB213" s="104"/>
      <c r="FC213" s="104"/>
      <c r="FD213" s="104"/>
      <c r="FE213" s="104"/>
      <c r="FF213" s="104"/>
      <c r="FG213" s="104"/>
      <c r="FH213" s="104"/>
      <c r="FI213" s="104"/>
      <c r="FJ213" s="104"/>
      <c r="FK213" s="104"/>
      <c r="FL213" s="104"/>
      <c r="FM213" s="104"/>
      <c r="FN213" s="104"/>
      <c r="FO213" s="104"/>
      <c r="FP213" s="104"/>
      <c r="FQ213" s="104"/>
      <c r="FR213" s="104"/>
      <c r="FS213" s="104"/>
      <c r="FT213" s="104"/>
      <c r="FU213" s="104"/>
      <c r="FV213" s="104"/>
      <c r="FW213" s="104"/>
      <c r="FX213" s="104"/>
      <c r="FY213" s="104"/>
      <c r="FZ213" s="104"/>
      <c r="GA213" s="104"/>
      <c r="GB213" s="104"/>
      <c r="GC213" s="104"/>
      <c r="GD213" s="104"/>
    </row>
    <row r="214" ht="28.5" hidden="1" customHeight="1">
      <c r="A214" s="54">
        <v>7.0</v>
      </c>
      <c r="B214" s="54" t="s">
        <v>2443</v>
      </c>
      <c r="C214" s="54" t="s">
        <v>6</v>
      </c>
      <c r="D214" s="247" t="s">
        <v>2627</v>
      </c>
      <c r="E214" s="247" t="s">
        <v>2874</v>
      </c>
      <c r="F214" s="247" t="s">
        <v>2655</v>
      </c>
      <c r="G214" s="247" t="s">
        <v>2003</v>
      </c>
      <c r="H214" s="247" t="s">
        <v>1998</v>
      </c>
      <c r="I214" s="105" t="s">
        <v>2656</v>
      </c>
      <c r="J214" s="1448" t="s">
        <v>2635</v>
      </c>
      <c r="K214" s="1805">
        <v>8000.0</v>
      </c>
      <c r="L214" s="1774">
        <v>7773.282</v>
      </c>
      <c r="M214" s="247" t="s">
        <v>1815</v>
      </c>
      <c r="N214" s="1642" t="s">
        <v>1755</v>
      </c>
      <c r="O214" s="54"/>
      <c r="P214" s="1831">
        <v>45409.0</v>
      </c>
      <c r="Q214" s="105" t="s">
        <v>2920</v>
      </c>
      <c r="R214" s="105" t="s">
        <v>1816</v>
      </c>
      <c r="S214" s="104"/>
      <c r="T214" s="104" t="s">
        <v>2877</v>
      </c>
      <c r="U214" s="54" t="s">
        <v>883</v>
      </c>
      <c r="V214" s="104"/>
      <c r="W214" s="54" t="s">
        <v>884</v>
      </c>
      <c r="X214" s="104"/>
      <c r="Y214" s="303"/>
      <c r="Z214" s="1069"/>
      <c r="AA214" s="303"/>
      <c r="AB214" s="303"/>
      <c r="AC214" s="104" t="s">
        <v>1996</v>
      </c>
      <c r="AD214" s="360" t="s">
        <v>192</v>
      </c>
      <c r="AE214" s="360">
        <v>913706.0</v>
      </c>
      <c r="AF214" s="360">
        <v>913706.0</v>
      </c>
      <c r="AG214" s="360" t="s">
        <v>2878</v>
      </c>
      <c r="AH214" s="1783">
        <v>0.5</v>
      </c>
      <c r="AI214" s="360" t="s">
        <v>3015</v>
      </c>
      <c r="AJ214" s="1783">
        <v>0.1</v>
      </c>
      <c r="AK214" s="1869">
        <v>1.2E9</v>
      </c>
      <c r="AL214" s="1831">
        <v>45399.0</v>
      </c>
      <c r="AM214" s="1831">
        <v>45409.0</v>
      </c>
      <c r="AN214" s="1777">
        <f t="shared" si="392"/>
        <v>10</v>
      </c>
      <c r="AO214" s="1778" t="str">
        <f t="shared" ref="AO214:AP214" si="410">INT(AM214-AL214)&amp;" hari "&amp;HOUR(MOD(AM214-AL214,1))&amp;" jam "&amp;MINUTE(MOD(AM214-AL214,1))&amp;" menit "&amp;SECOND(MOD(AM214-AL214,1))</f>
        <v>10 hari 0 jam 0 menit 0</v>
      </c>
      <c r="AP214" s="1778" t="str">
        <f t="shared" si="410"/>
        <v>-45399 hari 0 jam 0 menit 0</v>
      </c>
      <c r="AQ214" s="247" t="s">
        <v>2637</v>
      </c>
      <c r="AR214" s="303"/>
      <c r="AS214" s="303"/>
      <c r="AT214" s="303"/>
      <c r="AU214" s="303">
        <v>122117.0</v>
      </c>
      <c r="AV214" s="54" t="s">
        <v>194</v>
      </c>
      <c r="AW214" s="303">
        <v>3.0E7</v>
      </c>
      <c r="AX214" s="1774">
        <v>0.0</v>
      </c>
      <c r="AY214" s="1779">
        <f t="shared" si="394"/>
        <v>-7773.282</v>
      </c>
      <c r="AZ214" s="104"/>
      <c r="BA214" s="1780">
        <v>45402.0</v>
      </c>
      <c r="BB214" s="1780">
        <v>45404.74652777778</v>
      </c>
      <c r="BC214" s="1780">
        <v>45409.36111111111</v>
      </c>
      <c r="BD214" s="1780">
        <v>45409.38888888889</v>
      </c>
      <c r="BE214" s="1780">
        <v>45409.5</v>
      </c>
      <c r="BF214" s="1645">
        <f t="shared" si="395"/>
        <v>4.753472222</v>
      </c>
      <c r="BG214" s="1642" t="str">
        <f t="shared" si="396"/>
        <v>4 hari 18 jam 5 menit 0</v>
      </c>
      <c r="BH214" s="1780">
        <v>45409.65416666667</v>
      </c>
      <c r="BI214" s="1642"/>
      <c r="BJ214" s="1642"/>
      <c r="BK214" s="1645">
        <f t="shared" si="405"/>
        <v>4.907638889</v>
      </c>
      <c r="BL214" s="1642" t="str">
        <f t="shared" si="406"/>
        <v>4 hari 21 jam 47 menit 0</v>
      </c>
      <c r="BM214" s="1644">
        <v>45412.09375</v>
      </c>
      <c r="BN214" s="1644">
        <v>45412.166666666664</v>
      </c>
      <c r="BO214" s="1644">
        <v>45412.166666666664</v>
      </c>
      <c r="BP214" s="1644">
        <v>45412.75</v>
      </c>
      <c r="BQ214" s="1645">
        <f t="shared" si="399"/>
        <v>0.65625</v>
      </c>
      <c r="BR214" s="1642" t="str">
        <f t="shared" si="400"/>
        <v>0 hari 15 jam 45 menit 0</v>
      </c>
      <c r="BS214" s="1645">
        <f t="shared" si="401"/>
        <v>5.563888889</v>
      </c>
      <c r="BT214" s="1642" t="str">
        <f t="shared" si="402"/>
        <v>5 hari 13 jam 32 menit 0</v>
      </c>
      <c r="BU214" s="105" t="s">
        <v>96</v>
      </c>
      <c r="BV214" s="105"/>
      <c r="BW214" s="105" t="s">
        <v>96</v>
      </c>
      <c r="BX214" s="105"/>
      <c r="BY214" s="1785" t="s">
        <v>359</v>
      </c>
      <c r="BZ214" s="1785"/>
      <c r="CA214" s="1785"/>
      <c r="CB214" s="1785"/>
      <c r="CC214" s="105"/>
      <c r="CD214" s="105"/>
      <c r="CE214" s="255"/>
      <c r="CF214" s="105" t="s">
        <v>1224</v>
      </c>
      <c r="CG214" s="105"/>
      <c r="CH214" s="105"/>
      <c r="CI214" s="105"/>
      <c r="CJ214" s="105"/>
      <c r="CK214" s="105"/>
      <c r="CL214" s="105"/>
      <c r="CM214" s="105"/>
      <c r="CN214" s="105"/>
      <c r="CO214" s="105"/>
      <c r="CP214" s="105"/>
      <c r="CQ214" s="105"/>
      <c r="CR214" s="105"/>
      <c r="CS214" s="105"/>
      <c r="CT214" s="105"/>
      <c r="CU214" s="105"/>
      <c r="CV214" s="105"/>
      <c r="CW214" s="105"/>
      <c r="CX214" s="104"/>
      <c r="CY214" s="104"/>
      <c r="CZ214" s="104"/>
      <c r="DA214" s="104"/>
      <c r="DB214" s="104"/>
      <c r="DC214" s="104"/>
      <c r="DD214" s="104"/>
      <c r="DE214" s="104"/>
      <c r="DF214" s="104"/>
      <c r="DG214" s="104"/>
      <c r="DH214" s="104"/>
      <c r="DI214" s="104"/>
      <c r="DJ214" s="104"/>
      <c r="DK214" s="104"/>
      <c r="DL214" s="104"/>
      <c r="DM214" s="104"/>
      <c r="DN214" s="104"/>
      <c r="DO214" s="104"/>
      <c r="DP214" s="104"/>
      <c r="DQ214" s="104"/>
      <c r="DR214" s="104"/>
      <c r="DS214" s="104"/>
      <c r="DT214" s="104"/>
      <c r="DU214" s="104"/>
      <c r="DV214" s="104"/>
      <c r="DW214" s="104"/>
      <c r="DX214" s="104"/>
      <c r="DY214" s="104"/>
      <c r="DZ214" s="104"/>
      <c r="EA214" s="104"/>
      <c r="EB214" s="104"/>
      <c r="EC214" s="104"/>
      <c r="ED214" s="104"/>
      <c r="EE214" s="104"/>
      <c r="EF214" s="104"/>
      <c r="EG214" s="104"/>
      <c r="EH214" s="104"/>
      <c r="EI214" s="104"/>
      <c r="EJ214" s="104"/>
      <c r="EK214" s="104"/>
      <c r="EL214" s="104"/>
      <c r="EM214" s="104"/>
      <c r="EN214" s="104"/>
      <c r="EO214" s="104"/>
      <c r="EP214" s="104"/>
      <c r="EQ214" s="104"/>
      <c r="ER214" s="104"/>
      <c r="ES214" s="104"/>
      <c r="ET214" s="104"/>
      <c r="EU214" s="104"/>
      <c r="EV214" s="104"/>
      <c r="EW214" s="104"/>
      <c r="EX214" s="104"/>
      <c r="EY214" s="104"/>
      <c r="EZ214" s="104"/>
      <c r="FA214" s="104"/>
      <c r="FB214" s="104"/>
      <c r="FC214" s="104"/>
      <c r="FD214" s="104"/>
      <c r="FE214" s="104"/>
      <c r="FF214" s="104"/>
      <c r="FG214" s="104"/>
      <c r="FH214" s="104"/>
      <c r="FI214" s="104"/>
      <c r="FJ214" s="104"/>
      <c r="FK214" s="104"/>
      <c r="FL214" s="104"/>
      <c r="FM214" s="104"/>
      <c r="FN214" s="104"/>
      <c r="FO214" s="104"/>
      <c r="FP214" s="104"/>
      <c r="FQ214" s="104"/>
      <c r="FR214" s="104"/>
      <c r="FS214" s="104"/>
      <c r="FT214" s="104"/>
      <c r="FU214" s="104"/>
      <c r="FV214" s="104"/>
      <c r="FW214" s="104"/>
      <c r="FX214" s="104"/>
      <c r="FY214" s="104"/>
      <c r="FZ214" s="104"/>
      <c r="GA214" s="104"/>
      <c r="GB214" s="104"/>
      <c r="GC214" s="104"/>
      <c r="GD214" s="104"/>
    </row>
    <row r="215" ht="28.5" hidden="1" customHeight="1">
      <c r="A215" s="54">
        <v>8.0</v>
      </c>
      <c r="B215" s="54" t="s">
        <v>2443</v>
      </c>
      <c r="C215" s="54" t="s">
        <v>6</v>
      </c>
      <c r="D215" s="247" t="s">
        <v>2627</v>
      </c>
      <c r="E215" s="247" t="s">
        <v>1768</v>
      </c>
      <c r="F215" s="247" t="s">
        <v>1474</v>
      </c>
      <c r="G215" s="105" t="s">
        <v>330</v>
      </c>
      <c r="H215" s="105" t="s">
        <v>1822</v>
      </c>
      <c r="I215" s="105" t="s">
        <v>2657</v>
      </c>
      <c r="J215" s="1448" t="s">
        <v>2629</v>
      </c>
      <c r="K215" s="1805">
        <v>5000.0</v>
      </c>
      <c r="L215" s="1774">
        <v>5013.113</v>
      </c>
      <c r="M215" s="247" t="s">
        <v>1815</v>
      </c>
      <c r="N215" s="1642" t="s">
        <v>1755</v>
      </c>
      <c r="O215" s="54"/>
      <c r="P215" s="1831">
        <v>45408.0</v>
      </c>
      <c r="Q215" s="105" t="s">
        <v>2920</v>
      </c>
      <c r="R215" s="105" t="s">
        <v>1825</v>
      </c>
      <c r="S215" s="104"/>
      <c r="T215" s="104" t="s">
        <v>817</v>
      </c>
      <c r="U215" s="54" t="s">
        <v>883</v>
      </c>
      <c r="V215" s="54" t="s">
        <v>883</v>
      </c>
      <c r="W215" s="54" t="s">
        <v>884</v>
      </c>
      <c r="X215" s="1545" t="s">
        <v>142</v>
      </c>
      <c r="Y215" s="303"/>
      <c r="Z215" s="54" t="s">
        <v>883</v>
      </c>
      <c r="AA215" s="54" t="s">
        <v>883</v>
      </c>
      <c r="AB215" s="303"/>
      <c r="AC215" s="104" t="s">
        <v>191</v>
      </c>
      <c r="AD215" s="360" t="s">
        <v>192</v>
      </c>
      <c r="AE215" s="360">
        <v>603643.0</v>
      </c>
      <c r="AF215" s="360">
        <v>601578.0</v>
      </c>
      <c r="AG215" s="1783">
        <v>0.5</v>
      </c>
      <c r="AH215" s="1783">
        <v>0.4</v>
      </c>
      <c r="AI215" s="1783">
        <v>0.1</v>
      </c>
      <c r="AJ215" s="360" t="s">
        <v>96</v>
      </c>
      <c r="AK215" s="1869">
        <v>1.667391495E9</v>
      </c>
      <c r="AL215" s="1831">
        <v>45406.0</v>
      </c>
      <c r="AM215" s="1831">
        <v>45408.0</v>
      </c>
      <c r="AN215" s="1777">
        <f t="shared" si="392"/>
        <v>2</v>
      </c>
      <c r="AO215" s="1778" t="str">
        <f t="shared" ref="AO215:AP215" si="411">INT(AM215-AL215)&amp;" hari "&amp;HOUR(MOD(AM215-AL215,1))&amp;" jam "&amp;MINUTE(MOD(AM215-AL215,1))&amp;" menit "&amp;SECOND(MOD(AM215-AL215,1))</f>
        <v>2 hari 0 jam 0 menit 0</v>
      </c>
      <c r="AP215" s="1778" t="str">
        <f t="shared" si="411"/>
        <v>-45406 hari 0 jam 0 menit 0</v>
      </c>
      <c r="AQ215" s="247" t="s">
        <v>2631</v>
      </c>
      <c r="AR215" s="303"/>
      <c r="AS215" s="303"/>
      <c r="AT215" s="303"/>
      <c r="AU215" s="303">
        <v>48000.0</v>
      </c>
      <c r="AV215" s="54" t="s">
        <v>194</v>
      </c>
      <c r="AW215" s="303">
        <v>3.0E7</v>
      </c>
      <c r="AX215" s="1774">
        <v>7200.0</v>
      </c>
      <c r="AY215" s="1779">
        <f t="shared" si="394"/>
        <v>2186.887</v>
      </c>
      <c r="AZ215" s="104"/>
      <c r="BA215" s="1780">
        <v>45404.0</v>
      </c>
      <c r="BB215" s="1780">
        <v>45407.354166666664</v>
      </c>
      <c r="BC215" s="1780">
        <v>45407.368055555555</v>
      </c>
      <c r="BD215" s="1780">
        <v>45407.625</v>
      </c>
      <c r="BE215" s="1780">
        <v>45408.20138888889</v>
      </c>
      <c r="BF215" s="1645">
        <f t="shared" si="395"/>
        <v>0.8472222222</v>
      </c>
      <c r="BG215" s="1642" t="str">
        <f t="shared" si="396"/>
        <v>0 hari 20 jam 20 menit 0</v>
      </c>
      <c r="BH215" s="1780">
        <v>45408.56041666667</v>
      </c>
      <c r="BI215" s="1642"/>
      <c r="BJ215" s="1642"/>
      <c r="BK215" s="1645">
        <f t="shared" si="405"/>
        <v>1.20625</v>
      </c>
      <c r="BL215" s="1642" t="str">
        <f t="shared" si="406"/>
        <v>1 hari 4 jam 57 menit 0</v>
      </c>
      <c r="BM215" s="1644">
        <v>45409.0625</v>
      </c>
      <c r="BN215" s="1644">
        <v>45409.427083333336</v>
      </c>
      <c r="BO215" s="1644">
        <v>45409.427083333336</v>
      </c>
      <c r="BP215" s="1644">
        <v>45410.01736111111</v>
      </c>
      <c r="BQ215" s="1645">
        <f t="shared" si="399"/>
        <v>0.9548611111</v>
      </c>
      <c r="BR215" s="1642" t="str">
        <f t="shared" si="400"/>
        <v>0 hari 22 jam 55 menit 0</v>
      </c>
      <c r="BS215" s="1645">
        <f t="shared" si="401"/>
        <v>2.161111111</v>
      </c>
      <c r="BT215" s="1642" t="str">
        <f t="shared" si="402"/>
        <v>2 hari 3 jam 52 menit 0</v>
      </c>
      <c r="BU215" s="105" t="s">
        <v>96</v>
      </c>
      <c r="BV215" s="105"/>
      <c r="BW215" s="105" t="s">
        <v>96</v>
      </c>
      <c r="BX215" s="105"/>
      <c r="BY215" s="1785" t="s">
        <v>359</v>
      </c>
      <c r="BZ215" s="1785"/>
      <c r="CA215" s="1785"/>
      <c r="CB215" s="1785"/>
      <c r="CC215" s="105"/>
      <c r="CD215" s="105"/>
      <c r="CE215" s="255"/>
      <c r="CF215" s="105" t="s">
        <v>2638</v>
      </c>
      <c r="CG215" s="105"/>
      <c r="CH215" s="105"/>
      <c r="CI215" s="105"/>
      <c r="CJ215" s="105"/>
      <c r="CK215" s="105"/>
      <c r="CL215" s="105"/>
      <c r="CM215" s="105"/>
      <c r="CN215" s="105"/>
      <c r="CO215" s="105"/>
      <c r="CP215" s="105"/>
      <c r="CQ215" s="105"/>
      <c r="CR215" s="105"/>
      <c r="CS215" s="105"/>
      <c r="CT215" s="105"/>
      <c r="CU215" s="105"/>
      <c r="CV215" s="105"/>
      <c r="CW215" s="105"/>
      <c r="CX215" s="104"/>
      <c r="CY215" s="104"/>
      <c r="CZ215" s="104"/>
      <c r="DA215" s="104"/>
      <c r="DB215" s="104"/>
      <c r="DC215" s="104"/>
      <c r="DD215" s="104"/>
      <c r="DE215" s="104"/>
      <c r="DF215" s="104"/>
      <c r="DG215" s="104"/>
      <c r="DH215" s="104"/>
      <c r="DI215" s="104"/>
      <c r="DJ215" s="104"/>
      <c r="DK215" s="104"/>
      <c r="DL215" s="104"/>
      <c r="DM215" s="104"/>
      <c r="DN215" s="104"/>
      <c r="DO215" s="104"/>
      <c r="DP215" s="104"/>
      <c r="DQ215" s="104"/>
      <c r="DR215" s="104"/>
      <c r="DS215" s="104"/>
      <c r="DT215" s="104"/>
      <c r="DU215" s="104"/>
      <c r="DV215" s="104"/>
      <c r="DW215" s="104"/>
      <c r="DX215" s="104"/>
      <c r="DY215" s="104"/>
      <c r="DZ215" s="104"/>
      <c r="EA215" s="104"/>
      <c r="EB215" s="104"/>
      <c r="EC215" s="104"/>
      <c r="ED215" s="104"/>
      <c r="EE215" s="104"/>
      <c r="EF215" s="104"/>
      <c r="EG215" s="104"/>
      <c r="EH215" s="104"/>
      <c r="EI215" s="104"/>
      <c r="EJ215" s="104"/>
      <c r="EK215" s="104"/>
      <c r="EL215" s="104"/>
      <c r="EM215" s="104"/>
      <c r="EN215" s="104"/>
      <c r="EO215" s="104"/>
      <c r="EP215" s="104"/>
      <c r="EQ215" s="104"/>
      <c r="ER215" s="104"/>
      <c r="ES215" s="104"/>
      <c r="ET215" s="104"/>
      <c r="EU215" s="104"/>
      <c r="EV215" s="104"/>
      <c r="EW215" s="104"/>
      <c r="EX215" s="104"/>
      <c r="EY215" s="104"/>
      <c r="EZ215" s="104"/>
      <c r="FA215" s="104"/>
      <c r="FB215" s="104"/>
      <c r="FC215" s="104"/>
      <c r="FD215" s="104"/>
      <c r="FE215" s="104"/>
      <c r="FF215" s="104"/>
      <c r="FG215" s="104"/>
      <c r="FH215" s="104"/>
      <c r="FI215" s="104"/>
      <c r="FJ215" s="104"/>
      <c r="FK215" s="104"/>
      <c r="FL215" s="104"/>
      <c r="FM215" s="104"/>
      <c r="FN215" s="104"/>
      <c r="FO215" s="104"/>
      <c r="FP215" s="104"/>
      <c r="FQ215" s="104"/>
      <c r="FR215" s="104"/>
      <c r="FS215" s="104"/>
      <c r="FT215" s="104"/>
      <c r="FU215" s="104"/>
      <c r="FV215" s="104"/>
      <c r="FW215" s="104"/>
      <c r="FX215" s="104"/>
      <c r="FY215" s="104"/>
      <c r="FZ215" s="104"/>
      <c r="GA215" s="104"/>
      <c r="GB215" s="104"/>
      <c r="GC215" s="104"/>
      <c r="GD215" s="104"/>
    </row>
    <row r="216" ht="24.75" hidden="1" customHeight="1">
      <c r="A216" s="54">
        <v>9.0</v>
      </c>
      <c r="B216" s="54" t="s">
        <v>2443</v>
      </c>
      <c r="C216" s="54" t="s">
        <v>6</v>
      </c>
      <c r="D216" s="247" t="s">
        <v>2627</v>
      </c>
      <c r="E216" s="247" t="s">
        <v>1768</v>
      </c>
      <c r="F216" s="247" t="s">
        <v>1474</v>
      </c>
      <c r="G216" s="105" t="s">
        <v>330</v>
      </c>
      <c r="H216" s="105" t="s">
        <v>1822</v>
      </c>
      <c r="I216" s="105" t="s">
        <v>3016</v>
      </c>
      <c r="J216" s="1448" t="s">
        <v>2633</v>
      </c>
      <c r="K216" s="1805">
        <v>5127.0</v>
      </c>
      <c r="L216" s="1774">
        <v>5031.193</v>
      </c>
      <c r="M216" s="247" t="s">
        <v>1815</v>
      </c>
      <c r="N216" s="1642" t="s">
        <v>1755</v>
      </c>
      <c r="O216" s="54"/>
      <c r="P216" s="1831">
        <v>45409.0</v>
      </c>
      <c r="Q216" s="105" t="s">
        <v>2920</v>
      </c>
      <c r="R216" s="105" t="s">
        <v>1825</v>
      </c>
      <c r="S216" s="104"/>
      <c r="T216" s="104" t="s">
        <v>817</v>
      </c>
      <c r="U216" s="54" t="s">
        <v>883</v>
      </c>
      <c r="V216" s="54" t="s">
        <v>883</v>
      </c>
      <c r="W216" s="54" t="s">
        <v>884</v>
      </c>
      <c r="X216" s="1545" t="s">
        <v>142</v>
      </c>
      <c r="Y216" s="303"/>
      <c r="Z216" s="54" t="s">
        <v>883</v>
      </c>
      <c r="AA216" s="54" t="s">
        <v>883</v>
      </c>
      <c r="AB216" s="303"/>
      <c r="AC216" s="104" t="s">
        <v>191</v>
      </c>
      <c r="AD216" s="360" t="s">
        <v>192</v>
      </c>
      <c r="AE216" s="360">
        <v>605514.0</v>
      </c>
      <c r="AF216" s="360">
        <v>606471.0</v>
      </c>
      <c r="AG216" s="1783">
        <v>0.5</v>
      </c>
      <c r="AH216" s="1783">
        <v>0.4</v>
      </c>
      <c r="AI216" s="1783">
        <v>0.1</v>
      </c>
      <c r="AJ216" s="360" t="s">
        <v>96</v>
      </c>
      <c r="AK216" s="1869">
        <v>1.661980493E9</v>
      </c>
      <c r="AL216" s="1831">
        <v>45408.0</v>
      </c>
      <c r="AM216" s="1831">
        <v>45409.0</v>
      </c>
      <c r="AN216" s="1777">
        <f t="shared" si="392"/>
        <v>1</v>
      </c>
      <c r="AO216" s="1778" t="str">
        <f t="shared" ref="AO216:AP216" si="412">INT(AM216-AL216)&amp;" hari "&amp;HOUR(MOD(AM216-AL216,1))&amp;" jam "&amp;MINUTE(MOD(AM216-AL216,1))&amp;" menit "&amp;SECOND(MOD(AM216-AL216,1))</f>
        <v>1 hari 0 jam 0 menit 0</v>
      </c>
      <c r="AP216" s="1778" t="str">
        <f t="shared" si="412"/>
        <v>-45408 hari 0 jam 0 menit 0</v>
      </c>
      <c r="AQ216" s="247" t="s">
        <v>2631</v>
      </c>
      <c r="AR216" s="303"/>
      <c r="AS216" s="303"/>
      <c r="AT216" s="303"/>
      <c r="AU216" s="303">
        <v>48000.0</v>
      </c>
      <c r="AV216" s="54" t="s">
        <v>194</v>
      </c>
      <c r="AW216" s="303">
        <v>3.0E7</v>
      </c>
      <c r="AX216" s="1774">
        <v>7200.0</v>
      </c>
      <c r="AY216" s="1779">
        <f t="shared" si="394"/>
        <v>2168.807</v>
      </c>
      <c r="AZ216" s="104"/>
      <c r="BA216" s="1780">
        <v>45401.0</v>
      </c>
      <c r="BB216" s="1780">
        <v>45401.78472222222</v>
      </c>
      <c r="BC216" s="1780">
        <v>45408.40972222222</v>
      </c>
      <c r="BD216" s="1780">
        <v>45408.85763888889</v>
      </c>
      <c r="BE216" s="1780">
        <v>45409.180555555555</v>
      </c>
      <c r="BF216" s="1645">
        <f t="shared" si="395"/>
        <v>7.395833333</v>
      </c>
      <c r="BG216" s="1642" t="str">
        <f t="shared" si="396"/>
        <v>7 hari 9 jam 30 menit 0</v>
      </c>
      <c r="BH216" s="1780">
        <v>45409.441666666666</v>
      </c>
      <c r="BI216" s="1642"/>
      <c r="BJ216" s="1642"/>
      <c r="BK216" s="1645">
        <f t="shared" si="405"/>
        <v>7.656944444</v>
      </c>
      <c r="BL216" s="1642" t="str">
        <f t="shared" si="406"/>
        <v>7 hari 15 jam 46 menit 0</v>
      </c>
      <c r="BM216" s="1644">
        <v>45409.854166666664</v>
      </c>
      <c r="BN216" s="1644">
        <v>45410.0625</v>
      </c>
      <c r="BO216" s="1644">
        <v>45410.0625</v>
      </c>
      <c r="BP216" s="1644">
        <v>45410.583333333336</v>
      </c>
      <c r="BQ216" s="1645">
        <f t="shared" si="399"/>
        <v>0.7291666667</v>
      </c>
      <c r="BR216" s="1642" t="str">
        <f t="shared" si="400"/>
        <v>0 hari 17 jam 30 menit 0</v>
      </c>
      <c r="BS216" s="1645">
        <f t="shared" si="401"/>
        <v>8.386111111</v>
      </c>
      <c r="BT216" s="1642" t="str">
        <f t="shared" si="402"/>
        <v>8 hari 9 jam 16 menit 0</v>
      </c>
      <c r="BU216" s="105" t="s">
        <v>96</v>
      </c>
      <c r="BV216" s="105"/>
      <c r="BW216" s="105" t="s">
        <v>96</v>
      </c>
      <c r="BX216" s="105"/>
      <c r="BY216" s="1785" t="s">
        <v>359</v>
      </c>
      <c r="BZ216" s="1785"/>
      <c r="CA216" s="1785"/>
      <c r="CB216" s="1785"/>
      <c r="CC216" s="105"/>
      <c r="CD216" s="105"/>
      <c r="CE216" s="255"/>
      <c r="CF216" s="105" t="s">
        <v>1224</v>
      </c>
      <c r="CG216" s="105"/>
      <c r="CH216" s="105"/>
      <c r="CI216" s="105"/>
      <c r="CJ216" s="105"/>
      <c r="CK216" s="105"/>
      <c r="CL216" s="105"/>
      <c r="CM216" s="105"/>
      <c r="CN216" s="105"/>
      <c r="CO216" s="105"/>
      <c r="CP216" s="105"/>
      <c r="CQ216" s="105"/>
      <c r="CR216" s="105"/>
      <c r="CS216" s="105"/>
      <c r="CT216" s="105"/>
      <c r="CU216" s="105"/>
      <c r="CV216" s="105"/>
      <c r="CW216" s="105"/>
      <c r="CX216" s="104"/>
      <c r="CY216" s="104"/>
      <c r="CZ216" s="104"/>
      <c r="DA216" s="104"/>
      <c r="DB216" s="104"/>
      <c r="DC216" s="104"/>
      <c r="DD216" s="104"/>
      <c r="DE216" s="104"/>
      <c r="DF216" s="104"/>
      <c r="DG216" s="104"/>
      <c r="DH216" s="104"/>
      <c r="DI216" s="104"/>
      <c r="DJ216" s="104"/>
      <c r="DK216" s="104"/>
      <c r="DL216" s="104"/>
      <c r="DM216" s="104"/>
      <c r="DN216" s="104"/>
      <c r="DO216" s="104"/>
      <c r="DP216" s="104"/>
      <c r="DQ216" s="104"/>
      <c r="DR216" s="104"/>
      <c r="DS216" s="104"/>
      <c r="DT216" s="104"/>
      <c r="DU216" s="104"/>
      <c r="DV216" s="104"/>
      <c r="DW216" s="104"/>
      <c r="DX216" s="104"/>
      <c r="DY216" s="104"/>
      <c r="DZ216" s="104"/>
      <c r="EA216" s="104"/>
      <c r="EB216" s="104"/>
      <c r="EC216" s="104"/>
      <c r="ED216" s="104"/>
      <c r="EE216" s="104"/>
      <c r="EF216" s="104"/>
      <c r="EG216" s="104"/>
      <c r="EH216" s="104"/>
      <c r="EI216" s="104"/>
      <c r="EJ216" s="104"/>
      <c r="EK216" s="104"/>
      <c r="EL216" s="104"/>
      <c r="EM216" s="104"/>
      <c r="EN216" s="104"/>
      <c r="EO216" s="104"/>
      <c r="EP216" s="104"/>
      <c r="EQ216" s="104"/>
      <c r="ER216" s="104"/>
      <c r="ES216" s="104"/>
      <c r="ET216" s="104"/>
      <c r="EU216" s="104"/>
      <c r="EV216" s="104"/>
      <c r="EW216" s="104"/>
      <c r="EX216" s="104"/>
      <c r="EY216" s="104"/>
      <c r="EZ216" s="104"/>
      <c r="FA216" s="104"/>
      <c r="FB216" s="104"/>
      <c r="FC216" s="104"/>
      <c r="FD216" s="104"/>
      <c r="FE216" s="104"/>
      <c r="FF216" s="104"/>
      <c r="FG216" s="104"/>
      <c r="FH216" s="104"/>
      <c r="FI216" s="104"/>
      <c r="FJ216" s="104"/>
      <c r="FK216" s="104"/>
      <c r="FL216" s="104"/>
      <c r="FM216" s="104"/>
      <c r="FN216" s="104"/>
      <c r="FO216" s="104"/>
      <c r="FP216" s="104"/>
      <c r="FQ216" s="104"/>
      <c r="FR216" s="104"/>
      <c r="FS216" s="104"/>
      <c r="FT216" s="104"/>
      <c r="FU216" s="104"/>
      <c r="FV216" s="104"/>
      <c r="FW216" s="104"/>
      <c r="FX216" s="104"/>
      <c r="FY216" s="104"/>
      <c r="FZ216" s="104"/>
      <c r="GA216" s="104"/>
      <c r="GB216" s="104"/>
      <c r="GC216" s="104"/>
      <c r="GD216" s="104"/>
    </row>
    <row r="217" ht="15.75" hidden="1" customHeight="1">
      <c r="A217" s="1466"/>
      <c r="B217" s="1466"/>
      <c r="C217" s="1452"/>
      <c r="D217" s="1460"/>
      <c r="E217" s="1460"/>
      <c r="F217" s="1460"/>
      <c r="G217" s="1460"/>
      <c r="H217" s="1460"/>
      <c r="I217" s="1460"/>
      <c r="J217" s="1797" t="s">
        <v>111</v>
      </c>
      <c r="K217" s="1834">
        <f t="shared" ref="K217:L217" si="413">SUM(K208:K216)</f>
        <v>54999</v>
      </c>
      <c r="L217" s="1799">
        <f t="shared" si="413"/>
        <v>55191.502</v>
      </c>
      <c r="M217" s="1460"/>
      <c r="N217" s="1460"/>
      <c r="O217" s="1466"/>
      <c r="P217" s="1460"/>
      <c r="Q217" s="1460"/>
      <c r="R217" s="1460"/>
      <c r="S217" s="1466"/>
      <c r="T217" s="1466"/>
      <c r="U217" s="1466"/>
      <c r="V217" s="1466"/>
      <c r="W217" s="1452"/>
      <c r="X217" s="1466"/>
      <c r="Y217" s="1466"/>
      <c r="Z217" s="1452"/>
      <c r="AA217" s="1466"/>
      <c r="AB217" s="1466"/>
      <c r="AC217" s="1466"/>
      <c r="AD217" s="1466"/>
      <c r="AE217" s="1466"/>
      <c r="AF217" s="1466"/>
      <c r="AG217" s="1466"/>
      <c r="AH217" s="1466"/>
      <c r="AI217" s="1466"/>
      <c r="AJ217" s="1466"/>
      <c r="AK217" s="1801"/>
      <c r="AL217" s="1801"/>
      <c r="AM217" s="1801"/>
      <c r="AN217" s="1452"/>
      <c r="AO217" s="1466"/>
      <c r="AP217" s="1466"/>
      <c r="AQ217" s="1460"/>
      <c r="AR217" s="1467"/>
      <c r="AS217" s="1467"/>
      <c r="AT217" s="1467"/>
      <c r="AU217" s="1467"/>
      <c r="AV217" s="1468"/>
      <c r="AW217" s="1467"/>
      <c r="AX217" s="1834">
        <f>SUM(AX208:AX216)</f>
        <v>54100</v>
      </c>
      <c r="AY217" s="1496"/>
      <c r="AZ217" s="1467"/>
      <c r="BA217" s="1467"/>
      <c r="BB217" s="1780"/>
      <c r="BC217" s="1780"/>
      <c r="BD217" s="1780"/>
      <c r="BE217" s="1780"/>
      <c r="BF217" s="1803"/>
      <c r="BG217" s="1469"/>
      <c r="BH217" s="1780"/>
      <c r="BI217" s="1804"/>
      <c r="BJ217" s="1804"/>
      <c r="BK217" s="1469"/>
      <c r="BL217" s="1804"/>
      <c r="BM217" s="1469"/>
      <c r="BN217" s="1469"/>
      <c r="BO217" s="1469"/>
      <c r="BP217" s="1469"/>
      <c r="BQ217" s="1469"/>
      <c r="BR217" s="1469"/>
      <c r="BS217" s="1469"/>
      <c r="BT217" s="1469"/>
      <c r="BU217" s="1467"/>
      <c r="BV217" s="1467"/>
      <c r="BW217" s="1467"/>
      <c r="BX217" s="1467"/>
      <c r="BY217" s="1467"/>
      <c r="BZ217" s="1467"/>
      <c r="CA217" s="1467"/>
      <c r="CB217" s="1467"/>
      <c r="CC217" s="1466"/>
      <c r="CD217" s="1466"/>
      <c r="CE217" s="1466"/>
      <c r="CF217" s="1466"/>
      <c r="CG217" s="1466"/>
      <c r="CH217" s="1466"/>
      <c r="CI217" s="1466"/>
      <c r="CJ217" s="1466"/>
      <c r="CK217" s="1466"/>
      <c r="CL217" s="1466"/>
      <c r="CM217" s="1466"/>
      <c r="CN217" s="1466"/>
      <c r="CO217" s="1466"/>
      <c r="CP217" s="1466"/>
      <c r="CQ217" s="1466"/>
      <c r="CR217" s="1466"/>
      <c r="CS217" s="1466"/>
      <c r="CT217" s="1466"/>
      <c r="CU217" s="1466"/>
      <c r="CV217" s="1466"/>
      <c r="CW217" s="1466"/>
      <c r="CX217" s="1466"/>
      <c r="CY217" s="1466"/>
      <c r="CZ217" s="1466"/>
      <c r="DA217" s="1588"/>
      <c r="DB217" s="1588"/>
      <c r="DC217" s="1588"/>
      <c r="DD217" s="1588"/>
      <c r="DE217" s="1588"/>
      <c r="DF217" s="1588"/>
      <c r="DG217" s="1588"/>
      <c r="DH217" s="1588"/>
      <c r="DI217" s="1588"/>
      <c r="DJ217" s="1588"/>
      <c r="DK217" s="1588"/>
      <c r="DL217" s="1588"/>
      <c r="DM217" s="1588"/>
      <c r="DN217" s="1588"/>
      <c r="DO217" s="1588"/>
      <c r="DP217" s="1588"/>
      <c r="DQ217" s="1588"/>
      <c r="DR217" s="1588"/>
      <c r="DS217" s="1588"/>
      <c r="DT217" s="1588"/>
      <c r="DU217" s="1588"/>
      <c r="DV217" s="1588"/>
      <c r="DW217" s="1588"/>
      <c r="DX217" s="1588"/>
      <c r="DY217" s="1588"/>
      <c r="DZ217" s="1588"/>
      <c r="EA217" s="1588"/>
      <c r="EB217" s="1588"/>
      <c r="EC217" s="1588"/>
      <c r="ED217" s="1588"/>
      <c r="EE217" s="1588"/>
      <c r="EF217" s="1588"/>
      <c r="EG217" s="1588"/>
      <c r="EH217" s="1588"/>
      <c r="EI217" s="1588"/>
      <c r="EJ217" s="1588"/>
      <c r="EK217" s="1588"/>
      <c r="EL217" s="1588"/>
      <c r="EM217" s="1588"/>
      <c r="EN217" s="1588"/>
      <c r="EO217" s="1588"/>
      <c r="EP217" s="1588"/>
      <c r="EQ217" s="1588"/>
      <c r="ER217" s="1588"/>
      <c r="ES217" s="1588"/>
      <c r="ET217" s="1588"/>
      <c r="EU217" s="1588"/>
      <c r="EV217" s="1588"/>
      <c r="EW217" s="1588"/>
      <c r="EX217" s="1588"/>
      <c r="EY217" s="1588"/>
      <c r="EZ217" s="1588"/>
      <c r="FA217" s="1588"/>
      <c r="FB217" s="1588"/>
      <c r="FC217" s="1588"/>
      <c r="FD217" s="1588"/>
      <c r="FE217" s="1588"/>
      <c r="FF217" s="1588"/>
      <c r="FG217" s="1588"/>
      <c r="FH217" s="1588"/>
      <c r="FI217" s="1588"/>
      <c r="FJ217" s="1588"/>
      <c r="FK217" s="1588"/>
      <c r="FL217" s="1588"/>
      <c r="FM217" s="1588"/>
      <c r="FN217" s="1588"/>
      <c r="FO217" s="1588"/>
      <c r="FP217" s="1588"/>
      <c r="FQ217" s="1588"/>
      <c r="FR217" s="1588"/>
      <c r="FS217" s="1588"/>
      <c r="FT217" s="1588"/>
      <c r="FU217" s="1588"/>
      <c r="FV217" s="1588"/>
      <c r="FW217" s="1588"/>
      <c r="FX217" s="1588"/>
      <c r="FY217" s="1588"/>
      <c r="FZ217" s="1588"/>
      <c r="GA217" s="1588"/>
      <c r="GB217" s="1588"/>
      <c r="GC217" s="1588"/>
      <c r="GD217" s="1588"/>
    </row>
    <row r="218" ht="15.75" hidden="1" customHeight="1">
      <c r="A218" s="101">
        <v>1.0</v>
      </c>
      <c r="B218" s="101" t="s">
        <v>2443</v>
      </c>
      <c r="C218" s="101" t="s">
        <v>13</v>
      </c>
      <c r="D218" s="1396" t="s">
        <v>2658</v>
      </c>
      <c r="E218" s="103" t="s">
        <v>3007</v>
      </c>
      <c r="F218" s="1396" t="s">
        <v>28</v>
      </c>
      <c r="G218" s="1396" t="s">
        <v>2608</v>
      </c>
      <c r="H218" s="1396" t="s">
        <v>28</v>
      </c>
      <c r="I218" s="103" t="s">
        <v>2659</v>
      </c>
      <c r="J218" s="1402" t="s">
        <v>2660</v>
      </c>
      <c r="K218" s="1882">
        <v>7500.0</v>
      </c>
      <c r="L218" s="1819">
        <v>7579.542</v>
      </c>
      <c r="M218" s="1396" t="s">
        <v>1815</v>
      </c>
      <c r="N218" s="1642" t="s">
        <v>1755</v>
      </c>
      <c r="O218" s="101"/>
      <c r="P218" s="1883">
        <v>45416.0</v>
      </c>
      <c r="Q218" s="1396" t="s">
        <v>602</v>
      </c>
      <c r="R218" s="1396" t="s">
        <v>2661</v>
      </c>
      <c r="S218" s="100"/>
      <c r="T218" s="100" t="s">
        <v>2877</v>
      </c>
      <c r="U218" s="101" t="s">
        <v>883</v>
      </c>
      <c r="V218" s="100"/>
      <c r="W218" s="101" t="s">
        <v>884</v>
      </c>
      <c r="X218" s="100"/>
      <c r="Y218" s="100"/>
      <c r="Z218" s="101"/>
      <c r="AA218" s="1405"/>
      <c r="AB218" s="1405"/>
      <c r="AC218" s="100" t="s">
        <v>191</v>
      </c>
      <c r="AD218" s="360" t="s">
        <v>192</v>
      </c>
      <c r="AE218" s="1404">
        <v>835000.0</v>
      </c>
      <c r="AF218" s="1404">
        <v>835000.0</v>
      </c>
      <c r="AG218" s="1404" t="s">
        <v>2878</v>
      </c>
      <c r="AH218" s="1866">
        <v>0.9</v>
      </c>
      <c r="AI218" s="1866">
        <v>0.1</v>
      </c>
      <c r="AJ218" s="360" t="s">
        <v>96</v>
      </c>
      <c r="AK218" s="1867">
        <v>1.0E9</v>
      </c>
      <c r="AL218" s="1830">
        <v>45415.0</v>
      </c>
      <c r="AM218" s="1830">
        <v>45416.0</v>
      </c>
      <c r="AN218" s="1777">
        <f t="shared" ref="AN218:AN224" si="415">IF(AM218-AL218&lt;0,0,AM218-AL218)</f>
        <v>1</v>
      </c>
      <c r="AO218" s="1778" t="str">
        <f t="shared" ref="AO218:AP218" si="414">INT(AM218-AL218)&amp;" hari "&amp;HOUR(MOD(AM218-AL218,1))&amp;" jam "&amp;MINUTE(MOD(AM218-AL218,1))&amp;" menit "&amp;SECOND(MOD(AM218-AL218,1))</f>
        <v>1 hari 0 jam 0 menit 0</v>
      </c>
      <c r="AP218" s="1778" t="str">
        <f t="shared" si="414"/>
        <v>-45415 hari 0 jam 0 menit 0</v>
      </c>
      <c r="AQ218" s="1396" t="s">
        <v>2662</v>
      </c>
      <c r="AR218" s="1405"/>
      <c r="AS218" s="1405"/>
      <c r="AT218" s="1405"/>
      <c r="AU218" s="1405">
        <v>140135.0</v>
      </c>
      <c r="AV218" s="101" t="s">
        <v>194</v>
      </c>
      <c r="AW218" s="1405">
        <v>3.0E7</v>
      </c>
      <c r="AX218" s="1819">
        <v>7500.0</v>
      </c>
      <c r="AY218" s="1795">
        <f t="shared" ref="AY218:AY224" si="417">AX218-L218</f>
        <v>-79.542</v>
      </c>
      <c r="AZ218" s="100"/>
      <c r="BA218" s="1780">
        <v>45411.0</v>
      </c>
      <c r="BB218" s="1780">
        <v>45413.041666666664</v>
      </c>
      <c r="BC218" s="1780">
        <v>45413.520833333336</v>
      </c>
      <c r="BD218" s="1780">
        <v>45413.65972222222</v>
      </c>
      <c r="BE218" s="1780">
        <v>45416.65625</v>
      </c>
      <c r="BF218" s="1645">
        <f t="shared" ref="BF218:BF224" si="418">BE218-BB218</f>
        <v>3.614583333</v>
      </c>
      <c r="BG218" s="1642" t="str">
        <f t="shared" ref="BG218:BG224" si="419">INT(BE218-BB218)&amp;" hari "&amp;HOUR(MOD(BE218-BB218,1))&amp;" jam "&amp;MINUTE(MOD(BE218-BB218,1))&amp;" menit "&amp;SECOND(MOD(BE218-BB218,1))</f>
        <v>3 hari 14 jam 45 menit 0</v>
      </c>
      <c r="BH218" s="1780">
        <v>45416.9</v>
      </c>
      <c r="BI218" s="1642"/>
      <c r="BJ218" s="1642"/>
      <c r="BK218" s="1645">
        <f t="shared" ref="BK218:BK224" si="420">BH218-BB218</f>
        <v>3.858333333</v>
      </c>
      <c r="BL218" s="1642" t="str">
        <f t="shared" ref="BL218:BL224" si="421">INT(BH218-BB218)&amp;" hari "&amp;HOUR(MOD(BH218-BB218,1))&amp;" jam "&amp;MINUTE(MOD(BH218-BB218,1))&amp;" menit "&amp;SECOND(MOD(BH218-BB218,1))</f>
        <v>3 hari 20 jam 36 menit 0</v>
      </c>
      <c r="BM218" s="1814">
        <v>45421.01736111111</v>
      </c>
      <c r="BN218" s="1644">
        <v>45422.302083333336</v>
      </c>
      <c r="BO218" s="1644">
        <v>45422.302083333336</v>
      </c>
      <c r="BP218" s="1644">
        <v>45422.875</v>
      </c>
      <c r="BQ218" s="1645">
        <f t="shared" ref="BQ218:BQ224" si="422">BP218-BM218</f>
        <v>1.857638889</v>
      </c>
      <c r="BR218" s="1642" t="str">
        <f t="shared" ref="BR218:BR224" si="423">INT(BP218-BM218)&amp;" hari "&amp;HOUR(MOD(BP218-BM218,1))&amp;" jam "&amp;MINUTE(MOD(BP218-BM218,1))&amp;" menit "&amp;SECOND(MOD(BP218-BM218,1))</f>
        <v>1 hari 20 jam 35 menit 0</v>
      </c>
      <c r="BS218" s="1645">
        <f t="shared" ref="BS218:BS224" si="424">BK218+BQ218</f>
        <v>5.715972222</v>
      </c>
      <c r="BT218" s="1642" t="str">
        <f t="shared" ref="BT218:BT224" si="425">INT(BS218)&amp;" hari "&amp;HOUR(MOD(BS218,1))&amp;" jam "&amp;MINUTE(MOD(BS218,1))&amp;" menit "&amp;SECOND(MOD(BS218,1))</f>
        <v>5 hari 17 jam 11 menit 0</v>
      </c>
      <c r="BU218" s="103" t="s">
        <v>96</v>
      </c>
      <c r="BV218" s="103"/>
      <c r="BW218" s="103" t="s">
        <v>96</v>
      </c>
      <c r="BX218" s="103"/>
      <c r="BY218" s="1796" t="s">
        <v>359</v>
      </c>
      <c r="BZ218" s="1796"/>
      <c r="CA218" s="1796"/>
      <c r="CB218" s="1796"/>
      <c r="CC218" s="103"/>
      <c r="CD218" s="103"/>
      <c r="CE218" s="1529"/>
      <c r="CF218" s="103" t="s">
        <v>1224</v>
      </c>
      <c r="CG218" s="103"/>
      <c r="CH218" s="103"/>
      <c r="CI218" s="103"/>
      <c r="CJ218" s="103"/>
      <c r="CK218" s="103"/>
      <c r="CL218" s="103"/>
      <c r="CM218" s="103"/>
      <c r="CN218" s="103"/>
      <c r="CO218" s="103"/>
      <c r="CP218" s="103"/>
      <c r="CQ218" s="103"/>
      <c r="CR218" s="103"/>
      <c r="CS218" s="103"/>
      <c r="CT218" s="103"/>
      <c r="CU218" s="103"/>
      <c r="CV218" s="103"/>
      <c r="CW218" s="103"/>
      <c r="CX218" s="100"/>
      <c r="CY218" s="100"/>
      <c r="CZ218" s="100"/>
      <c r="DA218" s="1588"/>
      <c r="DB218" s="1588"/>
      <c r="DC218" s="1588"/>
      <c r="DD218" s="1588"/>
      <c r="DE218" s="1588"/>
      <c r="DF218" s="1588"/>
      <c r="DG218" s="1588"/>
      <c r="DH218" s="1588"/>
      <c r="DI218" s="1588"/>
      <c r="DJ218" s="1588"/>
      <c r="DK218" s="1588"/>
      <c r="DL218" s="1588"/>
      <c r="DM218" s="1588"/>
      <c r="DN218" s="1588"/>
      <c r="DO218" s="1588"/>
      <c r="DP218" s="1588"/>
      <c r="DQ218" s="1588"/>
      <c r="DR218" s="1588"/>
      <c r="DS218" s="1588"/>
      <c r="DT218" s="1588"/>
      <c r="DU218" s="1588"/>
      <c r="DV218" s="1588"/>
      <c r="DW218" s="1588"/>
      <c r="DX218" s="1588"/>
      <c r="DY218" s="1588"/>
      <c r="DZ218" s="1588"/>
      <c r="EA218" s="1588"/>
      <c r="EB218" s="1588"/>
      <c r="EC218" s="1588"/>
      <c r="ED218" s="1588"/>
      <c r="EE218" s="1588"/>
      <c r="EF218" s="1588"/>
      <c r="EG218" s="1588"/>
      <c r="EH218" s="1588"/>
      <c r="EI218" s="1588"/>
      <c r="EJ218" s="1588"/>
      <c r="EK218" s="1588"/>
      <c r="EL218" s="1588"/>
      <c r="EM218" s="1588"/>
      <c r="EN218" s="1588"/>
      <c r="EO218" s="1588"/>
      <c r="EP218" s="1588"/>
      <c r="EQ218" s="1588"/>
      <c r="ER218" s="1588"/>
      <c r="ES218" s="1588"/>
      <c r="ET218" s="1588"/>
      <c r="EU218" s="1588"/>
      <c r="EV218" s="1588"/>
      <c r="EW218" s="1588"/>
      <c r="EX218" s="1588"/>
      <c r="EY218" s="1588"/>
      <c r="EZ218" s="1588"/>
      <c r="FA218" s="1588"/>
      <c r="FB218" s="1588"/>
      <c r="FC218" s="1588"/>
      <c r="FD218" s="1588"/>
      <c r="FE218" s="1588"/>
      <c r="FF218" s="1588"/>
      <c r="FG218" s="1588"/>
      <c r="FH218" s="1588"/>
      <c r="FI218" s="1588"/>
      <c r="FJ218" s="1588"/>
      <c r="FK218" s="1588"/>
      <c r="FL218" s="1588"/>
      <c r="FM218" s="1588"/>
      <c r="FN218" s="1588"/>
      <c r="FO218" s="1588"/>
      <c r="FP218" s="1588"/>
      <c r="FQ218" s="1588"/>
      <c r="FR218" s="1588"/>
      <c r="FS218" s="1588"/>
      <c r="FT218" s="1588"/>
      <c r="FU218" s="1588"/>
      <c r="FV218" s="1588"/>
      <c r="FW218" s="1588"/>
      <c r="FX218" s="1588"/>
      <c r="FY218" s="1588"/>
      <c r="FZ218" s="1588"/>
      <c r="GA218" s="1588"/>
      <c r="GB218" s="1588"/>
      <c r="GC218" s="1588"/>
      <c r="GD218" s="1588"/>
    </row>
    <row r="219" ht="15.75" hidden="1" customHeight="1">
      <c r="A219" s="101">
        <v>2.0</v>
      </c>
      <c r="B219" s="101" t="s">
        <v>2443</v>
      </c>
      <c r="C219" s="101" t="s">
        <v>13</v>
      </c>
      <c r="D219" s="1396" t="s">
        <v>2658</v>
      </c>
      <c r="E219" s="103" t="s">
        <v>3007</v>
      </c>
      <c r="F219" s="1396" t="s">
        <v>28</v>
      </c>
      <c r="G219" s="1396" t="s">
        <v>2608</v>
      </c>
      <c r="H219" s="1396" t="s">
        <v>28</v>
      </c>
      <c r="I219" s="103" t="s">
        <v>1555</v>
      </c>
      <c r="J219" s="1402" t="s">
        <v>2663</v>
      </c>
      <c r="K219" s="1882">
        <v>7500.0</v>
      </c>
      <c r="L219" s="1819">
        <v>7150.377</v>
      </c>
      <c r="M219" s="1396" t="s">
        <v>1815</v>
      </c>
      <c r="N219" s="1642" t="s">
        <v>1755</v>
      </c>
      <c r="O219" s="101"/>
      <c r="P219" s="1884">
        <v>45426.0</v>
      </c>
      <c r="Q219" s="1396" t="s">
        <v>602</v>
      </c>
      <c r="R219" s="1396" t="s">
        <v>2661</v>
      </c>
      <c r="S219" s="100"/>
      <c r="T219" s="100" t="s">
        <v>2877</v>
      </c>
      <c r="U219" s="101" t="s">
        <v>883</v>
      </c>
      <c r="V219" s="100"/>
      <c r="W219" s="101" t="s">
        <v>884</v>
      </c>
      <c r="X219" s="100"/>
      <c r="Y219" s="1405"/>
      <c r="Z219" s="1410"/>
      <c r="AA219" s="1405"/>
      <c r="AB219" s="1405"/>
      <c r="AC219" s="100" t="s">
        <v>191</v>
      </c>
      <c r="AD219" s="360" t="s">
        <v>192</v>
      </c>
      <c r="AE219" s="1404">
        <v>835000.0</v>
      </c>
      <c r="AF219" s="1404">
        <v>835000.0</v>
      </c>
      <c r="AG219" s="1404" t="s">
        <v>2878</v>
      </c>
      <c r="AH219" s="1866">
        <v>0.9</v>
      </c>
      <c r="AI219" s="1866">
        <v>0.1</v>
      </c>
      <c r="AJ219" s="360" t="s">
        <v>96</v>
      </c>
      <c r="AK219" s="1867">
        <v>1.0E9</v>
      </c>
      <c r="AL219" s="1830">
        <v>45419.0</v>
      </c>
      <c r="AM219" s="1832">
        <v>45426.0</v>
      </c>
      <c r="AN219" s="1777">
        <f t="shared" si="415"/>
        <v>7</v>
      </c>
      <c r="AO219" s="1778" t="str">
        <f t="shared" ref="AO219:AP219" si="416">INT(AM219-AL219)&amp;" hari "&amp;HOUR(MOD(AM219-AL219,1))&amp;" jam "&amp;MINUTE(MOD(AM219-AL219,1))&amp;" menit "&amp;SECOND(MOD(AM219-AL219,1))</f>
        <v>7 hari 0 jam 0 menit 0</v>
      </c>
      <c r="AP219" s="1778" t="str">
        <f t="shared" si="416"/>
        <v>-45419 hari 0 jam 0 menit 0</v>
      </c>
      <c r="AQ219" s="1396" t="s">
        <v>2662</v>
      </c>
      <c r="AR219" s="1405"/>
      <c r="AS219" s="1405"/>
      <c r="AT219" s="1405"/>
      <c r="AU219" s="1405">
        <v>140135.0</v>
      </c>
      <c r="AV219" s="101" t="s">
        <v>194</v>
      </c>
      <c r="AW219" s="1405">
        <v>3.0E7</v>
      </c>
      <c r="AX219" s="1819">
        <v>7300.0</v>
      </c>
      <c r="AY219" s="1795">
        <f t="shared" si="417"/>
        <v>149.623</v>
      </c>
      <c r="AZ219" s="100"/>
      <c r="BA219" s="1780">
        <v>45417.0</v>
      </c>
      <c r="BB219" s="1780">
        <v>45420.864583333336</v>
      </c>
      <c r="BC219" s="1780">
        <v>45420.875</v>
      </c>
      <c r="BD219" s="1780">
        <v>45421.54513888889</v>
      </c>
      <c r="BE219" s="1780">
        <v>45426.791666666664</v>
      </c>
      <c r="BF219" s="1645">
        <f t="shared" si="418"/>
        <v>5.927083333</v>
      </c>
      <c r="BG219" s="1642" t="str">
        <f t="shared" si="419"/>
        <v>5 hari 22 jam 15 menit 0</v>
      </c>
      <c r="BH219" s="1780">
        <v>45427.65</v>
      </c>
      <c r="BI219" s="1642"/>
      <c r="BJ219" s="1642"/>
      <c r="BK219" s="1645">
        <f t="shared" si="420"/>
        <v>6.785416667</v>
      </c>
      <c r="BL219" s="1642" t="str">
        <f t="shared" si="421"/>
        <v>6 hari 18 jam 51 menit 0</v>
      </c>
      <c r="BM219" s="1644">
        <v>45430.864583333336</v>
      </c>
      <c r="BN219" s="1644">
        <v>45430.864583333336</v>
      </c>
      <c r="BO219" s="1644">
        <v>45430.96875</v>
      </c>
      <c r="BP219" s="1644">
        <v>45431.479166666664</v>
      </c>
      <c r="BQ219" s="1645">
        <f t="shared" si="422"/>
        <v>0.6145833333</v>
      </c>
      <c r="BR219" s="1642" t="str">
        <f t="shared" si="423"/>
        <v>0 hari 14 jam 45 menit 0</v>
      </c>
      <c r="BS219" s="1645">
        <f t="shared" si="424"/>
        <v>7.4</v>
      </c>
      <c r="BT219" s="1642" t="str">
        <f t="shared" si="425"/>
        <v>7 hari 9 jam 36 menit 0</v>
      </c>
      <c r="BU219" s="103" t="s">
        <v>96</v>
      </c>
      <c r="BV219" s="103"/>
      <c r="BW219" s="103" t="s">
        <v>96</v>
      </c>
      <c r="BX219" s="103"/>
      <c r="BY219" s="1796" t="s">
        <v>359</v>
      </c>
      <c r="BZ219" s="1796"/>
      <c r="CA219" s="1796"/>
      <c r="CB219" s="1796"/>
      <c r="CC219" s="103"/>
      <c r="CD219" s="103"/>
      <c r="CE219" s="1529"/>
      <c r="CF219" s="103" t="s">
        <v>1224</v>
      </c>
      <c r="CG219" s="103"/>
      <c r="CH219" s="103"/>
      <c r="CI219" s="103"/>
      <c r="CJ219" s="103"/>
      <c r="CK219" s="103"/>
      <c r="CL219" s="103"/>
      <c r="CM219" s="103"/>
      <c r="CN219" s="103"/>
      <c r="CO219" s="103"/>
      <c r="CP219" s="103"/>
      <c r="CQ219" s="103"/>
      <c r="CR219" s="103"/>
      <c r="CS219" s="103"/>
      <c r="CT219" s="103"/>
      <c r="CU219" s="103"/>
      <c r="CV219" s="103"/>
      <c r="CW219" s="103"/>
      <c r="CX219" s="100"/>
      <c r="CY219" s="100"/>
      <c r="CZ219" s="100"/>
      <c r="DA219" s="1588"/>
      <c r="DB219" s="1588"/>
      <c r="DC219" s="1588"/>
      <c r="DD219" s="1588"/>
      <c r="DE219" s="1588"/>
      <c r="DF219" s="1588"/>
      <c r="DG219" s="1588"/>
      <c r="DH219" s="1588"/>
      <c r="DI219" s="1588"/>
      <c r="DJ219" s="1588"/>
      <c r="DK219" s="1588"/>
      <c r="DL219" s="1588"/>
      <c r="DM219" s="1588"/>
      <c r="DN219" s="1588"/>
      <c r="DO219" s="1588"/>
      <c r="DP219" s="1588"/>
      <c r="DQ219" s="1588"/>
      <c r="DR219" s="1588"/>
      <c r="DS219" s="1588"/>
      <c r="DT219" s="1588"/>
      <c r="DU219" s="1588"/>
      <c r="DV219" s="1588"/>
      <c r="DW219" s="1588"/>
      <c r="DX219" s="1588"/>
      <c r="DY219" s="1588"/>
      <c r="DZ219" s="1588"/>
      <c r="EA219" s="1588"/>
      <c r="EB219" s="1588"/>
      <c r="EC219" s="1588"/>
      <c r="ED219" s="1588"/>
      <c r="EE219" s="1588"/>
      <c r="EF219" s="1588"/>
      <c r="EG219" s="1588"/>
      <c r="EH219" s="1588"/>
      <c r="EI219" s="1588"/>
      <c r="EJ219" s="1588"/>
      <c r="EK219" s="1588"/>
      <c r="EL219" s="1588"/>
      <c r="EM219" s="1588"/>
      <c r="EN219" s="1588"/>
      <c r="EO219" s="1588"/>
      <c r="EP219" s="1588"/>
      <c r="EQ219" s="1588"/>
      <c r="ER219" s="1588"/>
      <c r="ES219" s="1588"/>
      <c r="ET219" s="1588"/>
      <c r="EU219" s="1588"/>
      <c r="EV219" s="1588"/>
      <c r="EW219" s="1588"/>
      <c r="EX219" s="1588"/>
      <c r="EY219" s="1588"/>
      <c r="EZ219" s="1588"/>
      <c r="FA219" s="1588"/>
      <c r="FB219" s="1588"/>
      <c r="FC219" s="1588"/>
      <c r="FD219" s="1588"/>
      <c r="FE219" s="1588"/>
      <c r="FF219" s="1588"/>
      <c r="FG219" s="1588"/>
      <c r="FH219" s="1588"/>
      <c r="FI219" s="1588"/>
      <c r="FJ219" s="1588"/>
      <c r="FK219" s="1588"/>
      <c r="FL219" s="1588"/>
      <c r="FM219" s="1588"/>
      <c r="FN219" s="1588"/>
      <c r="FO219" s="1588"/>
      <c r="FP219" s="1588"/>
      <c r="FQ219" s="1588"/>
      <c r="FR219" s="1588"/>
      <c r="FS219" s="1588"/>
      <c r="FT219" s="1588"/>
      <c r="FU219" s="1588"/>
      <c r="FV219" s="1588"/>
      <c r="FW219" s="1588"/>
      <c r="FX219" s="1588"/>
      <c r="FY219" s="1588"/>
      <c r="FZ219" s="1588"/>
      <c r="GA219" s="1588"/>
      <c r="GB219" s="1588"/>
      <c r="GC219" s="1588"/>
      <c r="GD219" s="1588"/>
    </row>
    <row r="220" ht="15.75" hidden="1" customHeight="1">
      <c r="A220" s="101">
        <v>3.0</v>
      </c>
      <c r="B220" s="101" t="s">
        <v>2443</v>
      </c>
      <c r="C220" s="101" t="s">
        <v>6</v>
      </c>
      <c r="D220" s="1396" t="s">
        <v>2658</v>
      </c>
      <c r="E220" s="103" t="s">
        <v>1768</v>
      </c>
      <c r="F220" s="1396" t="s">
        <v>1474</v>
      </c>
      <c r="G220" s="1396" t="s">
        <v>330</v>
      </c>
      <c r="H220" s="1396" t="s">
        <v>2664</v>
      </c>
      <c r="I220" s="103" t="s">
        <v>2665</v>
      </c>
      <c r="J220" s="1402" t="s">
        <v>2000</v>
      </c>
      <c r="K220" s="1882">
        <v>6500.0</v>
      </c>
      <c r="L220" s="1819">
        <v>6488.532</v>
      </c>
      <c r="M220" s="1396" t="s">
        <v>1815</v>
      </c>
      <c r="N220" s="1642" t="s">
        <v>1755</v>
      </c>
      <c r="O220" s="101"/>
      <c r="P220" s="1883">
        <v>45416.0</v>
      </c>
      <c r="Q220" s="1396" t="s">
        <v>602</v>
      </c>
      <c r="R220" s="1396" t="s">
        <v>1825</v>
      </c>
      <c r="S220" s="100"/>
      <c r="T220" s="100" t="s">
        <v>817</v>
      </c>
      <c r="U220" s="101" t="s">
        <v>883</v>
      </c>
      <c r="V220" s="101" t="s">
        <v>883</v>
      </c>
      <c r="W220" s="101" t="s">
        <v>884</v>
      </c>
      <c r="X220" s="1415" t="s">
        <v>142</v>
      </c>
      <c r="Y220" s="1405"/>
      <c r="Z220" s="54" t="s">
        <v>883</v>
      </c>
      <c r="AA220" s="54" t="s">
        <v>883</v>
      </c>
      <c r="AB220" s="1405"/>
      <c r="AC220" s="100" t="s">
        <v>191</v>
      </c>
      <c r="AD220" s="360" t="s">
        <v>192</v>
      </c>
      <c r="AE220" s="1404">
        <v>608727.0</v>
      </c>
      <c r="AF220" s="1404">
        <v>594790.0</v>
      </c>
      <c r="AG220" s="1783">
        <v>0.5</v>
      </c>
      <c r="AH220" s="1783">
        <v>0.4</v>
      </c>
      <c r="AI220" s="1783">
        <v>0.1</v>
      </c>
      <c r="AJ220" s="360" t="s">
        <v>96</v>
      </c>
      <c r="AK220" s="1867">
        <v>2.285846199E9</v>
      </c>
      <c r="AL220" s="1830">
        <v>45415.0</v>
      </c>
      <c r="AM220" s="1830">
        <v>45416.0</v>
      </c>
      <c r="AN220" s="1777">
        <f t="shared" si="415"/>
        <v>1</v>
      </c>
      <c r="AO220" s="1778" t="str">
        <f t="shared" ref="AO220:AP220" si="426">INT(AM220-AL220)&amp;" hari "&amp;HOUR(MOD(AM220-AL220,1))&amp;" jam "&amp;MINUTE(MOD(AM220-AL220,1))&amp;" menit "&amp;SECOND(MOD(AM220-AL220,1))</f>
        <v>1 hari 0 jam 0 menit 0</v>
      </c>
      <c r="AP220" s="1778" t="str">
        <f t="shared" si="426"/>
        <v>-45415 hari 0 jam 0 menit 0</v>
      </c>
      <c r="AQ220" s="1396" t="s">
        <v>2631</v>
      </c>
      <c r="AR220" s="1405"/>
      <c r="AS220" s="1405"/>
      <c r="AT220" s="1405"/>
      <c r="AU220" s="1405">
        <v>48000.0</v>
      </c>
      <c r="AV220" s="101" t="s">
        <v>194</v>
      </c>
      <c r="AW220" s="1405">
        <v>3.0E7</v>
      </c>
      <c r="AX220" s="1819">
        <v>7200.0</v>
      </c>
      <c r="AY220" s="1795">
        <f t="shared" si="417"/>
        <v>711.468</v>
      </c>
      <c r="AZ220" s="100"/>
      <c r="BA220" s="1780">
        <v>45413.0</v>
      </c>
      <c r="BB220" s="1780">
        <v>45414.944444444445</v>
      </c>
      <c r="BC220" s="1780">
        <v>45415.354166666664</v>
      </c>
      <c r="BD220" s="1780">
        <v>45415.958333333336</v>
      </c>
      <c r="BE220" s="1780">
        <v>45416.493055555555</v>
      </c>
      <c r="BF220" s="1645">
        <f t="shared" si="418"/>
        <v>1.548611111</v>
      </c>
      <c r="BG220" s="1642" t="str">
        <f t="shared" si="419"/>
        <v>1 hari 13 jam 10 menit 0</v>
      </c>
      <c r="BH220" s="1780">
        <v>45416.55763888889</v>
      </c>
      <c r="BI220" s="1642"/>
      <c r="BJ220" s="1642"/>
      <c r="BK220" s="1645">
        <f t="shared" si="420"/>
        <v>1.613194444</v>
      </c>
      <c r="BL220" s="1642" t="str">
        <f t="shared" si="421"/>
        <v>1 hari 14 jam 43 menit 0</v>
      </c>
      <c r="BM220" s="1814">
        <v>45418.40625</v>
      </c>
      <c r="BN220" s="1814">
        <v>45419.625</v>
      </c>
      <c r="BO220" s="1814">
        <v>45419.635416666664</v>
      </c>
      <c r="BP220" s="1814">
        <v>45420.225694444445</v>
      </c>
      <c r="BQ220" s="1645">
        <f t="shared" si="422"/>
        <v>1.819444444</v>
      </c>
      <c r="BR220" s="1642" t="str">
        <f t="shared" si="423"/>
        <v>1 hari 19 jam 40 menit 0</v>
      </c>
      <c r="BS220" s="1645">
        <f t="shared" si="424"/>
        <v>3.432638889</v>
      </c>
      <c r="BT220" s="1642" t="str">
        <f t="shared" si="425"/>
        <v>3 hari 10 jam 23 menit 0</v>
      </c>
      <c r="BU220" s="103" t="s">
        <v>96</v>
      </c>
      <c r="BV220" s="103"/>
      <c r="BW220" s="103" t="s">
        <v>96</v>
      </c>
      <c r="BX220" s="103"/>
      <c r="BY220" s="1796" t="s">
        <v>359</v>
      </c>
      <c r="BZ220" s="1796"/>
      <c r="CA220" s="1796"/>
      <c r="CB220" s="1796"/>
      <c r="CC220" s="103"/>
      <c r="CD220" s="103"/>
      <c r="CE220" s="1529"/>
      <c r="CF220" s="103" t="s">
        <v>1224</v>
      </c>
      <c r="CG220" s="103"/>
      <c r="CH220" s="103"/>
      <c r="CI220" s="103"/>
      <c r="CJ220" s="103"/>
      <c r="CK220" s="103"/>
      <c r="CL220" s="103"/>
      <c r="CM220" s="103"/>
      <c r="CN220" s="103"/>
      <c r="CO220" s="103"/>
      <c r="CP220" s="103"/>
      <c r="CQ220" s="103"/>
      <c r="CR220" s="103"/>
      <c r="CS220" s="103"/>
      <c r="CT220" s="103"/>
      <c r="CU220" s="103"/>
      <c r="CV220" s="103"/>
      <c r="CW220" s="103"/>
      <c r="CX220" s="100"/>
      <c r="CY220" s="100"/>
      <c r="CZ220" s="100"/>
      <c r="DA220" s="1588"/>
      <c r="DB220" s="1588"/>
      <c r="DC220" s="1588"/>
      <c r="DD220" s="1588"/>
      <c r="DE220" s="1588"/>
      <c r="DF220" s="1588"/>
      <c r="DG220" s="1588"/>
      <c r="DH220" s="1588"/>
      <c r="DI220" s="1588"/>
      <c r="DJ220" s="1588"/>
      <c r="DK220" s="1588"/>
      <c r="DL220" s="1588"/>
      <c r="DM220" s="1588"/>
      <c r="DN220" s="1588"/>
      <c r="DO220" s="1588"/>
      <c r="DP220" s="1588"/>
      <c r="DQ220" s="1588"/>
      <c r="DR220" s="1588"/>
      <c r="DS220" s="1588"/>
      <c r="DT220" s="1588"/>
      <c r="DU220" s="1588"/>
      <c r="DV220" s="1588"/>
      <c r="DW220" s="1588"/>
      <c r="DX220" s="1588"/>
      <c r="DY220" s="1588"/>
      <c r="DZ220" s="1588"/>
      <c r="EA220" s="1588"/>
      <c r="EB220" s="1588"/>
      <c r="EC220" s="1588"/>
      <c r="ED220" s="1588"/>
      <c r="EE220" s="1588"/>
      <c r="EF220" s="1588"/>
      <c r="EG220" s="1588"/>
      <c r="EH220" s="1588"/>
      <c r="EI220" s="1588"/>
      <c r="EJ220" s="1588"/>
      <c r="EK220" s="1588"/>
      <c r="EL220" s="1588"/>
      <c r="EM220" s="1588"/>
      <c r="EN220" s="1588"/>
      <c r="EO220" s="1588"/>
      <c r="EP220" s="1588"/>
      <c r="EQ220" s="1588"/>
      <c r="ER220" s="1588"/>
      <c r="ES220" s="1588"/>
      <c r="ET220" s="1588"/>
      <c r="EU220" s="1588"/>
      <c r="EV220" s="1588"/>
      <c r="EW220" s="1588"/>
      <c r="EX220" s="1588"/>
      <c r="EY220" s="1588"/>
      <c r="EZ220" s="1588"/>
      <c r="FA220" s="1588"/>
      <c r="FB220" s="1588"/>
      <c r="FC220" s="1588"/>
      <c r="FD220" s="1588"/>
      <c r="FE220" s="1588"/>
      <c r="FF220" s="1588"/>
      <c r="FG220" s="1588"/>
      <c r="FH220" s="1588"/>
      <c r="FI220" s="1588"/>
      <c r="FJ220" s="1588"/>
      <c r="FK220" s="1588"/>
      <c r="FL220" s="1588"/>
      <c r="FM220" s="1588"/>
      <c r="FN220" s="1588"/>
      <c r="FO220" s="1588"/>
      <c r="FP220" s="1588"/>
      <c r="FQ220" s="1588"/>
      <c r="FR220" s="1588"/>
      <c r="FS220" s="1588"/>
      <c r="FT220" s="1588"/>
      <c r="FU220" s="1588"/>
      <c r="FV220" s="1588"/>
      <c r="FW220" s="1588"/>
      <c r="FX220" s="1588"/>
      <c r="FY220" s="1588"/>
      <c r="FZ220" s="1588"/>
      <c r="GA220" s="1588"/>
      <c r="GB220" s="1588"/>
      <c r="GC220" s="1588"/>
      <c r="GD220" s="1588"/>
    </row>
    <row r="221" ht="15.75" hidden="1" customHeight="1">
      <c r="A221" s="101">
        <v>4.0</v>
      </c>
      <c r="B221" s="101" t="s">
        <v>2443</v>
      </c>
      <c r="C221" s="101" t="s">
        <v>6</v>
      </c>
      <c r="D221" s="1396" t="s">
        <v>2658</v>
      </c>
      <c r="E221" s="103" t="s">
        <v>1768</v>
      </c>
      <c r="F221" s="1396" t="s">
        <v>1474</v>
      </c>
      <c r="G221" s="1396" t="s">
        <v>330</v>
      </c>
      <c r="H221" s="1396" t="s">
        <v>2664</v>
      </c>
      <c r="I221" s="103" t="s">
        <v>2666</v>
      </c>
      <c r="J221" s="1402" t="s">
        <v>2667</v>
      </c>
      <c r="K221" s="1882">
        <v>7600.0</v>
      </c>
      <c r="L221" s="1819">
        <v>7808.84</v>
      </c>
      <c r="M221" s="1396" t="s">
        <v>1815</v>
      </c>
      <c r="N221" s="1642" t="s">
        <v>1755</v>
      </c>
      <c r="O221" s="101"/>
      <c r="P221" s="1883">
        <v>45418.0</v>
      </c>
      <c r="Q221" s="1396" t="s">
        <v>602</v>
      </c>
      <c r="R221" s="1396" t="s">
        <v>1825</v>
      </c>
      <c r="S221" s="100"/>
      <c r="T221" s="100" t="s">
        <v>817</v>
      </c>
      <c r="U221" s="101" t="s">
        <v>883</v>
      </c>
      <c r="V221" s="101" t="s">
        <v>883</v>
      </c>
      <c r="W221" s="101" t="s">
        <v>884</v>
      </c>
      <c r="X221" s="1415" t="s">
        <v>142</v>
      </c>
      <c r="Y221" s="1405"/>
      <c r="Z221" s="54" t="s">
        <v>883</v>
      </c>
      <c r="AA221" s="54" t="s">
        <v>883</v>
      </c>
      <c r="AB221" s="1405"/>
      <c r="AC221" s="100" t="s">
        <v>191</v>
      </c>
      <c r="AD221" s="360" t="s">
        <v>192</v>
      </c>
      <c r="AE221" s="1404">
        <v>604669.0</v>
      </c>
      <c r="AF221" s="1404">
        <v>606420.0</v>
      </c>
      <c r="AG221" s="1783">
        <v>0.5</v>
      </c>
      <c r="AH221" s="1783">
        <v>0.4</v>
      </c>
      <c r="AI221" s="1783">
        <v>0.1</v>
      </c>
      <c r="AJ221" s="360" t="s">
        <v>96</v>
      </c>
      <c r="AK221" s="1867">
        <v>2.285846199E9</v>
      </c>
      <c r="AL221" s="1830">
        <v>45415.0</v>
      </c>
      <c r="AM221" s="1830">
        <v>45418.0</v>
      </c>
      <c r="AN221" s="1777">
        <f t="shared" si="415"/>
        <v>3</v>
      </c>
      <c r="AO221" s="1778" t="str">
        <f t="shared" ref="AO221:AP221" si="427">INT(AM221-AL221)&amp;" hari "&amp;HOUR(MOD(AM221-AL221,1))&amp;" jam "&amp;MINUTE(MOD(AM221-AL221,1))&amp;" menit "&amp;SECOND(MOD(AM221-AL221,1))</f>
        <v>3 hari 0 jam 0 menit 0</v>
      </c>
      <c r="AP221" s="1778" t="str">
        <f t="shared" si="427"/>
        <v>-45415 hari 0 jam 0 menit 0</v>
      </c>
      <c r="AQ221" s="1396" t="s">
        <v>2631</v>
      </c>
      <c r="AR221" s="1405"/>
      <c r="AS221" s="1405"/>
      <c r="AT221" s="1405"/>
      <c r="AU221" s="1405">
        <v>48000.0</v>
      </c>
      <c r="AV221" s="101" t="s">
        <v>194</v>
      </c>
      <c r="AW221" s="1405">
        <v>3.0E7</v>
      </c>
      <c r="AX221" s="1819">
        <v>7500.0</v>
      </c>
      <c r="AY221" s="1795">
        <f t="shared" si="417"/>
        <v>-308.84</v>
      </c>
      <c r="AZ221" s="100"/>
      <c r="BA221" s="1780">
        <v>45413.0</v>
      </c>
      <c r="BB221" s="1780">
        <v>45417.09722222222</v>
      </c>
      <c r="BC221" s="1780">
        <v>45417.59027777778</v>
      </c>
      <c r="BD221" s="1780">
        <v>45417.87152777778</v>
      </c>
      <c r="BE221" s="1780">
        <v>45418.56597222222</v>
      </c>
      <c r="BF221" s="1645">
        <f t="shared" si="418"/>
        <v>1.46875</v>
      </c>
      <c r="BG221" s="1642" t="str">
        <f t="shared" si="419"/>
        <v>1 hari 11 jam 15 menit 0</v>
      </c>
      <c r="BH221" s="1780">
        <v>45418.71805555555</v>
      </c>
      <c r="BI221" s="1642"/>
      <c r="BJ221" s="1642"/>
      <c r="BK221" s="1645">
        <f t="shared" si="420"/>
        <v>1.620833333</v>
      </c>
      <c r="BL221" s="1642" t="str">
        <f t="shared" si="421"/>
        <v>1 hari 14 jam 54 menit 0</v>
      </c>
      <c r="BM221" s="1814">
        <v>45419.70486111111</v>
      </c>
      <c r="BN221" s="1814">
        <v>45420.95138888889</v>
      </c>
      <c r="BO221" s="1814">
        <v>45420.96527777778</v>
      </c>
      <c r="BP221" s="1814">
        <v>45421.48611111111</v>
      </c>
      <c r="BQ221" s="1645">
        <f t="shared" si="422"/>
        <v>1.78125</v>
      </c>
      <c r="BR221" s="1642" t="str">
        <f t="shared" si="423"/>
        <v>1 hari 18 jam 45 menit 0</v>
      </c>
      <c r="BS221" s="1645">
        <f t="shared" si="424"/>
        <v>3.402083333</v>
      </c>
      <c r="BT221" s="1642" t="str">
        <f t="shared" si="425"/>
        <v>3 hari 9 jam 39 menit 0</v>
      </c>
      <c r="BU221" s="103" t="s">
        <v>96</v>
      </c>
      <c r="BV221" s="103"/>
      <c r="BW221" s="103" t="s">
        <v>96</v>
      </c>
      <c r="BX221" s="103"/>
      <c r="BY221" s="1796" t="s">
        <v>359</v>
      </c>
      <c r="BZ221" s="1796"/>
      <c r="CA221" s="1796"/>
      <c r="CB221" s="1796"/>
      <c r="CC221" s="103"/>
      <c r="CD221" s="103"/>
      <c r="CE221" s="1529"/>
      <c r="CF221" s="103" t="s">
        <v>1224</v>
      </c>
      <c r="CG221" s="103"/>
      <c r="CH221" s="103"/>
      <c r="CI221" s="103"/>
      <c r="CJ221" s="103"/>
      <c r="CK221" s="103"/>
      <c r="CL221" s="103"/>
      <c r="CM221" s="103"/>
      <c r="CN221" s="103"/>
      <c r="CO221" s="103"/>
      <c r="CP221" s="103"/>
      <c r="CQ221" s="103"/>
      <c r="CR221" s="103"/>
      <c r="CS221" s="103"/>
      <c r="CT221" s="103"/>
      <c r="CU221" s="103"/>
      <c r="CV221" s="103"/>
      <c r="CW221" s="103"/>
      <c r="CX221" s="100"/>
      <c r="CY221" s="100"/>
      <c r="CZ221" s="100"/>
      <c r="DA221" s="1588"/>
      <c r="DB221" s="1588"/>
      <c r="DC221" s="1588"/>
      <c r="DD221" s="1588"/>
      <c r="DE221" s="1588"/>
      <c r="DF221" s="1588"/>
      <c r="DG221" s="1588"/>
      <c r="DH221" s="1588"/>
      <c r="DI221" s="1588"/>
      <c r="DJ221" s="1588"/>
      <c r="DK221" s="1588"/>
      <c r="DL221" s="1588"/>
      <c r="DM221" s="1588"/>
      <c r="DN221" s="1588"/>
      <c r="DO221" s="1588"/>
      <c r="DP221" s="1588"/>
      <c r="DQ221" s="1588"/>
      <c r="DR221" s="1588"/>
      <c r="DS221" s="1588"/>
      <c r="DT221" s="1588"/>
      <c r="DU221" s="1588"/>
      <c r="DV221" s="1588"/>
      <c r="DW221" s="1588"/>
      <c r="DX221" s="1588"/>
      <c r="DY221" s="1588"/>
      <c r="DZ221" s="1588"/>
      <c r="EA221" s="1588"/>
      <c r="EB221" s="1588"/>
      <c r="EC221" s="1588"/>
      <c r="ED221" s="1588"/>
      <c r="EE221" s="1588"/>
      <c r="EF221" s="1588"/>
      <c r="EG221" s="1588"/>
      <c r="EH221" s="1588"/>
      <c r="EI221" s="1588"/>
      <c r="EJ221" s="1588"/>
      <c r="EK221" s="1588"/>
      <c r="EL221" s="1588"/>
      <c r="EM221" s="1588"/>
      <c r="EN221" s="1588"/>
      <c r="EO221" s="1588"/>
      <c r="EP221" s="1588"/>
      <c r="EQ221" s="1588"/>
      <c r="ER221" s="1588"/>
      <c r="ES221" s="1588"/>
      <c r="ET221" s="1588"/>
      <c r="EU221" s="1588"/>
      <c r="EV221" s="1588"/>
      <c r="EW221" s="1588"/>
      <c r="EX221" s="1588"/>
      <c r="EY221" s="1588"/>
      <c r="EZ221" s="1588"/>
      <c r="FA221" s="1588"/>
      <c r="FB221" s="1588"/>
      <c r="FC221" s="1588"/>
      <c r="FD221" s="1588"/>
      <c r="FE221" s="1588"/>
      <c r="FF221" s="1588"/>
      <c r="FG221" s="1588"/>
      <c r="FH221" s="1588"/>
      <c r="FI221" s="1588"/>
      <c r="FJ221" s="1588"/>
      <c r="FK221" s="1588"/>
      <c r="FL221" s="1588"/>
      <c r="FM221" s="1588"/>
      <c r="FN221" s="1588"/>
      <c r="FO221" s="1588"/>
      <c r="FP221" s="1588"/>
      <c r="FQ221" s="1588"/>
      <c r="FR221" s="1588"/>
      <c r="FS221" s="1588"/>
      <c r="FT221" s="1588"/>
      <c r="FU221" s="1588"/>
      <c r="FV221" s="1588"/>
      <c r="FW221" s="1588"/>
      <c r="FX221" s="1588"/>
      <c r="FY221" s="1588"/>
      <c r="FZ221" s="1588"/>
      <c r="GA221" s="1588"/>
      <c r="GB221" s="1588"/>
      <c r="GC221" s="1588"/>
      <c r="GD221" s="1588"/>
    </row>
    <row r="222" ht="15.75" hidden="1" customHeight="1">
      <c r="A222" s="101">
        <v>5.0</v>
      </c>
      <c r="B222" s="101" t="s">
        <v>2443</v>
      </c>
      <c r="C222" s="101" t="s">
        <v>6</v>
      </c>
      <c r="D222" s="1396" t="s">
        <v>2658</v>
      </c>
      <c r="E222" s="103" t="s">
        <v>1768</v>
      </c>
      <c r="F222" s="1396" t="s">
        <v>1474</v>
      </c>
      <c r="G222" s="1396" t="s">
        <v>330</v>
      </c>
      <c r="H222" s="1396" t="s">
        <v>2664</v>
      </c>
      <c r="I222" s="103" t="s">
        <v>1555</v>
      </c>
      <c r="J222" s="1396" t="s">
        <v>2668</v>
      </c>
      <c r="K222" s="1882">
        <v>6700.0</v>
      </c>
      <c r="L222" s="1819">
        <v>6992.681</v>
      </c>
      <c r="M222" s="1396" t="s">
        <v>1815</v>
      </c>
      <c r="N222" s="1642" t="s">
        <v>1755</v>
      </c>
      <c r="O222" s="101"/>
      <c r="P222" s="1884">
        <v>45417.0</v>
      </c>
      <c r="Q222" s="1396" t="s">
        <v>602</v>
      </c>
      <c r="R222" s="1396" t="s">
        <v>1825</v>
      </c>
      <c r="S222" s="100"/>
      <c r="T222" s="100" t="s">
        <v>817</v>
      </c>
      <c r="U222" s="101" t="s">
        <v>883</v>
      </c>
      <c r="V222" s="101" t="s">
        <v>883</v>
      </c>
      <c r="W222" s="101" t="s">
        <v>884</v>
      </c>
      <c r="X222" s="1415" t="s">
        <v>142</v>
      </c>
      <c r="Y222" s="1405"/>
      <c r="Z222" s="54" t="s">
        <v>883</v>
      </c>
      <c r="AA222" s="54" t="s">
        <v>883</v>
      </c>
      <c r="AB222" s="1405"/>
      <c r="AC222" s="100" t="s">
        <v>191</v>
      </c>
      <c r="AD222" s="360" t="s">
        <v>192</v>
      </c>
      <c r="AE222" s="1404">
        <v>608727.0</v>
      </c>
      <c r="AF222" s="1404">
        <v>611451.0</v>
      </c>
      <c r="AG222" s="1783">
        <v>0.5</v>
      </c>
      <c r="AH222" s="1783">
        <v>0.4</v>
      </c>
      <c r="AI222" s="1783">
        <v>0.1</v>
      </c>
      <c r="AJ222" s="360" t="s">
        <v>96</v>
      </c>
      <c r="AK222" s="1867">
        <v>1.978362627E9</v>
      </c>
      <c r="AL222" s="1830">
        <v>45419.0</v>
      </c>
      <c r="AM222" s="1830">
        <v>45417.0</v>
      </c>
      <c r="AN222" s="1777">
        <f t="shared" si="415"/>
        <v>0</v>
      </c>
      <c r="AO222" s="1778" t="str">
        <f t="shared" ref="AO222:AP222" si="428">INT(AM222-AL222)&amp;" hari "&amp;HOUR(MOD(AM222-AL222,1))&amp;" jam "&amp;MINUTE(MOD(AM222-AL222,1))&amp;" menit "&amp;SECOND(MOD(AM222-AL222,1))</f>
        <v>-2 hari 0 jam 0 menit 0</v>
      </c>
      <c r="AP222" s="1778" t="str">
        <f t="shared" si="428"/>
        <v>-45417 hari 0 jam 0 menit 0</v>
      </c>
      <c r="AQ222" s="1396" t="s">
        <v>2631</v>
      </c>
      <c r="AR222" s="1405"/>
      <c r="AS222" s="1405"/>
      <c r="AT222" s="1405"/>
      <c r="AU222" s="1405">
        <v>52000.0</v>
      </c>
      <c r="AV222" s="101" t="s">
        <v>1819</v>
      </c>
      <c r="AW222" s="1405">
        <v>3.5E7</v>
      </c>
      <c r="AX222" s="1819">
        <v>7300.0</v>
      </c>
      <c r="AY222" s="1795">
        <f t="shared" si="417"/>
        <v>307.319</v>
      </c>
      <c r="AZ222" s="100"/>
      <c r="BA222" s="1780">
        <v>45415.0</v>
      </c>
      <c r="BB222" s="1780">
        <v>45416.552083333336</v>
      </c>
      <c r="BC222" s="1780">
        <v>45416.618055555555</v>
      </c>
      <c r="BD222" s="1780">
        <v>45416.631944444445</v>
      </c>
      <c r="BE222" s="1780">
        <v>45417.52777777778</v>
      </c>
      <c r="BF222" s="1645">
        <f t="shared" si="418"/>
        <v>0.9756944444</v>
      </c>
      <c r="BG222" s="1642" t="str">
        <f t="shared" si="419"/>
        <v>0 hari 23 jam 25 menit 0</v>
      </c>
      <c r="BH222" s="1780">
        <v>45417.623611111114</v>
      </c>
      <c r="BI222" s="1642"/>
      <c r="BJ222" s="1642"/>
      <c r="BK222" s="1645">
        <f t="shared" si="420"/>
        <v>1.071527778</v>
      </c>
      <c r="BL222" s="1642" t="str">
        <f t="shared" si="421"/>
        <v>1 hari 1 jam 43 menit 0</v>
      </c>
      <c r="BM222" s="1814">
        <v>45418.21527777778</v>
      </c>
      <c r="BN222" s="1814">
        <v>45420.28472222222</v>
      </c>
      <c r="BO222" s="1814">
        <v>45420.28472222222</v>
      </c>
      <c r="BP222" s="1814">
        <v>45420.850694444445</v>
      </c>
      <c r="BQ222" s="1645">
        <f t="shared" si="422"/>
        <v>2.635416667</v>
      </c>
      <c r="BR222" s="1642" t="str">
        <f t="shared" si="423"/>
        <v>2 hari 15 jam 15 menit 0</v>
      </c>
      <c r="BS222" s="1645">
        <f t="shared" si="424"/>
        <v>3.706944444</v>
      </c>
      <c r="BT222" s="1642" t="str">
        <f t="shared" si="425"/>
        <v>3 hari 16 jam 58 menit 0</v>
      </c>
      <c r="BU222" s="103" t="s">
        <v>96</v>
      </c>
      <c r="BV222" s="103"/>
      <c r="BW222" s="103" t="s">
        <v>96</v>
      </c>
      <c r="BX222" s="103"/>
      <c r="BY222" s="1796" t="s">
        <v>359</v>
      </c>
      <c r="BZ222" s="1796"/>
      <c r="CA222" s="1796"/>
      <c r="CB222" s="1796"/>
      <c r="CC222" s="103"/>
      <c r="CD222" s="103"/>
      <c r="CE222" s="1529"/>
      <c r="CF222" s="103" t="s">
        <v>1224</v>
      </c>
      <c r="CG222" s="103"/>
      <c r="CH222" s="103"/>
      <c r="CI222" s="103"/>
      <c r="CJ222" s="103"/>
      <c r="CK222" s="103"/>
      <c r="CL222" s="103"/>
      <c r="CM222" s="103"/>
      <c r="CN222" s="103"/>
      <c r="CO222" s="103"/>
      <c r="CP222" s="103"/>
      <c r="CQ222" s="103"/>
      <c r="CR222" s="103"/>
      <c r="CS222" s="103"/>
      <c r="CT222" s="103"/>
      <c r="CU222" s="103"/>
      <c r="CV222" s="103"/>
      <c r="CW222" s="103"/>
      <c r="CX222" s="100"/>
      <c r="CY222" s="100"/>
      <c r="CZ222" s="100"/>
      <c r="DA222" s="1588"/>
      <c r="DB222" s="1588"/>
      <c r="DC222" s="1588"/>
      <c r="DD222" s="1588"/>
      <c r="DE222" s="1588"/>
      <c r="DF222" s="1588"/>
      <c r="DG222" s="1588"/>
      <c r="DH222" s="1588"/>
      <c r="DI222" s="1588"/>
      <c r="DJ222" s="1588"/>
      <c r="DK222" s="1588"/>
      <c r="DL222" s="1588"/>
      <c r="DM222" s="1588"/>
      <c r="DN222" s="1588"/>
      <c r="DO222" s="1588"/>
      <c r="DP222" s="1588"/>
      <c r="DQ222" s="1588"/>
      <c r="DR222" s="1588"/>
      <c r="DS222" s="1588"/>
      <c r="DT222" s="1588"/>
      <c r="DU222" s="1588"/>
      <c r="DV222" s="1588"/>
      <c r="DW222" s="1588"/>
      <c r="DX222" s="1588"/>
      <c r="DY222" s="1588"/>
      <c r="DZ222" s="1588"/>
      <c r="EA222" s="1588"/>
      <c r="EB222" s="1588"/>
      <c r="EC222" s="1588"/>
      <c r="ED222" s="1588"/>
      <c r="EE222" s="1588"/>
      <c r="EF222" s="1588"/>
      <c r="EG222" s="1588"/>
      <c r="EH222" s="1588"/>
      <c r="EI222" s="1588"/>
      <c r="EJ222" s="1588"/>
      <c r="EK222" s="1588"/>
      <c r="EL222" s="1588"/>
      <c r="EM222" s="1588"/>
      <c r="EN222" s="1588"/>
      <c r="EO222" s="1588"/>
      <c r="EP222" s="1588"/>
      <c r="EQ222" s="1588"/>
      <c r="ER222" s="1588"/>
      <c r="ES222" s="1588"/>
      <c r="ET222" s="1588"/>
      <c r="EU222" s="1588"/>
      <c r="EV222" s="1588"/>
      <c r="EW222" s="1588"/>
      <c r="EX222" s="1588"/>
      <c r="EY222" s="1588"/>
      <c r="EZ222" s="1588"/>
      <c r="FA222" s="1588"/>
      <c r="FB222" s="1588"/>
      <c r="FC222" s="1588"/>
      <c r="FD222" s="1588"/>
      <c r="FE222" s="1588"/>
      <c r="FF222" s="1588"/>
      <c r="FG222" s="1588"/>
      <c r="FH222" s="1588"/>
      <c r="FI222" s="1588"/>
      <c r="FJ222" s="1588"/>
      <c r="FK222" s="1588"/>
      <c r="FL222" s="1588"/>
      <c r="FM222" s="1588"/>
      <c r="FN222" s="1588"/>
      <c r="FO222" s="1588"/>
      <c r="FP222" s="1588"/>
      <c r="FQ222" s="1588"/>
      <c r="FR222" s="1588"/>
      <c r="FS222" s="1588"/>
      <c r="FT222" s="1588"/>
      <c r="FU222" s="1588"/>
      <c r="FV222" s="1588"/>
      <c r="FW222" s="1588"/>
      <c r="FX222" s="1588"/>
      <c r="FY222" s="1588"/>
      <c r="FZ222" s="1588"/>
      <c r="GA222" s="1588"/>
      <c r="GB222" s="1588"/>
      <c r="GC222" s="1588"/>
      <c r="GD222" s="1588"/>
    </row>
    <row r="223" ht="15.75" hidden="1" customHeight="1">
      <c r="A223" s="101">
        <v>6.0</v>
      </c>
      <c r="B223" s="101" t="s">
        <v>2443</v>
      </c>
      <c r="C223" s="101" t="s">
        <v>6</v>
      </c>
      <c r="D223" s="1396" t="s">
        <v>2658</v>
      </c>
      <c r="E223" s="103" t="s">
        <v>1768</v>
      </c>
      <c r="F223" s="1396" t="s">
        <v>1474</v>
      </c>
      <c r="G223" s="1396" t="s">
        <v>330</v>
      </c>
      <c r="H223" s="1396" t="s">
        <v>2664</v>
      </c>
      <c r="I223" s="103" t="s">
        <v>1559</v>
      </c>
      <c r="J223" s="1402" t="s">
        <v>1833</v>
      </c>
      <c r="K223" s="1882">
        <v>8000.0</v>
      </c>
      <c r="L223" s="1819">
        <v>8103.951</v>
      </c>
      <c r="M223" s="1396" t="s">
        <v>1815</v>
      </c>
      <c r="N223" s="1642" t="s">
        <v>1755</v>
      </c>
      <c r="O223" s="101"/>
      <c r="P223" s="1883">
        <v>45419.0</v>
      </c>
      <c r="Q223" s="1396" t="s">
        <v>602</v>
      </c>
      <c r="R223" s="1396" t="s">
        <v>1825</v>
      </c>
      <c r="S223" s="100"/>
      <c r="T223" s="100" t="s">
        <v>817</v>
      </c>
      <c r="U223" s="101" t="s">
        <v>883</v>
      </c>
      <c r="V223" s="101" t="s">
        <v>883</v>
      </c>
      <c r="W223" s="101" t="s">
        <v>884</v>
      </c>
      <c r="X223" s="1415" t="s">
        <v>142</v>
      </c>
      <c r="Y223" s="1405"/>
      <c r="Z223" s="54" t="s">
        <v>883</v>
      </c>
      <c r="AA223" s="54" t="s">
        <v>883</v>
      </c>
      <c r="AB223" s="1405"/>
      <c r="AC223" s="100" t="s">
        <v>191</v>
      </c>
      <c r="AD223" s="360" t="s">
        <v>192</v>
      </c>
      <c r="AE223" s="1404">
        <v>608727.0</v>
      </c>
      <c r="AF223" s="1404">
        <v>589925.0</v>
      </c>
      <c r="AG223" s="1783">
        <v>0.5</v>
      </c>
      <c r="AH223" s="1783">
        <v>0.4</v>
      </c>
      <c r="AI223" s="1783">
        <v>0.1</v>
      </c>
      <c r="AJ223" s="360" t="s">
        <v>96</v>
      </c>
      <c r="AK223" s="1867">
        <v>2.73927133E9</v>
      </c>
      <c r="AL223" s="1830">
        <v>45419.0</v>
      </c>
      <c r="AM223" s="1830">
        <v>45419.0</v>
      </c>
      <c r="AN223" s="1777">
        <f t="shared" si="415"/>
        <v>0</v>
      </c>
      <c r="AO223" s="1778" t="str">
        <f t="shared" ref="AO223:AP223" si="429">INT(AM223-AL223)&amp;" hari "&amp;HOUR(MOD(AM223-AL223,1))&amp;" jam "&amp;MINUTE(MOD(AM223-AL223,1))&amp;" menit "&amp;SECOND(MOD(AM223-AL223,1))</f>
        <v>0 hari 0 jam 0 menit 0</v>
      </c>
      <c r="AP223" s="1778" t="str">
        <f t="shared" si="429"/>
        <v>-45419 hari 0 jam 0 menit 0</v>
      </c>
      <c r="AQ223" s="1396" t="s">
        <v>2631</v>
      </c>
      <c r="AR223" s="1405"/>
      <c r="AS223" s="1405"/>
      <c r="AT223" s="1405"/>
      <c r="AU223" s="1405">
        <v>48000.0</v>
      </c>
      <c r="AV223" s="101" t="s">
        <v>194</v>
      </c>
      <c r="AW223" s="1405">
        <v>3.0E7</v>
      </c>
      <c r="AX223" s="1819">
        <v>8500.0</v>
      </c>
      <c r="AY223" s="1795">
        <f t="shared" si="417"/>
        <v>396.049</v>
      </c>
      <c r="AZ223" s="100"/>
      <c r="BA223" s="1780">
        <v>45415.0</v>
      </c>
      <c r="BB223" s="1780">
        <v>45417.53402777778</v>
      </c>
      <c r="BC223" s="1780">
        <v>45418.864583333336</v>
      </c>
      <c r="BD223" s="1780">
        <v>45418.9375</v>
      </c>
      <c r="BE223" s="1780">
        <v>45419.541666666664</v>
      </c>
      <c r="BF223" s="1645">
        <f t="shared" si="418"/>
        <v>2.007638889</v>
      </c>
      <c r="BG223" s="1642" t="str">
        <f t="shared" si="419"/>
        <v>2 hari 0 jam 11 menit 0</v>
      </c>
      <c r="BH223" s="1780">
        <v>45419.58611111111</v>
      </c>
      <c r="BI223" s="1642"/>
      <c r="BJ223" s="1642"/>
      <c r="BK223" s="1645">
        <f t="shared" si="420"/>
        <v>2.052083333</v>
      </c>
      <c r="BL223" s="1642" t="str">
        <f t="shared" si="421"/>
        <v>2 hari 1 jam 15 menit 0</v>
      </c>
      <c r="BM223" s="1814">
        <v>45420.61111111111</v>
      </c>
      <c r="BN223" s="1814">
        <v>45421.631944444445</v>
      </c>
      <c r="BO223" s="1814">
        <v>45421.631944444445</v>
      </c>
      <c r="BP223" s="1644">
        <v>45422.194444444445</v>
      </c>
      <c r="BQ223" s="1645">
        <f t="shared" si="422"/>
        <v>1.583333333</v>
      </c>
      <c r="BR223" s="1642" t="str">
        <f t="shared" si="423"/>
        <v>1 hari 14 jam 0 menit 0</v>
      </c>
      <c r="BS223" s="1645">
        <f t="shared" si="424"/>
        <v>3.635416667</v>
      </c>
      <c r="BT223" s="1642" t="str">
        <f t="shared" si="425"/>
        <v>3 hari 15 jam 15 menit 0</v>
      </c>
      <c r="BU223" s="103" t="s">
        <v>96</v>
      </c>
      <c r="BV223" s="103"/>
      <c r="BW223" s="103" t="s">
        <v>96</v>
      </c>
      <c r="BX223" s="103"/>
      <c r="BY223" s="1796" t="s">
        <v>359</v>
      </c>
      <c r="BZ223" s="1796"/>
      <c r="CA223" s="1796"/>
      <c r="CB223" s="1796"/>
      <c r="CC223" s="103"/>
      <c r="CD223" s="103"/>
      <c r="CE223" s="1529"/>
      <c r="CF223" s="103" t="s">
        <v>1224</v>
      </c>
      <c r="CG223" s="103"/>
      <c r="CH223" s="103"/>
      <c r="CI223" s="103"/>
      <c r="CJ223" s="103"/>
      <c r="CK223" s="103"/>
      <c r="CL223" s="103"/>
      <c r="CM223" s="103"/>
      <c r="CN223" s="103"/>
      <c r="CO223" s="103"/>
      <c r="CP223" s="103"/>
      <c r="CQ223" s="103"/>
      <c r="CR223" s="103"/>
      <c r="CS223" s="103"/>
      <c r="CT223" s="103"/>
      <c r="CU223" s="103"/>
      <c r="CV223" s="103"/>
      <c r="CW223" s="103"/>
      <c r="CX223" s="100"/>
      <c r="CY223" s="100"/>
      <c r="CZ223" s="100"/>
      <c r="DA223" s="1588"/>
      <c r="DB223" s="1588"/>
      <c r="DC223" s="1588"/>
      <c r="DD223" s="1588"/>
      <c r="DE223" s="1588"/>
      <c r="DF223" s="1588"/>
      <c r="DG223" s="1588"/>
      <c r="DH223" s="1588"/>
      <c r="DI223" s="1588"/>
      <c r="DJ223" s="1588"/>
      <c r="DK223" s="1588"/>
      <c r="DL223" s="1588"/>
      <c r="DM223" s="1588"/>
      <c r="DN223" s="1588"/>
      <c r="DO223" s="1588"/>
      <c r="DP223" s="1588"/>
      <c r="DQ223" s="1588"/>
      <c r="DR223" s="1588"/>
      <c r="DS223" s="1588"/>
      <c r="DT223" s="1588"/>
      <c r="DU223" s="1588"/>
      <c r="DV223" s="1588"/>
      <c r="DW223" s="1588"/>
      <c r="DX223" s="1588"/>
      <c r="DY223" s="1588"/>
      <c r="DZ223" s="1588"/>
      <c r="EA223" s="1588"/>
      <c r="EB223" s="1588"/>
      <c r="EC223" s="1588"/>
      <c r="ED223" s="1588"/>
      <c r="EE223" s="1588"/>
      <c r="EF223" s="1588"/>
      <c r="EG223" s="1588"/>
      <c r="EH223" s="1588"/>
      <c r="EI223" s="1588"/>
      <c r="EJ223" s="1588"/>
      <c r="EK223" s="1588"/>
      <c r="EL223" s="1588"/>
      <c r="EM223" s="1588"/>
      <c r="EN223" s="1588"/>
      <c r="EO223" s="1588"/>
      <c r="EP223" s="1588"/>
      <c r="EQ223" s="1588"/>
      <c r="ER223" s="1588"/>
      <c r="ES223" s="1588"/>
      <c r="ET223" s="1588"/>
      <c r="EU223" s="1588"/>
      <c r="EV223" s="1588"/>
      <c r="EW223" s="1588"/>
      <c r="EX223" s="1588"/>
      <c r="EY223" s="1588"/>
      <c r="EZ223" s="1588"/>
      <c r="FA223" s="1588"/>
      <c r="FB223" s="1588"/>
      <c r="FC223" s="1588"/>
      <c r="FD223" s="1588"/>
      <c r="FE223" s="1588"/>
      <c r="FF223" s="1588"/>
      <c r="FG223" s="1588"/>
      <c r="FH223" s="1588"/>
      <c r="FI223" s="1588"/>
      <c r="FJ223" s="1588"/>
      <c r="FK223" s="1588"/>
      <c r="FL223" s="1588"/>
      <c r="FM223" s="1588"/>
      <c r="FN223" s="1588"/>
      <c r="FO223" s="1588"/>
      <c r="FP223" s="1588"/>
      <c r="FQ223" s="1588"/>
      <c r="FR223" s="1588"/>
      <c r="FS223" s="1588"/>
      <c r="FT223" s="1588"/>
      <c r="FU223" s="1588"/>
      <c r="FV223" s="1588"/>
      <c r="FW223" s="1588"/>
      <c r="FX223" s="1588"/>
      <c r="FY223" s="1588"/>
      <c r="FZ223" s="1588"/>
      <c r="GA223" s="1588"/>
      <c r="GB223" s="1588"/>
      <c r="GC223" s="1588"/>
      <c r="GD223" s="1588"/>
    </row>
    <row r="224" ht="15.75" hidden="1" customHeight="1">
      <c r="A224" s="101">
        <v>7.0</v>
      </c>
      <c r="B224" s="101" t="s">
        <v>2443</v>
      </c>
      <c r="C224" s="101" t="s">
        <v>13</v>
      </c>
      <c r="D224" s="1396" t="s">
        <v>2658</v>
      </c>
      <c r="E224" s="1396" t="s">
        <v>2885</v>
      </c>
      <c r="F224" s="1396" t="s">
        <v>2669</v>
      </c>
      <c r="G224" s="1396" t="s">
        <v>2670</v>
      </c>
      <c r="H224" s="1396" t="s">
        <v>1971</v>
      </c>
      <c r="I224" s="103" t="s">
        <v>2671</v>
      </c>
      <c r="J224" s="1402" t="s">
        <v>2672</v>
      </c>
      <c r="K224" s="1882">
        <v>7300.0</v>
      </c>
      <c r="L224" s="1819">
        <v>7305.448</v>
      </c>
      <c r="M224" s="1396" t="s">
        <v>1815</v>
      </c>
      <c r="N224" s="1642" t="s">
        <v>1755</v>
      </c>
      <c r="O224" s="101"/>
      <c r="P224" s="1883">
        <v>45420.0</v>
      </c>
      <c r="Q224" s="1396" t="s">
        <v>602</v>
      </c>
      <c r="R224" s="1396" t="s">
        <v>1851</v>
      </c>
      <c r="S224" s="100"/>
      <c r="T224" s="100" t="s">
        <v>2877</v>
      </c>
      <c r="U224" s="101" t="s">
        <v>883</v>
      </c>
      <c r="V224" s="100"/>
      <c r="W224" s="101" t="s">
        <v>884</v>
      </c>
      <c r="X224" s="100"/>
      <c r="Y224" s="1405"/>
      <c r="Z224" s="1410"/>
      <c r="AA224" s="1405"/>
      <c r="AB224" s="1405"/>
      <c r="AC224" s="100" t="s">
        <v>191</v>
      </c>
      <c r="AD224" s="360" t="s">
        <v>192</v>
      </c>
      <c r="AE224" s="1404">
        <v>1150000.0</v>
      </c>
      <c r="AF224" s="1404">
        <v>1150000.0</v>
      </c>
      <c r="AG224" s="1404" t="s">
        <v>2878</v>
      </c>
      <c r="AH224" s="1404" t="s">
        <v>2894</v>
      </c>
      <c r="AI224" s="360" t="s">
        <v>96</v>
      </c>
      <c r="AJ224" s="360" t="s">
        <v>96</v>
      </c>
      <c r="AK224" s="1867">
        <v>1.0E9</v>
      </c>
      <c r="AL224" s="1830">
        <v>45324.0</v>
      </c>
      <c r="AM224" s="1830">
        <v>45420.0</v>
      </c>
      <c r="AN224" s="1777">
        <f t="shared" si="415"/>
        <v>96</v>
      </c>
      <c r="AO224" s="1778" t="str">
        <f t="shared" ref="AO224:AP224" si="430">INT(AM224-AL224)&amp;" hari "&amp;HOUR(MOD(AM224-AL224,1))&amp;" jam "&amp;MINUTE(MOD(AM224-AL224,1))&amp;" menit "&amp;SECOND(MOD(AM224-AL224,1))</f>
        <v>96 hari 0 jam 0 menit 0</v>
      </c>
      <c r="AP224" s="1778" t="str">
        <f t="shared" si="430"/>
        <v>-45324 hari 0 jam 0 menit 0</v>
      </c>
      <c r="AQ224" s="1396" t="s">
        <v>2673</v>
      </c>
      <c r="AR224" s="1405"/>
      <c r="AS224" s="1405"/>
      <c r="AT224" s="1405"/>
      <c r="AU224" s="1405">
        <v>149144.0</v>
      </c>
      <c r="AV224" s="101" t="s">
        <v>194</v>
      </c>
      <c r="AW224" s="1405">
        <v>3.0E7</v>
      </c>
      <c r="AX224" s="1819">
        <v>7500.0</v>
      </c>
      <c r="AY224" s="1795">
        <f t="shared" si="417"/>
        <v>194.552</v>
      </c>
      <c r="AZ224" s="100"/>
      <c r="BA224" s="1780">
        <v>45412.0</v>
      </c>
      <c r="BB224" s="1780">
        <v>45417.53125</v>
      </c>
      <c r="BC224" s="1780">
        <v>45417.569444444445</v>
      </c>
      <c r="BD224" s="1780">
        <v>45418.489583333336</v>
      </c>
      <c r="BE224" s="1780">
        <v>45420.989583333336</v>
      </c>
      <c r="BF224" s="1645">
        <f t="shared" si="418"/>
        <v>3.458333333</v>
      </c>
      <c r="BG224" s="1642" t="str">
        <f t="shared" si="419"/>
        <v>3 hari 11 jam 0 menit 0</v>
      </c>
      <c r="BH224" s="1780">
        <v>45423.839583333334</v>
      </c>
      <c r="BI224" s="1642"/>
      <c r="BJ224" s="1642"/>
      <c r="BK224" s="1645">
        <f t="shared" si="420"/>
        <v>6.308333333</v>
      </c>
      <c r="BL224" s="1642" t="str">
        <f t="shared" si="421"/>
        <v>6 hari 7 jam 24 menit 0</v>
      </c>
      <c r="BM224" s="1644">
        <v>45428.25</v>
      </c>
      <c r="BN224" s="1644">
        <v>45428.381944444445</v>
      </c>
      <c r="BO224" s="1644">
        <v>45428.381944444445</v>
      </c>
      <c r="BP224" s="1644">
        <v>45428.73611111111</v>
      </c>
      <c r="BQ224" s="1645">
        <f t="shared" si="422"/>
        <v>0.4861111111</v>
      </c>
      <c r="BR224" s="1642" t="str">
        <f t="shared" si="423"/>
        <v>0 hari 11 jam 40 menit 0</v>
      </c>
      <c r="BS224" s="1645">
        <f t="shared" si="424"/>
        <v>6.794444444</v>
      </c>
      <c r="BT224" s="1642" t="str">
        <f t="shared" si="425"/>
        <v>6 hari 19 jam 4 menit 0</v>
      </c>
      <c r="BU224" s="103" t="s">
        <v>96</v>
      </c>
      <c r="BV224" s="103"/>
      <c r="BW224" s="103" t="s">
        <v>96</v>
      </c>
      <c r="BX224" s="103"/>
      <c r="BY224" s="1796" t="s">
        <v>359</v>
      </c>
      <c r="BZ224" s="1796"/>
      <c r="CA224" s="1796"/>
      <c r="CB224" s="1796"/>
      <c r="CC224" s="103"/>
      <c r="CD224" s="103"/>
      <c r="CE224" s="1529"/>
      <c r="CF224" s="103" t="s">
        <v>1224</v>
      </c>
      <c r="CG224" s="103"/>
      <c r="CH224" s="103"/>
      <c r="CI224" s="103"/>
      <c r="CJ224" s="103"/>
      <c r="CK224" s="103"/>
      <c r="CL224" s="103"/>
      <c r="CM224" s="103"/>
      <c r="CN224" s="103"/>
      <c r="CO224" s="103"/>
      <c r="CP224" s="103"/>
      <c r="CQ224" s="103"/>
      <c r="CR224" s="103"/>
      <c r="CS224" s="103"/>
      <c r="CT224" s="103"/>
      <c r="CU224" s="103"/>
      <c r="CV224" s="103"/>
      <c r="CW224" s="103"/>
      <c r="CX224" s="100"/>
      <c r="CY224" s="100"/>
      <c r="CZ224" s="100"/>
      <c r="DA224" s="1588"/>
      <c r="DB224" s="1588"/>
      <c r="DC224" s="1588"/>
      <c r="DD224" s="1588"/>
      <c r="DE224" s="1588"/>
      <c r="DF224" s="1588"/>
      <c r="DG224" s="1588"/>
      <c r="DH224" s="1588"/>
      <c r="DI224" s="1588"/>
      <c r="DJ224" s="1588"/>
      <c r="DK224" s="1588"/>
      <c r="DL224" s="1588"/>
      <c r="DM224" s="1588"/>
      <c r="DN224" s="1588"/>
      <c r="DO224" s="1588"/>
      <c r="DP224" s="1588"/>
      <c r="DQ224" s="1588"/>
      <c r="DR224" s="1588"/>
      <c r="DS224" s="1588"/>
      <c r="DT224" s="1588"/>
      <c r="DU224" s="1588"/>
      <c r="DV224" s="1588"/>
      <c r="DW224" s="1588"/>
      <c r="DX224" s="1588"/>
      <c r="DY224" s="1588"/>
      <c r="DZ224" s="1588"/>
      <c r="EA224" s="1588"/>
      <c r="EB224" s="1588"/>
      <c r="EC224" s="1588"/>
      <c r="ED224" s="1588"/>
      <c r="EE224" s="1588"/>
      <c r="EF224" s="1588"/>
      <c r="EG224" s="1588"/>
      <c r="EH224" s="1588"/>
      <c r="EI224" s="1588"/>
      <c r="EJ224" s="1588"/>
      <c r="EK224" s="1588"/>
      <c r="EL224" s="1588"/>
      <c r="EM224" s="1588"/>
      <c r="EN224" s="1588"/>
      <c r="EO224" s="1588"/>
      <c r="EP224" s="1588"/>
      <c r="EQ224" s="1588"/>
      <c r="ER224" s="1588"/>
      <c r="ES224" s="1588"/>
      <c r="ET224" s="1588"/>
      <c r="EU224" s="1588"/>
      <c r="EV224" s="1588"/>
      <c r="EW224" s="1588"/>
      <c r="EX224" s="1588"/>
      <c r="EY224" s="1588"/>
      <c r="EZ224" s="1588"/>
      <c r="FA224" s="1588"/>
      <c r="FB224" s="1588"/>
      <c r="FC224" s="1588"/>
      <c r="FD224" s="1588"/>
      <c r="FE224" s="1588"/>
      <c r="FF224" s="1588"/>
      <c r="FG224" s="1588"/>
      <c r="FH224" s="1588"/>
      <c r="FI224" s="1588"/>
      <c r="FJ224" s="1588"/>
      <c r="FK224" s="1588"/>
      <c r="FL224" s="1588"/>
      <c r="FM224" s="1588"/>
      <c r="FN224" s="1588"/>
      <c r="FO224" s="1588"/>
      <c r="FP224" s="1588"/>
      <c r="FQ224" s="1588"/>
      <c r="FR224" s="1588"/>
      <c r="FS224" s="1588"/>
      <c r="FT224" s="1588"/>
      <c r="FU224" s="1588"/>
      <c r="FV224" s="1588"/>
      <c r="FW224" s="1588"/>
      <c r="FX224" s="1588"/>
      <c r="FY224" s="1588"/>
      <c r="FZ224" s="1588"/>
      <c r="GA224" s="1588"/>
      <c r="GB224" s="1588"/>
      <c r="GC224" s="1588"/>
      <c r="GD224" s="1588"/>
    </row>
    <row r="225" ht="15.75" hidden="1" customHeight="1">
      <c r="A225" s="101">
        <v>8.0</v>
      </c>
      <c r="B225" s="101" t="s">
        <v>2443</v>
      </c>
      <c r="C225" s="1661" t="s">
        <v>6</v>
      </c>
      <c r="D225" s="1396" t="s">
        <v>2658</v>
      </c>
      <c r="E225" s="1480" t="s">
        <v>3012</v>
      </c>
      <c r="F225" s="1480" t="s">
        <v>3012</v>
      </c>
      <c r="G225" s="1480" t="s">
        <v>3012</v>
      </c>
      <c r="H225" s="1480" t="s">
        <v>3012</v>
      </c>
      <c r="I225" s="1480" t="s">
        <v>3012</v>
      </c>
      <c r="J225" s="1885" t="s">
        <v>2674</v>
      </c>
      <c r="K225" s="1882">
        <v>663.0</v>
      </c>
      <c r="L225" s="1819">
        <v>663.0</v>
      </c>
      <c r="M225" s="1396" t="s">
        <v>1815</v>
      </c>
      <c r="N225" s="1642" t="s">
        <v>1755</v>
      </c>
      <c r="O225" s="1666"/>
      <c r="P225" s="1480" t="s">
        <v>3012</v>
      </c>
      <c r="Q225" s="1396" t="s">
        <v>602</v>
      </c>
      <c r="R225" s="1480"/>
      <c r="S225" s="512"/>
      <c r="T225" s="100" t="s">
        <v>817</v>
      </c>
      <c r="U225" s="512"/>
      <c r="V225" s="512"/>
      <c r="W225" s="101"/>
      <c r="X225" s="512"/>
      <c r="Y225" s="1669"/>
      <c r="Z225" s="1874"/>
      <c r="AA225" s="1669"/>
      <c r="AB225" s="1669"/>
      <c r="AC225" s="100" t="s">
        <v>191</v>
      </c>
      <c r="AD225" s="360" t="s">
        <v>3012</v>
      </c>
      <c r="AE225" s="360"/>
      <c r="AF225" s="360" t="s">
        <v>2639</v>
      </c>
      <c r="AG225" s="1404" t="s">
        <v>96</v>
      </c>
      <c r="AH225" s="1404" t="s">
        <v>96</v>
      </c>
      <c r="AI225" s="1404" t="s">
        <v>96</v>
      </c>
      <c r="AJ225" s="1404" t="s">
        <v>96</v>
      </c>
      <c r="AK225" s="1886" t="s">
        <v>3012</v>
      </c>
      <c r="AL225" s="360"/>
      <c r="AM225" s="360"/>
      <c r="AN225" s="1881"/>
      <c r="AO225" s="1881"/>
      <c r="AP225" s="1881"/>
      <c r="AQ225" s="1396"/>
      <c r="AR225" s="1670"/>
      <c r="AS225" s="1670"/>
      <c r="AT225" s="1670"/>
      <c r="AU225" s="1670"/>
      <c r="AV225" s="1671"/>
      <c r="AW225" s="1670"/>
      <c r="AX225" s="1887"/>
      <c r="AY225" s="512"/>
      <c r="AZ225" s="1670"/>
      <c r="BA225" s="1888"/>
      <c r="BB225" s="1780"/>
      <c r="BC225" s="1780"/>
      <c r="BD225" s="1780"/>
      <c r="BE225" s="1780"/>
      <c r="BF225" s="1889"/>
      <c r="BG225" s="1889"/>
      <c r="BH225" s="1780"/>
      <c r="BI225" s="1889"/>
      <c r="BJ225" s="1889"/>
      <c r="BK225" s="1889"/>
      <c r="BL225" s="1889"/>
      <c r="BM225" s="1889"/>
      <c r="BN225" s="1889"/>
      <c r="BO225" s="1889"/>
      <c r="BP225" s="1889"/>
      <c r="BQ225" s="1889"/>
      <c r="BR225" s="1889"/>
      <c r="BS225" s="1889"/>
      <c r="BT225" s="1889"/>
      <c r="BU225" s="1888"/>
      <c r="BV225" s="1888"/>
      <c r="BW225" s="1888"/>
      <c r="BX225" s="1888"/>
      <c r="BY225" s="1888"/>
      <c r="BZ225" s="1888"/>
      <c r="CA225" s="1888"/>
      <c r="CB225" s="1888"/>
      <c r="CC225" s="1480"/>
      <c r="CD225" s="1480"/>
      <c r="CE225" s="1890"/>
      <c r="CF225" s="103" t="s">
        <v>1224</v>
      </c>
      <c r="CG225" s="1480"/>
      <c r="CH225" s="1480"/>
      <c r="CI225" s="1480"/>
      <c r="CJ225" s="1480"/>
      <c r="CK225" s="1480"/>
      <c r="CL225" s="1480"/>
      <c r="CM225" s="1480"/>
      <c r="CN225" s="1480"/>
      <c r="CO225" s="1480"/>
      <c r="CP225" s="1480"/>
      <c r="CQ225" s="1480"/>
      <c r="CR225" s="1480"/>
      <c r="CS225" s="1480"/>
      <c r="CT225" s="1480"/>
      <c r="CU225" s="1480"/>
      <c r="CV225" s="1480"/>
      <c r="CW225" s="1480"/>
      <c r="CX225" s="512"/>
      <c r="CY225" s="512"/>
      <c r="CZ225" s="512"/>
      <c r="DA225" s="1588"/>
      <c r="DB225" s="1588"/>
      <c r="DC225" s="1588"/>
      <c r="DD225" s="1588"/>
      <c r="DE225" s="1588"/>
      <c r="DF225" s="1588"/>
      <c r="DG225" s="1588"/>
      <c r="DH225" s="1588"/>
      <c r="DI225" s="1588"/>
      <c r="DJ225" s="1588"/>
      <c r="DK225" s="1588"/>
      <c r="DL225" s="1588"/>
      <c r="DM225" s="1588"/>
      <c r="DN225" s="1588"/>
      <c r="DO225" s="1588"/>
      <c r="DP225" s="1588"/>
      <c r="DQ225" s="1588"/>
      <c r="DR225" s="1588"/>
      <c r="DS225" s="1588"/>
      <c r="DT225" s="1588"/>
      <c r="DU225" s="1588"/>
      <c r="DV225" s="1588"/>
      <c r="DW225" s="1588"/>
      <c r="DX225" s="1588"/>
      <c r="DY225" s="1588"/>
      <c r="DZ225" s="1588"/>
      <c r="EA225" s="1588"/>
      <c r="EB225" s="1588"/>
      <c r="EC225" s="1588"/>
      <c r="ED225" s="1588"/>
      <c r="EE225" s="1588"/>
      <c r="EF225" s="1588"/>
      <c r="EG225" s="1588"/>
      <c r="EH225" s="1588"/>
      <c r="EI225" s="1588"/>
      <c r="EJ225" s="1588"/>
      <c r="EK225" s="1588"/>
      <c r="EL225" s="1588"/>
      <c r="EM225" s="1588"/>
      <c r="EN225" s="1588"/>
      <c r="EO225" s="1588"/>
      <c r="EP225" s="1588"/>
      <c r="EQ225" s="1588"/>
      <c r="ER225" s="1588"/>
      <c r="ES225" s="1588"/>
      <c r="ET225" s="1588"/>
      <c r="EU225" s="1588"/>
      <c r="EV225" s="1588"/>
      <c r="EW225" s="1588"/>
      <c r="EX225" s="1588"/>
      <c r="EY225" s="1588"/>
      <c r="EZ225" s="1588"/>
      <c r="FA225" s="1588"/>
      <c r="FB225" s="1588"/>
      <c r="FC225" s="1588"/>
      <c r="FD225" s="1588"/>
      <c r="FE225" s="1588"/>
      <c r="FF225" s="1588"/>
      <c r="FG225" s="1588"/>
      <c r="FH225" s="1588"/>
      <c r="FI225" s="1588"/>
      <c r="FJ225" s="1588"/>
      <c r="FK225" s="1588"/>
      <c r="FL225" s="1588"/>
      <c r="FM225" s="1588"/>
      <c r="FN225" s="1588"/>
      <c r="FO225" s="1588"/>
      <c r="FP225" s="1588"/>
      <c r="FQ225" s="1588"/>
      <c r="FR225" s="1588"/>
      <c r="FS225" s="1588"/>
      <c r="FT225" s="1588"/>
      <c r="FU225" s="1588"/>
      <c r="FV225" s="1588"/>
      <c r="FW225" s="1588"/>
      <c r="FX225" s="1588"/>
      <c r="FY225" s="1588"/>
      <c r="FZ225" s="1588"/>
      <c r="GA225" s="1588"/>
      <c r="GB225" s="1588"/>
      <c r="GC225" s="1588"/>
      <c r="GD225" s="1588"/>
    </row>
    <row r="226" ht="15.75" hidden="1" customHeight="1">
      <c r="A226" s="101">
        <v>9.0</v>
      </c>
      <c r="B226" s="101" t="s">
        <v>2443</v>
      </c>
      <c r="C226" s="1661" t="s">
        <v>6</v>
      </c>
      <c r="D226" s="1396" t="s">
        <v>2658</v>
      </c>
      <c r="E226" s="1480" t="s">
        <v>3012</v>
      </c>
      <c r="F226" s="1480" t="s">
        <v>3012</v>
      </c>
      <c r="G226" s="1480" t="s">
        <v>3012</v>
      </c>
      <c r="H226" s="1480" t="s">
        <v>3012</v>
      </c>
      <c r="I226" s="1480" t="s">
        <v>3012</v>
      </c>
      <c r="J226" s="1885" t="s">
        <v>2675</v>
      </c>
      <c r="K226" s="1882">
        <v>270.0</v>
      </c>
      <c r="L226" s="1819">
        <v>270.0</v>
      </c>
      <c r="M226" s="1396" t="s">
        <v>1815</v>
      </c>
      <c r="N226" s="1642" t="s">
        <v>1755</v>
      </c>
      <c r="O226" s="1666"/>
      <c r="P226" s="1480" t="s">
        <v>3012</v>
      </c>
      <c r="Q226" s="1396" t="s">
        <v>602</v>
      </c>
      <c r="R226" s="1480"/>
      <c r="S226" s="512"/>
      <c r="T226" s="100" t="s">
        <v>817</v>
      </c>
      <c r="U226" s="512"/>
      <c r="V226" s="512"/>
      <c r="W226" s="1661"/>
      <c r="X226" s="512"/>
      <c r="Y226" s="1669"/>
      <c r="Z226" s="1874"/>
      <c r="AA226" s="1669"/>
      <c r="AB226" s="1669"/>
      <c r="AC226" s="100" t="s">
        <v>191</v>
      </c>
      <c r="AD226" s="360" t="s">
        <v>3012</v>
      </c>
      <c r="AE226" s="360"/>
      <c r="AF226" s="360" t="s">
        <v>2639</v>
      </c>
      <c r="AG226" s="1404" t="s">
        <v>96</v>
      </c>
      <c r="AH226" s="1404" t="s">
        <v>96</v>
      </c>
      <c r="AI226" s="1404" t="s">
        <v>96</v>
      </c>
      <c r="AJ226" s="1404" t="s">
        <v>96</v>
      </c>
      <c r="AK226" s="1886" t="s">
        <v>3012</v>
      </c>
      <c r="AL226" s="360"/>
      <c r="AM226" s="360"/>
      <c r="AN226" s="1881"/>
      <c r="AO226" s="1881"/>
      <c r="AP226" s="1881"/>
      <c r="AQ226" s="1396"/>
      <c r="AR226" s="1670"/>
      <c r="AS226" s="1670"/>
      <c r="AT226" s="1670"/>
      <c r="AU226" s="1670"/>
      <c r="AV226" s="1671"/>
      <c r="AW226" s="1670"/>
      <c r="AX226" s="1887"/>
      <c r="AY226" s="512"/>
      <c r="AZ226" s="1670"/>
      <c r="BA226" s="1888"/>
      <c r="BB226" s="1780"/>
      <c r="BC226" s="1780"/>
      <c r="BD226" s="1780"/>
      <c r="BE226" s="1780"/>
      <c r="BF226" s="1889"/>
      <c r="BG226" s="1889"/>
      <c r="BH226" s="1780"/>
      <c r="BI226" s="1889"/>
      <c r="BJ226" s="1889"/>
      <c r="BK226" s="1889"/>
      <c r="BL226" s="1889"/>
      <c r="BM226" s="1889"/>
      <c r="BN226" s="1889"/>
      <c r="BO226" s="1889"/>
      <c r="BP226" s="1889"/>
      <c r="BQ226" s="1889"/>
      <c r="BR226" s="1889"/>
      <c r="BS226" s="1889"/>
      <c r="BT226" s="1889"/>
      <c r="BU226" s="1888"/>
      <c r="BV226" s="1888"/>
      <c r="BW226" s="1888"/>
      <c r="BX226" s="1888"/>
      <c r="BY226" s="1888"/>
      <c r="BZ226" s="1888"/>
      <c r="CA226" s="1888"/>
      <c r="CB226" s="1888"/>
      <c r="CC226" s="1480"/>
      <c r="CD226" s="1480"/>
      <c r="CE226" s="1890"/>
      <c r="CF226" s="103" t="s">
        <v>1224</v>
      </c>
      <c r="CG226" s="1480"/>
      <c r="CH226" s="1480"/>
      <c r="CI226" s="1480"/>
      <c r="CJ226" s="1480"/>
      <c r="CK226" s="1480"/>
      <c r="CL226" s="1480"/>
      <c r="CM226" s="1480"/>
      <c r="CN226" s="1480"/>
      <c r="CO226" s="1480"/>
      <c r="CP226" s="1480"/>
      <c r="CQ226" s="1480"/>
      <c r="CR226" s="1480"/>
      <c r="CS226" s="1480"/>
      <c r="CT226" s="1480"/>
      <c r="CU226" s="1480"/>
      <c r="CV226" s="1480"/>
      <c r="CW226" s="1480"/>
      <c r="CX226" s="512"/>
      <c r="CY226" s="512"/>
      <c r="CZ226" s="512"/>
      <c r="DA226" s="1588"/>
      <c r="DB226" s="1588"/>
      <c r="DC226" s="1588"/>
      <c r="DD226" s="1588"/>
      <c r="DE226" s="1588"/>
      <c r="DF226" s="1588"/>
      <c r="DG226" s="1588"/>
      <c r="DH226" s="1588"/>
      <c r="DI226" s="1588"/>
      <c r="DJ226" s="1588"/>
      <c r="DK226" s="1588"/>
      <c r="DL226" s="1588"/>
      <c r="DM226" s="1588"/>
      <c r="DN226" s="1588"/>
      <c r="DO226" s="1588"/>
      <c r="DP226" s="1588"/>
      <c r="DQ226" s="1588"/>
      <c r="DR226" s="1588"/>
      <c r="DS226" s="1588"/>
      <c r="DT226" s="1588"/>
      <c r="DU226" s="1588"/>
      <c r="DV226" s="1588"/>
      <c r="DW226" s="1588"/>
      <c r="DX226" s="1588"/>
      <c r="DY226" s="1588"/>
      <c r="DZ226" s="1588"/>
      <c r="EA226" s="1588"/>
      <c r="EB226" s="1588"/>
      <c r="EC226" s="1588"/>
      <c r="ED226" s="1588"/>
      <c r="EE226" s="1588"/>
      <c r="EF226" s="1588"/>
      <c r="EG226" s="1588"/>
      <c r="EH226" s="1588"/>
      <c r="EI226" s="1588"/>
      <c r="EJ226" s="1588"/>
      <c r="EK226" s="1588"/>
      <c r="EL226" s="1588"/>
      <c r="EM226" s="1588"/>
      <c r="EN226" s="1588"/>
      <c r="EO226" s="1588"/>
      <c r="EP226" s="1588"/>
      <c r="EQ226" s="1588"/>
      <c r="ER226" s="1588"/>
      <c r="ES226" s="1588"/>
      <c r="ET226" s="1588"/>
      <c r="EU226" s="1588"/>
      <c r="EV226" s="1588"/>
      <c r="EW226" s="1588"/>
      <c r="EX226" s="1588"/>
      <c r="EY226" s="1588"/>
      <c r="EZ226" s="1588"/>
      <c r="FA226" s="1588"/>
      <c r="FB226" s="1588"/>
      <c r="FC226" s="1588"/>
      <c r="FD226" s="1588"/>
      <c r="FE226" s="1588"/>
      <c r="FF226" s="1588"/>
      <c r="FG226" s="1588"/>
      <c r="FH226" s="1588"/>
      <c r="FI226" s="1588"/>
      <c r="FJ226" s="1588"/>
      <c r="FK226" s="1588"/>
      <c r="FL226" s="1588"/>
      <c r="FM226" s="1588"/>
      <c r="FN226" s="1588"/>
      <c r="FO226" s="1588"/>
      <c r="FP226" s="1588"/>
      <c r="FQ226" s="1588"/>
      <c r="FR226" s="1588"/>
      <c r="FS226" s="1588"/>
      <c r="FT226" s="1588"/>
      <c r="FU226" s="1588"/>
      <c r="FV226" s="1588"/>
      <c r="FW226" s="1588"/>
      <c r="FX226" s="1588"/>
      <c r="FY226" s="1588"/>
      <c r="FZ226" s="1588"/>
      <c r="GA226" s="1588"/>
      <c r="GB226" s="1588"/>
      <c r="GC226" s="1588"/>
      <c r="GD226" s="1588"/>
    </row>
    <row r="227" ht="15.75" hidden="1" customHeight="1">
      <c r="A227" s="1466"/>
      <c r="B227" s="1466"/>
      <c r="C227" s="1452"/>
      <c r="D227" s="1460"/>
      <c r="E227" s="1460"/>
      <c r="F227" s="1460"/>
      <c r="G227" s="1460"/>
      <c r="H227" s="1460"/>
      <c r="I227" s="1460"/>
      <c r="J227" s="1797" t="s">
        <v>111</v>
      </c>
      <c r="K227" s="1834">
        <f>SUM(K218:K226)</f>
        <v>52033</v>
      </c>
      <c r="L227" s="1799">
        <f>SUM(L218:L224)</f>
        <v>51429.371</v>
      </c>
      <c r="M227" s="1460"/>
      <c r="N227" s="1460"/>
      <c r="O227" s="1466"/>
      <c r="P227" s="1460"/>
      <c r="Q227" s="1460"/>
      <c r="R227" s="1460"/>
      <c r="S227" s="1466"/>
      <c r="T227" s="1466"/>
      <c r="U227" s="1466"/>
      <c r="V227" s="1466"/>
      <c r="W227" s="1452"/>
      <c r="X227" s="1466"/>
      <c r="Y227" s="1466"/>
      <c r="Z227" s="1452"/>
      <c r="AA227" s="1466"/>
      <c r="AB227" s="1466"/>
      <c r="AC227" s="1466"/>
      <c r="AD227" s="1466"/>
      <c r="AE227" s="1466"/>
      <c r="AF227" s="1466"/>
      <c r="AG227" s="1466"/>
      <c r="AH227" s="1466"/>
      <c r="AI227" s="1466"/>
      <c r="AJ227" s="1466"/>
      <c r="AK227" s="1801"/>
      <c r="AL227" s="1801"/>
      <c r="AM227" s="1801"/>
      <c r="AN227" s="1452"/>
      <c r="AO227" s="1466"/>
      <c r="AP227" s="1466"/>
      <c r="AQ227" s="1460"/>
      <c r="AR227" s="1499"/>
      <c r="AS227" s="1499"/>
      <c r="AT227" s="1499"/>
      <c r="AU227" s="1467"/>
      <c r="AV227" s="1500"/>
      <c r="AW227" s="1499"/>
      <c r="AX227" s="1834">
        <f>SUM(AX218:AX226)</f>
        <v>52800</v>
      </c>
      <c r="AY227" s="1496"/>
      <c r="AZ227" s="1499"/>
      <c r="BA227" s="1499"/>
      <c r="BB227" s="1780"/>
      <c r="BC227" s="1780"/>
      <c r="BD227" s="1780"/>
      <c r="BE227" s="1780"/>
      <c r="BF227" s="1836"/>
      <c r="BG227" s="1501"/>
      <c r="BH227" s="1780"/>
      <c r="BI227" s="1837"/>
      <c r="BJ227" s="1837"/>
      <c r="BK227" s="1501"/>
      <c r="BL227" s="1837"/>
      <c r="BM227" s="1501"/>
      <c r="BN227" s="1501"/>
      <c r="BO227" s="1501"/>
      <c r="BP227" s="1501"/>
      <c r="BQ227" s="1501"/>
      <c r="BR227" s="1501"/>
      <c r="BS227" s="1501"/>
      <c r="BT227" s="1501"/>
      <c r="BU227" s="1499"/>
      <c r="BV227" s="1499"/>
      <c r="BW227" s="1499"/>
      <c r="BX227" s="1499"/>
      <c r="BY227" s="1499"/>
      <c r="BZ227" s="1499"/>
      <c r="CA227" s="1499"/>
      <c r="CB227" s="1499"/>
      <c r="CC227" s="1466"/>
      <c r="CD227" s="1466"/>
      <c r="CE227" s="1466"/>
      <c r="CF227" s="1466"/>
      <c r="CG227" s="1466"/>
      <c r="CH227" s="1466"/>
      <c r="CI227" s="1466"/>
      <c r="CJ227" s="1466"/>
      <c r="CK227" s="1466"/>
      <c r="CL227" s="1466"/>
      <c r="CM227" s="1466"/>
      <c r="CN227" s="1466"/>
      <c r="CO227" s="1466"/>
      <c r="CP227" s="1466"/>
      <c r="CQ227" s="1466"/>
      <c r="CR227" s="1466"/>
      <c r="CS227" s="1466"/>
      <c r="CT227" s="1466"/>
      <c r="CU227" s="1466"/>
      <c r="CV227" s="1466"/>
      <c r="CW227" s="1466"/>
      <c r="CX227" s="1466"/>
      <c r="CY227" s="1466"/>
      <c r="CZ227" s="1466"/>
      <c r="DA227" s="1588"/>
      <c r="DB227" s="1588"/>
      <c r="DC227" s="1588"/>
      <c r="DD227" s="1588"/>
      <c r="DE227" s="1588"/>
      <c r="DF227" s="1588"/>
      <c r="DG227" s="1588"/>
      <c r="DH227" s="1588"/>
      <c r="DI227" s="1588"/>
      <c r="DJ227" s="1588"/>
      <c r="DK227" s="1588"/>
      <c r="DL227" s="1588"/>
      <c r="DM227" s="1588"/>
      <c r="DN227" s="1588"/>
      <c r="DO227" s="1588"/>
      <c r="DP227" s="1588"/>
      <c r="DQ227" s="1588"/>
      <c r="DR227" s="1588"/>
      <c r="DS227" s="1588"/>
      <c r="DT227" s="1588"/>
      <c r="DU227" s="1588"/>
      <c r="DV227" s="1588"/>
      <c r="DW227" s="1588"/>
      <c r="DX227" s="1588"/>
      <c r="DY227" s="1588"/>
      <c r="DZ227" s="1588"/>
      <c r="EA227" s="1588"/>
      <c r="EB227" s="1588"/>
      <c r="EC227" s="1588"/>
      <c r="ED227" s="1588"/>
      <c r="EE227" s="1588"/>
      <c r="EF227" s="1588"/>
      <c r="EG227" s="1588"/>
      <c r="EH227" s="1588"/>
      <c r="EI227" s="1588"/>
      <c r="EJ227" s="1588"/>
      <c r="EK227" s="1588"/>
      <c r="EL227" s="1588"/>
      <c r="EM227" s="1588"/>
      <c r="EN227" s="1588"/>
      <c r="EO227" s="1588"/>
      <c r="EP227" s="1588"/>
      <c r="EQ227" s="1588"/>
      <c r="ER227" s="1588"/>
      <c r="ES227" s="1588"/>
      <c r="ET227" s="1588"/>
      <c r="EU227" s="1588"/>
      <c r="EV227" s="1588"/>
      <c r="EW227" s="1588"/>
      <c r="EX227" s="1588"/>
      <c r="EY227" s="1588"/>
      <c r="EZ227" s="1588"/>
      <c r="FA227" s="1588"/>
      <c r="FB227" s="1588"/>
      <c r="FC227" s="1588"/>
      <c r="FD227" s="1588"/>
      <c r="FE227" s="1588"/>
      <c r="FF227" s="1588"/>
      <c r="FG227" s="1588"/>
      <c r="FH227" s="1588"/>
      <c r="FI227" s="1588"/>
      <c r="FJ227" s="1588"/>
      <c r="FK227" s="1588"/>
      <c r="FL227" s="1588"/>
      <c r="FM227" s="1588"/>
      <c r="FN227" s="1588"/>
      <c r="FO227" s="1588"/>
      <c r="FP227" s="1588"/>
      <c r="FQ227" s="1588"/>
      <c r="FR227" s="1588"/>
      <c r="FS227" s="1588"/>
      <c r="FT227" s="1588"/>
      <c r="FU227" s="1588"/>
      <c r="FV227" s="1588"/>
      <c r="FW227" s="1588"/>
      <c r="FX227" s="1588"/>
      <c r="FY227" s="1588"/>
      <c r="FZ227" s="1588"/>
      <c r="GA227" s="1588"/>
      <c r="GB227" s="1588"/>
      <c r="GC227" s="1588"/>
      <c r="GD227" s="1588"/>
    </row>
    <row r="228" ht="15.75" hidden="1" customHeight="1">
      <c r="A228" s="101">
        <v>1.0</v>
      </c>
      <c r="B228" s="54" t="s">
        <v>2443</v>
      </c>
      <c r="C228" s="101" t="s">
        <v>6</v>
      </c>
      <c r="D228" s="1396" t="s">
        <v>3017</v>
      </c>
      <c r="E228" s="103" t="s">
        <v>1768</v>
      </c>
      <c r="F228" s="1396" t="s">
        <v>7</v>
      </c>
      <c r="G228" s="1396" t="s">
        <v>330</v>
      </c>
      <c r="H228" s="1396" t="s">
        <v>2366</v>
      </c>
      <c r="I228" s="103" t="s">
        <v>3018</v>
      </c>
      <c r="J228" s="1402" t="s">
        <v>2678</v>
      </c>
      <c r="K228" s="1882">
        <v>5200.0</v>
      </c>
      <c r="L228" s="1819">
        <v>4999.434</v>
      </c>
      <c r="M228" s="1396" t="s">
        <v>265</v>
      </c>
      <c r="N228" s="103" t="s">
        <v>93</v>
      </c>
      <c r="O228" s="103" t="s">
        <v>2679</v>
      </c>
      <c r="P228" s="1851">
        <v>45598.0</v>
      </c>
      <c r="Q228" s="105" t="s">
        <v>2763</v>
      </c>
      <c r="R228" s="1396" t="s">
        <v>1825</v>
      </c>
      <c r="S228" s="103" t="s">
        <v>2245</v>
      </c>
      <c r="T228" s="103" t="s">
        <v>817</v>
      </c>
      <c r="U228" s="54" t="s">
        <v>883</v>
      </c>
      <c r="V228" s="54" t="s">
        <v>883</v>
      </c>
      <c r="W228" s="54" t="s">
        <v>884</v>
      </c>
      <c r="X228" s="1545" t="s">
        <v>142</v>
      </c>
      <c r="Y228" s="1410"/>
      <c r="Z228" s="54" t="s">
        <v>883</v>
      </c>
      <c r="AA228" s="54" t="s">
        <v>883</v>
      </c>
      <c r="AB228" s="101"/>
      <c r="AC228" s="100" t="s">
        <v>191</v>
      </c>
      <c r="AD228" s="1404" t="s">
        <v>192</v>
      </c>
      <c r="AE228" s="1405">
        <v>579357.0</v>
      </c>
      <c r="AF228" s="1669">
        <v>579357.0</v>
      </c>
      <c r="AG228" s="1783">
        <v>0.5</v>
      </c>
      <c r="AH228" s="1783">
        <v>0.4</v>
      </c>
      <c r="AI228" s="1783">
        <v>0.1</v>
      </c>
      <c r="AJ228" s="1404" t="s">
        <v>96</v>
      </c>
      <c r="AK228" s="1867">
        <v>1.50632937E9</v>
      </c>
      <c r="AL228" s="1817">
        <v>45604.0</v>
      </c>
      <c r="AM228" s="1817">
        <v>45598.0</v>
      </c>
      <c r="AN228" s="1777">
        <f t="shared" ref="AN228:AN232" si="432">IF(AM228-AL228&lt;0,0,AM228-AL228)</f>
        <v>0</v>
      </c>
      <c r="AO228" s="1881" t="str">
        <f t="shared" ref="AO228:AP228" si="431">INT(AM228-AL228)&amp;" hari "&amp;HOUR(MOD(AM228-AL228,1))&amp;" jam "&amp;MINUTE(MOD(AM228-AL228,1))&amp;" menit "&amp;SECOND(MOD(AM228-AL228,1))</f>
        <v>-6 hari 0 jam 0 menit 0</v>
      </c>
      <c r="AP228" s="1881" t="str">
        <f t="shared" si="431"/>
        <v>-45598 hari 0 jam 0 menit 0</v>
      </c>
      <c r="AQ228" s="1396" t="s">
        <v>2366</v>
      </c>
      <c r="AR228" s="303"/>
      <c r="AS228" s="303"/>
      <c r="AT228" s="303"/>
      <c r="AU228" s="255">
        <v>44000.0</v>
      </c>
      <c r="AV228" s="1545" t="s">
        <v>194</v>
      </c>
      <c r="AW228" s="303">
        <v>3.0E7</v>
      </c>
      <c r="AX228" s="1819"/>
      <c r="AY228" s="1795"/>
      <c r="AZ228" s="274"/>
      <c r="BA228" s="1780">
        <v>45596.0</v>
      </c>
      <c r="BB228" s="1780">
        <v>45602.76388888889</v>
      </c>
      <c r="BC228" s="1780"/>
      <c r="BD228" s="1780"/>
      <c r="BE228" s="1780"/>
      <c r="BF228" s="1645"/>
      <c r="BG228" s="1642"/>
      <c r="BH228" s="1780"/>
      <c r="BI228" s="1642"/>
      <c r="BJ228" s="1642"/>
      <c r="BK228" s="1645"/>
      <c r="BL228" s="1642"/>
      <c r="BM228" s="274"/>
      <c r="BN228" s="274"/>
      <c r="BO228" s="274"/>
      <c r="BP228" s="274"/>
      <c r="BQ228" s="274"/>
      <c r="BR228" s="274"/>
      <c r="BS228" s="274"/>
      <c r="BT228" s="274"/>
      <c r="BU228" s="274"/>
      <c r="BV228" s="274"/>
      <c r="BW228" s="274"/>
      <c r="BX228" s="274"/>
      <c r="BY228" s="274"/>
      <c r="BZ228" s="274"/>
      <c r="CA228" s="274"/>
      <c r="CB228" s="274"/>
      <c r="CC228" s="103">
        <v>8.20241101930963E14</v>
      </c>
      <c r="CD228" s="103">
        <v>4500.0</v>
      </c>
      <c r="CE228" s="255" t="s">
        <v>2680</v>
      </c>
      <c r="CF228" s="105" t="s">
        <v>1775</v>
      </c>
      <c r="CG228" s="105"/>
      <c r="CH228" s="105"/>
      <c r="CI228" s="105"/>
      <c r="CJ228" s="105"/>
      <c r="CK228" s="105"/>
      <c r="CL228" s="105"/>
      <c r="CM228" s="105"/>
      <c r="CN228" s="105"/>
      <c r="CO228" s="105"/>
      <c r="CP228" s="105"/>
      <c r="CQ228" s="105"/>
      <c r="CR228" s="105"/>
      <c r="CS228" s="105"/>
      <c r="CT228" s="105"/>
      <c r="CU228" s="105"/>
      <c r="CV228" s="105"/>
      <c r="CW228" s="105"/>
      <c r="CX228" s="105"/>
      <c r="CY228" s="105"/>
      <c r="CZ228" s="105"/>
      <c r="DA228" s="1588"/>
      <c r="DB228" s="1588"/>
      <c r="DC228" s="1588"/>
      <c r="DD228" s="1588"/>
      <c r="DE228" s="1588"/>
      <c r="DF228" s="1588"/>
      <c r="DG228" s="1588"/>
      <c r="DH228" s="1588"/>
      <c r="DI228" s="1588"/>
      <c r="DJ228" s="1588"/>
      <c r="DK228" s="1588"/>
      <c r="DL228" s="1588"/>
      <c r="DM228" s="1588"/>
      <c r="DN228" s="1588"/>
      <c r="DO228" s="1588"/>
      <c r="DP228" s="1588"/>
      <c r="DQ228" s="1588"/>
      <c r="DR228" s="1588"/>
      <c r="DS228" s="1588"/>
      <c r="DT228" s="1588"/>
      <c r="DU228" s="1588"/>
      <c r="DV228" s="1588"/>
      <c r="DW228" s="1588"/>
      <c r="DX228" s="1588"/>
      <c r="DY228" s="1588"/>
      <c r="DZ228" s="1588"/>
      <c r="EA228" s="1588"/>
      <c r="EB228" s="1588"/>
      <c r="EC228" s="1588"/>
      <c r="ED228" s="1588"/>
      <c r="EE228" s="1588"/>
      <c r="EF228" s="1588"/>
      <c r="EG228" s="1588"/>
      <c r="EH228" s="1588"/>
      <c r="EI228" s="1588"/>
      <c r="EJ228" s="1588"/>
      <c r="EK228" s="1588"/>
      <c r="EL228" s="1588"/>
      <c r="EM228" s="1588"/>
      <c r="EN228" s="1588"/>
      <c r="EO228" s="1588"/>
      <c r="EP228" s="1588"/>
      <c r="EQ228" s="1588"/>
      <c r="ER228" s="1588"/>
      <c r="ES228" s="1588"/>
      <c r="ET228" s="1588"/>
      <c r="EU228" s="1588"/>
      <c r="EV228" s="1588"/>
      <c r="EW228" s="1588"/>
      <c r="EX228" s="1588"/>
      <c r="EY228" s="1588"/>
      <c r="EZ228" s="1588"/>
      <c r="FA228" s="1588"/>
      <c r="FB228" s="1588"/>
      <c r="FC228" s="1588"/>
      <c r="FD228" s="1588"/>
      <c r="FE228" s="1588"/>
      <c r="FF228" s="1588"/>
      <c r="FG228" s="1588"/>
      <c r="FH228" s="1588"/>
      <c r="FI228" s="1588"/>
      <c r="FJ228" s="1588"/>
      <c r="FK228" s="1588"/>
      <c r="FL228" s="1588"/>
      <c r="FM228" s="1588"/>
      <c r="FN228" s="1588"/>
      <c r="FO228" s="1588"/>
      <c r="FP228" s="1588"/>
      <c r="FQ228" s="1588"/>
      <c r="FR228" s="1588"/>
      <c r="FS228" s="1588"/>
      <c r="FT228" s="1588"/>
      <c r="FU228" s="1588"/>
      <c r="FV228" s="1588"/>
      <c r="FW228" s="1588"/>
      <c r="FX228" s="1588"/>
      <c r="FY228" s="1588"/>
      <c r="FZ228" s="1588"/>
      <c r="GA228" s="1588"/>
      <c r="GB228" s="1588"/>
      <c r="GC228" s="1588"/>
      <c r="GD228" s="1588"/>
    </row>
    <row r="229" ht="15.75" hidden="1" customHeight="1">
      <c r="A229" s="101">
        <v>2.0</v>
      </c>
      <c r="B229" s="54" t="s">
        <v>2443</v>
      </c>
      <c r="C229" s="101" t="s">
        <v>6</v>
      </c>
      <c r="D229" s="1396" t="s">
        <v>3017</v>
      </c>
      <c r="E229" s="103" t="s">
        <v>1768</v>
      </c>
      <c r="F229" s="1396" t="s">
        <v>7</v>
      </c>
      <c r="G229" s="1396" t="s">
        <v>330</v>
      </c>
      <c r="H229" s="1396" t="s">
        <v>2366</v>
      </c>
      <c r="I229" s="103" t="s">
        <v>2330</v>
      </c>
      <c r="J229" s="1402" t="s">
        <v>525</v>
      </c>
      <c r="K229" s="1882">
        <v>6600.0</v>
      </c>
      <c r="L229" s="1819">
        <v>6985.339</v>
      </c>
      <c r="M229" s="1396" t="s">
        <v>1552</v>
      </c>
      <c r="N229" s="103" t="s">
        <v>93</v>
      </c>
      <c r="O229" s="103" t="s">
        <v>2682</v>
      </c>
      <c r="P229" s="1851">
        <v>45600.0</v>
      </c>
      <c r="Q229" s="105" t="s">
        <v>2763</v>
      </c>
      <c r="R229" s="1396" t="s">
        <v>1825</v>
      </c>
      <c r="S229" s="103" t="s">
        <v>2245</v>
      </c>
      <c r="T229" s="103" t="s">
        <v>817</v>
      </c>
      <c r="U229" s="54" t="s">
        <v>883</v>
      </c>
      <c r="V229" s="54" t="s">
        <v>883</v>
      </c>
      <c r="W229" s="54" t="s">
        <v>884</v>
      </c>
      <c r="X229" s="1545" t="s">
        <v>142</v>
      </c>
      <c r="Y229" s="1410"/>
      <c r="Z229" s="54" t="s">
        <v>883</v>
      </c>
      <c r="AA229" s="54" t="s">
        <v>883</v>
      </c>
      <c r="AB229" s="101"/>
      <c r="AC229" s="100" t="s">
        <v>191</v>
      </c>
      <c r="AD229" s="1404" t="s">
        <v>192</v>
      </c>
      <c r="AE229" s="1405">
        <v>580021.0</v>
      </c>
      <c r="AF229" s="1669">
        <v>580021.0</v>
      </c>
      <c r="AG229" s="1783">
        <v>0.5</v>
      </c>
      <c r="AH229" s="1783">
        <v>0.4</v>
      </c>
      <c r="AI229" s="1783">
        <v>0.1</v>
      </c>
      <c r="AJ229" s="1404" t="s">
        <v>96</v>
      </c>
      <c r="AK229" s="1867">
        <v>1.911879585E9</v>
      </c>
      <c r="AL229" s="1891">
        <v>45607.0</v>
      </c>
      <c r="AM229" s="1817">
        <v>45600.0</v>
      </c>
      <c r="AN229" s="1777">
        <f t="shared" si="432"/>
        <v>0</v>
      </c>
      <c r="AO229" s="1881" t="str">
        <f t="shared" ref="AO229:AP229" si="433">INT(AM229-AL229)&amp;" hari "&amp;HOUR(MOD(AM229-AL229,1))&amp;" jam "&amp;MINUTE(MOD(AM229-AL229,1))&amp;" menit "&amp;SECOND(MOD(AM229-AL229,1))</f>
        <v>-7 hari 0 jam 0 menit 0</v>
      </c>
      <c r="AP229" s="1881" t="str">
        <f t="shared" si="433"/>
        <v>-45600 hari 0 jam 0 menit 0</v>
      </c>
      <c r="AQ229" s="1396" t="s">
        <v>2366</v>
      </c>
      <c r="AR229" s="303"/>
      <c r="AS229" s="303"/>
      <c r="AT229" s="303"/>
      <c r="AU229" s="255">
        <v>44000.0</v>
      </c>
      <c r="AV229" s="1545" t="s">
        <v>194</v>
      </c>
      <c r="AW229" s="303">
        <v>3.0E7</v>
      </c>
      <c r="AX229" s="1819"/>
      <c r="AY229" s="1795"/>
      <c r="AZ229" s="274"/>
      <c r="BA229" s="1780">
        <v>45596.0</v>
      </c>
      <c r="BB229" s="1780">
        <v>45602.76388888889</v>
      </c>
      <c r="BC229" s="1780"/>
      <c r="BD229" s="1780"/>
      <c r="BE229" s="1780"/>
      <c r="BF229" s="1645"/>
      <c r="BG229" s="1642"/>
      <c r="BH229" s="1780"/>
      <c r="BI229" s="1642"/>
      <c r="BJ229" s="1642"/>
      <c r="BK229" s="1645"/>
      <c r="BL229" s="1642"/>
      <c r="BM229" s="274"/>
      <c r="BN229" s="274"/>
      <c r="BO229" s="274"/>
      <c r="BP229" s="274"/>
      <c r="BQ229" s="274"/>
      <c r="BR229" s="274"/>
      <c r="BS229" s="274"/>
      <c r="BT229" s="274"/>
      <c r="BU229" s="274"/>
      <c r="BV229" s="274"/>
      <c r="BW229" s="274"/>
      <c r="BX229" s="274"/>
      <c r="BY229" s="274"/>
      <c r="BZ229" s="274"/>
      <c r="CA229" s="274"/>
      <c r="CB229" s="274"/>
      <c r="CC229" s="103"/>
      <c r="CD229" s="103"/>
      <c r="CE229" s="255"/>
      <c r="CF229" s="105" t="s">
        <v>1775</v>
      </c>
      <c r="CG229" s="105"/>
      <c r="CH229" s="105"/>
      <c r="CI229" s="105"/>
      <c r="CJ229" s="105"/>
      <c r="CK229" s="105"/>
      <c r="CL229" s="105"/>
      <c r="CM229" s="105"/>
      <c r="CN229" s="105"/>
      <c r="CO229" s="105"/>
      <c r="CP229" s="105"/>
      <c r="CQ229" s="105"/>
      <c r="CR229" s="105"/>
      <c r="CS229" s="105"/>
      <c r="CT229" s="105"/>
      <c r="CU229" s="105"/>
      <c r="CV229" s="105"/>
      <c r="CW229" s="105"/>
      <c r="CX229" s="105"/>
      <c r="CY229" s="105"/>
      <c r="CZ229" s="105"/>
      <c r="DA229" s="1588"/>
      <c r="DB229" s="1588"/>
      <c r="DC229" s="1588"/>
      <c r="DD229" s="1588"/>
      <c r="DE229" s="1588"/>
      <c r="DF229" s="1588"/>
      <c r="DG229" s="1588"/>
      <c r="DH229" s="1588"/>
      <c r="DI229" s="1588"/>
      <c r="DJ229" s="1588"/>
      <c r="DK229" s="1588"/>
      <c r="DL229" s="1588"/>
      <c r="DM229" s="1588"/>
      <c r="DN229" s="1588"/>
      <c r="DO229" s="1588"/>
      <c r="DP229" s="1588"/>
      <c r="DQ229" s="1588"/>
      <c r="DR229" s="1588"/>
      <c r="DS229" s="1588"/>
      <c r="DT229" s="1588"/>
      <c r="DU229" s="1588"/>
      <c r="DV229" s="1588"/>
      <c r="DW229" s="1588"/>
      <c r="DX229" s="1588"/>
      <c r="DY229" s="1588"/>
      <c r="DZ229" s="1588"/>
      <c r="EA229" s="1588"/>
      <c r="EB229" s="1588"/>
      <c r="EC229" s="1588"/>
      <c r="ED229" s="1588"/>
      <c r="EE229" s="1588"/>
      <c r="EF229" s="1588"/>
      <c r="EG229" s="1588"/>
      <c r="EH229" s="1588"/>
      <c r="EI229" s="1588"/>
      <c r="EJ229" s="1588"/>
      <c r="EK229" s="1588"/>
      <c r="EL229" s="1588"/>
      <c r="EM229" s="1588"/>
      <c r="EN229" s="1588"/>
      <c r="EO229" s="1588"/>
      <c r="EP229" s="1588"/>
      <c r="EQ229" s="1588"/>
      <c r="ER229" s="1588"/>
      <c r="ES229" s="1588"/>
      <c r="ET229" s="1588"/>
      <c r="EU229" s="1588"/>
      <c r="EV229" s="1588"/>
      <c r="EW229" s="1588"/>
      <c r="EX229" s="1588"/>
      <c r="EY229" s="1588"/>
      <c r="EZ229" s="1588"/>
      <c r="FA229" s="1588"/>
      <c r="FB229" s="1588"/>
      <c r="FC229" s="1588"/>
      <c r="FD229" s="1588"/>
      <c r="FE229" s="1588"/>
      <c r="FF229" s="1588"/>
      <c r="FG229" s="1588"/>
      <c r="FH229" s="1588"/>
      <c r="FI229" s="1588"/>
      <c r="FJ229" s="1588"/>
      <c r="FK229" s="1588"/>
      <c r="FL229" s="1588"/>
      <c r="FM229" s="1588"/>
      <c r="FN229" s="1588"/>
      <c r="FO229" s="1588"/>
      <c r="FP229" s="1588"/>
      <c r="FQ229" s="1588"/>
      <c r="FR229" s="1588"/>
      <c r="FS229" s="1588"/>
      <c r="FT229" s="1588"/>
      <c r="FU229" s="1588"/>
      <c r="FV229" s="1588"/>
      <c r="FW229" s="1588"/>
      <c r="FX229" s="1588"/>
      <c r="FY229" s="1588"/>
      <c r="FZ229" s="1588"/>
      <c r="GA229" s="1588"/>
      <c r="GB229" s="1588"/>
      <c r="GC229" s="1588"/>
      <c r="GD229" s="1588"/>
    </row>
    <row r="230" ht="15.75" hidden="1" customHeight="1">
      <c r="A230" s="101">
        <v>3.0</v>
      </c>
      <c r="B230" s="54" t="s">
        <v>2443</v>
      </c>
      <c r="C230" s="101" t="s">
        <v>6</v>
      </c>
      <c r="D230" s="1396" t="s">
        <v>3017</v>
      </c>
      <c r="E230" s="103" t="s">
        <v>1768</v>
      </c>
      <c r="F230" s="1396" t="s">
        <v>7</v>
      </c>
      <c r="G230" s="1396" t="s">
        <v>330</v>
      </c>
      <c r="H230" s="1396" t="s">
        <v>2366</v>
      </c>
      <c r="I230" s="103" t="s">
        <v>2333</v>
      </c>
      <c r="J230" s="1402" t="s">
        <v>2684</v>
      </c>
      <c r="K230" s="1882">
        <v>6500.0</v>
      </c>
      <c r="L230" s="1819">
        <v>6517.322</v>
      </c>
      <c r="M230" s="1396" t="s">
        <v>1552</v>
      </c>
      <c r="N230" s="103" t="s">
        <v>93</v>
      </c>
      <c r="O230" s="103" t="s">
        <v>2685</v>
      </c>
      <c r="P230" s="1851">
        <v>45602.0</v>
      </c>
      <c r="Q230" s="105" t="s">
        <v>2763</v>
      </c>
      <c r="R230" s="1396" t="s">
        <v>1825</v>
      </c>
      <c r="S230" s="103" t="s">
        <v>2245</v>
      </c>
      <c r="T230" s="103" t="s">
        <v>817</v>
      </c>
      <c r="U230" s="54" t="s">
        <v>883</v>
      </c>
      <c r="V230" s="54" t="s">
        <v>883</v>
      </c>
      <c r="W230" s="54" t="s">
        <v>884</v>
      </c>
      <c r="X230" s="1545" t="s">
        <v>142</v>
      </c>
      <c r="Y230" s="1410"/>
      <c r="Z230" s="54" t="s">
        <v>883</v>
      </c>
      <c r="AA230" s="54" t="s">
        <v>883</v>
      </c>
      <c r="AB230" s="101"/>
      <c r="AC230" s="100" t="s">
        <v>191</v>
      </c>
      <c r="AD230" s="1404" t="s">
        <v>192</v>
      </c>
      <c r="AE230" s="1405">
        <v>582160.0</v>
      </c>
      <c r="AF230" s="1669">
        <v>582160.0</v>
      </c>
      <c r="AG230" s="1783">
        <v>0.5</v>
      </c>
      <c r="AH230" s="1783">
        <v>0.4</v>
      </c>
      <c r="AI230" s="1783">
        <v>0.1</v>
      </c>
      <c r="AJ230" s="1404" t="s">
        <v>96</v>
      </c>
      <c r="AK230" s="1867">
        <v>1.882911713E9</v>
      </c>
      <c r="AL230" s="1891">
        <v>45607.0</v>
      </c>
      <c r="AM230" s="1817">
        <v>45602.0</v>
      </c>
      <c r="AN230" s="1777">
        <f t="shared" si="432"/>
        <v>0</v>
      </c>
      <c r="AO230" s="1881" t="str">
        <f t="shared" ref="AO230:AP230" si="434">INT(AM230-AL230)&amp;" hari "&amp;HOUR(MOD(AM230-AL230,1))&amp;" jam "&amp;MINUTE(MOD(AM230-AL230,1))&amp;" menit "&amp;SECOND(MOD(AM230-AL230,1))</f>
        <v>-5 hari 0 jam 0 menit 0</v>
      </c>
      <c r="AP230" s="1881" t="str">
        <f t="shared" si="434"/>
        <v>-45602 hari 0 jam 0 menit 0</v>
      </c>
      <c r="AQ230" s="1396" t="s">
        <v>2366</v>
      </c>
      <c r="AR230" s="303"/>
      <c r="AS230" s="303"/>
      <c r="AT230" s="303"/>
      <c r="AU230" s="255">
        <v>44000.0</v>
      </c>
      <c r="AV230" s="1545" t="s">
        <v>194</v>
      </c>
      <c r="AW230" s="303">
        <v>3.0E7</v>
      </c>
      <c r="AX230" s="1819"/>
      <c r="AY230" s="1795"/>
      <c r="AZ230" s="274"/>
      <c r="BA230" s="1780">
        <v>45596.0</v>
      </c>
      <c r="BB230" s="1780">
        <v>45602.76388888889</v>
      </c>
      <c r="BC230" s="1780"/>
      <c r="BD230" s="1780"/>
      <c r="BE230" s="1780"/>
      <c r="BF230" s="1645"/>
      <c r="BG230" s="1642"/>
      <c r="BH230" s="1780"/>
      <c r="BI230" s="1642"/>
      <c r="BJ230" s="1642"/>
      <c r="BK230" s="1645"/>
      <c r="BL230" s="1642"/>
      <c r="BM230" s="274"/>
      <c r="BN230" s="274"/>
      <c r="BO230" s="274"/>
      <c r="BP230" s="274"/>
      <c r="BQ230" s="274"/>
      <c r="BR230" s="274"/>
      <c r="BS230" s="274"/>
      <c r="BT230" s="274"/>
      <c r="BU230" s="274"/>
      <c r="BV230" s="274"/>
      <c r="BW230" s="274"/>
      <c r="BX230" s="274"/>
      <c r="BY230" s="274"/>
      <c r="BZ230" s="274"/>
      <c r="CA230" s="274"/>
      <c r="CB230" s="274"/>
      <c r="CC230" s="103"/>
      <c r="CD230" s="103"/>
      <c r="CE230" s="255"/>
      <c r="CF230" s="105" t="s">
        <v>1775</v>
      </c>
      <c r="CG230" s="105"/>
      <c r="CH230" s="105"/>
      <c r="CI230" s="105"/>
      <c r="CJ230" s="105"/>
      <c r="CK230" s="105"/>
      <c r="CL230" s="105"/>
      <c r="CM230" s="105"/>
      <c r="CN230" s="105"/>
      <c r="CO230" s="105"/>
      <c r="CP230" s="105"/>
      <c r="CQ230" s="105"/>
      <c r="CR230" s="105"/>
      <c r="CS230" s="105"/>
      <c r="CT230" s="105"/>
      <c r="CU230" s="105"/>
      <c r="CV230" s="105"/>
      <c r="CW230" s="105"/>
      <c r="CX230" s="105"/>
      <c r="CY230" s="105"/>
      <c r="CZ230" s="105"/>
      <c r="DA230" s="1588"/>
      <c r="DB230" s="1588"/>
      <c r="DC230" s="1588"/>
      <c r="DD230" s="1588"/>
      <c r="DE230" s="1588"/>
      <c r="DF230" s="1588"/>
      <c r="DG230" s="1588"/>
      <c r="DH230" s="1588"/>
      <c r="DI230" s="1588"/>
      <c r="DJ230" s="1588"/>
      <c r="DK230" s="1588"/>
      <c r="DL230" s="1588"/>
      <c r="DM230" s="1588"/>
      <c r="DN230" s="1588"/>
      <c r="DO230" s="1588"/>
      <c r="DP230" s="1588"/>
      <c r="DQ230" s="1588"/>
      <c r="DR230" s="1588"/>
      <c r="DS230" s="1588"/>
      <c r="DT230" s="1588"/>
      <c r="DU230" s="1588"/>
      <c r="DV230" s="1588"/>
      <c r="DW230" s="1588"/>
      <c r="DX230" s="1588"/>
      <c r="DY230" s="1588"/>
      <c r="DZ230" s="1588"/>
      <c r="EA230" s="1588"/>
      <c r="EB230" s="1588"/>
      <c r="EC230" s="1588"/>
      <c r="ED230" s="1588"/>
      <c r="EE230" s="1588"/>
      <c r="EF230" s="1588"/>
      <c r="EG230" s="1588"/>
      <c r="EH230" s="1588"/>
      <c r="EI230" s="1588"/>
      <c r="EJ230" s="1588"/>
      <c r="EK230" s="1588"/>
      <c r="EL230" s="1588"/>
      <c r="EM230" s="1588"/>
      <c r="EN230" s="1588"/>
      <c r="EO230" s="1588"/>
      <c r="EP230" s="1588"/>
      <c r="EQ230" s="1588"/>
      <c r="ER230" s="1588"/>
      <c r="ES230" s="1588"/>
      <c r="ET230" s="1588"/>
      <c r="EU230" s="1588"/>
      <c r="EV230" s="1588"/>
      <c r="EW230" s="1588"/>
      <c r="EX230" s="1588"/>
      <c r="EY230" s="1588"/>
      <c r="EZ230" s="1588"/>
      <c r="FA230" s="1588"/>
      <c r="FB230" s="1588"/>
      <c r="FC230" s="1588"/>
      <c r="FD230" s="1588"/>
      <c r="FE230" s="1588"/>
      <c r="FF230" s="1588"/>
      <c r="FG230" s="1588"/>
      <c r="FH230" s="1588"/>
      <c r="FI230" s="1588"/>
      <c r="FJ230" s="1588"/>
      <c r="FK230" s="1588"/>
      <c r="FL230" s="1588"/>
      <c r="FM230" s="1588"/>
      <c r="FN230" s="1588"/>
      <c r="FO230" s="1588"/>
      <c r="FP230" s="1588"/>
      <c r="FQ230" s="1588"/>
      <c r="FR230" s="1588"/>
      <c r="FS230" s="1588"/>
      <c r="FT230" s="1588"/>
      <c r="FU230" s="1588"/>
      <c r="FV230" s="1588"/>
      <c r="FW230" s="1588"/>
      <c r="FX230" s="1588"/>
      <c r="FY230" s="1588"/>
      <c r="FZ230" s="1588"/>
      <c r="GA230" s="1588"/>
      <c r="GB230" s="1588"/>
      <c r="GC230" s="1588"/>
      <c r="GD230" s="1588"/>
    </row>
    <row r="231" ht="15.75" hidden="1" customHeight="1">
      <c r="A231" s="101">
        <v>4.0</v>
      </c>
      <c r="B231" s="54" t="s">
        <v>2443</v>
      </c>
      <c r="C231" s="101" t="s">
        <v>6</v>
      </c>
      <c r="D231" s="1396" t="s">
        <v>3017</v>
      </c>
      <c r="E231" s="103" t="s">
        <v>1768</v>
      </c>
      <c r="F231" s="1396" t="s">
        <v>7</v>
      </c>
      <c r="G231" s="1396" t="s">
        <v>330</v>
      </c>
      <c r="H231" s="1396" t="s">
        <v>2366</v>
      </c>
      <c r="I231" s="103" t="s">
        <v>2336</v>
      </c>
      <c r="J231" s="1402" t="s">
        <v>2687</v>
      </c>
      <c r="K231" s="1882">
        <v>6500.0</v>
      </c>
      <c r="L231" s="1819">
        <v>6530.915</v>
      </c>
      <c r="M231" s="1396" t="s">
        <v>1552</v>
      </c>
      <c r="N231" s="103" t="s">
        <v>93</v>
      </c>
      <c r="O231" s="103" t="s">
        <v>2688</v>
      </c>
      <c r="P231" s="1851">
        <v>45603.0</v>
      </c>
      <c r="Q231" s="105" t="s">
        <v>2763</v>
      </c>
      <c r="R231" s="1396" t="s">
        <v>1825</v>
      </c>
      <c r="S231" s="103" t="s">
        <v>2245</v>
      </c>
      <c r="T231" s="103" t="s">
        <v>817</v>
      </c>
      <c r="U231" s="54" t="s">
        <v>883</v>
      </c>
      <c r="V231" s="54" t="s">
        <v>883</v>
      </c>
      <c r="W231" s="54" t="s">
        <v>884</v>
      </c>
      <c r="X231" s="1545" t="s">
        <v>142</v>
      </c>
      <c r="Y231" s="1410"/>
      <c r="Z231" s="54" t="s">
        <v>883</v>
      </c>
      <c r="AA231" s="54" t="s">
        <v>883</v>
      </c>
      <c r="AB231" s="101"/>
      <c r="AC231" s="100" t="s">
        <v>191</v>
      </c>
      <c r="AD231" s="1404" t="s">
        <v>192</v>
      </c>
      <c r="AE231" s="1405">
        <v>584892.0</v>
      </c>
      <c r="AF231" s="1669">
        <v>584892.0</v>
      </c>
      <c r="AG231" s="1783">
        <v>0.5</v>
      </c>
      <c r="AH231" s="1783">
        <v>0.4</v>
      </c>
      <c r="AI231" s="1783">
        <v>0.1</v>
      </c>
      <c r="AJ231" s="1404" t="s">
        <v>96</v>
      </c>
      <c r="AK231" s="1867">
        <v>1.882911713E9</v>
      </c>
      <c r="AL231" s="1891">
        <v>45608.0</v>
      </c>
      <c r="AM231" s="1817">
        <v>45603.0</v>
      </c>
      <c r="AN231" s="1777">
        <f t="shared" si="432"/>
        <v>0</v>
      </c>
      <c r="AO231" s="1881" t="str">
        <f t="shared" ref="AO231:AP231" si="435">INT(AM231-AL231)&amp;" hari "&amp;HOUR(MOD(AM231-AL231,1))&amp;" jam "&amp;MINUTE(MOD(AM231-AL231,1))&amp;" menit "&amp;SECOND(MOD(AM231-AL231,1))</f>
        <v>-5 hari 0 jam 0 menit 0</v>
      </c>
      <c r="AP231" s="1881" t="str">
        <f t="shared" si="435"/>
        <v>-45603 hari 0 jam 0 menit 0</v>
      </c>
      <c r="AQ231" s="1396" t="s">
        <v>2366</v>
      </c>
      <c r="AR231" s="303"/>
      <c r="AS231" s="303"/>
      <c r="AT231" s="303"/>
      <c r="AU231" s="255">
        <v>44000.0</v>
      </c>
      <c r="AV231" s="1545" t="s">
        <v>194</v>
      </c>
      <c r="AW231" s="303">
        <v>3.0E7</v>
      </c>
      <c r="AX231" s="1819"/>
      <c r="AY231" s="1795"/>
      <c r="AZ231" s="274"/>
      <c r="BA231" s="1780">
        <v>45596.0</v>
      </c>
      <c r="BB231" s="1780">
        <v>45602.76388888889</v>
      </c>
      <c r="BC231" s="1780"/>
      <c r="BD231" s="1780"/>
      <c r="BE231" s="1780"/>
      <c r="BF231" s="1645"/>
      <c r="BG231" s="1642"/>
      <c r="BH231" s="1780"/>
      <c r="BI231" s="1642"/>
      <c r="BJ231" s="1642"/>
      <c r="BK231" s="1645"/>
      <c r="BL231" s="1642"/>
      <c r="BM231" s="274"/>
      <c r="BN231" s="274"/>
      <c r="BO231" s="274"/>
      <c r="BP231" s="274"/>
      <c r="BQ231" s="274"/>
      <c r="BR231" s="274"/>
      <c r="BS231" s="274"/>
      <c r="BT231" s="274"/>
      <c r="BU231" s="274"/>
      <c r="BV231" s="274"/>
      <c r="BW231" s="274"/>
      <c r="BX231" s="274"/>
      <c r="BY231" s="274"/>
      <c r="BZ231" s="274"/>
      <c r="CA231" s="274"/>
      <c r="CB231" s="274"/>
      <c r="CC231" s="103"/>
      <c r="CD231" s="103"/>
      <c r="CE231" s="255"/>
      <c r="CF231" s="105" t="s">
        <v>1775</v>
      </c>
      <c r="CG231" s="105"/>
      <c r="CH231" s="105"/>
      <c r="CI231" s="105"/>
      <c r="CJ231" s="105"/>
      <c r="CK231" s="105"/>
      <c r="CL231" s="105"/>
      <c r="CM231" s="105"/>
      <c r="CN231" s="105"/>
      <c r="CO231" s="105"/>
      <c r="CP231" s="105"/>
      <c r="CQ231" s="105"/>
      <c r="CR231" s="105"/>
      <c r="CS231" s="105"/>
      <c r="CT231" s="105"/>
      <c r="CU231" s="105"/>
      <c r="CV231" s="105"/>
      <c r="CW231" s="105"/>
      <c r="CX231" s="105"/>
      <c r="CY231" s="105"/>
      <c r="CZ231" s="105"/>
      <c r="DA231" s="1588"/>
      <c r="DB231" s="1588"/>
      <c r="DC231" s="1588"/>
      <c r="DD231" s="1588"/>
      <c r="DE231" s="1588"/>
      <c r="DF231" s="1588"/>
      <c r="DG231" s="1588"/>
      <c r="DH231" s="1588"/>
      <c r="DI231" s="1588"/>
      <c r="DJ231" s="1588"/>
      <c r="DK231" s="1588"/>
      <c r="DL231" s="1588"/>
      <c r="DM231" s="1588"/>
      <c r="DN231" s="1588"/>
      <c r="DO231" s="1588"/>
      <c r="DP231" s="1588"/>
      <c r="DQ231" s="1588"/>
      <c r="DR231" s="1588"/>
      <c r="DS231" s="1588"/>
      <c r="DT231" s="1588"/>
      <c r="DU231" s="1588"/>
      <c r="DV231" s="1588"/>
      <c r="DW231" s="1588"/>
      <c r="DX231" s="1588"/>
      <c r="DY231" s="1588"/>
      <c r="DZ231" s="1588"/>
      <c r="EA231" s="1588"/>
      <c r="EB231" s="1588"/>
      <c r="EC231" s="1588"/>
      <c r="ED231" s="1588"/>
      <c r="EE231" s="1588"/>
      <c r="EF231" s="1588"/>
      <c r="EG231" s="1588"/>
      <c r="EH231" s="1588"/>
      <c r="EI231" s="1588"/>
      <c r="EJ231" s="1588"/>
      <c r="EK231" s="1588"/>
      <c r="EL231" s="1588"/>
      <c r="EM231" s="1588"/>
      <c r="EN231" s="1588"/>
      <c r="EO231" s="1588"/>
      <c r="EP231" s="1588"/>
      <c r="EQ231" s="1588"/>
      <c r="ER231" s="1588"/>
      <c r="ES231" s="1588"/>
      <c r="ET231" s="1588"/>
      <c r="EU231" s="1588"/>
      <c r="EV231" s="1588"/>
      <c r="EW231" s="1588"/>
      <c r="EX231" s="1588"/>
      <c r="EY231" s="1588"/>
      <c r="EZ231" s="1588"/>
      <c r="FA231" s="1588"/>
      <c r="FB231" s="1588"/>
      <c r="FC231" s="1588"/>
      <c r="FD231" s="1588"/>
      <c r="FE231" s="1588"/>
      <c r="FF231" s="1588"/>
      <c r="FG231" s="1588"/>
      <c r="FH231" s="1588"/>
      <c r="FI231" s="1588"/>
      <c r="FJ231" s="1588"/>
      <c r="FK231" s="1588"/>
      <c r="FL231" s="1588"/>
      <c r="FM231" s="1588"/>
      <c r="FN231" s="1588"/>
      <c r="FO231" s="1588"/>
      <c r="FP231" s="1588"/>
      <c r="FQ231" s="1588"/>
      <c r="FR231" s="1588"/>
      <c r="FS231" s="1588"/>
      <c r="FT231" s="1588"/>
      <c r="FU231" s="1588"/>
      <c r="FV231" s="1588"/>
      <c r="FW231" s="1588"/>
      <c r="FX231" s="1588"/>
      <c r="FY231" s="1588"/>
      <c r="FZ231" s="1588"/>
      <c r="GA231" s="1588"/>
      <c r="GB231" s="1588"/>
      <c r="GC231" s="1588"/>
      <c r="GD231" s="1588"/>
    </row>
    <row r="232" ht="15.75" hidden="1" customHeight="1">
      <c r="A232" s="101">
        <v>5.0</v>
      </c>
      <c r="B232" s="54" t="s">
        <v>2443</v>
      </c>
      <c r="C232" s="101" t="s">
        <v>6</v>
      </c>
      <c r="D232" s="1396" t="s">
        <v>3017</v>
      </c>
      <c r="E232" s="103" t="s">
        <v>1768</v>
      </c>
      <c r="F232" s="1396" t="s">
        <v>7</v>
      </c>
      <c r="G232" s="1396" t="s">
        <v>330</v>
      </c>
      <c r="H232" s="1396" t="s">
        <v>2366</v>
      </c>
      <c r="I232" s="103" t="s">
        <v>2689</v>
      </c>
      <c r="J232" s="1402" t="s">
        <v>2690</v>
      </c>
      <c r="K232" s="1882">
        <v>6500.0</v>
      </c>
      <c r="L232" s="1819">
        <v>5972.376</v>
      </c>
      <c r="M232" s="1396" t="s">
        <v>1552</v>
      </c>
      <c r="N232" s="103" t="s">
        <v>93</v>
      </c>
      <c r="O232" s="103" t="s">
        <v>2691</v>
      </c>
      <c r="P232" s="1851">
        <v>45606.0</v>
      </c>
      <c r="Q232" s="105" t="s">
        <v>2763</v>
      </c>
      <c r="R232" s="1396" t="s">
        <v>1825</v>
      </c>
      <c r="S232" s="103" t="s">
        <v>2245</v>
      </c>
      <c r="T232" s="103" t="s">
        <v>817</v>
      </c>
      <c r="U232" s="54" t="s">
        <v>883</v>
      </c>
      <c r="V232" s="54" t="s">
        <v>883</v>
      </c>
      <c r="W232" s="54" t="s">
        <v>884</v>
      </c>
      <c r="X232" s="1545" t="s">
        <v>142</v>
      </c>
      <c r="Y232" s="1410"/>
      <c r="Z232" s="54" t="s">
        <v>883</v>
      </c>
      <c r="AA232" s="54" t="s">
        <v>883</v>
      </c>
      <c r="AB232" s="101"/>
      <c r="AC232" s="100" t="s">
        <v>191</v>
      </c>
      <c r="AD232" s="1404" t="s">
        <v>192</v>
      </c>
      <c r="AE232" s="1405">
        <v>582196.0</v>
      </c>
      <c r="AF232" s="1669">
        <v>582196.0</v>
      </c>
      <c r="AG232" s="1783">
        <v>0.5</v>
      </c>
      <c r="AH232" s="1783">
        <v>0.4</v>
      </c>
      <c r="AI232" s="1783">
        <v>0.1</v>
      </c>
      <c r="AJ232" s="1404" t="s">
        <v>96</v>
      </c>
      <c r="AK232" s="1867">
        <v>1.900899E9</v>
      </c>
      <c r="AL232" s="1891">
        <v>45608.0</v>
      </c>
      <c r="AM232" s="1817">
        <v>45606.0</v>
      </c>
      <c r="AN232" s="1777">
        <f t="shared" si="432"/>
        <v>0</v>
      </c>
      <c r="AO232" s="1881" t="str">
        <f t="shared" ref="AO232:AP232" si="436">INT(AM232-AL232)&amp;" hari "&amp;HOUR(MOD(AM232-AL232,1))&amp;" jam "&amp;MINUTE(MOD(AM232-AL232,1))&amp;" menit "&amp;SECOND(MOD(AM232-AL232,1))</f>
        <v>-2 hari 0 jam 0 menit 0</v>
      </c>
      <c r="AP232" s="1881" t="str">
        <f t="shared" si="436"/>
        <v>-45606 hari 0 jam 0 menit 0</v>
      </c>
      <c r="AQ232" s="1396" t="s">
        <v>2366</v>
      </c>
      <c r="AR232" s="303"/>
      <c r="AS232" s="303"/>
      <c r="AT232" s="303"/>
      <c r="AU232" s="255">
        <v>44000.0</v>
      </c>
      <c r="AV232" s="1545" t="s">
        <v>194</v>
      </c>
      <c r="AW232" s="303">
        <v>3.0E7</v>
      </c>
      <c r="AX232" s="1819"/>
      <c r="AY232" s="1795"/>
      <c r="AZ232" s="274"/>
      <c r="BA232" s="1780">
        <v>45603.0</v>
      </c>
      <c r="BB232" s="1780">
        <v>45602.76388888889</v>
      </c>
      <c r="BC232" s="1780"/>
      <c r="BD232" s="1780"/>
      <c r="BE232" s="1780"/>
      <c r="BF232" s="1645"/>
      <c r="BG232" s="1642"/>
      <c r="BH232" s="1780"/>
      <c r="BI232" s="1642"/>
      <c r="BJ232" s="1642"/>
      <c r="BK232" s="1645"/>
      <c r="BL232" s="1642"/>
      <c r="BM232" s="274"/>
      <c r="BN232" s="274"/>
      <c r="BO232" s="274"/>
      <c r="BP232" s="274"/>
      <c r="BQ232" s="274"/>
      <c r="BR232" s="274"/>
      <c r="BS232" s="274"/>
      <c r="BT232" s="274"/>
      <c r="BU232" s="274"/>
      <c r="BV232" s="274"/>
      <c r="BW232" s="274"/>
      <c r="BX232" s="274"/>
      <c r="BY232" s="274"/>
      <c r="BZ232" s="274"/>
      <c r="CA232" s="274"/>
      <c r="CB232" s="274"/>
      <c r="CC232" s="103"/>
      <c r="CD232" s="103"/>
      <c r="CE232" s="255"/>
      <c r="CF232" s="105" t="s">
        <v>1775</v>
      </c>
      <c r="CG232" s="105"/>
      <c r="CH232" s="105"/>
      <c r="CI232" s="105"/>
      <c r="CJ232" s="105"/>
      <c r="CK232" s="105"/>
      <c r="CL232" s="105"/>
      <c r="CM232" s="105"/>
      <c r="CN232" s="105"/>
      <c r="CO232" s="105"/>
      <c r="CP232" s="105"/>
      <c r="CQ232" s="105"/>
      <c r="CR232" s="105"/>
      <c r="CS232" s="105"/>
      <c r="CT232" s="105"/>
      <c r="CU232" s="105"/>
      <c r="CV232" s="105"/>
      <c r="CW232" s="105"/>
      <c r="CX232" s="105"/>
      <c r="CY232" s="105"/>
      <c r="CZ232" s="105"/>
      <c r="DA232" s="1588"/>
      <c r="DB232" s="1588"/>
      <c r="DC232" s="1588"/>
      <c r="DD232" s="1588"/>
      <c r="DE232" s="1588"/>
      <c r="DF232" s="1588"/>
      <c r="DG232" s="1588"/>
      <c r="DH232" s="1588"/>
      <c r="DI232" s="1588"/>
      <c r="DJ232" s="1588"/>
      <c r="DK232" s="1588"/>
      <c r="DL232" s="1588"/>
      <c r="DM232" s="1588"/>
      <c r="DN232" s="1588"/>
      <c r="DO232" s="1588"/>
      <c r="DP232" s="1588"/>
      <c r="DQ232" s="1588"/>
      <c r="DR232" s="1588"/>
      <c r="DS232" s="1588"/>
      <c r="DT232" s="1588"/>
      <c r="DU232" s="1588"/>
      <c r="DV232" s="1588"/>
      <c r="DW232" s="1588"/>
      <c r="DX232" s="1588"/>
      <c r="DY232" s="1588"/>
      <c r="DZ232" s="1588"/>
      <c r="EA232" s="1588"/>
      <c r="EB232" s="1588"/>
      <c r="EC232" s="1588"/>
      <c r="ED232" s="1588"/>
      <c r="EE232" s="1588"/>
      <c r="EF232" s="1588"/>
      <c r="EG232" s="1588"/>
      <c r="EH232" s="1588"/>
      <c r="EI232" s="1588"/>
      <c r="EJ232" s="1588"/>
      <c r="EK232" s="1588"/>
      <c r="EL232" s="1588"/>
      <c r="EM232" s="1588"/>
      <c r="EN232" s="1588"/>
      <c r="EO232" s="1588"/>
      <c r="EP232" s="1588"/>
      <c r="EQ232" s="1588"/>
      <c r="ER232" s="1588"/>
      <c r="ES232" s="1588"/>
      <c r="ET232" s="1588"/>
      <c r="EU232" s="1588"/>
      <c r="EV232" s="1588"/>
      <c r="EW232" s="1588"/>
      <c r="EX232" s="1588"/>
      <c r="EY232" s="1588"/>
      <c r="EZ232" s="1588"/>
      <c r="FA232" s="1588"/>
      <c r="FB232" s="1588"/>
      <c r="FC232" s="1588"/>
      <c r="FD232" s="1588"/>
      <c r="FE232" s="1588"/>
      <c r="FF232" s="1588"/>
      <c r="FG232" s="1588"/>
      <c r="FH232" s="1588"/>
      <c r="FI232" s="1588"/>
      <c r="FJ232" s="1588"/>
      <c r="FK232" s="1588"/>
      <c r="FL232" s="1588"/>
      <c r="FM232" s="1588"/>
      <c r="FN232" s="1588"/>
      <c r="FO232" s="1588"/>
      <c r="FP232" s="1588"/>
      <c r="FQ232" s="1588"/>
      <c r="FR232" s="1588"/>
      <c r="FS232" s="1588"/>
      <c r="FT232" s="1588"/>
      <c r="FU232" s="1588"/>
      <c r="FV232" s="1588"/>
      <c r="FW232" s="1588"/>
      <c r="FX232" s="1588"/>
      <c r="FY232" s="1588"/>
      <c r="FZ232" s="1588"/>
      <c r="GA232" s="1588"/>
      <c r="GB232" s="1588"/>
      <c r="GC232" s="1588"/>
      <c r="GD232" s="1588"/>
    </row>
    <row r="233" ht="15.75" hidden="1" customHeight="1">
      <c r="A233" s="280"/>
      <c r="B233" s="280"/>
      <c r="C233" s="280"/>
      <c r="D233" s="282"/>
      <c r="E233" s="283"/>
      <c r="F233" s="283"/>
      <c r="G233" s="283"/>
      <c r="H233" s="283"/>
      <c r="I233" s="283"/>
      <c r="J233" s="284" t="s">
        <v>111</v>
      </c>
      <c r="K233" s="285">
        <f t="shared" ref="K233:L233" si="437">SUM(K228:K232)</f>
        <v>31300</v>
      </c>
      <c r="L233" s="286">
        <f t="shared" si="437"/>
        <v>31005.386</v>
      </c>
      <c r="M233" s="283"/>
      <c r="N233" s="283"/>
      <c r="O233" s="280"/>
      <c r="P233" s="283"/>
      <c r="Q233" s="1554"/>
      <c r="R233" s="283"/>
      <c r="S233" s="289"/>
      <c r="T233" s="289"/>
      <c r="U233" s="280"/>
      <c r="V233" s="280"/>
      <c r="W233" s="280"/>
      <c r="X233" s="280"/>
      <c r="Y233" s="280"/>
      <c r="Z233" s="280"/>
      <c r="AA233" s="280"/>
      <c r="AB233" s="280"/>
      <c r="AC233" s="289"/>
      <c r="AD233" s="280"/>
      <c r="AE233" s="280"/>
      <c r="AF233" s="280"/>
      <c r="AG233" s="280"/>
      <c r="AH233" s="280"/>
      <c r="AI233" s="280"/>
      <c r="AJ233" s="280"/>
      <c r="AK233" s="280"/>
      <c r="AL233" s="280"/>
      <c r="AM233" s="280"/>
      <c r="AN233" s="280"/>
      <c r="AO233" s="280"/>
      <c r="AP233" s="280"/>
      <c r="AQ233" s="283"/>
      <c r="AR233" s="292"/>
      <c r="AS233" s="292"/>
      <c r="AT233" s="292"/>
      <c r="AU233" s="292"/>
      <c r="AV233" s="293"/>
      <c r="AW233" s="292"/>
      <c r="AX233" s="285">
        <v>52400.0</v>
      </c>
      <c r="AY233" s="288" t="str">
        <f>#REF!-L233</f>
        <v>#REF!</v>
      </c>
      <c r="AZ233" s="292"/>
      <c r="BA233" s="292"/>
      <c r="BB233" s="1780"/>
      <c r="BC233" s="292"/>
      <c r="BD233" s="1780"/>
      <c r="BE233" s="1780"/>
      <c r="BF233" s="293"/>
      <c r="BG233" s="292"/>
      <c r="BH233" s="1780"/>
      <c r="BI233" s="1792"/>
      <c r="BJ233" s="1792"/>
      <c r="BK233" s="292"/>
      <c r="BL233" s="1792"/>
      <c r="BM233" s="292"/>
      <c r="BN233" s="292"/>
      <c r="BO233" s="292"/>
      <c r="BP233" s="292"/>
      <c r="BQ233" s="292"/>
      <c r="BR233" s="292"/>
      <c r="BS233" s="292"/>
      <c r="BT233" s="292"/>
      <c r="BU233" s="292"/>
      <c r="BV233" s="292"/>
      <c r="BW233" s="292"/>
      <c r="BX233" s="292"/>
      <c r="BY233" s="292"/>
      <c r="BZ233" s="292"/>
      <c r="CA233" s="292"/>
      <c r="CB233" s="292"/>
      <c r="CC233" s="280"/>
      <c r="CD233" s="289"/>
      <c r="CE233" s="280"/>
      <c r="CF233" s="280"/>
      <c r="CG233" s="289"/>
      <c r="CH233" s="289"/>
      <c r="CI233" s="289"/>
      <c r="CJ233" s="280"/>
      <c r="CK233" s="289"/>
      <c r="CL233" s="289"/>
      <c r="CM233" s="289"/>
      <c r="CN233" s="289"/>
      <c r="CO233" s="280"/>
      <c r="CP233" s="289"/>
      <c r="CQ233" s="289"/>
      <c r="CR233" s="289"/>
      <c r="CS233" s="280"/>
      <c r="CT233" s="289"/>
      <c r="CU233" s="289"/>
      <c r="CV233" s="289"/>
      <c r="CW233" s="280"/>
      <c r="CX233" s="280"/>
      <c r="CY233" s="280"/>
      <c r="CZ233" s="280"/>
      <c r="DA233" s="1588"/>
      <c r="DB233" s="1588"/>
      <c r="DC233" s="1588"/>
      <c r="DD233" s="1588"/>
      <c r="DE233" s="1588"/>
      <c r="DF233" s="1588"/>
      <c r="DG233" s="1588"/>
      <c r="DH233" s="1588"/>
      <c r="DI233" s="1588"/>
      <c r="DJ233" s="1588"/>
      <c r="DK233" s="1588"/>
      <c r="DL233" s="1588"/>
      <c r="DM233" s="1588"/>
      <c r="DN233" s="1588"/>
      <c r="DO233" s="1588"/>
      <c r="DP233" s="1588"/>
      <c r="DQ233" s="1588"/>
      <c r="DR233" s="1588"/>
      <c r="DS233" s="1588"/>
      <c r="DT233" s="1588"/>
      <c r="DU233" s="1588"/>
      <c r="DV233" s="1588"/>
      <c r="DW233" s="1588"/>
      <c r="DX233" s="1588"/>
      <c r="DY233" s="1588"/>
      <c r="DZ233" s="1588"/>
      <c r="EA233" s="1588"/>
      <c r="EB233" s="1588"/>
      <c r="EC233" s="1588"/>
      <c r="ED233" s="1588"/>
      <c r="EE233" s="1588"/>
      <c r="EF233" s="1588"/>
      <c r="EG233" s="1588"/>
      <c r="EH233" s="1588"/>
      <c r="EI233" s="1588"/>
      <c r="EJ233" s="1588"/>
      <c r="EK233" s="1588"/>
      <c r="EL233" s="1588"/>
      <c r="EM233" s="1588"/>
      <c r="EN233" s="1588"/>
      <c r="EO233" s="1588"/>
      <c r="EP233" s="1588"/>
      <c r="EQ233" s="1588"/>
      <c r="ER233" s="1588"/>
      <c r="ES233" s="1588"/>
      <c r="ET233" s="1588"/>
      <c r="EU233" s="1588"/>
      <c r="EV233" s="1588"/>
      <c r="EW233" s="1588"/>
      <c r="EX233" s="1588"/>
      <c r="EY233" s="1588"/>
      <c r="EZ233" s="1588"/>
      <c r="FA233" s="1588"/>
      <c r="FB233" s="1588"/>
      <c r="FC233" s="1588"/>
      <c r="FD233" s="1588"/>
      <c r="FE233" s="1588"/>
      <c r="FF233" s="1588"/>
      <c r="FG233" s="1588"/>
      <c r="FH233" s="1588"/>
      <c r="FI233" s="1588"/>
      <c r="FJ233" s="1588"/>
      <c r="FK233" s="1588"/>
      <c r="FL233" s="1588"/>
      <c r="FM233" s="1588"/>
      <c r="FN233" s="1588"/>
      <c r="FO233" s="1588"/>
      <c r="FP233" s="1588"/>
      <c r="FQ233" s="1588"/>
      <c r="FR233" s="1588"/>
      <c r="FS233" s="1588"/>
      <c r="FT233" s="1588"/>
      <c r="FU233" s="1588"/>
      <c r="FV233" s="1588"/>
      <c r="FW233" s="1588"/>
      <c r="FX233" s="1588"/>
      <c r="FY233" s="1588"/>
      <c r="FZ233" s="1588"/>
      <c r="GA233" s="1588"/>
      <c r="GB233" s="1588"/>
      <c r="GC233" s="1588"/>
      <c r="GD233" s="1588"/>
    </row>
    <row r="234" ht="15.75" hidden="1" customHeight="1">
      <c r="A234" s="101">
        <v>1.0</v>
      </c>
      <c r="B234" s="54" t="s">
        <v>2443</v>
      </c>
      <c r="C234" s="101" t="s">
        <v>6</v>
      </c>
      <c r="D234" s="1396" t="s">
        <v>3019</v>
      </c>
      <c r="E234" s="103" t="s">
        <v>1768</v>
      </c>
      <c r="F234" s="1396" t="s">
        <v>7</v>
      </c>
      <c r="G234" s="1396" t="s">
        <v>330</v>
      </c>
      <c r="H234" s="1396" t="s">
        <v>2366</v>
      </c>
      <c r="I234" s="103" t="s">
        <v>1366</v>
      </c>
      <c r="J234" s="1402" t="s">
        <v>2364</v>
      </c>
      <c r="K234" s="1882">
        <v>6500.0</v>
      </c>
      <c r="L234" s="1819">
        <v>6566.603</v>
      </c>
      <c r="M234" s="1396" t="s">
        <v>3020</v>
      </c>
      <c r="N234" s="103" t="s">
        <v>3021</v>
      </c>
      <c r="O234" s="101"/>
      <c r="P234" s="1851">
        <v>45610.0</v>
      </c>
      <c r="Q234" s="105" t="s">
        <v>2763</v>
      </c>
      <c r="R234" s="1396" t="s">
        <v>1825</v>
      </c>
      <c r="S234" s="103" t="s">
        <v>2245</v>
      </c>
      <c r="T234" s="103" t="s">
        <v>817</v>
      </c>
      <c r="U234" s="54" t="s">
        <v>883</v>
      </c>
      <c r="V234" s="54" t="s">
        <v>883</v>
      </c>
      <c r="W234" s="54" t="s">
        <v>884</v>
      </c>
      <c r="X234" s="1545" t="s">
        <v>142</v>
      </c>
      <c r="Y234" s="255"/>
      <c r="Z234" s="54" t="s">
        <v>883</v>
      </c>
      <c r="AA234" s="54" t="s">
        <v>883</v>
      </c>
      <c r="AB234" s="101"/>
      <c r="AC234" s="100" t="s">
        <v>191</v>
      </c>
      <c r="AD234" s="360" t="s">
        <v>192</v>
      </c>
      <c r="AE234" s="1881" t="s">
        <v>3022</v>
      </c>
      <c r="AF234" s="1881" t="s">
        <v>3022</v>
      </c>
      <c r="AG234" s="1783">
        <v>0.5</v>
      </c>
      <c r="AH234" s="1783">
        <v>0.4</v>
      </c>
      <c r="AI234" s="1783">
        <v>0.1</v>
      </c>
      <c r="AJ234" s="1404" t="s">
        <v>96</v>
      </c>
      <c r="AK234" s="1867">
        <v>1.893771823E9</v>
      </c>
      <c r="AL234" s="1891">
        <v>45611.0</v>
      </c>
      <c r="AM234" s="1817">
        <v>45610.0</v>
      </c>
      <c r="AN234" s="1777">
        <f t="shared" ref="AN234:AN240" si="439">IF(AM234-AL234&lt;0,0,AM234-AL234)</f>
        <v>0</v>
      </c>
      <c r="AO234" s="1881" t="str">
        <f t="shared" ref="AO234:AP234" si="438">INT(AM234-AL234)&amp;" hari "&amp;HOUR(MOD(AM234-AL234,1))&amp;" jam "&amp;MINUTE(MOD(AM234-AL234,1))&amp;" menit "&amp;SECOND(MOD(AM234-AL234,1))</f>
        <v>-1 hari 0 jam 0 menit 0</v>
      </c>
      <c r="AP234" s="1881" t="str">
        <f t="shared" si="438"/>
        <v>-45610 hari 0 jam 0 menit 0</v>
      </c>
      <c r="AQ234" s="1396" t="s">
        <v>2366</v>
      </c>
      <c r="AR234" s="303"/>
      <c r="AS234" s="303"/>
      <c r="AT234" s="303"/>
      <c r="AU234" s="255">
        <v>45000.0</v>
      </c>
      <c r="AV234" s="1545" t="s">
        <v>194</v>
      </c>
      <c r="AW234" s="303">
        <v>3.0E7</v>
      </c>
      <c r="AX234" s="1795"/>
      <c r="AY234" s="1795"/>
      <c r="AZ234" s="274"/>
      <c r="BA234" s="1780">
        <v>45608.0</v>
      </c>
      <c r="BB234" s="1780"/>
      <c r="BC234" s="1644"/>
      <c r="BD234" s="1780"/>
      <c r="BE234" s="1780"/>
      <c r="BF234" s="1645"/>
      <c r="BG234" s="1642"/>
      <c r="BH234" s="1780"/>
      <c r="BI234" s="1642"/>
      <c r="BJ234" s="1642"/>
      <c r="BK234" s="1645"/>
      <c r="BL234" s="1642"/>
      <c r="BM234" s="274"/>
      <c r="BN234" s="274"/>
      <c r="BO234" s="274"/>
      <c r="BP234" s="274"/>
      <c r="BQ234" s="274"/>
      <c r="BR234" s="274"/>
      <c r="BS234" s="274"/>
      <c r="BT234" s="274"/>
      <c r="BU234" s="274"/>
      <c r="BV234" s="274"/>
      <c r="BW234" s="274"/>
      <c r="BX234" s="274"/>
      <c r="BY234" s="274"/>
      <c r="BZ234" s="274"/>
      <c r="CA234" s="274"/>
      <c r="CB234" s="274"/>
      <c r="CC234" s="103">
        <v>8.20241101930963E14</v>
      </c>
      <c r="CD234" s="103">
        <v>4500.0</v>
      </c>
      <c r="CE234" s="255" t="s">
        <v>2680</v>
      </c>
      <c r="CF234" s="105" t="s">
        <v>1775</v>
      </c>
      <c r="CG234" s="105"/>
      <c r="CH234" s="105"/>
      <c r="CI234" s="105"/>
      <c r="CJ234" s="105"/>
      <c r="CK234" s="105"/>
      <c r="CL234" s="105"/>
      <c r="CM234" s="105"/>
      <c r="CN234" s="105"/>
      <c r="CO234" s="105"/>
      <c r="CP234" s="105"/>
      <c r="CQ234" s="105"/>
      <c r="CR234" s="105"/>
      <c r="CS234" s="105"/>
      <c r="CT234" s="105"/>
      <c r="CU234" s="105"/>
      <c r="CV234" s="105"/>
      <c r="CW234" s="105"/>
      <c r="CX234" s="105"/>
      <c r="CY234" s="105"/>
      <c r="CZ234" s="105"/>
      <c r="DA234" s="1588"/>
      <c r="DB234" s="1588"/>
      <c r="DC234" s="1588"/>
      <c r="DD234" s="1588"/>
      <c r="DE234" s="1588"/>
      <c r="DF234" s="1588"/>
      <c r="DG234" s="1588"/>
      <c r="DH234" s="1588"/>
      <c r="DI234" s="1588"/>
      <c r="DJ234" s="1588"/>
      <c r="DK234" s="1588"/>
      <c r="DL234" s="1588"/>
      <c r="DM234" s="1588"/>
      <c r="DN234" s="1588"/>
      <c r="DO234" s="1588"/>
      <c r="DP234" s="1588"/>
      <c r="DQ234" s="1588"/>
      <c r="DR234" s="1588"/>
      <c r="DS234" s="1588"/>
      <c r="DT234" s="1588"/>
      <c r="DU234" s="1588"/>
      <c r="DV234" s="1588"/>
      <c r="DW234" s="1588"/>
      <c r="DX234" s="1588"/>
      <c r="DY234" s="1588"/>
      <c r="DZ234" s="1588"/>
      <c r="EA234" s="1588"/>
      <c r="EB234" s="1588"/>
      <c r="EC234" s="1588"/>
      <c r="ED234" s="1588"/>
      <c r="EE234" s="1588"/>
      <c r="EF234" s="1588"/>
      <c r="EG234" s="1588"/>
      <c r="EH234" s="1588"/>
      <c r="EI234" s="1588"/>
      <c r="EJ234" s="1588"/>
      <c r="EK234" s="1588"/>
      <c r="EL234" s="1588"/>
      <c r="EM234" s="1588"/>
      <c r="EN234" s="1588"/>
      <c r="EO234" s="1588"/>
      <c r="EP234" s="1588"/>
      <c r="EQ234" s="1588"/>
      <c r="ER234" s="1588"/>
      <c r="ES234" s="1588"/>
      <c r="ET234" s="1588"/>
      <c r="EU234" s="1588"/>
      <c r="EV234" s="1588"/>
      <c r="EW234" s="1588"/>
      <c r="EX234" s="1588"/>
      <c r="EY234" s="1588"/>
      <c r="EZ234" s="1588"/>
      <c r="FA234" s="1588"/>
      <c r="FB234" s="1588"/>
      <c r="FC234" s="1588"/>
      <c r="FD234" s="1588"/>
      <c r="FE234" s="1588"/>
      <c r="FF234" s="1588"/>
      <c r="FG234" s="1588"/>
      <c r="FH234" s="1588"/>
      <c r="FI234" s="1588"/>
      <c r="FJ234" s="1588"/>
      <c r="FK234" s="1588"/>
      <c r="FL234" s="1588"/>
      <c r="FM234" s="1588"/>
      <c r="FN234" s="1588"/>
      <c r="FO234" s="1588"/>
      <c r="FP234" s="1588"/>
      <c r="FQ234" s="1588"/>
      <c r="FR234" s="1588"/>
      <c r="FS234" s="1588"/>
      <c r="FT234" s="1588"/>
      <c r="FU234" s="1588"/>
      <c r="FV234" s="1588"/>
      <c r="FW234" s="1588"/>
      <c r="FX234" s="1588"/>
      <c r="FY234" s="1588"/>
      <c r="FZ234" s="1588"/>
      <c r="GA234" s="1588"/>
      <c r="GB234" s="1588"/>
      <c r="GC234" s="1588"/>
      <c r="GD234" s="1588"/>
    </row>
    <row r="235" ht="15.75" hidden="1" customHeight="1">
      <c r="A235" s="101">
        <v>2.0</v>
      </c>
      <c r="B235" s="54" t="s">
        <v>2443</v>
      </c>
      <c r="C235" s="101" t="s">
        <v>6</v>
      </c>
      <c r="D235" s="1396" t="s">
        <v>3019</v>
      </c>
      <c r="E235" s="103" t="s">
        <v>1768</v>
      </c>
      <c r="F235" s="1396" t="s">
        <v>7</v>
      </c>
      <c r="G235" s="1396" t="s">
        <v>330</v>
      </c>
      <c r="H235" s="1396" t="s">
        <v>2366</v>
      </c>
      <c r="I235" s="103" t="s">
        <v>2694</v>
      </c>
      <c r="J235" s="1402" t="s">
        <v>2695</v>
      </c>
      <c r="K235" s="1882">
        <v>6500.0</v>
      </c>
      <c r="L235" s="1819">
        <v>6894.769</v>
      </c>
      <c r="M235" s="1396" t="s">
        <v>3020</v>
      </c>
      <c r="N235" s="1588"/>
      <c r="O235" s="101"/>
      <c r="P235" s="1851">
        <v>45611.0</v>
      </c>
      <c r="Q235" s="105" t="s">
        <v>2763</v>
      </c>
      <c r="R235" s="1396" t="s">
        <v>1825</v>
      </c>
      <c r="S235" s="103" t="s">
        <v>2245</v>
      </c>
      <c r="T235" s="103" t="s">
        <v>817</v>
      </c>
      <c r="U235" s="54" t="s">
        <v>883</v>
      </c>
      <c r="V235" s="54" t="s">
        <v>883</v>
      </c>
      <c r="W235" s="54" t="s">
        <v>884</v>
      </c>
      <c r="X235" s="1545" t="s">
        <v>142</v>
      </c>
      <c r="Y235" s="255"/>
      <c r="Z235" s="54" t="s">
        <v>883</v>
      </c>
      <c r="AA235" s="54" t="s">
        <v>883</v>
      </c>
      <c r="AB235" s="101"/>
      <c r="AC235" s="100" t="s">
        <v>191</v>
      </c>
      <c r="AD235" s="360" t="s">
        <v>192</v>
      </c>
      <c r="AE235" s="1881" t="s">
        <v>3023</v>
      </c>
      <c r="AF235" s="1881" t="s">
        <v>3023</v>
      </c>
      <c r="AG235" s="1783">
        <v>0.5</v>
      </c>
      <c r="AH235" s="1783">
        <v>0.4</v>
      </c>
      <c r="AI235" s="1783">
        <v>0.1</v>
      </c>
      <c r="AJ235" s="1404" t="s">
        <v>96</v>
      </c>
      <c r="AK235" s="1867">
        <v>1.893771823E9</v>
      </c>
      <c r="AL235" s="1891">
        <v>45611.0</v>
      </c>
      <c r="AM235" s="1817">
        <v>45611.0</v>
      </c>
      <c r="AN235" s="1777">
        <f t="shared" si="439"/>
        <v>0</v>
      </c>
      <c r="AO235" s="1881" t="str">
        <f t="shared" ref="AO235:AP235" si="440">INT(AM235-AL235)&amp;" hari "&amp;HOUR(MOD(AM235-AL235,1))&amp;" jam "&amp;MINUTE(MOD(AM235-AL235,1))&amp;" menit "&amp;SECOND(MOD(AM235-AL235,1))</f>
        <v>0 hari 0 jam 0 menit 0</v>
      </c>
      <c r="AP235" s="1881" t="str">
        <f t="shared" si="440"/>
        <v>-45611 hari 0 jam 0 menit 0</v>
      </c>
      <c r="AQ235" s="1396" t="s">
        <v>2366</v>
      </c>
      <c r="AR235" s="303"/>
      <c r="AS235" s="303"/>
      <c r="AT235" s="303"/>
      <c r="AU235" s="255">
        <v>45000.0</v>
      </c>
      <c r="AV235" s="1545" t="s">
        <v>194</v>
      </c>
      <c r="AW235" s="303">
        <v>3.0E7</v>
      </c>
      <c r="AX235" s="1795"/>
      <c r="AY235" s="1795"/>
      <c r="AZ235" s="274"/>
      <c r="BA235" s="1780">
        <v>45608.0</v>
      </c>
      <c r="BB235" s="1780"/>
      <c r="BC235" s="1644"/>
      <c r="BD235" s="1780"/>
      <c r="BE235" s="1780"/>
      <c r="BF235" s="1645"/>
      <c r="BG235" s="1642"/>
      <c r="BH235" s="1780"/>
      <c r="BI235" s="1642"/>
      <c r="BJ235" s="1642"/>
      <c r="BK235" s="1645"/>
      <c r="BL235" s="1642"/>
      <c r="BM235" s="274"/>
      <c r="BN235" s="274"/>
      <c r="BO235" s="274"/>
      <c r="BP235" s="274"/>
      <c r="BQ235" s="274"/>
      <c r="BR235" s="274"/>
      <c r="BS235" s="274"/>
      <c r="BT235" s="274"/>
      <c r="BU235" s="274"/>
      <c r="BV235" s="274"/>
      <c r="BW235" s="274"/>
      <c r="BX235" s="274"/>
      <c r="BY235" s="274"/>
      <c r="BZ235" s="274"/>
      <c r="CA235" s="274"/>
      <c r="CB235" s="274"/>
      <c r="CC235" s="103"/>
      <c r="CD235" s="103"/>
      <c r="CE235" s="255"/>
      <c r="CF235" s="318" t="s">
        <v>1775</v>
      </c>
      <c r="CG235" s="105"/>
      <c r="CH235" s="105"/>
      <c r="CI235" s="105"/>
      <c r="CJ235" s="105"/>
      <c r="CK235" s="105"/>
      <c r="CL235" s="105"/>
      <c r="CM235" s="105"/>
      <c r="CN235" s="105"/>
      <c r="CO235" s="105"/>
      <c r="CP235" s="105"/>
      <c r="CQ235" s="105"/>
      <c r="CR235" s="105"/>
      <c r="CS235" s="105"/>
      <c r="CT235" s="105"/>
      <c r="CU235" s="105"/>
      <c r="CV235" s="105"/>
      <c r="CW235" s="105"/>
      <c r="CX235" s="105"/>
      <c r="CY235" s="105"/>
      <c r="CZ235" s="105"/>
      <c r="DA235" s="1588"/>
      <c r="DB235" s="1588"/>
      <c r="DC235" s="1588"/>
      <c r="DD235" s="1588"/>
      <c r="DE235" s="1588"/>
      <c r="DF235" s="1588"/>
      <c r="DG235" s="1588"/>
      <c r="DH235" s="1588"/>
      <c r="DI235" s="1588"/>
      <c r="DJ235" s="1588"/>
      <c r="DK235" s="1588"/>
      <c r="DL235" s="1588"/>
      <c r="DM235" s="1588"/>
      <c r="DN235" s="1588"/>
      <c r="DO235" s="1588"/>
      <c r="DP235" s="1588"/>
      <c r="DQ235" s="1588"/>
      <c r="DR235" s="1588"/>
      <c r="DS235" s="1588"/>
      <c r="DT235" s="1588"/>
      <c r="DU235" s="1588"/>
      <c r="DV235" s="1588"/>
      <c r="DW235" s="1588"/>
      <c r="DX235" s="1588"/>
      <c r="DY235" s="1588"/>
      <c r="DZ235" s="1588"/>
      <c r="EA235" s="1588"/>
      <c r="EB235" s="1588"/>
      <c r="EC235" s="1588"/>
      <c r="ED235" s="1588"/>
      <c r="EE235" s="1588"/>
      <c r="EF235" s="1588"/>
      <c r="EG235" s="1588"/>
      <c r="EH235" s="1588"/>
      <c r="EI235" s="1588"/>
      <c r="EJ235" s="1588"/>
      <c r="EK235" s="1588"/>
      <c r="EL235" s="1588"/>
      <c r="EM235" s="1588"/>
      <c r="EN235" s="1588"/>
      <c r="EO235" s="1588"/>
      <c r="EP235" s="1588"/>
      <c r="EQ235" s="1588"/>
      <c r="ER235" s="1588"/>
      <c r="ES235" s="1588"/>
      <c r="ET235" s="1588"/>
      <c r="EU235" s="1588"/>
      <c r="EV235" s="1588"/>
      <c r="EW235" s="1588"/>
      <c r="EX235" s="1588"/>
      <c r="EY235" s="1588"/>
      <c r="EZ235" s="1588"/>
      <c r="FA235" s="1588"/>
      <c r="FB235" s="1588"/>
      <c r="FC235" s="1588"/>
      <c r="FD235" s="1588"/>
      <c r="FE235" s="1588"/>
      <c r="FF235" s="1588"/>
      <c r="FG235" s="1588"/>
      <c r="FH235" s="1588"/>
      <c r="FI235" s="1588"/>
      <c r="FJ235" s="1588"/>
      <c r="FK235" s="1588"/>
      <c r="FL235" s="1588"/>
      <c r="FM235" s="1588"/>
      <c r="FN235" s="1588"/>
      <c r="FO235" s="1588"/>
      <c r="FP235" s="1588"/>
      <c r="FQ235" s="1588"/>
      <c r="FR235" s="1588"/>
      <c r="FS235" s="1588"/>
      <c r="FT235" s="1588"/>
      <c r="FU235" s="1588"/>
      <c r="FV235" s="1588"/>
      <c r="FW235" s="1588"/>
      <c r="FX235" s="1588"/>
      <c r="FY235" s="1588"/>
      <c r="FZ235" s="1588"/>
      <c r="GA235" s="1588"/>
      <c r="GB235" s="1588"/>
      <c r="GC235" s="1588"/>
      <c r="GD235" s="1588"/>
    </row>
    <row r="236" ht="15.75" hidden="1" customHeight="1">
      <c r="A236" s="101">
        <v>3.0</v>
      </c>
      <c r="B236" s="54" t="s">
        <v>2443</v>
      </c>
      <c r="C236" s="101" t="s">
        <v>6</v>
      </c>
      <c r="D236" s="1396" t="s">
        <v>3019</v>
      </c>
      <c r="E236" s="103" t="s">
        <v>1768</v>
      </c>
      <c r="F236" s="1396" t="s">
        <v>7</v>
      </c>
      <c r="G236" s="1396" t="s">
        <v>330</v>
      </c>
      <c r="H236" s="1396" t="s">
        <v>2366</v>
      </c>
      <c r="I236" s="103" t="s">
        <v>2696</v>
      </c>
      <c r="J236" s="1402" t="s">
        <v>2697</v>
      </c>
      <c r="K236" s="1882">
        <v>7000.0</v>
      </c>
      <c r="L236" s="1819">
        <v>7001.126</v>
      </c>
      <c r="M236" s="1396" t="s">
        <v>3020</v>
      </c>
      <c r="N236" s="1588"/>
      <c r="O236" s="101"/>
      <c r="P236" s="1851">
        <v>45613.0</v>
      </c>
      <c r="Q236" s="105" t="s">
        <v>2763</v>
      </c>
      <c r="R236" s="1396" t="s">
        <v>1825</v>
      </c>
      <c r="S236" s="103" t="s">
        <v>2245</v>
      </c>
      <c r="T236" s="103" t="s">
        <v>817</v>
      </c>
      <c r="U236" s="54" t="s">
        <v>883</v>
      </c>
      <c r="V236" s="54" t="s">
        <v>883</v>
      </c>
      <c r="W236" s="54" t="s">
        <v>884</v>
      </c>
      <c r="X236" s="1545" t="s">
        <v>142</v>
      </c>
      <c r="Y236" s="255"/>
      <c r="Z236" s="54" t="s">
        <v>883</v>
      </c>
      <c r="AA236" s="54" t="s">
        <v>883</v>
      </c>
      <c r="AB236" s="101"/>
      <c r="AC236" s="100" t="s">
        <v>191</v>
      </c>
      <c r="AD236" s="360" t="s">
        <v>192</v>
      </c>
      <c r="AE236" s="1881" t="s">
        <v>3023</v>
      </c>
      <c r="AF236" s="1881" t="s">
        <v>3023</v>
      </c>
      <c r="AG236" s="1783">
        <v>0.5</v>
      </c>
      <c r="AH236" s="1783">
        <v>0.4</v>
      </c>
      <c r="AI236" s="1783">
        <v>0.1</v>
      </c>
      <c r="AJ236" s="1404" t="s">
        <v>96</v>
      </c>
      <c r="AK236" s="1881">
        <v>2.056386833E9</v>
      </c>
      <c r="AL236" s="1892">
        <v>45614.0</v>
      </c>
      <c r="AM236" s="1817">
        <v>45613.0</v>
      </c>
      <c r="AN236" s="1777">
        <f t="shared" si="439"/>
        <v>0</v>
      </c>
      <c r="AO236" s="1881" t="str">
        <f t="shared" ref="AO236:AP236" si="441">INT(AM236-AL236)&amp;" hari "&amp;HOUR(MOD(AM236-AL236,1))&amp;" jam "&amp;MINUTE(MOD(AM236-AL236,1))&amp;" menit "&amp;SECOND(MOD(AM236-AL236,1))</f>
        <v>-1 hari 0 jam 0 menit 0</v>
      </c>
      <c r="AP236" s="1881" t="str">
        <f t="shared" si="441"/>
        <v>-45613 hari 0 jam 0 menit 0</v>
      </c>
      <c r="AQ236" s="1396" t="s">
        <v>2366</v>
      </c>
      <c r="AR236" s="303"/>
      <c r="AS236" s="303"/>
      <c r="AT236" s="303"/>
      <c r="AU236" s="255">
        <v>45000.0</v>
      </c>
      <c r="AV236" s="1545" t="s">
        <v>194</v>
      </c>
      <c r="AW236" s="303">
        <v>3.0E7</v>
      </c>
      <c r="AX236" s="1795"/>
      <c r="AY236" s="1795"/>
      <c r="AZ236" s="274"/>
      <c r="BA236" s="1780">
        <v>45611.0</v>
      </c>
      <c r="BB236" s="1780"/>
      <c r="BC236" s="1644"/>
      <c r="BD236" s="1780"/>
      <c r="BE236" s="1780"/>
      <c r="BF236" s="1645"/>
      <c r="BG236" s="1642"/>
      <c r="BH236" s="1780"/>
      <c r="BI236" s="1642"/>
      <c r="BJ236" s="1642"/>
      <c r="BK236" s="1645"/>
      <c r="BL236" s="1642"/>
      <c r="BM236" s="274"/>
      <c r="BN236" s="274"/>
      <c r="BO236" s="274"/>
      <c r="BP236" s="274"/>
      <c r="BQ236" s="274"/>
      <c r="BR236" s="274"/>
      <c r="BS236" s="274"/>
      <c r="BT236" s="274"/>
      <c r="BU236" s="274"/>
      <c r="BV236" s="274"/>
      <c r="BW236" s="274"/>
      <c r="BX236" s="274"/>
      <c r="BY236" s="274"/>
      <c r="BZ236" s="274"/>
      <c r="CA236" s="274"/>
      <c r="CB236" s="274"/>
      <c r="CC236" s="103"/>
      <c r="CD236" s="103"/>
      <c r="CE236" s="255"/>
      <c r="CF236" s="318" t="s">
        <v>1775</v>
      </c>
      <c r="CG236" s="105"/>
      <c r="CH236" s="105"/>
      <c r="CI236" s="105"/>
      <c r="CJ236" s="105"/>
      <c r="CK236" s="105"/>
      <c r="CL236" s="105"/>
      <c r="CM236" s="105"/>
      <c r="CN236" s="105"/>
      <c r="CO236" s="105"/>
      <c r="CP236" s="105"/>
      <c r="CQ236" s="105"/>
      <c r="CR236" s="105"/>
      <c r="CS236" s="105"/>
      <c r="CT236" s="105"/>
      <c r="CU236" s="105"/>
      <c r="CV236" s="105"/>
      <c r="CW236" s="105"/>
      <c r="CX236" s="105"/>
      <c r="CY236" s="105"/>
      <c r="CZ236" s="105"/>
      <c r="DA236" s="1588"/>
      <c r="DB236" s="1588"/>
      <c r="DC236" s="1588"/>
      <c r="DD236" s="1588"/>
      <c r="DE236" s="1588"/>
      <c r="DF236" s="1588"/>
      <c r="DG236" s="1588"/>
      <c r="DH236" s="1588"/>
      <c r="DI236" s="1588"/>
      <c r="DJ236" s="1588"/>
      <c r="DK236" s="1588"/>
      <c r="DL236" s="1588"/>
      <c r="DM236" s="1588"/>
      <c r="DN236" s="1588"/>
      <c r="DO236" s="1588"/>
      <c r="DP236" s="1588"/>
      <c r="DQ236" s="1588"/>
      <c r="DR236" s="1588"/>
      <c r="DS236" s="1588"/>
      <c r="DT236" s="1588"/>
      <c r="DU236" s="1588"/>
      <c r="DV236" s="1588"/>
      <c r="DW236" s="1588"/>
      <c r="DX236" s="1588"/>
      <c r="DY236" s="1588"/>
      <c r="DZ236" s="1588"/>
      <c r="EA236" s="1588"/>
      <c r="EB236" s="1588"/>
      <c r="EC236" s="1588"/>
      <c r="ED236" s="1588"/>
      <c r="EE236" s="1588"/>
      <c r="EF236" s="1588"/>
      <c r="EG236" s="1588"/>
      <c r="EH236" s="1588"/>
      <c r="EI236" s="1588"/>
      <c r="EJ236" s="1588"/>
      <c r="EK236" s="1588"/>
      <c r="EL236" s="1588"/>
      <c r="EM236" s="1588"/>
      <c r="EN236" s="1588"/>
      <c r="EO236" s="1588"/>
      <c r="EP236" s="1588"/>
      <c r="EQ236" s="1588"/>
      <c r="ER236" s="1588"/>
      <c r="ES236" s="1588"/>
      <c r="ET236" s="1588"/>
      <c r="EU236" s="1588"/>
      <c r="EV236" s="1588"/>
      <c r="EW236" s="1588"/>
      <c r="EX236" s="1588"/>
      <c r="EY236" s="1588"/>
      <c r="EZ236" s="1588"/>
      <c r="FA236" s="1588"/>
      <c r="FB236" s="1588"/>
      <c r="FC236" s="1588"/>
      <c r="FD236" s="1588"/>
      <c r="FE236" s="1588"/>
      <c r="FF236" s="1588"/>
      <c r="FG236" s="1588"/>
      <c r="FH236" s="1588"/>
      <c r="FI236" s="1588"/>
      <c r="FJ236" s="1588"/>
      <c r="FK236" s="1588"/>
      <c r="FL236" s="1588"/>
      <c r="FM236" s="1588"/>
      <c r="FN236" s="1588"/>
      <c r="FO236" s="1588"/>
      <c r="FP236" s="1588"/>
      <c r="FQ236" s="1588"/>
      <c r="FR236" s="1588"/>
      <c r="FS236" s="1588"/>
      <c r="FT236" s="1588"/>
      <c r="FU236" s="1588"/>
      <c r="FV236" s="1588"/>
      <c r="FW236" s="1588"/>
      <c r="FX236" s="1588"/>
      <c r="FY236" s="1588"/>
      <c r="FZ236" s="1588"/>
      <c r="GA236" s="1588"/>
      <c r="GB236" s="1588"/>
      <c r="GC236" s="1588"/>
      <c r="GD236" s="1588"/>
    </row>
    <row r="237" ht="15.75" hidden="1" customHeight="1">
      <c r="A237" s="101">
        <v>4.0</v>
      </c>
      <c r="B237" s="54" t="s">
        <v>2443</v>
      </c>
      <c r="C237" s="101" t="s">
        <v>6</v>
      </c>
      <c r="D237" s="1396" t="s">
        <v>3019</v>
      </c>
      <c r="E237" s="103" t="s">
        <v>1768</v>
      </c>
      <c r="F237" s="1396" t="s">
        <v>7</v>
      </c>
      <c r="G237" s="1396" t="s">
        <v>330</v>
      </c>
      <c r="H237" s="1396" t="s">
        <v>2366</v>
      </c>
      <c r="I237" s="103" t="s">
        <v>2698</v>
      </c>
      <c r="J237" s="1402" t="s">
        <v>2699</v>
      </c>
      <c r="K237" s="1882">
        <v>6500.0</v>
      </c>
      <c r="L237" s="1875"/>
      <c r="M237" s="1396" t="s">
        <v>3024</v>
      </c>
      <c r="N237" s="1588"/>
      <c r="O237" s="101"/>
      <c r="P237" s="1851"/>
      <c r="Q237" s="105" t="s">
        <v>2763</v>
      </c>
      <c r="R237" s="1396" t="s">
        <v>1825</v>
      </c>
      <c r="S237" s="103" t="s">
        <v>2245</v>
      </c>
      <c r="T237" s="103" t="s">
        <v>817</v>
      </c>
      <c r="U237" s="54" t="s">
        <v>883</v>
      </c>
      <c r="V237" s="54" t="s">
        <v>883</v>
      </c>
      <c r="W237" s="54" t="s">
        <v>884</v>
      </c>
      <c r="X237" s="1545" t="s">
        <v>142</v>
      </c>
      <c r="Y237" s="255"/>
      <c r="Z237" s="54" t="s">
        <v>883</v>
      </c>
      <c r="AA237" s="54" t="s">
        <v>883</v>
      </c>
      <c r="AB237" s="101"/>
      <c r="AC237" s="100" t="s">
        <v>191</v>
      </c>
      <c r="AD237" s="360" t="s">
        <v>192</v>
      </c>
      <c r="AE237" s="1881" t="s">
        <v>3025</v>
      </c>
      <c r="AF237" s="1881" t="s">
        <v>3025</v>
      </c>
      <c r="AG237" s="1783">
        <v>0.5</v>
      </c>
      <c r="AH237" s="1783">
        <v>0.4</v>
      </c>
      <c r="AI237" s="1783">
        <v>0.1</v>
      </c>
      <c r="AJ237" s="1404" t="s">
        <v>96</v>
      </c>
      <c r="AK237" s="1881">
        <v>2.056386833E9</v>
      </c>
      <c r="AL237" s="1892">
        <v>45615.0</v>
      </c>
      <c r="AM237" s="1892">
        <v>45615.0</v>
      </c>
      <c r="AN237" s="1777">
        <f t="shared" si="439"/>
        <v>0</v>
      </c>
      <c r="AO237" s="1881" t="str">
        <f t="shared" ref="AO237:AP237" si="442">INT(AM237-AL237)&amp;" hari "&amp;HOUR(MOD(AM237-AL237,1))&amp;" jam "&amp;MINUTE(MOD(AM237-AL237,1))&amp;" menit "&amp;SECOND(MOD(AM237-AL237,1))</f>
        <v>0 hari 0 jam 0 menit 0</v>
      </c>
      <c r="AP237" s="1881" t="str">
        <f t="shared" si="442"/>
        <v>-45615 hari 0 jam 0 menit 0</v>
      </c>
      <c r="AQ237" s="1396" t="s">
        <v>2366</v>
      </c>
      <c r="AR237" s="303"/>
      <c r="AS237" s="303"/>
      <c r="AT237" s="303"/>
      <c r="AU237" s="255">
        <v>45000.0</v>
      </c>
      <c r="AV237" s="1545" t="s">
        <v>194</v>
      </c>
      <c r="AW237" s="303">
        <v>3.0E7</v>
      </c>
      <c r="AX237" s="1795"/>
      <c r="AY237" s="1795"/>
      <c r="AZ237" s="274"/>
      <c r="BA237" s="1780">
        <v>45611.0</v>
      </c>
      <c r="BB237" s="1780"/>
      <c r="BC237" s="1644"/>
      <c r="BD237" s="1780"/>
      <c r="BE237" s="1780"/>
      <c r="BF237" s="1645"/>
      <c r="BG237" s="1642"/>
      <c r="BH237" s="1780"/>
      <c r="BI237" s="1642"/>
      <c r="BJ237" s="1642"/>
      <c r="BK237" s="1645"/>
      <c r="BL237" s="1642"/>
      <c r="BM237" s="274"/>
      <c r="BN237" s="274"/>
      <c r="BO237" s="274"/>
      <c r="BP237" s="274"/>
      <c r="BQ237" s="274"/>
      <c r="BR237" s="274"/>
      <c r="BS237" s="274"/>
      <c r="BT237" s="274"/>
      <c r="BU237" s="274"/>
      <c r="BV237" s="274"/>
      <c r="BW237" s="274"/>
      <c r="BX237" s="274"/>
      <c r="BY237" s="274"/>
      <c r="BZ237" s="274"/>
      <c r="CA237" s="274"/>
      <c r="CB237" s="274"/>
      <c r="CC237" s="103"/>
      <c r="CD237" s="103"/>
      <c r="CE237" s="255"/>
      <c r="CF237" s="318" t="s">
        <v>1775</v>
      </c>
      <c r="CG237" s="105"/>
      <c r="CH237" s="105"/>
      <c r="CI237" s="105"/>
      <c r="CJ237" s="105"/>
      <c r="CK237" s="105"/>
      <c r="CL237" s="105"/>
      <c r="CM237" s="105"/>
      <c r="CN237" s="105"/>
      <c r="CO237" s="105"/>
      <c r="CP237" s="105"/>
      <c r="CQ237" s="105"/>
      <c r="CR237" s="105"/>
      <c r="CS237" s="105"/>
      <c r="CT237" s="105"/>
      <c r="CU237" s="105"/>
      <c r="CV237" s="105"/>
      <c r="CW237" s="105"/>
      <c r="CX237" s="105"/>
      <c r="CY237" s="105"/>
      <c r="CZ237" s="105"/>
      <c r="DA237" s="1588"/>
      <c r="DB237" s="1588"/>
      <c r="DC237" s="1588"/>
      <c r="DD237" s="1588"/>
      <c r="DE237" s="1588"/>
      <c r="DF237" s="1588"/>
      <c r="DG237" s="1588"/>
      <c r="DH237" s="1588"/>
      <c r="DI237" s="1588"/>
      <c r="DJ237" s="1588"/>
      <c r="DK237" s="1588"/>
      <c r="DL237" s="1588"/>
      <c r="DM237" s="1588"/>
      <c r="DN237" s="1588"/>
      <c r="DO237" s="1588"/>
      <c r="DP237" s="1588"/>
      <c r="DQ237" s="1588"/>
      <c r="DR237" s="1588"/>
      <c r="DS237" s="1588"/>
      <c r="DT237" s="1588"/>
      <c r="DU237" s="1588"/>
      <c r="DV237" s="1588"/>
      <c r="DW237" s="1588"/>
      <c r="DX237" s="1588"/>
      <c r="DY237" s="1588"/>
      <c r="DZ237" s="1588"/>
      <c r="EA237" s="1588"/>
      <c r="EB237" s="1588"/>
      <c r="EC237" s="1588"/>
      <c r="ED237" s="1588"/>
      <c r="EE237" s="1588"/>
      <c r="EF237" s="1588"/>
      <c r="EG237" s="1588"/>
      <c r="EH237" s="1588"/>
      <c r="EI237" s="1588"/>
      <c r="EJ237" s="1588"/>
      <c r="EK237" s="1588"/>
      <c r="EL237" s="1588"/>
      <c r="EM237" s="1588"/>
      <c r="EN237" s="1588"/>
      <c r="EO237" s="1588"/>
      <c r="EP237" s="1588"/>
      <c r="EQ237" s="1588"/>
      <c r="ER237" s="1588"/>
      <c r="ES237" s="1588"/>
      <c r="ET237" s="1588"/>
      <c r="EU237" s="1588"/>
      <c r="EV237" s="1588"/>
      <c r="EW237" s="1588"/>
      <c r="EX237" s="1588"/>
      <c r="EY237" s="1588"/>
      <c r="EZ237" s="1588"/>
      <c r="FA237" s="1588"/>
      <c r="FB237" s="1588"/>
      <c r="FC237" s="1588"/>
      <c r="FD237" s="1588"/>
      <c r="FE237" s="1588"/>
      <c r="FF237" s="1588"/>
      <c r="FG237" s="1588"/>
      <c r="FH237" s="1588"/>
      <c r="FI237" s="1588"/>
      <c r="FJ237" s="1588"/>
      <c r="FK237" s="1588"/>
      <c r="FL237" s="1588"/>
      <c r="FM237" s="1588"/>
      <c r="FN237" s="1588"/>
      <c r="FO237" s="1588"/>
      <c r="FP237" s="1588"/>
      <c r="FQ237" s="1588"/>
      <c r="FR237" s="1588"/>
      <c r="FS237" s="1588"/>
      <c r="FT237" s="1588"/>
      <c r="FU237" s="1588"/>
      <c r="FV237" s="1588"/>
      <c r="FW237" s="1588"/>
      <c r="FX237" s="1588"/>
      <c r="FY237" s="1588"/>
      <c r="FZ237" s="1588"/>
      <c r="GA237" s="1588"/>
      <c r="GB237" s="1588"/>
      <c r="GC237" s="1588"/>
      <c r="GD237" s="1588"/>
    </row>
    <row r="238" ht="15.75" hidden="1" customHeight="1">
      <c r="A238" s="101">
        <v>5.0</v>
      </c>
      <c r="B238" s="54" t="s">
        <v>2443</v>
      </c>
      <c r="C238" s="101" t="s">
        <v>6</v>
      </c>
      <c r="D238" s="1396" t="s">
        <v>3019</v>
      </c>
      <c r="E238" s="103" t="s">
        <v>1768</v>
      </c>
      <c r="F238" s="1396" t="s">
        <v>7</v>
      </c>
      <c r="G238" s="1396" t="s">
        <v>330</v>
      </c>
      <c r="H238" s="1396" t="s">
        <v>2366</v>
      </c>
      <c r="I238" s="103" t="s">
        <v>2700</v>
      </c>
      <c r="J238" s="1402" t="s">
        <v>2701</v>
      </c>
      <c r="K238" s="1882">
        <v>7000.0</v>
      </c>
      <c r="L238" s="1875"/>
      <c r="M238" s="1396" t="s">
        <v>3026</v>
      </c>
      <c r="N238" s="1588"/>
      <c r="O238" s="101"/>
      <c r="P238" s="1851"/>
      <c r="Q238" s="105" t="s">
        <v>2763</v>
      </c>
      <c r="R238" s="1396"/>
      <c r="S238" s="103" t="s">
        <v>2245</v>
      </c>
      <c r="T238" s="103" t="s">
        <v>817</v>
      </c>
      <c r="U238" s="54" t="s">
        <v>883</v>
      </c>
      <c r="V238" s="54" t="s">
        <v>883</v>
      </c>
      <c r="W238" s="54" t="s">
        <v>884</v>
      </c>
      <c r="X238" s="1545" t="s">
        <v>142</v>
      </c>
      <c r="Y238" s="255"/>
      <c r="Z238" s="54" t="s">
        <v>883</v>
      </c>
      <c r="AA238" s="54" t="s">
        <v>883</v>
      </c>
      <c r="AB238" s="101"/>
      <c r="AC238" s="100" t="s">
        <v>191</v>
      </c>
      <c r="AD238" s="360" t="s">
        <v>192</v>
      </c>
      <c r="AE238" s="1881" t="s">
        <v>3025</v>
      </c>
      <c r="AF238" s="1881" t="s">
        <v>3025</v>
      </c>
      <c r="AG238" s="1783">
        <v>0.5</v>
      </c>
      <c r="AH238" s="1783">
        <v>0.4</v>
      </c>
      <c r="AI238" s="1783">
        <v>0.1</v>
      </c>
      <c r="AJ238" s="1404" t="s">
        <v>96</v>
      </c>
      <c r="AK238" s="1881">
        <v>2.056386833E9</v>
      </c>
      <c r="AL238" s="1892">
        <v>45615.0</v>
      </c>
      <c r="AM238" s="1892">
        <v>45616.0</v>
      </c>
      <c r="AN238" s="1777">
        <f t="shared" si="439"/>
        <v>1</v>
      </c>
      <c r="AO238" s="1881" t="str">
        <f t="shared" ref="AO238:AP238" si="443">INT(AM238-AL238)&amp;" hari "&amp;HOUR(MOD(AM238-AL238,1))&amp;" jam "&amp;MINUTE(MOD(AM238-AL238,1))&amp;" menit "&amp;SECOND(MOD(AM238-AL238,1))</f>
        <v>1 hari 0 jam 0 menit 0</v>
      </c>
      <c r="AP238" s="1881" t="str">
        <f t="shared" si="443"/>
        <v>-45615 hari 0 jam 0 menit 0</v>
      </c>
      <c r="AQ238" s="1396" t="s">
        <v>2366</v>
      </c>
      <c r="AR238" s="303"/>
      <c r="AS238" s="303"/>
      <c r="AT238" s="303"/>
      <c r="AU238" s="255">
        <v>45000.0</v>
      </c>
      <c r="AV238" s="1545" t="s">
        <v>194</v>
      </c>
      <c r="AW238" s="303">
        <v>3.0E7</v>
      </c>
      <c r="AX238" s="1795"/>
      <c r="AY238" s="1795"/>
      <c r="AZ238" s="274"/>
      <c r="BA238" s="1780">
        <v>45612.0</v>
      </c>
      <c r="BB238" s="1780"/>
      <c r="BC238" s="1644"/>
      <c r="BD238" s="1780"/>
      <c r="BE238" s="1780"/>
      <c r="BF238" s="1645"/>
      <c r="BG238" s="1642"/>
      <c r="BH238" s="1780"/>
      <c r="BI238" s="1642"/>
      <c r="BJ238" s="1642"/>
      <c r="BK238" s="1645"/>
      <c r="BL238" s="1642"/>
      <c r="BM238" s="274"/>
      <c r="BN238" s="274"/>
      <c r="BO238" s="274"/>
      <c r="BP238" s="274"/>
      <c r="BQ238" s="274"/>
      <c r="BR238" s="274"/>
      <c r="BS238" s="274"/>
      <c r="BT238" s="274"/>
      <c r="BU238" s="274"/>
      <c r="BV238" s="274"/>
      <c r="BW238" s="274"/>
      <c r="BX238" s="274"/>
      <c r="BY238" s="274"/>
      <c r="BZ238" s="274"/>
      <c r="CA238" s="274"/>
      <c r="CB238" s="274"/>
      <c r="CC238" s="103"/>
      <c r="CD238" s="103"/>
      <c r="CE238" s="255"/>
      <c r="CF238" s="318" t="s">
        <v>1775</v>
      </c>
      <c r="CG238" s="105"/>
      <c r="CH238" s="105"/>
      <c r="CI238" s="105"/>
      <c r="CJ238" s="105"/>
      <c r="CK238" s="105"/>
      <c r="CL238" s="105"/>
      <c r="CM238" s="105"/>
      <c r="CN238" s="105"/>
      <c r="CO238" s="105"/>
      <c r="CP238" s="105"/>
      <c r="CQ238" s="105"/>
      <c r="CR238" s="105"/>
      <c r="CS238" s="105"/>
      <c r="CT238" s="105"/>
      <c r="CU238" s="105"/>
      <c r="CV238" s="105"/>
      <c r="CW238" s="105"/>
      <c r="CX238" s="105"/>
      <c r="CY238" s="105"/>
      <c r="CZ238" s="105"/>
      <c r="DA238" s="1588"/>
      <c r="DB238" s="1588"/>
      <c r="DC238" s="1588"/>
      <c r="DD238" s="1588"/>
      <c r="DE238" s="1588"/>
      <c r="DF238" s="1588"/>
      <c r="DG238" s="1588"/>
      <c r="DH238" s="1588"/>
      <c r="DI238" s="1588"/>
      <c r="DJ238" s="1588"/>
      <c r="DK238" s="1588"/>
      <c r="DL238" s="1588"/>
      <c r="DM238" s="1588"/>
      <c r="DN238" s="1588"/>
      <c r="DO238" s="1588"/>
      <c r="DP238" s="1588"/>
      <c r="DQ238" s="1588"/>
      <c r="DR238" s="1588"/>
      <c r="DS238" s="1588"/>
      <c r="DT238" s="1588"/>
      <c r="DU238" s="1588"/>
      <c r="DV238" s="1588"/>
      <c r="DW238" s="1588"/>
      <c r="DX238" s="1588"/>
      <c r="DY238" s="1588"/>
      <c r="DZ238" s="1588"/>
      <c r="EA238" s="1588"/>
      <c r="EB238" s="1588"/>
      <c r="EC238" s="1588"/>
      <c r="ED238" s="1588"/>
      <c r="EE238" s="1588"/>
      <c r="EF238" s="1588"/>
      <c r="EG238" s="1588"/>
      <c r="EH238" s="1588"/>
      <c r="EI238" s="1588"/>
      <c r="EJ238" s="1588"/>
      <c r="EK238" s="1588"/>
      <c r="EL238" s="1588"/>
      <c r="EM238" s="1588"/>
      <c r="EN238" s="1588"/>
      <c r="EO238" s="1588"/>
      <c r="EP238" s="1588"/>
      <c r="EQ238" s="1588"/>
      <c r="ER238" s="1588"/>
      <c r="ES238" s="1588"/>
      <c r="ET238" s="1588"/>
      <c r="EU238" s="1588"/>
      <c r="EV238" s="1588"/>
      <c r="EW238" s="1588"/>
      <c r="EX238" s="1588"/>
      <c r="EY238" s="1588"/>
      <c r="EZ238" s="1588"/>
      <c r="FA238" s="1588"/>
      <c r="FB238" s="1588"/>
      <c r="FC238" s="1588"/>
      <c r="FD238" s="1588"/>
      <c r="FE238" s="1588"/>
      <c r="FF238" s="1588"/>
      <c r="FG238" s="1588"/>
      <c r="FH238" s="1588"/>
      <c r="FI238" s="1588"/>
      <c r="FJ238" s="1588"/>
      <c r="FK238" s="1588"/>
      <c r="FL238" s="1588"/>
      <c r="FM238" s="1588"/>
      <c r="FN238" s="1588"/>
      <c r="FO238" s="1588"/>
      <c r="FP238" s="1588"/>
      <c r="FQ238" s="1588"/>
      <c r="FR238" s="1588"/>
      <c r="FS238" s="1588"/>
      <c r="FT238" s="1588"/>
      <c r="FU238" s="1588"/>
      <c r="FV238" s="1588"/>
      <c r="FW238" s="1588"/>
      <c r="FX238" s="1588"/>
      <c r="FY238" s="1588"/>
      <c r="FZ238" s="1588"/>
      <c r="GA238" s="1588"/>
      <c r="GB238" s="1588"/>
      <c r="GC238" s="1588"/>
      <c r="GD238" s="1588"/>
    </row>
    <row r="239" ht="15.75" hidden="1" customHeight="1">
      <c r="A239" s="101">
        <v>6.0</v>
      </c>
      <c r="B239" s="54" t="s">
        <v>2443</v>
      </c>
      <c r="C239" s="101" t="s">
        <v>6</v>
      </c>
      <c r="D239" s="1396" t="s">
        <v>3019</v>
      </c>
      <c r="E239" s="103" t="s">
        <v>1768</v>
      </c>
      <c r="F239" s="1396" t="s">
        <v>7</v>
      </c>
      <c r="G239" s="1396" t="s">
        <v>330</v>
      </c>
      <c r="H239" s="1396" t="s">
        <v>2366</v>
      </c>
      <c r="I239" s="103" t="s">
        <v>2702</v>
      </c>
      <c r="J239" s="1402" t="s">
        <v>2364</v>
      </c>
      <c r="K239" s="1882">
        <v>6800.0</v>
      </c>
      <c r="L239" s="1875"/>
      <c r="M239" s="1396" t="s">
        <v>3027</v>
      </c>
      <c r="N239" s="1588"/>
      <c r="O239" s="101"/>
      <c r="P239" s="1851"/>
      <c r="Q239" s="105" t="s">
        <v>2763</v>
      </c>
      <c r="R239" s="1396"/>
      <c r="S239" s="103" t="s">
        <v>2245</v>
      </c>
      <c r="T239" s="103" t="s">
        <v>817</v>
      </c>
      <c r="U239" s="54" t="s">
        <v>883</v>
      </c>
      <c r="V239" s="54" t="s">
        <v>883</v>
      </c>
      <c r="W239" s="54" t="s">
        <v>884</v>
      </c>
      <c r="X239" s="1545" t="s">
        <v>142</v>
      </c>
      <c r="Y239" s="255"/>
      <c r="Z239" s="54" t="s">
        <v>883</v>
      </c>
      <c r="AA239" s="54" t="s">
        <v>883</v>
      </c>
      <c r="AB239" s="101"/>
      <c r="AC239" s="100" t="s">
        <v>191</v>
      </c>
      <c r="AD239" s="360" t="s">
        <v>192</v>
      </c>
      <c r="AE239" s="1881" t="s">
        <v>3025</v>
      </c>
      <c r="AF239" s="1881" t="s">
        <v>3025</v>
      </c>
      <c r="AG239" s="1783">
        <v>0.5</v>
      </c>
      <c r="AH239" s="1783">
        <v>0.4</v>
      </c>
      <c r="AI239" s="1783">
        <v>0.1</v>
      </c>
      <c r="AJ239" s="1404" t="s">
        <v>96</v>
      </c>
      <c r="AK239" s="1881">
        <v>1.909502059E9</v>
      </c>
      <c r="AL239" s="1892">
        <v>45615.0</v>
      </c>
      <c r="AM239" s="1892">
        <v>45616.0</v>
      </c>
      <c r="AN239" s="1777">
        <f t="shared" si="439"/>
        <v>1</v>
      </c>
      <c r="AO239" s="1881" t="str">
        <f t="shared" ref="AO239:AP239" si="444">INT(AM239-AL239)&amp;" hari "&amp;HOUR(MOD(AM239-AL239,1))&amp;" jam "&amp;MINUTE(MOD(AM239-AL239,1))&amp;" menit "&amp;SECOND(MOD(AM239-AL239,1))</f>
        <v>1 hari 0 jam 0 menit 0</v>
      </c>
      <c r="AP239" s="1881" t="str">
        <f t="shared" si="444"/>
        <v>-45615 hari 0 jam 0 menit 0</v>
      </c>
      <c r="AQ239" s="1396" t="s">
        <v>2366</v>
      </c>
      <c r="AR239" s="303"/>
      <c r="AS239" s="303"/>
      <c r="AT239" s="303"/>
      <c r="AU239" s="255">
        <v>45000.0</v>
      </c>
      <c r="AV239" s="1545" t="s">
        <v>194</v>
      </c>
      <c r="AW239" s="303">
        <v>3.0E7</v>
      </c>
      <c r="AX239" s="1795"/>
      <c r="AY239" s="1795"/>
      <c r="AZ239" s="274"/>
      <c r="BA239" s="1780">
        <v>45612.0</v>
      </c>
      <c r="BB239" s="1780"/>
      <c r="BC239" s="1644"/>
      <c r="BD239" s="1780"/>
      <c r="BE239" s="1780"/>
      <c r="BF239" s="1645"/>
      <c r="BG239" s="1642"/>
      <c r="BH239" s="1780"/>
      <c r="BI239" s="1642"/>
      <c r="BJ239" s="1642"/>
      <c r="BK239" s="1645"/>
      <c r="BL239" s="1642"/>
      <c r="BM239" s="274"/>
      <c r="BN239" s="274"/>
      <c r="BO239" s="274"/>
      <c r="BP239" s="274"/>
      <c r="BQ239" s="274"/>
      <c r="BR239" s="274"/>
      <c r="BS239" s="274"/>
      <c r="BT239" s="274"/>
      <c r="BU239" s="274"/>
      <c r="BV239" s="274"/>
      <c r="BW239" s="274"/>
      <c r="BX239" s="274"/>
      <c r="BY239" s="274"/>
      <c r="BZ239" s="274"/>
      <c r="CA239" s="274"/>
      <c r="CB239" s="274"/>
      <c r="CC239" s="103"/>
      <c r="CD239" s="103"/>
      <c r="CE239" s="255"/>
      <c r="CF239" s="318" t="s">
        <v>1775</v>
      </c>
      <c r="CG239" s="105"/>
      <c r="CH239" s="105"/>
      <c r="CI239" s="105"/>
      <c r="CJ239" s="105"/>
      <c r="CK239" s="105"/>
      <c r="CL239" s="105"/>
      <c r="CM239" s="105"/>
      <c r="CN239" s="105"/>
      <c r="CO239" s="105"/>
      <c r="CP239" s="105"/>
      <c r="CQ239" s="105"/>
      <c r="CR239" s="105"/>
      <c r="CS239" s="105"/>
      <c r="CT239" s="105"/>
      <c r="CU239" s="105"/>
      <c r="CV239" s="105"/>
      <c r="CW239" s="105"/>
      <c r="CX239" s="105"/>
      <c r="CY239" s="105"/>
      <c r="CZ239" s="105"/>
      <c r="DA239" s="1588"/>
      <c r="DB239" s="1588"/>
      <c r="DC239" s="1588"/>
      <c r="DD239" s="1588"/>
      <c r="DE239" s="1588"/>
      <c r="DF239" s="1588"/>
      <c r="DG239" s="1588"/>
      <c r="DH239" s="1588"/>
      <c r="DI239" s="1588"/>
      <c r="DJ239" s="1588"/>
      <c r="DK239" s="1588"/>
      <c r="DL239" s="1588"/>
      <c r="DM239" s="1588"/>
      <c r="DN239" s="1588"/>
      <c r="DO239" s="1588"/>
      <c r="DP239" s="1588"/>
      <c r="DQ239" s="1588"/>
      <c r="DR239" s="1588"/>
      <c r="DS239" s="1588"/>
      <c r="DT239" s="1588"/>
      <c r="DU239" s="1588"/>
      <c r="DV239" s="1588"/>
      <c r="DW239" s="1588"/>
      <c r="DX239" s="1588"/>
      <c r="DY239" s="1588"/>
      <c r="DZ239" s="1588"/>
      <c r="EA239" s="1588"/>
      <c r="EB239" s="1588"/>
      <c r="EC239" s="1588"/>
      <c r="ED239" s="1588"/>
      <c r="EE239" s="1588"/>
      <c r="EF239" s="1588"/>
      <c r="EG239" s="1588"/>
      <c r="EH239" s="1588"/>
      <c r="EI239" s="1588"/>
      <c r="EJ239" s="1588"/>
      <c r="EK239" s="1588"/>
      <c r="EL239" s="1588"/>
      <c r="EM239" s="1588"/>
      <c r="EN239" s="1588"/>
      <c r="EO239" s="1588"/>
      <c r="EP239" s="1588"/>
      <c r="EQ239" s="1588"/>
      <c r="ER239" s="1588"/>
      <c r="ES239" s="1588"/>
      <c r="ET239" s="1588"/>
      <c r="EU239" s="1588"/>
      <c r="EV239" s="1588"/>
      <c r="EW239" s="1588"/>
      <c r="EX239" s="1588"/>
      <c r="EY239" s="1588"/>
      <c r="EZ239" s="1588"/>
      <c r="FA239" s="1588"/>
      <c r="FB239" s="1588"/>
      <c r="FC239" s="1588"/>
      <c r="FD239" s="1588"/>
      <c r="FE239" s="1588"/>
      <c r="FF239" s="1588"/>
      <c r="FG239" s="1588"/>
      <c r="FH239" s="1588"/>
      <c r="FI239" s="1588"/>
      <c r="FJ239" s="1588"/>
      <c r="FK239" s="1588"/>
      <c r="FL239" s="1588"/>
      <c r="FM239" s="1588"/>
      <c r="FN239" s="1588"/>
      <c r="FO239" s="1588"/>
      <c r="FP239" s="1588"/>
      <c r="FQ239" s="1588"/>
      <c r="FR239" s="1588"/>
      <c r="FS239" s="1588"/>
      <c r="FT239" s="1588"/>
      <c r="FU239" s="1588"/>
      <c r="FV239" s="1588"/>
      <c r="FW239" s="1588"/>
      <c r="FX239" s="1588"/>
      <c r="FY239" s="1588"/>
      <c r="FZ239" s="1588"/>
      <c r="GA239" s="1588"/>
      <c r="GB239" s="1588"/>
      <c r="GC239" s="1588"/>
      <c r="GD239" s="1588"/>
    </row>
    <row r="240" ht="15.75" hidden="1" customHeight="1">
      <c r="A240" s="101">
        <v>7.0</v>
      </c>
      <c r="B240" s="54" t="s">
        <v>2443</v>
      </c>
      <c r="C240" s="101" t="s">
        <v>6</v>
      </c>
      <c r="D240" s="1396" t="s">
        <v>3019</v>
      </c>
      <c r="E240" s="103" t="s">
        <v>1768</v>
      </c>
      <c r="F240" s="1396" t="s">
        <v>7</v>
      </c>
      <c r="G240" s="1396" t="s">
        <v>330</v>
      </c>
      <c r="H240" s="1396" t="s">
        <v>2366</v>
      </c>
      <c r="I240" s="103" t="s">
        <v>2703</v>
      </c>
      <c r="J240" s="1402" t="s">
        <v>2704</v>
      </c>
      <c r="K240" s="1882">
        <v>6500.0</v>
      </c>
      <c r="L240" s="1875"/>
      <c r="M240" s="1396" t="s">
        <v>3027</v>
      </c>
      <c r="N240" s="1588"/>
      <c r="O240" s="101"/>
      <c r="P240" s="1851"/>
      <c r="Q240" s="105" t="s">
        <v>2763</v>
      </c>
      <c r="R240" s="1396" t="s">
        <v>1825</v>
      </c>
      <c r="S240" s="103" t="s">
        <v>2245</v>
      </c>
      <c r="T240" s="103" t="s">
        <v>817</v>
      </c>
      <c r="U240" s="54" t="s">
        <v>883</v>
      </c>
      <c r="V240" s="54" t="s">
        <v>883</v>
      </c>
      <c r="W240" s="54" t="s">
        <v>884</v>
      </c>
      <c r="X240" s="1545" t="s">
        <v>142</v>
      </c>
      <c r="Y240" s="255"/>
      <c r="Z240" s="54" t="s">
        <v>883</v>
      </c>
      <c r="AA240" s="54" t="s">
        <v>883</v>
      </c>
      <c r="AB240" s="101"/>
      <c r="AC240" s="100" t="s">
        <v>191</v>
      </c>
      <c r="AD240" s="360" t="s">
        <v>192</v>
      </c>
      <c r="AE240" s="1881" t="s">
        <v>3025</v>
      </c>
      <c r="AF240" s="1881" t="s">
        <v>3025</v>
      </c>
      <c r="AG240" s="1783">
        <v>0.5</v>
      </c>
      <c r="AH240" s="1783">
        <v>0.4</v>
      </c>
      <c r="AI240" s="1783">
        <v>0.1</v>
      </c>
      <c r="AJ240" s="1404" t="s">
        <v>96</v>
      </c>
      <c r="AK240" s="1881">
        <v>1.909502059E9</v>
      </c>
      <c r="AL240" s="1892">
        <v>45615.0</v>
      </c>
      <c r="AM240" s="1892">
        <v>45617.0</v>
      </c>
      <c r="AN240" s="1777">
        <f t="shared" si="439"/>
        <v>2</v>
      </c>
      <c r="AO240" s="1881" t="str">
        <f t="shared" ref="AO240:AP240" si="445">INT(AM240-AL240)&amp;" hari "&amp;HOUR(MOD(AM240-AL240,1))&amp;" jam "&amp;MINUTE(MOD(AM240-AL240,1))&amp;" menit "&amp;SECOND(MOD(AM240-AL240,1))</f>
        <v>2 hari 0 jam 0 menit 0</v>
      </c>
      <c r="AP240" s="1881" t="str">
        <f t="shared" si="445"/>
        <v>-45615 hari 0 jam 0 menit 0</v>
      </c>
      <c r="AQ240" s="1396" t="s">
        <v>2366</v>
      </c>
      <c r="AR240" s="303"/>
      <c r="AS240" s="303"/>
      <c r="AT240" s="303"/>
      <c r="AU240" s="255">
        <v>45000.0</v>
      </c>
      <c r="AV240" s="1545" t="s">
        <v>194</v>
      </c>
      <c r="AW240" s="303">
        <v>3.0E7</v>
      </c>
      <c r="AX240" s="1795"/>
      <c r="AY240" s="1795"/>
      <c r="AZ240" s="274"/>
      <c r="BA240" s="1780">
        <v>45612.0</v>
      </c>
      <c r="BB240" s="1780"/>
      <c r="BC240" s="1644"/>
      <c r="BD240" s="1780"/>
      <c r="BE240" s="1780"/>
      <c r="BF240" s="1645"/>
      <c r="BG240" s="1642"/>
      <c r="BH240" s="1780"/>
      <c r="BI240" s="1642"/>
      <c r="BJ240" s="1642"/>
      <c r="BK240" s="1645"/>
      <c r="BL240" s="1642"/>
      <c r="BM240" s="274"/>
      <c r="BN240" s="274"/>
      <c r="BO240" s="274"/>
      <c r="BP240" s="274"/>
      <c r="BQ240" s="274"/>
      <c r="BR240" s="274"/>
      <c r="BS240" s="274"/>
      <c r="BT240" s="274"/>
      <c r="BU240" s="274"/>
      <c r="BV240" s="274"/>
      <c r="BW240" s="274"/>
      <c r="BX240" s="274"/>
      <c r="BY240" s="274"/>
      <c r="BZ240" s="274"/>
      <c r="CA240" s="274"/>
      <c r="CB240" s="274"/>
      <c r="CC240" s="103"/>
      <c r="CD240" s="103"/>
      <c r="CE240" s="255"/>
      <c r="CF240" s="318" t="s">
        <v>1775</v>
      </c>
      <c r="CG240" s="105"/>
      <c r="CH240" s="105"/>
      <c r="CI240" s="105"/>
      <c r="CJ240" s="105"/>
      <c r="CK240" s="105"/>
      <c r="CL240" s="105"/>
      <c r="CM240" s="105"/>
      <c r="CN240" s="105"/>
      <c r="CO240" s="105"/>
      <c r="CP240" s="105"/>
      <c r="CQ240" s="105"/>
      <c r="CR240" s="105"/>
      <c r="CS240" s="105"/>
      <c r="CT240" s="105"/>
      <c r="CU240" s="105"/>
      <c r="CV240" s="105"/>
      <c r="CW240" s="105"/>
      <c r="CX240" s="105"/>
      <c r="CY240" s="105"/>
      <c r="CZ240" s="105"/>
      <c r="DA240" s="1588"/>
      <c r="DB240" s="1588"/>
      <c r="DC240" s="1588"/>
      <c r="DD240" s="1588"/>
      <c r="DE240" s="1588"/>
      <c r="DF240" s="1588"/>
      <c r="DG240" s="1588"/>
      <c r="DH240" s="1588"/>
      <c r="DI240" s="1588"/>
      <c r="DJ240" s="1588"/>
      <c r="DK240" s="1588"/>
      <c r="DL240" s="1588"/>
      <c r="DM240" s="1588"/>
      <c r="DN240" s="1588"/>
      <c r="DO240" s="1588"/>
      <c r="DP240" s="1588"/>
      <c r="DQ240" s="1588"/>
      <c r="DR240" s="1588"/>
      <c r="DS240" s="1588"/>
      <c r="DT240" s="1588"/>
      <c r="DU240" s="1588"/>
      <c r="DV240" s="1588"/>
      <c r="DW240" s="1588"/>
      <c r="DX240" s="1588"/>
      <c r="DY240" s="1588"/>
      <c r="DZ240" s="1588"/>
      <c r="EA240" s="1588"/>
      <c r="EB240" s="1588"/>
      <c r="EC240" s="1588"/>
      <c r="ED240" s="1588"/>
      <c r="EE240" s="1588"/>
      <c r="EF240" s="1588"/>
      <c r="EG240" s="1588"/>
      <c r="EH240" s="1588"/>
      <c r="EI240" s="1588"/>
      <c r="EJ240" s="1588"/>
      <c r="EK240" s="1588"/>
      <c r="EL240" s="1588"/>
      <c r="EM240" s="1588"/>
      <c r="EN240" s="1588"/>
      <c r="EO240" s="1588"/>
      <c r="EP240" s="1588"/>
      <c r="EQ240" s="1588"/>
      <c r="ER240" s="1588"/>
      <c r="ES240" s="1588"/>
      <c r="ET240" s="1588"/>
      <c r="EU240" s="1588"/>
      <c r="EV240" s="1588"/>
      <c r="EW240" s="1588"/>
      <c r="EX240" s="1588"/>
      <c r="EY240" s="1588"/>
      <c r="EZ240" s="1588"/>
      <c r="FA240" s="1588"/>
      <c r="FB240" s="1588"/>
      <c r="FC240" s="1588"/>
      <c r="FD240" s="1588"/>
      <c r="FE240" s="1588"/>
      <c r="FF240" s="1588"/>
      <c r="FG240" s="1588"/>
      <c r="FH240" s="1588"/>
      <c r="FI240" s="1588"/>
      <c r="FJ240" s="1588"/>
      <c r="FK240" s="1588"/>
      <c r="FL240" s="1588"/>
      <c r="FM240" s="1588"/>
      <c r="FN240" s="1588"/>
      <c r="FO240" s="1588"/>
      <c r="FP240" s="1588"/>
      <c r="FQ240" s="1588"/>
      <c r="FR240" s="1588"/>
      <c r="FS240" s="1588"/>
      <c r="FT240" s="1588"/>
      <c r="FU240" s="1588"/>
      <c r="FV240" s="1588"/>
      <c r="FW240" s="1588"/>
      <c r="FX240" s="1588"/>
      <c r="FY240" s="1588"/>
      <c r="FZ240" s="1588"/>
      <c r="GA240" s="1588"/>
      <c r="GB240" s="1588"/>
      <c r="GC240" s="1588"/>
      <c r="GD240" s="1588"/>
    </row>
    <row r="241" ht="15.75" hidden="1" customHeight="1">
      <c r="A241" s="280"/>
      <c r="B241" s="280"/>
      <c r="C241" s="280"/>
      <c r="D241" s="282"/>
      <c r="E241" s="283"/>
      <c r="F241" s="283"/>
      <c r="G241" s="283"/>
      <c r="H241" s="283"/>
      <c r="I241" s="283"/>
      <c r="J241" s="284" t="s">
        <v>111</v>
      </c>
      <c r="K241" s="285">
        <f t="shared" ref="K241:L241" si="446">SUM(K234:K240)</f>
        <v>46800</v>
      </c>
      <c r="L241" s="286">
        <f t="shared" si="446"/>
        <v>20462.498</v>
      </c>
      <c r="M241" s="283"/>
      <c r="N241" s="283"/>
      <c r="O241" s="280"/>
      <c r="P241" s="283"/>
      <c r="Q241" s="1554"/>
      <c r="R241" s="283"/>
      <c r="S241" s="289"/>
      <c r="T241" s="289"/>
      <c r="U241" s="280"/>
      <c r="V241" s="280"/>
      <c r="W241" s="280"/>
      <c r="X241" s="280"/>
      <c r="Y241" s="280"/>
      <c r="Z241" s="280"/>
      <c r="AA241" s="280"/>
      <c r="AB241" s="280"/>
      <c r="AC241" s="289"/>
      <c r="AD241" s="280"/>
      <c r="AE241" s="280"/>
      <c r="AF241" s="280"/>
      <c r="AG241" s="280"/>
      <c r="AH241" s="280"/>
      <c r="AI241" s="280"/>
      <c r="AJ241" s="280"/>
      <c r="AK241" s="280"/>
      <c r="AL241" s="280"/>
      <c r="AM241" s="280"/>
      <c r="AN241" s="280"/>
      <c r="AO241" s="280"/>
      <c r="AP241" s="280"/>
      <c r="AQ241" s="283"/>
      <c r="AR241" s="292"/>
      <c r="AS241" s="292"/>
      <c r="AT241" s="292"/>
      <c r="AU241" s="292"/>
      <c r="AV241" s="293"/>
      <c r="AW241" s="292"/>
      <c r="AX241" s="285">
        <v>52400.0</v>
      </c>
      <c r="AY241" s="288" t="str">
        <f>#REF!-L241</f>
        <v>#REF!</v>
      </c>
      <c r="AZ241" s="292"/>
      <c r="BA241" s="292"/>
      <c r="BB241" s="292"/>
      <c r="BC241" s="292"/>
      <c r="BD241" s="292"/>
      <c r="BE241" s="1780"/>
      <c r="BF241" s="293"/>
      <c r="BG241" s="292"/>
      <c r="BH241" s="1780"/>
      <c r="BI241" s="1792"/>
      <c r="BJ241" s="1792"/>
      <c r="BK241" s="292"/>
      <c r="BL241" s="1792"/>
      <c r="BM241" s="292"/>
      <c r="BN241" s="292"/>
      <c r="BO241" s="292"/>
      <c r="BP241" s="292"/>
      <c r="BQ241" s="292"/>
      <c r="BR241" s="292"/>
      <c r="BS241" s="292"/>
      <c r="BT241" s="292"/>
      <c r="BU241" s="292"/>
      <c r="BV241" s="292"/>
      <c r="BW241" s="292"/>
      <c r="BX241" s="292"/>
      <c r="BY241" s="292"/>
      <c r="BZ241" s="292"/>
      <c r="CA241" s="292"/>
      <c r="CB241" s="292"/>
      <c r="CC241" s="280"/>
      <c r="CD241" s="289"/>
      <c r="CE241" s="280"/>
      <c r="CF241" s="280"/>
      <c r="CG241" s="289"/>
      <c r="CH241" s="289"/>
      <c r="CI241" s="289"/>
      <c r="CJ241" s="280"/>
      <c r="CK241" s="289"/>
      <c r="CL241" s="289"/>
      <c r="CM241" s="289"/>
      <c r="CN241" s="289"/>
      <c r="CO241" s="280"/>
      <c r="CP241" s="289"/>
      <c r="CQ241" s="289"/>
      <c r="CR241" s="289"/>
      <c r="CS241" s="280"/>
      <c r="CT241" s="289"/>
      <c r="CU241" s="289"/>
      <c r="CV241" s="289"/>
      <c r="CW241" s="280"/>
      <c r="CX241" s="280"/>
      <c r="CY241" s="280"/>
      <c r="CZ241" s="280"/>
      <c r="DA241" s="1588"/>
      <c r="DB241" s="1588"/>
      <c r="DC241" s="1588"/>
      <c r="DD241" s="1588"/>
      <c r="DE241" s="1588"/>
      <c r="DF241" s="1588"/>
      <c r="DG241" s="1588"/>
      <c r="DH241" s="1588"/>
      <c r="DI241" s="1588"/>
      <c r="DJ241" s="1588"/>
      <c r="DK241" s="1588"/>
      <c r="DL241" s="1588"/>
      <c r="DM241" s="1588"/>
      <c r="DN241" s="1588"/>
      <c r="DO241" s="1588"/>
      <c r="DP241" s="1588"/>
      <c r="DQ241" s="1588"/>
      <c r="DR241" s="1588"/>
      <c r="DS241" s="1588"/>
      <c r="DT241" s="1588"/>
      <c r="DU241" s="1588"/>
      <c r="DV241" s="1588"/>
      <c r="DW241" s="1588"/>
      <c r="DX241" s="1588"/>
      <c r="DY241" s="1588"/>
      <c r="DZ241" s="1588"/>
      <c r="EA241" s="1588"/>
      <c r="EB241" s="1588"/>
      <c r="EC241" s="1588"/>
      <c r="ED241" s="1588"/>
      <c r="EE241" s="1588"/>
      <c r="EF241" s="1588"/>
      <c r="EG241" s="1588"/>
      <c r="EH241" s="1588"/>
      <c r="EI241" s="1588"/>
      <c r="EJ241" s="1588"/>
      <c r="EK241" s="1588"/>
      <c r="EL241" s="1588"/>
      <c r="EM241" s="1588"/>
      <c r="EN241" s="1588"/>
      <c r="EO241" s="1588"/>
      <c r="EP241" s="1588"/>
      <c r="EQ241" s="1588"/>
      <c r="ER241" s="1588"/>
      <c r="ES241" s="1588"/>
      <c r="ET241" s="1588"/>
      <c r="EU241" s="1588"/>
      <c r="EV241" s="1588"/>
      <c r="EW241" s="1588"/>
      <c r="EX241" s="1588"/>
      <c r="EY241" s="1588"/>
      <c r="EZ241" s="1588"/>
      <c r="FA241" s="1588"/>
      <c r="FB241" s="1588"/>
      <c r="FC241" s="1588"/>
      <c r="FD241" s="1588"/>
      <c r="FE241" s="1588"/>
      <c r="FF241" s="1588"/>
      <c r="FG241" s="1588"/>
      <c r="FH241" s="1588"/>
      <c r="FI241" s="1588"/>
      <c r="FJ241" s="1588"/>
      <c r="FK241" s="1588"/>
      <c r="FL241" s="1588"/>
      <c r="FM241" s="1588"/>
      <c r="FN241" s="1588"/>
      <c r="FO241" s="1588"/>
      <c r="FP241" s="1588"/>
      <c r="FQ241" s="1588"/>
      <c r="FR241" s="1588"/>
      <c r="FS241" s="1588"/>
      <c r="FT241" s="1588"/>
      <c r="FU241" s="1588"/>
      <c r="FV241" s="1588"/>
      <c r="FW241" s="1588"/>
      <c r="FX241" s="1588"/>
      <c r="FY241" s="1588"/>
      <c r="FZ241" s="1588"/>
      <c r="GA241" s="1588"/>
      <c r="GB241" s="1588"/>
      <c r="GC241" s="1588"/>
      <c r="GD241" s="1588"/>
    </row>
    <row r="242" ht="15.75" customHeight="1">
      <c r="A242" s="1588"/>
      <c r="B242" s="1588"/>
      <c r="C242" s="348"/>
      <c r="D242" s="1588"/>
      <c r="E242" s="1588"/>
      <c r="F242" s="1588"/>
      <c r="G242" s="1588"/>
      <c r="H242" s="1588"/>
      <c r="I242" s="1588"/>
      <c r="J242" s="1588"/>
      <c r="K242" s="1588"/>
      <c r="L242" s="1588"/>
      <c r="M242" s="1588"/>
      <c r="N242" s="1588"/>
      <c r="O242" s="1588"/>
      <c r="P242" s="1739"/>
      <c r="Q242" s="1588"/>
      <c r="R242" s="1588"/>
      <c r="S242" s="1588"/>
      <c r="T242" s="1588"/>
      <c r="U242" s="1588"/>
      <c r="V242" s="1588"/>
      <c r="W242" s="1588"/>
      <c r="X242" s="1588"/>
      <c r="Y242" s="1588"/>
      <c r="Z242" s="348"/>
      <c r="AA242" s="1588"/>
      <c r="AB242" s="1588"/>
      <c r="AC242" s="1588"/>
      <c r="AD242" s="1588"/>
      <c r="AE242" s="1588"/>
      <c r="AF242" s="1588"/>
      <c r="AG242" s="1588"/>
      <c r="AH242" s="1588"/>
      <c r="AI242" s="1588"/>
      <c r="AJ242" s="1588"/>
      <c r="AK242" s="54"/>
      <c r="AL242" s="54"/>
      <c r="AM242" s="54"/>
      <c r="AN242" s="348"/>
      <c r="AO242" s="1588"/>
      <c r="AP242" s="1588"/>
      <c r="AQ242" s="1588"/>
      <c r="AR242" s="1588"/>
      <c r="AS242" s="1588"/>
      <c r="AT242" s="1588"/>
      <c r="AU242" s="1588"/>
      <c r="AV242" s="1588"/>
      <c r="AW242" s="1588"/>
      <c r="AX242" s="1588"/>
      <c r="AY242" s="1588"/>
      <c r="AZ242" s="1588"/>
      <c r="BA242" s="1739"/>
      <c r="BB242" s="1739"/>
      <c r="BC242" s="1739"/>
      <c r="BD242" s="1739"/>
      <c r="BE242" s="1780"/>
      <c r="BF242" s="1739"/>
      <c r="BG242" s="1739"/>
      <c r="BH242" s="1780"/>
      <c r="BI242" s="1739"/>
      <c r="BJ242" s="1739"/>
      <c r="BK242" s="1739"/>
      <c r="BL242" s="1739"/>
      <c r="BM242" s="1739"/>
      <c r="BN242" s="1739"/>
      <c r="BO242" s="1739"/>
      <c r="BP242" s="1739"/>
      <c r="BQ242" s="1739"/>
      <c r="BR242" s="1739"/>
      <c r="BS242" s="1739"/>
      <c r="BT242" s="1739"/>
      <c r="BU242" s="1739"/>
      <c r="BV242" s="1739"/>
      <c r="BW242" s="1739"/>
      <c r="BX242" s="1739"/>
      <c r="BY242" s="1739"/>
      <c r="BZ242" s="1739"/>
      <c r="CA242" s="1739"/>
      <c r="CB242" s="1739"/>
      <c r="CC242" s="1739"/>
      <c r="CD242" s="1739"/>
      <c r="CE242" s="1739"/>
      <c r="CF242" s="1739"/>
      <c r="CG242" s="1739"/>
      <c r="CH242" s="1739"/>
      <c r="CI242" s="1739"/>
      <c r="CJ242" s="1739"/>
      <c r="CK242" s="1739"/>
      <c r="CL242" s="1739"/>
      <c r="CM242" s="1739"/>
      <c r="CN242" s="1739"/>
      <c r="CO242" s="1739"/>
      <c r="CP242" s="1739"/>
      <c r="CQ242" s="1739"/>
      <c r="CR242" s="1739"/>
      <c r="CS242" s="1739"/>
      <c r="CT242" s="1739"/>
      <c r="CU242" s="1739"/>
      <c r="CV242" s="1739"/>
      <c r="CW242" s="1739"/>
      <c r="CX242" s="1588"/>
      <c r="CY242" s="1588"/>
      <c r="CZ242" s="1588"/>
      <c r="DA242" s="1588"/>
      <c r="DB242" s="1588"/>
      <c r="DC242" s="1588"/>
      <c r="DD242" s="1588"/>
      <c r="DE242" s="1588"/>
      <c r="DF242" s="1588"/>
      <c r="DG242" s="1588"/>
      <c r="DH242" s="1588"/>
      <c r="DI242" s="1588"/>
      <c r="DJ242" s="1588"/>
      <c r="DK242" s="1588"/>
      <c r="DL242" s="1588"/>
      <c r="DM242" s="1588"/>
      <c r="DN242" s="1588"/>
      <c r="DO242" s="1588"/>
      <c r="DP242" s="1588"/>
      <c r="DQ242" s="1588"/>
      <c r="DR242" s="1588"/>
      <c r="DS242" s="1588"/>
      <c r="DT242" s="1588"/>
      <c r="DU242" s="1588"/>
      <c r="DV242" s="1588"/>
      <c r="DW242" s="1588"/>
      <c r="DX242" s="1588"/>
      <c r="DY242" s="1588"/>
      <c r="DZ242" s="1588"/>
      <c r="EA242" s="1588"/>
      <c r="EB242" s="1588"/>
      <c r="EC242" s="1588"/>
      <c r="ED242" s="1588"/>
      <c r="EE242" s="1588"/>
      <c r="EF242" s="1588"/>
      <c r="EG242" s="1588"/>
      <c r="EH242" s="1588"/>
      <c r="EI242" s="1588"/>
      <c r="EJ242" s="1588"/>
      <c r="EK242" s="1588"/>
      <c r="EL242" s="1588"/>
      <c r="EM242" s="1588"/>
      <c r="EN242" s="1588"/>
      <c r="EO242" s="1588"/>
      <c r="EP242" s="1588"/>
      <c r="EQ242" s="1588"/>
      <c r="ER242" s="1588"/>
      <c r="ES242" s="1588"/>
      <c r="ET242" s="1588"/>
      <c r="EU242" s="1588"/>
      <c r="EV242" s="1588"/>
      <c r="EW242" s="1588"/>
      <c r="EX242" s="1588"/>
      <c r="EY242" s="1588"/>
      <c r="EZ242" s="1588"/>
      <c r="FA242" s="1588"/>
      <c r="FB242" s="1588"/>
      <c r="FC242" s="1588"/>
      <c r="FD242" s="1588"/>
      <c r="FE242" s="1588"/>
      <c r="FF242" s="1588"/>
      <c r="FG242" s="1588"/>
      <c r="FH242" s="1588"/>
      <c r="FI242" s="1588"/>
      <c r="FJ242" s="1588"/>
      <c r="FK242" s="1588"/>
      <c r="FL242" s="1588"/>
      <c r="FM242" s="1588"/>
      <c r="FN242" s="1588"/>
      <c r="FO242" s="1588"/>
      <c r="FP242" s="1588"/>
      <c r="FQ242" s="1588"/>
      <c r="FR242" s="1588"/>
      <c r="FS242" s="1588"/>
      <c r="FT242" s="1588"/>
      <c r="FU242" s="1588"/>
      <c r="FV242" s="1588"/>
      <c r="FW242" s="1588"/>
      <c r="FX242" s="1588"/>
      <c r="FY242" s="1588"/>
      <c r="FZ242" s="1588"/>
      <c r="GA242" s="1588"/>
      <c r="GB242" s="1588"/>
      <c r="GC242" s="1588"/>
      <c r="GD242" s="1588"/>
    </row>
    <row r="243" ht="15.75" customHeight="1">
      <c r="A243" s="1588"/>
      <c r="B243" s="1588"/>
      <c r="C243" s="348"/>
      <c r="D243" s="1588"/>
      <c r="E243" s="1588"/>
      <c r="F243" s="1588"/>
      <c r="G243" s="1588"/>
      <c r="H243" s="1588"/>
      <c r="I243" s="1588"/>
      <c r="J243" s="1588"/>
      <c r="K243" s="1588"/>
      <c r="L243" s="1588"/>
      <c r="M243" s="1588"/>
      <c r="N243" s="1588"/>
      <c r="O243" s="1588"/>
      <c r="P243" s="1739"/>
      <c r="Q243" s="1588"/>
      <c r="R243" s="1588"/>
      <c r="S243" s="1588"/>
      <c r="T243" s="1588"/>
      <c r="U243" s="1588"/>
      <c r="V243" s="1588"/>
      <c r="W243" s="1588"/>
      <c r="X243" s="1588"/>
      <c r="Y243" s="1588"/>
      <c r="Z243" s="348"/>
      <c r="AA243" s="1588"/>
      <c r="AB243" s="1588"/>
      <c r="AC243" s="1588"/>
      <c r="AD243" s="1588"/>
      <c r="AE243" s="1588"/>
      <c r="AF243" s="1588"/>
      <c r="AG243" s="1588"/>
      <c r="AH243" s="1588"/>
      <c r="AI243" s="1588"/>
      <c r="AJ243" s="1588"/>
      <c r="AK243" s="54"/>
      <c r="AL243" s="54"/>
      <c r="AM243" s="54"/>
      <c r="AN243" s="348"/>
      <c r="AO243" s="1588"/>
      <c r="AP243" s="1588"/>
      <c r="AQ243" s="1588"/>
      <c r="AR243" s="1588"/>
      <c r="AS243" s="1588"/>
      <c r="AT243" s="1588"/>
      <c r="AU243" s="1588"/>
      <c r="AV243" s="1588"/>
      <c r="AW243" s="1588"/>
      <c r="AX243" s="1588"/>
      <c r="AY243" s="1588"/>
      <c r="AZ243" s="1588"/>
      <c r="BA243" s="1739"/>
      <c r="BB243" s="1739"/>
      <c r="BC243" s="1739"/>
      <c r="BD243" s="1739"/>
      <c r="BE243" s="1780"/>
      <c r="BF243" s="1739"/>
      <c r="BG243" s="1739"/>
      <c r="BH243" s="1739"/>
      <c r="BI243" s="1739"/>
      <c r="BJ243" s="1739"/>
      <c r="BK243" s="1739"/>
      <c r="BL243" s="1739"/>
      <c r="BM243" s="1739"/>
      <c r="BN243" s="1739"/>
      <c r="BO243" s="1739"/>
      <c r="BP243" s="1739"/>
      <c r="BQ243" s="1739"/>
      <c r="BR243" s="1739"/>
      <c r="BS243" s="1739"/>
      <c r="BT243" s="1739"/>
      <c r="BU243" s="1739"/>
      <c r="BV243" s="1739"/>
      <c r="BW243" s="1739"/>
      <c r="BX243" s="1739"/>
      <c r="BY243" s="1739"/>
      <c r="BZ243" s="1739"/>
      <c r="CA243" s="1739"/>
      <c r="CB243" s="1739"/>
      <c r="CC243" s="1739"/>
      <c r="CD243" s="1739"/>
      <c r="CE243" s="1739"/>
      <c r="CF243" s="1739"/>
      <c r="CG243" s="1739"/>
      <c r="CH243" s="1739"/>
      <c r="CI243" s="1739"/>
      <c r="CJ243" s="1739"/>
      <c r="CK243" s="1739"/>
      <c r="CL243" s="1739"/>
      <c r="CM243" s="1739"/>
      <c r="CN243" s="1739"/>
      <c r="CO243" s="1739"/>
      <c r="CP243" s="1739"/>
      <c r="CQ243" s="1739"/>
      <c r="CR243" s="1739"/>
      <c r="CS243" s="1739"/>
      <c r="CT243" s="1739"/>
      <c r="CU243" s="1739"/>
      <c r="CV243" s="1739"/>
      <c r="CW243" s="1739"/>
      <c r="CX243" s="1588"/>
      <c r="CY243" s="1588"/>
      <c r="CZ243" s="1588"/>
      <c r="DA243" s="1588"/>
      <c r="DB243" s="1588"/>
      <c r="DC243" s="1588"/>
      <c r="DD243" s="1588"/>
      <c r="DE243" s="1588"/>
      <c r="DF243" s="1588"/>
      <c r="DG243" s="1588"/>
      <c r="DH243" s="1588"/>
      <c r="DI243" s="1588"/>
      <c r="DJ243" s="1588"/>
      <c r="DK243" s="1588"/>
      <c r="DL243" s="1588"/>
      <c r="DM243" s="1588"/>
      <c r="DN243" s="1588"/>
      <c r="DO243" s="1588"/>
      <c r="DP243" s="1588"/>
      <c r="DQ243" s="1588"/>
      <c r="DR243" s="1588"/>
      <c r="DS243" s="1588"/>
      <c r="DT243" s="1588"/>
      <c r="DU243" s="1588"/>
      <c r="DV243" s="1588"/>
      <c r="DW243" s="1588"/>
      <c r="DX243" s="1588"/>
      <c r="DY243" s="1588"/>
      <c r="DZ243" s="1588"/>
      <c r="EA243" s="1588"/>
      <c r="EB243" s="1588"/>
      <c r="EC243" s="1588"/>
      <c r="ED243" s="1588"/>
      <c r="EE243" s="1588"/>
      <c r="EF243" s="1588"/>
      <c r="EG243" s="1588"/>
      <c r="EH243" s="1588"/>
      <c r="EI243" s="1588"/>
      <c r="EJ243" s="1588"/>
      <c r="EK243" s="1588"/>
      <c r="EL243" s="1588"/>
      <c r="EM243" s="1588"/>
      <c r="EN243" s="1588"/>
      <c r="EO243" s="1588"/>
      <c r="EP243" s="1588"/>
      <c r="EQ243" s="1588"/>
      <c r="ER243" s="1588"/>
      <c r="ES243" s="1588"/>
      <c r="ET243" s="1588"/>
      <c r="EU243" s="1588"/>
      <c r="EV243" s="1588"/>
      <c r="EW243" s="1588"/>
      <c r="EX243" s="1588"/>
      <c r="EY243" s="1588"/>
      <c r="EZ243" s="1588"/>
      <c r="FA243" s="1588"/>
      <c r="FB243" s="1588"/>
      <c r="FC243" s="1588"/>
      <c r="FD243" s="1588"/>
      <c r="FE243" s="1588"/>
      <c r="FF243" s="1588"/>
      <c r="FG243" s="1588"/>
      <c r="FH243" s="1588"/>
      <c r="FI243" s="1588"/>
      <c r="FJ243" s="1588"/>
      <c r="FK243" s="1588"/>
      <c r="FL243" s="1588"/>
      <c r="FM243" s="1588"/>
      <c r="FN243" s="1588"/>
      <c r="FO243" s="1588"/>
      <c r="FP243" s="1588"/>
      <c r="FQ243" s="1588"/>
      <c r="FR243" s="1588"/>
      <c r="FS243" s="1588"/>
      <c r="FT243" s="1588"/>
      <c r="FU243" s="1588"/>
      <c r="FV243" s="1588"/>
      <c r="FW243" s="1588"/>
      <c r="FX243" s="1588"/>
      <c r="FY243" s="1588"/>
      <c r="FZ243" s="1588"/>
      <c r="GA243" s="1588"/>
      <c r="GB243" s="1588"/>
      <c r="GC243" s="1588"/>
      <c r="GD243" s="1588"/>
    </row>
    <row r="244" ht="15.75" customHeight="1">
      <c r="A244" s="1588"/>
      <c r="B244" s="1588"/>
      <c r="C244" s="348"/>
      <c r="D244" s="1588"/>
      <c r="E244" s="1588"/>
      <c r="F244" s="1588"/>
      <c r="G244" s="1588"/>
      <c r="H244" s="1588"/>
      <c r="I244" s="1588"/>
      <c r="J244" s="1588"/>
      <c r="K244" s="1588"/>
      <c r="L244" s="1588"/>
      <c r="M244" s="1588"/>
      <c r="N244" s="1588"/>
      <c r="O244" s="1588"/>
      <c r="P244" s="1739"/>
      <c r="Q244" s="1588"/>
      <c r="R244" s="1588"/>
      <c r="S244" s="1588"/>
      <c r="T244" s="1588"/>
      <c r="U244" s="1588"/>
      <c r="V244" s="1588"/>
      <c r="W244" s="1588"/>
      <c r="X244" s="1588"/>
      <c r="Y244" s="1588"/>
      <c r="Z244" s="348"/>
      <c r="AA244" s="1588"/>
      <c r="AB244" s="1588"/>
      <c r="AC244" s="1588"/>
      <c r="AD244" s="1588"/>
      <c r="AE244" s="1588"/>
      <c r="AF244" s="1588"/>
      <c r="AG244" s="1588"/>
      <c r="AH244" s="1588"/>
      <c r="AI244" s="1588"/>
      <c r="AJ244" s="1588"/>
      <c r="AK244" s="54"/>
      <c r="AL244" s="54"/>
      <c r="AM244" s="54"/>
      <c r="AN244" s="348"/>
      <c r="AO244" s="1588"/>
      <c r="AP244" s="1588"/>
      <c r="AQ244" s="1588"/>
      <c r="AR244" s="1588"/>
      <c r="AS244" s="1588"/>
      <c r="AT244" s="1588"/>
      <c r="AU244" s="1588"/>
      <c r="AV244" s="1588"/>
      <c r="AW244" s="1588"/>
      <c r="AX244" s="1588"/>
      <c r="AY244" s="1588"/>
      <c r="AZ244" s="1588"/>
      <c r="BA244" s="1739"/>
      <c r="BB244" s="1739"/>
      <c r="BC244" s="1739"/>
      <c r="BD244" s="1739"/>
      <c r="BE244" s="1780"/>
      <c r="BF244" s="1739"/>
      <c r="BG244" s="1739"/>
      <c r="BH244" s="1739"/>
      <c r="BI244" s="1739"/>
      <c r="BJ244" s="1739"/>
      <c r="BK244" s="1739"/>
      <c r="BL244" s="1739"/>
      <c r="BM244" s="1739"/>
      <c r="BN244" s="1739"/>
      <c r="BO244" s="1739"/>
      <c r="BP244" s="1739"/>
      <c r="BQ244" s="1739"/>
      <c r="BR244" s="1739"/>
      <c r="BS244" s="1739"/>
      <c r="BT244" s="1739"/>
      <c r="BU244" s="1739"/>
      <c r="BV244" s="1739"/>
      <c r="BW244" s="1739"/>
      <c r="BX244" s="1739"/>
      <c r="BY244" s="1739"/>
      <c r="BZ244" s="1739"/>
      <c r="CA244" s="1739"/>
      <c r="CB244" s="1739"/>
      <c r="CC244" s="1739"/>
      <c r="CD244" s="1739"/>
      <c r="CE244" s="1739"/>
      <c r="CF244" s="1739"/>
      <c r="CG244" s="1739"/>
      <c r="CH244" s="1739"/>
      <c r="CI244" s="1739"/>
      <c r="CJ244" s="1739"/>
      <c r="CK244" s="1739"/>
      <c r="CL244" s="1739"/>
      <c r="CM244" s="1739"/>
      <c r="CN244" s="1739"/>
      <c r="CO244" s="1739"/>
      <c r="CP244" s="1739"/>
      <c r="CQ244" s="1739"/>
      <c r="CR244" s="1739"/>
      <c r="CS244" s="1739"/>
      <c r="CT244" s="1739"/>
      <c r="CU244" s="1739"/>
      <c r="CV244" s="1739"/>
      <c r="CW244" s="1739"/>
      <c r="CX244" s="1588"/>
      <c r="CY244" s="1588"/>
      <c r="CZ244" s="1588"/>
      <c r="DA244" s="1588"/>
      <c r="DB244" s="1588"/>
      <c r="DC244" s="1588"/>
      <c r="DD244" s="1588"/>
      <c r="DE244" s="1588"/>
      <c r="DF244" s="1588"/>
      <c r="DG244" s="1588"/>
      <c r="DH244" s="1588"/>
      <c r="DI244" s="1588"/>
      <c r="DJ244" s="1588"/>
      <c r="DK244" s="1588"/>
      <c r="DL244" s="1588"/>
      <c r="DM244" s="1588"/>
      <c r="DN244" s="1588"/>
      <c r="DO244" s="1588"/>
      <c r="DP244" s="1588"/>
      <c r="DQ244" s="1588"/>
      <c r="DR244" s="1588"/>
      <c r="DS244" s="1588"/>
      <c r="DT244" s="1588"/>
      <c r="DU244" s="1588"/>
      <c r="DV244" s="1588"/>
      <c r="DW244" s="1588"/>
      <c r="DX244" s="1588"/>
      <c r="DY244" s="1588"/>
      <c r="DZ244" s="1588"/>
      <c r="EA244" s="1588"/>
      <c r="EB244" s="1588"/>
      <c r="EC244" s="1588"/>
      <c r="ED244" s="1588"/>
      <c r="EE244" s="1588"/>
      <c r="EF244" s="1588"/>
      <c r="EG244" s="1588"/>
      <c r="EH244" s="1588"/>
      <c r="EI244" s="1588"/>
      <c r="EJ244" s="1588"/>
      <c r="EK244" s="1588"/>
      <c r="EL244" s="1588"/>
      <c r="EM244" s="1588"/>
      <c r="EN244" s="1588"/>
      <c r="EO244" s="1588"/>
      <c r="EP244" s="1588"/>
      <c r="EQ244" s="1588"/>
      <c r="ER244" s="1588"/>
      <c r="ES244" s="1588"/>
      <c r="ET244" s="1588"/>
      <c r="EU244" s="1588"/>
      <c r="EV244" s="1588"/>
      <c r="EW244" s="1588"/>
      <c r="EX244" s="1588"/>
      <c r="EY244" s="1588"/>
      <c r="EZ244" s="1588"/>
      <c r="FA244" s="1588"/>
      <c r="FB244" s="1588"/>
      <c r="FC244" s="1588"/>
      <c r="FD244" s="1588"/>
      <c r="FE244" s="1588"/>
      <c r="FF244" s="1588"/>
      <c r="FG244" s="1588"/>
      <c r="FH244" s="1588"/>
      <c r="FI244" s="1588"/>
      <c r="FJ244" s="1588"/>
      <c r="FK244" s="1588"/>
      <c r="FL244" s="1588"/>
      <c r="FM244" s="1588"/>
      <c r="FN244" s="1588"/>
      <c r="FO244" s="1588"/>
      <c r="FP244" s="1588"/>
      <c r="FQ244" s="1588"/>
      <c r="FR244" s="1588"/>
      <c r="FS244" s="1588"/>
      <c r="FT244" s="1588"/>
      <c r="FU244" s="1588"/>
      <c r="FV244" s="1588"/>
      <c r="FW244" s="1588"/>
      <c r="FX244" s="1588"/>
      <c r="FY244" s="1588"/>
      <c r="FZ244" s="1588"/>
      <c r="GA244" s="1588"/>
      <c r="GB244" s="1588"/>
      <c r="GC244" s="1588"/>
      <c r="GD244" s="1588"/>
    </row>
    <row r="245" ht="15.75" customHeight="1">
      <c r="A245" s="1588"/>
      <c r="B245" s="1588"/>
      <c r="C245" s="348"/>
      <c r="D245" s="1588"/>
      <c r="E245" s="1588"/>
      <c r="F245" s="1588"/>
      <c r="G245" s="1588"/>
      <c r="H245" s="1588"/>
      <c r="I245" s="1588"/>
      <c r="J245" s="1588"/>
      <c r="K245" s="1588"/>
      <c r="L245" s="1588"/>
      <c r="M245" s="1588"/>
      <c r="N245" s="1588"/>
      <c r="O245" s="1588"/>
      <c r="P245" s="1739"/>
      <c r="Q245" s="1588"/>
      <c r="R245" s="1588"/>
      <c r="S245" s="1588"/>
      <c r="T245" s="1588"/>
      <c r="U245" s="1588"/>
      <c r="V245" s="1588"/>
      <c r="W245" s="1588"/>
      <c r="X245" s="1588"/>
      <c r="Y245" s="1588"/>
      <c r="Z245" s="348"/>
      <c r="AA245" s="1588"/>
      <c r="AB245" s="1588"/>
      <c r="AC245" s="1588"/>
      <c r="AD245" s="1588"/>
      <c r="AE245" s="1588"/>
      <c r="AF245" s="1588"/>
      <c r="AG245" s="1588"/>
      <c r="AH245" s="1588"/>
      <c r="AI245" s="1588"/>
      <c r="AJ245" s="1588"/>
      <c r="AK245" s="54"/>
      <c r="AL245" s="54"/>
      <c r="AM245" s="54"/>
      <c r="AN245" s="348"/>
      <c r="AO245" s="1588"/>
      <c r="AP245" s="1588"/>
      <c r="AQ245" s="1588"/>
      <c r="AR245" s="1588"/>
      <c r="AS245" s="1588"/>
      <c r="AT245" s="1588"/>
      <c r="AU245" s="1588"/>
      <c r="AV245" s="1588"/>
      <c r="AW245" s="1588"/>
      <c r="AX245" s="1588"/>
      <c r="AY245" s="1588"/>
      <c r="AZ245" s="1588"/>
      <c r="BA245" s="1739"/>
      <c r="BB245" s="1739"/>
      <c r="BC245" s="1739"/>
      <c r="BD245" s="1739"/>
      <c r="BE245" s="1780"/>
      <c r="BF245" s="1739"/>
      <c r="BG245" s="1739"/>
      <c r="BH245" s="1739"/>
      <c r="BI245" s="1739"/>
      <c r="BJ245" s="1739"/>
      <c r="BK245" s="1739"/>
      <c r="BL245" s="1739"/>
      <c r="BM245" s="1739"/>
      <c r="BN245" s="1739"/>
      <c r="BO245" s="1739"/>
      <c r="BP245" s="1739"/>
      <c r="BQ245" s="1739"/>
      <c r="BR245" s="1739"/>
      <c r="BS245" s="1739"/>
      <c r="BT245" s="1739"/>
      <c r="BU245" s="1739"/>
      <c r="BV245" s="1739"/>
      <c r="BW245" s="1739"/>
      <c r="BX245" s="1739"/>
      <c r="BY245" s="1739"/>
      <c r="BZ245" s="1739"/>
      <c r="CA245" s="1739"/>
      <c r="CB245" s="1739"/>
      <c r="CC245" s="1739"/>
      <c r="CD245" s="1739"/>
      <c r="CE245" s="1739"/>
      <c r="CF245" s="1739"/>
      <c r="CG245" s="1739"/>
      <c r="CH245" s="1739"/>
      <c r="CI245" s="1739"/>
      <c r="CJ245" s="1739"/>
      <c r="CK245" s="1739"/>
      <c r="CL245" s="1739"/>
      <c r="CM245" s="1739"/>
      <c r="CN245" s="1739"/>
      <c r="CO245" s="1739"/>
      <c r="CP245" s="1739"/>
      <c r="CQ245" s="1739"/>
      <c r="CR245" s="1739"/>
      <c r="CS245" s="1739"/>
      <c r="CT245" s="1739"/>
      <c r="CU245" s="1739"/>
      <c r="CV245" s="1739"/>
      <c r="CW245" s="1739"/>
      <c r="CX245" s="1588"/>
      <c r="CY245" s="1588"/>
      <c r="CZ245" s="1588"/>
      <c r="DA245" s="1588"/>
      <c r="DB245" s="1588"/>
      <c r="DC245" s="1588"/>
      <c r="DD245" s="1588"/>
      <c r="DE245" s="1588"/>
      <c r="DF245" s="1588"/>
      <c r="DG245" s="1588"/>
      <c r="DH245" s="1588"/>
      <c r="DI245" s="1588"/>
      <c r="DJ245" s="1588"/>
      <c r="DK245" s="1588"/>
      <c r="DL245" s="1588"/>
      <c r="DM245" s="1588"/>
      <c r="DN245" s="1588"/>
      <c r="DO245" s="1588"/>
      <c r="DP245" s="1588"/>
      <c r="DQ245" s="1588"/>
      <c r="DR245" s="1588"/>
      <c r="DS245" s="1588"/>
      <c r="DT245" s="1588"/>
      <c r="DU245" s="1588"/>
      <c r="DV245" s="1588"/>
      <c r="DW245" s="1588"/>
      <c r="DX245" s="1588"/>
      <c r="DY245" s="1588"/>
      <c r="DZ245" s="1588"/>
      <c r="EA245" s="1588"/>
      <c r="EB245" s="1588"/>
      <c r="EC245" s="1588"/>
      <c r="ED245" s="1588"/>
      <c r="EE245" s="1588"/>
      <c r="EF245" s="1588"/>
      <c r="EG245" s="1588"/>
      <c r="EH245" s="1588"/>
      <c r="EI245" s="1588"/>
      <c r="EJ245" s="1588"/>
      <c r="EK245" s="1588"/>
      <c r="EL245" s="1588"/>
      <c r="EM245" s="1588"/>
      <c r="EN245" s="1588"/>
      <c r="EO245" s="1588"/>
      <c r="EP245" s="1588"/>
      <c r="EQ245" s="1588"/>
      <c r="ER245" s="1588"/>
      <c r="ES245" s="1588"/>
      <c r="ET245" s="1588"/>
      <c r="EU245" s="1588"/>
      <c r="EV245" s="1588"/>
      <c r="EW245" s="1588"/>
      <c r="EX245" s="1588"/>
      <c r="EY245" s="1588"/>
      <c r="EZ245" s="1588"/>
      <c r="FA245" s="1588"/>
      <c r="FB245" s="1588"/>
      <c r="FC245" s="1588"/>
      <c r="FD245" s="1588"/>
      <c r="FE245" s="1588"/>
      <c r="FF245" s="1588"/>
      <c r="FG245" s="1588"/>
      <c r="FH245" s="1588"/>
      <c r="FI245" s="1588"/>
      <c r="FJ245" s="1588"/>
      <c r="FK245" s="1588"/>
      <c r="FL245" s="1588"/>
      <c r="FM245" s="1588"/>
      <c r="FN245" s="1588"/>
      <c r="FO245" s="1588"/>
      <c r="FP245" s="1588"/>
      <c r="FQ245" s="1588"/>
      <c r="FR245" s="1588"/>
      <c r="FS245" s="1588"/>
      <c r="FT245" s="1588"/>
      <c r="FU245" s="1588"/>
      <c r="FV245" s="1588"/>
      <c r="FW245" s="1588"/>
      <c r="FX245" s="1588"/>
      <c r="FY245" s="1588"/>
      <c r="FZ245" s="1588"/>
      <c r="GA245" s="1588"/>
      <c r="GB245" s="1588"/>
      <c r="GC245" s="1588"/>
      <c r="GD245" s="1588"/>
    </row>
  </sheetData>
  <autoFilter ref="$A$5:$GD$241">
    <filterColumn colId="7">
      <filters>
        <filter val="JG SATUI"/>
        <filter val="Tarahan Port, South Sumatra"/>
        <filter val="JETTY FMS, SOUTH SUMATERA"/>
        <filter val="JETTY BAHTERA ALAM TAMIANG, NORTH BARITO"/>
      </filters>
    </filterColumn>
  </autoFilter>
  <mergeCells count="24">
    <mergeCell ref="AD3:AO3"/>
    <mergeCell ref="AQ3:AW3"/>
    <mergeCell ref="BA3:BT3"/>
    <mergeCell ref="BU3:BY3"/>
    <mergeCell ref="BZ3:CB3"/>
    <mergeCell ref="CC3:CW3"/>
    <mergeCell ref="CX3:CZ3"/>
    <mergeCell ref="R3:AC3"/>
    <mergeCell ref="U4:X4"/>
    <mergeCell ref="Y4:Z4"/>
    <mergeCell ref="AE4:AF4"/>
    <mergeCell ref="AG4:AJ4"/>
    <mergeCell ref="AL4:AO4"/>
    <mergeCell ref="AR4:AW4"/>
    <mergeCell ref="CC4:CT4"/>
    <mergeCell ref="CU4:CW4"/>
    <mergeCell ref="CX4:CZ4"/>
    <mergeCell ref="BF4:BG4"/>
    <mergeCell ref="BI4:BJ4"/>
    <mergeCell ref="BK4:BL4"/>
    <mergeCell ref="BQ4:BR4"/>
    <mergeCell ref="BS4:BT4"/>
    <mergeCell ref="BU4:BY4"/>
    <mergeCell ref="BZ4:CA4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18.43"/>
    <col customWidth="1" min="3" max="26" width="8.71"/>
  </cols>
  <sheetData>
    <row r="1" ht="14.25" customHeight="1">
      <c r="A1" s="1588" t="s">
        <v>114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13.86"/>
    <col customWidth="1" min="3" max="3" width="21.14"/>
    <col customWidth="1" min="4" max="4" width="8.14"/>
    <col customWidth="1" min="5" max="5" width="17.14"/>
    <col customWidth="1" min="6" max="6" width="19.43"/>
    <col customWidth="1" min="7" max="7" width="14.14"/>
    <col customWidth="1" min="8" max="8" width="20.86"/>
    <col customWidth="1" min="9" max="9" width="16.14"/>
    <col customWidth="1" min="10" max="26" width="8.71"/>
  </cols>
  <sheetData>
    <row r="1" ht="14.25" customHeight="1"/>
    <row r="2" ht="14.25" customHeight="1">
      <c r="A2" s="1588" t="s">
        <v>3028</v>
      </c>
      <c r="B2" s="1588" t="s">
        <v>3044</v>
      </c>
      <c r="C2" s="1588" t="s">
        <v>3045</v>
      </c>
      <c r="D2" s="1588" t="s">
        <v>3046</v>
      </c>
      <c r="E2" s="1588" t="s">
        <v>3047</v>
      </c>
      <c r="F2" s="1588" t="s">
        <v>3048</v>
      </c>
      <c r="G2" s="1588" t="s">
        <v>3049</v>
      </c>
      <c r="H2" s="348" t="s">
        <v>3050</v>
      </c>
      <c r="I2" s="1588" t="s">
        <v>3051</v>
      </c>
    </row>
    <row r="3" ht="14.25" customHeight="1">
      <c r="A3" s="1588" t="s">
        <v>3042</v>
      </c>
      <c r="B3" s="1588" t="s">
        <v>3052</v>
      </c>
      <c r="C3" s="1588" t="s">
        <v>3053</v>
      </c>
      <c r="D3" s="1895">
        <v>7500.0</v>
      </c>
      <c r="E3" s="1896">
        <v>1.0E9</v>
      </c>
      <c r="F3" s="1897">
        <v>45288.0</v>
      </c>
      <c r="G3" s="1898">
        <v>45615.0</v>
      </c>
      <c r="H3" s="1899" t="str">
        <f t="shared" ref="H3:H35" si="1">INT(G3-F3)&amp;" hari "&amp;HOUR(MOD(G3-F3,1))&amp;" jam "&amp;MINUTE(MOD(G3-F3,1))&amp;" menit "&amp;SECOND(MOD(G3-F3,1))</f>
        <v>327 hari 0 jam 0 menit 0</v>
      </c>
      <c r="I3" s="1588" t="s">
        <v>3054</v>
      </c>
    </row>
    <row r="4" ht="14.25" customHeight="1">
      <c r="A4" s="1588" t="s">
        <v>3040</v>
      </c>
      <c r="B4" s="1588" t="s">
        <v>1812</v>
      </c>
      <c r="C4" s="1588" t="s">
        <v>3055</v>
      </c>
      <c r="D4" s="1895">
        <v>7500.0</v>
      </c>
      <c r="E4" s="1896">
        <v>1.0E9</v>
      </c>
      <c r="F4" s="1897">
        <v>44858.0</v>
      </c>
      <c r="G4" s="1898">
        <v>45615.0</v>
      </c>
      <c r="H4" s="1899" t="str">
        <f t="shared" si="1"/>
        <v>757 hari 0 jam 0 menit 0</v>
      </c>
      <c r="I4" s="1588" t="s">
        <v>3054</v>
      </c>
    </row>
    <row r="5" ht="14.25" customHeight="1">
      <c r="A5" s="1588" t="s">
        <v>3036</v>
      </c>
      <c r="B5" s="1588" t="s">
        <v>3056</v>
      </c>
      <c r="C5" s="1588" t="s">
        <v>3057</v>
      </c>
      <c r="D5" s="1895">
        <v>7500.0</v>
      </c>
      <c r="E5" s="1896">
        <v>1.0E9</v>
      </c>
      <c r="F5" s="1897">
        <v>44825.0</v>
      </c>
      <c r="G5" s="1898">
        <v>45615.0</v>
      </c>
      <c r="H5" s="1899" t="str">
        <f t="shared" si="1"/>
        <v>790 hari 0 jam 0 menit 0</v>
      </c>
      <c r="I5" s="1588" t="s">
        <v>3054</v>
      </c>
    </row>
    <row r="6" ht="14.25" customHeight="1">
      <c r="A6" s="1588" t="s">
        <v>3038</v>
      </c>
      <c r="B6" s="1588" t="s">
        <v>3058</v>
      </c>
      <c r="C6" s="1588" t="s">
        <v>3059</v>
      </c>
      <c r="D6" s="1895">
        <v>15000.0</v>
      </c>
      <c r="E6" s="1896">
        <v>2.0E9</v>
      </c>
      <c r="F6" s="1897">
        <v>45251.0</v>
      </c>
      <c r="G6" s="1898">
        <v>45615.0</v>
      </c>
      <c r="H6" s="1899" t="str">
        <f t="shared" si="1"/>
        <v>364 hari 0 jam 0 menit 0</v>
      </c>
      <c r="I6" s="1588" t="s">
        <v>3054</v>
      </c>
    </row>
    <row r="7" ht="14.25" customHeight="1">
      <c r="A7" s="1588" t="s">
        <v>3038</v>
      </c>
      <c r="B7" s="1588" t="s">
        <v>3060</v>
      </c>
      <c r="C7" s="1588" t="s">
        <v>3061</v>
      </c>
      <c r="D7" s="1895">
        <v>15000.0</v>
      </c>
      <c r="E7" s="1896">
        <v>1.985E9</v>
      </c>
      <c r="F7" s="1897">
        <v>45455.0</v>
      </c>
      <c r="G7" s="1898">
        <v>45615.0</v>
      </c>
      <c r="H7" s="1899" t="str">
        <f t="shared" si="1"/>
        <v>160 hari 0 jam 0 menit 0</v>
      </c>
      <c r="I7" s="1588" t="s">
        <v>3054</v>
      </c>
    </row>
    <row r="8" ht="14.25" customHeight="1">
      <c r="A8" s="1588" t="s">
        <v>3038</v>
      </c>
      <c r="B8" s="1588" t="s">
        <v>3062</v>
      </c>
      <c r="C8" s="1588" t="s">
        <v>3063</v>
      </c>
      <c r="D8" s="1895">
        <v>15000.0</v>
      </c>
      <c r="E8" s="1896">
        <v>1.97E9</v>
      </c>
      <c r="F8" s="1897">
        <v>45485.0</v>
      </c>
      <c r="G8" s="1898">
        <v>45615.0</v>
      </c>
      <c r="H8" s="1899" t="str">
        <f t="shared" si="1"/>
        <v>130 hari 0 jam 0 menit 0</v>
      </c>
      <c r="I8" s="1588" t="s">
        <v>3054</v>
      </c>
    </row>
    <row r="9" ht="14.25" customHeight="1">
      <c r="A9" s="1588" t="s">
        <v>3038</v>
      </c>
      <c r="B9" s="1588" t="s">
        <v>3064</v>
      </c>
      <c r="C9" s="1588" t="s">
        <v>3061</v>
      </c>
      <c r="D9" s="1895">
        <v>7500.0</v>
      </c>
      <c r="E9" s="1896">
        <v>2.26875E9</v>
      </c>
      <c r="F9" s="1897">
        <v>45415.0</v>
      </c>
      <c r="G9" s="1898">
        <v>45615.0</v>
      </c>
      <c r="H9" s="1899" t="str">
        <f t="shared" si="1"/>
        <v>200 hari 0 jam 0 menit 0</v>
      </c>
      <c r="I9" s="1588" t="s">
        <v>3054</v>
      </c>
    </row>
    <row r="10" ht="14.25" customHeight="1">
      <c r="A10" s="1588" t="s">
        <v>3038</v>
      </c>
      <c r="B10" s="1588" t="s">
        <v>1852</v>
      </c>
      <c r="C10" s="1588" t="s">
        <v>3065</v>
      </c>
      <c r="D10" s="1895">
        <v>10000.0</v>
      </c>
      <c r="E10" s="1896">
        <v>2.0E9</v>
      </c>
      <c r="F10" s="1897">
        <v>45344.0</v>
      </c>
      <c r="G10" s="1898">
        <v>45615.0</v>
      </c>
      <c r="H10" s="1899" t="str">
        <f t="shared" si="1"/>
        <v>271 hari 0 jam 0 menit 0</v>
      </c>
      <c r="I10" s="1588" t="s">
        <v>3054</v>
      </c>
    </row>
    <row r="11" ht="14.25" customHeight="1">
      <c r="A11" s="1588" t="s">
        <v>3038</v>
      </c>
      <c r="B11" s="1588" t="s">
        <v>1812</v>
      </c>
      <c r="C11" s="1588" t="s">
        <v>3066</v>
      </c>
      <c r="D11" s="1895">
        <v>7500.0</v>
      </c>
      <c r="E11" s="1896">
        <v>1.0E9</v>
      </c>
      <c r="F11" s="1897">
        <v>45147.0</v>
      </c>
      <c r="G11" s="1898">
        <v>45615.0</v>
      </c>
      <c r="H11" s="1899" t="str">
        <f t="shared" si="1"/>
        <v>468 hari 0 jam 0 menit 0</v>
      </c>
      <c r="I11" s="1588" t="s">
        <v>3054</v>
      </c>
    </row>
    <row r="12" ht="14.25" customHeight="1">
      <c r="A12" s="1588" t="s">
        <v>3038</v>
      </c>
      <c r="B12" s="1588" t="s">
        <v>3067</v>
      </c>
      <c r="C12" s="1588" t="s">
        <v>3068</v>
      </c>
      <c r="D12" s="1895">
        <v>7500.0</v>
      </c>
      <c r="E12" s="1896">
        <v>7.101875E9</v>
      </c>
      <c r="F12" s="1897">
        <v>45386.0</v>
      </c>
      <c r="G12" s="1898">
        <v>45615.0</v>
      </c>
      <c r="H12" s="1899" t="str">
        <f t="shared" si="1"/>
        <v>229 hari 0 jam 0 menit 0</v>
      </c>
      <c r="I12" s="1588" t="s">
        <v>3054</v>
      </c>
    </row>
    <row r="13" ht="14.25" customHeight="1">
      <c r="A13" s="1588" t="s">
        <v>3038</v>
      </c>
      <c r="B13" s="1588" t="s">
        <v>3069</v>
      </c>
      <c r="C13" s="1588" t="s">
        <v>3070</v>
      </c>
      <c r="D13" s="1895">
        <v>7500.0</v>
      </c>
      <c r="E13" s="1896">
        <v>3.2E9</v>
      </c>
      <c r="F13" s="1897">
        <v>45372.0</v>
      </c>
      <c r="G13" s="1898">
        <v>45615.0</v>
      </c>
      <c r="H13" s="1899" t="str">
        <f t="shared" si="1"/>
        <v>243 hari 0 jam 0 menit 0</v>
      </c>
      <c r="I13" s="1588" t="s">
        <v>3054</v>
      </c>
    </row>
    <row r="14" ht="14.25" customHeight="1">
      <c r="A14" s="1588" t="s">
        <v>3038</v>
      </c>
      <c r="B14" s="1588" t="s">
        <v>3071</v>
      </c>
      <c r="C14" s="1588" t="s">
        <v>3072</v>
      </c>
      <c r="D14" s="1895">
        <v>7500.0</v>
      </c>
      <c r="E14" s="1896">
        <v>2.816752E9</v>
      </c>
      <c r="F14" s="1897">
        <v>45406.0</v>
      </c>
      <c r="G14" s="1898">
        <v>45615.0</v>
      </c>
      <c r="H14" s="1899" t="str">
        <f t="shared" si="1"/>
        <v>209 hari 0 jam 0 menit 0</v>
      </c>
      <c r="I14" s="1588" t="s">
        <v>3054</v>
      </c>
    </row>
    <row r="15" ht="14.25" customHeight="1">
      <c r="A15" s="1588" t="s">
        <v>3038</v>
      </c>
      <c r="B15" s="1588" t="s">
        <v>3073</v>
      </c>
      <c r="C15" s="1588" t="s">
        <v>3074</v>
      </c>
      <c r="D15" s="1895">
        <v>7500.0</v>
      </c>
      <c r="E15" s="1896">
        <v>1.5E9</v>
      </c>
      <c r="F15" s="1897">
        <v>45503.0</v>
      </c>
      <c r="G15" s="1898">
        <v>45615.0</v>
      </c>
      <c r="H15" s="1899" t="str">
        <f t="shared" si="1"/>
        <v>112 hari 0 jam 0 menit 0</v>
      </c>
      <c r="I15" s="1588" t="s">
        <v>3054</v>
      </c>
    </row>
    <row r="16" ht="14.25" customHeight="1">
      <c r="A16" s="1588" t="s">
        <v>3031</v>
      </c>
      <c r="B16" s="1588" t="s">
        <v>2389</v>
      </c>
      <c r="C16" s="1588" t="s">
        <v>3075</v>
      </c>
      <c r="D16" s="1895">
        <v>15000.0</v>
      </c>
      <c r="E16" s="1896">
        <v>5.0E9</v>
      </c>
      <c r="F16" s="1897">
        <v>45198.0</v>
      </c>
      <c r="G16" s="1898">
        <v>45615.0</v>
      </c>
      <c r="H16" s="1899" t="str">
        <f t="shared" si="1"/>
        <v>417 hari 0 jam 0 menit 0</v>
      </c>
      <c r="I16" s="1588" t="s">
        <v>3054</v>
      </c>
    </row>
    <row r="17" ht="14.25" customHeight="1">
      <c r="A17" s="1588" t="s">
        <v>3030</v>
      </c>
      <c r="B17" s="1588" t="s">
        <v>1858</v>
      </c>
      <c r="C17" s="1588" t="s">
        <v>3059</v>
      </c>
      <c r="D17" s="1895">
        <v>7500.0</v>
      </c>
      <c r="E17" s="1896">
        <v>5.25E8</v>
      </c>
      <c r="F17" s="1897">
        <v>45201.0</v>
      </c>
      <c r="G17" s="1898">
        <v>45615.0</v>
      </c>
      <c r="H17" s="1899" t="str">
        <f t="shared" si="1"/>
        <v>414 hari 0 jam 0 menit 0</v>
      </c>
      <c r="I17" s="1588" t="s">
        <v>3054</v>
      </c>
    </row>
    <row r="18" ht="14.25" customHeight="1">
      <c r="A18" s="1588" t="s">
        <v>3030</v>
      </c>
      <c r="B18" s="1588" t="s">
        <v>1858</v>
      </c>
      <c r="C18" s="1588" t="s">
        <v>3059</v>
      </c>
      <c r="D18" s="1895">
        <v>7500.0</v>
      </c>
      <c r="E18" s="1896">
        <v>5.25E8</v>
      </c>
      <c r="F18" s="1897">
        <v>45202.0</v>
      </c>
      <c r="G18" s="1898">
        <v>45615.0</v>
      </c>
      <c r="H18" s="1899" t="str">
        <f t="shared" si="1"/>
        <v>413 hari 0 jam 0 menit 0</v>
      </c>
      <c r="I18" s="1588" t="s">
        <v>3054</v>
      </c>
    </row>
    <row r="19" ht="14.25" customHeight="1">
      <c r="A19" s="1588" t="s">
        <v>3033</v>
      </c>
      <c r="B19" s="1588" t="s">
        <v>3076</v>
      </c>
      <c r="C19" s="1588" t="s">
        <v>3077</v>
      </c>
      <c r="D19" s="1895">
        <v>7500.0</v>
      </c>
      <c r="E19" s="1896">
        <v>2.243064096E9</v>
      </c>
      <c r="F19" s="1897">
        <v>45199.0</v>
      </c>
      <c r="G19" s="1898">
        <v>45615.0</v>
      </c>
      <c r="H19" s="1899" t="str">
        <f t="shared" si="1"/>
        <v>416 hari 0 jam 0 menit 0</v>
      </c>
    </row>
    <row r="20" ht="14.25" customHeight="1">
      <c r="A20" s="1588" t="s">
        <v>3035</v>
      </c>
      <c r="B20" s="1588" t="s">
        <v>3078</v>
      </c>
      <c r="C20" s="1588" t="s">
        <v>3079</v>
      </c>
      <c r="D20" s="1895">
        <v>7500.0</v>
      </c>
      <c r="E20" s="1896">
        <v>1.0E9</v>
      </c>
      <c r="F20" s="1897">
        <v>45395.0</v>
      </c>
      <c r="G20" s="1898">
        <v>45615.0</v>
      </c>
      <c r="H20" s="1899" t="str">
        <f t="shared" si="1"/>
        <v>220 hari 0 jam 0 menit 0</v>
      </c>
      <c r="I20" s="1588" t="s">
        <v>3054</v>
      </c>
    </row>
    <row r="21" ht="14.25" customHeight="1">
      <c r="A21" s="1588" t="s">
        <v>3032</v>
      </c>
      <c r="B21" s="1588" t="s">
        <v>1975</v>
      </c>
      <c r="C21" s="1588" t="s">
        <v>3080</v>
      </c>
      <c r="D21" s="1895">
        <v>7500.0</v>
      </c>
      <c r="E21" s="1896">
        <v>5.0E8</v>
      </c>
      <c r="F21" s="1897">
        <v>45420.0</v>
      </c>
      <c r="G21" s="1898">
        <v>45615.0</v>
      </c>
      <c r="H21" s="1899" t="str">
        <f t="shared" si="1"/>
        <v>195 hari 0 jam 0 menit 0</v>
      </c>
      <c r="I21" s="1588" t="s">
        <v>3054</v>
      </c>
    </row>
    <row r="22" ht="14.25" customHeight="1">
      <c r="A22" s="1588" t="s">
        <v>3032</v>
      </c>
      <c r="B22" s="1588" t="s">
        <v>1975</v>
      </c>
      <c r="C22" s="1588" t="s">
        <v>3080</v>
      </c>
      <c r="D22" s="1895">
        <v>7500.0</v>
      </c>
      <c r="E22" s="1896">
        <v>5.0E8</v>
      </c>
      <c r="F22" s="1897">
        <v>45420.0</v>
      </c>
      <c r="G22" s="1898">
        <v>45615.0</v>
      </c>
      <c r="H22" s="1899" t="str">
        <f t="shared" si="1"/>
        <v>195 hari 0 jam 0 menit 0</v>
      </c>
      <c r="I22" s="1588" t="s">
        <v>3054</v>
      </c>
    </row>
    <row r="23" ht="14.25" customHeight="1">
      <c r="A23" s="1588" t="s">
        <v>3034</v>
      </c>
      <c r="B23" s="1588" t="s">
        <v>3081</v>
      </c>
      <c r="C23" s="1588" t="s">
        <v>3082</v>
      </c>
      <c r="D23" s="1895">
        <v>5000.0</v>
      </c>
      <c r="E23" s="1896">
        <v>1.0E9</v>
      </c>
      <c r="F23" s="1897">
        <v>45436.0</v>
      </c>
      <c r="G23" s="1898">
        <v>45615.0</v>
      </c>
      <c r="H23" s="1899" t="str">
        <f t="shared" si="1"/>
        <v>179 hari 0 jam 0 menit 0</v>
      </c>
      <c r="I23" s="1588" t="s">
        <v>3054</v>
      </c>
    </row>
    <row r="24" ht="14.25" customHeight="1">
      <c r="A24" s="1588" t="s">
        <v>3034</v>
      </c>
      <c r="B24" s="1588" t="s">
        <v>3081</v>
      </c>
      <c r="C24" s="1588" t="s">
        <v>3082</v>
      </c>
      <c r="D24" s="1895">
        <v>5000.0</v>
      </c>
      <c r="E24" s="1896">
        <v>9.85E8</v>
      </c>
      <c r="F24" s="1897">
        <v>45451.0</v>
      </c>
      <c r="G24" s="1898">
        <v>45615.0</v>
      </c>
      <c r="H24" s="1899" t="str">
        <f t="shared" si="1"/>
        <v>164 hari 0 jam 0 menit 0</v>
      </c>
      <c r="I24" s="1588" t="s">
        <v>3054</v>
      </c>
    </row>
    <row r="25" ht="14.25" customHeight="1">
      <c r="A25" s="1588" t="s">
        <v>3037</v>
      </c>
      <c r="B25" s="1588" t="s">
        <v>269</v>
      </c>
      <c r="C25" s="1588" t="s">
        <v>3083</v>
      </c>
      <c r="D25" s="1895">
        <v>7500.0</v>
      </c>
      <c r="E25" s="1896">
        <v>1.489646213E9</v>
      </c>
      <c r="F25" s="1897">
        <v>45604.0</v>
      </c>
      <c r="G25" s="1898">
        <v>45615.0</v>
      </c>
      <c r="H25" s="1899" t="str">
        <f t="shared" si="1"/>
        <v>11 hari 0 jam 0 menit 0</v>
      </c>
      <c r="I25" s="1588" t="s">
        <v>3084</v>
      </c>
    </row>
    <row r="26" ht="14.25" customHeight="1">
      <c r="A26" s="1588" t="s">
        <v>3037</v>
      </c>
      <c r="B26" s="1588" t="s">
        <v>269</v>
      </c>
      <c r="C26" s="1588" t="s">
        <v>3083</v>
      </c>
      <c r="D26" s="1895">
        <v>7500.0</v>
      </c>
      <c r="E26" s="1896">
        <v>1.095E9</v>
      </c>
      <c r="F26" s="1897">
        <v>45587.0</v>
      </c>
      <c r="G26" s="1898">
        <v>45615.0</v>
      </c>
      <c r="H26" s="1899" t="str">
        <f t="shared" si="1"/>
        <v>28 hari 0 jam 0 menit 0</v>
      </c>
      <c r="I26" s="1588" t="s">
        <v>3085</v>
      </c>
    </row>
    <row r="27" ht="14.25" customHeight="1">
      <c r="A27" s="1588" t="s">
        <v>42</v>
      </c>
      <c r="B27" s="1588" t="s">
        <v>385</v>
      </c>
      <c r="C27" s="1588" t="s">
        <v>3086</v>
      </c>
      <c r="D27" s="1895">
        <v>7500.0</v>
      </c>
      <c r="E27" s="1896">
        <v>1.095E9</v>
      </c>
      <c r="F27" s="1897">
        <v>45485.0</v>
      </c>
      <c r="G27" s="1898">
        <v>45615.0</v>
      </c>
      <c r="H27" s="1899" t="str">
        <f t="shared" si="1"/>
        <v>130 hari 0 jam 0 menit 0</v>
      </c>
      <c r="I27" s="1588" t="s">
        <v>3087</v>
      </c>
    </row>
    <row r="28" ht="14.25" customHeight="1">
      <c r="A28" s="1588" t="s">
        <v>42</v>
      </c>
      <c r="B28" s="1588" t="s">
        <v>385</v>
      </c>
      <c r="C28" s="1588" t="s">
        <v>3088</v>
      </c>
      <c r="D28" s="1895">
        <v>7500.0</v>
      </c>
      <c r="E28" s="1896">
        <v>1.095E9</v>
      </c>
      <c r="F28" s="1897">
        <v>45587.0</v>
      </c>
      <c r="G28" s="1898">
        <v>45615.0</v>
      </c>
      <c r="H28" s="1899" t="str">
        <f t="shared" si="1"/>
        <v>28 hari 0 jam 0 menit 0</v>
      </c>
      <c r="I28" s="1588" t="s">
        <v>3089</v>
      </c>
    </row>
    <row r="29" ht="14.25" customHeight="1">
      <c r="A29" s="1588" t="s">
        <v>42</v>
      </c>
      <c r="B29" s="1588" t="s">
        <v>385</v>
      </c>
      <c r="C29" s="1588" t="s">
        <v>3088</v>
      </c>
      <c r="D29" s="1895">
        <v>7500.0</v>
      </c>
      <c r="E29" s="1896">
        <v>1.095E9</v>
      </c>
      <c r="F29" s="1897">
        <v>45587.0</v>
      </c>
      <c r="G29" s="1898">
        <v>45615.0</v>
      </c>
      <c r="H29" s="1899" t="str">
        <f t="shared" si="1"/>
        <v>28 hari 0 jam 0 menit 0</v>
      </c>
      <c r="I29" s="1588" t="s">
        <v>3054</v>
      </c>
    </row>
    <row r="30" ht="14.25" customHeight="1">
      <c r="A30" s="1588" t="s">
        <v>42</v>
      </c>
      <c r="B30" s="1588" t="s">
        <v>385</v>
      </c>
      <c r="C30" s="1588" t="s">
        <v>3088</v>
      </c>
      <c r="D30" s="1895">
        <v>7500.0</v>
      </c>
      <c r="E30" s="1896">
        <v>1.095E9</v>
      </c>
      <c r="F30" s="1897">
        <v>45588.0</v>
      </c>
      <c r="G30" s="1898">
        <v>45615.0</v>
      </c>
      <c r="H30" s="1899" t="str">
        <f t="shared" si="1"/>
        <v>27 hari 0 jam 0 menit 0</v>
      </c>
      <c r="I30" s="1588" t="s">
        <v>3054</v>
      </c>
    </row>
    <row r="31" ht="14.25" customHeight="1">
      <c r="A31" s="1588" t="s">
        <v>42</v>
      </c>
      <c r="B31" s="1588" t="s">
        <v>385</v>
      </c>
      <c r="C31" s="1588" t="s">
        <v>3088</v>
      </c>
      <c r="D31" s="1895">
        <v>7500.0</v>
      </c>
      <c r="E31" s="1896">
        <v>1.095E9</v>
      </c>
      <c r="F31" s="1897">
        <v>45589.0</v>
      </c>
      <c r="G31" s="1898">
        <v>45615.0</v>
      </c>
      <c r="H31" s="1899" t="str">
        <f t="shared" si="1"/>
        <v>26 hari 0 jam 0 menit 0</v>
      </c>
      <c r="I31" s="1588" t="s">
        <v>3054</v>
      </c>
    </row>
    <row r="32" ht="14.25" customHeight="1">
      <c r="A32" s="1588" t="s">
        <v>3038</v>
      </c>
      <c r="B32" s="1588" t="s">
        <v>3090</v>
      </c>
      <c r="C32" s="1588" t="s">
        <v>3091</v>
      </c>
      <c r="D32" s="1588" t="s">
        <v>96</v>
      </c>
      <c r="E32" s="1896">
        <v>3.082822865E9</v>
      </c>
      <c r="F32" s="1897">
        <v>45220.0</v>
      </c>
      <c r="G32" s="1898">
        <v>45615.0</v>
      </c>
      <c r="H32" s="1899" t="str">
        <f t="shared" si="1"/>
        <v>395 hari 0 jam 0 menit 0</v>
      </c>
      <c r="I32" s="1588" t="s">
        <v>115</v>
      </c>
    </row>
    <row r="33" ht="14.25" customHeight="1">
      <c r="A33" s="1588" t="s">
        <v>3038</v>
      </c>
      <c r="B33" s="1588" t="s">
        <v>3092</v>
      </c>
      <c r="E33" s="1896">
        <v>3.320290919E9</v>
      </c>
      <c r="F33" s="1898">
        <v>45483.0</v>
      </c>
      <c r="G33" s="1898">
        <v>45615.0</v>
      </c>
      <c r="H33" s="1899" t="str">
        <f t="shared" si="1"/>
        <v>132 hari 0 jam 0 menit 0</v>
      </c>
      <c r="I33" s="1588" t="s">
        <v>3092</v>
      </c>
    </row>
    <row r="34" ht="14.25" customHeight="1">
      <c r="A34" s="1588" t="s">
        <v>3039</v>
      </c>
      <c r="B34" s="1588" t="s">
        <v>3093</v>
      </c>
      <c r="E34" s="1896">
        <v>7.49496996E8</v>
      </c>
      <c r="F34" s="1898">
        <v>45136.0</v>
      </c>
      <c r="G34" s="1898">
        <v>45615.0</v>
      </c>
      <c r="H34" s="1899" t="str">
        <f t="shared" si="1"/>
        <v>479 hari 0 jam 0 menit 0</v>
      </c>
      <c r="I34" s="1588" t="s">
        <v>3094</v>
      </c>
    </row>
    <row r="35" ht="14.25" customHeight="1">
      <c r="A35" s="1588" t="s">
        <v>1839</v>
      </c>
      <c r="B35" s="1588" t="s">
        <v>3095</v>
      </c>
      <c r="E35" s="1896">
        <v>9.35398538E8</v>
      </c>
      <c r="F35" s="1898">
        <v>45312.0</v>
      </c>
      <c r="G35" s="1898">
        <v>45615.0</v>
      </c>
      <c r="H35" s="1899" t="str">
        <f t="shared" si="1"/>
        <v>303 hari 0 jam 0 menit 0</v>
      </c>
      <c r="I35" s="1588" t="s">
        <v>3094</v>
      </c>
    </row>
    <row r="36" ht="14.25" customHeight="1">
      <c r="A36" s="1588" t="s">
        <v>3041</v>
      </c>
      <c r="B36" s="1588" t="s">
        <v>3096</v>
      </c>
      <c r="E36" s="1896">
        <v>2.68158941E8</v>
      </c>
      <c r="F36" s="1588" t="s">
        <v>3097</v>
      </c>
      <c r="H36" s="348"/>
    </row>
    <row r="37" ht="14.25" customHeight="1">
      <c r="A37" s="1588" t="s">
        <v>3041</v>
      </c>
      <c r="B37" s="1588" t="s">
        <v>3096</v>
      </c>
      <c r="E37" s="1896">
        <v>5.5E7</v>
      </c>
      <c r="F37" s="1588" t="s">
        <v>3097</v>
      </c>
      <c r="H37" s="348"/>
    </row>
    <row r="38" ht="14.25" customHeight="1">
      <c r="A38" s="1588" t="s">
        <v>3039</v>
      </c>
      <c r="B38" s="1588" t="s">
        <v>3098</v>
      </c>
      <c r="E38" s="1896">
        <v>8.00195688E8</v>
      </c>
      <c r="F38" s="1588" t="s">
        <v>3097</v>
      </c>
      <c r="H38" s="34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8.14"/>
    <col customWidth="1" min="2" max="2" width="11.29"/>
    <col customWidth="1" min="3" max="3" width="17.86"/>
    <col customWidth="1" min="4" max="4" width="9.86"/>
    <col customWidth="1" min="5" max="8" width="12.86"/>
    <col customWidth="1" min="9" max="9" width="15.29"/>
    <col customWidth="1" min="10" max="11" width="11.0"/>
    <col customWidth="1" min="12" max="12" width="16.71"/>
    <col customWidth="1" min="13" max="13" width="16.43"/>
    <col customWidth="1" min="14" max="14" width="12.29"/>
    <col customWidth="1" min="15" max="26" width="16.43"/>
  </cols>
  <sheetData>
    <row r="1">
      <c r="A1" s="1900" t="s">
        <v>3099</v>
      </c>
      <c r="B1" s="1901"/>
      <c r="C1" s="1901"/>
      <c r="D1" s="1901"/>
      <c r="E1" s="1901"/>
      <c r="F1" s="1901"/>
      <c r="G1" s="1901"/>
      <c r="H1" s="1901"/>
      <c r="I1" s="1901"/>
      <c r="J1" s="1901"/>
      <c r="K1" s="1901"/>
      <c r="L1" s="1901"/>
      <c r="M1" s="1901"/>
      <c r="N1" s="1901"/>
      <c r="O1" s="1901"/>
      <c r="P1" s="1901"/>
      <c r="Q1" s="1901"/>
      <c r="R1" s="1902"/>
      <c r="S1" s="1902"/>
      <c r="T1" s="1902"/>
      <c r="U1" s="1902"/>
      <c r="V1" s="1902"/>
      <c r="W1" s="1902"/>
      <c r="X1" s="1902"/>
      <c r="Y1" s="1902"/>
      <c r="Z1" s="1902"/>
    </row>
    <row r="2">
      <c r="A2" s="1903" t="s">
        <v>3100</v>
      </c>
      <c r="B2" s="1903" t="s">
        <v>47</v>
      </c>
      <c r="C2" s="1903" t="s">
        <v>815</v>
      </c>
      <c r="D2" s="1903" t="s">
        <v>45</v>
      </c>
      <c r="E2" s="1904" t="s">
        <v>392</v>
      </c>
      <c r="F2" s="690"/>
      <c r="G2" s="1905"/>
      <c r="H2" s="1903" t="s">
        <v>3101</v>
      </c>
      <c r="I2" s="1904" t="s">
        <v>3102</v>
      </c>
      <c r="J2" s="690"/>
      <c r="K2" s="1905"/>
      <c r="L2" s="1903" t="s">
        <v>816</v>
      </c>
      <c r="M2" s="1903" t="s">
        <v>3103</v>
      </c>
      <c r="N2" s="1903" t="s">
        <v>2810</v>
      </c>
      <c r="O2" s="1906" t="s">
        <v>3104</v>
      </c>
      <c r="P2" s="690"/>
      <c r="Q2" s="690"/>
      <c r="R2" s="1907"/>
      <c r="S2" s="1907"/>
      <c r="T2" s="1907"/>
      <c r="U2" s="1907"/>
      <c r="V2" s="1907"/>
      <c r="W2" s="1907"/>
      <c r="X2" s="1907"/>
      <c r="Y2" s="1907"/>
      <c r="Z2" s="1907"/>
    </row>
    <row r="3">
      <c r="A3" s="1908"/>
      <c r="B3" s="1908" t="s">
        <v>3105</v>
      </c>
      <c r="C3" s="1908"/>
      <c r="D3" s="1908"/>
      <c r="E3" s="1909" t="s">
        <v>3106</v>
      </c>
      <c r="F3" s="1909" t="s">
        <v>3107</v>
      </c>
      <c r="G3" s="1908" t="s">
        <v>839</v>
      </c>
      <c r="H3" s="1908" t="s">
        <v>3108</v>
      </c>
      <c r="I3" s="1909" t="s">
        <v>3109</v>
      </c>
      <c r="J3" s="1909" t="s">
        <v>2872</v>
      </c>
      <c r="K3" s="1908" t="s">
        <v>2873</v>
      </c>
      <c r="L3" s="1908" t="s">
        <v>3110</v>
      </c>
      <c r="M3" s="1910"/>
      <c r="N3" s="1908"/>
      <c r="O3" s="1911" t="s">
        <v>3109</v>
      </c>
      <c r="P3" s="1911" t="s">
        <v>3111</v>
      </c>
      <c r="Q3" s="1911" t="s">
        <v>2873</v>
      </c>
      <c r="R3" s="1911"/>
      <c r="S3" s="1911"/>
      <c r="T3" s="1911"/>
      <c r="U3" s="1911"/>
      <c r="V3" s="1911"/>
      <c r="W3" s="1911"/>
      <c r="X3" s="1911"/>
      <c r="Y3" s="1911"/>
      <c r="Z3" s="1911"/>
    </row>
    <row r="4">
      <c r="A4" s="1912" t="s">
        <v>3112</v>
      </c>
      <c r="B4" s="1912" t="s">
        <v>3113</v>
      </c>
      <c r="C4" s="1912" t="s">
        <v>3114</v>
      </c>
      <c r="D4" s="1912" t="s">
        <v>3115</v>
      </c>
      <c r="E4" s="1913" t="s">
        <v>3116</v>
      </c>
      <c r="F4" s="1914"/>
      <c r="G4" s="1914"/>
      <c r="H4" s="1914"/>
      <c r="I4" s="1912" t="s">
        <v>3117</v>
      </c>
      <c r="J4" s="1912" t="s">
        <v>3118</v>
      </c>
      <c r="K4" s="1912" t="s">
        <v>3119</v>
      </c>
      <c r="L4" s="1912"/>
      <c r="M4" s="1912"/>
      <c r="N4" s="1915">
        <v>830000.0</v>
      </c>
      <c r="O4" s="1912"/>
      <c r="P4" s="1912"/>
      <c r="Q4" s="1912"/>
      <c r="R4" s="1912"/>
      <c r="S4" s="1912"/>
      <c r="T4" s="1912"/>
      <c r="U4" s="1912"/>
      <c r="V4" s="1912"/>
      <c r="W4" s="1912"/>
      <c r="X4" s="1912"/>
      <c r="Y4" s="1912"/>
      <c r="Z4" s="1912"/>
    </row>
    <row r="5">
      <c r="A5" s="1912" t="s">
        <v>3112</v>
      </c>
      <c r="B5" s="1912" t="s">
        <v>3120</v>
      </c>
      <c r="C5" s="1912" t="s">
        <v>2011</v>
      </c>
      <c r="D5" s="1912" t="s">
        <v>3121</v>
      </c>
      <c r="E5" s="1913" t="s">
        <v>3116</v>
      </c>
      <c r="F5" s="1914"/>
      <c r="G5" s="1914"/>
      <c r="H5" s="1914"/>
      <c r="I5" s="1912">
        <v>6200.0</v>
      </c>
      <c r="J5" s="1912" t="s">
        <v>3122</v>
      </c>
      <c r="K5" s="1912" t="s">
        <v>3123</v>
      </c>
      <c r="L5" s="1912"/>
      <c r="M5" s="1912"/>
      <c r="N5" s="1915">
        <v>1250000.0</v>
      </c>
      <c r="O5" s="1912"/>
      <c r="P5" s="1912"/>
      <c r="Q5" s="1912"/>
      <c r="R5" s="1912"/>
      <c r="S5" s="1912"/>
      <c r="T5" s="1912"/>
      <c r="U5" s="1912"/>
      <c r="V5" s="1912"/>
      <c r="W5" s="1912"/>
      <c r="X5" s="1912"/>
      <c r="Y5" s="1912"/>
      <c r="Z5" s="1912"/>
    </row>
    <row r="6">
      <c r="A6" s="1912" t="s">
        <v>3112</v>
      </c>
      <c r="B6" s="1912" t="s">
        <v>3124</v>
      </c>
      <c r="C6" s="1916" t="s">
        <v>96</v>
      </c>
      <c r="D6" s="1912" t="s">
        <v>3115</v>
      </c>
      <c r="E6" s="1917" t="s">
        <v>3125</v>
      </c>
      <c r="F6" s="1912"/>
      <c r="G6" s="1912"/>
      <c r="H6" s="1912"/>
      <c r="I6" s="1917" t="s">
        <v>3126</v>
      </c>
      <c r="J6" s="1912"/>
      <c r="K6" s="1912"/>
      <c r="L6" s="1912"/>
      <c r="M6" s="1912"/>
      <c r="N6" s="1912" t="s">
        <v>552</v>
      </c>
      <c r="O6" s="1912"/>
      <c r="P6" s="1912"/>
      <c r="Q6" s="1912"/>
      <c r="R6" s="1912"/>
      <c r="S6" s="1912"/>
      <c r="T6" s="1912"/>
      <c r="U6" s="1912"/>
      <c r="V6" s="1912"/>
      <c r="W6" s="1912"/>
      <c r="X6" s="1912"/>
      <c r="Y6" s="1912"/>
      <c r="Z6" s="1912"/>
    </row>
    <row r="7">
      <c r="A7" s="1912" t="s">
        <v>3112</v>
      </c>
      <c r="B7" s="1912" t="s">
        <v>3127</v>
      </c>
      <c r="C7" s="1916" t="s">
        <v>96</v>
      </c>
      <c r="D7" s="1912" t="s">
        <v>3115</v>
      </c>
      <c r="E7" s="1917" t="s">
        <v>3125</v>
      </c>
      <c r="F7" s="1912"/>
      <c r="G7" s="1912"/>
      <c r="H7" s="1912"/>
      <c r="I7" s="1917" t="s">
        <v>3126</v>
      </c>
      <c r="J7" s="1912"/>
      <c r="K7" s="1912"/>
      <c r="L7" s="1912"/>
      <c r="M7" s="1912"/>
      <c r="N7" s="1912" t="s">
        <v>552</v>
      </c>
      <c r="O7" s="1912"/>
      <c r="P7" s="1912"/>
      <c r="Q7" s="1912"/>
      <c r="R7" s="1912"/>
      <c r="S7" s="1912"/>
      <c r="T7" s="1912"/>
      <c r="U7" s="1912"/>
      <c r="V7" s="1912"/>
      <c r="W7" s="1912"/>
      <c r="X7" s="1912"/>
      <c r="Y7" s="1912"/>
      <c r="Z7" s="1912"/>
    </row>
    <row r="8">
      <c r="A8" s="1912" t="s">
        <v>3128</v>
      </c>
      <c r="B8" s="1912" t="s">
        <v>3129</v>
      </c>
      <c r="C8" s="1912" t="s">
        <v>2011</v>
      </c>
      <c r="D8" s="1912" t="s">
        <v>3121</v>
      </c>
      <c r="E8" s="1913" t="s">
        <v>3130</v>
      </c>
      <c r="F8" s="1918"/>
      <c r="G8" s="1918"/>
      <c r="H8" s="1918"/>
      <c r="I8" s="1912">
        <v>6300.0</v>
      </c>
      <c r="J8" s="1912" t="s">
        <v>3122</v>
      </c>
      <c r="K8" s="1912" t="s">
        <v>3123</v>
      </c>
      <c r="L8" s="1915">
        <v>50000.0</v>
      </c>
      <c r="M8" s="1912"/>
      <c r="N8" s="1912" t="s">
        <v>552</v>
      </c>
      <c r="O8" s="1912"/>
      <c r="P8" s="1912"/>
      <c r="Q8" s="1912"/>
      <c r="R8" s="1912"/>
      <c r="S8" s="1912"/>
      <c r="T8" s="1912"/>
      <c r="U8" s="1912"/>
      <c r="V8" s="1912"/>
      <c r="W8" s="1912"/>
      <c r="X8" s="1912"/>
      <c r="Y8" s="1912"/>
      <c r="Z8" s="1912"/>
    </row>
    <row r="9">
      <c r="A9" s="1912" t="s">
        <v>3128</v>
      </c>
      <c r="B9" s="1912" t="s">
        <v>3129</v>
      </c>
      <c r="C9" s="1912" t="s">
        <v>2011</v>
      </c>
      <c r="D9" s="1912" t="s">
        <v>3121</v>
      </c>
      <c r="E9" s="1913" t="s">
        <v>3130</v>
      </c>
      <c r="F9" s="1918"/>
      <c r="G9" s="1918"/>
      <c r="H9" s="1918"/>
      <c r="I9" s="1912">
        <v>4400.0</v>
      </c>
      <c r="J9" s="1912" t="s">
        <v>3122</v>
      </c>
      <c r="K9" s="1916" t="s">
        <v>96</v>
      </c>
      <c r="L9" s="1915">
        <v>80000.0</v>
      </c>
      <c r="M9" s="1912"/>
      <c r="N9" s="1912" t="s">
        <v>552</v>
      </c>
      <c r="O9" s="1912"/>
      <c r="P9" s="1912"/>
      <c r="Q9" s="1912"/>
      <c r="R9" s="1912"/>
      <c r="S9" s="1912"/>
      <c r="T9" s="1912"/>
      <c r="U9" s="1912"/>
      <c r="V9" s="1912"/>
      <c r="W9" s="1912"/>
      <c r="X9" s="1912"/>
      <c r="Y9" s="1912"/>
      <c r="Z9" s="1912"/>
    </row>
    <row r="10">
      <c r="A10" s="1912" t="s">
        <v>3128</v>
      </c>
      <c r="B10" s="1912" t="s">
        <v>3131</v>
      </c>
      <c r="C10" s="1912" t="s">
        <v>3132</v>
      </c>
      <c r="D10" s="1912" t="s">
        <v>3121</v>
      </c>
      <c r="E10" s="1913" t="s">
        <v>3133</v>
      </c>
      <c r="F10" s="1918"/>
      <c r="G10" s="1918"/>
      <c r="H10" s="1918"/>
      <c r="I10" s="1916" t="s">
        <v>96</v>
      </c>
      <c r="J10" s="1916" t="s">
        <v>96</v>
      </c>
      <c r="K10" s="1916" t="s">
        <v>96</v>
      </c>
      <c r="L10" s="1912"/>
      <c r="M10" s="1912" t="s">
        <v>3134</v>
      </c>
      <c r="N10" s="1915">
        <v>1250000.0</v>
      </c>
      <c r="O10" s="1912"/>
      <c r="P10" s="1912"/>
      <c r="Q10" s="1912"/>
      <c r="R10" s="1912"/>
      <c r="S10" s="1912"/>
      <c r="T10" s="1912"/>
      <c r="U10" s="1912"/>
      <c r="V10" s="1912"/>
      <c r="W10" s="1912"/>
      <c r="X10" s="1912"/>
      <c r="Y10" s="1912"/>
      <c r="Z10" s="1912"/>
    </row>
    <row r="11">
      <c r="A11" s="1912" t="s">
        <v>3128</v>
      </c>
      <c r="B11" s="1912" t="s">
        <v>3131</v>
      </c>
      <c r="C11" s="1912" t="s">
        <v>3135</v>
      </c>
      <c r="D11" s="1912" t="s">
        <v>3121</v>
      </c>
      <c r="E11" s="1913" t="s">
        <v>3133</v>
      </c>
      <c r="F11" s="1918"/>
      <c r="G11" s="1918"/>
      <c r="H11" s="1918"/>
      <c r="I11" s="1916" t="s">
        <v>96</v>
      </c>
      <c r="J11" s="1916" t="s">
        <v>96</v>
      </c>
      <c r="K11" s="1916" t="s">
        <v>96</v>
      </c>
      <c r="L11" s="1912"/>
      <c r="M11" s="1912" t="s">
        <v>3134</v>
      </c>
      <c r="N11" s="1915">
        <v>1250000.0</v>
      </c>
      <c r="O11" s="1912"/>
      <c r="P11" s="1912"/>
      <c r="Q11" s="1912"/>
      <c r="R11" s="1912"/>
      <c r="S11" s="1912"/>
      <c r="T11" s="1912"/>
      <c r="U11" s="1912"/>
      <c r="V11" s="1912"/>
      <c r="W11" s="1912"/>
      <c r="X11" s="1912"/>
      <c r="Y11" s="1912"/>
      <c r="Z11" s="1912"/>
    </row>
    <row r="12">
      <c r="A12" s="1912" t="s">
        <v>3128</v>
      </c>
      <c r="B12" s="1912" t="s">
        <v>3131</v>
      </c>
      <c r="C12" s="1912" t="s">
        <v>3136</v>
      </c>
      <c r="D12" s="1912" t="s">
        <v>3121</v>
      </c>
      <c r="E12" s="1913" t="s">
        <v>3133</v>
      </c>
      <c r="F12" s="1918"/>
      <c r="G12" s="1918"/>
      <c r="H12" s="1918"/>
      <c r="I12" s="1916" t="s">
        <v>96</v>
      </c>
      <c r="J12" s="1916" t="s">
        <v>96</v>
      </c>
      <c r="K12" s="1916" t="s">
        <v>96</v>
      </c>
      <c r="L12" s="1912"/>
      <c r="M12" s="1912" t="s">
        <v>3134</v>
      </c>
      <c r="N12" s="1915">
        <v>1250000.0</v>
      </c>
      <c r="O12" s="1912"/>
      <c r="P12" s="1912"/>
      <c r="Q12" s="1912"/>
      <c r="R12" s="1912"/>
      <c r="S12" s="1912"/>
      <c r="T12" s="1912"/>
      <c r="U12" s="1912"/>
      <c r="V12" s="1912"/>
      <c r="W12" s="1912"/>
      <c r="X12" s="1912"/>
      <c r="Y12" s="1912"/>
      <c r="Z12" s="1912"/>
    </row>
    <row r="13">
      <c r="A13" s="1912" t="s">
        <v>3128</v>
      </c>
      <c r="B13" s="1912" t="s">
        <v>3137</v>
      </c>
      <c r="C13" s="1912" t="s">
        <v>2011</v>
      </c>
      <c r="D13" s="1912" t="s">
        <v>3121</v>
      </c>
      <c r="E13" s="1913" t="s">
        <v>3133</v>
      </c>
      <c r="F13" s="1918"/>
      <c r="G13" s="1918"/>
      <c r="H13" s="1918"/>
      <c r="I13" s="1912" t="s">
        <v>3138</v>
      </c>
      <c r="J13" s="1912" t="s">
        <v>3139</v>
      </c>
      <c r="K13" s="1916" t="s">
        <v>96</v>
      </c>
      <c r="L13" s="1915">
        <v>25000.0</v>
      </c>
      <c r="M13" s="1912"/>
      <c r="N13" s="1912"/>
      <c r="O13" s="1912"/>
      <c r="P13" s="1912"/>
      <c r="Q13" s="1912"/>
      <c r="R13" s="1912"/>
      <c r="S13" s="1912"/>
      <c r="T13" s="1912"/>
      <c r="U13" s="1912"/>
      <c r="V13" s="1912"/>
      <c r="W13" s="1912"/>
      <c r="X13" s="1912"/>
      <c r="Y13" s="1912"/>
      <c r="Z13" s="1912"/>
    </row>
    <row r="14">
      <c r="A14" s="1912" t="s">
        <v>3128</v>
      </c>
      <c r="B14" s="1912" t="s">
        <v>3140</v>
      </c>
      <c r="C14" s="1912" t="s">
        <v>3141</v>
      </c>
      <c r="D14" s="1912" t="s">
        <v>3121</v>
      </c>
      <c r="E14" s="1913" t="s">
        <v>3133</v>
      </c>
      <c r="F14" s="1918"/>
      <c r="G14" s="1918"/>
      <c r="H14" s="1918"/>
      <c r="I14" s="1916" t="s">
        <v>96</v>
      </c>
      <c r="J14" s="1916" t="s">
        <v>96</v>
      </c>
      <c r="K14" s="1916" t="s">
        <v>96</v>
      </c>
      <c r="L14" s="1915">
        <v>75000.0</v>
      </c>
      <c r="M14" s="1912"/>
      <c r="N14" s="1912"/>
      <c r="O14" s="1912"/>
      <c r="P14" s="1912"/>
      <c r="Q14" s="1912"/>
      <c r="R14" s="1912"/>
      <c r="S14" s="1912"/>
      <c r="T14" s="1912"/>
      <c r="U14" s="1912"/>
      <c r="V14" s="1912"/>
      <c r="W14" s="1912"/>
      <c r="X14" s="1912"/>
      <c r="Y14" s="1912"/>
      <c r="Z14" s="1912"/>
    </row>
    <row r="15">
      <c r="A15" s="1912" t="s">
        <v>3128</v>
      </c>
      <c r="B15" s="1912" t="s">
        <v>3142</v>
      </c>
      <c r="C15" s="1912" t="s">
        <v>3141</v>
      </c>
      <c r="D15" s="1912" t="s">
        <v>3121</v>
      </c>
      <c r="E15" s="1913" t="s">
        <v>3130</v>
      </c>
      <c r="F15" s="1918"/>
      <c r="G15" s="1918"/>
      <c r="H15" s="1918"/>
      <c r="I15" s="1912">
        <v>4200.0</v>
      </c>
      <c r="J15" s="1916" t="s">
        <v>96</v>
      </c>
      <c r="K15" s="1916" t="s">
        <v>96</v>
      </c>
      <c r="L15" s="1915">
        <v>30000.0</v>
      </c>
      <c r="M15" s="1912"/>
      <c r="N15" s="1912"/>
      <c r="O15" s="1912"/>
      <c r="P15" s="1912"/>
      <c r="Q15" s="1912"/>
      <c r="R15" s="1912"/>
      <c r="S15" s="1912"/>
      <c r="T15" s="1912"/>
      <c r="U15" s="1912"/>
      <c r="V15" s="1912"/>
      <c r="W15" s="1912"/>
      <c r="X15" s="1912"/>
      <c r="Y15" s="1912"/>
      <c r="Z15" s="1912"/>
    </row>
    <row r="16">
      <c r="A16" s="1912" t="s">
        <v>3128</v>
      </c>
      <c r="B16" s="1916" t="s">
        <v>96</v>
      </c>
      <c r="C16" s="1912" t="s">
        <v>3143</v>
      </c>
      <c r="D16" s="1912" t="s">
        <v>3121</v>
      </c>
      <c r="E16" s="1913" t="s">
        <v>3130</v>
      </c>
      <c r="F16" s="1918"/>
      <c r="G16" s="1918"/>
      <c r="H16" s="1918"/>
      <c r="I16" s="1912" t="s">
        <v>3144</v>
      </c>
      <c r="J16" s="1916" t="s">
        <v>96</v>
      </c>
      <c r="K16" s="1916" t="s">
        <v>96</v>
      </c>
      <c r="L16" s="1915">
        <v>25000.0</v>
      </c>
      <c r="M16" s="1912"/>
      <c r="N16" s="1912"/>
      <c r="O16" s="1912"/>
      <c r="P16" s="1912"/>
      <c r="Q16" s="1912"/>
      <c r="R16" s="1912"/>
      <c r="S16" s="1912"/>
      <c r="T16" s="1912"/>
      <c r="U16" s="1912"/>
      <c r="V16" s="1912"/>
      <c r="W16" s="1912"/>
      <c r="X16" s="1912"/>
      <c r="Y16" s="1912"/>
      <c r="Z16" s="1912"/>
    </row>
    <row r="17">
      <c r="A17" s="1912" t="s">
        <v>3128</v>
      </c>
      <c r="B17" s="1916" t="s">
        <v>96</v>
      </c>
      <c r="C17" s="1912" t="s">
        <v>3145</v>
      </c>
      <c r="D17" s="1912" t="s">
        <v>3121</v>
      </c>
      <c r="E17" s="1917" t="s">
        <v>3146</v>
      </c>
      <c r="F17" s="1912"/>
      <c r="G17" s="1912"/>
      <c r="H17" s="1912"/>
      <c r="I17" s="1912"/>
      <c r="J17" s="1912"/>
      <c r="K17" s="1912"/>
      <c r="L17" s="1912" t="s">
        <v>3147</v>
      </c>
      <c r="M17" s="1912"/>
      <c r="N17" s="1912"/>
      <c r="O17" s="1912"/>
      <c r="P17" s="1912"/>
      <c r="Q17" s="1912"/>
      <c r="R17" s="1912"/>
      <c r="S17" s="1912"/>
      <c r="T17" s="1912"/>
      <c r="U17" s="1912"/>
      <c r="V17" s="1912"/>
      <c r="W17" s="1912"/>
      <c r="X17" s="1912"/>
      <c r="Y17" s="1912"/>
      <c r="Z17" s="1912"/>
    </row>
    <row r="18">
      <c r="A18" s="1912" t="s">
        <v>3128</v>
      </c>
      <c r="B18" s="1912" t="s">
        <v>3148</v>
      </c>
      <c r="C18" s="1912" t="s">
        <v>3149</v>
      </c>
      <c r="D18" s="1912" t="s">
        <v>3121</v>
      </c>
      <c r="E18" s="1913" t="s">
        <v>3130</v>
      </c>
      <c r="F18" s="1918"/>
      <c r="G18" s="1918"/>
      <c r="H18" s="1918"/>
      <c r="I18" s="1912" t="s">
        <v>3150</v>
      </c>
      <c r="J18" s="1916" t="s">
        <v>96</v>
      </c>
      <c r="K18" s="1916" t="s">
        <v>96</v>
      </c>
      <c r="L18" s="1915">
        <v>50000.0</v>
      </c>
      <c r="M18" s="1912"/>
      <c r="N18" s="1912"/>
      <c r="O18" s="1912"/>
      <c r="P18" s="1912"/>
      <c r="Q18" s="1912"/>
      <c r="R18" s="1912"/>
      <c r="S18" s="1912"/>
      <c r="T18" s="1912"/>
      <c r="U18" s="1912"/>
      <c r="V18" s="1912"/>
      <c r="W18" s="1912"/>
      <c r="X18" s="1912"/>
      <c r="Y18" s="1912"/>
      <c r="Z18" s="1912"/>
    </row>
    <row r="19">
      <c r="A19" s="1912" t="s">
        <v>3128</v>
      </c>
      <c r="B19" s="1916" t="s">
        <v>96</v>
      </c>
      <c r="C19" s="1912" t="s">
        <v>3151</v>
      </c>
      <c r="D19" s="1912" t="s">
        <v>3121</v>
      </c>
      <c r="E19" s="1913" t="s">
        <v>3130</v>
      </c>
      <c r="F19" s="1918"/>
      <c r="G19" s="1918"/>
      <c r="H19" s="1918"/>
      <c r="I19" s="1912" t="s">
        <v>3152</v>
      </c>
      <c r="J19" s="1912" t="s">
        <v>3153</v>
      </c>
      <c r="K19" s="1916" t="s">
        <v>96</v>
      </c>
      <c r="L19" s="1915">
        <v>50000.0</v>
      </c>
      <c r="M19" s="1912"/>
      <c r="N19" s="1912"/>
      <c r="O19" s="1912"/>
      <c r="P19" s="1912"/>
      <c r="Q19" s="1912"/>
      <c r="R19" s="1912"/>
      <c r="S19" s="1912"/>
      <c r="T19" s="1912"/>
      <c r="U19" s="1912"/>
      <c r="V19" s="1912"/>
      <c r="W19" s="1912"/>
      <c r="X19" s="1912"/>
      <c r="Y19" s="1912"/>
      <c r="Z19" s="1912"/>
    </row>
    <row r="20">
      <c r="A20" s="1912" t="s">
        <v>3128</v>
      </c>
      <c r="B20" s="1912" t="s">
        <v>3154</v>
      </c>
      <c r="C20" s="1912" t="s">
        <v>2011</v>
      </c>
      <c r="D20" s="1912" t="s">
        <v>3121</v>
      </c>
      <c r="E20" s="1913" t="s">
        <v>3130</v>
      </c>
      <c r="F20" s="1918"/>
      <c r="G20" s="1918"/>
      <c r="H20" s="1918"/>
      <c r="I20" s="1912" t="s">
        <v>3155</v>
      </c>
      <c r="J20" s="1916" t="s">
        <v>96</v>
      </c>
      <c r="K20" s="1916" t="s">
        <v>96</v>
      </c>
      <c r="L20" s="1915">
        <v>30000.0</v>
      </c>
      <c r="M20" s="1912"/>
      <c r="N20" s="1912"/>
      <c r="O20" s="1912"/>
      <c r="P20" s="1912"/>
      <c r="Q20" s="1912"/>
      <c r="R20" s="1912"/>
      <c r="S20" s="1912"/>
      <c r="T20" s="1912"/>
      <c r="U20" s="1912"/>
      <c r="V20" s="1912"/>
      <c r="W20" s="1912"/>
      <c r="X20" s="1912"/>
      <c r="Y20" s="1912"/>
      <c r="Z20" s="1912"/>
    </row>
    <row r="21">
      <c r="A21" s="1912" t="s">
        <v>3128</v>
      </c>
      <c r="B21" s="1912" t="s">
        <v>3156</v>
      </c>
      <c r="C21" s="1912" t="s">
        <v>3157</v>
      </c>
      <c r="D21" s="1912" t="s">
        <v>3121</v>
      </c>
      <c r="E21" s="1913" t="s">
        <v>3130</v>
      </c>
      <c r="F21" s="1918"/>
      <c r="G21" s="1918"/>
      <c r="H21" s="1918"/>
      <c r="I21" s="1912" t="s">
        <v>3158</v>
      </c>
      <c r="J21" s="1912" t="s">
        <v>3159</v>
      </c>
      <c r="K21" s="1916" t="s">
        <v>96</v>
      </c>
      <c r="L21" s="1915">
        <v>30000.0</v>
      </c>
      <c r="M21" s="1912"/>
      <c r="N21" s="1912"/>
      <c r="O21" s="1912"/>
      <c r="P21" s="1912"/>
      <c r="Q21" s="1912"/>
      <c r="R21" s="1912"/>
      <c r="S21" s="1912"/>
      <c r="T21" s="1912"/>
      <c r="U21" s="1912"/>
      <c r="V21" s="1912"/>
      <c r="W21" s="1912"/>
      <c r="X21" s="1912"/>
      <c r="Y21" s="1912"/>
      <c r="Z21" s="1912"/>
    </row>
    <row r="22">
      <c r="A22" s="1912" t="s">
        <v>3128</v>
      </c>
      <c r="B22" s="1912" t="s">
        <v>3160</v>
      </c>
      <c r="C22" s="1912" t="s">
        <v>3161</v>
      </c>
      <c r="D22" s="1912" t="s">
        <v>3121</v>
      </c>
      <c r="E22" s="1913" t="s">
        <v>3130</v>
      </c>
      <c r="F22" s="1918"/>
      <c r="G22" s="1918"/>
      <c r="H22" s="1918"/>
      <c r="I22" s="1912" t="s">
        <v>3162</v>
      </c>
      <c r="J22" s="1916" t="s">
        <v>96</v>
      </c>
      <c r="K22" s="1916" t="s">
        <v>96</v>
      </c>
      <c r="L22" s="1915">
        <v>200000.0</v>
      </c>
      <c r="M22" s="1912"/>
      <c r="N22" s="1912"/>
      <c r="O22" s="1912"/>
      <c r="P22" s="1912"/>
      <c r="Q22" s="1912"/>
      <c r="R22" s="1912"/>
      <c r="S22" s="1912"/>
      <c r="T22" s="1912"/>
      <c r="U22" s="1912"/>
      <c r="V22" s="1912"/>
      <c r="W22" s="1912"/>
      <c r="X22" s="1912"/>
      <c r="Y22" s="1912"/>
      <c r="Z22" s="1912"/>
    </row>
    <row r="23">
      <c r="A23" s="1912" t="s">
        <v>3163</v>
      </c>
      <c r="B23" s="1912" t="s">
        <v>3164</v>
      </c>
      <c r="C23" s="1916" t="s">
        <v>96</v>
      </c>
      <c r="D23" s="1912" t="s">
        <v>3121</v>
      </c>
      <c r="E23" s="1913" t="s">
        <v>3165</v>
      </c>
      <c r="F23" s="1918"/>
      <c r="G23" s="1918"/>
      <c r="H23" s="1918"/>
      <c r="I23" s="1912" t="s">
        <v>3166</v>
      </c>
      <c r="J23" s="1912"/>
      <c r="K23" s="1912"/>
      <c r="L23" s="1916" t="s">
        <v>96</v>
      </c>
      <c r="M23" s="1912"/>
      <c r="N23" s="1912"/>
      <c r="O23" s="1912"/>
      <c r="P23" s="1912"/>
      <c r="Q23" s="1912"/>
      <c r="R23" s="1912"/>
      <c r="S23" s="1912"/>
      <c r="T23" s="1912"/>
      <c r="U23" s="1912"/>
      <c r="V23" s="1912"/>
      <c r="W23" s="1912"/>
      <c r="X23" s="1912"/>
      <c r="Y23" s="1912"/>
      <c r="Z23" s="1912"/>
    </row>
    <row r="24">
      <c r="A24" s="1912" t="s">
        <v>3167</v>
      </c>
      <c r="B24" s="1912" t="s">
        <v>3168</v>
      </c>
      <c r="C24" s="1916" t="s">
        <v>96</v>
      </c>
      <c r="D24" s="1916" t="s">
        <v>96</v>
      </c>
      <c r="E24" s="1913" t="s">
        <v>3169</v>
      </c>
      <c r="F24" s="1918"/>
      <c r="G24" s="1918"/>
      <c r="H24" s="1918"/>
      <c r="I24" s="1912">
        <v>6100.0</v>
      </c>
      <c r="J24" s="1912" t="s">
        <v>3170</v>
      </c>
      <c r="K24" s="1912">
        <v>15.0</v>
      </c>
      <c r="L24" s="1912"/>
      <c r="M24" s="1912"/>
      <c r="N24" s="1912"/>
      <c r="O24" s="1912"/>
      <c r="P24" s="1912"/>
      <c r="Q24" s="1912"/>
      <c r="R24" s="1912"/>
      <c r="S24" s="1912"/>
      <c r="T24" s="1912"/>
      <c r="U24" s="1912"/>
      <c r="V24" s="1912"/>
      <c r="W24" s="1912"/>
      <c r="X24" s="1912"/>
      <c r="Y24" s="1912"/>
      <c r="Z24" s="1912"/>
    </row>
    <row r="25">
      <c r="A25" s="1912" t="s">
        <v>3171</v>
      </c>
      <c r="B25" s="1912"/>
      <c r="C25" s="1912" t="s">
        <v>3172</v>
      </c>
      <c r="D25" s="1912" t="s">
        <v>3121</v>
      </c>
      <c r="E25" s="1913" t="s">
        <v>3169</v>
      </c>
      <c r="F25" s="1918"/>
      <c r="G25" s="1918"/>
      <c r="H25" s="1918"/>
      <c r="I25" s="1912">
        <v>5700.0</v>
      </c>
      <c r="J25" s="1912"/>
      <c r="K25" s="1912"/>
      <c r="L25" s="1912"/>
      <c r="M25" s="1912"/>
      <c r="N25" s="1912"/>
      <c r="O25" s="1912"/>
      <c r="P25" s="1912"/>
      <c r="Q25" s="1912"/>
      <c r="R25" s="1912"/>
      <c r="S25" s="1912"/>
      <c r="T25" s="1912"/>
      <c r="U25" s="1912"/>
      <c r="V25" s="1912"/>
      <c r="W25" s="1912"/>
      <c r="X25" s="1912"/>
      <c r="Y25" s="1912"/>
      <c r="Z25" s="1912"/>
    </row>
    <row r="26">
      <c r="A26" s="1912"/>
      <c r="B26" s="1912"/>
      <c r="C26" s="1912"/>
      <c r="D26" s="1912"/>
      <c r="E26" s="1912"/>
      <c r="F26" s="1912"/>
      <c r="G26" s="1912"/>
      <c r="H26" s="1912"/>
      <c r="I26" s="1912"/>
      <c r="J26" s="1912"/>
      <c r="K26" s="1912"/>
      <c r="L26" s="1912"/>
      <c r="M26" s="1912"/>
      <c r="N26" s="1912"/>
      <c r="O26" s="1912"/>
      <c r="P26" s="1912"/>
      <c r="Q26" s="1912"/>
      <c r="R26" s="1912"/>
      <c r="S26" s="1912"/>
      <c r="T26" s="1912"/>
      <c r="U26" s="1912"/>
      <c r="V26" s="1912"/>
      <c r="W26" s="1912"/>
      <c r="X26" s="1912"/>
      <c r="Y26" s="1912"/>
      <c r="Z26" s="1912"/>
    </row>
    <row r="27">
      <c r="A27" s="1912"/>
      <c r="B27" s="1912"/>
      <c r="C27" s="1912"/>
      <c r="D27" s="1912"/>
      <c r="E27" s="1912"/>
      <c r="F27" s="1912"/>
      <c r="G27" s="1912"/>
      <c r="H27" s="1912"/>
      <c r="I27" s="1912"/>
      <c r="J27" s="1912"/>
      <c r="K27" s="1912"/>
      <c r="L27" s="1912"/>
      <c r="M27" s="1912"/>
      <c r="N27" s="1912"/>
      <c r="O27" s="1912"/>
      <c r="P27" s="1912"/>
      <c r="Q27" s="1912"/>
      <c r="R27" s="1912"/>
      <c r="S27" s="1912"/>
      <c r="T27" s="1912"/>
      <c r="U27" s="1912"/>
      <c r="V27" s="1912"/>
      <c r="W27" s="1912"/>
      <c r="X27" s="1912"/>
      <c r="Y27" s="1912"/>
      <c r="Z27" s="1912"/>
    </row>
    <row r="28">
      <c r="A28" s="1912"/>
      <c r="B28" s="1912"/>
      <c r="C28" s="1912"/>
      <c r="D28" s="1912"/>
      <c r="E28" s="1912"/>
      <c r="F28" s="1912"/>
      <c r="G28" s="1912"/>
      <c r="H28" s="1912"/>
      <c r="I28" s="1912"/>
      <c r="J28" s="1912"/>
      <c r="K28" s="1912"/>
      <c r="L28" s="1912"/>
      <c r="M28" s="1912"/>
      <c r="N28" s="1912"/>
      <c r="O28" s="1912"/>
      <c r="P28" s="1912"/>
      <c r="Q28" s="1912"/>
      <c r="R28" s="1912"/>
      <c r="S28" s="1912"/>
      <c r="T28" s="1912"/>
      <c r="U28" s="1912"/>
      <c r="V28" s="1912"/>
      <c r="W28" s="1912"/>
      <c r="X28" s="1912"/>
      <c r="Y28" s="1912"/>
      <c r="Z28" s="1912"/>
    </row>
    <row r="29">
      <c r="A29" s="1912"/>
      <c r="B29" s="1912"/>
      <c r="C29" s="1912"/>
      <c r="D29" s="1912"/>
      <c r="E29" s="1912"/>
      <c r="F29" s="1912"/>
      <c r="G29" s="1912"/>
      <c r="H29" s="1912"/>
      <c r="I29" s="1912"/>
      <c r="J29" s="1912"/>
      <c r="K29" s="1912"/>
      <c r="L29" s="1912"/>
      <c r="M29" s="1912"/>
      <c r="N29" s="1912"/>
      <c r="O29" s="1912"/>
      <c r="P29" s="1912"/>
      <c r="Q29" s="1912"/>
      <c r="R29" s="1912"/>
      <c r="S29" s="1912"/>
      <c r="T29" s="1912"/>
      <c r="U29" s="1912"/>
      <c r="V29" s="1912"/>
      <c r="W29" s="1912"/>
      <c r="X29" s="1912"/>
      <c r="Y29" s="1912"/>
      <c r="Z29" s="1912"/>
    </row>
    <row r="30">
      <c r="A30" s="1912"/>
      <c r="B30" s="1912"/>
      <c r="C30" s="1912"/>
      <c r="D30" s="1912"/>
      <c r="E30" s="1912"/>
      <c r="F30" s="1912"/>
      <c r="G30" s="1912"/>
      <c r="H30" s="1912"/>
      <c r="I30" s="1912"/>
      <c r="J30" s="1912"/>
      <c r="K30" s="1912"/>
      <c r="L30" s="1912"/>
      <c r="M30" s="1912"/>
      <c r="N30" s="1912"/>
      <c r="O30" s="1912"/>
      <c r="P30" s="1912"/>
      <c r="Q30" s="1912"/>
      <c r="R30" s="1912"/>
      <c r="S30" s="1912"/>
      <c r="T30" s="1912"/>
      <c r="U30" s="1912"/>
      <c r="V30" s="1912"/>
      <c r="W30" s="1912"/>
      <c r="X30" s="1912"/>
      <c r="Y30" s="1912"/>
      <c r="Z30" s="1912"/>
    </row>
    <row r="31">
      <c r="A31" s="1912"/>
      <c r="B31" s="1912"/>
      <c r="C31" s="1912"/>
      <c r="D31" s="1912"/>
      <c r="E31" s="1912"/>
      <c r="F31" s="1912"/>
      <c r="G31" s="1912"/>
      <c r="H31" s="1912"/>
      <c r="I31" s="1912"/>
      <c r="J31" s="1912"/>
      <c r="K31" s="1912"/>
      <c r="L31" s="1912"/>
      <c r="M31" s="1912"/>
      <c r="N31" s="1912"/>
      <c r="O31" s="1912"/>
      <c r="P31" s="1912"/>
      <c r="Q31" s="1912"/>
      <c r="R31" s="1912"/>
      <c r="S31" s="1912"/>
      <c r="T31" s="1912"/>
      <c r="U31" s="1912"/>
      <c r="V31" s="1912"/>
      <c r="W31" s="1912"/>
      <c r="X31" s="1912"/>
      <c r="Y31" s="1912"/>
      <c r="Z31" s="1912"/>
    </row>
    <row r="32">
      <c r="A32" s="1912"/>
      <c r="B32" s="1912"/>
      <c r="C32" s="1912"/>
      <c r="D32" s="1912"/>
      <c r="E32" s="1912"/>
      <c r="F32" s="1912"/>
      <c r="G32" s="1912"/>
      <c r="H32" s="1912"/>
      <c r="I32" s="1912"/>
      <c r="J32" s="1912"/>
      <c r="K32" s="1912"/>
      <c r="L32" s="1912"/>
      <c r="M32" s="1912"/>
      <c r="N32" s="1912"/>
      <c r="O32" s="1912"/>
      <c r="P32" s="1912"/>
      <c r="Q32" s="1912"/>
      <c r="R32" s="1912"/>
      <c r="S32" s="1912"/>
      <c r="T32" s="1912"/>
      <c r="U32" s="1912"/>
      <c r="V32" s="1912"/>
      <c r="W32" s="1912"/>
      <c r="X32" s="1912"/>
      <c r="Y32" s="1912"/>
      <c r="Z32" s="1912"/>
    </row>
    <row r="33">
      <c r="A33" s="1912"/>
      <c r="B33" s="1912"/>
      <c r="C33" s="1912"/>
      <c r="D33" s="1912"/>
      <c r="E33" s="1912"/>
      <c r="F33" s="1912"/>
      <c r="G33" s="1912"/>
      <c r="H33" s="1912"/>
      <c r="I33" s="1912"/>
      <c r="J33" s="1912"/>
      <c r="K33" s="1912"/>
      <c r="L33" s="1912"/>
      <c r="M33" s="1912"/>
      <c r="N33" s="1912"/>
      <c r="O33" s="1912"/>
      <c r="P33" s="1912"/>
      <c r="Q33" s="1912"/>
      <c r="R33" s="1912"/>
      <c r="S33" s="1912"/>
      <c r="T33" s="1912"/>
      <c r="U33" s="1912"/>
      <c r="V33" s="1912"/>
      <c r="W33" s="1912"/>
      <c r="X33" s="1912"/>
      <c r="Y33" s="1912"/>
      <c r="Z33" s="1912"/>
    </row>
    <row r="34">
      <c r="A34" s="1912"/>
      <c r="B34" s="1912"/>
      <c r="C34" s="1912"/>
      <c r="D34" s="1912"/>
      <c r="E34" s="1912"/>
      <c r="F34" s="1912"/>
      <c r="G34" s="1912"/>
      <c r="H34" s="1912"/>
      <c r="I34" s="1912"/>
      <c r="J34" s="1912"/>
      <c r="K34" s="1912"/>
      <c r="L34" s="1912"/>
      <c r="M34" s="1912"/>
      <c r="N34" s="1912"/>
      <c r="O34" s="1912"/>
      <c r="P34" s="1912"/>
      <c r="Q34" s="1912"/>
      <c r="R34" s="1912"/>
      <c r="S34" s="1912"/>
      <c r="T34" s="1912"/>
      <c r="U34" s="1912"/>
      <c r="V34" s="1912"/>
      <c r="W34" s="1912"/>
      <c r="X34" s="1912"/>
      <c r="Y34" s="1912"/>
      <c r="Z34" s="1912"/>
    </row>
    <row r="35">
      <c r="A35" s="1912"/>
      <c r="B35" s="1912"/>
      <c r="C35" s="1912"/>
      <c r="D35" s="1912"/>
      <c r="E35" s="1912"/>
      <c r="F35" s="1912"/>
      <c r="G35" s="1912"/>
      <c r="H35" s="1912"/>
      <c r="I35" s="1912"/>
      <c r="J35" s="1912"/>
      <c r="K35" s="1912"/>
      <c r="L35" s="1912"/>
      <c r="M35" s="1912"/>
      <c r="N35" s="1912"/>
      <c r="O35" s="1912"/>
      <c r="P35" s="1912"/>
      <c r="Q35" s="1912"/>
      <c r="R35" s="1912"/>
      <c r="S35" s="1912"/>
      <c r="T35" s="1912"/>
      <c r="U35" s="1912"/>
      <c r="V35" s="1912"/>
      <c r="W35" s="1912"/>
      <c r="X35" s="1912"/>
      <c r="Y35" s="1912"/>
      <c r="Z35" s="1912"/>
    </row>
    <row r="36">
      <c r="A36" s="1912"/>
      <c r="B36" s="1912"/>
      <c r="C36" s="1912"/>
      <c r="D36" s="1912"/>
      <c r="E36" s="1912"/>
      <c r="F36" s="1912"/>
      <c r="G36" s="1912"/>
      <c r="H36" s="1912"/>
      <c r="I36" s="1912"/>
      <c r="J36" s="1912"/>
      <c r="K36" s="1912"/>
      <c r="L36" s="1912"/>
      <c r="M36" s="1912"/>
      <c r="N36" s="1912"/>
      <c r="O36" s="1912"/>
      <c r="P36" s="1912"/>
      <c r="Q36" s="1912"/>
      <c r="R36" s="1912"/>
      <c r="S36" s="1912"/>
      <c r="T36" s="1912"/>
      <c r="U36" s="1912"/>
      <c r="V36" s="1912"/>
      <c r="W36" s="1912"/>
      <c r="X36" s="1912"/>
      <c r="Y36" s="1912"/>
      <c r="Z36" s="1912"/>
    </row>
    <row r="37">
      <c r="A37" s="1912"/>
      <c r="B37" s="1912"/>
      <c r="C37" s="1912"/>
      <c r="D37" s="1912"/>
      <c r="E37" s="1912"/>
      <c r="F37" s="1912"/>
      <c r="G37" s="1912"/>
      <c r="H37" s="1912"/>
      <c r="I37" s="1912"/>
      <c r="J37" s="1912"/>
      <c r="K37" s="1912"/>
      <c r="L37" s="1912"/>
      <c r="M37" s="1912"/>
      <c r="N37" s="1912"/>
      <c r="O37" s="1912"/>
      <c r="P37" s="1912"/>
      <c r="Q37" s="1912"/>
      <c r="R37" s="1912"/>
      <c r="S37" s="1912"/>
      <c r="T37" s="1912"/>
      <c r="U37" s="1912"/>
      <c r="V37" s="1912"/>
      <c r="W37" s="1912"/>
      <c r="X37" s="1912"/>
      <c r="Y37" s="1912"/>
      <c r="Z37" s="1912"/>
    </row>
    <row r="38">
      <c r="A38" s="1912"/>
      <c r="B38" s="1912"/>
      <c r="C38" s="1912"/>
      <c r="D38" s="1912"/>
      <c r="E38" s="1912"/>
      <c r="F38" s="1912"/>
      <c r="G38" s="1912"/>
      <c r="H38" s="1912"/>
      <c r="I38" s="1912"/>
      <c r="J38" s="1912"/>
      <c r="K38" s="1912"/>
      <c r="L38" s="1912"/>
      <c r="M38" s="1912"/>
      <c r="N38" s="1912"/>
      <c r="O38" s="1912"/>
      <c r="P38" s="1912"/>
      <c r="Q38" s="1912"/>
      <c r="R38" s="1912"/>
      <c r="S38" s="1912"/>
      <c r="T38" s="1912"/>
      <c r="U38" s="1912"/>
      <c r="V38" s="1912"/>
      <c r="W38" s="1912"/>
      <c r="X38" s="1912"/>
      <c r="Y38" s="1912"/>
      <c r="Z38" s="1912"/>
    </row>
    <row r="39">
      <c r="A39" s="1912"/>
      <c r="B39" s="1912"/>
      <c r="C39" s="1912"/>
      <c r="D39" s="1912"/>
      <c r="E39" s="1912"/>
      <c r="F39" s="1912"/>
      <c r="G39" s="1912"/>
      <c r="H39" s="1912"/>
      <c r="I39" s="1912"/>
      <c r="J39" s="1912"/>
      <c r="K39" s="1912"/>
      <c r="L39" s="1912"/>
      <c r="M39" s="1912"/>
      <c r="N39" s="1912"/>
      <c r="O39" s="1912"/>
      <c r="P39" s="1912"/>
      <c r="Q39" s="1912"/>
      <c r="R39" s="1912"/>
      <c r="S39" s="1912"/>
      <c r="T39" s="1912"/>
      <c r="U39" s="1912"/>
      <c r="V39" s="1912"/>
      <c r="W39" s="1912"/>
      <c r="X39" s="1912"/>
      <c r="Y39" s="1912"/>
      <c r="Z39" s="1912"/>
    </row>
    <row r="40">
      <c r="A40" s="1912"/>
      <c r="B40" s="1912"/>
      <c r="C40" s="1912"/>
      <c r="D40" s="1912"/>
      <c r="E40" s="1912"/>
      <c r="F40" s="1912"/>
      <c r="G40" s="1912"/>
      <c r="H40" s="1912"/>
      <c r="I40" s="1912"/>
      <c r="J40" s="1912"/>
      <c r="K40" s="1912"/>
      <c r="L40" s="1912"/>
      <c r="M40" s="1912"/>
      <c r="N40" s="1912"/>
      <c r="O40" s="1912"/>
      <c r="P40" s="1912"/>
      <c r="Q40" s="1912"/>
      <c r="R40" s="1912"/>
      <c r="S40" s="1912"/>
      <c r="T40" s="1912"/>
      <c r="U40" s="1912"/>
      <c r="V40" s="1912"/>
      <c r="W40" s="1912"/>
      <c r="X40" s="1912"/>
      <c r="Y40" s="1912"/>
      <c r="Z40" s="1912"/>
    </row>
    <row r="41">
      <c r="A41" s="1912"/>
      <c r="B41" s="1912"/>
      <c r="C41" s="1912"/>
      <c r="D41" s="1912"/>
      <c r="E41" s="1912"/>
      <c r="F41" s="1912"/>
      <c r="G41" s="1912"/>
      <c r="H41" s="1912"/>
      <c r="I41" s="1912"/>
      <c r="J41" s="1912"/>
      <c r="K41" s="1912"/>
      <c r="L41" s="1912"/>
      <c r="M41" s="1912"/>
      <c r="N41" s="1912"/>
      <c r="O41" s="1912"/>
      <c r="P41" s="1912"/>
      <c r="Q41" s="1912"/>
      <c r="R41" s="1912"/>
      <c r="S41" s="1912"/>
      <c r="T41" s="1912"/>
      <c r="U41" s="1912"/>
      <c r="V41" s="1912"/>
      <c r="W41" s="1912"/>
      <c r="X41" s="1912"/>
      <c r="Y41" s="1912"/>
      <c r="Z41" s="1912"/>
    </row>
    <row r="42">
      <c r="A42" s="1912"/>
      <c r="B42" s="1912"/>
      <c r="C42" s="1912"/>
      <c r="D42" s="1912"/>
      <c r="E42" s="1912"/>
      <c r="F42" s="1912"/>
      <c r="G42" s="1912"/>
      <c r="H42" s="1912"/>
      <c r="I42" s="1912"/>
      <c r="J42" s="1912"/>
      <c r="K42" s="1912"/>
      <c r="L42" s="1912"/>
      <c r="M42" s="1912"/>
      <c r="N42" s="1912"/>
      <c r="O42" s="1912"/>
      <c r="P42" s="1912"/>
      <c r="Q42" s="1912"/>
      <c r="R42" s="1912"/>
      <c r="S42" s="1912"/>
      <c r="T42" s="1912"/>
      <c r="U42" s="1912"/>
      <c r="V42" s="1912"/>
      <c r="W42" s="1912"/>
      <c r="X42" s="1912"/>
      <c r="Y42" s="1912"/>
      <c r="Z42" s="1912"/>
    </row>
    <row r="43">
      <c r="A43" s="1912"/>
      <c r="B43" s="1912"/>
      <c r="C43" s="1912"/>
      <c r="D43" s="1912"/>
      <c r="E43" s="1912"/>
      <c r="F43" s="1912"/>
      <c r="G43" s="1912"/>
      <c r="H43" s="1912"/>
      <c r="I43" s="1912"/>
      <c r="J43" s="1912"/>
      <c r="K43" s="1912"/>
      <c r="L43" s="1912"/>
      <c r="M43" s="1912"/>
      <c r="N43" s="1912"/>
      <c r="O43" s="1912"/>
      <c r="P43" s="1912"/>
      <c r="Q43" s="1912"/>
      <c r="R43" s="1912"/>
      <c r="S43" s="1912"/>
      <c r="T43" s="1912"/>
      <c r="U43" s="1912"/>
      <c r="V43" s="1912"/>
      <c r="W43" s="1912"/>
      <c r="X43" s="1912"/>
      <c r="Y43" s="1912"/>
      <c r="Z43" s="1912"/>
    </row>
    <row r="44">
      <c r="A44" s="1912"/>
      <c r="B44" s="1912"/>
      <c r="C44" s="1912"/>
      <c r="D44" s="1912"/>
      <c r="E44" s="1912"/>
      <c r="F44" s="1912"/>
      <c r="G44" s="1912"/>
      <c r="H44" s="1912"/>
      <c r="I44" s="1912"/>
      <c r="J44" s="1912"/>
      <c r="K44" s="1912"/>
      <c r="L44" s="1912"/>
      <c r="M44" s="1912"/>
      <c r="N44" s="1912"/>
      <c r="O44" s="1912"/>
      <c r="P44" s="1912"/>
      <c r="Q44" s="1912"/>
      <c r="R44" s="1912"/>
      <c r="S44" s="1912"/>
      <c r="T44" s="1912"/>
      <c r="U44" s="1912"/>
      <c r="V44" s="1912"/>
      <c r="W44" s="1912"/>
      <c r="X44" s="1912"/>
      <c r="Y44" s="1912"/>
      <c r="Z44" s="1912"/>
    </row>
    <row r="45">
      <c r="A45" s="1912"/>
      <c r="B45" s="1912"/>
      <c r="C45" s="1912"/>
      <c r="D45" s="1912"/>
      <c r="E45" s="1912"/>
      <c r="F45" s="1912"/>
      <c r="G45" s="1912"/>
      <c r="H45" s="1912"/>
      <c r="I45" s="1912"/>
      <c r="J45" s="1912"/>
      <c r="K45" s="1912"/>
      <c r="L45" s="1912"/>
      <c r="M45" s="1912"/>
      <c r="N45" s="1912"/>
      <c r="O45" s="1912"/>
      <c r="P45" s="1912"/>
      <c r="Q45" s="1912"/>
      <c r="R45" s="1912"/>
      <c r="S45" s="1912"/>
      <c r="T45" s="1912"/>
      <c r="U45" s="1912"/>
      <c r="V45" s="1912"/>
      <c r="W45" s="1912"/>
      <c r="X45" s="1912"/>
      <c r="Y45" s="1912"/>
      <c r="Z45" s="1912"/>
    </row>
    <row r="46">
      <c r="A46" s="1912"/>
      <c r="B46" s="1912"/>
      <c r="C46" s="1912"/>
      <c r="D46" s="1912"/>
      <c r="E46" s="1912"/>
      <c r="F46" s="1912"/>
      <c r="G46" s="1912"/>
      <c r="H46" s="1912"/>
      <c r="I46" s="1912"/>
      <c r="J46" s="1912"/>
      <c r="K46" s="1912"/>
      <c r="L46" s="1912"/>
      <c r="M46" s="1912"/>
      <c r="N46" s="1912"/>
      <c r="O46" s="1912"/>
      <c r="P46" s="1912"/>
      <c r="Q46" s="1912"/>
      <c r="R46" s="1912"/>
      <c r="S46" s="1912"/>
      <c r="T46" s="1912"/>
      <c r="U46" s="1912"/>
      <c r="V46" s="1912"/>
      <c r="W46" s="1912"/>
      <c r="X46" s="1912"/>
      <c r="Y46" s="1912"/>
      <c r="Z46" s="1912"/>
    </row>
    <row r="47">
      <c r="A47" s="1912"/>
      <c r="B47" s="1912"/>
      <c r="C47" s="1912"/>
      <c r="D47" s="1912"/>
      <c r="E47" s="1912"/>
      <c r="F47" s="1912"/>
      <c r="G47" s="1912"/>
      <c r="H47" s="1912"/>
      <c r="I47" s="1912"/>
      <c r="J47" s="1912"/>
      <c r="K47" s="1912"/>
      <c r="L47" s="1912"/>
      <c r="M47" s="1912"/>
      <c r="N47" s="1912"/>
      <c r="O47" s="1912"/>
      <c r="P47" s="1912"/>
      <c r="Q47" s="1912"/>
      <c r="R47" s="1912"/>
      <c r="S47" s="1912"/>
      <c r="T47" s="1912"/>
      <c r="U47" s="1912"/>
      <c r="V47" s="1912"/>
      <c r="W47" s="1912"/>
      <c r="X47" s="1912"/>
      <c r="Y47" s="1912"/>
      <c r="Z47" s="1912"/>
    </row>
    <row r="48">
      <c r="A48" s="1912"/>
      <c r="B48" s="1912"/>
      <c r="C48" s="1912"/>
      <c r="D48" s="1912"/>
      <c r="E48" s="1912"/>
      <c r="F48" s="1912"/>
      <c r="G48" s="1912"/>
      <c r="H48" s="1912"/>
      <c r="I48" s="1912"/>
      <c r="J48" s="1912"/>
      <c r="K48" s="1912"/>
      <c r="L48" s="1912"/>
      <c r="M48" s="1912"/>
      <c r="N48" s="1912"/>
      <c r="O48" s="1912"/>
      <c r="P48" s="1912"/>
      <c r="Q48" s="1912"/>
      <c r="R48" s="1912"/>
      <c r="S48" s="1912"/>
      <c r="T48" s="1912"/>
      <c r="U48" s="1912"/>
      <c r="V48" s="1912"/>
      <c r="W48" s="1912"/>
      <c r="X48" s="1912"/>
      <c r="Y48" s="1912"/>
      <c r="Z48" s="1912"/>
    </row>
    <row r="49">
      <c r="A49" s="1912"/>
      <c r="B49" s="1912"/>
      <c r="C49" s="1912"/>
      <c r="D49" s="1912"/>
      <c r="E49" s="1912"/>
      <c r="F49" s="1912"/>
      <c r="G49" s="1912"/>
      <c r="H49" s="1912"/>
      <c r="I49" s="1912"/>
      <c r="J49" s="1912"/>
      <c r="K49" s="1912"/>
      <c r="L49" s="1912"/>
      <c r="M49" s="1912"/>
      <c r="N49" s="1912"/>
      <c r="O49" s="1912"/>
      <c r="P49" s="1912"/>
      <c r="Q49" s="1912"/>
      <c r="R49" s="1912"/>
      <c r="S49" s="1912"/>
      <c r="T49" s="1912"/>
      <c r="U49" s="1912"/>
      <c r="V49" s="1912"/>
      <c r="W49" s="1912"/>
      <c r="X49" s="1912"/>
      <c r="Y49" s="1912"/>
      <c r="Z49" s="1912"/>
    </row>
    <row r="50">
      <c r="A50" s="1912"/>
      <c r="B50" s="1912"/>
      <c r="C50" s="1912"/>
      <c r="D50" s="1912"/>
      <c r="E50" s="1912"/>
      <c r="F50" s="1912"/>
      <c r="G50" s="1912"/>
      <c r="H50" s="1912"/>
      <c r="I50" s="1912"/>
      <c r="J50" s="1912"/>
      <c r="K50" s="1912"/>
      <c r="L50" s="1912"/>
      <c r="M50" s="1912"/>
      <c r="N50" s="1912"/>
      <c r="O50" s="1912"/>
      <c r="P50" s="1912"/>
      <c r="Q50" s="1912"/>
      <c r="R50" s="1912"/>
      <c r="S50" s="1912"/>
      <c r="T50" s="1912"/>
      <c r="U50" s="1912"/>
      <c r="V50" s="1912"/>
      <c r="W50" s="1912"/>
      <c r="X50" s="1912"/>
      <c r="Y50" s="1912"/>
      <c r="Z50" s="1912"/>
    </row>
    <row r="51">
      <c r="A51" s="1912"/>
      <c r="B51" s="1912"/>
      <c r="C51" s="1912"/>
      <c r="D51" s="1912"/>
      <c r="E51" s="1912"/>
      <c r="F51" s="1912"/>
      <c r="G51" s="1912"/>
      <c r="H51" s="1912"/>
      <c r="I51" s="1912"/>
      <c r="J51" s="1912"/>
      <c r="K51" s="1912"/>
      <c r="L51" s="1912"/>
      <c r="M51" s="1912"/>
      <c r="N51" s="1912"/>
      <c r="O51" s="1912"/>
      <c r="P51" s="1912"/>
      <c r="Q51" s="1912"/>
      <c r="R51" s="1912"/>
      <c r="S51" s="1912"/>
      <c r="T51" s="1912"/>
      <c r="U51" s="1912"/>
      <c r="V51" s="1912"/>
      <c r="W51" s="1912"/>
      <c r="X51" s="1912"/>
      <c r="Y51" s="1912"/>
      <c r="Z51" s="1912"/>
    </row>
    <row r="52">
      <c r="A52" s="1912"/>
      <c r="B52" s="1912"/>
      <c r="C52" s="1912"/>
      <c r="D52" s="1912"/>
      <c r="E52" s="1912"/>
      <c r="F52" s="1912"/>
      <c r="G52" s="1912"/>
      <c r="H52" s="1912"/>
      <c r="I52" s="1912"/>
      <c r="J52" s="1912"/>
      <c r="K52" s="1912"/>
      <c r="L52" s="1912"/>
      <c r="M52" s="1912"/>
      <c r="N52" s="1912"/>
      <c r="O52" s="1912"/>
      <c r="P52" s="1912"/>
      <c r="Q52" s="1912"/>
      <c r="R52" s="1912"/>
      <c r="S52" s="1912"/>
      <c r="T52" s="1912"/>
      <c r="U52" s="1912"/>
      <c r="V52" s="1912"/>
      <c r="W52" s="1912"/>
      <c r="X52" s="1912"/>
      <c r="Y52" s="1912"/>
      <c r="Z52" s="1912"/>
    </row>
    <row r="53">
      <c r="A53" s="1912"/>
      <c r="B53" s="1912"/>
      <c r="C53" s="1912"/>
      <c r="D53" s="1912"/>
      <c r="E53" s="1912"/>
      <c r="F53" s="1912"/>
      <c r="G53" s="1912"/>
      <c r="H53" s="1912"/>
      <c r="I53" s="1912"/>
      <c r="J53" s="1912"/>
      <c r="K53" s="1912"/>
      <c r="L53" s="1912"/>
      <c r="M53" s="1912"/>
      <c r="N53" s="1912"/>
      <c r="O53" s="1912"/>
      <c r="P53" s="1912"/>
      <c r="Q53" s="1912"/>
      <c r="R53" s="1912"/>
      <c r="S53" s="1912"/>
      <c r="T53" s="1912"/>
      <c r="U53" s="1912"/>
      <c r="V53" s="1912"/>
      <c r="W53" s="1912"/>
      <c r="X53" s="1912"/>
      <c r="Y53" s="1912"/>
      <c r="Z53" s="1912"/>
    </row>
    <row r="54">
      <c r="A54" s="1912"/>
      <c r="B54" s="1912"/>
      <c r="C54" s="1912"/>
      <c r="D54" s="1912"/>
      <c r="E54" s="1912"/>
      <c r="F54" s="1912"/>
      <c r="G54" s="1912"/>
      <c r="H54" s="1912"/>
      <c r="I54" s="1912"/>
      <c r="J54" s="1912"/>
      <c r="K54" s="1912"/>
      <c r="L54" s="1912"/>
      <c r="M54" s="1912"/>
      <c r="N54" s="1912"/>
      <c r="O54" s="1912"/>
      <c r="P54" s="1912"/>
      <c r="Q54" s="1912"/>
      <c r="R54" s="1912"/>
      <c r="S54" s="1912"/>
      <c r="T54" s="1912"/>
      <c r="U54" s="1912"/>
      <c r="V54" s="1912"/>
      <c r="W54" s="1912"/>
      <c r="X54" s="1912"/>
      <c r="Y54" s="1912"/>
      <c r="Z54" s="1912"/>
    </row>
    <row r="55">
      <c r="A55" s="1912"/>
      <c r="B55" s="1912"/>
      <c r="C55" s="1912"/>
      <c r="D55" s="1912"/>
      <c r="E55" s="1912"/>
      <c r="F55" s="1912"/>
      <c r="G55" s="1912"/>
      <c r="H55" s="1912"/>
      <c r="I55" s="1912"/>
      <c r="J55" s="1912"/>
      <c r="K55" s="1912"/>
      <c r="L55" s="1912"/>
      <c r="M55" s="1912"/>
      <c r="N55" s="1912"/>
      <c r="O55" s="1912"/>
      <c r="P55" s="1912"/>
      <c r="Q55" s="1912"/>
      <c r="R55" s="1912"/>
      <c r="S55" s="1912"/>
      <c r="T55" s="1912"/>
      <c r="U55" s="1912"/>
      <c r="V55" s="1912"/>
      <c r="W55" s="1912"/>
      <c r="X55" s="1912"/>
      <c r="Y55" s="1912"/>
      <c r="Z55" s="1912"/>
    </row>
    <row r="56">
      <c r="A56" s="1912"/>
      <c r="B56" s="1912"/>
      <c r="C56" s="1912"/>
      <c r="D56" s="1912"/>
      <c r="E56" s="1912"/>
      <c r="F56" s="1912"/>
      <c r="G56" s="1912"/>
      <c r="H56" s="1912"/>
      <c r="I56" s="1912"/>
      <c r="J56" s="1912"/>
      <c r="K56" s="1912"/>
      <c r="L56" s="1912"/>
      <c r="M56" s="1912"/>
      <c r="N56" s="1912"/>
      <c r="O56" s="1912"/>
      <c r="P56" s="1912"/>
      <c r="Q56" s="1912"/>
      <c r="R56" s="1912"/>
      <c r="S56" s="1912"/>
      <c r="T56" s="1912"/>
      <c r="U56" s="1912"/>
      <c r="V56" s="1912"/>
      <c r="W56" s="1912"/>
      <c r="X56" s="1912"/>
      <c r="Y56" s="1912"/>
      <c r="Z56" s="1912"/>
    </row>
    <row r="57">
      <c r="A57" s="1912"/>
      <c r="B57" s="1912"/>
      <c r="C57" s="1912"/>
      <c r="D57" s="1912"/>
      <c r="E57" s="1912"/>
      <c r="F57" s="1912"/>
      <c r="G57" s="1912"/>
      <c r="H57" s="1912"/>
      <c r="I57" s="1912"/>
      <c r="J57" s="1912"/>
      <c r="K57" s="1912"/>
      <c r="L57" s="1912"/>
      <c r="M57" s="1912"/>
      <c r="N57" s="1912"/>
      <c r="O57" s="1912"/>
      <c r="P57" s="1912"/>
      <c r="Q57" s="1912"/>
      <c r="R57" s="1912"/>
      <c r="S57" s="1912"/>
      <c r="T57" s="1912"/>
      <c r="U57" s="1912"/>
      <c r="V57" s="1912"/>
      <c r="W57" s="1912"/>
      <c r="X57" s="1912"/>
      <c r="Y57" s="1912"/>
      <c r="Z57" s="1912"/>
    </row>
    <row r="58">
      <c r="A58" s="1912"/>
      <c r="B58" s="1912"/>
      <c r="C58" s="1912"/>
      <c r="D58" s="1912"/>
      <c r="E58" s="1912"/>
      <c r="F58" s="1912"/>
      <c r="G58" s="1912"/>
      <c r="H58" s="1912"/>
      <c r="I58" s="1912"/>
      <c r="J58" s="1912"/>
      <c r="K58" s="1912"/>
      <c r="L58" s="1912"/>
      <c r="M58" s="1912"/>
      <c r="N58" s="1912"/>
      <c r="O58" s="1912"/>
      <c r="P58" s="1912"/>
      <c r="Q58" s="1912"/>
      <c r="R58" s="1912"/>
      <c r="S58" s="1912"/>
      <c r="T58" s="1912"/>
      <c r="U58" s="1912"/>
      <c r="V58" s="1912"/>
      <c r="W58" s="1912"/>
      <c r="X58" s="1912"/>
      <c r="Y58" s="1912"/>
      <c r="Z58" s="1912"/>
    </row>
    <row r="59">
      <c r="A59" s="1912"/>
      <c r="B59" s="1912"/>
      <c r="C59" s="1912"/>
      <c r="D59" s="1912"/>
      <c r="E59" s="1912"/>
      <c r="F59" s="1912"/>
      <c r="G59" s="1912"/>
      <c r="H59" s="1912"/>
      <c r="I59" s="1912"/>
      <c r="J59" s="1912"/>
      <c r="K59" s="1912"/>
      <c r="L59" s="1912"/>
      <c r="M59" s="1912"/>
      <c r="N59" s="1912"/>
      <c r="O59" s="1912"/>
      <c r="P59" s="1912"/>
      <c r="Q59" s="1912"/>
      <c r="R59" s="1912"/>
      <c r="S59" s="1912"/>
      <c r="T59" s="1912"/>
      <c r="U59" s="1912"/>
      <c r="V59" s="1912"/>
      <c r="W59" s="1912"/>
      <c r="X59" s="1912"/>
      <c r="Y59" s="1912"/>
      <c r="Z59" s="1912"/>
    </row>
    <row r="60">
      <c r="A60" s="1912"/>
      <c r="B60" s="1912"/>
      <c r="C60" s="1912"/>
      <c r="D60" s="1912"/>
      <c r="E60" s="1912"/>
      <c r="F60" s="1912"/>
      <c r="G60" s="1912"/>
      <c r="H60" s="1912"/>
      <c r="I60" s="1912"/>
      <c r="J60" s="1912"/>
      <c r="K60" s="1912"/>
      <c r="L60" s="1912"/>
      <c r="M60" s="1912"/>
      <c r="N60" s="1912"/>
      <c r="O60" s="1912"/>
      <c r="P60" s="1912"/>
      <c r="Q60" s="1912"/>
      <c r="R60" s="1912"/>
      <c r="S60" s="1912"/>
      <c r="T60" s="1912"/>
      <c r="U60" s="1912"/>
      <c r="V60" s="1912"/>
      <c r="W60" s="1912"/>
      <c r="X60" s="1912"/>
      <c r="Y60" s="1912"/>
      <c r="Z60" s="1912"/>
    </row>
    <row r="61">
      <c r="A61" s="1912"/>
      <c r="B61" s="1912"/>
      <c r="C61" s="1912"/>
      <c r="D61" s="1912"/>
      <c r="E61" s="1912"/>
      <c r="F61" s="1912"/>
      <c r="G61" s="1912"/>
      <c r="H61" s="1912"/>
      <c r="I61" s="1912"/>
      <c r="J61" s="1912"/>
      <c r="K61" s="1912"/>
      <c r="L61" s="1912"/>
      <c r="M61" s="1912"/>
      <c r="N61" s="1912"/>
      <c r="O61" s="1912"/>
      <c r="P61" s="1912"/>
      <c r="Q61" s="1912"/>
      <c r="R61" s="1912"/>
      <c r="S61" s="1912"/>
      <c r="T61" s="1912"/>
      <c r="U61" s="1912"/>
      <c r="V61" s="1912"/>
      <c r="W61" s="1912"/>
      <c r="X61" s="1912"/>
      <c r="Y61" s="1912"/>
      <c r="Z61" s="1912"/>
    </row>
    <row r="62">
      <c r="A62" s="1919"/>
      <c r="B62" s="1919"/>
      <c r="C62" s="1920"/>
      <c r="D62" s="1920"/>
      <c r="E62" s="1919"/>
      <c r="F62" s="1919"/>
      <c r="G62" s="1920"/>
      <c r="H62" s="1920"/>
      <c r="I62" s="1919"/>
      <c r="J62" s="1919"/>
      <c r="K62" s="1920"/>
      <c r="L62" s="1920"/>
      <c r="M62" s="1920"/>
      <c r="N62" s="1920"/>
      <c r="O62" s="1919"/>
      <c r="P62" s="1919"/>
      <c r="Q62" s="1919"/>
      <c r="R62" s="1919"/>
      <c r="S62" s="1919"/>
      <c r="T62" s="1919"/>
      <c r="U62" s="1919"/>
      <c r="V62" s="1919"/>
      <c r="W62" s="1919"/>
      <c r="X62" s="1919"/>
      <c r="Y62" s="1919"/>
      <c r="Z62" s="1919"/>
    </row>
    <row r="63">
      <c r="A63" s="1919"/>
      <c r="B63" s="1919"/>
      <c r="C63" s="1920"/>
      <c r="D63" s="1920"/>
      <c r="E63" s="1919"/>
      <c r="F63" s="1919"/>
      <c r="G63" s="1920"/>
      <c r="H63" s="1920"/>
      <c r="I63" s="1919"/>
      <c r="J63" s="1919"/>
      <c r="K63" s="1920"/>
      <c r="L63" s="1920"/>
      <c r="M63" s="1920"/>
      <c r="N63" s="1920"/>
      <c r="O63" s="1919"/>
      <c r="P63" s="1919"/>
      <c r="Q63" s="1919"/>
      <c r="R63" s="1919"/>
      <c r="S63" s="1919"/>
      <c r="T63" s="1919"/>
      <c r="U63" s="1919"/>
      <c r="V63" s="1919"/>
      <c r="W63" s="1919"/>
      <c r="X63" s="1919"/>
      <c r="Y63" s="1919"/>
      <c r="Z63" s="1919"/>
    </row>
    <row r="64">
      <c r="A64" s="1919"/>
      <c r="B64" s="1919"/>
      <c r="C64" s="1920"/>
      <c r="D64" s="1920"/>
      <c r="E64" s="1919"/>
      <c r="F64" s="1919"/>
      <c r="G64" s="1920"/>
      <c r="H64" s="1920"/>
      <c r="I64" s="1919"/>
      <c r="J64" s="1919"/>
      <c r="K64" s="1920"/>
      <c r="L64" s="1920"/>
      <c r="M64" s="1920"/>
      <c r="N64" s="1920"/>
      <c r="O64" s="1919"/>
      <c r="P64" s="1919"/>
      <c r="Q64" s="1919"/>
      <c r="R64" s="1919"/>
      <c r="S64" s="1919"/>
      <c r="T64" s="1919"/>
      <c r="U64" s="1919"/>
      <c r="V64" s="1919"/>
      <c r="W64" s="1919"/>
      <c r="X64" s="1919"/>
      <c r="Y64" s="1919"/>
      <c r="Z64" s="1919"/>
    </row>
    <row r="65">
      <c r="A65" s="1919"/>
      <c r="B65" s="1919"/>
      <c r="C65" s="1920"/>
      <c r="D65" s="1920"/>
      <c r="E65" s="1919"/>
      <c r="F65" s="1919"/>
      <c r="G65" s="1920"/>
      <c r="H65" s="1920"/>
      <c r="I65" s="1919"/>
      <c r="J65" s="1919"/>
      <c r="K65" s="1920"/>
      <c r="L65" s="1920"/>
      <c r="M65" s="1920"/>
      <c r="N65" s="1920"/>
      <c r="O65" s="1919"/>
      <c r="P65" s="1919"/>
      <c r="Q65" s="1919"/>
      <c r="R65" s="1919"/>
      <c r="S65" s="1919"/>
      <c r="T65" s="1919"/>
      <c r="U65" s="1919"/>
      <c r="V65" s="1919"/>
      <c r="W65" s="1919"/>
      <c r="X65" s="1919"/>
      <c r="Y65" s="1919"/>
      <c r="Z65" s="1919"/>
    </row>
    <row r="66">
      <c r="A66" s="1919"/>
      <c r="B66" s="1919"/>
      <c r="C66" s="1920"/>
      <c r="D66" s="1920"/>
      <c r="E66" s="1919"/>
      <c r="F66" s="1919"/>
      <c r="G66" s="1920"/>
      <c r="H66" s="1920"/>
      <c r="I66" s="1919"/>
      <c r="J66" s="1919"/>
      <c r="K66" s="1920"/>
      <c r="L66" s="1920"/>
      <c r="M66" s="1920"/>
      <c r="N66" s="1920"/>
      <c r="O66" s="1919"/>
      <c r="P66" s="1919"/>
      <c r="Q66" s="1919"/>
      <c r="R66" s="1919"/>
      <c r="S66" s="1919"/>
      <c r="T66" s="1919"/>
      <c r="U66" s="1919"/>
      <c r="V66" s="1919"/>
      <c r="W66" s="1919"/>
      <c r="X66" s="1919"/>
      <c r="Y66" s="1919"/>
      <c r="Z66" s="1919"/>
    </row>
    <row r="67">
      <c r="A67" s="1919"/>
      <c r="B67" s="1919"/>
      <c r="C67" s="1920"/>
      <c r="D67" s="1920"/>
      <c r="E67" s="1919"/>
      <c r="F67" s="1919"/>
      <c r="G67" s="1920"/>
      <c r="H67" s="1920"/>
      <c r="I67" s="1919"/>
      <c r="J67" s="1919"/>
      <c r="K67" s="1920"/>
      <c r="L67" s="1920"/>
      <c r="M67" s="1920"/>
      <c r="N67" s="1920"/>
      <c r="O67" s="1919"/>
      <c r="P67" s="1919"/>
      <c r="Q67" s="1919"/>
      <c r="R67" s="1919"/>
      <c r="S67" s="1919"/>
      <c r="T67" s="1919"/>
      <c r="U67" s="1919"/>
      <c r="V67" s="1919"/>
      <c r="W67" s="1919"/>
      <c r="X67" s="1919"/>
      <c r="Y67" s="1919"/>
      <c r="Z67" s="1919"/>
    </row>
    <row r="68">
      <c r="A68" s="1919"/>
      <c r="B68" s="1919"/>
      <c r="C68" s="1920"/>
      <c r="D68" s="1920"/>
      <c r="E68" s="1919"/>
      <c r="F68" s="1919"/>
      <c r="G68" s="1920"/>
      <c r="H68" s="1920"/>
      <c r="I68" s="1919"/>
      <c r="J68" s="1919"/>
      <c r="K68" s="1920"/>
      <c r="L68" s="1920"/>
      <c r="M68" s="1920"/>
      <c r="N68" s="1920"/>
      <c r="O68" s="1919"/>
      <c r="P68" s="1919"/>
      <c r="Q68" s="1919"/>
      <c r="R68" s="1919"/>
      <c r="S68" s="1919"/>
      <c r="T68" s="1919"/>
      <c r="U68" s="1919"/>
      <c r="V68" s="1919"/>
      <c r="W68" s="1919"/>
      <c r="X68" s="1919"/>
      <c r="Y68" s="1919"/>
      <c r="Z68" s="1919"/>
    </row>
    <row r="69">
      <c r="A69" s="1919"/>
      <c r="B69" s="1919"/>
      <c r="C69" s="1920"/>
      <c r="D69" s="1920"/>
      <c r="E69" s="1919"/>
      <c r="F69" s="1919"/>
      <c r="G69" s="1920"/>
      <c r="H69" s="1920"/>
      <c r="I69" s="1919"/>
      <c r="J69" s="1919"/>
      <c r="K69" s="1920"/>
      <c r="L69" s="1920"/>
      <c r="M69" s="1920"/>
      <c r="N69" s="1920"/>
      <c r="O69" s="1919"/>
      <c r="P69" s="1919"/>
      <c r="Q69" s="1919"/>
      <c r="R69" s="1919"/>
      <c r="S69" s="1919"/>
      <c r="T69" s="1919"/>
      <c r="U69" s="1919"/>
      <c r="V69" s="1919"/>
      <c r="W69" s="1919"/>
      <c r="X69" s="1919"/>
      <c r="Y69" s="1919"/>
      <c r="Z69" s="1919"/>
    </row>
    <row r="70">
      <c r="A70" s="1919"/>
      <c r="B70" s="1919"/>
      <c r="C70" s="1920"/>
      <c r="D70" s="1920"/>
      <c r="E70" s="1919"/>
      <c r="F70" s="1919"/>
      <c r="G70" s="1920"/>
      <c r="H70" s="1920"/>
      <c r="I70" s="1919"/>
      <c r="J70" s="1919"/>
      <c r="K70" s="1920"/>
      <c r="L70" s="1920"/>
      <c r="M70" s="1920"/>
      <c r="N70" s="1920"/>
      <c r="O70" s="1919"/>
      <c r="P70" s="1919"/>
      <c r="Q70" s="1919"/>
      <c r="R70" s="1919"/>
      <c r="S70" s="1919"/>
      <c r="T70" s="1919"/>
      <c r="U70" s="1919"/>
      <c r="V70" s="1919"/>
      <c r="W70" s="1919"/>
      <c r="X70" s="1919"/>
      <c r="Y70" s="1919"/>
      <c r="Z70" s="1919"/>
    </row>
    <row r="71">
      <c r="A71" s="1919"/>
      <c r="B71" s="1919"/>
      <c r="C71" s="1920"/>
      <c r="D71" s="1920"/>
      <c r="E71" s="1919"/>
      <c r="F71" s="1919"/>
      <c r="G71" s="1920"/>
      <c r="H71" s="1920"/>
      <c r="I71" s="1919"/>
      <c r="J71" s="1919"/>
      <c r="K71" s="1920"/>
      <c r="L71" s="1920"/>
      <c r="M71" s="1920"/>
      <c r="N71" s="1920"/>
      <c r="O71" s="1919"/>
      <c r="P71" s="1919"/>
      <c r="Q71" s="1919"/>
      <c r="R71" s="1919"/>
      <c r="S71" s="1919"/>
      <c r="T71" s="1919"/>
      <c r="U71" s="1919"/>
      <c r="V71" s="1919"/>
      <c r="W71" s="1919"/>
      <c r="X71" s="1919"/>
      <c r="Y71" s="1919"/>
      <c r="Z71" s="1919"/>
    </row>
    <row r="72">
      <c r="A72" s="1919"/>
      <c r="B72" s="1919"/>
      <c r="C72" s="1920"/>
      <c r="D72" s="1920"/>
      <c r="E72" s="1919"/>
      <c r="F72" s="1919"/>
      <c r="G72" s="1920"/>
      <c r="H72" s="1920"/>
      <c r="I72" s="1919"/>
      <c r="J72" s="1919"/>
      <c r="K72" s="1920"/>
      <c r="L72" s="1920"/>
      <c r="M72" s="1920"/>
      <c r="N72" s="1920"/>
      <c r="O72" s="1919"/>
      <c r="P72" s="1919"/>
      <c r="Q72" s="1919"/>
      <c r="R72" s="1919"/>
      <c r="S72" s="1919"/>
      <c r="T72" s="1919"/>
      <c r="U72" s="1919"/>
      <c r="V72" s="1919"/>
      <c r="W72" s="1919"/>
      <c r="X72" s="1919"/>
      <c r="Y72" s="1919"/>
      <c r="Z72" s="1919"/>
    </row>
    <row r="73">
      <c r="A73" s="1919"/>
      <c r="B73" s="1919"/>
      <c r="C73" s="1920"/>
      <c r="D73" s="1920"/>
      <c r="E73" s="1919"/>
      <c r="F73" s="1919"/>
      <c r="G73" s="1920"/>
      <c r="H73" s="1920"/>
      <c r="I73" s="1919"/>
      <c r="J73" s="1919"/>
      <c r="K73" s="1920"/>
      <c r="L73" s="1920"/>
      <c r="M73" s="1920"/>
      <c r="N73" s="1920"/>
      <c r="O73" s="1919"/>
      <c r="P73" s="1919"/>
      <c r="Q73" s="1919"/>
      <c r="R73" s="1919"/>
      <c r="S73" s="1919"/>
      <c r="T73" s="1919"/>
      <c r="U73" s="1919"/>
      <c r="V73" s="1919"/>
      <c r="W73" s="1919"/>
      <c r="X73" s="1919"/>
      <c r="Y73" s="1919"/>
      <c r="Z73" s="1919"/>
    </row>
    <row r="74">
      <c r="A74" s="1919"/>
      <c r="B74" s="1919"/>
      <c r="C74" s="1920"/>
      <c r="D74" s="1920"/>
      <c r="E74" s="1919"/>
      <c r="F74" s="1919"/>
      <c r="G74" s="1920"/>
      <c r="H74" s="1920"/>
      <c r="I74" s="1919"/>
      <c r="J74" s="1919"/>
      <c r="K74" s="1920"/>
      <c r="L74" s="1920"/>
      <c r="M74" s="1920"/>
      <c r="N74" s="1920"/>
      <c r="O74" s="1919"/>
      <c r="P74" s="1919"/>
      <c r="Q74" s="1919"/>
      <c r="R74" s="1919"/>
      <c r="S74" s="1919"/>
      <c r="T74" s="1919"/>
      <c r="U74" s="1919"/>
      <c r="V74" s="1919"/>
      <c r="W74" s="1919"/>
      <c r="X74" s="1919"/>
      <c r="Y74" s="1919"/>
      <c r="Z74" s="1919"/>
    </row>
    <row r="75">
      <c r="A75" s="1919"/>
      <c r="B75" s="1919"/>
      <c r="C75" s="1920"/>
      <c r="D75" s="1920"/>
      <c r="E75" s="1919"/>
      <c r="F75" s="1919"/>
      <c r="G75" s="1920"/>
      <c r="H75" s="1920"/>
      <c r="I75" s="1919"/>
      <c r="J75" s="1919"/>
      <c r="K75" s="1920"/>
      <c r="L75" s="1920"/>
      <c r="M75" s="1920"/>
      <c r="N75" s="1920"/>
      <c r="O75" s="1919"/>
      <c r="P75" s="1919"/>
      <c r="Q75" s="1919"/>
      <c r="R75" s="1919"/>
      <c r="S75" s="1919"/>
      <c r="T75" s="1919"/>
      <c r="U75" s="1919"/>
      <c r="V75" s="1919"/>
      <c r="W75" s="1919"/>
      <c r="X75" s="1919"/>
      <c r="Y75" s="1919"/>
      <c r="Z75" s="1919"/>
    </row>
    <row r="76">
      <c r="A76" s="1919"/>
      <c r="B76" s="1919"/>
      <c r="C76" s="1920"/>
      <c r="D76" s="1920"/>
      <c r="E76" s="1919"/>
      <c r="F76" s="1919"/>
      <c r="G76" s="1920"/>
      <c r="H76" s="1920"/>
      <c r="I76" s="1919"/>
      <c r="J76" s="1919"/>
      <c r="K76" s="1920"/>
      <c r="L76" s="1920"/>
      <c r="M76" s="1920"/>
      <c r="N76" s="1920"/>
      <c r="O76" s="1919"/>
      <c r="P76" s="1919"/>
      <c r="Q76" s="1919"/>
      <c r="R76" s="1919"/>
      <c r="S76" s="1919"/>
      <c r="T76" s="1919"/>
      <c r="U76" s="1919"/>
      <c r="V76" s="1919"/>
      <c r="W76" s="1919"/>
      <c r="X76" s="1919"/>
      <c r="Y76" s="1919"/>
      <c r="Z76" s="1919"/>
    </row>
    <row r="77">
      <c r="A77" s="1919"/>
      <c r="B77" s="1919"/>
      <c r="C77" s="1920"/>
      <c r="D77" s="1920"/>
      <c r="E77" s="1919"/>
      <c r="F77" s="1919"/>
      <c r="G77" s="1920"/>
      <c r="H77" s="1920"/>
      <c r="I77" s="1919"/>
      <c r="J77" s="1919"/>
      <c r="K77" s="1920"/>
      <c r="L77" s="1920"/>
      <c r="M77" s="1920"/>
      <c r="N77" s="1920"/>
      <c r="O77" s="1919"/>
      <c r="P77" s="1919"/>
      <c r="Q77" s="1919"/>
      <c r="R77" s="1919"/>
      <c r="S77" s="1919"/>
      <c r="T77" s="1919"/>
      <c r="U77" s="1919"/>
      <c r="V77" s="1919"/>
      <c r="W77" s="1919"/>
      <c r="X77" s="1919"/>
      <c r="Y77" s="1919"/>
      <c r="Z77" s="1919"/>
    </row>
    <row r="78">
      <c r="A78" s="1919"/>
      <c r="B78" s="1919"/>
      <c r="C78" s="1920"/>
      <c r="D78" s="1920"/>
      <c r="E78" s="1919"/>
      <c r="F78" s="1919"/>
      <c r="G78" s="1920"/>
      <c r="H78" s="1920"/>
      <c r="I78" s="1919"/>
      <c r="J78" s="1919"/>
      <c r="K78" s="1920"/>
      <c r="L78" s="1920"/>
      <c r="M78" s="1920"/>
      <c r="N78" s="1920"/>
      <c r="O78" s="1919"/>
      <c r="P78" s="1919"/>
      <c r="Q78" s="1919"/>
      <c r="R78" s="1919"/>
      <c r="S78" s="1919"/>
      <c r="T78" s="1919"/>
      <c r="U78" s="1919"/>
      <c r="V78" s="1919"/>
      <c r="W78" s="1919"/>
      <c r="X78" s="1919"/>
      <c r="Y78" s="1919"/>
      <c r="Z78" s="1919"/>
    </row>
    <row r="79">
      <c r="A79" s="1919"/>
      <c r="B79" s="1919"/>
      <c r="C79" s="1920"/>
      <c r="D79" s="1920"/>
      <c r="E79" s="1919"/>
      <c r="F79" s="1919"/>
      <c r="G79" s="1920"/>
      <c r="H79" s="1920"/>
      <c r="I79" s="1919"/>
      <c r="J79" s="1919"/>
      <c r="K79" s="1920"/>
      <c r="L79" s="1920"/>
      <c r="M79" s="1920"/>
      <c r="N79" s="1920"/>
      <c r="O79" s="1919"/>
      <c r="P79" s="1919"/>
      <c r="Q79" s="1919"/>
      <c r="R79" s="1919"/>
      <c r="S79" s="1919"/>
      <c r="T79" s="1919"/>
      <c r="U79" s="1919"/>
      <c r="V79" s="1919"/>
      <c r="W79" s="1919"/>
      <c r="X79" s="1919"/>
      <c r="Y79" s="1919"/>
      <c r="Z79" s="1919"/>
    </row>
    <row r="80">
      <c r="A80" s="1919"/>
      <c r="B80" s="1919"/>
      <c r="C80" s="1920"/>
      <c r="D80" s="1920"/>
      <c r="E80" s="1919"/>
      <c r="F80" s="1919"/>
      <c r="G80" s="1920"/>
      <c r="H80" s="1920"/>
      <c r="I80" s="1919"/>
      <c r="J80" s="1919"/>
      <c r="K80" s="1920"/>
      <c r="L80" s="1920"/>
      <c r="M80" s="1920"/>
      <c r="N80" s="1920"/>
      <c r="O80" s="1919"/>
      <c r="P80" s="1919"/>
      <c r="Q80" s="1919"/>
      <c r="R80" s="1919"/>
      <c r="S80" s="1919"/>
      <c r="T80" s="1919"/>
      <c r="U80" s="1919"/>
      <c r="V80" s="1919"/>
      <c r="W80" s="1919"/>
      <c r="X80" s="1919"/>
      <c r="Y80" s="1919"/>
      <c r="Z80" s="1919"/>
    </row>
    <row r="81">
      <c r="A81" s="1919"/>
      <c r="B81" s="1919"/>
      <c r="C81" s="1920"/>
      <c r="D81" s="1920"/>
      <c r="E81" s="1919"/>
      <c r="F81" s="1919"/>
      <c r="G81" s="1920"/>
      <c r="H81" s="1920"/>
      <c r="I81" s="1919"/>
      <c r="J81" s="1919"/>
      <c r="K81" s="1920"/>
      <c r="L81" s="1920"/>
      <c r="M81" s="1920"/>
      <c r="N81" s="1920"/>
      <c r="O81" s="1919"/>
      <c r="P81" s="1919"/>
      <c r="Q81" s="1919"/>
      <c r="R81" s="1919"/>
      <c r="S81" s="1919"/>
      <c r="T81" s="1919"/>
      <c r="U81" s="1919"/>
      <c r="V81" s="1919"/>
      <c r="W81" s="1919"/>
      <c r="X81" s="1919"/>
      <c r="Y81" s="1919"/>
      <c r="Z81" s="1919"/>
    </row>
    <row r="82">
      <c r="A82" s="1919"/>
      <c r="B82" s="1919"/>
      <c r="C82" s="1920"/>
      <c r="D82" s="1920"/>
      <c r="E82" s="1919"/>
      <c r="F82" s="1919"/>
      <c r="G82" s="1920"/>
      <c r="H82" s="1920"/>
      <c r="I82" s="1919"/>
      <c r="J82" s="1919"/>
      <c r="K82" s="1920"/>
      <c r="L82" s="1920"/>
      <c r="M82" s="1920"/>
      <c r="N82" s="1920"/>
      <c r="O82" s="1919"/>
      <c r="P82" s="1919"/>
      <c r="Q82" s="1919"/>
      <c r="R82" s="1919"/>
      <c r="S82" s="1919"/>
      <c r="T82" s="1919"/>
      <c r="U82" s="1919"/>
      <c r="V82" s="1919"/>
      <c r="W82" s="1919"/>
      <c r="X82" s="1919"/>
      <c r="Y82" s="1919"/>
      <c r="Z82" s="1919"/>
    </row>
    <row r="83">
      <c r="A83" s="1919"/>
      <c r="B83" s="1919"/>
      <c r="C83" s="1920"/>
      <c r="D83" s="1920"/>
      <c r="E83" s="1919"/>
      <c r="F83" s="1919"/>
      <c r="G83" s="1920"/>
      <c r="H83" s="1920"/>
      <c r="I83" s="1919"/>
      <c r="J83" s="1919"/>
      <c r="K83" s="1920"/>
      <c r="L83" s="1920"/>
      <c r="M83" s="1920"/>
      <c r="N83" s="1920"/>
      <c r="O83" s="1919"/>
      <c r="P83" s="1919"/>
      <c r="Q83" s="1919"/>
      <c r="R83" s="1919"/>
      <c r="S83" s="1919"/>
      <c r="T83" s="1919"/>
      <c r="U83" s="1919"/>
      <c r="V83" s="1919"/>
      <c r="W83" s="1919"/>
      <c r="X83" s="1919"/>
      <c r="Y83" s="1919"/>
      <c r="Z83" s="1919"/>
    </row>
    <row r="84">
      <c r="A84" s="1919"/>
      <c r="B84" s="1919"/>
      <c r="C84" s="1920"/>
      <c r="D84" s="1920"/>
      <c r="E84" s="1919"/>
      <c r="F84" s="1919"/>
      <c r="G84" s="1920"/>
      <c r="H84" s="1920"/>
      <c r="I84" s="1919"/>
      <c r="J84" s="1919"/>
      <c r="K84" s="1920"/>
      <c r="L84" s="1920"/>
      <c r="M84" s="1920"/>
      <c r="N84" s="1920"/>
      <c r="O84" s="1919"/>
      <c r="P84" s="1919"/>
      <c r="Q84" s="1919"/>
      <c r="R84" s="1919"/>
      <c r="S84" s="1919"/>
      <c r="T84" s="1919"/>
      <c r="U84" s="1919"/>
      <c r="V84" s="1919"/>
      <c r="W84" s="1919"/>
      <c r="X84" s="1919"/>
      <c r="Y84" s="1919"/>
      <c r="Z84" s="1919"/>
    </row>
    <row r="85">
      <c r="A85" s="1919"/>
      <c r="B85" s="1919"/>
      <c r="C85" s="1920"/>
      <c r="D85" s="1920"/>
      <c r="E85" s="1919"/>
      <c r="F85" s="1919"/>
      <c r="G85" s="1920"/>
      <c r="H85" s="1920"/>
      <c r="I85" s="1919"/>
      <c r="J85" s="1919"/>
      <c r="K85" s="1920"/>
      <c r="L85" s="1920"/>
      <c r="M85" s="1920"/>
      <c r="N85" s="1920"/>
      <c r="O85" s="1919"/>
      <c r="P85" s="1919"/>
      <c r="Q85" s="1919"/>
      <c r="R85" s="1919"/>
      <c r="S85" s="1919"/>
      <c r="T85" s="1919"/>
      <c r="U85" s="1919"/>
      <c r="V85" s="1919"/>
      <c r="W85" s="1919"/>
      <c r="X85" s="1919"/>
      <c r="Y85" s="1919"/>
      <c r="Z85" s="1919"/>
    </row>
    <row r="86">
      <c r="A86" s="1919"/>
      <c r="B86" s="1919"/>
      <c r="C86" s="1920"/>
      <c r="D86" s="1920"/>
      <c r="E86" s="1919"/>
      <c r="F86" s="1919"/>
      <c r="G86" s="1920"/>
      <c r="H86" s="1920"/>
      <c r="I86" s="1919"/>
      <c r="J86" s="1919"/>
      <c r="K86" s="1920"/>
      <c r="L86" s="1920"/>
      <c r="M86" s="1920"/>
      <c r="N86" s="1920"/>
      <c r="O86" s="1919"/>
      <c r="P86" s="1919"/>
      <c r="Q86" s="1919"/>
      <c r="R86" s="1919"/>
      <c r="S86" s="1919"/>
      <c r="T86" s="1919"/>
      <c r="U86" s="1919"/>
      <c r="V86" s="1919"/>
      <c r="W86" s="1919"/>
      <c r="X86" s="1919"/>
      <c r="Y86" s="1919"/>
      <c r="Z86" s="1919"/>
    </row>
    <row r="87">
      <c r="A87" s="1919"/>
      <c r="B87" s="1919"/>
      <c r="C87" s="1920"/>
      <c r="D87" s="1920"/>
      <c r="E87" s="1919"/>
      <c r="F87" s="1919"/>
      <c r="G87" s="1920"/>
      <c r="H87" s="1920"/>
      <c r="I87" s="1919"/>
      <c r="J87" s="1919"/>
      <c r="K87" s="1920"/>
      <c r="L87" s="1920"/>
      <c r="M87" s="1920"/>
      <c r="N87" s="1920"/>
      <c r="O87" s="1919"/>
      <c r="P87" s="1919"/>
      <c r="Q87" s="1919"/>
      <c r="R87" s="1919"/>
      <c r="S87" s="1919"/>
      <c r="T87" s="1919"/>
      <c r="U87" s="1919"/>
      <c r="V87" s="1919"/>
      <c r="W87" s="1919"/>
      <c r="X87" s="1919"/>
      <c r="Y87" s="1919"/>
      <c r="Z87" s="1919"/>
    </row>
    <row r="88">
      <c r="A88" s="1919"/>
      <c r="B88" s="1919"/>
      <c r="C88" s="1920"/>
      <c r="D88" s="1920"/>
      <c r="E88" s="1919"/>
      <c r="F88" s="1919"/>
      <c r="G88" s="1920"/>
      <c r="H88" s="1920"/>
      <c r="I88" s="1919"/>
      <c r="J88" s="1919"/>
      <c r="K88" s="1920"/>
      <c r="L88" s="1920"/>
      <c r="M88" s="1920"/>
      <c r="N88" s="1920"/>
      <c r="O88" s="1919"/>
      <c r="P88" s="1919"/>
      <c r="Q88" s="1919"/>
      <c r="R88" s="1919"/>
      <c r="S88" s="1919"/>
      <c r="T88" s="1919"/>
      <c r="U88" s="1919"/>
      <c r="V88" s="1919"/>
      <c r="W88" s="1919"/>
      <c r="X88" s="1919"/>
      <c r="Y88" s="1919"/>
      <c r="Z88" s="1919"/>
    </row>
    <row r="89">
      <c r="A89" s="1919"/>
      <c r="B89" s="1919"/>
      <c r="C89" s="1920"/>
      <c r="D89" s="1920"/>
      <c r="E89" s="1919"/>
      <c r="F89" s="1919"/>
      <c r="G89" s="1920"/>
      <c r="H89" s="1920"/>
      <c r="I89" s="1919"/>
      <c r="J89" s="1919"/>
      <c r="K89" s="1920"/>
      <c r="L89" s="1920"/>
      <c r="M89" s="1920"/>
      <c r="N89" s="1920"/>
      <c r="O89" s="1919"/>
      <c r="P89" s="1919"/>
      <c r="Q89" s="1919"/>
      <c r="R89" s="1919"/>
      <c r="S89" s="1919"/>
      <c r="T89" s="1919"/>
      <c r="U89" s="1919"/>
      <c r="V89" s="1919"/>
      <c r="W89" s="1919"/>
      <c r="X89" s="1919"/>
      <c r="Y89" s="1919"/>
      <c r="Z89" s="1919"/>
    </row>
    <row r="90">
      <c r="A90" s="1919"/>
      <c r="B90" s="1919"/>
      <c r="C90" s="1920"/>
      <c r="D90" s="1920"/>
      <c r="E90" s="1919"/>
      <c r="F90" s="1919"/>
      <c r="G90" s="1920"/>
      <c r="H90" s="1920"/>
      <c r="I90" s="1919"/>
      <c r="J90" s="1919"/>
      <c r="K90" s="1920"/>
      <c r="L90" s="1920"/>
      <c r="M90" s="1920"/>
      <c r="N90" s="1920"/>
      <c r="O90" s="1919"/>
      <c r="P90" s="1919"/>
      <c r="Q90" s="1919"/>
      <c r="R90" s="1919"/>
      <c r="S90" s="1919"/>
      <c r="T90" s="1919"/>
      <c r="U90" s="1919"/>
      <c r="V90" s="1919"/>
      <c r="W90" s="1919"/>
      <c r="X90" s="1919"/>
      <c r="Y90" s="1919"/>
      <c r="Z90" s="1919"/>
    </row>
    <row r="91">
      <c r="A91" s="1919"/>
      <c r="B91" s="1919"/>
      <c r="C91" s="1920"/>
      <c r="D91" s="1920"/>
      <c r="E91" s="1919"/>
      <c r="F91" s="1919"/>
      <c r="G91" s="1920"/>
      <c r="H91" s="1920"/>
      <c r="I91" s="1919"/>
      <c r="J91" s="1919"/>
      <c r="K91" s="1920"/>
      <c r="L91" s="1920"/>
      <c r="M91" s="1920"/>
      <c r="N91" s="1920"/>
      <c r="O91" s="1919"/>
      <c r="P91" s="1919"/>
      <c r="Q91" s="1919"/>
      <c r="R91" s="1919"/>
      <c r="S91" s="1919"/>
      <c r="T91" s="1919"/>
      <c r="U91" s="1919"/>
      <c r="V91" s="1919"/>
      <c r="W91" s="1919"/>
      <c r="X91" s="1919"/>
      <c r="Y91" s="1919"/>
      <c r="Z91" s="1919"/>
    </row>
    <row r="92">
      <c r="A92" s="1919"/>
      <c r="B92" s="1919"/>
      <c r="C92" s="1920"/>
      <c r="D92" s="1920"/>
      <c r="E92" s="1919"/>
      <c r="F92" s="1919"/>
      <c r="G92" s="1920"/>
      <c r="H92" s="1920"/>
      <c r="I92" s="1919"/>
      <c r="J92" s="1919"/>
      <c r="K92" s="1920"/>
      <c r="L92" s="1920"/>
      <c r="M92" s="1920"/>
      <c r="N92" s="1920"/>
      <c r="O92" s="1919"/>
      <c r="P92" s="1919"/>
      <c r="Q92" s="1919"/>
      <c r="R92" s="1919"/>
      <c r="S92" s="1919"/>
      <c r="T92" s="1919"/>
      <c r="U92" s="1919"/>
      <c r="V92" s="1919"/>
      <c r="W92" s="1919"/>
      <c r="X92" s="1919"/>
      <c r="Y92" s="1919"/>
      <c r="Z92" s="1919"/>
    </row>
    <row r="93">
      <c r="A93" s="1919"/>
      <c r="B93" s="1919"/>
      <c r="C93" s="1920"/>
      <c r="D93" s="1920"/>
      <c r="E93" s="1919"/>
      <c r="F93" s="1919"/>
      <c r="G93" s="1920"/>
      <c r="H93" s="1920"/>
      <c r="I93" s="1919"/>
      <c r="J93" s="1919"/>
      <c r="K93" s="1920"/>
      <c r="L93" s="1920"/>
      <c r="M93" s="1920"/>
      <c r="N93" s="1920"/>
      <c r="O93" s="1919"/>
      <c r="P93" s="1919"/>
      <c r="Q93" s="1919"/>
      <c r="R93" s="1919"/>
      <c r="S93" s="1919"/>
      <c r="T93" s="1919"/>
      <c r="U93" s="1919"/>
      <c r="V93" s="1919"/>
      <c r="W93" s="1919"/>
      <c r="X93" s="1919"/>
      <c r="Y93" s="1919"/>
      <c r="Z93" s="1919"/>
    </row>
    <row r="94">
      <c r="A94" s="1919"/>
      <c r="B94" s="1919"/>
      <c r="C94" s="1920"/>
      <c r="D94" s="1920"/>
      <c r="E94" s="1919"/>
      <c r="F94" s="1919"/>
      <c r="G94" s="1920"/>
      <c r="H94" s="1920"/>
      <c r="I94" s="1919"/>
      <c r="J94" s="1919"/>
      <c r="K94" s="1920"/>
      <c r="L94" s="1920"/>
      <c r="M94" s="1920"/>
      <c r="N94" s="1920"/>
      <c r="O94" s="1919"/>
      <c r="P94" s="1919"/>
      <c r="Q94" s="1919"/>
      <c r="R94" s="1919"/>
      <c r="S94" s="1919"/>
      <c r="T94" s="1919"/>
      <c r="U94" s="1919"/>
      <c r="V94" s="1919"/>
      <c r="W94" s="1919"/>
      <c r="X94" s="1919"/>
      <c r="Y94" s="1919"/>
      <c r="Z94" s="1919"/>
    </row>
    <row r="95">
      <c r="A95" s="1919"/>
      <c r="B95" s="1919"/>
      <c r="C95" s="1920"/>
      <c r="D95" s="1920"/>
      <c r="E95" s="1919"/>
      <c r="F95" s="1919"/>
      <c r="G95" s="1920"/>
      <c r="H95" s="1920"/>
      <c r="I95" s="1919"/>
      <c r="J95" s="1919"/>
      <c r="K95" s="1920"/>
      <c r="L95" s="1920"/>
      <c r="M95" s="1920"/>
      <c r="N95" s="1920"/>
      <c r="O95" s="1919"/>
      <c r="P95" s="1919"/>
      <c r="Q95" s="1919"/>
      <c r="R95" s="1919"/>
      <c r="S95" s="1919"/>
      <c r="T95" s="1919"/>
      <c r="U95" s="1919"/>
      <c r="V95" s="1919"/>
      <c r="W95" s="1919"/>
      <c r="X95" s="1919"/>
      <c r="Y95" s="1919"/>
      <c r="Z95" s="1919"/>
    </row>
    <row r="96">
      <c r="A96" s="1919"/>
      <c r="B96" s="1919"/>
      <c r="C96" s="1920"/>
      <c r="D96" s="1920"/>
      <c r="E96" s="1919"/>
      <c r="F96" s="1919"/>
      <c r="G96" s="1920"/>
      <c r="H96" s="1920"/>
      <c r="I96" s="1919"/>
      <c r="J96" s="1919"/>
      <c r="K96" s="1920"/>
      <c r="L96" s="1920"/>
      <c r="M96" s="1920"/>
      <c r="N96" s="1920"/>
      <c r="O96" s="1919"/>
      <c r="P96" s="1919"/>
      <c r="Q96" s="1919"/>
      <c r="R96" s="1919"/>
      <c r="S96" s="1919"/>
      <c r="T96" s="1919"/>
      <c r="U96" s="1919"/>
      <c r="V96" s="1919"/>
      <c r="W96" s="1919"/>
      <c r="X96" s="1919"/>
      <c r="Y96" s="1919"/>
      <c r="Z96" s="1919"/>
    </row>
    <row r="97">
      <c r="A97" s="1919"/>
      <c r="B97" s="1919"/>
      <c r="C97" s="1920"/>
      <c r="D97" s="1920"/>
      <c r="E97" s="1919"/>
      <c r="F97" s="1919"/>
      <c r="G97" s="1920"/>
      <c r="H97" s="1920"/>
      <c r="I97" s="1919"/>
      <c r="J97" s="1919"/>
      <c r="K97" s="1920"/>
      <c r="L97" s="1920"/>
      <c r="M97" s="1920"/>
      <c r="N97" s="1920"/>
      <c r="O97" s="1919"/>
      <c r="P97" s="1919"/>
      <c r="Q97" s="1919"/>
      <c r="R97" s="1919"/>
      <c r="S97" s="1919"/>
      <c r="T97" s="1919"/>
      <c r="U97" s="1919"/>
      <c r="V97" s="1919"/>
      <c r="W97" s="1919"/>
      <c r="X97" s="1919"/>
      <c r="Y97" s="1919"/>
      <c r="Z97" s="1919"/>
    </row>
    <row r="98">
      <c r="A98" s="1919"/>
      <c r="B98" s="1919"/>
      <c r="C98" s="1920"/>
      <c r="D98" s="1920"/>
      <c r="E98" s="1919"/>
      <c r="F98" s="1919"/>
      <c r="G98" s="1920"/>
      <c r="H98" s="1920"/>
      <c r="I98" s="1919"/>
      <c r="J98" s="1919"/>
      <c r="K98" s="1920"/>
      <c r="L98" s="1920"/>
      <c r="M98" s="1920"/>
      <c r="N98" s="1920"/>
      <c r="O98" s="1919"/>
      <c r="P98" s="1919"/>
      <c r="Q98" s="1919"/>
      <c r="R98" s="1919"/>
      <c r="S98" s="1919"/>
      <c r="T98" s="1919"/>
      <c r="U98" s="1919"/>
      <c r="V98" s="1919"/>
      <c r="W98" s="1919"/>
      <c r="X98" s="1919"/>
      <c r="Y98" s="1919"/>
      <c r="Z98" s="1919"/>
    </row>
    <row r="99">
      <c r="A99" s="1919"/>
      <c r="B99" s="1919"/>
      <c r="C99" s="1920"/>
      <c r="D99" s="1920"/>
      <c r="E99" s="1919"/>
      <c r="F99" s="1919"/>
      <c r="G99" s="1920"/>
      <c r="H99" s="1920"/>
      <c r="I99" s="1919"/>
      <c r="J99" s="1919"/>
      <c r="K99" s="1920"/>
      <c r="L99" s="1920"/>
      <c r="M99" s="1920"/>
      <c r="N99" s="1920"/>
      <c r="O99" s="1919"/>
      <c r="P99" s="1919"/>
      <c r="Q99" s="1919"/>
      <c r="R99" s="1919"/>
      <c r="S99" s="1919"/>
      <c r="T99" s="1919"/>
      <c r="U99" s="1919"/>
      <c r="V99" s="1919"/>
      <c r="W99" s="1919"/>
      <c r="X99" s="1919"/>
      <c r="Y99" s="1919"/>
      <c r="Z99" s="1919"/>
    </row>
    <row r="100">
      <c r="A100" s="1919"/>
      <c r="B100" s="1919"/>
      <c r="C100" s="1920"/>
      <c r="D100" s="1920"/>
      <c r="E100" s="1919"/>
      <c r="F100" s="1919"/>
      <c r="G100" s="1920"/>
      <c r="H100" s="1920"/>
      <c r="I100" s="1919"/>
      <c r="J100" s="1919"/>
      <c r="K100" s="1920"/>
      <c r="L100" s="1920"/>
      <c r="M100" s="1920"/>
      <c r="N100" s="1920"/>
      <c r="O100" s="1919"/>
      <c r="P100" s="1919"/>
      <c r="Q100" s="1919"/>
      <c r="R100" s="1919"/>
      <c r="S100" s="1919"/>
      <c r="T100" s="1919"/>
      <c r="U100" s="1919"/>
      <c r="V100" s="1919"/>
      <c r="W100" s="1919"/>
      <c r="X100" s="1919"/>
      <c r="Y100" s="1919"/>
      <c r="Z100" s="1919"/>
    </row>
    <row r="101">
      <c r="A101" s="1919"/>
      <c r="B101" s="1919"/>
      <c r="C101" s="1920"/>
      <c r="D101" s="1920"/>
      <c r="E101" s="1919"/>
      <c r="F101" s="1919"/>
      <c r="G101" s="1920"/>
      <c r="H101" s="1920"/>
      <c r="I101" s="1919"/>
      <c r="J101" s="1919"/>
      <c r="K101" s="1920"/>
      <c r="L101" s="1920"/>
      <c r="M101" s="1920"/>
      <c r="N101" s="1920"/>
      <c r="O101" s="1919"/>
      <c r="P101" s="1919"/>
      <c r="Q101" s="1919"/>
      <c r="R101" s="1919"/>
      <c r="S101" s="1919"/>
      <c r="T101" s="1919"/>
      <c r="U101" s="1919"/>
      <c r="V101" s="1919"/>
      <c r="W101" s="1919"/>
      <c r="X101" s="1919"/>
      <c r="Y101" s="1919"/>
      <c r="Z101" s="1919"/>
    </row>
    <row r="102">
      <c r="A102" s="1919"/>
      <c r="B102" s="1919"/>
      <c r="C102" s="1920"/>
      <c r="D102" s="1920"/>
      <c r="E102" s="1919"/>
      <c r="F102" s="1919"/>
      <c r="G102" s="1920"/>
      <c r="H102" s="1920"/>
      <c r="I102" s="1919"/>
      <c r="J102" s="1919"/>
      <c r="K102" s="1920"/>
      <c r="L102" s="1920"/>
      <c r="M102" s="1920"/>
      <c r="N102" s="1920"/>
      <c r="O102" s="1919"/>
      <c r="P102" s="1919"/>
      <c r="Q102" s="1919"/>
      <c r="R102" s="1919"/>
      <c r="S102" s="1919"/>
      <c r="T102" s="1919"/>
      <c r="U102" s="1919"/>
      <c r="V102" s="1919"/>
      <c r="W102" s="1919"/>
      <c r="X102" s="1919"/>
      <c r="Y102" s="1919"/>
      <c r="Z102" s="1919"/>
    </row>
    <row r="103">
      <c r="A103" s="1919"/>
      <c r="B103" s="1919"/>
      <c r="C103" s="1920"/>
      <c r="D103" s="1920"/>
      <c r="E103" s="1919"/>
      <c r="F103" s="1919"/>
      <c r="G103" s="1920"/>
      <c r="H103" s="1920"/>
      <c r="I103" s="1919"/>
      <c r="J103" s="1919"/>
      <c r="K103" s="1920"/>
      <c r="L103" s="1920"/>
      <c r="M103" s="1920"/>
      <c r="N103" s="1920"/>
      <c r="O103" s="1919"/>
      <c r="P103" s="1919"/>
      <c r="Q103" s="1919"/>
      <c r="R103" s="1919"/>
      <c r="S103" s="1919"/>
      <c r="T103" s="1919"/>
      <c r="U103" s="1919"/>
      <c r="V103" s="1919"/>
      <c r="W103" s="1919"/>
      <c r="X103" s="1919"/>
      <c r="Y103" s="1919"/>
      <c r="Z103" s="1919"/>
    </row>
    <row r="104">
      <c r="A104" s="1919"/>
      <c r="B104" s="1919"/>
      <c r="C104" s="1920"/>
      <c r="D104" s="1920"/>
      <c r="E104" s="1919"/>
      <c r="F104" s="1919"/>
      <c r="G104" s="1920"/>
      <c r="H104" s="1920"/>
      <c r="I104" s="1919"/>
      <c r="J104" s="1919"/>
      <c r="K104" s="1920"/>
      <c r="L104" s="1920"/>
      <c r="M104" s="1920"/>
      <c r="N104" s="1920"/>
      <c r="O104" s="1919"/>
      <c r="P104" s="1919"/>
      <c r="Q104" s="1919"/>
      <c r="R104" s="1919"/>
      <c r="S104" s="1919"/>
      <c r="T104" s="1919"/>
      <c r="U104" s="1919"/>
      <c r="V104" s="1919"/>
      <c r="W104" s="1919"/>
      <c r="X104" s="1919"/>
      <c r="Y104" s="1919"/>
      <c r="Z104" s="1919"/>
    </row>
    <row r="105">
      <c r="A105" s="1919"/>
      <c r="B105" s="1919"/>
      <c r="C105" s="1920"/>
      <c r="D105" s="1920"/>
      <c r="E105" s="1919"/>
      <c r="F105" s="1919"/>
      <c r="G105" s="1920"/>
      <c r="H105" s="1920"/>
      <c r="I105" s="1919"/>
      <c r="J105" s="1919"/>
      <c r="K105" s="1920"/>
      <c r="L105" s="1920"/>
      <c r="M105" s="1920"/>
      <c r="N105" s="1920"/>
      <c r="O105" s="1919"/>
      <c r="P105" s="1919"/>
      <c r="Q105" s="1919"/>
      <c r="R105" s="1919"/>
      <c r="S105" s="1919"/>
      <c r="T105" s="1919"/>
      <c r="U105" s="1919"/>
      <c r="V105" s="1919"/>
      <c r="W105" s="1919"/>
      <c r="X105" s="1919"/>
      <c r="Y105" s="1919"/>
      <c r="Z105" s="1919"/>
    </row>
    <row r="106">
      <c r="A106" s="1919"/>
      <c r="B106" s="1919"/>
      <c r="C106" s="1920"/>
      <c r="D106" s="1920"/>
      <c r="E106" s="1919"/>
      <c r="F106" s="1919"/>
      <c r="G106" s="1920"/>
      <c r="H106" s="1920"/>
      <c r="I106" s="1919"/>
      <c r="J106" s="1919"/>
      <c r="K106" s="1920"/>
      <c r="L106" s="1920"/>
      <c r="M106" s="1920"/>
      <c r="N106" s="1920"/>
      <c r="O106" s="1919"/>
      <c r="P106" s="1919"/>
      <c r="Q106" s="1919"/>
      <c r="R106" s="1919"/>
      <c r="S106" s="1919"/>
      <c r="T106" s="1919"/>
      <c r="U106" s="1919"/>
      <c r="V106" s="1919"/>
      <c r="W106" s="1919"/>
      <c r="X106" s="1919"/>
      <c r="Y106" s="1919"/>
      <c r="Z106" s="1919"/>
    </row>
    <row r="107">
      <c r="A107" s="1919"/>
      <c r="B107" s="1919"/>
      <c r="C107" s="1920"/>
      <c r="D107" s="1920"/>
      <c r="E107" s="1919"/>
      <c r="F107" s="1919"/>
      <c r="G107" s="1920"/>
      <c r="H107" s="1920"/>
      <c r="I107" s="1919"/>
      <c r="J107" s="1919"/>
      <c r="K107" s="1920"/>
      <c r="L107" s="1920"/>
      <c r="M107" s="1920"/>
      <c r="N107" s="1920"/>
      <c r="O107" s="1919"/>
      <c r="P107" s="1919"/>
      <c r="Q107" s="1919"/>
      <c r="R107" s="1919"/>
      <c r="S107" s="1919"/>
      <c r="T107" s="1919"/>
      <c r="U107" s="1919"/>
      <c r="V107" s="1919"/>
      <c r="W107" s="1919"/>
      <c r="X107" s="1919"/>
      <c r="Y107" s="1919"/>
      <c r="Z107" s="1919"/>
    </row>
    <row r="108">
      <c r="A108" s="1919"/>
      <c r="B108" s="1919"/>
      <c r="C108" s="1920"/>
      <c r="D108" s="1920"/>
      <c r="E108" s="1919"/>
      <c r="F108" s="1919"/>
      <c r="G108" s="1920"/>
      <c r="H108" s="1920"/>
      <c r="I108" s="1919"/>
      <c r="J108" s="1919"/>
      <c r="K108" s="1920"/>
      <c r="L108" s="1920"/>
      <c r="M108" s="1920"/>
      <c r="N108" s="1920"/>
      <c r="O108" s="1919"/>
      <c r="P108" s="1919"/>
      <c r="Q108" s="1919"/>
      <c r="R108" s="1919"/>
      <c r="S108" s="1919"/>
      <c r="T108" s="1919"/>
      <c r="U108" s="1919"/>
      <c r="V108" s="1919"/>
      <c r="W108" s="1919"/>
      <c r="X108" s="1919"/>
      <c r="Y108" s="1919"/>
      <c r="Z108" s="1919"/>
    </row>
    <row r="109">
      <c r="A109" s="1919"/>
      <c r="B109" s="1919"/>
      <c r="C109" s="1920"/>
      <c r="D109" s="1920"/>
      <c r="E109" s="1919"/>
      <c r="F109" s="1919"/>
      <c r="G109" s="1920"/>
      <c r="H109" s="1920"/>
      <c r="I109" s="1919"/>
      <c r="J109" s="1919"/>
      <c r="K109" s="1920"/>
      <c r="L109" s="1920"/>
      <c r="M109" s="1920"/>
      <c r="N109" s="1920"/>
      <c r="O109" s="1919"/>
      <c r="P109" s="1919"/>
      <c r="Q109" s="1919"/>
      <c r="R109" s="1919"/>
      <c r="S109" s="1919"/>
      <c r="T109" s="1919"/>
      <c r="U109" s="1919"/>
      <c r="V109" s="1919"/>
      <c r="W109" s="1919"/>
      <c r="X109" s="1919"/>
      <c r="Y109" s="1919"/>
      <c r="Z109" s="1919"/>
    </row>
    <row r="110">
      <c r="A110" s="1919"/>
      <c r="B110" s="1919"/>
      <c r="C110" s="1920"/>
      <c r="D110" s="1920"/>
      <c r="E110" s="1919"/>
      <c r="F110" s="1919"/>
      <c r="G110" s="1920"/>
      <c r="H110" s="1920"/>
      <c r="I110" s="1919"/>
      <c r="J110" s="1919"/>
      <c r="K110" s="1920"/>
      <c r="L110" s="1920"/>
      <c r="M110" s="1920"/>
      <c r="N110" s="1920"/>
      <c r="O110" s="1919"/>
      <c r="P110" s="1919"/>
      <c r="Q110" s="1919"/>
      <c r="R110" s="1919"/>
      <c r="S110" s="1919"/>
      <c r="T110" s="1919"/>
      <c r="U110" s="1919"/>
      <c r="V110" s="1919"/>
      <c r="W110" s="1919"/>
      <c r="X110" s="1919"/>
      <c r="Y110" s="1919"/>
      <c r="Z110" s="1919"/>
    </row>
    <row r="111">
      <c r="A111" s="1919"/>
      <c r="B111" s="1919"/>
      <c r="C111" s="1920"/>
      <c r="D111" s="1920"/>
      <c r="E111" s="1919"/>
      <c r="F111" s="1919"/>
      <c r="G111" s="1920"/>
      <c r="H111" s="1920"/>
      <c r="I111" s="1919"/>
      <c r="J111" s="1919"/>
      <c r="K111" s="1920"/>
      <c r="L111" s="1920"/>
      <c r="M111" s="1920"/>
      <c r="N111" s="1920"/>
      <c r="O111" s="1919"/>
      <c r="P111" s="1919"/>
      <c r="Q111" s="1919"/>
      <c r="R111" s="1919"/>
      <c r="S111" s="1919"/>
      <c r="T111" s="1919"/>
      <c r="U111" s="1919"/>
      <c r="V111" s="1919"/>
      <c r="W111" s="1919"/>
      <c r="X111" s="1919"/>
      <c r="Y111" s="1919"/>
      <c r="Z111" s="1919"/>
    </row>
    <row r="112">
      <c r="A112" s="1919"/>
      <c r="B112" s="1919"/>
      <c r="C112" s="1920"/>
      <c r="D112" s="1920"/>
      <c r="E112" s="1919"/>
      <c r="F112" s="1919"/>
      <c r="G112" s="1920"/>
      <c r="H112" s="1920"/>
      <c r="I112" s="1919"/>
      <c r="J112" s="1919"/>
      <c r="K112" s="1920"/>
      <c r="L112" s="1920"/>
      <c r="M112" s="1920"/>
      <c r="N112" s="1920"/>
      <c r="O112" s="1919"/>
      <c r="P112" s="1919"/>
      <c r="Q112" s="1919"/>
      <c r="R112" s="1919"/>
      <c r="S112" s="1919"/>
      <c r="T112" s="1919"/>
      <c r="U112" s="1919"/>
      <c r="V112" s="1919"/>
      <c r="W112" s="1919"/>
      <c r="X112" s="1919"/>
      <c r="Y112" s="1919"/>
      <c r="Z112" s="1919"/>
    </row>
    <row r="113">
      <c r="A113" s="1919"/>
      <c r="B113" s="1919"/>
      <c r="C113" s="1920"/>
      <c r="D113" s="1920"/>
      <c r="E113" s="1919"/>
      <c r="F113" s="1919"/>
      <c r="G113" s="1920"/>
      <c r="H113" s="1920"/>
      <c r="I113" s="1919"/>
      <c r="J113" s="1919"/>
      <c r="K113" s="1920"/>
      <c r="L113" s="1920"/>
      <c r="M113" s="1920"/>
      <c r="N113" s="1920"/>
      <c r="O113" s="1919"/>
      <c r="P113" s="1919"/>
      <c r="Q113" s="1919"/>
      <c r="R113" s="1919"/>
      <c r="S113" s="1919"/>
      <c r="T113" s="1919"/>
      <c r="U113" s="1919"/>
      <c r="V113" s="1919"/>
      <c r="W113" s="1919"/>
      <c r="X113" s="1919"/>
      <c r="Y113" s="1919"/>
      <c r="Z113" s="1919"/>
    </row>
    <row r="114">
      <c r="A114" s="1919"/>
      <c r="B114" s="1919"/>
      <c r="C114" s="1920"/>
      <c r="D114" s="1920"/>
      <c r="E114" s="1919"/>
      <c r="F114" s="1919"/>
      <c r="G114" s="1920"/>
      <c r="H114" s="1920"/>
      <c r="I114" s="1919"/>
      <c r="J114" s="1919"/>
      <c r="K114" s="1920"/>
      <c r="L114" s="1920"/>
      <c r="M114" s="1920"/>
      <c r="N114" s="1920"/>
      <c r="O114" s="1919"/>
      <c r="P114" s="1919"/>
      <c r="Q114" s="1919"/>
      <c r="R114" s="1919"/>
      <c r="S114" s="1919"/>
      <c r="T114" s="1919"/>
      <c r="U114" s="1919"/>
      <c r="V114" s="1919"/>
      <c r="W114" s="1919"/>
      <c r="X114" s="1919"/>
      <c r="Y114" s="1919"/>
      <c r="Z114" s="1919"/>
    </row>
    <row r="115">
      <c r="A115" s="1919"/>
      <c r="B115" s="1919"/>
      <c r="C115" s="1920"/>
      <c r="D115" s="1920"/>
      <c r="E115" s="1919"/>
      <c r="F115" s="1919"/>
      <c r="G115" s="1920"/>
      <c r="H115" s="1920"/>
      <c r="I115" s="1919"/>
      <c r="J115" s="1919"/>
      <c r="K115" s="1920"/>
      <c r="L115" s="1920"/>
      <c r="M115" s="1920"/>
      <c r="N115" s="1920"/>
      <c r="O115" s="1919"/>
      <c r="P115" s="1919"/>
      <c r="Q115" s="1919"/>
      <c r="R115" s="1919"/>
      <c r="S115" s="1919"/>
      <c r="T115" s="1919"/>
      <c r="U115" s="1919"/>
      <c r="V115" s="1919"/>
      <c r="W115" s="1919"/>
      <c r="X115" s="1919"/>
      <c r="Y115" s="1919"/>
      <c r="Z115" s="1919"/>
    </row>
    <row r="116">
      <c r="A116" s="1919"/>
      <c r="B116" s="1919"/>
      <c r="C116" s="1920"/>
      <c r="D116" s="1920"/>
      <c r="E116" s="1919"/>
      <c r="F116" s="1919"/>
      <c r="G116" s="1920"/>
      <c r="H116" s="1920"/>
      <c r="I116" s="1919"/>
      <c r="J116" s="1919"/>
      <c r="K116" s="1920"/>
      <c r="L116" s="1920"/>
      <c r="M116" s="1920"/>
      <c r="N116" s="1920"/>
      <c r="O116" s="1919"/>
      <c r="P116" s="1919"/>
      <c r="Q116" s="1919"/>
      <c r="R116" s="1919"/>
      <c r="S116" s="1919"/>
      <c r="T116" s="1919"/>
      <c r="U116" s="1919"/>
      <c r="V116" s="1919"/>
      <c r="W116" s="1919"/>
      <c r="X116" s="1919"/>
      <c r="Y116" s="1919"/>
      <c r="Z116" s="1919"/>
    </row>
    <row r="117">
      <c r="A117" s="1919"/>
      <c r="B117" s="1919"/>
      <c r="C117" s="1920"/>
      <c r="D117" s="1920"/>
      <c r="E117" s="1919"/>
      <c r="F117" s="1919"/>
      <c r="G117" s="1920"/>
      <c r="H117" s="1920"/>
      <c r="I117" s="1919"/>
      <c r="J117" s="1919"/>
      <c r="K117" s="1920"/>
      <c r="L117" s="1920"/>
      <c r="M117" s="1920"/>
      <c r="N117" s="1920"/>
      <c r="O117" s="1919"/>
      <c r="P117" s="1919"/>
      <c r="Q117" s="1919"/>
      <c r="R117" s="1919"/>
      <c r="S117" s="1919"/>
      <c r="T117" s="1919"/>
      <c r="U117" s="1919"/>
      <c r="V117" s="1919"/>
      <c r="W117" s="1919"/>
      <c r="X117" s="1919"/>
      <c r="Y117" s="1919"/>
      <c r="Z117" s="1919"/>
    </row>
    <row r="118">
      <c r="A118" s="1919"/>
      <c r="B118" s="1919"/>
      <c r="C118" s="1920"/>
      <c r="D118" s="1920"/>
      <c r="E118" s="1919"/>
      <c r="F118" s="1919"/>
      <c r="G118" s="1920"/>
      <c r="H118" s="1920"/>
      <c r="I118" s="1919"/>
      <c r="J118" s="1919"/>
      <c r="K118" s="1920"/>
      <c r="L118" s="1920"/>
      <c r="M118" s="1920"/>
      <c r="N118" s="1920"/>
      <c r="O118" s="1919"/>
      <c r="P118" s="1919"/>
      <c r="Q118" s="1919"/>
      <c r="R118" s="1919"/>
      <c r="S118" s="1919"/>
      <c r="T118" s="1919"/>
      <c r="U118" s="1919"/>
      <c r="V118" s="1919"/>
      <c r="W118" s="1919"/>
      <c r="X118" s="1919"/>
      <c r="Y118" s="1919"/>
      <c r="Z118" s="1919"/>
    </row>
    <row r="119">
      <c r="A119" s="1919"/>
      <c r="B119" s="1919"/>
      <c r="C119" s="1920"/>
      <c r="D119" s="1920"/>
      <c r="E119" s="1919"/>
      <c r="F119" s="1919"/>
      <c r="G119" s="1920"/>
      <c r="H119" s="1920"/>
      <c r="I119" s="1919"/>
      <c r="J119" s="1919"/>
      <c r="K119" s="1920"/>
      <c r="L119" s="1920"/>
      <c r="M119" s="1920"/>
      <c r="N119" s="1920"/>
      <c r="O119" s="1919"/>
      <c r="P119" s="1919"/>
      <c r="Q119" s="1919"/>
      <c r="R119" s="1919"/>
      <c r="S119" s="1919"/>
      <c r="T119" s="1919"/>
      <c r="U119" s="1919"/>
      <c r="V119" s="1919"/>
      <c r="W119" s="1919"/>
      <c r="X119" s="1919"/>
      <c r="Y119" s="1919"/>
      <c r="Z119" s="1919"/>
    </row>
    <row r="120">
      <c r="A120" s="1919"/>
      <c r="B120" s="1919"/>
      <c r="C120" s="1920"/>
      <c r="D120" s="1920"/>
      <c r="E120" s="1919"/>
      <c r="F120" s="1919"/>
      <c r="G120" s="1920"/>
      <c r="H120" s="1920"/>
      <c r="I120" s="1919"/>
      <c r="J120" s="1919"/>
      <c r="K120" s="1920"/>
      <c r="L120" s="1920"/>
      <c r="M120" s="1920"/>
      <c r="N120" s="1920"/>
      <c r="O120" s="1919"/>
      <c r="P120" s="1919"/>
      <c r="Q120" s="1919"/>
      <c r="R120" s="1919"/>
      <c r="S120" s="1919"/>
      <c r="T120" s="1919"/>
      <c r="U120" s="1919"/>
      <c r="V120" s="1919"/>
      <c r="W120" s="1919"/>
      <c r="X120" s="1919"/>
      <c r="Y120" s="1919"/>
      <c r="Z120" s="1919"/>
    </row>
    <row r="121">
      <c r="A121" s="1919"/>
      <c r="B121" s="1919"/>
      <c r="C121" s="1920"/>
      <c r="D121" s="1920"/>
      <c r="E121" s="1919"/>
      <c r="F121" s="1919"/>
      <c r="G121" s="1920"/>
      <c r="H121" s="1920"/>
      <c r="I121" s="1919"/>
      <c r="J121" s="1919"/>
      <c r="K121" s="1920"/>
      <c r="L121" s="1920"/>
      <c r="M121" s="1920"/>
      <c r="N121" s="1920"/>
      <c r="O121" s="1919"/>
      <c r="P121" s="1919"/>
      <c r="Q121" s="1919"/>
      <c r="R121" s="1919"/>
      <c r="S121" s="1919"/>
      <c r="T121" s="1919"/>
      <c r="U121" s="1919"/>
      <c r="V121" s="1919"/>
      <c r="W121" s="1919"/>
      <c r="X121" s="1919"/>
      <c r="Y121" s="1919"/>
      <c r="Z121" s="1919"/>
    </row>
    <row r="122">
      <c r="A122" s="1919"/>
      <c r="B122" s="1919"/>
      <c r="C122" s="1920"/>
      <c r="D122" s="1920"/>
      <c r="E122" s="1919"/>
      <c r="F122" s="1919"/>
      <c r="G122" s="1920"/>
      <c r="H122" s="1920"/>
      <c r="I122" s="1919"/>
      <c r="J122" s="1919"/>
      <c r="K122" s="1920"/>
      <c r="L122" s="1920"/>
      <c r="M122" s="1920"/>
      <c r="N122" s="1920"/>
      <c r="O122" s="1919"/>
      <c r="P122" s="1919"/>
      <c r="Q122" s="1919"/>
      <c r="R122" s="1919"/>
      <c r="S122" s="1919"/>
      <c r="T122" s="1919"/>
      <c r="U122" s="1919"/>
      <c r="V122" s="1919"/>
      <c r="W122" s="1919"/>
      <c r="X122" s="1919"/>
      <c r="Y122" s="1919"/>
      <c r="Z122" s="1919"/>
    </row>
    <row r="123">
      <c r="A123" s="1919"/>
      <c r="B123" s="1919"/>
      <c r="C123" s="1920"/>
      <c r="D123" s="1920"/>
      <c r="E123" s="1919"/>
      <c r="F123" s="1919"/>
      <c r="G123" s="1920"/>
      <c r="H123" s="1920"/>
      <c r="I123" s="1919"/>
      <c r="J123" s="1919"/>
      <c r="K123" s="1920"/>
      <c r="L123" s="1920"/>
      <c r="M123" s="1920"/>
      <c r="N123" s="1920"/>
      <c r="O123" s="1919"/>
      <c r="P123" s="1919"/>
      <c r="Q123" s="1919"/>
      <c r="R123" s="1919"/>
      <c r="S123" s="1919"/>
      <c r="T123" s="1919"/>
      <c r="U123" s="1919"/>
      <c r="V123" s="1919"/>
      <c r="W123" s="1919"/>
      <c r="X123" s="1919"/>
      <c r="Y123" s="1919"/>
      <c r="Z123" s="1919"/>
    </row>
    <row r="124">
      <c r="A124" s="1919"/>
      <c r="B124" s="1919"/>
      <c r="C124" s="1920"/>
      <c r="D124" s="1920"/>
      <c r="E124" s="1919"/>
      <c r="F124" s="1919"/>
      <c r="G124" s="1920"/>
      <c r="H124" s="1920"/>
      <c r="I124" s="1919"/>
      <c r="J124" s="1919"/>
      <c r="K124" s="1920"/>
      <c r="L124" s="1920"/>
      <c r="M124" s="1920"/>
      <c r="N124" s="1920"/>
      <c r="O124" s="1919"/>
      <c r="P124" s="1919"/>
      <c r="Q124" s="1919"/>
      <c r="R124" s="1919"/>
      <c r="S124" s="1919"/>
      <c r="T124" s="1919"/>
      <c r="U124" s="1919"/>
      <c r="V124" s="1919"/>
      <c r="W124" s="1919"/>
      <c r="X124" s="1919"/>
      <c r="Y124" s="1919"/>
      <c r="Z124" s="1919"/>
    </row>
    <row r="125">
      <c r="A125" s="1919"/>
      <c r="B125" s="1919"/>
      <c r="C125" s="1920"/>
      <c r="D125" s="1920"/>
      <c r="E125" s="1919"/>
      <c r="F125" s="1919"/>
      <c r="G125" s="1920"/>
      <c r="H125" s="1920"/>
      <c r="I125" s="1919"/>
      <c r="J125" s="1919"/>
      <c r="K125" s="1920"/>
      <c r="L125" s="1920"/>
      <c r="M125" s="1920"/>
      <c r="N125" s="1920"/>
      <c r="O125" s="1919"/>
      <c r="P125" s="1919"/>
      <c r="Q125" s="1919"/>
      <c r="R125" s="1919"/>
      <c r="S125" s="1919"/>
      <c r="T125" s="1919"/>
      <c r="U125" s="1919"/>
      <c r="V125" s="1919"/>
      <c r="W125" s="1919"/>
      <c r="X125" s="1919"/>
      <c r="Y125" s="1919"/>
      <c r="Z125" s="1919"/>
    </row>
    <row r="126">
      <c r="A126" s="1919"/>
      <c r="B126" s="1919"/>
      <c r="C126" s="1920"/>
      <c r="D126" s="1920"/>
      <c r="E126" s="1919"/>
      <c r="F126" s="1919"/>
      <c r="G126" s="1920"/>
      <c r="H126" s="1920"/>
      <c r="I126" s="1919"/>
      <c r="J126" s="1919"/>
      <c r="K126" s="1920"/>
      <c r="L126" s="1920"/>
      <c r="M126" s="1920"/>
      <c r="N126" s="1920"/>
      <c r="O126" s="1919"/>
      <c r="P126" s="1919"/>
      <c r="Q126" s="1919"/>
      <c r="R126" s="1919"/>
      <c r="S126" s="1919"/>
      <c r="T126" s="1919"/>
      <c r="U126" s="1919"/>
      <c r="V126" s="1919"/>
      <c r="W126" s="1919"/>
      <c r="X126" s="1919"/>
      <c r="Y126" s="1919"/>
      <c r="Z126" s="1919"/>
    </row>
    <row r="127">
      <c r="A127" s="1919"/>
      <c r="B127" s="1919"/>
      <c r="C127" s="1920"/>
      <c r="D127" s="1920"/>
      <c r="E127" s="1919"/>
      <c r="F127" s="1919"/>
      <c r="G127" s="1920"/>
      <c r="H127" s="1920"/>
      <c r="I127" s="1919"/>
      <c r="J127" s="1919"/>
      <c r="K127" s="1920"/>
      <c r="L127" s="1920"/>
      <c r="M127" s="1920"/>
      <c r="N127" s="1920"/>
      <c r="O127" s="1919"/>
      <c r="P127" s="1919"/>
      <c r="Q127" s="1919"/>
      <c r="R127" s="1919"/>
      <c r="S127" s="1919"/>
      <c r="T127" s="1919"/>
      <c r="U127" s="1919"/>
      <c r="V127" s="1919"/>
      <c r="W127" s="1919"/>
      <c r="X127" s="1919"/>
      <c r="Y127" s="1919"/>
      <c r="Z127" s="1919"/>
    </row>
    <row r="128">
      <c r="A128" s="1919"/>
      <c r="B128" s="1919"/>
      <c r="C128" s="1920"/>
      <c r="D128" s="1920"/>
      <c r="E128" s="1919"/>
      <c r="F128" s="1919"/>
      <c r="G128" s="1920"/>
      <c r="H128" s="1920"/>
      <c r="I128" s="1919"/>
      <c r="J128" s="1919"/>
      <c r="K128" s="1920"/>
      <c r="L128" s="1920"/>
      <c r="M128" s="1920"/>
      <c r="N128" s="1920"/>
      <c r="O128" s="1919"/>
      <c r="P128" s="1919"/>
      <c r="Q128" s="1919"/>
      <c r="R128" s="1919"/>
      <c r="S128" s="1919"/>
      <c r="T128" s="1919"/>
      <c r="U128" s="1919"/>
      <c r="V128" s="1919"/>
      <c r="W128" s="1919"/>
      <c r="X128" s="1919"/>
      <c r="Y128" s="1919"/>
      <c r="Z128" s="1919"/>
    </row>
    <row r="129">
      <c r="A129" s="1919"/>
      <c r="B129" s="1919"/>
      <c r="C129" s="1920"/>
      <c r="D129" s="1920"/>
      <c r="E129" s="1919"/>
      <c r="F129" s="1919"/>
      <c r="G129" s="1920"/>
      <c r="H129" s="1920"/>
      <c r="I129" s="1919"/>
      <c r="J129" s="1919"/>
      <c r="K129" s="1920"/>
      <c r="L129" s="1920"/>
      <c r="M129" s="1920"/>
      <c r="N129" s="1920"/>
      <c r="O129" s="1919"/>
      <c r="P129" s="1919"/>
      <c r="Q129" s="1919"/>
      <c r="R129" s="1919"/>
      <c r="S129" s="1919"/>
      <c r="T129" s="1919"/>
      <c r="U129" s="1919"/>
      <c r="V129" s="1919"/>
      <c r="W129" s="1919"/>
      <c r="X129" s="1919"/>
      <c r="Y129" s="1919"/>
      <c r="Z129" s="1919"/>
    </row>
    <row r="130">
      <c r="A130" s="1919"/>
      <c r="B130" s="1919"/>
      <c r="C130" s="1920"/>
      <c r="D130" s="1920"/>
      <c r="E130" s="1919"/>
      <c r="F130" s="1919"/>
      <c r="G130" s="1920"/>
      <c r="H130" s="1920"/>
      <c r="I130" s="1919"/>
      <c r="J130" s="1919"/>
      <c r="K130" s="1920"/>
      <c r="L130" s="1920"/>
      <c r="M130" s="1920"/>
      <c r="N130" s="1920"/>
      <c r="O130" s="1919"/>
      <c r="P130" s="1919"/>
      <c r="Q130" s="1919"/>
      <c r="R130" s="1919"/>
      <c r="S130" s="1919"/>
      <c r="T130" s="1919"/>
      <c r="U130" s="1919"/>
      <c r="V130" s="1919"/>
      <c r="W130" s="1919"/>
      <c r="X130" s="1919"/>
      <c r="Y130" s="1919"/>
      <c r="Z130" s="1919"/>
    </row>
    <row r="131">
      <c r="A131" s="1919"/>
      <c r="B131" s="1919"/>
      <c r="C131" s="1920"/>
      <c r="D131" s="1920"/>
      <c r="E131" s="1919"/>
      <c r="F131" s="1919"/>
      <c r="G131" s="1920"/>
      <c r="H131" s="1920"/>
      <c r="I131" s="1919"/>
      <c r="J131" s="1919"/>
      <c r="K131" s="1920"/>
      <c r="L131" s="1920"/>
      <c r="M131" s="1920"/>
      <c r="N131" s="1920"/>
      <c r="O131" s="1919"/>
      <c r="P131" s="1919"/>
      <c r="Q131" s="1919"/>
      <c r="R131" s="1919"/>
      <c r="S131" s="1919"/>
      <c r="T131" s="1919"/>
      <c r="U131" s="1919"/>
      <c r="V131" s="1919"/>
      <c r="W131" s="1919"/>
      <c r="X131" s="1919"/>
      <c r="Y131" s="1919"/>
      <c r="Z131" s="1919"/>
    </row>
    <row r="132">
      <c r="A132" s="1919"/>
      <c r="B132" s="1919"/>
      <c r="C132" s="1920"/>
      <c r="D132" s="1920"/>
      <c r="E132" s="1919"/>
      <c r="F132" s="1919"/>
      <c r="G132" s="1920"/>
      <c r="H132" s="1920"/>
      <c r="I132" s="1919"/>
      <c r="J132" s="1919"/>
      <c r="K132" s="1920"/>
      <c r="L132" s="1920"/>
      <c r="M132" s="1920"/>
      <c r="N132" s="1920"/>
      <c r="O132" s="1919"/>
      <c r="P132" s="1919"/>
      <c r="Q132" s="1919"/>
      <c r="R132" s="1919"/>
      <c r="S132" s="1919"/>
      <c r="T132" s="1919"/>
      <c r="U132" s="1919"/>
      <c r="V132" s="1919"/>
      <c r="W132" s="1919"/>
      <c r="X132" s="1919"/>
      <c r="Y132" s="1919"/>
      <c r="Z132" s="1919"/>
    </row>
    <row r="133">
      <c r="A133" s="1919"/>
      <c r="B133" s="1919"/>
      <c r="C133" s="1920"/>
      <c r="D133" s="1920"/>
      <c r="E133" s="1919"/>
      <c r="F133" s="1919"/>
      <c r="G133" s="1920"/>
      <c r="H133" s="1920"/>
      <c r="I133" s="1919"/>
      <c r="J133" s="1919"/>
      <c r="K133" s="1920"/>
      <c r="L133" s="1920"/>
      <c r="M133" s="1920"/>
      <c r="N133" s="1920"/>
      <c r="O133" s="1919"/>
      <c r="P133" s="1919"/>
      <c r="Q133" s="1919"/>
      <c r="R133" s="1919"/>
      <c r="S133" s="1919"/>
      <c r="T133" s="1919"/>
      <c r="U133" s="1919"/>
      <c r="V133" s="1919"/>
      <c r="W133" s="1919"/>
      <c r="X133" s="1919"/>
      <c r="Y133" s="1919"/>
      <c r="Z133" s="1919"/>
    </row>
    <row r="134">
      <c r="A134" s="1919"/>
      <c r="B134" s="1919"/>
      <c r="C134" s="1920"/>
      <c r="D134" s="1920"/>
      <c r="E134" s="1919"/>
      <c r="F134" s="1919"/>
      <c r="G134" s="1920"/>
      <c r="H134" s="1920"/>
      <c r="I134" s="1919"/>
      <c r="J134" s="1919"/>
      <c r="K134" s="1920"/>
      <c r="L134" s="1920"/>
      <c r="M134" s="1920"/>
      <c r="N134" s="1920"/>
      <c r="O134" s="1919"/>
      <c r="P134" s="1919"/>
      <c r="Q134" s="1919"/>
      <c r="R134" s="1919"/>
      <c r="S134" s="1919"/>
      <c r="T134" s="1919"/>
      <c r="U134" s="1919"/>
      <c r="V134" s="1919"/>
      <c r="W134" s="1919"/>
      <c r="X134" s="1919"/>
      <c r="Y134" s="1919"/>
      <c r="Z134" s="1919"/>
    </row>
    <row r="135">
      <c r="A135" s="1919"/>
      <c r="B135" s="1919"/>
      <c r="C135" s="1920"/>
      <c r="D135" s="1920"/>
      <c r="E135" s="1919"/>
      <c r="F135" s="1919"/>
      <c r="G135" s="1920"/>
      <c r="H135" s="1920"/>
      <c r="I135" s="1919"/>
      <c r="J135" s="1919"/>
      <c r="K135" s="1920"/>
      <c r="L135" s="1920"/>
      <c r="M135" s="1920"/>
      <c r="N135" s="1920"/>
      <c r="O135" s="1919"/>
      <c r="P135" s="1919"/>
      <c r="Q135" s="1919"/>
      <c r="R135" s="1919"/>
      <c r="S135" s="1919"/>
      <c r="T135" s="1919"/>
      <c r="U135" s="1919"/>
      <c r="V135" s="1919"/>
      <c r="W135" s="1919"/>
      <c r="X135" s="1919"/>
      <c r="Y135" s="1919"/>
      <c r="Z135" s="1919"/>
    </row>
    <row r="136">
      <c r="A136" s="1919"/>
      <c r="B136" s="1919"/>
      <c r="C136" s="1920"/>
      <c r="D136" s="1920"/>
      <c r="E136" s="1919"/>
      <c r="F136" s="1919"/>
      <c r="G136" s="1920"/>
      <c r="H136" s="1920"/>
      <c r="I136" s="1919"/>
      <c r="J136" s="1919"/>
      <c r="K136" s="1920"/>
      <c r="L136" s="1920"/>
      <c r="M136" s="1920"/>
      <c r="N136" s="1920"/>
      <c r="O136" s="1919"/>
      <c r="P136" s="1919"/>
      <c r="Q136" s="1919"/>
      <c r="R136" s="1919"/>
      <c r="S136" s="1919"/>
      <c r="T136" s="1919"/>
      <c r="U136" s="1919"/>
      <c r="V136" s="1919"/>
      <c r="W136" s="1919"/>
      <c r="X136" s="1919"/>
      <c r="Y136" s="1919"/>
      <c r="Z136" s="1919"/>
    </row>
    <row r="137">
      <c r="A137" s="1919"/>
      <c r="B137" s="1919"/>
      <c r="C137" s="1920"/>
      <c r="D137" s="1920"/>
      <c r="E137" s="1919"/>
      <c r="F137" s="1919"/>
      <c r="G137" s="1920"/>
      <c r="H137" s="1920"/>
      <c r="I137" s="1919"/>
      <c r="J137" s="1919"/>
      <c r="K137" s="1920"/>
      <c r="L137" s="1920"/>
      <c r="M137" s="1920"/>
      <c r="N137" s="1920"/>
      <c r="O137" s="1919"/>
      <c r="P137" s="1919"/>
      <c r="Q137" s="1919"/>
      <c r="R137" s="1919"/>
      <c r="S137" s="1919"/>
      <c r="T137" s="1919"/>
      <c r="U137" s="1919"/>
      <c r="V137" s="1919"/>
      <c r="W137" s="1919"/>
      <c r="X137" s="1919"/>
      <c r="Y137" s="1919"/>
      <c r="Z137" s="1919"/>
    </row>
    <row r="138">
      <c r="A138" s="1919"/>
      <c r="B138" s="1919"/>
      <c r="C138" s="1920"/>
      <c r="D138" s="1920"/>
      <c r="E138" s="1919"/>
      <c r="F138" s="1919"/>
      <c r="G138" s="1920"/>
      <c r="H138" s="1920"/>
      <c r="I138" s="1919"/>
      <c r="J138" s="1919"/>
      <c r="K138" s="1920"/>
      <c r="L138" s="1920"/>
      <c r="M138" s="1920"/>
      <c r="N138" s="1920"/>
      <c r="O138" s="1919"/>
      <c r="P138" s="1919"/>
      <c r="Q138" s="1919"/>
      <c r="R138" s="1919"/>
      <c r="S138" s="1919"/>
      <c r="T138" s="1919"/>
      <c r="U138" s="1919"/>
      <c r="V138" s="1919"/>
      <c r="W138" s="1919"/>
      <c r="X138" s="1919"/>
      <c r="Y138" s="1919"/>
      <c r="Z138" s="1919"/>
    </row>
    <row r="139">
      <c r="A139" s="1919"/>
      <c r="B139" s="1919"/>
      <c r="C139" s="1920"/>
      <c r="D139" s="1920"/>
      <c r="E139" s="1919"/>
      <c r="F139" s="1919"/>
      <c r="G139" s="1920"/>
      <c r="H139" s="1920"/>
      <c r="I139" s="1919"/>
      <c r="J139" s="1919"/>
      <c r="K139" s="1920"/>
      <c r="L139" s="1920"/>
      <c r="M139" s="1920"/>
      <c r="N139" s="1920"/>
      <c r="O139" s="1919"/>
      <c r="P139" s="1919"/>
      <c r="Q139" s="1919"/>
      <c r="R139" s="1919"/>
      <c r="S139" s="1919"/>
      <c r="T139" s="1919"/>
      <c r="U139" s="1919"/>
      <c r="V139" s="1919"/>
      <c r="W139" s="1919"/>
      <c r="X139" s="1919"/>
      <c r="Y139" s="1919"/>
      <c r="Z139" s="1919"/>
    </row>
    <row r="140">
      <c r="A140" s="1919"/>
      <c r="B140" s="1919"/>
      <c r="C140" s="1920"/>
      <c r="D140" s="1920"/>
      <c r="E140" s="1919"/>
      <c r="F140" s="1919"/>
      <c r="G140" s="1920"/>
      <c r="H140" s="1920"/>
      <c r="I140" s="1919"/>
      <c r="J140" s="1919"/>
      <c r="K140" s="1920"/>
      <c r="L140" s="1920"/>
      <c r="M140" s="1920"/>
      <c r="N140" s="1920"/>
      <c r="O140" s="1919"/>
      <c r="P140" s="1919"/>
      <c r="Q140" s="1919"/>
      <c r="R140" s="1919"/>
      <c r="S140" s="1919"/>
      <c r="T140" s="1919"/>
      <c r="U140" s="1919"/>
      <c r="V140" s="1919"/>
      <c r="W140" s="1919"/>
      <c r="X140" s="1919"/>
      <c r="Y140" s="1919"/>
      <c r="Z140" s="1919"/>
    </row>
    <row r="141">
      <c r="A141" s="1919"/>
      <c r="B141" s="1919"/>
      <c r="C141" s="1920"/>
      <c r="D141" s="1920"/>
      <c r="E141" s="1919"/>
      <c r="F141" s="1919"/>
      <c r="G141" s="1920"/>
      <c r="H141" s="1920"/>
      <c r="I141" s="1919"/>
      <c r="J141" s="1919"/>
      <c r="K141" s="1920"/>
      <c r="L141" s="1920"/>
      <c r="M141" s="1920"/>
      <c r="N141" s="1920"/>
      <c r="O141" s="1919"/>
      <c r="P141" s="1919"/>
      <c r="Q141" s="1919"/>
      <c r="R141" s="1919"/>
      <c r="S141" s="1919"/>
      <c r="T141" s="1919"/>
      <c r="U141" s="1919"/>
      <c r="V141" s="1919"/>
      <c r="W141" s="1919"/>
      <c r="X141" s="1919"/>
      <c r="Y141" s="1919"/>
      <c r="Z141" s="1919"/>
    </row>
    <row r="142">
      <c r="A142" s="1919"/>
      <c r="B142" s="1919"/>
      <c r="C142" s="1920"/>
      <c r="D142" s="1920"/>
      <c r="E142" s="1919"/>
      <c r="F142" s="1919"/>
      <c r="G142" s="1920"/>
      <c r="H142" s="1920"/>
      <c r="I142" s="1919"/>
      <c r="J142" s="1919"/>
      <c r="K142" s="1920"/>
      <c r="L142" s="1920"/>
      <c r="M142" s="1920"/>
      <c r="N142" s="1920"/>
      <c r="O142" s="1919"/>
      <c r="P142" s="1919"/>
      <c r="Q142" s="1919"/>
      <c r="R142" s="1919"/>
      <c r="S142" s="1919"/>
      <c r="T142" s="1919"/>
      <c r="U142" s="1919"/>
      <c r="V142" s="1919"/>
      <c r="W142" s="1919"/>
      <c r="X142" s="1919"/>
      <c r="Y142" s="1919"/>
      <c r="Z142" s="1919"/>
    </row>
    <row r="143">
      <c r="A143" s="1919"/>
      <c r="B143" s="1919"/>
      <c r="C143" s="1920"/>
      <c r="D143" s="1920"/>
      <c r="E143" s="1919"/>
      <c r="F143" s="1919"/>
      <c r="G143" s="1920"/>
      <c r="H143" s="1920"/>
      <c r="I143" s="1919"/>
      <c r="J143" s="1919"/>
      <c r="K143" s="1920"/>
      <c r="L143" s="1920"/>
      <c r="M143" s="1920"/>
      <c r="N143" s="1920"/>
      <c r="O143" s="1919"/>
      <c r="P143" s="1919"/>
      <c r="Q143" s="1919"/>
      <c r="R143" s="1919"/>
      <c r="S143" s="1919"/>
      <c r="T143" s="1919"/>
      <c r="U143" s="1919"/>
      <c r="V143" s="1919"/>
      <c r="W143" s="1919"/>
      <c r="X143" s="1919"/>
      <c r="Y143" s="1919"/>
      <c r="Z143" s="1919"/>
    </row>
    <row r="144">
      <c r="A144" s="1919"/>
      <c r="B144" s="1919"/>
      <c r="C144" s="1920"/>
      <c r="D144" s="1920"/>
      <c r="E144" s="1919"/>
      <c r="F144" s="1919"/>
      <c r="G144" s="1920"/>
      <c r="H144" s="1920"/>
      <c r="I144" s="1919"/>
      <c r="J144" s="1919"/>
      <c r="K144" s="1920"/>
      <c r="L144" s="1920"/>
      <c r="M144" s="1920"/>
      <c r="N144" s="1920"/>
      <c r="O144" s="1919"/>
      <c r="P144" s="1919"/>
      <c r="Q144" s="1919"/>
      <c r="R144" s="1919"/>
      <c r="S144" s="1919"/>
      <c r="T144" s="1919"/>
      <c r="U144" s="1919"/>
      <c r="V144" s="1919"/>
      <c r="W144" s="1919"/>
      <c r="X144" s="1919"/>
      <c r="Y144" s="1919"/>
      <c r="Z144" s="1919"/>
    </row>
    <row r="145">
      <c r="A145" s="1919"/>
      <c r="B145" s="1919"/>
      <c r="C145" s="1920"/>
      <c r="D145" s="1920"/>
      <c r="E145" s="1919"/>
      <c r="F145" s="1919"/>
      <c r="G145" s="1920"/>
      <c r="H145" s="1920"/>
      <c r="I145" s="1919"/>
      <c r="J145" s="1919"/>
      <c r="K145" s="1920"/>
      <c r="L145" s="1920"/>
      <c r="M145" s="1920"/>
      <c r="N145" s="1920"/>
      <c r="O145" s="1919"/>
      <c r="P145" s="1919"/>
      <c r="Q145" s="1919"/>
      <c r="R145" s="1919"/>
      <c r="S145" s="1919"/>
      <c r="T145" s="1919"/>
      <c r="U145" s="1919"/>
      <c r="V145" s="1919"/>
      <c r="W145" s="1919"/>
      <c r="X145" s="1919"/>
      <c r="Y145" s="1919"/>
      <c r="Z145" s="1919"/>
    </row>
    <row r="146">
      <c r="A146" s="1919"/>
      <c r="B146" s="1919"/>
      <c r="C146" s="1920"/>
      <c r="D146" s="1920"/>
      <c r="E146" s="1919"/>
      <c r="F146" s="1919"/>
      <c r="G146" s="1920"/>
      <c r="H146" s="1920"/>
      <c r="I146" s="1919"/>
      <c r="J146" s="1919"/>
      <c r="K146" s="1920"/>
      <c r="L146" s="1920"/>
      <c r="M146" s="1920"/>
      <c r="N146" s="1920"/>
      <c r="O146" s="1919"/>
      <c r="P146" s="1919"/>
      <c r="Q146" s="1919"/>
      <c r="R146" s="1919"/>
      <c r="S146" s="1919"/>
      <c r="T146" s="1919"/>
      <c r="U146" s="1919"/>
      <c r="V146" s="1919"/>
      <c r="W146" s="1919"/>
      <c r="X146" s="1919"/>
      <c r="Y146" s="1919"/>
      <c r="Z146" s="1919"/>
    </row>
    <row r="147">
      <c r="A147" s="1919"/>
      <c r="B147" s="1919"/>
      <c r="C147" s="1920"/>
      <c r="D147" s="1920"/>
      <c r="E147" s="1919"/>
      <c r="F147" s="1919"/>
      <c r="G147" s="1920"/>
      <c r="H147" s="1920"/>
      <c r="I147" s="1919"/>
      <c r="J147" s="1919"/>
      <c r="K147" s="1920"/>
      <c r="L147" s="1920"/>
      <c r="M147" s="1920"/>
      <c r="N147" s="1920"/>
      <c r="O147" s="1919"/>
      <c r="P147" s="1919"/>
      <c r="Q147" s="1919"/>
      <c r="R147" s="1919"/>
      <c r="S147" s="1919"/>
      <c r="T147" s="1919"/>
      <c r="U147" s="1919"/>
      <c r="V147" s="1919"/>
      <c r="W147" s="1919"/>
      <c r="X147" s="1919"/>
      <c r="Y147" s="1919"/>
      <c r="Z147" s="1919"/>
    </row>
    <row r="148">
      <c r="A148" s="1919"/>
      <c r="B148" s="1919"/>
      <c r="C148" s="1920"/>
      <c r="D148" s="1920"/>
      <c r="E148" s="1919"/>
      <c r="F148" s="1919"/>
      <c r="G148" s="1920"/>
      <c r="H148" s="1920"/>
      <c r="I148" s="1919"/>
      <c r="J148" s="1919"/>
      <c r="K148" s="1920"/>
      <c r="L148" s="1920"/>
      <c r="M148" s="1920"/>
      <c r="N148" s="1920"/>
      <c r="O148" s="1919"/>
      <c r="P148" s="1919"/>
      <c r="Q148" s="1919"/>
      <c r="R148" s="1919"/>
      <c r="S148" s="1919"/>
      <c r="T148" s="1919"/>
      <c r="U148" s="1919"/>
      <c r="V148" s="1919"/>
      <c r="W148" s="1919"/>
      <c r="X148" s="1919"/>
      <c r="Y148" s="1919"/>
      <c r="Z148" s="1919"/>
    </row>
    <row r="149">
      <c r="A149" s="1919"/>
      <c r="B149" s="1919"/>
      <c r="C149" s="1920"/>
      <c r="D149" s="1920"/>
      <c r="E149" s="1919"/>
      <c r="F149" s="1919"/>
      <c r="G149" s="1920"/>
      <c r="H149" s="1920"/>
      <c r="I149" s="1919"/>
      <c r="J149" s="1919"/>
      <c r="K149" s="1920"/>
      <c r="L149" s="1920"/>
      <c r="M149" s="1920"/>
      <c r="N149" s="1920"/>
      <c r="O149" s="1919"/>
      <c r="P149" s="1919"/>
      <c r="Q149" s="1919"/>
      <c r="R149" s="1919"/>
      <c r="S149" s="1919"/>
      <c r="T149" s="1919"/>
      <c r="U149" s="1919"/>
      <c r="V149" s="1919"/>
      <c r="W149" s="1919"/>
      <c r="X149" s="1919"/>
      <c r="Y149" s="1919"/>
      <c r="Z149" s="1919"/>
    </row>
    <row r="150">
      <c r="A150" s="1919"/>
      <c r="B150" s="1919"/>
      <c r="C150" s="1920"/>
      <c r="D150" s="1920"/>
      <c r="E150" s="1919"/>
      <c r="F150" s="1919"/>
      <c r="G150" s="1920"/>
      <c r="H150" s="1920"/>
      <c r="I150" s="1919"/>
      <c r="J150" s="1919"/>
      <c r="K150" s="1920"/>
      <c r="L150" s="1920"/>
      <c r="M150" s="1920"/>
      <c r="N150" s="1920"/>
      <c r="O150" s="1919"/>
      <c r="P150" s="1919"/>
      <c r="Q150" s="1919"/>
      <c r="R150" s="1919"/>
      <c r="S150" s="1919"/>
      <c r="T150" s="1919"/>
      <c r="U150" s="1919"/>
      <c r="V150" s="1919"/>
      <c r="W150" s="1919"/>
      <c r="X150" s="1919"/>
      <c r="Y150" s="1919"/>
      <c r="Z150" s="1919"/>
    </row>
    <row r="151">
      <c r="A151" s="1919"/>
      <c r="B151" s="1919"/>
      <c r="C151" s="1920"/>
      <c r="D151" s="1920"/>
      <c r="E151" s="1919"/>
      <c r="F151" s="1919"/>
      <c r="G151" s="1920"/>
      <c r="H151" s="1920"/>
      <c r="I151" s="1919"/>
      <c r="J151" s="1919"/>
      <c r="K151" s="1920"/>
      <c r="L151" s="1920"/>
      <c r="M151" s="1920"/>
      <c r="N151" s="1920"/>
      <c r="O151" s="1919"/>
      <c r="P151" s="1919"/>
      <c r="Q151" s="1919"/>
      <c r="R151" s="1919"/>
      <c r="S151" s="1919"/>
      <c r="T151" s="1919"/>
      <c r="U151" s="1919"/>
      <c r="V151" s="1919"/>
      <c r="W151" s="1919"/>
      <c r="X151" s="1919"/>
      <c r="Y151" s="1919"/>
      <c r="Z151" s="1919"/>
    </row>
    <row r="152">
      <c r="A152" s="1919"/>
      <c r="B152" s="1919"/>
      <c r="C152" s="1920"/>
      <c r="D152" s="1920"/>
      <c r="E152" s="1919"/>
      <c r="F152" s="1919"/>
      <c r="G152" s="1920"/>
      <c r="H152" s="1920"/>
      <c r="I152" s="1919"/>
      <c r="J152" s="1919"/>
      <c r="K152" s="1920"/>
      <c r="L152" s="1920"/>
      <c r="M152" s="1920"/>
      <c r="N152" s="1920"/>
      <c r="O152" s="1919"/>
      <c r="P152" s="1919"/>
      <c r="Q152" s="1919"/>
      <c r="R152" s="1919"/>
      <c r="S152" s="1919"/>
      <c r="T152" s="1919"/>
      <c r="U152" s="1919"/>
      <c r="V152" s="1919"/>
      <c r="W152" s="1919"/>
      <c r="X152" s="1919"/>
      <c r="Y152" s="1919"/>
      <c r="Z152" s="1919"/>
    </row>
    <row r="153">
      <c r="A153" s="1919"/>
      <c r="B153" s="1919"/>
      <c r="C153" s="1920"/>
      <c r="D153" s="1920"/>
      <c r="E153" s="1919"/>
      <c r="F153" s="1919"/>
      <c r="G153" s="1920"/>
      <c r="H153" s="1920"/>
      <c r="I153" s="1919"/>
      <c r="J153" s="1919"/>
      <c r="K153" s="1920"/>
      <c r="L153" s="1920"/>
      <c r="M153" s="1920"/>
      <c r="N153" s="1920"/>
      <c r="O153" s="1919"/>
      <c r="P153" s="1919"/>
      <c r="Q153" s="1919"/>
      <c r="R153" s="1919"/>
      <c r="S153" s="1919"/>
      <c r="T153" s="1919"/>
      <c r="U153" s="1919"/>
      <c r="V153" s="1919"/>
      <c r="W153" s="1919"/>
      <c r="X153" s="1919"/>
      <c r="Y153" s="1919"/>
      <c r="Z153" s="1919"/>
    </row>
    <row r="154">
      <c r="A154" s="1919"/>
      <c r="B154" s="1919"/>
      <c r="C154" s="1920"/>
      <c r="D154" s="1920"/>
      <c r="E154" s="1919"/>
      <c r="F154" s="1919"/>
      <c r="G154" s="1920"/>
      <c r="H154" s="1920"/>
      <c r="I154" s="1919"/>
      <c r="J154" s="1919"/>
      <c r="K154" s="1920"/>
      <c r="L154" s="1920"/>
      <c r="M154" s="1920"/>
      <c r="N154" s="1920"/>
      <c r="O154" s="1919"/>
      <c r="P154" s="1919"/>
      <c r="Q154" s="1919"/>
      <c r="R154" s="1919"/>
      <c r="S154" s="1919"/>
      <c r="T154" s="1919"/>
      <c r="U154" s="1919"/>
      <c r="V154" s="1919"/>
      <c r="W154" s="1919"/>
      <c r="X154" s="1919"/>
      <c r="Y154" s="1919"/>
      <c r="Z154" s="1919"/>
    </row>
    <row r="155">
      <c r="A155" s="1919"/>
      <c r="B155" s="1919"/>
      <c r="C155" s="1920"/>
      <c r="D155" s="1920"/>
      <c r="E155" s="1919"/>
      <c r="F155" s="1919"/>
      <c r="G155" s="1920"/>
      <c r="H155" s="1920"/>
      <c r="I155" s="1919"/>
      <c r="J155" s="1919"/>
      <c r="K155" s="1920"/>
      <c r="L155" s="1920"/>
      <c r="M155" s="1920"/>
      <c r="N155" s="1920"/>
      <c r="O155" s="1919"/>
      <c r="P155" s="1919"/>
      <c r="Q155" s="1919"/>
      <c r="R155" s="1919"/>
      <c r="S155" s="1919"/>
      <c r="T155" s="1919"/>
      <c r="U155" s="1919"/>
      <c r="V155" s="1919"/>
      <c r="W155" s="1919"/>
      <c r="X155" s="1919"/>
      <c r="Y155" s="1919"/>
      <c r="Z155" s="1919"/>
    </row>
    <row r="156">
      <c r="A156" s="1919"/>
      <c r="B156" s="1919"/>
      <c r="C156" s="1920"/>
      <c r="D156" s="1920"/>
      <c r="E156" s="1919"/>
      <c r="F156" s="1919"/>
      <c r="G156" s="1920"/>
      <c r="H156" s="1920"/>
      <c r="I156" s="1919"/>
      <c r="J156" s="1919"/>
      <c r="K156" s="1920"/>
      <c r="L156" s="1920"/>
      <c r="M156" s="1920"/>
      <c r="N156" s="1920"/>
      <c r="O156" s="1919"/>
      <c r="P156" s="1919"/>
      <c r="Q156" s="1919"/>
      <c r="R156" s="1919"/>
      <c r="S156" s="1919"/>
      <c r="T156" s="1919"/>
      <c r="U156" s="1919"/>
      <c r="V156" s="1919"/>
      <c r="W156" s="1919"/>
      <c r="X156" s="1919"/>
      <c r="Y156" s="1919"/>
      <c r="Z156" s="1919"/>
    </row>
    <row r="157">
      <c r="A157" s="1919"/>
      <c r="B157" s="1919"/>
      <c r="C157" s="1920"/>
      <c r="D157" s="1920"/>
      <c r="E157" s="1919"/>
      <c r="F157" s="1919"/>
      <c r="G157" s="1920"/>
      <c r="H157" s="1920"/>
      <c r="I157" s="1919"/>
      <c r="J157" s="1919"/>
      <c r="K157" s="1920"/>
      <c r="L157" s="1920"/>
      <c r="M157" s="1920"/>
      <c r="N157" s="1920"/>
      <c r="O157" s="1919"/>
      <c r="P157" s="1919"/>
      <c r="Q157" s="1919"/>
      <c r="R157" s="1919"/>
      <c r="S157" s="1919"/>
      <c r="T157" s="1919"/>
      <c r="U157" s="1919"/>
      <c r="V157" s="1919"/>
      <c r="W157" s="1919"/>
      <c r="X157" s="1919"/>
      <c r="Y157" s="1919"/>
      <c r="Z157" s="1919"/>
    </row>
    <row r="158">
      <c r="A158" s="1919"/>
      <c r="B158" s="1919"/>
      <c r="C158" s="1920"/>
      <c r="D158" s="1920"/>
      <c r="E158" s="1919"/>
      <c r="F158" s="1919"/>
      <c r="G158" s="1920"/>
      <c r="H158" s="1920"/>
      <c r="I158" s="1919"/>
      <c r="J158" s="1919"/>
      <c r="K158" s="1920"/>
      <c r="L158" s="1920"/>
      <c r="M158" s="1920"/>
      <c r="N158" s="1920"/>
      <c r="O158" s="1919"/>
      <c r="P158" s="1919"/>
      <c r="Q158" s="1919"/>
      <c r="R158" s="1919"/>
      <c r="S158" s="1919"/>
      <c r="T158" s="1919"/>
      <c r="U158" s="1919"/>
      <c r="V158" s="1919"/>
      <c r="W158" s="1919"/>
      <c r="X158" s="1919"/>
      <c r="Y158" s="1919"/>
      <c r="Z158" s="1919"/>
    </row>
    <row r="159">
      <c r="A159" s="1919"/>
      <c r="B159" s="1919"/>
      <c r="C159" s="1920"/>
      <c r="D159" s="1920"/>
      <c r="E159" s="1919"/>
      <c r="F159" s="1919"/>
      <c r="G159" s="1920"/>
      <c r="H159" s="1920"/>
      <c r="I159" s="1919"/>
      <c r="J159" s="1919"/>
      <c r="K159" s="1920"/>
      <c r="L159" s="1920"/>
      <c r="M159" s="1920"/>
      <c r="N159" s="1920"/>
      <c r="O159" s="1919"/>
      <c r="P159" s="1919"/>
      <c r="Q159" s="1919"/>
      <c r="R159" s="1919"/>
      <c r="S159" s="1919"/>
      <c r="T159" s="1919"/>
      <c r="U159" s="1919"/>
      <c r="V159" s="1919"/>
      <c r="W159" s="1919"/>
      <c r="X159" s="1919"/>
      <c r="Y159" s="1919"/>
      <c r="Z159" s="1919"/>
    </row>
    <row r="160">
      <c r="A160" s="1919"/>
      <c r="B160" s="1919"/>
      <c r="C160" s="1920"/>
      <c r="D160" s="1920"/>
      <c r="E160" s="1919"/>
      <c r="F160" s="1919"/>
      <c r="G160" s="1920"/>
      <c r="H160" s="1920"/>
      <c r="I160" s="1919"/>
      <c r="J160" s="1919"/>
      <c r="K160" s="1920"/>
      <c r="L160" s="1920"/>
      <c r="M160" s="1920"/>
      <c r="N160" s="1920"/>
      <c r="O160" s="1919"/>
      <c r="P160" s="1919"/>
      <c r="Q160" s="1919"/>
      <c r="R160" s="1919"/>
      <c r="S160" s="1919"/>
      <c r="T160" s="1919"/>
      <c r="U160" s="1919"/>
      <c r="V160" s="1919"/>
      <c r="W160" s="1919"/>
      <c r="X160" s="1919"/>
      <c r="Y160" s="1919"/>
      <c r="Z160" s="1919"/>
    </row>
    <row r="161">
      <c r="A161" s="1919"/>
      <c r="B161" s="1919"/>
      <c r="C161" s="1920"/>
      <c r="D161" s="1920"/>
      <c r="E161" s="1919"/>
      <c r="F161" s="1919"/>
      <c r="G161" s="1920"/>
      <c r="H161" s="1920"/>
      <c r="I161" s="1919"/>
      <c r="J161" s="1919"/>
      <c r="K161" s="1920"/>
      <c r="L161" s="1920"/>
      <c r="M161" s="1920"/>
      <c r="N161" s="1920"/>
      <c r="O161" s="1919"/>
      <c r="P161" s="1919"/>
      <c r="Q161" s="1919"/>
      <c r="R161" s="1919"/>
      <c r="S161" s="1919"/>
      <c r="T161" s="1919"/>
      <c r="U161" s="1919"/>
      <c r="V161" s="1919"/>
      <c r="W161" s="1919"/>
      <c r="X161" s="1919"/>
      <c r="Y161" s="1919"/>
      <c r="Z161" s="1919"/>
    </row>
    <row r="162">
      <c r="A162" s="1919"/>
      <c r="B162" s="1919"/>
      <c r="C162" s="1920"/>
      <c r="D162" s="1920"/>
      <c r="E162" s="1919"/>
      <c r="F162" s="1919"/>
      <c r="G162" s="1920"/>
      <c r="H162" s="1920"/>
      <c r="I162" s="1919"/>
      <c r="J162" s="1919"/>
      <c r="K162" s="1920"/>
      <c r="L162" s="1920"/>
      <c r="M162" s="1920"/>
      <c r="N162" s="1920"/>
      <c r="O162" s="1919"/>
      <c r="P162" s="1919"/>
      <c r="Q162" s="1919"/>
      <c r="R162" s="1919"/>
      <c r="S162" s="1919"/>
      <c r="T162" s="1919"/>
      <c r="U162" s="1919"/>
      <c r="V162" s="1919"/>
      <c r="W162" s="1919"/>
      <c r="X162" s="1919"/>
      <c r="Y162" s="1919"/>
      <c r="Z162" s="1919"/>
    </row>
    <row r="163">
      <c r="A163" s="1919"/>
      <c r="B163" s="1919"/>
      <c r="C163" s="1920"/>
      <c r="D163" s="1920"/>
      <c r="E163" s="1919"/>
      <c r="F163" s="1919"/>
      <c r="G163" s="1920"/>
      <c r="H163" s="1920"/>
      <c r="I163" s="1919"/>
      <c r="J163" s="1919"/>
      <c r="K163" s="1920"/>
      <c r="L163" s="1920"/>
      <c r="M163" s="1920"/>
      <c r="N163" s="1920"/>
      <c r="O163" s="1919"/>
      <c r="P163" s="1919"/>
      <c r="Q163" s="1919"/>
      <c r="R163" s="1919"/>
      <c r="S163" s="1919"/>
      <c r="T163" s="1919"/>
      <c r="U163" s="1919"/>
      <c r="V163" s="1919"/>
      <c r="W163" s="1919"/>
      <c r="X163" s="1919"/>
      <c r="Y163" s="1919"/>
      <c r="Z163" s="1919"/>
    </row>
    <row r="164">
      <c r="A164" s="1919"/>
      <c r="B164" s="1919"/>
      <c r="C164" s="1920"/>
      <c r="D164" s="1920"/>
      <c r="E164" s="1919"/>
      <c r="F164" s="1919"/>
      <c r="G164" s="1920"/>
      <c r="H164" s="1920"/>
      <c r="I164" s="1919"/>
      <c r="J164" s="1919"/>
      <c r="K164" s="1920"/>
      <c r="L164" s="1920"/>
      <c r="M164" s="1920"/>
      <c r="N164" s="1920"/>
      <c r="O164" s="1919"/>
      <c r="P164" s="1919"/>
      <c r="Q164" s="1919"/>
      <c r="R164" s="1919"/>
      <c r="S164" s="1919"/>
      <c r="T164" s="1919"/>
      <c r="U164" s="1919"/>
      <c r="V164" s="1919"/>
      <c r="W164" s="1919"/>
      <c r="X164" s="1919"/>
      <c r="Y164" s="1919"/>
      <c r="Z164" s="1919"/>
    </row>
    <row r="165">
      <c r="A165" s="1919"/>
      <c r="B165" s="1919"/>
      <c r="C165" s="1920"/>
      <c r="D165" s="1920"/>
      <c r="E165" s="1919"/>
      <c r="F165" s="1919"/>
      <c r="G165" s="1920"/>
      <c r="H165" s="1920"/>
      <c r="I165" s="1919"/>
      <c r="J165" s="1919"/>
      <c r="K165" s="1920"/>
      <c r="L165" s="1920"/>
      <c r="M165" s="1920"/>
      <c r="N165" s="1920"/>
      <c r="O165" s="1919"/>
      <c r="P165" s="1919"/>
      <c r="Q165" s="1919"/>
      <c r="R165" s="1919"/>
      <c r="S165" s="1919"/>
      <c r="T165" s="1919"/>
      <c r="U165" s="1919"/>
      <c r="V165" s="1919"/>
      <c r="W165" s="1919"/>
      <c r="X165" s="1919"/>
      <c r="Y165" s="1919"/>
      <c r="Z165" s="1919"/>
    </row>
    <row r="166">
      <c r="A166" s="1919"/>
      <c r="B166" s="1919"/>
      <c r="C166" s="1920"/>
      <c r="D166" s="1920"/>
      <c r="E166" s="1919"/>
      <c r="F166" s="1919"/>
      <c r="G166" s="1920"/>
      <c r="H166" s="1920"/>
      <c r="I166" s="1919"/>
      <c r="J166" s="1919"/>
      <c r="K166" s="1920"/>
      <c r="L166" s="1920"/>
      <c r="M166" s="1920"/>
      <c r="N166" s="1920"/>
      <c r="O166" s="1919"/>
      <c r="P166" s="1919"/>
      <c r="Q166" s="1919"/>
      <c r="R166" s="1919"/>
      <c r="S166" s="1919"/>
      <c r="T166" s="1919"/>
      <c r="U166" s="1919"/>
      <c r="V166" s="1919"/>
      <c r="W166" s="1919"/>
      <c r="X166" s="1919"/>
      <c r="Y166" s="1919"/>
      <c r="Z166" s="1919"/>
    </row>
    <row r="167">
      <c r="A167" s="1919"/>
      <c r="B167" s="1919"/>
      <c r="C167" s="1920"/>
      <c r="D167" s="1920"/>
      <c r="E167" s="1919"/>
      <c r="F167" s="1919"/>
      <c r="G167" s="1920"/>
      <c r="H167" s="1920"/>
      <c r="I167" s="1919"/>
      <c r="J167" s="1919"/>
      <c r="K167" s="1920"/>
      <c r="L167" s="1920"/>
      <c r="M167" s="1920"/>
      <c r="N167" s="1920"/>
      <c r="O167" s="1919"/>
      <c r="P167" s="1919"/>
      <c r="Q167" s="1919"/>
      <c r="R167" s="1919"/>
      <c r="S167" s="1919"/>
      <c r="T167" s="1919"/>
      <c r="U167" s="1919"/>
      <c r="V167" s="1919"/>
      <c r="W167" s="1919"/>
      <c r="X167" s="1919"/>
      <c r="Y167" s="1919"/>
      <c r="Z167" s="1919"/>
    </row>
    <row r="168">
      <c r="A168" s="1919"/>
      <c r="B168" s="1919"/>
      <c r="C168" s="1920"/>
      <c r="D168" s="1920"/>
      <c r="E168" s="1919"/>
      <c r="F168" s="1919"/>
      <c r="G168" s="1920"/>
      <c r="H168" s="1920"/>
      <c r="I168" s="1919"/>
      <c r="J168" s="1919"/>
      <c r="K168" s="1920"/>
      <c r="L168" s="1920"/>
      <c r="M168" s="1920"/>
      <c r="N168" s="1920"/>
      <c r="O168" s="1919"/>
      <c r="P168" s="1919"/>
      <c r="Q168" s="1919"/>
      <c r="R168" s="1919"/>
      <c r="S168" s="1919"/>
      <c r="T168" s="1919"/>
      <c r="U168" s="1919"/>
      <c r="V168" s="1919"/>
      <c r="W168" s="1919"/>
      <c r="X168" s="1919"/>
      <c r="Y168" s="1919"/>
      <c r="Z168" s="1919"/>
    </row>
    <row r="169">
      <c r="A169" s="1919"/>
      <c r="B169" s="1919"/>
      <c r="C169" s="1920"/>
      <c r="D169" s="1920"/>
      <c r="E169" s="1919"/>
      <c r="F169" s="1919"/>
      <c r="G169" s="1920"/>
      <c r="H169" s="1920"/>
      <c r="I169" s="1919"/>
      <c r="J169" s="1919"/>
      <c r="K169" s="1920"/>
      <c r="L169" s="1920"/>
      <c r="M169" s="1920"/>
      <c r="N169" s="1920"/>
      <c r="O169" s="1919"/>
      <c r="P169" s="1919"/>
      <c r="Q169" s="1919"/>
      <c r="R169" s="1919"/>
      <c r="S169" s="1919"/>
      <c r="T169" s="1919"/>
      <c r="U169" s="1919"/>
      <c r="V169" s="1919"/>
      <c r="W169" s="1919"/>
      <c r="X169" s="1919"/>
      <c r="Y169" s="1919"/>
      <c r="Z169" s="1919"/>
    </row>
    <row r="170">
      <c r="A170" s="1919"/>
      <c r="B170" s="1919"/>
      <c r="C170" s="1920"/>
      <c r="D170" s="1920"/>
      <c r="E170" s="1919"/>
      <c r="F170" s="1919"/>
      <c r="G170" s="1920"/>
      <c r="H170" s="1920"/>
      <c r="I170" s="1919"/>
      <c r="J170" s="1919"/>
      <c r="K170" s="1920"/>
      <c r="L170" s="1920"/>
      <c r="M170" s="1920"/>
      <c r="N170" s="1920"/>
      <c r="O170" s="1919"/>
      <c r="P170" s="1919"/>
      <c r="Q170" s="1919"/>
      <c r="R170" s="1919"/>
      <c r="S170" s="1919"/>
      <c r="T170" s="1919"/>
      <c r="U170" s="1919"/>
      <c r="V170" s="1919"/>
      <c r="W170" s="1919"/>
      <c r="X170" s="1919"/>
      <c r="Y170" s="1919"/>
      <c r="Z170" s="1919"/>
    </row>
    <row r="171">
      <c r="A171" s="1919"/>
      <c r="B171" s="1919"/>
      <c r="C171" s="1920"/>
      <c r="D171" s="1920"/>
      <c r="E171" s="1919"/>
      <c r="F171" s="1919"/>
      <c r="G171" s="1920"/>
      <c r="H171" s="1920"/>
      <c r="I171" s="1919"/>
      <c r="J171" s="1919"/>
      <c r="K171" s="1920"/>
      <c r="L171" s="1920"/>
      <c r="M171" s="1920"/>
      <c r="N171" s="1920"/>
      <c r="O171" s="1919"/>
      <c r="P171" s="1919"/>
      <c r="Q171" s="1919"/>
      <c r="R171" s="1919"/>
      <c r="S171" s="1919"/>
      <c r="T171" s="1919"/>
      <c r="U171" s="1919"/>
      <c r="V171" s="1919"/>
      <c r="W171" s="1919"/>
      <c r="X171" s="1919"/>
      <c r="Y171" s="1919"/>
      <c r="Z171" s="1919"/>
    </row>
    <row r="172">
      <c r="A172" s="1919"/>
      <c r="B172" s="1919"/>
      <c r="C172" s="1920"/>
      <c r="D172" s="1920"/>
      <c r="E172" s="1919"/>
      <c r="F172" s="1919"/>
      <c r="G172" s="1920"/>
      <c r="H172" s="1920"/>
      <c r="I172" s="1919"/>
      <c r="J172" s="1919"/>
      <c r="K172" s="1920"/>
      <c r="L172" s="1920"/>
      <c r="M172" s="1920"/>
      <c r="N172" s="1920"/>
      <c r="O172" s="1919"/>
      <c r="P172" s="1919"/>
      <c r="Q172" s="1919"/>
      <c r="R172" s="1919"/>
      <c r="S172" s="1919"/>
      <c r="T172" s="1919"/>
      <c r="U172" s="1919"/>
      <c r="V172" s="1919"/>
      <c r="W172" s="1919"/>
      <c r="X172" s="1919"/>
      <c r="Y172" s="1919"/>
      <c r="Z172" s="1919"/>
    </row>
    <row r="173">
      <c r="A173" s="1919"/>
      <c r="B173" s="1919"/>
      <c r="C173" s="1920"/>
      <c r="D173" s="1920"/>
      <c r="E173" s="1919"/>
      <c r="F173" s="1919"/>
      <c r="G173" s="1920"/>
      <c r="H173" s="1920"/>
      <c r="I173" s="1919"/>
      <c r="J173" s="1919"/>
      <c r="K173" s="1920"/>
      <c r="L173" s="1920"/>
      <c r="M173" s="1920"/>
      <c r="N173" s="1920"/>
      <c r="O173" s="1919"/>
      <c r="P173" s="1919"/>
      <c r="Q173" s="1919"/>
      <c r="R173" s="1919"/>
      <c r="S173" s="1919"/>
      <c r="T173" s="1919"/>
      <c r="U173" s="1919"/>
      <c r="V173" s="1919"/>
      <c r="W173" s="1919"/>
      <c r="X173" s="1919"/>
      <c r="Y173" s="1919"/>
      <c r="Z173" s="1919"/>
    </row>
    <row r="174">
      <c r="A174" s="1919"/>
      <c r="B174" s="1919"/>
      <c r="C174" s="1920"/>
      <c r="D174" s="1920"/>
      <c r="E174" s="1919"/>
      <c r="F174" s="1919"/>
      <c r="G174" s="1920"/>
      <c r="H174" s="1920"/>
      <c r="I174" s="1919"/>
      <c r="J174" s="1919"/>
      <c r="K174" s="1920"/>
      <c r="L174" s="1920"/>
      <c r="M174" s="1920"/>
      <c r="N174" s="1920"/>
      <c r="O174" s="1919"/>
      <c r="P174" s="1919"/>
      <c r="Q174" s="1919"/>
      <c r="R174" s="1919"/>
      <c r="S174" s="1919"/>
      <c r="T174" s="1919"/>
      <c r="U174" s="1919"/>
      <c r="V174" s="1919"/>
      <c r="W174" s="1919"/>
      <c r="X174" s="1919"/>
      <c r="Y174" s="1919"/>
      <c r="Z174" s="1919"/>
    </row>
    <row r="175">
      <c r="A175" s="1919"/>
      <c r="B175" s="1919"/>
      <c r="C175" s="1920"/>
      <c r="D175" s="1920"/>
      <c r="E175" s="1919"/>
      <c r="F175" s="1919"/>
      <c r="G175" s="1920"/>
      <c r="H175" s="1920"/>
      <c r="I175" s="1919"/>
      <c r="J175" s="1919"/>
      <c r="K175" s="1920"/>
      <c r="L175" s="1920"/>
      <c r="M175" s="1920"/>
      <c r="N175" s="1920"/>
      <c r="O175" s="1919"/>
      <c r="P175" s="1919"/>
      <c r="Q175" s="1919"/>
      <c r="R175" s="1919"/>
      <c r="S175" s="1919"/>
      <c r="T175" s="1919"/>
      <c r="U175" s="1919"/>
      <c r="V175" s="1919"/>
      <c r="W175" s="1919"/>
      <c r="X175" s="1919"/>
      <c r="Y175" s="1919"/>
      <c r="Z175" s="1919"/>
    </row>
    <row r="176">
      <c r="A176" s="1919"/>
      <c r="B176" s="1919"/>
      <c r="C176" s="1920"/>
      <c r="D176" s="1920"/>
      <c r="E176" s="1919"/>
      <c r="F176" s="1919"/>
      <c r="G176" s="1920"/>
      <c r="H176" s="1920"/>
      <c r="I176" s="1919"/>
      <c r="J176" s="1919"/>
      <c r="K176" s="1920"/>
      <c r="L176" s="1920"/>
      <c r="M176" s="1920"/>
      <c r="N176" s="1920"/>
      <c r="O176" s="1919"/>
      <c r="P176" s="1919"/>
      <c r="Q176" s="1919"/>
      <c r="R176" s="1919"/>
      <c r="S176" s="1919"/>
      <c r="T176" s="1919"/>
      <c r="U176" s="1919"/>
      <c r="V176" s="1919"/>
      <c r="W176" s="1919"/>
      <c r="X176" s="1919"/>
      <c r="Y176" s="1919"/>
      <c r="Z176" s="1919"/>
    </row>
    <row r="177">
      <c r="A177" s="1919"/>
      <c r="B177" s="1919"/>
      <c r="C177" s="1920"/>
      <c r="D177" s="1920"/>
      <c r="E177" s="1919"/>
      <c r="F177" s="1919"/>
      <c r="G177" s="1920"/>
      <c r="H177" s="1920"/>
      <c r="I177" s="1919"/>
      <c r="J177" s="1919"/>
      <c r="K177" s="1920"/>
      <c r="L177" s="1920"/>
      <c r="M177" s="1920"/>
      <c r="N177" s="1920"/>
      <c r="O177" s="1919"/>
      <c r="P177" s="1919"/>
      <c r="Q177" s="1919"/>
      <c r="R177" s="1919"/>
      <c r="S177" s="1919"/>
      <c r="T177" s="1919"/>
      <c r="U177" s="1919"/>
      <c r="V177" s="1919"/>
      <c r="W177" s="1919"/>
      <c r="X177" s="1919"/>
      <c r="Y177" s="1919"/>
      <c r="Z177" s="1919"/>
    </row>
    <row r="178">
      <c r="A178" s="1919"/>
      <c r="B178" s="1919"/>
      <c r="C178" s="1920"/>
      <c r="D178" s="1920"/>
      <c r="E178" s="1919"/>
      <c r="F178" s="1919"/>
      <c r="G178" s="1920"/>
      <c r="H178" s="1920"/>
      <c r="I178" s="1919"/>
      <c r="J178" s="1919"/>
      <c r="K178" s="1920"/>
      <c r="L178" s="1920"/>
      <c r="M178" s="1920"/>
      <c r="N178" s="1920"/>
      <c r="O178" s="1919"/>
      <c r="P178" s="1919"/>
      <c r="Q178" s="1919"/>
      <c r="R178" s="1919"/>
      <c r="S178" s="1919"/>
      <c r="T178" s="1919"/>
      <c r="U178" s="1919"/>
      <c r="V178" s="1919"/>
      <c r="W178" s="1919"/>
      <c r="X178" s="1919"/>
      <c r="Y178" s="1919"/>
      <c r="Z178" s="1919"/>
    </row>
    <row r="179">
      <c r="A179" s="1919"/>
      <c r="B179" s="1919"/>
      <c r="C179" s="1920"/>
      <c r="D179" s="1920"/>
      <c r="E179" s="1919"/>
      <c r="F179" s="1919"/>
      <c r="G179" s="1920"/>
      <c r="H179" s="1920"/>
      <c r="I179" s="1919"/>
      <c r="J179" s="1919"/>
      <c r="K179" s="1920"/>
      <c r="L179" s="1920"/>
      <c r="M179" s="1920"/>
      <c r="N179" s="1920"/>
      <c r="O179" s="1919"/>
      <c r="P179" s="1919"/>
      <c r="Q179" s="1919"/>
      <c r="R179" s="1919"/>
      <c r="S179" s="1919"/>
      <c r="T179" s="1919"/>
      <c r="U179" s="1919"/>
      <c r="V179" s="1919"/>
      <c r="W179" s="1919"/>
      <c r="X179" s="1919"/>
      <c r="Y179" s="1919"/>
      <c r="Z179" s="1919"/>
    </row>
    <row r="180">
      <c r="A180" s="1919"/>
      <c r="B180" s="1919"/>
      <c r="C180" s="1920"/>
      <c r="D180" s="1920"/>
      <c r="E180" s="1919"/>
      <c r="F180" s="1919"/>
      <c r="G180" s="1920"/>
      <c r="H180" s="1920"/>
      <c r="I180" s="1919"/>
      <c r="J180" s="1919"/>
      <c r="K180" s="1920"/>
      <c r="L180" s="1920"/>
      <c r="M180" s="1920"/>
      <c r="N180" s="1920"/>
      <c r="O180" s="1919"/>
      <c r="P180" s="1919"/>
      <c r="Q180" s="1919"/>
      <c r="R180" s="1919"/>
      <c r="S180" s="1919"/>
      <c r="T180" s="1919"/>
      <c r="U180" s="1919"/>
      <c r="V180" s="1919"/>
      <c r="W180" s="1919"/>
      <c r="X180" s="1919"/>
      <c r="Y180" s="1919"/>
      <c r="Z180" s="1919"/>
    </row>
    <row r="181">
      <c r="A181" s="1919"/>
      <c r="B181" s="1919"/>
      <c r="C181" s="1920"/>
      <c r="D181" s="1920"/>
      <c r="E181" s="1919"/>
      <c r="F181" s="1919"/>
      <c r="G181" s="1920"/>
      <c r="H181" s="1920"/>
      <c r="I181" s="1919"/>
      <c r="J181" s="1919"/>
      <c r="K181" s="1920"/>
      <c r="L181" s="1920"/>
      <c r="M181" s="1920"/>
      <c r="N181" s="1920"/>
      <c r="O181" s="1919"/>
      <c r="P181" s="1919"/>
      <c r="Q181" s="1919"/>
      <c r="R181" s="1919"/>
      <c r="S181" s="1919"/>
      <c r="T181" s="1919"/>
      <c r="U181" s="1919"/>
      <c r="V181" s="1919"/>
      <c r="W181" s="1919"/>
      <c r="X181" s="1919"/>
      <c r="Y181" s="1919"/>
      <c r="Z181" s="1919"/>
    </row>
    <row r="182">
      <c r="A182" s="1919"/>
      <c r="B182" s="1919"/>
      <c r="C182" s="1920"/>
      <c r="D182" s="1920"/>
      <c r="E182" s="1919"/>
      <c r="F182" s="1919"/>
      <c r="G182" s="1920"/>
      <c r="H182" s="1920"/>
      <c r="I182" s="1919"/>
      <c r="J182" s="1919"/>
      <c r="K182" s="1920"/>
      <c r="L182" s="1920"/>
      <c r="M182" s="1920"/>
      <c r="N182" s="1920"/>
      <c r="O182" s="1919"/>
      <c r="P182" s="1919"/>
      <c r="Q182" s="1919"/>
      <c r="R182" s="1919"/>
      <c r="S182" s="1919"/>
      <c r="T182" s="1919"/>
      <c r="U182" s="1919"/>
      <c r="V182" s="1919"/>
      <c r="W182" s="1919"/>
      <c r="X182" s="1919"/>
      <c r="Y182" s="1919"/>
      <c r="Z182" s="1919"/>
    </row>
    <row r="183">
      <c r="A183" s="1919"/>
      <c r="B183" s="1919"/>
      <c r="C183" s="1920"/>
      <c r="D183" s="1920"/>
      <c r="E183" s="1919"/>
      <c r="F183" s="1919"/>
      <c r="G183" s="1920"/>
      <c r="H183" s="1920"/>
      <c r="I183" s="1919"/>
      <c r="J183" s="1919"/>
      <c r="K183" s="1920"/>
      <c r="L183" s="1920"/>
      <c r="M183" s="1920"/>
      <c r="N183" s="1920"/>
      <c r="O183" s="1919"/>
      <c r="P183" s="1919"/>
      <c r="Q183" s="1919"/>
      <c r="R183" s="1919"/>
      <c r="S183" s="1919"/>
      <c r="T183" s="1919"/>
      <c r="U183" s="1919"/>
      <c r="V183" s="1919"/>
      <c r="W183" s="1919"/>
      <c r="X183" s="1919"/>
      <c r="Y183" s="1919"/>
      <c r="Z183" s="1919"/>
    </row>
    <row r="184">
      <c r="A184" s="1919"/>
      <c r="B184" s="1919"/>
      <c r="C184" s="1920"/>
      <c r="D184" s="1920"/>
      <c r="E184" s="1919"/>
      <c r="F184" s="1919"/>
      <c r="G184" s="1920"/>
      <c r="H184" s="1920"/>
      <c r="I184" s="1919"/>
      <c r="J184" s="1919"/>
      <c r="K184" s="1920"/>
      <c r="L184" s="1920"/>
      <c r="M184" s="1920"/>
      <c r="N184" s="1920"/>
      <c r="O184" s="1919"/>
      <c r="P184" s="1919"/>
      <c r="Q184" s="1919"/>
      <c r="R184" s="1919"/>
      <c r="S184" s="1919"/>
      <c r="T184" s="1919"/>
      <c r="U184" s="1919"/>
      <c r="V184" s="1919"/>
      <c r="W184" s="1919"/>
      <c r="X184" s="1919"/>
      <c r="Y184" s="1919"/>
      <c r="Z184" s="1919"/>
    </row>
    <row r="185">
      <c r="A185" s="1919"/>
      <c r="B185" s="1919"/>
      <c r="C185" s="1920"/>
      <c r="D185" s="1920"/>
      <c r="E185" s="1919"/>
      <c r="F185" s="1919"/>
      <c r="G185" s="1920"/>
      <c r="H185" s="1920"/>
      <c r="I185" s="1919"/>
      <c r="J185" s="1919"/>
      <c r="K185" s="1920"/>
      <c r="L185" s="1920"/>
      <c r="M185" s="1920"/>
      <c r="N185" s="1920"/>
      <c r="O185" s="1919"/>
      <c r="P185" s="1919"/>
      <c r="Q185" s="1919"/>
      <c r="R185" s="1919"/>
      <c r="S185" s="1919"/>
      <c r="T185" s="1919"/>
      <c r="U185" s="1919"/>
      <c r="V185" s="1919"/>
      <c r="W185" s="1919"/>
      <c r="X185" s="1919"/>
      <c r="Y185" s="1919"/>
      <c r="Z185" s="1919"/>
    </row>
    <row r="186">
      <c r="A186" s="1919"/>
      <c r="B186" s="1919"/>
      <c r="C186" s="1920"/>
      <c r="D186" s="1920"/>
      <c r="E186" s="1919"/>
      <c r="F186" s="1919"/>
      <c r="G186" s="1920"/>
      <c r="H186" s="1920"/>
      <c r="I186" s="1919"/>
      <c r="J186" s="1919"/>
      <c r="K186" s="1920"/>
      <c r="L186" s="1920"/>
      <c r="M186" s="1920"/>
      <c r="N186" s="1920"/>
      <c r="O186" s="1919"/>
      <c r="P186" s="1919"/>
      <c r="Q186" s="1919"/>
      <c r="R186" s="1919"/>
      <c r="S186" s="1919"/>
      <c r="T186" s="1919"/>
      <c r="U186" s="1919"/>
      <c r="V186" s="1919"/>
      <c r="W186" s="1919"/>
      <c r="X186" s="1919"/>
      <c r="Y186" s="1919"/>
      <c r="Z186" s="1919"/>
    </row>
    <row r="187">
      <c r="A187" s="1919"/>
      <c r="B187" s="1919"/>
      <c r="C187" s="1920"/>
      <c r="D187" s="1920"/>
      <c r="E187" s="1919"/>
      <c r="F187" s="1919"/>
      <c r="G187" s="1920"/>
      <c r="H187" s="1920"/>
      <c r="I187" s="1919"/>
      <c r="J187" s="1919"/>
      <c r="K187" s="1920"/>
      <c r="L187" s="1920"/>
      <c r="M187" s="1920"/>
      <c r="N187" s="1920"/>
      <c r="O187" s="1919"/>
      <c r="P187" s="1919"/>
      <c r="Q187" s="1919"/>
      <c r="R187" s="1919"/>
      <c r="S187" s="1919"/>
      <c r="T187" s="1919"/>
      <c r="U187" s="1919"/>
      <c r="V187" s="1919"/>
      <c r="W187" s="1919"/>
      <c r="X187" s="1919"/>
      <c r="Y187" s="1919"/>
      <c r="Z187" s="1919"/>
    </row>
    <row r="188">
      <c r="A188" s="1919"/>
      <c r="B188" s="1919"/>
      <c r="C188" s="1920"/>
      <c r="D188" s="1920"/>
      <c r="E188" s="1919"/>
      <c r="F188" s="1919"/>
      <c r="G188" s="1920"/>
      <c r="H188" s="1920"/>
      <c r="I188" s="1919"/>
      <c r="J188" s="1919"/>
      <c r="K188" s="1920"/>
      <c r="L188" s="1920"/>
      <c r="M188" s="1920"/>
      <c r="N188" s="1920"/>
      <c r="O188" s="1919"/>
      <c r="P188" s="1919"/>
      <c r="Q188" s="1919"/>
      <c r="R188" s="1919"/>
      <c r="S188" s="1919"/>
      <c r="T188" s="1919"/>
      <c r="U188" s="1919"/>
      <c r="V188" s="1919"/>
      <c r="W188" s="1919"/>
      <c r="X188" s="1919"/>
      <c r="Y188" s="1919"/>
      <c r="Z188" s="1919"/>
    </row>
    <row r="189">
      <c r="A189" s="1919"/>
      <c r="B189" s="1919"/>
      <c r="C189" s="1920"/>
      <c r="D189" s="1920"/>
      <c r="E189" s="1919"/>
      <c r="F189" s="1919"/>
      <c r="G189" s="1920"/>
      <c r="H189" s="1920"/>
      <c r="I189" s="1919"/>
      <c r="J189" s="1919"/>
      <c r="K189" s="1920"/>
      <c r="L189" s="1920"/>
      <c r="M189" s="1920"/>
      <c r="N189" s="1920"/>
      <c r="O189" s="1919"/>
      <c r="P189" s="1919"/>
      <c r="Q189" s="1919"/>
      <c r="R189" s="1919"/>
      <c r="S189" s="1919"/>
      <c r="T189" s="1919"/>
      <c r="U189" s="1919"/>
      <c r="V189" s="1919"/>
      <c r="W189" s="1919"/>
      <c r="X189" s="1919"/>
      <c r="Y189" s="1919"/>
      <c r="Z189" s="1919"/>
    </row>
    <row r="190">
      <c r="A190" s="1919"/>
      <c r="B190" s="1919"/>
      <c r="C190" s="1920"/>
      <c r="D190" s="1920"/>
      <c r="E190" s="1919"/>
      <c r="F190" s="1919"/>
      <c r="G190" s="1920"/>
      <c r="H190" s="1920"/>
      <c r="I190" s="1919"/>
      <c r="J190" s="1919"/>
      <c r="K190" s="1920"/>
      <c r="L190" s="1920"/>
      <c r="M190" s="1920"/>
      <c r="N190" s="1920"/>
      <c r="O190" s="1919"/>
      <c r="P190" s="1919"/>
      <c r="Q190" s="1919"/>
      <c r="R190" s="1919"/>
      <c r="S190" s="1919"/>
      <c r="T190" s="1919"/>
      <c r="U190" s="1919"/>
      <c r="V190" s="1919"/>
      <c r="W190" s="1919"/>
      <c r="X190" s="1919"/>
      <c r="Y190" s="1919"/>
      <c r="Z190" s="1919"/>
    </row>
    <row r="191">
      <c r="A191" s="1919"/>
      <c r="B191" s="1919"/>
      <c r="C191" s="1920"/>
      <c r="D191" s="1920"/>
      <c r="E191" s="1919"/>
      <c r="F191" s="1919"/>
      <c r="G191" s="1920"/>
      <c r="H191" s="1920"/>
      <c r="I191" s="1919"/>
      <c r="J191" s="1919"/>
      <c r="K191" s="1920"/>
      <c r="L191" s="1920"/>
      <c r="M191" s="1920"/>
      <c r="N191" s="1920"/>
      <c r="O191" s="1919"/>
      <c r="P191" s="1919"/>
      <c r="Q191" s="1919"/>
      <c r="R191" s="1919"/>
      <c r="S191" s="1919"/>
      <c r="T191" s="1919"/>
      <c r="U191" s="1919"/>
      <c r="V191" s="1919"/>
      <c r="W191" s="1919"/>
      <c r="X191" s="1919"/>
      <c r="Y191" s="1919"/>
      <c r="Z191" s="1919"/>
    </row>
    <row r="192">
      <c r="A192" s="1919"/>
      <c r="B192" s="1919"/>
      <c r="C192" s="1920"/>
      <c r="D192" s="1920"/>
      <c r="E192" s="1919"/>
      <c r="F192" s="1919"/>
      <c r="G192" s="1920"/>
      <c r="H192" s="1920"/>
      <c r="I192" s="1919"/>
      <c r="J192" s="1919"/>
      <c r="K192" s="1920"/>
      <c r="L192" s="1920"/>
      <c r="M192" s="1920"/>
      <c r="N192" s="1920"/>
      <c r="O192" s="1919"/>
      <c r="P192" s="1919"/>
      <c r="Q192" s="1919"/>
      <c r="R192" s="1919"/>
      <c r="S192" s="1919"/>
      <c r="T192" s="1919"/>
      <c r="U192" s="1919"/>
      <c r="V192" s="1919"/>
      <c r="W192" s="1919"/>
      <c r="X192" s="1919"/>
      <c r="Y192" s="1919"/>
      <c r="Z192" s="1919"/>
    </row>
    <row r="193">
      <c r="A193" s="1919"/>
      <c r="B193" s="1919"/>
      <c r="C193" s="1920"/>
      <c r="D193" s="1920"/>
      <c r="E193" s="1919"/>
      <c r="F193" s="1919"/>
      <c r="G193" s="1920"/>
      <c r="H193" s="1920"/>
      <c r="I193" s="1919"/>
      <c r="J193" s="1919"/>
      <c r="K193" s="1920"/>
      <c r="L193" s="1920"/>
      <c r="M193" s="1920"/>
      <c r="N193" s="1920"/>
      <c r="O193" s="1919"/>
      <c r="P193" s="1919"/>
      <c r="Q193" s="1919"/>
      <c r="R193" s="1919"/>
      <c r="S193" s="1919"/>
      <c r="T193" s="1919"/>
      <c r="U193" s="1919"/>
      <c r="V193" s="1919"/>
      <c r="W193" s="1919"/>
      <c r="X193" s="1919"/>
      <c r="Y193" s="1919"/>
      <c r="Z193" s="1919"/>
    </row>
    <row r="194">
      <c r="A194" s="1919"/>
      <c r="B194" s="1919"/>
      <c r="C194" s="1920"/>
      <c r="D194" s="1920"/>
      <c r="E194" s="1919"/>
      <c r="F194" s="1919"/>
      <c r="G194" s="1920"/>
      <c r="H194" s="1920"/>
      <c r="I194" s="1919"/>
      <c r="J194" s="1919"/>
      <c r="K194" s="1920"/>
      <c r="L194" s="1920"/>
      <c r="M194" s="1920"/>
      <c r="N194" s="1920"/>
      <c r="O194" s="1919"/>
      <c r="P194" s="1919"/>
      <c r="Q194" s="1919"/>
      <c r="R194" s="1919"/>
      <c r="S194" s="1919"/>
      <c r="T194" s="1919"/>
      <c r="U194" s="1919"/>
      <c r="V194" s="1919"/>
      <c r="W194" s="1919"/>
      <c r="X194" s="1919"/>
      <c r="Y194" s="1919"/>
      <c r="Z194" s="1919"/>
    </row>
    <row r="195">
      <c r="A195" s="1919"/>
      <c r="B195" s="1919"/>
      <c r="C195" s="1920"/>
      <c r="D195" s="1920"/>
      <c r="E195" s="1919"/>
      <c r="F195" s="1919"/>
      <c r="G195" s="1920"/>
      <c r="H195" s="1920"/>
      <c r="I195" s="1919"/>
      <c r="J195" s="1919"/>
      <c r="K195" s="1920"/>
      <c r="L195" s="1920"/>
      <c r="M195" s="1920"/>
      <c r="N195" s="1920"/>
      <c r="O195" s="1919"/>
      <c r="P195" s="1919"/>
      <c r="Q195" s="1919"/>
      <c r="R195" s="1919"/>
      <c r="S195" s="1919"/>
      <c r="T195" s="1919"/>
      <c r="U195" s="1919"/>
      <c r="V195" s="1919"/>
      <c r="W195" s="1919"/>
      <c r="X195" s="1919"/>
      <c r="Y195" s="1919"/>
      <c r="Z195" s="1919"/>
    </row>
    <row r="196">
      <c r="A196" s="1919"/>
      <c r="B196" s="1919"/>
      <c r="C196" s="1920"/>
      <c r="D196" s="1920"/>
      <c r="E196" s="1919"/>
      <c r="F196" s="1919"/>
      <c r="G196" s="1920"/>
      <c r="H196" s="1920"/>
      <c r="I196" s="1919"/>
      <c r="J196" s="1919"/>
      <c r="K196" s="1920"/>
      <c r="L196" s="1920"/>
      <c r="M196" s="1920"/>
      <c r="N196" s="1920"/>
      <c r="O196" s="1919"/>
      <c r="P196" s="1919"/>
      <c r="Q196" s="1919"/>
      <c r="R196" s="1919"/>
      <c r="S196" s="1919"/>
      <c r="T196" s="1919"/>
      <c r="U196" s="1919"/>
      <c r="V196" s="1919"/>
      <c r="W196" s="1919"/>
      <c r="X196" s="1919"/>
      <c r="Y196" s="1919"/>
      <c r="Z196" s="1919"/>
    </row>
    <row r="197">
      <c r="A197" s="1919"/>
      <c r="B197" s="1919"/>
      <c r="C197" s="1920"/>
      <c r="D197" s="1920"/>
      <c r="E197" s="1919"/>
      <c r="F197" s="1919"/>
      <c r="G197" s="1920"/>
      <c r="H197" s="1920"/>
      <c r="I197" s="1919"/>
      <c r="J197" s="1919"/>
      <c r="K197" s="1920"/>
      <c r="L197" s="1920"/>
      <c r="M197" s="1920"/>
      <c r="N197" s="1920"/>
      <c r="O197" s="1919"/>
      <c r="P197" s="1919"/>
      <c r="Q197" s="1919"/>
      <c r="R197" s="1919"/>
      <c r="S197" s="1919"/>
      <c r="T197" s="1919"/>
      <c r="U197" s="1919"/>
      <c r="V197" s="1919"/>
      <c r="W197" s="1919"/>
      <c r="X197" s="1919"/>
      <c r="Y197" s="1919"/>
      <c r="Z197" s="1919"/>
    </row>
    <row r="198">
      <c r="A198" s="1919"/>
      <c r="B198" s="1919"/>
      <c r="C198" s="1920"/>
      <c r="D198" s="1920"/>
      <c r="E198" s="1919"/>
      <c r="F198" s="1919"/>
      <c r="G198" s="1920"/>
      <c r="H198" s="1920"/>
      <c r="I198" s="1919"/>
      <c r="J198" s="1919"/>
      <c r="K198" s="1920"/>
      <c r="L198" s="1920"/>
      <c r="M198" s="1920"/>
      <c r="N198" s="1920"/>
      <c r="O198" s="1919"/>
      <c r="P198" s="1919"/>
      <c r="Q198" s="1919"/>
      <c r="R198" s="1919"/>
      <c r="S198" s="1919"/>
      <c r="T198" s="1919"/>
      <c r="U198" s="1919"/>
      <c r="V198" s="1919"/>
      <c r="W198" s="1919"/>
      <c r="X198" s="1919"/>
      <c r="Y198" s="1919"/>
      <c r="Z198" s="1919"/>
    </row>
    <row r="199">
      <c r="A199" s="1919"/>
      <c r="B199" s="1919"/>
      <c r="C199" s="1920"/>
      <c r="D199" s="1920"/>
      <c r="E199" s="1919"/>
      <c r="F199" s="1919"/>
      <c r="G199" s="1920"/>
      <c r="H199" s="1920"/>
      <c r="I199" s="1919"/>
      <c r="J199" s="1919"/>
      <c r="K199" s="1920"/>
      <c r="L199" s="1920"/>
      <c r="M199" s="1920"/>
      <c r="N199" s="1920"/>
      <c r="O199" s="1919"/>
      <c r="P199" s="1919"/>
      <c r="Q199" s="1919"/>
      <c r="R199" s="1919"/>
      <c r="S199" s="1919"/>
      <c r="T199" s="1919"/>
      <c r="U199" s="1919"/>
      <c r="V199" s="1919"/>
      <c r="W199" s="1919"/>
      <c r="X199" s="1919"/>
      <c r="Y199" s="1919"/>
      <c r="Z199" s="1919"/>
    </row>
    <row r="200">
      <c r="A200" s="1919"/>
      <c r="B200" s="1919"/>
      <c r="C200" s="1920"/>
      <c r="D200" s="1920"/>
      <c r="E200" s="1919"/>
      <c r="F200" s="1919"/>
      <c r="G200" s="1920"/>
      <c r="H200" s="1920"/>
      <c r="I200" s="1919"/>
      <c r="J200" s="1919"/>
      <c r="K200" s="1920"/>
      <c r="L200" s="1920"/>
      <c r="M200" s="1920"/>
      <c r="N200" s="1920"/>
      <c r="O200" s="1919"/>
      <c r="P200" s="1919"/>
      <c r="Q200" s="1919"/>
      <c r="R200" s="1919"/>
      <c r="S200" s="1919"/>
      <c r="T200" s="1919"/>
      <c r="U200" s="1919"/>
      <c r="V200" s="1919"/>
      <c r="W200" s="1919"/>
      <c r="X200" s="1919"/>
      <c r="Y200" s="1919"/>
      <c r="Z200" s="1919"/>
    </row>
    <row r="201">
      <c r="A201" s="1919"/>
      <c r="B201" s="1919"/>
      <c r="C201" s="1920"/>
      <c r="D201" s="1920"/>
      <c r="E201" s="1919"/>
      <c r="F201" s="1919"/>
      <c r="G201" s="1920"/>
      <c r="H201" s="1920"/>
      <c r="I201" s="1919"/>
      <c r="J201" s="1919"/>
      <c r="K201" s="1920"/>
      <c r="L201" s="1920"/>
      <c r="M201" s="1920"/>
      <c r="N201" s="1920"/>
      <c r="O201" s="1919"/>
      <c r="P201" s="1919"/>
      <c r="Q201" s="1919"/>
      <c r="R201" s="1919"/>
      <c r="S201" s="1919"/>
      <c r="T201" s="1919"/>
      <c r="U201" s="1919"/>
      <c r="V201" s="1919"/>
      <c r="W201" s="1919"/>
      <c r="X201" s="1919"/>
      <c r="Y201" s="1919"/>
      <c r="Z201" s="1919"/>
    </row>
    <row r="202">
      <c r="A202" s="1919"/>
      <c r="B202" s="1919"/>
      <c r="C202" s="1920"/>
      <c r="D202" s="1920"/>
      <c r="E202" s="1919"/>
      <c r="F202" s="1919"/>
      <c r="G202" s="1920"/>
      <c r="H202" s="1920"/>
      <c r="I202" s="1919"/>
      <c r="J202" s="1919"/>
      <c r="K202" s="1920"/>
      <c r="L202" s="1920"/>
      <c r="M202" s="1920"/>
      <c r="N202" s="1920"/>
      <c r="O202" s="1919"/>
      <c r="P202" s="1919"/>
      <c r="Q202" s="1919"/>
      <c r="R202" s="1919"/>
      <c r="S202" s="1919"/>
      <c r="T202" s="1919"/>
      <c r="U202" s="1919"/>
      <c r="V202" s="1919"/>
      <c r="W202" s="1919"/>
      <c r="X202" s="1919"/>
      <c r="Y202" s="1919"/>
      <c r="Z202" s="1919"/>
    </row>
    <row r="203">
      <c r="A203" s="1919"/>
      <c r="B203" s="1919"/>
      <c r="C203" s="1920"/>
      <c r="D203" s="1920"/>
      <c r="E203" s="1919"/>
      <c r="F203" s="1919"/>
      <c r="G203" s="1920"/>
      <c r="H203" s="1920"/>
      <c r="I203" s="1919"/>
      <c r="J203" s="1919"/>
      <c r="K203" s="1920"/>
      <c r="L203" s="1920"/>
      <c r="M203" s="1920"/>
      <c r="N203" s="1920"/>
      <c r="O203" s="1919"/>
      <c r="P203" s="1919"/>
      <c r="Q203" s="1919"/>
      <c r="R203" s="1919"/>
      <c r="S203" s="1919"/>
      <c r="T203" s="1919"/>
      <c r="U203" s="1919"/>
      <c r="V203" s="1919"/>
      <c r="W203" s="1919"/>
      <c r="X203" s="1919"/>
      <c r="Y203" s="1919"/>
      <c r="Z203" s="1919"/>
    </row>
    <row r="204">
      <c r="A204" s="1919"/>
      <c r="B204" s="1919"/>
      <c r="C204" s="1920"/>
      <c r="D204" s="1920"/>
      <c r="E204" s="1919"/>
      <c r="F204" s="1919"/>
      <c r="G204" s="1920"/>
      <c r="H204" s="1920"/>
      <c r="I204" s="1919"/>
      <c r="J204" s="1919"/>
      <c r="K204" s="1920"/>
      <c r="L204" s="1920"/>
      <c r="M204" s="1920"/>
      <c r="N204" s="1920"/>
      <c r="O204" s="1919"/>
      <c r="P204" s="1919"/>
      <c r="Q204" s="1919"/>
      <c r="R204" s="1919"/>
      <c r="S204" s="1919"/>
      <c r="T204" s="1919"/>
      <c r="U204" s="1919"/>
      <c r="V204" s="1919"/>
      <c r="W204" s="1919"/>
      <c r="X204" s="1919"/>
      <c r="Y204" s="1919"/>
      <c r="Z204" s="1919"/>
    </row>
    <row r="205">
      <c r="A205" s="1919"/>
      <c r="B205" s="1919"/>
      <c r="C205" s="1920"/>
      <c r="D205" s="1920"/>
      <c r="E205" s="1919"/>
      <c r="F205" s="1919"/>
      <c r="G205" s="1920"/>
      <c r="H205" s="1920"/>
      <c r="I205" s="1919"/>
      <c r="J205" s="1919"/>
      <c r="K205" s="1920"/>
      <c r="L205" s="1920"/>
      <c r="M205" s="1920"/>
      <c r="N205" s="1920"/>
      <c r="O205" s="1919"/>
      <c r="P205" s="1919"/>
      <c r="Q205" s="1919"/>
      <c r="R205" s="1919"/>
      <c r="S205" s="1919"/>
      <c r="T205" s="1919"/>
      <c r="U205" s="1919"/>
      <c r="V205" s="1919"/>
      <c r="W205" s="1919"/>
      <c r="X205" s="1919"/>
      <c r="Y205" s="1919"/>
      <c r="Z205" s="1919"/>
    </row>
    <row r="206">
      <c r="A206" s="1919"/>
      <c r="B206" s="1919"/>
      <c r="C206" s="1920"/>
      <c r="D206" s="1920"/>
      <c r="E206" s="1919"/>
      <c r="F206" s="1919"/>
      <c r="G206" s="1920"/>
      <c r="H206" s="1920"/>
      <c r="I206" s="1919"/>
      <c r="J206" s="1919"/>
      <c r="K206" s="1920"/>
      <c r="L206" s="1920"/>
      <c r="M206" s="1920"/>
      <c r="N206" s="1920"/>
      <c r="O206" s="1919"/>
      <c r="P206" s="1919"/>
      <c r="Q206" s="1919"/>
      <c r="R206" s="1919"/>
      <c r="S206" s="1919"/>
      <c r="T206" s="1919"/>
      <c r="U206" s="1919"/>
      <c r="V206" s="1919"/>
      <c r="W206" s="1919"/>
      <c r="X206" s="1919"/>
      <c r="Y206" s="1919"/>
      <c r="Z206" s="1919"/>
    </row>
    <row r="207">
      <c r="A207" s="1919"/>
      <c r="B207" s="1919"/>
      <c r="C207" s="1920"/>
      <c r="D207" s="1920"/>
      <c r="E207" s="1919"/>
      <c r="F207" s="1919"/>
      <c r="G207" s="1920"/>
      <c r="H207" s="1920"/>
      <c r="I207" s="1919"/>
      <c r="J207" s="1919"/>
      <c r="K207" s="1920"/>
      <c r="L207" s="1920"/>
      <c r="M207" s="1920"/>
      <c r="N207" s="1920"/>
      <c r="O207" s="1919"/>
      <c r="P207" s="1919"/>
      <c r="Q207" s="1919"/>
      <c r="R207" s="1919"/>
      <c r="S207" s="1919"/>
      <c r="T207" s="1919"/>
      <c r="U207" s="1919"/>
      <c r="V207" s="1919"/>
      <c r="W207" s="1919"/>
      <c r="X207" s="1919"/>
      <c r="Y207" s="1919"/>
      <c r="Z207" s="1919"/>
    </row>
    <row r="208">
      <c r="A208" s="1919"/>
      <c r="B208" s="1919"/>
      <c r="C208" s="1920"/>
      <c r="D208" s="1920"/>
      <c r="E208" s="1919"/>
      <c r="F208" s="1919"/>
      <c r="G208" s="1920"/>
      <c r="H208" s="1920"/>
      <c r="I208" s="1919"/>
      <c r="J208" s="1919"/>
      <c r="K208" s="1920"/>
      <c r="L208" s="1920"/>
      <c r="M208" s="1920"/>
      <c r="N208" s="1920"/>
      <c r="O208" s="1919"/>
      <c r="P208" s="1919"/>
      <c r="Q208" s="1919"/>
      <c r="R208" s="1919"/>
      <c r="S208" s="1919"/>
      <c r="T208" s="1919"/>
      <c r="U208" s="1919"/>
      <c r="V208" s="1919"/>
      <c r="W208" s="1919"/>
      <c r="X208" s="1919"/>
      <c r="Y208" s="1919"/>
      <c r="Z208" s="1919"/>
    </row>
    <row r="209">
      <c r="A209" s="1919"/>
      <c r="B209" s="1919"/>
      <c r="C209" s="1920"/>
      <c r="D209" s="1920"/>
      <c r="E209" s="1919"/>
      <c r="F209" s="1919"/>
      <c r="G209" s="1920"/>
      <c r="H209" s="1920"/>
      <c r="I209" s="1919"/>
      <c r="J209" s="1919"/>
      <c r="K209" s="1920"/>
      <c r="L209" s="1920"/>
      <c r="M209" s="1920"/>
      <c r="N209" s="1920"/>
      <c r="O209" s="1919"/>
      <c r="P209" s="1919"/>
      <c r="Q209" s="1919"/>
      <c r="R209" s="1919"/>
      <c r="S209" s="1919"/>
      <c r="T209" s="1919"/>
      <c r="U209" s="1919"/>
      <c r="V209" s="1919"/>
      <c r="W209" s="1919"/>
      <c r="X209" s="1919"/>
      <c r="Y209" s="1919"/>
      <c r="Z209" s="1919"/>
    </row>
    <row r="210">
      <c r="A210" s="1919"/>
      <c r="B210" s="1919"/>
      <c r="C210" s="1920"/>
      <c r="D210" s="1920"/>
      <c r="E210" s="1919"/>
      <c r="F210" s="1919"/>
      <c r="G210" s="1920"/>
      <c r="H210" s="1920"/>
      <c r="I210" s="1919"/>
      <c r="J210" s="1919"/>
      <c r="K210" s="1920"/>
      <c r="L210" s="1920"/>
      <c r="M210" s="1920"/>
      <c r="N210" s="1920"/>
      <c r="O210" s="1919"/>
      <c r="P210" s="1919"/>
      <c r="Q210" s="1919"/>
      <c r="R210" s="1919"/>
      <c r="S210" s="1919"/>
      <c r="T210" s="1919"/>
      <c r="U210" s="1919"/>
      <c r="V210" s="1919"/>
      <c r="W210" s="1919"/>
      <c r="X210" s="1919"/>
      <c r="Y210" s="1919"/>
      <c r="Z210" s="1919"/>
    </row>
    <row r="211">
      <c r="A211" s="1919"/>
      <c r="B211" s="1919"/>
      <c r="C211" s="1920"/>
      <c r="D211" s="1920"/>
      <c r="E211" s="1919"/>
      <c r="F211" s="1919"/>
      <c r="G211" s="1920"/>
      <c r="H211" s="1920"/>
      <c r="I211" s="1919"/>
      <c r="J211" s="1919"/>
      <c r="K211" s="1920"/>
      <c r="L211" s="1920"/>
      <c r="M211" s="1920"/>
      <c r="N211" s="1920"/>
      <c r="O211" s="1919"/>
      <c r="P211" s="1919"/>
      <c r="Q211" s="1919"/>
      <c r="R211" s="1919"/>
      <c r="S211" s="1919"/>
      <c r="T211" s="1919"/>
      <c r="U211" s="1919"/>
      <c r="V211" s="1919"/>
      <c r="W211" s="1919"/>
      <c r="X211" s="1919"/>
      <c r="Y211" s="1919"/>
      <c r="Z211" s="1919"/>
    </row>
    <row r="212">
      <c r="A212" s="1919"/>
      <c r="B212" s="1919"/>
      <c r="C212" s="1920"/>
      <c r="D212" s="1920"/>
      <c r="E212" s="1919"/>
      <c r="F212" s="1919"/>
      <c r="G212" s="1920"/>
      <c r="H212" s="1920"/>
      <c r="I212" s="1919"/>
      <c r="J212" s="1919"/>
      <c r="K212" s="1920"/>
      <c r="L212" s="1920"/>
      <c r="M212" s="1920"/>
      <c r="N212" s="1920"/>
      <c r="O212" s="1919"/>
      <c r="P212" s="1919"/>
      <c r="Q212" s="1919"/>
      <c r="R212" s="1919"/>
      <c r="S212" s="1919"/>
      <c r="T212" s="1919"/>
      <c r="U212" s="1919"/>
      <c r="V212" s="1919"/>
      <c r="W212" s="1919"/>
      <c r="X212" s="1919"/>
      <c r="Y212" s="1919"/>
      <c r="Z212" s="1919"/>
    </row>
    <row r="213">
      <c r="A213" s="1919"/>
      <c r="B213" s="1919"/>
      <c r="C213" s="1920"/>
      <c r="D213" s="1920"/>
      <c r="E213" s="1919"/>
      <c r="F213" s="1919"/>
      <c r="G213" s="1920"/>
      <c r="H213" s="1920"/>
      <c r="I213" s="1919"/>
      <c r="J213" s="1919"/>
      <c r="K213" s="1920"/>
      <c r="L213" s="1920"/>
      <c r="M213" s="1920"/>
      <c r="N213" s="1920"/>
      <c r="O213" s="1919"/>
      <c r="P213" s="1919"/>
      <c r="Q213" s="1919"/>
      <c r="R213" s="1919"/>
      <c r="S213" s="1919"/>
      <c r="T213" s="1919"/>
      <c r="U213" s="1919"/>
      <c r="V213" s="1919"/>
      <c r="W213" s="1919"/>
      <c r="X213" s="1919"/>
      <c r="Y213" s="1919"/>
      <c r="Z213" s="1919"/>
    </row>
    <row r="214">
      <c r="A214" s="1919"/>
      <c r="B214" s="1919"/>
      <c r="C214" s="1920"/>
      <c r="D214" s="1920"/>
      <c r="E214" s="1919"/>
      <c r="F214" s="1919"/>
      <c r="G214" s="1920"/>
      <c r="H214" s="1920"/>
      <c r="I214" s="1919"/>
      <c r="J214" s="1919"/>
      <c r="K214" s="1920"/>
      <c r="L214" s="1920"/>
      <c r="M214" s="1920"/>
      <c r="N214" s="1920"/>
      <c r="O214" s="1919"/>
      <c r="P214" s="1919"/>
      <c r="Q214" s="1919"/>
      <c r="R214" s="1919"/>
      <c r="S214" s="1919"/>
      <c r="T214" s="1919"/>
      <c r="U214" s="1919"/>
      <c r="V214" s="1919"/>
      <c r="W214" s="1919"/>
      <c r="X214" s="1919"/>
      <c r="Y214" s="1919"/>
      <c r="Z214" s="1919"/>
    </row>
    <row r="215">
      <c r="A215" s="1919"/>
      <c r="B215" s="1919"/>
      <c r="C215" s="1920"/>
      <c r="D215" s="1920"/>
      <c r="E215" s="1919"/>
      <c r="F215" s="1919"/>
      <c r="G215" s="1920"/>
      <c r="H215" s="1920"/>
      <c r="I215" s="1919"/>
      <c r="J215" s="1919"/>
      <c r="K215" s="1920"/>
      <c r="L215" s="1920"/>
      <c r="M215" s="1920"/>
      <c r="N215" s="1920"/>
      <c r="O215" s="1919"/>
      <c r="P215" s="1919"/>
      <c r="Q215" s="1919"/>
      <c r="R215" s="1919"/>
      <c r="S215" s="1919"/>
      <c r="T215" s="1919"/>
      <c r="U215" s="1919"/>
      <c r="V215" s="1919"/>
      <c r="W215" s="1919"/>
      <c r="X215" s="1919"/>
      <c r="Y215" s="1919"/>
      <c r="Z215" s="1919"/>
    </row>
    <row r="216">
      <c r="A216" s="1919"/>
      <c r="B216" s="1919"/>
      <c r="C216" s="1920"/>
      <c r="D216" s="1920"/>
      <c r="E216" s="1919"/>
      <c r="F216" s="1919"/>
      <c r="G216" s="1920"/>
      <c r="H216" s="1920"/>
      <c r="I216" s="1919"/>
      <c r="J216" s="1919"/>
      <c r="K216" s="1920"/>
      <c r="L216" s="1920"/>
      <c r="M216" s="1920"/>
      <c r="N216" s="1920"/>
      <c r="O216" s="1919"/>
      <c r="P216" s="1919"/>
      <c r="Q216" s="1919"/>
      <c r="R216" s="1919"/>
      <c r="S216" s="1919"/>
      <c r="T216" s="1919"/>
      <c r="U216" s="1919"/>
      <c r="V216" s="1919"/>
      <c r="W216" s="1919"/>
      <c r="X216" s="1919"/>
      <c r="Y216" s="1919"/>
      <c r="Z216" s="1919"/>
    </row>
    <row r="217">
      <c r="A217" s="1919"/>
      <c r="B217" s="1919"/>
      <c r="C217" s="1920"/>
      <c r="D217" s="1920"/>
      <c r="E217" s="1919"/>
      <c r="F217" s="1919"/>
      <c r="G217" s="1920"/>
      <c r="H217" s="1920"/>
      <c r="I217" s="1919"/>
      <c r="J217" s="1919"/>
      <c r="K217" s="1920"/>
      <c r="L217" s="1920"/>
      <c r="M217" s="1920"/>
      <c r="N217" s="1920"/>
      <c r="O217" s="1919"/>
      <c r="P217" s="1919"/>
      <c r="Q217" s="1919"/>
      <c r="R217" s="1919"/>
      <c r="S217" s="1919"/>
      <c r="T217" s="1919"/>
      <c r="U217" s="1919"/>
      <c r="V217" s="1919"/>
      <c r="W217" s="1919"/>
      <c r="X217" s="1919"/>
      <c r="Y217" s="1919"/>
      <c r="Z217" s="1919"/>
    </row>
    <row r="218">
      <c r="A218" s="1919"/>
      <c r="B218" s="1919"/>
      <c r="C218" s="1920"/>
      <c r="D218" s="1920"/>
      <c r="E218" s="1919"/>
      <c r="F218" s="1919"/>
      <c r="G218" s="1920"/>
      <c r="H218" s="1920"/>
      <c r="I218" s="1919"/>
      <c r="J218" s="1919"/>
      <c r="K218" s="1920"/>
      <c r="L218" s="1920"/>
      <c r="M218" s="1920"/>
      <c r="N218" s="1920"/>
      <c r="O218" s="1919"/>
      <c r="P218" s="1919"/>
      <c r="Q218" s="1919"/>
      <c r="R218" s="1919"/>
      <c r="S218" s="1919"/>
      <c r="T218" s="1919"/>
      <c r="U218" s="1919"/>
      <c r="V218" s="1919"/>
      <c r="W218" s="1919"/>
      <c r="X218" s="1919"/>
      <c r="Y218" s="1919"/>
      <c r="Z218" s="1919"/>
    </row>
    <row r="219">
      <c r="A219" s="1919"/>
      <c r="B219" s="1919"/>
      <c r="C219" s="1920"/>
      <c r="D219" s="1920"/>
      <c r="E219" s="1919"/>
      <c r="F219" s="1919"/>
      <c r="G219" s="1920"/>
      <c r="H219" s="1920"/>
      <c r="I219" s="1919"/>
      <c r="J219" s="1919"/>
      <c r="K219" s="1920"/>
      <c r="L219" s="1920"/>
      <c r="M219" s="1920"/>
      <c r="N219" s="1920"/>
      <c r="O219" s="1919"/>
      <c r="P219" s="1919"/>
      <c r="Q219" s="1919"/>
      <c r="R219" s="1919"/>
      <c r="S219" s="1919"/>
      <c r="T219" s="1919"/>
      <c r="U219" s="1919"/>
      <c r="V219" s="1919"/>
      <c r="W219" s="1919"/>
      <c r="X219" s="1919"/>
      <c r="Y219" s="1919"/>
      <c r="Z219" s="1919"/>
    </row>
    <row r="220">
      <c r="A220" s="1919"/>
      <c r="B220" s="1919"/>
      <c r="C220" s="1920"/>
      <c r="D220" s="1920"/>
      <c r="E220" s="1919"/>
      <c r="F220" s="1919"/>
      <c r="G220" s="1920"/>
      <c r="H220" s="1920"/>
      <c r="I220" s="1919"/>
      <c r="J220" s="1919"/>
      <c r="K220" s="1920"/>
      <c r="L220" s="1920"/>
      <c r="M220" s="1920"/>
      <c r="N220" s="1920"/>
      <c r="O220" s="1919"/>
      <c r="P220" s="1919"/>
      <c r="Q220" s="1919"/>
      <c r="R220" s="1919"/>
      <c r="S220" s="1919"/>
      <c r="T220" s="1919"/>
      <c r="U220" s="1919"/>
      <c r="V220" s="1919"/>
      <c r="W220" s="1919"/>
      <c r="X220" s="1919"/>
      <c r="Y220" s="1919"/>
      <c r="Z220" s="1919"/>
    </row>
    <row r="221">
      <c r="A221" s="1919"/>
      <c r="B221" s="1919"/>
      <c r="C221" s="1920"/>
      <c r="D221" s="1920"/>
      <c r="E221" s="1919"/>
      <c r="F221" s="1919"/>
      <c r="G221" s="1920"/>
      <c r="H221" s="1920"/>
      <c r="I221" s="1919"/>
      <c r="J221" s="1919"/>
      <c r="K221" s="1920"/>
      <c r="L221" s="1920"/>
      <c r="M221" s="1920"/>
      <c r="N221" s="1920"/>
      <c r="O221" s="1919"/>
      <c r="P221" s="1919"/>
      <c r="Q221" s="1919"/>
      <c r="R221" s="1919"/>
      <c r="S221" s="1919"/>
      <c r="T221" s="1919"/>
      <c r="U221" s="1919"/>
      <c r="V221" s="1919"/>
      <c r="W221" s="1919"/>
      <c r="X221" s="1919"/>
      <c r="Y221" s="1919"/>
      <c r="Z221" s="1919"/>
    </row>
    <row r="222">
      <c r="A222" s="1919"/>
      <c r="B222" s="1919"/>
      <c r="C222" s="1920"/>
      <c r="D222" s="1920"/>
      <c r="E222" s="1919"/>
      <c r="F222" s="1919"/>
      <c r="G222" s="1920"/>
      <c r="H222" s="1920"/>
      <c r="I222" s="1919"/>
      <c r="J222" s="1919"/>
      <c r="K222" s="1920"/>
      <c r="L222" s="1920"/>
      <c r="M222" s="1920"/>
      <c r="N222" s="1920"/>
      <c r="O222" s="1919"/>
      <c r="P222" s="1919"/>
      <c r="Q222" s="1919"/>
      <c r="R222" s="1919"/>
      <c r="S222" s="1919"/>
      <c r="T222" s="1919"/>
      <c r="U222" s="1919"/>
      <c r="V222" s="1919"/>
      <c r="W222" s="1919"/>
      <c r="X222" s="1919"/>
      <c r="Y222" s="1919"/>
      <c r="Z222" s="1919"/>
    </row>
    <row r="223">
      <c r="A223" s="1919"/>
      <c r="B223" s="1919"/>
      <c r="C223" s="1920"/>
      <c r="D223" s="1920"/>
      <c r="E223" s="1919"/>
      <c r="F223" s="1919"/>
      <c r="G223" s="1920"/>
      <c r="H223" s="1920"/>
      <c r="I223" s="1919"/>
      <c r="J223" s="1919"/>
      <c r="K223" s="1920"/>
      <c r="L223" s="1920"/>
      <c r="M223" s="1920"/>
      <c r="N223" s="1920"/>
      <c r="O223" s="1919"/>
      <c r="P223" s="1919"/>
      <c r="Q223" s="1919"/>
      <c r="R223" s="1919"/>
      <c r="S223" s="1919"/>
      <c r="T223" s="1919"/>
      <c r="U223" s="1919"/>
      <c r="V223" s="1919"/>
      <c r="W223" s="1919"/>
      <c r="X223" s="1919"/>
      <c r="Y223" s="1919"/>
      <c r="Z223" s="1919"/>
    </row>
    <row r="224">
      <c r="A224" s="1919"/>
      <c r="B224" s="1919"/>
      <c r="C224" s="1920"/>
      <c r="D224" s="1920"/>
      <c r="E224" s="1919"/>
      <c r="F224" s="1919"/>
      <c r="G224" s="1920"/>
      <c r="H224" s="1920"/>
      <c r="I224" s="1919"/>
      <c r="J224" s="1919"/>
      <c r="K224" s="1920"/>
      <c r="L224" s="1920"/>
      <c r="M224" s="1920"/>
      <c r="N224" s="1920"/>
      <c r="O224" s="1919"/>
      <c r="P224" s="1919"/>
      <c r="Q224" s="1919"/>
      <c r="R224" s="1919"/>
      <c r="S224" s="1919"/>
      <c r="T224" s="1919"/>
      <c r="U224" s="1919"/>
      <c r="V224" s="1919"/>
      <c r="W224" s="1919"/>
      <c r="X224" s="1919"/>
      <c r="Y224" s="1919"/>
      <c r="Z224" s="1919"/>
    </row>
    <row r="225">
      <c r="A225" s="1919"/>
      <c r="B225" s="1919"/>
      <c r="C225" s="1920"/>
      <c r="D225" s="1920"/>
      <c r="E225" s="1919"/>
      <c r="F225" s="1919"/>
      <c r="G225" s="1920"/>
      <c r="H225" s="1920"/>
      <c r="I225" s="1919"/>
      <c r="J225" s="1919"/>
      <c r="K225" s="1920"/>
      <c r="L225" s="1920"/>
      <c r="M225" s="1920"/>
      <c r="N225" s="1920"/>
      <c r="O225" s="1919"/>
      <c r="P225" s="1919"/>
      <c r="Q225" s="1919"/>
      <c r="R225" s="1919"/>
      <c r="S225" s="1919"/>
      <c r="T225" s="1919"/>
      <c r="U225" s="1919"/>
      <c r="V225" s="1919"/>
      <c r="W225" s="1919"/>
      <c r="X225" s="1919"/>
      <c r="Y225" s="1919"/>
      <c r="Z225" s="1919"/>
    </row>
    <row r="226">
      <c r="A226" s="1919"/>
      <c r="B226" s="1919"/>
      <c r="C226" s="1920"/>
      <c r="D226" s="1920"/>
      <c r="E226" s="1919"/>
      <c r="F226" s="1919"/>
      <c r="G226" s="1920"/>
      <c r="H226" s="1920"/>
      <c r="I226" s="1919"/>
      <c r="J226" s="1919"/>
      <c r="K226" s="1920"/>
      <c r="L226" s="1920"/>
      <c r="M226" s="1920"/>
      <c r="N226" s="1920"/>
      <c r="O226" s="1919"/>
      <c r="P226" s="1919"/>
      <c r="Q226" s="1919"/>
      <c r="R226" s="1919"/>
      <c r="S226" s="1919"/>
      <c r="T226" s="1919"/>
      <c r="U226" s="1919"/>
      <c r="V226" s="1919"/>
      <c r="W226" s="1919"/>
      <c r="X226" s="1919"/>
      <c r="Y226" s="1919"/>
      <c r="Z226" s="1919"/>
    </row>
    <row r="227">
      <c r="A227" s="1919"/>
      <c r="B227" s="1919"/>
      <c r="C227" s="1920"/>
      <c r="D227" s="1920"/>
      <c r="E227" s="1919"/>
      <c r="F227" s="1919"/>
      <c r="G227" s="1920"/>
      <c r="H227" s="1920"/>
      <c r="I227" s="1919"/>
      <c r="J227" s="1919"/>
      <c r="K227" s="1920"/>
      <c r="L227" s="1920"/>
      <c r="M227" s="1920"/>
      <c r="N227" s="1920"/>
      <c r="O227" s="1919"/>
      <c r="P227" s="1919"/>
      <c r="Q227" s="1919"/>
      <c r="R227" s="1919"/>
      <c r="S227" s="1919"/>
      <c r="T227" s="1919"/>
      <c r="U227" s="1919"/>
      <c r="V227" s="1919"/>
      <c r="W227" s="1919"/>
      <c r="X227" s="1919"/>
      <c r="Y227" s="1919"/>
      <c r="Z227" s="1919"/>
    </row>
    <row r="228">
      <c r="A228" s="1919"/>
      <c r="B228" s="1919"/>
      <c r="C228" s="1920"/>
      <c r="D228" s="1920"/>
      <c r="E228" s="1919"/>
      <c r="F228" s="1919"/>
      <c r="G228" s="1920"/>
      <c r="H228" s="1920"/>
      <c r="I228" s="1919"/>
      <c r="J228" s="1919"/>
      <c r="K228" s="1920"/>
      <c r="L228" s="1920"/>
      <c r="M228" s="1920"/>
      <c r="N228" s="1920"/>
      <c r="O228" s="1919"/>
      <c r="P228" s="1919"/>
      <c r="Q228" s="1919"/>
      <c r="R228" s="1919"/>
      <c r="S228" s="1919"/>
      <c r="T228" s="1919"/>
      <c r="U228" s="1919"/>
      <c r="V228" s="1919"/>
      <c r="W228" s="1919"/>
      <c r="X228" s="1919"/>
      <c r="Y228" s="1919"/>
      <c r="Z228" s="1919"/>
    </row>
    <row r="229">
      <c r="A229" s="1919"/>
      <c r="B229" s="1919"/>
      <c r="C229" s="1920"/>
      <c r="D229" s="1920"/>
      <c r="E229" s="1919"/>
      <c r="F229" s="1919"/>
      <c r="G229" s="1920"/>
      <c r="H229" s="1920"/>
      <c r="I229" s="1919"/>
      <c r="J229" s="1919"/>
      <c r="K229" s="1920"/>
      <c r="L229" s="1920"/>
      <c r="M229" s="1920"/>
      <c r="N229" s="1920"/>
      <c r="O229" s="1919"/>
      <c r="P229" s="1919"/>
      <c r="Q229" s="1919"/>
      <c r="R229" s="1919"/>
      <c r="S229" s="1919"/>
      <c r="T229" s="1919"/>
      <c r="U229" s="1919"/>
      <c r="V229" s="1919"/>
      <c r="W229" s="1919"/>
      <c r="X229" s="1919"/>
      <c r="Y229" s="1919"/>
      <c r="Z229" s="1919"/>
    </row>
    <row r="230">
      <c r="A230" s="1919"/>
      <c r="B230" s="1919"/>
      <c r="C230" s="1920"/>
      <c r="D230" s="1920"/>
      <c r="E230" s="1919"/>
      <c r="F230" s="1919"/>
      <c r="G230" s="1920"/>
      <c r="H230" s="1920"/>
      <c r="I230" s="1919"/>
      <c r="J230" s="1919"/>
      <c r="K230" s="1920"/>
      <c r="L230" s="1920"/>
      <c r="M230" s="1920"/>
      <c r="N230" s="1920"/>
      <c r="O230" s="1919"/>
      <c r="P230" s="1919"/>
      <c r="Q230" s="1919"/>
      <c r="R230" s="1919"/>
      <c r="S230" s="1919"/>
      <c r="T230" s="1919"/>
      <c r="U230" s="1919"/>
      <c r="V230" s="1919"/>
      <c r="W230" s="1919"/>
      <c r="X230" s="1919"/>
      <c r="Y230" s="1919"/>
      <c r="Z230" s="1919"/>
    </row>
    <row r="231">
      <c r="A231" s="1919"/>
      <c r="B231" s="1919"/>
      <c r="C231" s="1920"/>
      <c r="D231" s="1920"/>
      <c r="E231" s="1919"/>
      <c r="F231" s="1919"/>
      <c r="G231" s="1920"/>
      <c r="H231" s="1920"/>
      <c r="I231" s="1919"/>
      <c r="J231" s="1919"/>
      <c r="K231" s="1920"/>
      <c r="L231" s="1920"/>
      <c r="M231" s="1920"/>
      <c r="N231" s="1920"/>
      <c r="O231" s="1919"/>
      <c r="P231" s="1919"/>
      <c r="Q231" s="1919"/>
      <c r="R231" s="1919"/>
      <c r="S231" s="1919"/>
      <c r="T231" s="1919"/>
      <c r="U231" s="1919"/>
      <c r="V231" s="1919"/>
      <c r="W231" s="1919"/>
      <c r="X231" s="1919"/>
      <c r="Y231" s="1919"/>
      <c r="Z231" s="1919"/>
    </row>
    <row r="232">
      <c r="A232" s="1919"/>
      <c r="B232" s="1919"/>
      <c r="C232" s="1920"/>
      <c r="D232" s="1920"/>
      <c r="E232" s="1919"/>
      <c r="F232" s="1919"/>
      <c r="G232" s="1920"/>
      <c r="H232" s="1920"/>
      <c r="I232" s="1919"/>
      <c r="J232" s="1919"/>
      <c r="K232" s="1920"/>
      <c r="L232" s="1920"/>
      <c r="M232" s="1920"/>
      <c r="N232" s="1920"/>
      <c r="O232" s="1919"/>
      <c r="P232" s="1919"/>
      <c r="Q232" s="1919"/>
      <c r="R232" s="1919"/>
      <c r="S232" s="1919"/>
      <c r="T232" s="1919"/>
      <c r="U232" s="1919"/>
      <c r="V232" s="1919"/>
      <c r="W232" s="1919"/>
      <c r="X232" s="1919"/>
      <c r="Y232" s="1919"/>
      <c r="Z232" s="1919"/>
    </row>
    <row r="233">
      <c r="A233" s="1919"/>
      <c r="B233" s="1919"/>
      <c r="C233" s="1920"/>
      <c r="D233" s="1920"/>
      <c r="E233" s="1919"/>
      <c r="F233" s="1919"/>
      <c r="G233" s="1920"/>
      <c r="H233" s="1920"/>
      <c r="I233" s="1919"/>
      <c r="J233" s="1919"/>
      <c r="K233" s="1920"/>
      <c r="L233" s="1920"/>
      <c r="M233" s="1920"/>
      <c r="N233" s="1920"/>
      <c r="O233" s="1919"/>
      <c r="P233" s="1919"/>
      <c r="Q233" s="1919"/>
      <c r="R233" s="1919"/>
      <c r="S233" s="1919"/>
      <c r="T233" s="1919"/>
      <c r="U233" s="1919"/>
      <c r="V233" s="1919"/>
      <c r="W233" s="1919"/>
      <c r="X233" s="1919"/>
      <c r="Y233" s="1919"/>
      <c r="Z233" s="1919"/>
    </row>
    <row r="234">
      <c r="A234" s="1919"/>
      <c r="B234" s="1919"/>
      <c r="C234" s="1920"/>
      <c r="D234" s="1920"/>
      <c r="E234" s="1919"/>
      <c r="F234" s="1919"/>
      <c r="G234" s="1920"/>
      <c r="H234" s="1920"/>
      <c r="I234" s="1919"/>
      <c r="J234" s="1919"/>
      <c r="K234" s="1920"/>
      <c r="L234" s="1920"/>
      <c r="M234" s="1920"/>
      <c r="N234" s="1920"/>
      <c r="O234" s="1919"/>
      <c r="P234" s="1919"/>
      <c r="Q234" s="1919"/>
      <c r="R234" s="1919"/>
      <c r="S234" s="1919"/>
      <c r="T234" s="1919"/>
      <c r="U234" s="1919"/>
      <c r="V234" s="1919"/>
      <c r="W234" s="1919"/>
      <c r="X234" s="1919"/>
      <c r="Y234" s="1919"/>
      <c r="Z234" s="1919"/>
    </row>
    <row r="235">
      <c r="A235" s="1919"/>
      <c r="B235" s="1919"/>
      <c r="C235" s="1920"/>
      <c r="D235" s="1920"/>
      <c r="E235" s="1919"/>
      <c r="F235" s="1919"/>
      <c r="G235" s="1920"/>
      <c r="H235" s="1920"/>
      <c r="I235" s="1919"/>
      <c r="J235" s="1919"/>
      <c r="K235" s="1920"/>
      <c r="L235" s="1920"/>
      <c r="M235" s="1920"/>
      <c r="N235" s="1920"/>
      <c r="O235" s="1919"/>
      <c r="P235" s="1919"/>
      <c r="Q235" s="1919"/>
      <c r="R235" s="1919"/>
      <c r="S235" s="1919"/>
      <c r="T235" s="1919"/>
      <c r="U235" s="1919"/>
      <c r="V235" s="1919"/>
      <c r="W235" s="1919"/>
      <c r="X235" s="1919"/>
      <c r="Y235" s="1919"/>
      <c r="Z235" s="1919"/>
    </row>
    <row r="236">
      <c r="A236" s="1919"/>
      <c r="B236" s="1919"/>
      <c r="C236" s="1920"/>
      <c r="D236" s="1920"/>
      <c r="E236" s="1919"/>
      <c r="F236" s="1919"/>
      <c r="G236" s="1920"/>
      <c r="H236" s="1920"/>
      <c r="I236" s="1919"/>
      <c r="J236" s="1919"/>
      <c r="K236" s="1920"/>
      <c r="L236" s="1920"/>
      <c r="M236" s="1920"/>
      <c r="N236" s="1920"/>
      <c r="O236" s="1919"/>
      <c r="P236" s="1919"/>
      <c r="Q236" s="1919"/>
      <c r="R236" s="1919"/>
      <c r="S236" s="1919"/>
      <c r="T236" s="1919"/>
      <c r="U236" s="1919"/>
      <c r="V236" s="1919"/>
      <c r="W236" s="1919"/>
      <c r="X236" s="1919"/>
      <c r="Y236" s="1919"/>
      <c r="Z236" s="1919"/>
    </row>
    <row r="237">
      <c r="A237" s="1919"/>
      <c r="B237" s="1919"/>
      <c r="C237" s="1920"/>
      <c r="D237" s="1920"/>
      <c r="E237" s="1919"/>
      <c r="F237" s="1919"/>
      <c r="G237" s="1920"/>
      <c r="H237" s="1920"/>
      <c r="I237" s="1919"/>
      <c r="J237" s="1919"/>
      <c r="K237" s="1920"/>
      <c r="L237" s="1920"/>
      <c r="M237" s="1920"/>
      <c r="N237" s="1920"/>
      <c r="O237" s="1919"/>
      <c r="P237" s="1919"/>
      <c r="Q237" s="1919"/>
      <c r="R237" s="1919"/>
      <c r="S237" s="1919"/>
      <c r="T237" s="1919"/>
      <c r="U237" s="1919"/>
      <c r="V237" s="1919"/>
      <c r="W237" s="1919"/>
      <c r="X237" s="1919"/>
      <c r="Y237" s="1919"/>
      <c r="Z237" s="1919"/>
    </row>
    <row r="238">
      <c r="A238" s="1919"/>
      <c r="B238" s="1919"/>
      <c r="C238" s="1920"/>
      <c r="D238" s="1920"/>
      <c r="E238" s="1919"/>
      <c r="F238" s="1919"/>
      <c r="G238" s="1920"/>
      <c r="H238" s="1920"/>
      <c r="I238" s="1919"/>
      <c r="J238" s="1919"/>
      <c r="K238" s="1920"/>
      <c r="L238" s="1920"/>
      <c r="M238" s="1920"/>
      <c r="N238" s="1920"/>
      <c r="O238" s="1919"/>
      <c r="P238" s="1919"/>
      <c r="Q238" s="1919"/>
      <c r="R238" s="1919"/>
      <c r="S238" s="1919"/>
      <c r="T238" s="1919"/>
      <c r="U238" s="1919"/>
      <c r="V238" s="1919"/>
      <c r="W238" s="1919"/>
      <c r="X238" s="1919"/>
      <c r="Y238" s="1919"/>
      <c r="Z238" s="1919"/>
    </row>
    <row r="239">
      <c r="A239" s="1919"/>
      <c r="B239" s="1919"/>
      <c r="C239" s="1920"/>
      <c r="D239" s="1920"/>
      <c r="E239" s="1919"/>
      <c r="F239" s="1919"/>
      <c r="G239" s="1920"/>
      <c r="H239" s="1920"/>
      <c r="I239" s="1919"/>
      <c r="J239" s="1919"/>
      <c r="K239" s="1920"/>
      <c r="L239" s="1920"/>
      <c r="M239" s="1920"/>
      <c r="N239" s="1920"/>
      <c r="O239" s="1919"/>
      <c r="P239" s="1919"/>
      <c r="Q239" s="1919"/>
      <c r="R239" s="1919"/>
      <c r="S239" s="1919"/>
      <c r="T239" s="1919"/>
      <c r="U239" s="1919"/>
      <c r="V239" s="1919"/>
      <c r="W239" s="1919"/>
      <c r="X239" s="1919"/>
      <c r="Y239" s="1919"/>
      <c r="Z239" s="1919"/>
    </row>
    <row r="240">
      <c r="A240" s="1919"/>
      <c r="B240" s="1919"/>
      <c r="C240" s="1920"/>
      <c r="D240" s="1920"/>
      <c r="E240" s="1919"/>
      <c r="F240" s="1919"/>
      <c r="G240" s="1920"/>
      <c r="H240" s="1920"/>
      <c r="I240" s="1919"/>
      <c r="J240" s="1919"/>
      <c r="K240" s="1920"/>
      <c r="L240" s="1920"/>
      <c r="M240" s="1920"/>
      <c r="N240" s="1920"/>
      <c r="O240" s="1919"/>
      <c r="P240" s="1919"/>
      <c r="Q240" s="1919"/>
      <c r="R240" s="1919"/>
      <c r="S240" s="1919"/>
      <c r="T240" s="1919"/>
      <c r="U240" s="1919"/>
      <c r="V240" s="1919"/>
      <c r="W240" s="1919"/>
      <c r="X240" s="1919"/>
      <c r="Y240" s="1919"/>
      <c r="Z240" s="1919"/>
    </row>
    <row r="241">
      <c r="A241" s="1919"/>
      <c r="B241" s="1919"/>
      <c r="C241" s="1920"/>
      <c r="D241" s="1920"/>
      <c r="E241" s="1919"/>
      <c r="F241" s="1919"/>
      <c r="G241" s="1920"/>
      <c r="H241" s="1920"/>
      <c r="I241" s="1919"/>
      <c r="J241" s="1919"/>
      <c r="K241" s="1920"/>
      <c r="L241" s="1920"/>
      <c r="M241" s="1920"/>
      <c r="N241" s="1920"/>
      <c r="O241" s="1919"/>
      <c r="P241" s="1919"/>
      <c r="Q241" s="1919"/>
      <c r="R241" s="1919"/>
      <c r="S241" s="1919"/>
      <c r="T241" s="1919"/>
      <c r="U241" s="1919"/>
      <c r="V241" s="1919"/>
      <c r="W241" s="1919"/>
      <c r="X241" s="1919"/>
      <c r="Y241" s="1919"/>
      <c r="Z241" s="1919"/>
    </row>
    <row r="242">
      <c r="A242" s="1919"/>
      <c r="B242" s="1919"/>
      <c r="C242" s="1920"/>
      <c r="D242" s="1920"/>
      <c r="E242" s="1919"/>
      <c r="F242" s="1919"/>
      <c r="G242" s="1920"/>
      <c r="H242" s="1920"/>
      <c r="I242" s="1919"/>
      <c r="J242" s="1919"/>
      <c r="K242" s="1920"/>
      <c r="L242" s="1920"/>
      <c r="M242" s="1920"/>
      <c r="N242" s="1920"/>
      <c r="O242" s="1919"/>
      <c r="P242" s="1919"/>
      <c r="Q242" s="1919"/>
      <c r="R242" s="1919"/>
      <c r="S242" s="1919"/>
      <c r="T242" s="1919"/>
      <c r="U242" s="1919"/>
      <c r="V242" s="1919"/>
      <c r="W242" s="1919"/>
      <c r="X242" s="1919"/>
      <c r="Y242" s="1919"/>
      <c r="Z242" s="1919"/>
    </row>
    <row r="243">
      <c r="A243" s="1919"/>
      <c r="B243" s="1919"/>
      <c r="C243" s="1920"/>
      <c r="D243" s="1920"/>
      <c r="E243" s="1919"/>
      <c r="F243" s="1919"/>
      <c r="G243" s="1920"/>
      <c r="H243" s="1920"/>
      <c r="I243" s="1919"/>
      <c r="J243" s="1919"/>
      <c r="K243" s="1920"/>
      <c r="L243" s="1920"/>
      <c r="M243" s="1920"/>
      <c r="N243" s="1920"/>
      <c r="O243" s="1919"/>
      <c r="P243" s="1919"/>
      <c r="Q243" s="1919"/>
      <c r="R243" s="1919"/>
      <c r="S243" s="1919"/>
      <c r="T243" s="1919"/>
      <c r="U243" s="1919"/>
      <c r="V243" s="1919"/>
      <c r="W243" s="1919"/>
      <c r="X243" s="1919"/>
      <c r="Y243" s="1919"/>
      <c r="Z243" s="1919"/>
    </row>
    <row r="244">
      <c r="A244" s="1919"/>
      <c r="B244" s="1919"/>
      <c r="C244" s="1920"/>
      <c r="D244" s="1920"/>
      <c r="E244" s="1919"/>
      <c r="F244" s="1919"/>
      <c r="G244" s="1920"/>
      <c r="H244" s="1920"/>
      <c r="I244" s="1919"/>
      <c r="J244" s="1919"/>
      <c r="K244" s="1920"/>
      <c r="L244" s="1920"/>
      <c r="M244" s="1920"/>
      <c r="N244" s="1920"/>
      <c r="O244" s="1919"/>
      <c r="P244" s="1919"/>
      <c r="Q244" s="1919"/>
      <c r="R244" s="1919"/>
      <c r="S244" s="1919"/>
      <c r="T244" s="1919"/>
      <c r="U244" s="1919"/>
      <c r="V244" s="1919"/>
      <c r="W244" s="1919"/>
      <c r="X244" s="1919"/>
      <c r="Y244" s="1919"/>
      <c r="Z244" s="1919"/>
    </row>
    <row r="245">
      <c r="A245" s="1919"/>
      <c r="B245" s="1919"/>
      <c r="C245" s="1920"/>
      <c r="D245" s="1920"/>
      <c r="E245" s="1919"/>
      <c r="F245" s="1919"/>
      <c r="G245" s="1920"/>
      <c r="H245" s="1920"/>
      <c r="I245" s="1919"/>
      <c r="J245" s="1919"/>
      <c r="K245" s="1920"/>
      <c r="L245" s="1920"/>
      <c r="M245" s="1920"/>
      <c r="N245" s="1920"/>
      <c r="O245" s="1919"/>
      <c r="P245" s="1919"/>
      <c r="Q245" s="1919"/>
      <c r="R245" s="1919"/>
      <c r="S245" s="1919"/>
      <c r="T245" s="1919"/>
      <c r="U245" s="1919"/>
      <c r="V245" s="1919"/>
      <c r="W245" s="1919"/>
      <c r="X245" s="1919"/>
      <c r="Y245" s="1919"/>
      <c r="Z245" s="1919"/>
    </row>
    <row r="246">
      <c r="A246" s="1919"/>
      <c r="B246" s="1919"/>
      <c r="C246" s="1920"/>
      <c r="D246" s="1920"/>
      <c r="E246" s="1919"/>
      <c r="F246" s="1919"/>
      <c r="G246" s="1920"/>
      <c r="H246" s="1920"/>
      <c r="I246" s="1919"/>
      <c r="J246" s="1919"/>
      <c r="K246" s="1920"/>
      <c r="L246" s="1920"/>
      <c r="M246" s="1920"/>
      <c r="N246" s="1920"/>
      <c r="O246" s="1919"/>
      <c r="P246" s="1919"/>
      <c r="Q246" s="1919"/>
      <c r="R246" s="1919"/>
      <c r="S246" s="1919"/>
      <c r="T246" s="1919"/>
      <c r="U246" s="1919"/>
      <c r="V246" s="1919"/>
      <c r="W246" s="1919"/>
      <c r="X246" s="1919"/>
      <c r="Y246" s="1919"/>
      <c r="Z246" s="1919"/>
    </row>
    <row r="247">
      <c r="A247" s="1919"/>
      <c r="B247" s="1919"/>
      <c r="C247" s="1920"/>
      <c r="D247" s="1920"/>
      <c r="E247" s="1919"/>
      <c r="F247" s="1919"/>
      <c r="G247" s="1920"/>
      <c r="H247" s="1920"/>
      <c r="I247" s="1919"/>
      <c r="J247" s="1919"/>
      <c r="K247" s="1920"/>
      <c r="L247" s="1920"/>
      <c r="M247" s="1920"/>
      <c r="N247" s="1920"/>
      <c r="O247" s="1919"/>
      <c r="P247" s="1919"/>
      <c r="Q247" s="1919"/>
      <c r="R247" s="1919"/>
      <c r="S247" s="1919"/>
      <c r="T247" s="1919"/>
      <c r="U247" s="1919"/>
      <c r="V247" s="1919"/>
      <c r="W247" s="1919"/>
      <c r="X247" s="1919"/>
      <c r="Y247" s="1919"/>
      <c r="Z247" s="1919"/>
    </row>
    <row r="248">
      <c r="A248" s="1919"/>
      <c r="B248" s="1919"/>
      <c r="C248" s="1920"/>
      <c r="D248" s="1920"/>
      <c r="E248" s="1919"/>
      <c r="F248" s="1919"/>
      <c r="G248" s="1920"/>
      <c r="H248" s="1920"/>
      <c r="I248" s="1919"/>
      <c r="J248" s="1919"/>
      <c r="K248" s="1920"/>
      <c r="L248" s="1920"/>
      <c r="M248" s="1920"/>
      <c r="N248" s="1920"/>
      <c r="O248" s="1919"/>
      <c r="P248" s="1919"/>
      <c r="Q248" s="1919"/>
      <c r="R248" s="1919"/>
      <c r="S248" s="1919"/>
      <c r="T248" s="1919"/>
      <c r="U248" s="1919"/>
      <c r="V248" s="1919"/>
      <c r="W248" s="1919"/>
      <c r="X248" s="1919"/>
      <c r="Y248" s="1919"/>
      <c r="Z248" s="1919"/>
    </row>
    <row r="249">
      <c r="A249" s="1919"/>
      <c r="B249" s="1919"/>
      <c r="C249" s="1920"/>
      <c r="D249" s="1920"/>
      <c r="E249" s="1919"/>
      <c r="F249" s="1919"/>
      <c r="G249" s="1920"/>
      <c r="H249" s="1920"/>
      <c r="I249" s="1919"/>
      <c r="J249" s="1919"/>
      <c r="K249" s="1920"/>
      <c r="L249" s="1920"/>
      <c r="M249" s="1920"/>
      <c r="N249" s="1920"/>
      <c r="O249" s="1919"/>
      <c r="P249" s="1919"/>
      <c r="Q249" s="1919"/>
      <c r="R249" s="1919"/>
      <c r="S249" s="1919"/>
      <c r="T249" s="1919"/>
      <c r="U249" s="1919"/>
      <c r="V249" s="1919"/>
      <c r="W249" s="1919"/>
      <c r="X249" s="1919"/>
      <c r="Y249" s="1919"/>
      <c r="Z249" s="1919"/>
    </row>
    <row r="250">
      <c r="A250" s="1919"/>
      <c r="B250" s="1919"/>
      <c r="C250" s="1920"/>
      <c r="D250" s="1920"/>
      <c r="E250" s="1919"/>
      <c r="F250" s="1919"/>
      <c r="G250" s="1920"/>
      <c r="H250" s="1920"/>
      <c r="I250" s="1919"/>
      <c r="J250" s="1919"/>
      <c r="K250" s="1920"/>
      <c r="L250" s="1920"/>
      <c r="M250" s="1920"/>
      <c r="N250" s="1920"/>
      <c r="O250" s="1919"/>
      <c r="P250" s="1919"/>
      <c r="Q250" s="1919"/>
      <c r="R250" s="1919"/>
      <c r="S250" s="1919"/>
      <c r="T250" s="1919"/>
      <c r="U250" s="1919"/>
      <c r="V250" s="1919"/>
      <c r="W250" s="1919"/>
      <c r="X250" s="1919"/>
      <c r="Y250" s="1919"/>
      <c r="Z250" s="1919"/>
    </row>
    <row r="251">
      <c r="A251" s="1919"/>
      <c r="B251" s="1919"/>
      <c r="C251" s="1920"/>
      <c r="D251" s="1920"/>
      <c r="E251" s="1919"/>
      <c r="F251" s="1919"/>
      <c r="G251" s="1920"/>
      <c r="H251" s="1920"/>
      <c r="I251" s="1919"/>
      <c r="J251" s="1919"/>
      <c r="K251" s="1920"/>
      <c r="L251" s="1920"/>
      <c r="M251" s="1920"/>
      <c r="N251" s="1920"/>
      <c r="O251" s="1919"/>
      <c r="P251" s="1919"/>
      <c r="Q251" s="1919"/>
      <c r="R251" s="1919"/>
      <c r="S251" s="1919"/>
      <c r="T251" s="1919"/>
      <c r="U251" s="1919"/>
      <c r="V251" s="1919"/>
      <c r="W251" s="1919"/>
      <c r="X251" s="1919"/>
      <c r="Y251" s="1919"/>
      <c r="Z251" s="1919"/>
    </row>
    <row r="252">
      <c r="A252" s="1919"/>
      <c r="B252" s="1919"/>
      <c r="C252" s="1920"/>
      <c r="D252" s="1920"/>
      <c r="E252" s="1919"/>
      <c r="F252" s="1919"/>
      <c r="G252" s="1920"/>
      <c r="H252" s="1920"/>
      <c r="I252" s="1919"/>
      <c r="J252" s="1919"/>
      <c r="K252" s="1920"/>
      <c r="L252" s="1920"/>
      <c r="M252" s="1920"/>
      <c r="N252" s="1920"/>
      <c r="O252" s="1919"/>
      <c r="P252" s="1919"/>
      <c r="Q252" s="1919"/>
      <c r="R252" s="1919"/>
      <c r="S252" s="1919"/>
      <c r="T252" s="1919"/>
      <c r="U252" s="1919"/>
      <c r="V252" s="1919"/>
      <c r="W252" s="1919"/>
      <c r="X252" s="1919"/>
      <c r="Y252" s="1919"/>
      <c r="Z252" s="1919"/>
    </row>
    <row r="253">
      <c r="A253" s="1919"/>
      <c r="B253" s="1919"/>
      <c r="C253" s="1920"/>
      <c r="D253" s="1920"/>
      <c r="E253" s="1919"/>
      <c r="F253" s="1919"/>
      <c r="G253" s="1920"/>
      <c r="H253" s="1920"/>
      <c r="I253" s="1919"/>
      <c r="J253" s="1919"/>
      <c r="K253" s="1920"/>
      <c r="L253" s="1920"/>
      <c r="M253" s="1920"/>
      <c r="N253" s="1920"/>
      <c r="O253" s="1919"/>
      <c r="P253" s="1919"/>
      <c r="Q253" s="1919"/>
      <c r="R253" s="1919"/>
      <c r="S253" s="1919"/>
      <c r="T253" s="1919"/>
      <c r="U253" s="1919"/>
      <c r="V253" s="1919"/>
      <c r="W253" s="1919"/>
      <c r="X253" s="1919"/>
      <c r="Y253" s="1919"/>
      <c r="Z253" s="1919"/>
    </row>
    <row r="254">
      <c r="A254" s="1919"/>
      <c r="B254" s="1919"/>
      <c r="C254" s="1920"/>
      <c r="D254" s="1920"/>
      <c r="E254" s="1919"/>
      <c r="F254" s="1919"/>
      <c r="G254" s="1920"/>
      <c r="H254" s="1920"/>
      <c r="I254" s="1919"/>
      <c r="J254" s="1919"/>
      <c r="K254" s="1920"/>
      <c r="L254" s="1920"/>
      <c r="M254" s="1920"/>
      <c r="N254" s="1920"/>
      <c r="O254" s="1919"/>
      <c r="P254" s="1919"/>
      <c r="Q254" s="1919"/>
      <c r="R254" s="1919"/>
      <c r="S254" s="1919"/>
      <c r="T254" s="1919"/>
      <c r="U254" s="1919"/>
      <c r="V254" s="1919"/>
      <c r="W254" s="1919"/>
      <c r="X254" s="1919"/>
      <c r="Y254" s="1919"/>
      <c r="Z254" s="1919"/>
    </row>
    <row r="255">
      <c r="A255" s="1919"/>
      <c r="B255" s="1919"/>
      <c r="C255" s="1920"/>
      <c r="D255" s="1920"/>
      <c r="E255" s="1919"/>
      <c r="F255" s="1919"/>
      <c r="G255" s="1920"/>
      <c r="H255" s="1920"/>
      <c r="I255" s="1919"/>
      <c r="J255" s="1919"/>
      <c r="K255" s="1920"/>
      <c r="L255" s="1920"/>
      <c r="M255" s="1920"/>
      <c r="N255" s="1920"/>
      <c r="O255" s="1919"/>
      <c r="P255" s="1919"/>
      <c r="Q255" s="1919"/>
      <c r="R255" s="1919"/>
      <c r="S255" s="1919"/>
      <c r="T255" s="1919"/>
      <c r="U255" s="1919"/>
      <c r="V255" s="1919"/>
      <c r="W255" s="1919"/>
      <c r="X255" s="1919"/>
      <c r="Y255" s="1919"/>
      <c r="Z255" s="1919"/>
    </row>
    <row r="256">
      <c r="A256" s="1919"/>
      <c r="B256" s="1919"/>
      <c r="C256" s="1920"/>
      <c r="D256" s="1920"/>
      <c r="E256" s="1919"/>
      <c r="F256" s="1919"/>
      <c r="G256" s="1920"/>
      <c r="H256" s="1920"/>
      <c r="I256" s="1919"/>
      <c r="J256" s="1919"/>
      <c r="K256" s="1920"/>
      <c r="L256" s="1920"/>
      <c r="M256" s="1920"/>
      <c r="N256" s="1920"/>
      <c r="O256" s="1919"/>
      <c r="P256" s="1919"/>
      <c r="Q256" s="1919"/>
      <c r="R256" s="1919"/>
      <c r="S256" s="1919"/>
      <c r="T256" s="1919"/>
      <c r="U256" s="1919"/>
      <c r="V256" s="1919"/>
      <c r="W256" s="1919"/>
      <c r="X256" s="1919"/>
      <c r="Y256" s="1919"/>
      <c r="Z256" s="1919"/>
    </row>
    <row r="257">
      <c r="A257" s="1919"/>
      <c r="B257" s="1919"/>
      <c r="C257" s="1920"/>
      <c r="D257" s="1920"/>
      <c r="E257" s="1919"/>
      <c r="F257" s="1919"/>
      <c r="G257" s="1920"/>
      <c r="H257" s="1920"/>
      <c r="I257" s="1919"/>
      <c r="J257" s="1919"/>
      <c r="K257" s="1920"/>
      <c r="L257" s="1920"/>
      <c r="M257" s="1920"/>
      <c r="N257" s="1920"/>
      <c r="O257" s="1919"/>
      <c r="P257" s="1919"/>
      <c r="Q257" s="1919"/>
      <c r="R257" s="1919"/>
      <c r="S257" s="1919"/>
      <c r="T257" s="1919"/>
      <c r="U257" s="1919"/>
      <c r="V257" s="1919"/>
      <c r="W257" s="1919"/>
      <c r="X257" s="1919"/>
      <c r="Y257" s="1919"/>
      <c r="Z257" s="1919"/>
    </row>
    <row r="258">
      <c r="A258" s="1919"/>
      <c r="B258" s="1919"/>
      <c r="C258" s="1920"/>
      <c r="D258" s="1920"/>
      <c r="E258" s="1919"/>
      <c r="F258" s="1919"/>
      <c r="G258" s="1920"/>
      <c r="H258" s="1920"/>
      <c r="I258" s="1919"/>
      <c r="J258" s="1919"/>
      <c r="K258" s="1920"/>
      <c r="L258" s="1920"/>
      <c r="M258" s="1920"/>
      <c r="N258" s="1920"/>
      <c r="O258" s="1919"/>
      <c r="P258" s="1919"/>
      <c r="Q258" s="1919"/>
      <c r="R258" s="1919"/>
      <c r="S258" s="1919"/>
      <c r="T258" s="1919"/>
      <c r="U258" s="1919"/>
      <c r="V258" s="1919"/>
      <c r="W258" s="1919"/>
      <c r="X258" s="1919"/>
      <c r="Y258" s="1919"/>
      <c r="Z258" s="1919"/>
    </row>
    <row r="259">
      <c r="A259" s="1919"/>
      <c r="B259" s="1919"/>
      <c r="C259" s="1920"/>
      <c r="D259" s="1920"/>
      <c r="E259" s="1919"/>
      <c r="F259" s="1919"/>
      <c r="G259" s="1920"/>
      <c r="H259" s="1920"/>
      <c r="I259" s="1919"/>
      <c r="J259" s="1919"/>
      <c r="K259" s="1920"/>
      <c r="L259" s="1920"/>
      <c r="M259" s="1920"/>
      <c r="N259" s="1920"/>
      <c r="O259" s="1919"/>
      <c r="P259" s="1919"/>
      <c r="Q259" s="1919"/>
      <c r="R259" s="1919"/>
      <c r="S259" s="1919"/>
      <c r="T259" s="1919"/>
      <c r="U259" s="1919"/>
      <c r="V259" s="1919"/>
      <c r="W259" s="1919"/>
      <c r="X259" s="1919"/>
      <c r="Y259" s="1919"/>
      <c r="Z259" s="1919"/>
    </row>
    <row r="260">
      <c r="A260" s="1919"/>
      <c r="B260" s="1919"/>
      <c r="C260" s="1920"/>
      <c r="D260" s="1920"/>
      <c r="E260" s="1919"/>
      <c r="F260" s="1919"/>
      <c r="G260" s="1920"/>
      <c r="H260" s="1920"/>
      <c r="I260" s="1919"/>
      <c r="J260" s="1919"/>
      <c r="K260" s="1920"/>
      <c r="L260" s="1920"/>
      <c r="M260" s="1920"/>
      <c r="N260" s="1920"/>
      <c r="O260" s="1919"/>
      <c r="P260" s="1919"/>
      <c r="Q260" s="1919"/>
      <c r="R260" s="1919"/>
      <c r="S260" s="1919"/>
      <c r="T260" s="1919"/>
      <c r="U260" s="1919"/>
      <c r="V260" s="1919"/>
      <c r="W260" s="1919"/>
      <c r="X260" s="1919"/>
      <c r="Y260" s="1919"/>
      <c r="Z260" s="1919"/>
    </row>
    <row r="261">
      <c r="A261" s="1919"/>
      <c r="B261" s="1919"/>
      <c r="C261" s="1920"/>
      <c r="D261" s="1920"/>
      <c r="E261" s="1919"/>
      <c r="F261" s="1919"/>
      <c r="G261" s="1920"/>
      <c r="H261" s="1920"/>
      <c r="I261" s="1919"/>
      <c r="J261" s="1919"/>
      <c r="K261" s="1920"/>
      <c r="L261" s="1920"/>
      <c r="M261" s="1920"/>
      <c r="N261" s="1920"/>
      <c r="O261" s="1919"/>
      <c r="P261" s="1919"/>
      <c r="Q261" s="1919"/>
      <c r="R261" s="1919"/>
      <c r="S261" s="1919"/>
      <c r="T261" s="1919"/>
      <c r="U261" s="1919"/>
      <c r="V261" s="1919"/>
      <c r="W261" s="1919"/>
      <c r="X261" s="1919"/>
      <c r="Y261" s="1919"/>
      <c r="Z261" s="1919"/>
    </row>
    <row r="262">
      <c r="A262" s="1919"/>
      <c r="B262" s="1919"/>
      <c r="C262" s="1920"/>
      <c r="D262" s="1920"/>
      <c r="E262" s="1919"/>
      <c r="F262" s="1919"/>
      <c r="G262" s="1920"/>
      <c r="H262" s="1920"/>
      <c r="I262" s="1919"/>
      <c r="J262" s="1919"/>
      <c r="K262" s="1920"/>
      <c r="L262" s="1920"/>
      <c r="M262" s="1920"/>
      <c r="N262" s="1920"/>
      <c r="O262" s="1919"/>
      <c r="P262" s="1919"/>
      <c r="Q262" s="1919"/>
      <c r="R262" s="1919"/>
      <c r="S262" s="1919"/>
      <c r="T262" s="1919"/>
      <c r="U262" s="1919"/>
      <c r="V262" s="1919"/>
      <c r="W262" s="1919"/>
      <c r="X262" s="1919"/>
      <c r="Y262" s="1919"/>
      <c r="Z262" s="1919"/>
    </row>
    <row r="263">
      <c r="A263" s="1919"/>
      <c r="B263" s="1919"/>
      <c r="C263" s="1920"/>
      <c r="D263" s="1920"/>
      <c r="E263" s="1919"/>
      <c r="F263" s="1919"/>
      <c r="G263" s="1920"/>
      <c r="H263" s="1920"/>
      <c r="I263" s="1919"/>
      <c r="J263" s="1919"/>
      <c r="K263" s="1920"/>
      <c r="L263" s="1920"/>
      <c r="M263" s="1920"/>
      <c r="N263" s="1920"/>
      <c r="O263" s="1919"/>
      <c r="P263" s="1919"/>
      <c r="Q263" s="1919"/>
      <c r="R263" s="1919"/>
      <c r="S263" s="1919"/>
      <c r="T263" s="1919"/>
      <c r="U263" s="1919"/>
      <c r="V263" s="1919"/>
      <c r="W263" s="1919"/>
      <c r="X263" s="1919"/>
      <c r="Y263" s="1919"/>
      <c r="Z263" s="1919"/>
    </row>
    <row r="264">
      <c r="A264" s="1919"/>
      <c r="B264" s="1919"/>
      <c r="C264" s="1920"/>
      <c r="D264" s="1920"/>
      <c r="E264" s="1919"/>
      <c r="F264" s="1919"/>
      <c r="G264" s="1920"/>
      <c r="H264" s="1920"/>
      <c r="I264" s="1919"/>
      <c r="J264" s="1919"/>
      <c r="K264" s="1920"/>
      <c r="L264" s="1920"/>
      <c r="M264" s="1920"/>
      <c r="N264" s="1920"/>
      <c r="O264" s="1919"/>
      <c r="P264" s="1919"/>
      <c r="Q264" s="1919"/>
      <c r="R264" s="1919"/>
      <c r="S264" s="1919"/>
      <c r="T264" s="1919"/>
      <c r="U264" s="1919"/>
      <c r="V264" s="1919"/>
      <c r="W264" s="1919"/>
      <c r="X264" s="1919"/>
      <c r="Y264" s="1919"/>
      <c r="Z264" s="1919"/>
    </row>
    <row r="265">
      <c r="A265" s="1919"/>
      <c r="B265" s="1919"/>
      <c r="C265" s="1920"/>
      <c r="D265" s="1920"/>
      <c r="E265" s="1919"/>
      <c r="F265" s="1919"/>
      <c r="G265" s="1920"/>
      <c r="H265" s="1920"/>
      <c r="I265" s="1919"/>
      <c r="J265" s="1919"/>
      <c r="K265" s="1920"/>
      <c r="L265" s="1920"/>
      <c r="M265" s="1920"/>
      <c r="N265" s="1920"/>
      <c r="O265" s="1919"/>
      <c r="P265" s="1919"/>
      <c r="Q265" s="1919"/>
      <c r="R265" s="1919"/>
      <c r="S265" s="1919"/>
      <c r="T265" s="1919"/>
      <c r="U265" s="1919"/>
      <c r="V265" s="1919"/>
      <c r="W265" s="1919"/>
      <c r="X265" s="1919"/>
      <c r="Y265" s="1919"/>
      <c r="Z265" s="1919"/>
    </row>
    <row r="266">
      <c r="A266" s="1919"/>
      <c r="B266" s="1919"/>
      <c r="C266" s="1920"/>
      <c r="D266" s="1920"/>
      <c r="E266" s="1919"/>
      <c r="F266" s="1919"/>
      <c r="G266" s="1920"/>
      <c r="H266" s="1920"/>
      <c r="I266" s="1919"/>
      <c r="J266" s="1919"/>
      <c r="K266" s="1920"/>
      <c r="L266" s="1920"/>
      <c r="M266" s="1920"/>
      <c r="N266" s="1920"/>
      <c r="O266" s="1919"/>
      <c r="P266" s="1919"/>
      <c r="Q266" s="1919"/>
      <c r="R266" s="1919"/>
      <c r="S266" s="1919"/>
      <c r="T266" s="1919"/>
      <c r="U266" s="1919"/>
      <c r="V266" s="1919"/>
      <c r="W266" s="1919"/>
      <c r="X266" s="1919"/>
      <c r="Y266" s="1919"/>
      <c r="Z266" s="1919"/>
    </row>
    <row r="267">
      <c r="A267" s="1919"/>
      <c r="B267" s="1919"/>
      <c r="C267" s="1920"/>
      <c r="D267" s="1920"/>
      <c r="E267" s="1919"/>
      <c r="F267" s="1919"/>
      <c r="G267" s="1920"/>
      <c r="H267" s="1920"/>
      <c r="I267" s="1919"/>
      <c r="J267" s="1919"/>
      <c r="K267" s="1920"/>
      <c r="L267" s="1920"/>
      <c r="M267" s="1920"/>
      <c r="N267" s="1920"/>
      <c r="O267" s="1919"/>
      <c r="P267" s="1919"/>
      <c r="Q267" s="1919"/>
      <c r="R267" s="1919"/>
      <c r="S267" s="1919"/>
      <c r="T267" s="1919"/>
      <c r="U267" s="1919"/>
      <c r="V267" s="1919"/>
      <c r="W267" s="1919"/>
      <c r="X267" s="1919"/>
      <c r="Y267" s="1919"/>
      <c r="Z267" s="1919"/>
    </row>
    <row r="268">
      <c r="A268" s="1919"/>
      <c r="B268" s="1919"/>
      <c r="C268" s="1920"/>
      <c r="D268" s="1920"/>
      <c r="E268" s="1919"/>
      <c r="F268" s="1919"/>
      <c r="G268" s="1920"/>
      <c r="H268" s="1920"/>
      <c r="I268" s="1919"/>
      <c r="J268" s="1919"/>
      <c r="K268" s="1920"/>
      <c r="L268" s="1920"/>
      <c r="M268" s="1920"/>
      <c r="N268" s="1920"/>
      <c r="O268" s="1919"/>
      <c r="P268" s="1919"/>
      <c r="Q268" s="1919"/>
      <c r="R268" s="1919"/>
      <c r="S268" s="1919"/>
      <c r="T268" s="1919"/>
      <c r="U268" s="1919"/>
      <c r="V268" s="1919"/>
      <c r="W268" s="1919"/>
      <c r="X268" s="1919"/>
      <c r="Y268" s="1919"/>
      <c r="Z268" s="1919"/>
    </row>
    <row r="269">
      <c r="A269" s="1919"/>
      <c r="B269" s="1919"/>
      <c r="C269" s="1920"/>
      <c r="D269" s="1920"/>
      <c r="E269" s="1919"/>
      <c r="F269" s="1919"/>
      <c r="G269" s="1920"/>
      <c r="H269" s="1920"/>
      <c r="I269" s="1919"/>
      <c r="J269" s="1919"/>
      <c r="K269" s="1920"/>
      <c r="L269" s="1920"/>
      <c r="M269" s="1920"/>
      <c r="N269" s="1920"/>
      <c r="O269" s="1919"/>
      <c r="P269" s="1919"/>
      <c r="Q269" s="1919"/>
      <c r="R269" s="1919"/>
      <c r="S269" s="1919"/>
      <c r="T269" s="1919"/>
      <c r="U269" s="1919"/>
      <c r="V269" s="1919"/>
      <c r="W269" s="1919"/>
      <c r="X269" s="1919"/>
      <c r="Y269" s="1919"/>
      <c r="Z269" s="1919"/>
    </row>
    <row r="270">
      <c r="A270" s="1919"/>
      <c r="B270" s="1919"/>
      <c r="C270" s="1920"/>
      <c r="D270" s="1920"/>
      <c r="E270" s="1919"/>
      <c r="F270" s="1919"/>
      <c r="G270" s="1920"/>
      <c r="H270" s="1920"/>
      <c r="I270" s="1919"/>
      <c r="J270" s="1919"/>
      <c r="K270" s="1920"/>
      <c r="L270" s="1920"/>
      <c r="M270" s="1920"/>
      <c r="N270" s="1920"/>
      <c r="O270" s="1919"/>
      <c r="P270" s="1919"/>
      <c r="Q270" s="1919"/>
      <c r="R270" s="1919"/>
      <c r="S270" s="1919"/>
      <c r="T270" s="1919"/>
      <c r="U270" s="1919"/>
      <c r="V270" s="1919"/>
      <c r="W270" s="1919"/>
      <c r="X270" s="1919"/>
      <c r="Y270" s="1919"/>
      <c r="Z270" s="1919"/>
    </row>
    <row r="271">
      <c r="A271" s="1919"/>
      <c r="B271" s="1919"/>
      <c r="C271" s="1920"/>
      <c r="D271" s="1920"/>
      <c r="E271" s="1919"/>
      <c r="F271" s="1919"/>
      <c r="G271" s="1920"/>
      <c r="H271" s="1920"/>
      <c r="I271" s="1919"/>
      <c r="J271" s="1919"/>
      <c r="K271" s="1920"/>
      <c r="L271" s="1920"/>
      <c r="M271" s="1920"/>
      <c r="N271" s="1920"/>
      <c r="O271" s="1919"/>
      <c r="P271" s="1919"/>
      <c r="Q271" s="1919"/>
      <c r="R271" s="1919"/>
      <c r="S271" s="1919"/>
      <c r="T271" s="1919"/>
      <c r="U271" s="1919"/>
      <c r="V271" s="1919"/>
      <c r="W271" s="1919"/>
      <c r="X271" s="1919"/>
      <c r="Y271" s="1919"/>
      <c r="Z271" s="1919"/>
    </row>
    <row r="272">
      <c r="A272" s="1919"/>
      <c r="B272" s="1919"/>
      <c r="C272" s="1920"/>
      <c r="D272" s="1920"/>
      <c r="E272" s="1919"/>
      <c r="F272" s="1919"/>
      <c r="G272" s="1920"/>
      <c r="H272" s="1920"/>
      <c r="I272" s="1919"/>
      <c r="J272" s="1919"/>
      <c r="K272" s="1920"/>
      <c r="L272" s="1920"/>
      <c r="M272" s="1920"/>
      <c r="N272" s="1920"/>
      <c r="O272" s="1919"/>
      <c r="P272" s="1919"/>
      <c r="Q272" s="1919"/>
      <c r="R272" s="1919"/>
      <c r="S272" s="1919"/>
      <c r="T272" s="1919"/>
      <c r="U272" s="1919"/>
      <c r="V272" s="1919"/>
      <c r="W272" s="1919"/>
      <c r="X272" s="1919"/>
      <c r="Y272" s="1919"/>
      <c r="Z272" s="1919"/>
    </row>
    <row r="273">
      <c r="A273" s="1919"/>
      <c r="B273" s="1919"/>
      <c r="C273" s="1920"/>
      <c r="D273" s="1920"/>
      <c r="E273" s="1919"/>
      <c r="F273" s="1919"/>
      <c r="G273" s="1920"/>
      <c r="H273" s="1920"/>
      <c r="I273" s="1919"/>
      <c r="J273" s="1919"/>
      <c r="K273" s="1920"/>
      <c r="L273" s="1920"/>
      <c r="M273" s="1920"/>
      <c r="N273" s="1920"/>
      <c r="O273" s="1919"/>
      <c r="P273" s="1919"/>
      <c r="Q273" s="1919"/>
      <c r="R273" s="1919"/>
      <c r="S273" s="1919"/>
      <c r="T273" s="1919"/>
      <c r="U273" s="1919"/>
      <c r="V273" s="1919"/>
      <c r="W273" s="1919"/>
      <c r="X273" s="1919"/>
      <c r="Y273" s="1919"/>
      <c r="Z273" s="1919"/>
    </row>
    <row r="274">
      <c r="A274" s="1919"/>
      <c r="B274" s="1919"/>
      <c r="C274" s="1920"/>
      <c r="D274" s="1920"/>
      <c r="E274" s="1919"/>
      <c r="F274" s="1919"/>
      <c r="G274" s="1920"/>
      <c r="H274" s="1920"/>
      <c r="I274" s="1919"/>
      <c r="J274" s="1919"/>
      <c r="K274" s="1920"/>
      <c r="L274" s="1920"/>
      <c r="M274" s="1920"/>
      <c r="N274" s="1920"/>
      <c r="O274" s="1919"/>
      <c r="P274" s="1919"/>
      <c r="Q274" s="1919"/>
      <c r="R274" s="1919"/>
      <c r="S274" s="1919"/>
      <c r="T274" s="1919"/>
      <c r="U274" s="1919"/>
      <c r="V274" s="1919"/>
      <c r="W274" s="1919"/>
      <c r="X274" s="1919"/>
      <c r="Y274" s="1919"/>
      <c r="Z274" s="1919"/>
    </row>
    <row r="275">
      <c r="A275" s="1919"/>
      <c r="B275" s="1919"/>
      <c r="C275" s="1920"/>
      <c r="D275" s="1920"/>
      <c r="E275" s="1919"/>
      <c r="F275" s="1919"/>
      <c r="G275" s="1920"/>
      <c r="H275" s="1920"/>
      <c r="I275" s="1919"/>
      <c r="J275" s="1919"/>
      <c r="K275" s="1920"/>
      <c r="L275" s="1920"/>
      <c r="M275" s="1920"/>
      <c r="N275" s="1920"/>
      <c r="O275" s="1919"/>
      <c r="P275" s="1919"/>
      <c r="Q275" s="1919"/>
      <c r="R275" s="1919"/>
      <c r="S275" s="1919"/>
      <c r="T275" s="1919"/>
      <c r="U275" s="1919"/>
      <c r="V275" s="1919"/>
      <c r="W275" s="1919"/>
      <c r="X275" s="1919"/>
      <c r="Y275" s="1919"/>
      <c r="Z275" s="1919"/>
    </row>
    <row r="276">
      <c r="A276" s="1919"/>
      <c r="B276" s="1919"/>
      <c r="C276" s="1920"/>
      <c r="D276" s="1920"/>
      <c r="E276" s="1919"/>
      <c r="F276" s="1919"/>
      <c r="G276" s="1920"/>
      <c r="H276" s="1920"/>
      <c r="I276" s="1919"/>
      <c r="J276" s="1919"/>
      <c r="K276" s="1920"/>
      <c r="L276" s="1920"/>
      <c r="M276" s="1920"/>
      <c r="N276" s="1920"/>
      <c r="O276" s="1919"/>
      <c r="P276" s="1919"/>
      <c r="Q276" s="1919"/>
      <c r="R276" s="1919"/>
      <c r="S276" s="1919"/>
      <c r="T276" s="1919"/>
      <c r="U276" s="1919"/>
      <c r="V276" s="1919"/>
      <c r="W276" s="1919"/>
      <c r="X276" s="1919"/>
      <c r="Y276" s="1919"/>
      <c r="Z276" s="1919"/>
    </row>
    <row r="277">
      <c r="A277" s="1919"/>
      <c r="B277" s="1919"/>
      <c r="C277" s="1920"/>
      <c r="D277" s="1920"/>
      <c r="E277" s="1919"/>
      <c r="F277" s="1919"/>
      <c r="G277" s="1920"/>
      <c r="H277" s="1920"/>
      <c r="I277" s="1919"/>
      <c r="J277" s="1919"/>
      <c r="K277" s="1920"/>
      <c r="L277" s="1920"/>
      <c r="M277" s="1920"/>
      <c r="N277" s="1920"/>
      <c r="O277" s="1919"/>
      <c r="P277" s="1919"/>
      <c r="Q277" s="1919"/>
      <c r="R277" s="1919"/>
      <c r="S277" s="1919"/>
      <c r="T277" s="1919"/>
      <c r="U277" s="1919"/>
      <c r="V277" s="1919"/>
      <c r="W277" s="1919"/>
      <c r="X277" s="1919"/>
      <c r="Y277" s="1919"/>
      <c r="Z277" s="1919"/>
    </row>
    <row r="278">
      <c r="A278" s="1919"/>
      <c r="B278" s="1919"/>
      <c r="C278" s="1920"/>
      <c r="D278" s="1920"/>
      <c r="E278" s="1919"/>
      <c r="F278" s="1919"/>
      <c r="G278" s="1920"/>
      <c r="H278" s="1920"/>
      <c r="I278" s="1919"/>
      <c r="J278" s="1919"/>
      <c r="K278" s="1920"/>
      <c r="L278" s="1920"/>
      <c r="M278" s="1920"/>
      <c r="N278" s="1920"/>
      <c r="O278" s="1919"/>
      <c r="P278" s="1919"/>
      <c r="Q278" s="1919"/>
      <c r="R278" s="1919"/>
      <c r="S278" s="1919"/>
      <c r="T278" s="1919"/>
      <c r="U278" s="1919"/>
      <c r="V278" s="1919"/>
      <c r="W278" s="1919"/>
      <c r="X278" s="1919"/>
      <c r="Y278" s="1919"/>
      <c r="Z278" s="1919"/>
    </row>
    <row r="279">
      <c r="A279" s="1919"/>
      <c r="B279" s="1919"/>
      <c r="C279" s="1920"/>
      <c r="D279" s="1920"/>
      <c r="E279" s="1919"/>
      <c r="F279" s="1919"/>
      <c r="G279" s="1920"/>
      <c r="H279" s="1920"/>
      <c r="I279" s="1919"/>
      <c r="J279" s="1919"/>
      <c r="K279" s="1920"/>
      <c r="L279" s="1920"/>
      <c r="M279" s="1920"/>
      <c r="N279" s="1920"/>
      <c r="O279" s="1919"/>
      <c r="P279" s="1919"/>
      <c r="Q279" s="1919"/>
      <c r="R279" s="1919"/>
      <c r="S279" s="1919"/>
      <c r="T279" s="1919"/>
      <c r="U279" s="1919"/>
      <c r="V279" s="1919"/>
      <c r="W279" s="1919"/>
      <c r="X279" s="1919"/>
      <c r="Y279" s="1919"/>
      <c r="Z279" s="1919"/>
    </row>
    <row r="280">
      <c r="A280" s="1919"/>
      <c r="B280" s="1919"/>
      <c r="C280" s="1920"/>
      <c r="D280" s="1920"/>
      <c r="E280" s="1919"/>
      <c r="F280" s="1919"/>
      <c r="G280" s="1920"/>
      <c r="H280" s="1920"/>
      <c r="I280" s="1919"/>
      <c r="J280" s="1919"/>
      <c r="K280" s="1920"/>
      <c r="L280" s="1920"/>
      <c r="M280" s="1920"/>
      <c r="N280" s="1920"/>
      <c r="O280" s="1919"/>
      <c r="P280" s="1919"/>
      <c r="Q280" s="1919"/>
      <c r="R280" s="1919"/>
      <c r="S280" s="1919"/>
      <c r="T280" s="1919"/>
      <c r="U280" s="1919"/>
      <c r="V280" s="1919"/>
      <c r="W280" s="1919"/>
      <c r="X280" s="1919"/>
      <c r="Y280" s="1919"/>
      <c r="Z280" s="1919"/>
    </row>
    <row r="281">
      <c r="A281" s="1919"/>
      <c r="B281" s="1919"/>
      <c r="C281" s="1920"/>
      <c r="D281" s="1920"/>
      <c r="E281" s="1919"/>
      <c r="F281" s="1919"/>
      <c r="G281" s="1920"/>
      <c r="H281" s="1920"/>
      <c r="I281" s="1919"/>
      <c r="J281" s="1919"/>
      <c r="K281" s="1920"/>
      <c r="L281" s="1920"/>
      <c r="M281" s="1920"/>
      <c r="N281" s="1920"/>
      <c r="O281" s="1919"/>
      <c r="P281" s="1919"/>
      <c r="Q281" s="1919"/>
      <c r="R281" s="1919"/>
      <c r="S281" s="1919"/>
      <c r="T281" s="1919"/>
      <c r="U281" s="1919"/>
      <c r="V281" s="1919"/>
      <c r="W281" s="1919"/>
      <c r="X281" s="1919"/>
      <c r="Y281" s="1919"/>
      <c r="Z281" s="1919"/>
    </row>
    <row r="282">
      <c r="A282" s="1919"/>
      <c r="B282" s="1919"/>
      <c r="C282" s="1920"/>
      <c r="D282" s="1920"/>
      <c r="E282" s="1919"/>
      <c r="F282" s="1919"/>
      <c r="G282" s="1920"/>
      <c r="H282" s="1920"/>
      <c r="I282" s="1919"/>
      <c r="J282" s="1919"/>
      <c r="K282" s="1920"/>
      <c r="L282" s="1920"/>
      <c r="M282" s="1920"/>
      <c r="N282" s="1920"/>
      <c r="O282" s="1919"/>
      <c r="P282" s="1919"/>
      <c r="Q282" s="1919"/>
      <c r="R282" s="1919"/>
      <c r="S282" s="1919"/>
      <c r="T282" s="1919"/>
      <c r="U282" s="1919"/>
      <c r="V282" s="1919"/>
      <c r="W282" s="1919"/>
      <c r="X282" s="1919"/>
      <c r="Y282" s="1919"/>
      <c r="Z282" s="1919"/>
    </row>
    <row r="283">
      <c r="A283" s="1919"/>
      <c r="B283" s="1919"/>
      <c r="C283" s="1920"/>
      <c r="D283" s="1920"/>
      <c r="E283" s="1919"/>
      <c r="F283" s="1919"/>
      <c r="G283" s="1920"/>
      <c r="H283" s="1920"/>
      <c r="I283" s="1919"/>
      <c r="J283" s="1919"/>
      <c r="K283" s="1920"/>
      <c r="L283" s="1920"/>
      <c r="M283" s="1920"/>
      <c r="N283" s="1920"/>
      <c r="O283" s="1919"/>
      <c r="P283" s="1919"/>
      <c r="Q283" s="1919"/>
      <c r="R283" s="1919"/>
      <c r="S283" s="1919"/>
      <c r="T283" s="1919"/>
      <c r="U283" s="1919"/>
      <c r="V283" s="1919"/>
      <c r="W283" s="1919"/>
      <c r="X283" s="1919"/>
      <c r="Y283" s="1919"/>
      <c r="Z283" s="1919"/>
    </row>
    <row r="284">
      <c r="A284" s="1919"/>
      <c r="B284" s="1919"/>
      <c r="C284" s="1920"/>
      <c r="D284" s="1920"/>
      <c r="E284" s="1919"/>
      <c r="F284" s="1919"/>
      <c r="G284" s="1920"/>
      <c r="H284" s="1920"/>
      <c r="I284" s="1919"/>
      <c r="J284" s="1919"/>
      <c r="K284" s="1920"/>
      <c r="L284" s="1920"/>
      <c r="M284" s="1920"/>
      <c r="N284" s="1920"/>
      <c r="O284" s="1919"/>
      <c r="P284" s="1919"/>
      <c r="Q284" s="1919"/>
      <c r="R284" s="1919"/>
      <c r="S284" s="1919"/>
      <c r="T284" s="1919"/>
      <c r="U284" s="1919"/>
      <c r="V284" s="1919"/>
      <c r="W284" s="1919"/>
      <c r="X284" s="1919"/>
      <c r="Y284" s="1919"/>
      <c r="Z284" s="1919"/>
    </row>
    <row r="285">
      <c r="A285" s="1919"/>
      <c r="B285" s="1919"/>
      <c r="C285" s="1920"/>
      <c r="D285" s="1920"/>
      <c r="E285" s="1919"/>
      <c r="F285" s="1919"/>
      <c r="G285" s="1920"/>
      <c r="H285" s="1920"/>
      <c r="I285" s="1919"/>
      <c r="J285" s="1919"/>
      <c r="K285" s="1920"/>
      <c r="L285" s="1920"/>
      <c r="M285" s="1920"/>
      <c r="N285" s="1920"/>
      <c r="O285" s="1919"/>
      <c r="P285" s="1919"/>
      <c r="Q285" s="1919"/>
      <c r="R285" s="1919"/>
      <c r="S285" s="1919"/>
      <c r="T285" s="1919"/>
      <c r="U285" s="1919"/>
      <c r="V285" s="1919"/>
      <c r="W285" s="1919"/>
      <c r="X285" s="1919"/>
      <c r="Y285" s="1919"/>
      <c r="Z285" s="1919"/>
    </row>
    <row r="286">
      <c r="A286" s="1919"/>
      <c r="B286" s="1919"/>
      <c r="C286" s="1920"/>
      <c r="D286" s="1920"/>
      <c r="E286" s="1919"/>
      <c r="F286" s="1919"/>
      <c r="G286" s="1920"/>
      <c r="H286" s="1920"/>
      <c r="I286" s="1919"/>
      <c r="J286" s="1919"/>
      <c r="K286" s="1920"/>
      <c r="L286" s="1920"/>
      <c r="M286" s="1920"/>
      <c r="N286" s="1920"/>
      <c r="O286" s="1919"/>
      <c r="P286" s="1919"/>
      <c r="Q286" s="1919"/>
      <c r="R286" s="1919"/>
      <c r="S286" s="1919"/>
      <c r="T286" s="1919"/>
      <c r="U286" s="1919"/>
      <c r="V286" s="1919"/>
      <c r="W286" s="1919"/>
      <c r="X286" s="1919"/>
      <c r="Y286" s="1919"/>
      <c r="Z286" s="1919"/>
    </row>
    <row r="287">
      <c r="A287" s="1919"/>
      <c r="B287" s="1919"/>
      <c r="C287" s="1920"/>
      <c r="D287" s="1920"/>
      <c r="E287" s="1919"/>
      <c r="F287" s="1919"/>
      <c r="G287" s="1920"/>
      <c r="H287" s="1920"/>
      <c r="I287" s="1919"/>
      <c r="J287" s="1919"/>
      <c r="K287" s="1920"/>
      <c r="L287" s="1920"/>
      <c r="M287" s="1920"/>
      <c r="N287" s="1920"/>
      <c r="O287" s="1919"/>
      <c r="P287" s="1919"/>
      <c r="Q287" s="1919"/>
      <c r="R287" s="1919"/>
      <c r="S287" s="1919"/>
      <c r="T287" s="1919"/>
      <c r="U287" s="1919"/>
      <c r="V287" s="1919"/>
      <c r="W287" s="1919"/>
      <c r="X287" s="1919"/>
      <c r="Y287" s="1919"/>
      <c r="Z287" s="1919"/>
    </row>
    <row r="288">
      <c r="A288" s="1919"/>
      <c r="B288" s="1919"/>
      <c r="C288" s="1920"/>
      <c r="D288" s="1920"/>
      <c r="E288" s="1919"/>
      <c r="F288" s="1919"/>
      <c r="G288" s="1920"/>
      <c r="H288" s="1920"/>
      <c r="I288" s="1919"/>
      <c r="J288" s="1919"/>
      <c r="K288" s="1920"/>
      <c r="L288" s="1920"/>
      <c r="M288" s="1920"/>
      <c r="N288" s="1920"/>
      <c r="O288" s="1919"/>
      <c r="P288" s="1919"/>
      <c r="Q288" s="1919"/>
      <c r="R288" s="1919"/>
      <c r="S288" s="1919"/>
      <c r="T288" s="1919"/>
      <c r="U288" s="1919"/>
      <c r="V288" s="1919"/>
      <c r="W288" s="1919"/>
      <c r="X288" s="1919"/>
      <c r="Y288" s="1919"/>
      <c r="Z288" s="1919"/>
    </row>
    <row r="289">
      <c r="A289" s="1919"/>
      <c r="B289" s="1919"/>
      <c r="C289" s="1920"/>
      <c r="D289" s="1920"/>
      <c r="E289" s="1919"/>
      <c r="F289" s="1919"/>
      <c r="G289" s="1920"/>
      <c r="H289" s="1920"/>
      <c r="I289" s="1919"/>
      <c r="J289" s="1919"/>
      <c r="K289" s="1920"/>
      <c r="L289" s="1920"/>
      <c r="M289" s="1920"/>
      <c r="N289" s="1920"/>
      <c r="O289" s="1919"/>
      <c r="P289" s="1919"/>
      <c r="Q289" s="1919"/>
      <c r="R289" s="1919"/>
      <c r="S289" s="1919"/>
      <c r="T289" s="1919"/>
      <c r="U289" s="1919"/>
      <c r="V289" s="1919"/>
      <c r="W289" s="1919"/>
      <c r="X289" s="1919"/>
      <c r="Y289" s="1919"/>
      <c r="Z289" s="1919"/>
    </row>
    <row r="290">
      <c r="A290" s="1919"/>
      <c r="B290" s="1919"/>
      <c r="C290" s="1920"/>
      <c r="D290" s="1920"/>
      <c r="E290" s="1919"/>
      <c r="F290" s="1919"/>
      <c r="G290" s="1920"/>
      <c r="H290" s="1920"/>
      <c r="I290" s="1919"/>
      <c r="J290" s="1919"/>
      <c r="K290" s="1920"/>
      <c r="L290" s="1920"/>
      <c r="M290" s="1920"/>
      <c r="N290" s="1920"/>
      <c r="O290" s="1919"/>
      <c r="P290" s="1919"/>
      <c r="Q290" s="1919"/>
      <c r="R290" s="1919"/>
      <c r="S290" s="1919"/>
      <c r="T290" s="1919"/>
      <c r="U290" s="1919"/>
      <c r="V290" s="1919"/>
      <c r="W290" s="1919"/>
      <c r="X290" s="1919"/>
      <c r="Y290" s="1919"/>
      <c r="Z290" s="1919"/>
    </row>
    <row r="291">
      <c r="A291" s="1919"/>
      <c r="B291" s="1919"/>
      <c r="C291" s="1920"/>
      <c r="D291" s="1920"/>
      <c r="E291" s="1919"/>
      <c r="F291" s="1919"/>
      <c r="G291" s="1920"/>
      <c r="H291" s="1920"/>
      <c r="I291" s="1919"/>
      <c r="J291" s="1919"/>
      <c r="K291" s="1920"/>
      <c r="L291" s="1920"/>
      <c r="M291" s="1920"/>
      <c r="N291" s="1920"/>
      <c r="O291" s="1919"/>
      <c r="P291" s="1919"/>
      <c r="Q291" s="1919"/>
      <c r="R291" s="1919"/>
      <c r="S291" s="1919"/>
      <c r="T291" s="1919"/>
      <c r="U291" s="1919"/>
      <c r="V291" s="1919"/>
      <c r="W291" s="1919"/>
      <c r="X291" s="1919"/>
      <c r="Y291" s="1919"/>
      <c r="Z291" s="1919"/>
    </row>
    <row r="292">
      <c r="A292" s="1919"/>
      <c r="B292" s="1919"/>
      <c r="C292" s="1920"/>
      <c r="D292" s="1920"/>
      <c r="E292" s="1919"/>
      <c r="F292" s="1919"/>
      <c r="G292" s="1920"/>
      <c r="H292" s="1920"/>
      <c r="I292" s="1919"/>
      <c r="J292" s="1919"/>
      <c r="K292" s="1920"/>
      <c r="L292" s="1920"/>
      <c r="M292" s="1920"/>
      <c r="N292" s="1920"/>
      <c r="O292" s="1919"/>
      <c r="P292" s="1919"/>
      <c r="Q292" s="1919"/>
      <c r="R292" s="1919"/>
      <c r="S292" s="1919"/>
      <c r="T292" s="1919"/>
      <c r="U292" s="1919"/>
      <c r="V292" s="1919"/>
      <c r="W292" s="1919"/>
      <c r="X292" s="1919"/>
      <c r="Y292" s="1919"/>
      <c r="Z292" s="1919"/>
    </row>
    <row r="293">
      <c r="A293" s="1919"/>
      <c r="B293" s="1919"/>
      <c r="C293" s="1920"/>
      <c r="D293" s="1920"/>
      <c r="E293" s="1919"/>
      <c r="F293" s="1919"/>
      <c r="G293" s="1920"/>
      <c r="H293" s="1920"/>
      <c r="I293" s="1919"/>
      <c r="J293" s="1919"/>
      <c r="K293" s="1920"/>
      <c r="L293" s="1920"/>
      <c r="M293" s="1920"/>
      <c r="N293" s="1920"/>
      <c r="O293" s="1919"/>
      <c r="P293" s="1919"/>
      <c r="Q293" s="1919"/>
      <c r="R293" s="1919"/>
      <c r="S293" s="1919"/>
      <c r="T293" s="1919"/>
      <c r="U293" s="1919"/>
      <c r="V293" s="1919"/>
      <c r="W293" s="1919"/>
      <c r="X293" s="1919"/>
      <c r="Y293" s="1919"/>
      <c r="Z293" s="1919"/>
    </row>
    <row r="294">
      <c r="A294" s="1919"/>
      <c r="B294" s="1919"/>
      <c r="C294" s="1920"/>
      <c r="D294" s="1920"/>
      <c r="E294" s="1919"/>
      <c r="F294" s="1919"/>
      <c r="G294" s="1920"/>
      <c r="H294" s="1920"/>
      <c r="I294" s="1919"/>
      <c r="J294" s="1919"/>
      <c r="K294" s="1920"/>
      <c r="L294" s="1920"/>
      <c r="M294" s="1920"/>
      <c r="N294" s="1920"/>
      <c r="O294" s="1919"/>
      <c r="P294" s="1919"/>
      <c r="Q294" s="1919"/>
      <c r="R294" s="1919"/>
      <c r="S294" s="1919"/>
      <c r="T294" s="1919"/>
      <c r="U294" s="1919"/>
      <c r="V294" s="1919"/>
      <c r="W294" s="1919"/>
      <c r="X294" s="1919"/>
      <c r="Y294" s="1919"/>
      <c r="Z294" s="1919"/>
    </row>
    <row r="295">
      <c r="A295" s="1919"/>
      <c r="B295" s="1919"/>
      <c r="C295" s="1920"/>
      <c r="D295" s="1920"/>
      <c r="E295" s="1919"/>
      <c r="F295" s="1919"/>
      <c r="G295" s="1920"/>
      <c r="H295" s="1920"/>
      <c r="I295" s="1919"/>
      <c r="J295" s="1919"/>
      <c r="K295" s="1920"/>
      <c r="L295" s="1920"/>
      <c r="M295" s="1920"/>
      <c r="N295" s="1920"/>
      <c r="O295" s="1919"/>
      <c r="P295" s="1919"/>
      <c r="Q295" s="1919"/>
      <c r="R295" s="1919"/>
      <c r="S295" s="1919"/>
      <c r="T295" s="1919"/>
      <c r="U295" s="1919"/>
      <c r="V295" s="1919"/>
      <c r="W295" s="1919"/>
      <c r="X295" s="1919"/>
      <c r="Y295" s="1919"/>
      <c r="Z295" s="1919"/>
    </row>
    <row r="296">
      <c r="A296" s="1919"/>
      <c r="B296" s="1919"/>
      <c r="C296" s="1920"/>
      <c r="D296" s="1920"/>
      <c r="E296" s="1919"/>
      <c r="F296" s="1919"/>
      <c r="G296" s="1920"/>
      <c r="H296" s="1920"/>
      <c r="I296" s="1919"/>
      <c r="J296" s="1919"/>
      <c r="K296" s="1920"/>
      <c r="L296" s="1920"/>
      <c r="M296" s="1920"/>
      <c r="N296" s="1920"/>
      <c r="O296" s="1919"/>
      <c r="P296" s="1919"/>
      <c r="Q296" s="1919"/>
      <c r="R296" s="1919"/>
      <c r="S296" s="1919"/>
      <c r="T296" s="1919"/>
      <c r="U296" s="1919"/>
      <c r="V296" s="1919"/>
      <c r="W296" s="1919"/>
      <c r="X296" s="1919"/>
      <c r="Y296" s="1919"/>
      <c r="Z296" s="1919"/>
    </row>
    <row r="297">
      <c r="A297" s="1919"/>
      <c r="B297" s="1919"/>
      <c r="C297" s="1920"/>
      <c r="D297" s="1920"/>
      <c r="E297" s="1919"/>
      <c r="F297" s="1919"/>
      <c r="G297" s="1920"/>
      <c r="H297" s="1920"/>
      <c r="I297" s="1919"/>
      <c r="J297" s="1919"/>
      <c r="K297" s="1920"/>
      <c r="L297" s="1920"/>
      <c r="M297" s="1920"/>
      <c r="N297" s="1920"/>
      <c r="O297" s="1919"/>
      <c r="P297" s="1919"/>
      <c r="Q297" s="1919"/>
      <c r="R297" s="1919"/>
      <c r="S297" s="1919"/>
      <c r="T297" s="1919"/>
      <c r="U297" s="1919"/>
      <c r="V297" s="1919"/>
      <c r="W297" s="1919"/>
      <c r="X297" s="1919"/>
      <c r="Y297" s="1919"/>
      <c r="Z297" s="1919"/>
    </row>
    <row r="298">
      <c r="A298" s="1919"/>
      <c r="B298" s="1919"/>
      <c r="C298" s="1920"/>
      <c r="D298" s="1920"/>
      <c r="E298" s="1919"/>
      <c r="F298" s="1919"/>
      <c r="G298" s="1920"/>
      <c r="H298" s="1920"/>
      <c r="I298" s="1919"/>
      <c r="J298" s="1919"/>
      <c r="K298" s="1920"/>
      <c r="L298" s="1920"/>
      <c r="M298" s="1920"/>
      <c r="N298" s="1920"/>
      <c r="O298" s="1919"/>
      <c r="P298" s="1919"/>
      <c r="Q298" s="1919"/>
      <c r="R298" s="1919"/>
      <c r="S298" s="1919"/>
      <c r="T298" s="1919"/>
      <c r="U298" s="1919"/>
      <c r="V298" s="1919"/>
      <c r="W298" s="1919"/>
      <c r="X298" s="1919"/>
      <c r="Y298" s="1919"/>
      <c r="Z298" s="1919"/>
    </row>
    <row r="299">
      <c r="A299" s="1919"/>
      <c r="B299" s="1919"/>
      <c r="C299" s="1920"/>
      <c r="D299" s="1920"/>
      <c r="E299" s="1919"/>
      <c r="F299" s="1919"/>
      <c r="G299" s="1920"/>
      <c r="H299" s="1920"/>
      <c r="I299" s="1919"/>
      <c r="J299" s="1919"/>
      <c r="K299" s="1920"/>
      <c r="L299" s="1920"/>
      <c r="M299" s="1920"/>
      <c r="N299" s="1920"/>
      <c r="O299" s="1919"/>
      <c r="P299" s="1919"/>
      <c r="Q299" s="1919"/>
      <c r="R299" s="1919"/>
      <c r="S299" s="1919"/>
      <c r="T299" s="1919"/>
      <c r="U299" s="1919"/>
      <c r="V299" s="1919"/>
      <c r="W299" s="1919"/>
      <c r="X299" s="1919"/>
      <c r="Y299" s="1919"/>
      <c r="Z299" s="1919"/>
    </row>
    <row r="300">
      <c r="A300" s="1919"/>
      <c r="B300" s="1919"/>
      <c r="C300" s="1920"/>
      <c r="D300" s="1920"/>
      <c r="E300" s="1919"/>
      <c r="F300" s="1919"/>
      <c r="G300" s="1920"/>
      <c r="H300" s="1920"/>
      <c r="I300" s="1919"/>
      <c r="J300" s="1919"/>
      <c r="K300" s="1920"/>
      <c r="L300" s="1920"/>
      <c r="M300" s="1920"/>
      <c r="N300" s="1920"/>
      <c r="O300" s="1919"/>
      <c r="P300" s="1919"/>
      <c r="Q300" s="1919"/>
      <c r="R300" s="1919"/>
      <c r="S300" s="1919"/>
      <c r="T300" s="1919"/>
      <c r="U300" s="1919"/>
      <c r="V300" s="1919"/>
      <c r="W300" s="1919"/>
      <c r="X300" s="1919"/>
      <c r="Y300" s="1919"/>
      <c r="Z300" s="1919"/>
    </row>
    <row r="301">
      <c r="A301" s="1919"/>
      <c r="B301" s="1919"/>
      <c r="C301" s="1920"/>
      <c r="D301" s="1920"/>
      <c r="E301" s="1919"/>
      <c r="F301" s="1919"/>
      <c r="G301" s="1920"/>
      <c r="H301" s="1920"/>
      <c r="I301" s="1919"/>
      <c r="J301" s="1919"/>
      <c r="K301" s="1920"/>
      <c r="L301" s="1920"/>
      <c r="M301" s="1920"/>
      <c r="N301" s="1920"/>
      <c r="O301" s="1919"/>
      <c r="P301" s="1919"/>
      <c r="Q301" s="1919"/>
      <c r="R301" s="1919"/>
      <c r="S301" s="1919"/>
      <c r="T301" s="1919"/>
      <c r="U301" s="1919"/>
      <c r="V301" s="1919"/>
      <c r="W301" s="1919"/>
      <c r="X301" s="1919"/>
      <c r="Y301" s="1919"/>
      <c r="Z301" s="1919"/>
    </row>
    <row r="302">
      <c r="A302" s="1919"/>
      <c r="B302" s="1919"/>
      <c r="C302" s="1920"/>
      <c r="D302" s="1920"/>
      <c r="E302" s="1919"/>
      <c r="F302" s="1919"/>
      <c r="G302" s="1920"/>
      <c r="H302" s="1920"/>
      <c r="I302" s="1919"/>
      <c r="J302" s="1919"/>
      <c r="K302" s="1920"/>
      <c r="L302" s="1920"/>
      <c r="M302" s="1920"/>
      <c r="N302" s="1920"/>
      <c r="O302" s="1919"/>
      <c r="P302" s="1919"/>
      <c r="Q302" s="1919"/>
      <c r="R302" s="1919"/>
      <c r="S302" s="1919"/>
      <c r="T302" s="1919"/>
      <c r="U302" s="1919"/>
      <c r="V302" s="1919"/>
      <c r="W302" s="1919"/>
      <c r="X302" s="1919"/>
      <c r="Y302" s="1919"/>
      <c r="Z302" s="1919"/>
    </row>
    <row r="303">
      <c r="A303" s="1919"/>
      <c r="B303" s="1919"/>
      <c r="C303" s="1920"/>
      <c r="D303" s="1920"/>
      <c r="E303" s="1919"/>
      <c r="F303" s="1919"/>
      <c r="G303" s="1920"/>
      <c r="H303" s="1920"/>
      <c r="I303" s="1919"/>
      <c r="J303" s="1919"/>
      <c r="K303" s="1920"/>
      <c r="L303" s="1920"/>
      <c r="M303" s="1920"/>
      <c r="N303" s="1920"/>
      <c r="O303" s="1919"/>
      <c r="P303" s="1919"/>
      <c r="Q303" s="1919"/>
      <c r="R303" s="1919"/>
      <c r="S303" s="1919"/>
      <c r="T303" s="1919"/>
      <c r="U303" s="1919"/>
      <c r="V303" s="1919"/>
      <c r="W303" s="1919"/>
      <c r="X303" s="1919"/>
      <c r="Y303" s="1919"/>
      <c r="Z303" s="1919"/>
    </row>
    <row r="304">
      <c r="A304" s="1919"/>
      <c r="B304" s="1919"/>
      <c r="C304" s="1920"/>
      <c r="D304" s="1920"/>
      <c r="E304" s="1919"/>
      <c r="F304" s="1919"/>
      <c r="G304" s="1920"/>
      <c r="H304" s="1920"/>
      <c r="I304" s="1919"/>
      <c r="J304" s="1919"/>
      <c r="K304" s="1920"/>
      <c r="L304" s="1920"/>
      <c r="M304" s="1920"/>
      <c r="N304" s="1920"/>
      <c r="O304" s="1919"/>
      <c r="P304" s="1919"/>
      <c r="Q304" s="1919"/>
      <c r="R304" s="1919"/>
      <c r="S304" s="1919"/>
      <c r="T304" s="1919"/>
      <c r="U304" s="1919"/>
      <c r="V304" s="1919"/>
      <c r="W304" s="1919"/>
      <c r="X304" s="1919"/>
      <c r="Y304" s="1919"/>
      <c r="Z304" s="1919"/>
    </row>
    <row r="305">
      <c r="A305" s="1919"/>
      <c r="B305" s="1919"/>
      <c r="C305" s="1920"/>
      <c r="D305" s="1920"/>
      <c r="E305" s="1919"/>
      <c r="F305" s="1919"/>
      <c r="G305" s="1920"/>
      <c r="H305" s="1920"/>
      <c r="I305" s="1919"/>
      <c r="J305" s="1919"/>
      <c r="K305" s="1920"/>
      <c r="L305" s="1920"/>
      <c r="M305" s="1920"/>
      <c r="N305" s="1920"/>
      <c r="O305" s="1919"/>
      <c r="P305" s="1919"/>
      <c r="Q305" s="1919"/>
      <c r="R305" s="1919"/>
      <c r="S305" s="1919"/>
      <c r="T305" s="1919"/>
      <c r="U305" s="1919"/>
      <c r="V305" s="1919"/>
      <c r="W305" s="1919"/>
      <c r="X305" s="1919"/>
      <c r="Y305" s="1919"/>
      <c r="Z305" s="1919"/>
    </row>
    <row r="306">
      <c r="A306" s="1919"/>
      <c r="B306" s="1919"/>
      <c r="C306" s="1920"/>
      <c r="D306" s="1920"/>
      <c r="E306" s="1919"/>
      <c r="F306" s="1919"/>
      <c r="G306" s="1920"/>
      <c r="H306" s="1920"/>
      <c r="I306" s="1919"/>
      <c r="J306" s="1919"/>
      <c r="K306" s="1920"/>
      <c r="L306" s="1920"/>
      <c r="M306" s="1920"/>
      <c r="N306" s="1920"/>
      <c r="O306" s="1919"/>
      <c r="P306" s="1919"/>
      <c r="Q306" s="1919"/>
      <c r="R306" s="1919"/>
      <c r="S306" s="1919"/>
      <c r="T306" s="1919"/>
      <c r="U306" s="1919"/>
      <c r="V306" s="1919"/>
      <c r="W306" s="1919"/>
      <c r="X306" s="1919"/>
      <c r="Y306" s="1919"/>
      <c r="Z306" s="1919"/>
    </row>
    <row r="307">
      <c r="A307" s="1919"/>
      <c r="B307" s="1919"/>
      <c r="C307" s="1920"/>
      <c r="D307" s="1920"/>
      <c r="E307" s="1919"/>
      <c r="F307" s="1919"/>
      <c r="G307" s="1920"/>
      <c r="H307" s="1920"/>
      <c r="I307" s="1919"/>
      <c r="J307" s="1919"/>
      <c r="K307" s="1920"/>
      <c r="L307" s="1920"/>
      <c r="M307" s="1920"/>
      <c r="N307" s="1920"/>
      <c r="O307" s="1919"/>
      <c r="P307" s="1919"/>
      <c r="Q307" s="1919"/>
      <c r="R307" s="1919"/>
      <c r="S307" s="1919"/>
      <c r="T307" s="1919"/>
      <c r="U307" s="1919"/>
      <c r="V307" s="1919"/>
      <c r="W307" s="1919"/>
      <c r="X307" s="1919"/>
      <c r="Y307" s="1919"/>
      <c r="Z307" s="1919"/>
    </row>
    <row r="308">
      <c r="A308" s="1919"/>
      <c r="B308" s="1919"/>
      <c r="C308" s="1920"/>
      <c r="D308" s="1920"/>
      <c r="E308" s="1919"/>
      <c r="F308" s="1919"/>
      <c r="G308" s="1920"/>
      <c r="H308" s="1920"/>
      <c r="I308" s="1919"/>
      <c r="J308" s="1919"/>
      <c r="K308" s="1920"/>
      <c r="L308" s="1920"/>
      <c r="M308" s="1920"/>
      <c r="N308" s="1920"/>
      <c r="O308" s="1919"/>
      <c r="P308" s="1919"/>
      <c r="Q308" s="1919"/>
      <c r="R308" s="1919"/>
      <c r="S308" s="1919"/>
      <c r="T308" s="1919"/>
      <c r="U308" s="1919"/>
      <c r="V308" s="1919"/>
      <c r="W308" s="1919"/>
      <c r="X308" s="1919"/>
      <c r="Y308" s="1919"/>
      <c r="Z308" s="1919"/>
    </row>
    <row r="309">
      <c r="A309" s="1919"/>
      <c r="B309" s="1919"/>
      <c r="C309" s="1920"/>
      <c r="D309" s="1920"/>
      <c r="E309" s="1919"/>
      <c r="F309" s="1919"/>
      <c r="G309" s="1920"/>
      <c r="H309" s="1920"/>
      <c r="I309" s="1919"/>
      <c r="J309" s="1919"/>
      <c r="K309" s="1920"/>
      <c r="L309" s="1920"/>
      <c r="M309" s="1920"/>
      <c r="N309" s="1920"/>
      <c r="O309" s="1919"/>
      <c r="P309" s="1919"/>
      <c r="Q309" s="1919"/>
      <c r="R309" s="1919"/>
      <c r="S309" s="1919"/>
      <c r="T309" s="1919"/>
      <c r="U309" s="1919"/>
      <c r="V309" s="1919"/>
      <c r="W309" s="1919"/>
      <c r="X309" s="1919"/>
      <c r="Y309" s="1919"/>
      <c r="Z309" s="1919"/>
    </row>
    <row r="310">
      <c r="A310" s="1919"/>
      <c r="B310" s="1919"/>
      <c r="C310" s="1920"/>
      <c r="D310" s="1920"/>
      <c r="E310" s="1919"/>
      <c r="F310" s="1919"/>
      <c r="G310" s="1920"/>
      <c r="H310" s="1920"/>
      <c r="I310" s="1919"/>
      <c r="J310" s="1919"/>
      <c r="K310" s="1920"/>
      <c r="L310" s="1920"/>
      <c r="M310" s="1920"/>
      <c r="N310" s="1920"/>
      <c r="O310" s="1919"/>
      <c r="P310" s="1919"/>
      <c r="Q310" s="1919"/>
      <c r="R310" s="1919"/>
      <c r="S310" s="1919"/>
      <c r="T310" s="1919"/>
      <c r="U310" s="1919"/>
      <c r="V310" s="1919"/>
      <c r="W310" s="1919"/>
      <c r="X310" s="1919"/>
      <c r="Y310" s="1919"/>
      <c r="Z310" s="1919"/>
    </row>
    <row r="311">
      <c r="A311" s="1919"/>
      <c r="B311" s="1919"/>
      <c r="C311" s="1920"/>
      <c r="D311" s="1920"/>
      <c r="E311" s="1919"/>
      <c r="F311" s="1919"/>
      <c r="G311" s="1920"/>
      <c r="H311" s="1920"/>
      <c r="I311" s="1919"/>
      <c r="J311" s="1919"/>
      <c r="K311" s="1920"/>
      <c r="L311" s="1920"/>
      <c r="M311" s="1920"/>
      <c r="N311" s="1920"/>
      <c r="O311" s="1919"/>
      <c r="P311" s="1919"/>
      <c r="Q311" s="1919"/>
      <c r="R311" s="1919"/>
      <c r="S311" s="1919"/>
      <c r="T311" s="1919"/>
      <c r="U311" s="1919"/>
      <c r="V311" s="1919"/>
      <c r="W311" s="1919"/>
      <c r="X311" s="1919"/>
      <c r="Y311" s="1919"/>
      <c r="Z311" s="1919"/>
    </row>
    <row r="312">
      <c r="A312" s="1919"/>
      <c r="B312" s="1919"/>
      <c r="C312" s="1920"/>
      <c r="D312" s="1920"/>
      <c r="E312" s="1919"/>
      <c r="F312" s="1919"/>
      <c r="G312" s="1920"/>
      <c r="H312" s="1920"/>
      <c r="I312" s="1919"/>
      <c r="J312" s="1919"/>
      <c r="K312" s="1920"/>
      <c r="L312" s="1920"/>
      <c r="M312" s="1920"/>
      <c r="N312" s="1920"/>
      <c r="O312" s="1919"/>
      <c r="P312" s="1919"/>
      <c r="Q312" s="1919"/>
      <c r="R312" s="1919"/>
      <c r="S312" s="1919"/>
      <c r="T312" s="1919"/>
      <c r="U312" s="1919"/>
      <c r="V312" s="1919"/>
      <c r="W312" s="1919"/>
      <c r="X312" s="1919"/>
      <c r="Y312" s="1919"/>
      <c r="Z312" s="1919"/>
    </row>
    <row r="313">
      <c r="A313" s="1919"/>
      <c r="B313" s="1919"/>
      <c r="C313" s="1920"/>
      <c r="D313" s="1920"/>
      <c r="E313" s="1919"/>
      <c r="F313" s="1919"/>
      <c r="G313" s="1920"/>
      <c r="H313" s="1920"/>
      <c r="I313" s="1919"/>
      <c r="J313" s="1919"/>
      <c r="K313" s="1920"/>
      <c r="L313" s="1920"/>
      <c r="M313" s="1920"/>
      <c r="N313" s="1920"/>
      <c r="O313" s="1919"/>
      <c r="P313" s="1919"/>
      <c r="Q313" s="1919"/>
      <c r="R313" s="1919"/>
      <c r="S313" s="1919"/>
      <c r="T313" s="1919"/>
      <c r="U313" s="1919"/>
      <c r="V313" s="1919"/>
      <c r="W313" s="1919"/>
      <c r="X313" s="1919"/>
      <c r="Y313" s="1919"/>
      <c r="Z313" s="1919"/>
    </row>
    <row r="314">
      <c r="A314" s="1919"/>
      <c r="B314" s="1919"/>
      <c r="C314" s="1920"/>
      <c r="D314" s="1920"/>
      <c r="E314" s="1919"/>
      <c r="F314" s="1919"/>
      <c r="G314" s="1920"/>
      <c r="H314" s="1920"/>
      <c r="I314" s="1919"/>
      <c r="J314" s="1919"/>
      <c r="K314" s="1920"/>
      <c r="L314" s="1920"/>
      <c r="M314" s="1920"/>
      <c r="N314" s="1920"/>
      <c r="O314" s="1919"/>
      <c r="P314" s="1919"/>
      <c r="Q314" s="1919"/>
      <c r="R314" s="1919"/>
      <c r="S314" s="1919"/>
      <c r="T314" s="1919"/>
      <c r="U314" s="1919"/>
      <c r="V314" s="1919"/>
      <c r="W314" s="1919"/>
      <c r="X314" s="1919"/>
      <c r="Y314" s="1919"/>
      <c r="Z314" s="1919"/>
    </row>
    <row r="315">
      <c r="A315" s="1919"/>
      <c r="B315" s="1919"/>
      <c r="C315" s="1920"/>
      <c r="D315" s="1920"/>
      <c r="E315" s="1919"/>
      <c r="F315" s="1919"/>
      <c r="G315" s="1920"/>
      <c r="H315" s="1920"/>
      <c r="I315" s="1919"/>
      <c r="J315" s="1919"/>
      <c r="K315" s="1920"/>
      <c r="L315" s="1920"/>
      <c r="M315" s="1920"/>
      <c r="N315" s="1920"/>
      <c r="O315" s="1919"/>
      <c r="P315" s="1919"/>
      <c r="Q315" s="1919"/>
      <c r="R315" s="1919"/>
      <c r="S315" s="1919"/>
      <c r="T315" s="1919"/>
      <c r="U315" s="1919"/>
      <c r="V315" s="1919"/>
      <c r="W315" s="1919"/>
      <c r="X315" s="1919"/>
      <c r="Y315" s="1919"/>
      <c r="Z315" s="1919"/>
    </row>
    <row r="316">
      <c r="A316" s="1919"/>
      <c r="B316" s="1919"/>
      <c r="C316" s="1920"/>
      <c r="D316" s="1920"/>
      <c r="E316" s="1919"/>
      <c r="F316" s="1919"/>
      <c r="G316" s="1920"/>
      <c r="H316" s="1920"/>
      <c r="I316" s="1919"/>
      <c r="J316" s="1919"/>
      <c r="K316" s="1920"/>
      <c r="L316" s="1920"/>
      <c r="M316" s="1920"/>
      <c r="N316" s="1920"/>
      <c r="O316" s="1919"/>
      <c r="P316" s="1919"/>
      <c r="Q316" s="1919"/>
      <c r="R316" s="1919"/>
      <c r="S316" s="1919"/>
      <c r="T316" s="1919"/>
      <c r="U316" s="1919"/>
      <c r="V316" s="1919"/>
      <c r="W316" s="1919"/>
      <c r="X316" s="1919"/>
      <c r="Y316" s="1919"/>
      <c r="Z316" s="1919"/>
    </row>
    <row r="317">
      <c r="A317" s="1919"/>
      <c r="B317" s="1919"/>
      <c r="C317" s="1920"/>
      <c r="D317" s="1920"/>
      <c r="E317" s="1919"/>
      <c r="F317" s="1919"/>
      <c r="G317" s="1920"/>
      <c r="H317" s="1920"/>
      <c r="I317" s="1919"/>
      <c r="J317" s="1919"/>
      <c r="K317" s="1920"/>
      <c r="L317" s="1920"/>
      <c r="M317" s="1920"/>
      <c r="N317" s="1920"/>
      <c r="O317" s="1919"/>
      <c r="P317" s="1919"/>
      <c r="Q317" s="1919"/>
      <c r="R317" s="1919"/>
      <c r="S317" s="1919"/>
      <c r="T317" s="1919"/>
      <c r="U317" s="1919"/>
      <c r="V317" s="1919"/>
      <c r="W317" s="1919"/>
      <c r="X317" s="1919"/>
      <c r="Y317" s="1919"/>
      <c r="Z317" s="1919"/>
    </row>
    <row r="318">
      <c r="A318" s="1919"/>
      <c r="B318" s="1919"/>
      <c r="C318" s="1920"/>
      <c r="D318" s="1920"/>
      <c r="E318" s="1919"/>
      <c r="F318" s="1919"/>
      <c r="G318" s="1920"/>
      <c r="H318" s="1920"/>
      <c r="I318" s="1919"/>
      <c r="J318" s="1919"/>
      <c r="K318" s="1920"/>
      <c r="L318" s="1920"/>
      <c r="M318" s="1920"/>
      <c r="N318" s="1920"/>
      <c r="O318" s="1919"/>
      <c r="P318" s="1919"/>
      <c r="Q318" s="1919"/>
      <c r="R318" s="1919"/>
      <c r="S318" s="1919"/>
      <c r="T318" s="1919"/>
      <c r="U318" s="1919"/>
      <c r="V318" s="1919"/>
      <c r="W318" s="1919"/>
      <c r="X318" s="1919"/>
      <c r="Y318" s="1919"/>
      <c r="Z318" s="1919"/>
    </row>
    <row r="319">
      <c r="A319" s="1919"/>
      <c r="B319" s="1919"/>
      <c r="C319" s="1920"/>
      <c r="D319" s="1920"/>
      <c r="E319" s="1919"/>
      <c r="F319" s="1919"/>
      <c r="G319" s="1920"/>
      <c r="H319" s="1920"/>
      <c r="I319" s="1919"/>
      <c r="J319" s="1919"/>
      <c r="K319" s="1920"/>
      <c r="L319" s="1920"/>
      <c r="M319" s="1920"/>
      <c r="N319" s="1920"/>
      <c r="O319" s="1919"/>
      <c r="P319" s="1919"/>
      <c r="Q319" s="1919"/>
      <c r="R319" s="1919"/>
      <c r="S319" s="1919"/>
      <c r="T319" s="1919"/>
      <c r="U319" s="1919"/>
      <c r="V319" s="1919"/>
      <c r="W319" s="1919"/>
      <c r="X319" s="1919"/>
      <c r="Y319" s="1919"/>
      <c r="Z319" s="1919"/>
    </row>
    <row r="320">
      <c r="A320" s="1919"/>
      <c r="B320" s="1919"/>
      <c r="C320" s="1920"/>
      <c r="D320" s="1920"/>
      <c r="E320" s="1919"/>
      <c r="F320" s="1919"/>
      <c r="G320" s="1920"/>
      <c r="H320" s="1920"/>
      <c r="I320" s="1919"/>
      <c r="J320" s="1919"/>
      <c r="K320" s="1920"/>
      <c r="L320" s="1920"/>
      <c r="M320" s="1920"/>
      <c r="N320" s="1920"/>
      <c r="O320" s="1919"/>
      <c r="P320" s="1919"/>
      <c r="Q320" s="1919"/>
      <c r="R320" s="1919"/>
      <c r="S320" s="1919"/>
      <c r="T320" s="1919"/>
      <c r="U320" s="1919"/>
      <c r="V320" s="1919"/>
      <c r="W320" s="1919"/>
      <c r="X320" s="1919"/>
      <c r="Y320" s="1919"/>
      <c r="Z320" s="1919"/>
    </row>
    <row r="321">
      <c r="A321" s="1919"/>
      <c r="B321" s="1919"/>
      <c r="C321" s="1920"/>
      <c r="D321" s="1920"/>
      <c r="E321" s="1919"/>
      <c r="F321" s="1919"/>
      <c r="G321" s="1920"/>
      <c r="H321" s="1920"/>
      <c r="I321" s="1919"/>
      <c r="J321" s="1919"/>
      <c r="K321" s="1920"/>
      <c r="L321" s="1920"/>
      <c r="M321" s="1920"/>
      <c r="N321" s="1920"/>
      <c r="O321" s="1919"/>
      <c r="P321" s="1919"/>
      <c r="Q321" s="1919"/>
      <c r="R321" s="1919"/>
      <c r="S321" s="1919"/>
      <c r="T321" s="1919"/>
      <c r="U321" s="1919"/>
      <c r="V321" s="1919"/>
      <c r="W321" s="1919"/>
      <c r="X321" s="1919"/>
      <c r="Y321" s="1919"/>
      <c r="Z321" s="1919"/>
    </row>
    <row r="322">
      <c r="A322" s="1919"/>
      <c r="B322" s="1919"/>
      <c r="C322" s="1920"/>
      <c r="D322" s="1920"/>
      <c r="E322" s="1919"/>
      <c r="F322" s="1919"/>
      <c r="G322" s="1920"/>
      <c r="H322" s="1920"/>
      <c r="I322" s="1919"/>
      <c r="J322" s="1919"/>
      <c r="K322" s="1920"/>
      <c r="L322" s="1920"/>
      <c r="M322" s="1920"/>
      <c r="N322" s="1920"/>
      <c r="O322" s="1919"/>
      <c r="P322" s="1919"/>
      <c r="Q322" s="1919"/>
      <c r="R322" s="1919"/>
      <c r="S322" s="1919"/>
      <c r="T322" s="1919"/>
      <c r="U322" s="1919"/>
      <c r="V322" s="1919"/>
      <c r="W322" s="1919"/>
      <c r="X322" s="1919"/>
      <c r="Y322" s="1919"/>
      <c r="Z322" s="1919"/>
    </row>
    <row r="323">
      <c r="A323" s="1919"/>
      <c r="B323" s="1919"/>
      <c r="C323" s="1920"/>
      <c r="D323" s="1920"/>
      <c r="E323" s="1919"/>
      <c r="F323" s="1919"/>
      <c r="G323" s="1920"/>
      <c r="H323" s="1920"/>
      <c r="I323" s="1919"/>
      <c r="J323" s="1919"/>
      <c r="K323" s="1920"/>
      <c r="L323" s="1920"/>
      <c r="M323" s="1920"/>
      <c r="N323" s="1920"/>
      <c r="O323" s="1919"/>
      <c r="P323" s="1919"/>
      <c r="Q323" s="1919"/>
      <c r="R323" s="1919"/>
      <c r="S323" s="1919"/>
      <c r="T323" s="1919"/>
      <c r="U323" s="1919"/>
      <c r="V323" s="1919"/>
      <c r="W323" s="1919"/>
      <c r="X323" s="1919"/>
      <c r="Y323" s="1919"/>
      <c r="Z323" s="1919"/>
    </row>
    <row r="324">
      <c r="A324" s="1919"/>
      <c r="B324" s="1919"/>
      <c r="C324" s="1920"/>
      <c r="D324" s="1920"/>
      <c r="E324" s="1919"/>
      <c r="F324" s="1919"/>
      <c r="G324" s="1920"/>
      <c r="H324" s="1920"/>
      <c r="I324" s="1919"/>
      <c r="J324" s="1919"/>
      <c r="K324" s="1920"/>
      <c r="L324" s="1920"/>
      <c r="M324" s="1920"/>
      <c r="N324" s="1920"/>
      <c r="O324" s="1919"/>
      <c r="P324" s="1919"/>
      <c r="Q324" s="1919"/>
      <c r="R324" s="1919"/>
      <c r="S324" s="1919"/>
      <c r="T324" s="1919"/>
      <c r="U324" s="1919"/>
      <c r="V324" s="1919"/>
      <c r="W324" s="1919"/>
      <c r="X324" s="1919"/>
      <c r="Y324" s="1919"/>
      <c r="Z324" s="1919"/>
    </row>
    <row r="325">
      <c r="A325" s="1919"/>
      <c r="B325" s="1919"/>
      <c r="C325" s="1920"/>
      <c r="D325" s="1920"/>
      <c r="E325" s="1919"/>
      <c r="F325" s="1919"/>
      <c r="G325" s="1920"/>
      <c r="H325" s="1920"/>
      <c r="I325" s="1919"/>
      <c r="J325" s="1919"/>
      <c r="K325" s="1920"/>
      <c r="L325" s="1920"/>
      <c r="M325" s="1920"/>
      <c r="N325" s="1920"/>
      <c r="O325" s="1919"/>
      <c r="P325" s="1919"/>
      <c r="Q325" s="1919"/>
      <c r="R325" s="1919"/>
      <c r="S325" s="1919"/>
      <c r="T325" s="1919"/>
      <c r="U325" s="1919"/>
      <c r="V325" s="1919"/>
      <c r="W325" s="1919"/>
      <c r="X325" s="1919"/>
      <c r="Y325" s="1919"/>
      <c r="Z325" s="1919"/>
    </row>
    <row r="326">
      <c r="A326" s="1919"/>
      <c r="B326" s="1919"/>
      <c r="C326" s="1920"/>
      <c r="D326" s="1920"/>
      <c r="E326" s="1919"/>
      <c r="F326" s="1919"/>
      <c r="G326" s="1920"/>
      <c r="H326" s="1920"/>
      <c r="I326" s="1919"/>
      <c r="J326" s="1919"/>
      <c r="K326" s="1920"/>
      <c r="L326" s="1920"/>
      <c r="M326" s="1920"/>
      <c r="N326" s="1920"/>
      <c r="O326" s="1919"/>
      <c r="P326" s="1919"/>
      <c r="Q326" s="1919"/>
      <c r="R326" s="1919"/>
      <c r="S326" s="1919"/>
      <c r="T326" s="1919"/>
      <c r="U326" s="1919"/>
      <c r="V326" s="1919"/>
      <c r="W326" s="1919"/>
      <c r="X326" s="1919"/>
      <c r="Y326" s="1919"/>
      <c r="Z326" s="1919"/>
    </row>
    <row r="327">
      <c r="A327" s="1919"/>
      <c r="B327" s="1919"/>
      <c r="C327" s="1920"/>
      <c r="D327" s="1920"/>
      <c r="E327" s="1919"/>
      <c r="F327" s="1919"/>
      <c r="G327" s="1920"/>
      <c r="H327" s="1920"/>
      <c r="I327" s="1919"/>
      <c r="J327" s="1919"/>
      <c r="K327" s="1920"/>
      <c r="L327" s="1920"/>
      <c r="M327" s="1920"/>
      <c r="N327" s="1920"/>
      <c r="O327" s="1919"/>
      <c r="P327" s="1919"/>
      <c r="Q327" s="1919"/>
      <c r="R327" s="1919"/>
      <c r="S327" s="1919"/>
      <c r="T327" s="1919"/>
      <c r="U327" s="1919"/>
      <c r="V327" s="1919"/>
      <c r="W327" s="1919"/>
      <c r="X327" s="1919"/>
      <c r="Y327" s="1919"/>
      <c r="Z327" s="1919"/>
    </row>
    <row r="328">
      <c r="A328" s="1919"/>
      <c r="B328" s="1919"/>
      <c r="C328" s="1920"/>
      <c r="D328" s="1920"/>
      <c r="E328" s="1919"/>
      <c r="F328" s="1919"/>
      <c r="G328" s="1920"/>
      <c r="H328" s="1920"/>
      <c r="I328" s="1919"/>
      <c r="J328" s="1919"/>
      <c r="K328" s="1920"/>
      <c r="L328" s="1920"/>
      <c r="M328" s="1920"/>
      <c r="N328" s="1920"/>
      <c r="O328" s="1919"/>
      <c r="P328" s="1919"/>
      <c r="Q328" s="1919"/>
      <c r="R328" s="1919"/>
      <c r="S328" s="1919"/>
      <c r="T328" s="1919"/>
      <c r="U328" s="1919"/>
      <c r="V328" s="1919"/>
      <c r="W328" s="1919"/>
      <c r="X328" s="1919"/>
      <c r="Y328" s="1919"/>
      <c r="Z328" s="1919"/>
    </row>
    <row r="329">
      <c r="A329" s="1919"/>
      <c r="B329" s="1919"/>
      <c r="C329" s="1920"/>
      <c r="D329" s="1920"/>
      <c r="E329" s="1919"/>
      <c r="F329" s="1919"/>
      <c r="G329" s="1920"/>
      <c r="H329" s="1920"/>
      <c r="I329" s="1919"/>
      <c r="J329" s="1919"/>
      <c r="K329" s="1920"/>
      <c r="L329" s="1920"/>
      <c r="M329" s="1920"/>
      <c r="N329" s="1920"/>
      <c r="O329" s="1919"/>
      <c r="P329" s="1919"/>
      <c r="Q329" s="1919"/>
      <c r="R329" s="1919"/>
      <c r="S329" s="1919"/>
      <c r="T329" s="1919"/>
      <c r="U329" s="1919"/>
      <c r="V329" s="1919"/>
      <c r="W329" s="1919"/>
      <c r="X329" s="1919"/>
      <c r="Y329" s="1919"/>
      <c r="Z329" s="1919"/>
    </row>
    <row r="330">
      <c r="A330" s="1919"/>
      <c r="B330" s="1919"/>
      <c r="C330" s="1920"/>
      <c r="D330" s="1920"/>
      <c r="E330" s="1919"/>
      <c r="F330" s="1919"/>
      <c r="G330" s="1920"/>
      <c r="H330" s="1920"/>
      <c r="I330" s="1919"/>
      <c r="J330" s="1919"/>
      <c r="K330" s="1920"/>
      <c r="L330" s="1920"/>
      <c r="M330" s="1920"/>
      <c r="N330" s="1920"/>
      <c r="O330" s="1919"/>
      <c r="P330" s="1919"/>
      <c r="Q330" s="1919"/>
      <c r="R330" s="1919"/>
      <c r="S330" s="1919"/>
      <c r="T330" s="1919"/>
      <c r="U330" s="1919"/>
      <c r="V330" s="1919"/>
      <c r="W330" s="1919"/>
      <c r="X330" s="1919"/>
      <c r="Y330" s="1919"/>
      <c r="Z330" s="1919"/>
    </row>
    <row r="331">
      <c r="A331" s="1919"/>
      <c r="B331" s="1919"/>
      <c r="C331" s="1920"/>
      <c r="D331" s="1920"/>
      <c r="E331" s="1919"/>
      <c r="F331" s="1919"/>
      <c r="G331" s="1920"/>
      <c r="H331" s="1920"/>
      <c r="I331" s="1919"/>
      <c r="J331" s="1919"/>
      <c r="K331" s="1920"/>
      <c r="L331" s="1920"/>
      <c r="M331" s="1920"/>
      <c r="N331" s="1920"/>
      <c r="O331" s="1919"/>
      <c r="P331" s="1919"/>
      <c r="Q331" s="1919"/>
      <c r="R331" s="1919"/>
      <c r="S331" s="1919"/>
      <c r="T331" s="1919"/>
      <c r="U331" s="1919"/>
      <c r="V331" s="1919"/>
      <c r="W331" s="1919"/>
      <c r="X331" s="1919"/>
      <c r="Y331" s="1919"/>
      <c r="Z331" s="1919"/>
    </row>
    <row r="332">
      <c r="A332" s="1919"/>
      <c r="B332" s="1919"/>
      <c r="C332" s="1920"/>
      <c r="D332" s="1920"/>
      <c r="E332" s="1919"/>
      <c r="F332" s="1919"/>
      <c r="G332" s="1920"/>
      <c r="H332" s="1920"/>
      <c r="I332" s="1919"/>
      <c r="J332" s="1919"/>
      <c r="K332" s="1920"/>
      <c r="L332" s="1920"/>
      <c r="M332" s="1920"/>
      <c r="N332" s="1920"/>
      <c r="O332" s="1919"/>
      <c r="P332" s="1919"/>
      <c r="Q332" s="1919"/>
      <c r="R332" s="1919"/>
      <c r="S332" s="1919"/>
      <c r="T332" s="1919"/>
      <c r="U332" s="1919"/>
      <c r="V332" s="1919"/>
      <c r="W332" s="1919"/>
      <c r="X332" s="1919"/>
      <c r="Y332" s="1919"/>
      <c r="Z332" s="1919"/>
    </row>
    <row r="333">
      <c r="A333" s="1919"/>
      <c r="B333" s="1919"/>
      <c r="C333" s="1920"/>
      <c r="D333" s="1920"/>
      <c r="E333" s="1919"/>
      <c r="F333" s="1919"/>
      <c r="G333" s="1920"/>
      <c r="H333" s="1920"/>
      <c r="I333" s="1919"/>
      <c r="J333" s="1919"/>
      <c r="K333" s="1920"/>
      <c r="L333" s="1920"/>
      <c r="M333" s="1920"/>
      <c r="N333" s="1920"/>
      <c r="O333" s="1919"/>
      <c r="P333" s="1919"/>
      <c r="Q333" s="1919"/>
      <c r="R333" s="1919"/>
      <c r="S333" s="1919"/>
      <c r="T333" s="1919"/>
      <c r="U333" s="1919"/>
      <c r="V333" s="1919"/>
      <c r="W333" s="1919"/>
      <c r="X333" s="1919"/>
      <c r="Y333" s="1919"/>
      <c r="Z333" s="1919"/>
    </row>
    <row r="334">
      <c r="A334" s="1919"/>
      <c r="B334" s="1919"/>
      <c r="C334" s="1920"/>
      <c r="D334" s="1920"/>
      <c r="E334" s="1919"/>
      <c r="F334" s="1919"/>
      <c r="G334" s="1920"/>
      <c r="H334" s="1920"/>
      <c r="I334" s="1919"/>
      <c r="J334" s="1919"/>
      <c r="K334" s="1920"/>
      <c r="L334" s="1920"/>
      <c r="M334" s="1920"/>
      <c r="N334" s="1920"/>
      <c r="O334" s="1919"/>
      <c r="P334" s="1919"/>
      <c r="Q334" s="1919"/>
      <c r="R334" s="1919"/>
      <c r="S334" s="1919"/>
      <c r="T334" s="1919"/>
      <c r="U334" s="1919"/>
      <c r="V334" s="1919"/>
      <c r="W334" s="1919"/>
      <c r="X334" s="1919"/>
      <c r="Y334" s="1919"/>
      <c r="Z334" s="1919"/>
    </row>
    <row r="335">
      <c r="A335" s="1919"/>
      <c r="B335" s="1919"/>
      <c r="C335" s="1920"/>
      <c r="D335" s="1920"/>
      <c r="E335" s="1919"/>
      <c r="F335" s="1919"/>
      <c r="G335" s="1920"/>
      <c r="H335" s="1920"/>
      <c r="I335" s="1919"/>
      <c r="J335" s="1919"/>
      <c r="K335" s="1920"/>
      <c r="L335" s="1920"/>
      <c r="M335" s="1920"/>
      <c r="N335" s="1920"/>
      <c r="O335" s="1919"/>
      <c r="P335" s="1919"/>
      <c r="Q335" s="1919"/>
      <c r="R335" s="1919"/>
      <c r="S335" s="1919"/>
      <c r="T335" s="1919"/>
      <c r="U335" s="1919"/>
      <c r="V335" s="1919"/>
      <c r="W335" s="1919"/>
      <c r="X335" s="1919"/>
      <c r="Y335" s="1919"/>
      <c r="Z335" s="1919"/>
    </row>
    <row r="336">
      <c r="A336" s="1919"/>
      <c r="B336" s="1919"/>
      <c r="C336" s="1920"/>
      <c r="D336" s="1920"/>
      <c r="E336" s="1919"/>
      <c r="F336" s="1919"/>
      <c r="G336" s="1920"/>
      <c r="H336" s="1920"/>
      <c r="I336" s="1919"/>
      <c r="J336" s="1919"/>
      <c r="K336" s="1920"/>
      <c r="L336" s="1920"/>
      <c r="M336" s="1920"/>
      <c r="N336" s="1920"/>
      <c r="O336" s="1919"/>
      <c r="P336" s="1919"/>
      <c r="Q336" s="1919"/>
      <c r="R336" s="1919"/>
      <c r="S336" s="1919"/>
      <c r="T336" s="1919"/>
      <c r="U336" s="1919"/>
      <c r="V336" s="1919"/>
      <c r="W336" s="1919"/>
      <c r="X336" s="1919"/>
      <c r="Y336" s="1919"/>
      <c r="Z336" s="1919"/>
    </row>
    <row r="337">
      <c r="A337" s="1919"/>
      <c r="B337" s="1919"/>
      <c r="C337" s="1920"/>
      <c r="D337" s="1920"/>
      <c r="E337" s="1919"/>
      <c r="F337" s="1919"/>
      <c r="G337" s="1920"/>
      <c r="H337" s="1920"/>
      <c r="I337" s="1919"/>
      <c r="J337" s="1919"/>
      <c r="K337" s="1920"/>
      <c r="L337" s="1920"/>
      <c r="M337" s="1920"/>
      <c r="N337" s="1920"/>
      <c r="O337" s="1919"/>
      <c r="P337" s="1919"/>
      <c r="Q337" s="1919"/>
      <c r="R337" s="1919"/>
      <c r="S337" s="1919"/>
      <c r="T337" s="1919"/>
      <c r="U337" s="1919"/>
      <c r="V337" s="1919"/>
      <c r="W337" s="1919"/>
      <c r="X337" s="1919"/>
      <c r="Y337" s="1919"/>
      <c r="Z337" s="1919"/>
    </row>
    <row r="338">
      <c r="A338" s="1919"/>
      <c r="B338" s="1919"/>
      <c r="C338" s="1920"/>
      <c r="D338" s="1920"/>
      <c r="E338" s="1919"/>
      <c r="F338" s="1919"/>
      <c r="G338" s="1920"/>
      <c r="H338" s="1920"/>
      <c r="I338" s="1919"/>
      <c r="J338" s="1919"/>
      <c r="K338" s="1920"/>
      <c r="L338" s="1920"/>
      <c r="M338" s="1920"/>
      <c r="N338" s="1920"/>
      <c r="O338" s="1919"/>
      <c r="P338" s="1919"/>
      <c r="Q338" s="1919"/>
      <c r="R338" s="1919"/>
      <c r="S338" s="1919"/>
      <c r="T338" s="1919"/>
      <c r="U338" s="1919"/>
      <c r="V338" s="1919"/>
      <c r="W338" s="1919"/>
      <c r="X338" s="1919"/>
      <c r="Y338" s="1919"/>
      <c r="Z338" s="1919"/>
    </row>
    <row r="339">
      <c r="A339" s="1919"/>
      <c r="B339" s="1919"/>
      <c r="C339" s="1920"/>
      <c r="D339" s="1920"/>
      <c r="E339" s="1919"/>
      <c r="F339" s="1919"/>
      <c r="G339" s="1920"/>
      <c r="H339" s="1920"/>
      <c r="I339" s="1919"/>
      <c r="J339" s="1919"/>
      <c r="K339" s="1920"/>
      <c r="L339" s="1920"/>
      <c r="M339" s="1920"/>
      <c r="N339" s="1920"/>
      <c r="O339" s="1919"/>
      <c r="P339" s="1919"/>
      <c r="Q339" s="1919"/>
      <c r="R339" s="1919"/>
      <c r="S339" s="1919"/>
      <c r="T339" s="1919"/>
      <c r="U339" s="1919"/>
      <c r="V339" s="1919"/>
      <c r="W339" s="1919"/>
      <c r="X339" s="1919"/>
      <c r="Y339" s="1919"/>
      <c r="Z339" s="1919"/>
    </row>
    <row r="340">
      <c r="A340" s="1919"/>
      <c r="B340" s="1919"/>
      <c r="C340" s="1920"/>
      <c r="D340" s="1920"/>
      <c r="E340" s="1919"/>
      <c r="F340" s="1919"/>
      <c r="G340" s="1920"/>
      <c r="H340" s="1920"/>
      <c r="I340" s="1919"/>
      <c r="J340" s="1919"/>
      <c r="K340" s="1920"/>
      <c r="L340" s="1920"/>
      <c r="M340" s="1920"/>
      <c r="N340" s="1920"/>
      <c r="O340" s="1919"/>
      <c r="P340" s="1919"/>
      <c r="Q340" s="1919"/>
      <c r="R340" s="1919"/>
      <c r="S340" s="1919"/>
      <c r="T340" s="1919"/>
      <c r="U340" s="1919"/>
      <c r="V340" s="1919"/>
      <c r="W340" s="1919"/>
      <c r="X340" s="1919"/>
      <c r="Y340" s="1919"/>
      <c r="Z340" s="1919"/>
    </row>
    <row r="341">
      <c r="A341" s="1919"/>
      <c r="B341" s="1919"/>
      <c r="C341" s="1920"/>
      <c r="D341" s="1920"/>
      <c r="E341" s="1919"/>
      <c r="F341" s="1919"/>
      <c r="G341" s="1920"/>
      <c r="H341" s="1920"/>
      <c r="I341" s="1919"/>
      <c r="J341" s="1919"/>
      <c r="K341" s="1920"/>
      <c r="L341" s="1920"/>
      <c r="M341" s="1920"/>
      <c r="N341" s="1920"/>
      <c r="O341" s="1919"/>
      <c r="P341" s="1919"/>
      <c r="Q341" s="1919"/>
      <c r="R341" s="1919"/>
      <c r="S341" s="1919"/>
      <c r="T341" s="1919"/>
      <c r="U341" s="1919"/>
      <c r="V341" s="1919"/>
      <c r="W341" s="1919"/>
      <c r="X341" s="1919"/>
      <c r="Y341" s="1919"/>
      <c r="Z341" s="1919"/>
    </row>
    <row r="342">
      <c r="A342" s="1919"/>
      <c r="B342" s="1919"/>
      <c r="C342" s="1920"/>
      <c r="D342" s="1920"/>
      <c r="E342" s="1919"/>
      <c r="F342" s="1919"/>
      <c r="G342" s="1920"/>
      <c r="H342" s="1920"/>
      <c r="I342" s="1919"/>
      <c r="J342" s="1919"/>
      <c r="K342" s="1920"/>
      <c r="L342" s="1920"/>
      <c r="M342" s="1920"/>
      <c r="N342" s="1920"/>
      <c r="O342" s="1919"/>
      <c r="P342" s="1919"/>
      <c r="Q342" s="1919"/>
      <c r="R342" s="1919"/>
      <c r="S342" s="1919"/>
      <c r="T342" s="1919"/>
      <c r="U342" s="1919"/>
      <c r="V342" s="1919"/>
      <c r="W342" s="1919"/>
      <c r="X342" s="1919"/>
      <c r="Y342" s="1919"/>
      <c r="Z342" s="1919"/>
    </row>
    <row r="343">
      <c r="A343" s="1919"/>
      <c r="B343" s="1919"/>
      <c r="C343" s="1920"/>
      <c r="D343" s="1920"/>
      <c r="E343" s="1919"/>
      <c r="F343" s="1919"/>
      <c r="G343" s="1920"/>
      <c r="H343" s="1920"/>
      <c r="I343" s="1919"/>
      <c r="J343" s="1919"/>
      <c r="K343" s="1920"/>
      <c r="L343" s="1920"/>
      <c r="M343" s="1920"/>
      <c r="N343" s="1920"/>
      <c r="O343" s="1919"/>
      <c r="P343" s="1919"/>
      <c r="Q343" s="1919"/>
      <c r="R343" s="1919"/>
      <c r="S343" s="1919"/>
      <c r="T343" s="1919"/>
      <c r="U343" s="1919"/>
      <c r="V343" s="1919"/>
      <c r="W343" s="1919"/>
      <c r="X343" s="1919"/>
      <c r="Y343" s="1919"/>
      <c r="Z343" s="1919"/>
    </row>
    <row r="344">
      <c r="A344" s="1919"/>
      <c r="B344" s="1919"/>
      <c r="C344" s="1920"/>
      <c r="D344" s="1920"/>
      <c r="E344" s="1919"/>
      <c r="F344" s="1919"/>
      <c r="G344" s="1920"/>
      <c r="H344" s="1920"/>
      <c r="I344" s="1919"/>
      <c r="J344" s="1919"/>
      <c r="K344" s="1920"/>
      <c r="L344" s="1920"/>
      <c r="M344" s="1920"/>
      <c r="N344" s="1920"/>
      <c r="O344" s="1919"/>
      <c r="P344" s="1919"/>
      <c r="Q344" s="1919"/>
      <c r="R344" s="1919"/>
      <c r="S344" s="1919"/>
      <c r="T344" s="1919"/>
      <c r="U344" s="1919"/>
      <c r="V344" s="1919"/>
      <c r="W344" s="1919"/>
      <c r="X344" s="1919"/>
      <c r="Y344" s="1919"/>
      <c r="Z344" s="1919"/>
    </row>
    <row r="345">
      <c r="A345" s="1919"/>
      <c r="B345" s="1919"/>
      <c r="C345" s="1920"/>
      <c r="D345" s="1920"/>
      <c r="E345" s="1919"/>
      <c r="F345" s="1919"/>
      <c r="G345" s="1920"/>
      <c r="H345" s="1920"/>
      <c r="I345" s="1919"/>
      <c r="J345" s="1919"/>
      <c r="K345" s="1920"/>
      <c r="L345" s="1920"/>
      <c r="M345" s="1920"/>
      <c r="N345" s="1920"/>
      <c r="O345" s="1919"/>
      <c r="P345" s="1919"/>
      <c r="Q345" s="1919"/>
      <c r="R345" s="1919"/>
      <c r="S345" s="1919"/>
      <c r="T345" s="1919"/>
      <c r="U345" s="1919"/>
      <c r="V345" s="1919"/>
      <c r="W345" s="1919"/>
      <c r="X345" s="1919"/>
      <c r="Y345" s="1919"/>
      <c r="Z345" s="1919"/>
    </row>
    <row r="346">
      <c r="A346" s="1919"/>
      <c r="B346" s="1919"/>
      <c r="C346" s="1920"/>
      <c r="D346" s="1920"/>
      <c r="E346" s="1919"/>
      <c r="F346" s="1919"/>
      <c r="G346" s="1920"/>
      <c r="H346" s="1920"/>
      <c r="I346" s="1919"/>
      <c r="J346" s="1919"/>
      <c r="K346" s="1920"/>
      <c r="L346" s="1920"/>
      <c r="M346" s="1920"/>
      <c r="N346" s="1920"/>
      <c r="O346" s="1919"/>
      <c r="P346" s="1919"/>
      <c r="Q346" s="1919"/>
      <c r="R346" s="1919"/>
      <c r="S346" s="1919"/>
      <c r="T346" s="1919"/>
      <c r="U346" s="1919"/>
      <c r="V346" s="1919"/>
      <c r="W346" s="1919"/>
      <c r="X346" s="1919"/>
      <c r="Y346" s="1919"/>
      <c r="Z346" s="1919"/>
    </row>
    <row r="347">
      <c r="A347" s="1919"/>
      <c r="B347" s="1919"/>
      <c r="C347" s="1920"/>
      <c r="D347" s="1920"/>
      <c r="E347" s="1919"/>
      <c r="F347" s="1919"/>
      <c r="G347" s="1920"/>
      <c r="H347" s="1920"/>
      <c r="I347" s="1919"/>
      <c r="J347" s="1919"/>
      <c r="K347" s="1920"/>
      <c r="L347" s="1920"/>
      <c r="M347" s="1920"/>
      <c r="N347" s="1920"/>
      <c r="O347" s="1919"/>
      <c r="P347" s="1919"/>
      <c r="Q347" s="1919"/>
      <c r="R347" s="1919"/>
      <c r="S347" s="1919"/>
      <c r="T347" s="1919"/>
      <c r="U347" s="1919"/>
      <c r="V347" s="1919"/>
      <c r="W347" s="1919"/>
      <c r="X347" s="1919"/>
      <c r="Y347" s="1919"/>
      <c r="Z347" s="1919"/>
    </row>
    <row r="348">
      <c r="A348" s="1919"/>
      <c r="B348" s="1919"/>
      <c r="C348" s="1920"/>
      <c r="D348" s="1920"/>
      <c r="E348" s="1919"/>
      <c r="F348" s="1919"/>
      <c r="G348" s="1920"/>
      <c r="H348" s="1920"/>
      <c r="I348" s="1919"/>
      <c r="J348" s="1919"/>
      <c r="K348" s="1920"/>
      <c r="L348" s="1920"/>
      <c r="M348" s="1920"/>
      <c r="N348" s="1920"/>
      <c r="O348" s="1919"/>
      <c r="P348" s="1919"/>
      <c r="Q348" s="1919"/>
      <c r="R348" s="1919"/>
      <c r="S348" s="1919"/>
      <c r="T348" s="1919"/>
      <c r="U348" s="1919"/>
      <c r="V348" s="1919"/>
      <c r="W348" s="1919"/>
      <c r="X348" s="1919"/>
      <c r="Y348" s="1919"/>
      <c r="Z348" s="1919"/>
    </row>
    <row r="349">
      <c r="A349" s="1919"/>
      <c r="B349" s="1919"/>
      <c r="C349" s="1920"/>
      <c r="D349" s="1920"/>
      <c r="E349" s="1919"/>
      <c r="F349" s="1919"/>
      <c r="G349" s="1920"/>
      <c r="H349" s="1920"/>
      <c r="I349" s="1919"/>
      <c r="J349" s="1919"/>
      <c r="K349" s="1920"/>
      <c r="L349" s="1920"/>
      <c r="M349" s="1920"/>
      <c r="N349" s="1920"/>
      <c r="O349" s="1919"/>
      <c r="P349" s="1919"/>
      <c r="Q349" s="1919"/>
      <c r="R349" s="1919"/>
      <c r="S349" s="1919"/>
      <c r="T349" s="1919"/>
      <c r="U349" s="1919"/>
      <c r="V349" s="1919"/>
      <c r="W349" s="1919"/>
      <c r="X349" s="1919"/>
      <c r="Y349" s="1919"/>
      <c r="Z349" s="1919"/>
    </row>
    <row r="350">
      <c r="A350" s="1919"/>
      <c r="B350" s="1919"/>
      <c r="C350" s="1920"/>
      <c r="D350" s="1920"/>
      <c r="E350" s="1919"/>
      <c r="F350" s="1919"/>
      <c r="G350" s="1920"/>
      <c r="H350" s="1920"/>
      <c r="I350" s="1919"/>
      <c r="J350" s="1919"/>
      <c r="K350" s="1920"/>
      <c r="L350" s="1920"/>
      <c r="M350" s="1920"/>
      <c r="N350" s="1920"/>
      <c r="O350" s="1919"/>
      <c r="P350" s="1919"/>
      <c r="Q350" s="1919"/>
      <c r="R350" s="1919"/>
      <c r="S350" s="1919"/>
      <c r="T350" s="1919"/>
      <c r="U350" s="1919"/>
      <c r="V350" s="1919"/>
      <c r="W350" s="1919"/>
      <c r="X350" s="1919"/>
      <c r="Y350" s="1919"/>
      <c r="Z350" s="1919"/>
    </row>
    <row r="351">
      <c r="A351" s="1919"/>
      <c r="B351" s="1919"/>
      <c r="C351" s="1920"/>
      <c r="D351" s="1920"/>
      <c r="E351" s="1919"/>
      <c r="F351" s="1919"/>
      <c r="G351" s="1920"/>
      <c r="H351" s="1920"/>
      <c r="I351" s="1919"/>
      <c r="J351" s="1919"/>
      <c r="K351" s="1920"/>
      <c r="L351" s="1920"/>
      <c r="M351" s="1920"/>
      <c r="N351" s="1920"/>
      <c r="O351" s="1919"/>
      <c r="P351" s="1919"/>
      <c r="Q351" s="1919"/>
      <c r="R351" s="1919"/>
      <c r="S351" s="1919"/>
      <c r="T351" s="1919"/>
      <c r="U351" s="1919"/>
      <c r="V351" s="1919"/>
      <c r="W351" s="1919"/>
      <c r="X351" s="1919"/>
      <c r="Y351" s="1919"/>
      <c r="Z351" s="1919"/>
    </row>
    <row r="352">
      <c r="A352" s="1919"/>
      <c r="B352" s="1919"/>
      <c r="C352" s="1920"/>
      <c r="D352" s="1920"/>
      <c r="E352" s="1919"/>
      <c r="F352" s="1919"/>
      <c r="G352" s="1920"/>
      <c r="H352" s="1920"/>
      <c r="I352" s="1919"/>
      <c r="J352" s="1919"/>
      <c r="K352" s="1920"/>
      <c r="L352" s="1920"/>
      <c r="M352" s="1920"/>
      <c r="N352" s="1920"/>
      <c r="O352" s="1919"/>
      <c r="P352" s="1919"/>
      <c r="Q352" s="1919"/>
      <c r="R352" s="1919"/>
      <c r="S352" s="1919"/>
      <c r="T352" s="1919"/>
      <c r="U352" s="1919"/>
      <c r="V352" s="1919"/>
      <c r="W352" s="1919"/>
      <c r="X352" s="1919"/>
      <c r="Y352" s="1919"/>
      <c r="Z352" s="1919"/>
    </row>
    <row r="353">
      <c r="A353" s="1919"/>
      <c r="B353" s="1919"/>
      <c r="C353" s="1920"/>
      <c r="D353" s="1920"/>
      <c r="E353" s="1919"/>
      <c r="F353" s="1919"/>
      <c r="G353" s="1920"/>
      <c r="H353" s="1920"/>
      <c r="I353" s="1919"/>
      <c r="J353" s="1919"/>
      <c r="K353" s="1920"/>
      <c r="L353" s="1920"/>
      <c r="M353" s="1920"/>
      <c r="N353" s="1920"/>
      <c r="O353" s="1919"/>
      <c r="P353" s="1919"/>
      <c r="Q353" s="1919"/>
      <c r="R353" s="1919"/>
      <c r="S353" s="1919"/>
      <c r="T353" s="1919"/>
      <c r="U353" s="1919"/>
      <c r="V353" s="1919"/>
      <c r="W353" s="1919"/>
      <c r="X353" s="1919"/>
      <c r="Y353" s="1919"/>
      <c r="Z353" s="1919"/>
    </row>
    <row r="354">
      <c r="A354" s="1919"/>
      <c r="B354" s="1919"/>
      <c r="C354" s="1920"/>
      <c r="D354" s="1920"/>
      <c r="E354" s="1919"/>
      <c r="F354" s="1919"/>
      <c r="G354" s="1920"/>
      <c r="H354" s="1920"/>
      <c r="I354" s="1919"/>
      <c r="J354" s="1919"/>
      <c r="K354" s="1920"/>
      <c r="L354" s="1920"/>
      <c r="M354" s="1920"/>
      <c r="N354" s="1920"/>
      <c r="O354" s="1919"/>
      <c r="P354" s="1919"/>
      <c r="Q354" s="1919"/>
      <c r="R354" s="1919"/>
      <c r="S354" s="1919"/>
      <c r="T354" s="1919"/>
      <c r="U354" s="1919"/>
      <c r="V354" s="1919"/>
      <c r="W354" s="1919"/>
      <c r="X354" s="1919"/>
      <c r="Y354" s="1919"/>
      <c r="Z354" s="1919"/>
    </row>
    <row r="355">
      <c r="A355" s="1919"/>
      <c r="B355" s="1919"/>
      <c r="C355" s="1920"/>
      <c r="D355" s="1920"/>
      <c r="E355" s="1919"/>
      <c r="F355" s="1919"/>
      <c r="G355" s="1920"/>
      <c r="H355" s="1920"/>
      <c r="I355" s="1919"/>
      <c r="J355" s="1919"/>
      <c r="K355" s="1920"/>
      <c r="L355" s="1920"/>
      <c r="M355" s="1920"/>
      <c r="N355" s="1920"/>
      <c r="O355" s="1919"/>
      <c r="P355" s="1919"/>
      <c r="Q355" s="1919"/>
      <c r="R355" s="1919"/>
      <c r="S355" s="1919"/>
      <c r="T355" s="1919"/>
      <c r="U355" s="1919"/>
      <c r="V355" s="1919"/>
      <c r="W355" s="1919"/>
      <c r="X355" s="1919"/>
      <c r="Y355" s="1919"/>
      <c r="Z355" s="1919"/>
    </row>
    <row r="356">
      <c r="A356" s="1919"/>
      <c r="B356" s="1919"/>
      <c r="C356" s="1920"/>
      <c r="D356" s="1920"/>
      <c r="E356" s="1919"/>
      <c r="F356" s="1919"/>
      <c r="G356" s="1920"/>
      <c r="H356" s="1920"/>
      <c r="I356" s="1919"/>
      <c r="J356" s="1919"/>
      <c r="K356" s="1920"/>
      <c r="L356" s="1920"/>
      <c r="M356" s="1920"/>
      <c r="N356" s="1920"/>
      <c r="O356" s="1919"/>
      <c r="P356" s="1919"/>
      <c r="Q356" s="1919"/>
      <c r="R356" s="1919"/>
      <c r="S356" s="1919"/>
      <c r="T356" s="1919"/>
      <c r="U356" s="1919"/>
      <c r="V356" s="1919"/>
      <c r="W356" s="1919"/>
      <c r="X356" s="1919"/>
      <c r="Y356" s="1919"/>
      <c r="Z356" s="1919"/>
    </row>
    <row r="357">
      <c r="A357" s="1919"/>
      <c r="B357" s="1919"/>
      <c r="C357" s="1920"/>
      <c r="D357" s="1920"/>
      <c r="E357" s="1919"/>
      <c r="F357" s="1919"/>
      <c r="G357" s="1920"/>
      <c r="H357" s="1920"/>
      <c r="I357" s="1919"/>
      <c r="J357" s="1919"/>
      <c r="K357" s="1920"/>
      <c r="L357" s="1920"/>
      <c r="M357" s="1920"/>
      <c r="N357" s="1920"/>
      <c r="O357" s="1919"/>
      <c r="P357" s="1919"/>
      <c r="Q357" s="1919"/>
      <c r="R357" s="1919"/>
      <c r="S357" s="1919"/>
      <c r="T357" s="1919"/>
      <c r="U357" s="1919"/>
      <c r="V357" s="1919"/>
      <c r="W357" s="1919"/>
      <c r="X357" s="1919"/>
      <c r="Y357" s="1919"/>
      <c r="Z357" s="1919"/>
    </row>
    <row r="358">
      <c r="A358" s="1919"/>
      <c r="B358" s="1919"/>
      <c r="C358" s="1920"/>
      <c r="D358" s="1920"/>
      <c r="E358" s="1919"/>
      <c r="F358" s="1919"/>
      <c r="G358" s="1920"/>
      <c r="H358" s="1920"/>
      <c r="I358" s="1919"/>
      <c r="J358" s="1919"/>
      <c r="K358" s="1920"/>
      <c r="L358" s="1920"/>
      <c r="M358" s="1920"/>
      <c r="N358" s="1920"/>
      <c r="O358" s="1919"/>
      <c r="P358" s="1919"/>
      <c r="Q358" s="1919"/>
      <c r="R358" s="1919"/>
      <c r="S358" s="1919"/>
      <c r="T358" s="1919"/>
      <c r="U358" s="1919"/>
      <c r="V358" s="1919"/>
      <c r="W358" s="1919"/>
      <c r="X358" s="1919"/>
      <c r="Y358" s="1919"/>
      <c r="Z358" s="1919"/>
    </row>
    <row r="359">
      <c r="A359" s="1919"/>
      <c r="B359" s="1919"/>
      <c r="C359" s="1920"/>
      <c r="D359" s="1920"/>
      <c r="E359" s="1919"/>
      <c r="F359" s="1919"/>
      <c r="G359" s="1920"/>
      <c r="H359" s="1920"/>
      <c r="I359" s="1919"/>
      <c r="J359" s="1919"/>
      <c r="K359" s="1920"/>
      <c r="L359" s="1920"/>
      <c r="M359" s="1920"/>
      <c r="N359" s="1920"/>
      <c r="O359" s="1919"/>
      <c r="P359" s="1919"/>
      <c r="Q359" s="1919"/>
      <c r="R359" s="1919"/>
      <c r="S359" s="1919"/>
      <c r="T359" s="1919"/>
      <c r="U359" s="1919"/>
      <c r="V359" s="1919"/>
      <c r="W359" s="1919"/>
      <c r="X359" s="1919"/>
      <c r="Y359" s="1919"/>
      <c r="Z359" s="1919"/>
    </row>
    <row r="360">
      <c r="A360" s="1919"/>
      <c r="B360" s="1919"/>
      <c r="C360" s="1920"/>
      <c r="D360" s="1920"/>
      <c r="E360" s="1919"/>
      <c r="F360" s="1919"/>
      <c r="G360" s="1920"/>
      <c r="H360" s="1920"/>
      <c r="I360" s="1919"/>
      <c r="J360" s="1919"/>
      <c r="K360" s="1920"/>
      <c r="L360" s="1920"/>
      <c r="M360" s="1920"/>
      <c r="N360" s="1920"/>
      <c r="O360" s="1919"/>
      <c r="P360" s="1919"/>
      <c r="Q360" s="1919"/>
      <c r="R360" s="1919"/>
      <c r="S360" s="1919"/>
      <c r="T360" s="1919"/>
      <c r="U360" s="1919"/>
      <c r="V360" s="1919"/>
      <c r="W360" s="1919"/>
      <c r="X360" s="1919"/>
      <c r="Y360" s="1919"/>
      <c r="Z360" s="1919"/>
    </row>
    <row r="361">
      <c r="A361" s="1919"/>
      <c r="B361" s="1919"/>
      <c r="C361" s="1920"/>
      <c r="D361" s="1920"/>
      <c r="E361" s="1919"/>
      <c r="F361" s="1919"/>
      <c r="G361" s="1920"/>
      <c r="H361" s="1920"/>
      <c r="I361" s="1919"/>
      <c r="J361" s="1919"/>
      <c r="K361" s="1920"/>
      <c r="L361" s="1920"/>
      <c r="M361" s="1920"/>
      <c r="N361" s="1920"/>
      <c r="O361" s="1919"/>
      <c r="P361" s="1919"/>
      <c r="Q361" s="1919"/>
      <c r="R361" s="1919"/>
      <c r="S361" s="1919"/>
      <c r="T361" s="1919"/>
      <c r="U361" s="1919"/>
      <c r="V361" s="1919"/>
      <c r="W361" s="1919"/>
      <c r="X361" s="1919"/>
      <c r="Y361" s="1919"/>
      <c r="Z361" s="1919"/>
    </row>
    <row r="362">
      <c r="A362" s="1919"/>
      <c r="B362" s="1919"/>
      <c r="C362" s="1920"/>
      <c r="D362" s="1920"/>
      <c r="E362" s="1919"/>
      <c r="F362" s="1919"/>
      <c r="G362" s="1920"/>
      <c r="H362" s="1920"/>
      <c r="I362" s="1919"/>
      <c r="J362" s="1919"/>
      <c r="K362" s="1920"/>
      <c r="L362" s="1920"/>
      <c r="M362" s="1920"/>
      <c r="N362" s="1920"/>
      <c r="O362" s="1919"/>
      <c r="P362" s="1919"/>
      <c r="Q362" s="1919"/>
      <c r="R362" s="1919"/>
      <c r="S362" s="1919"/>
      <c r="T362" s="1919"/>
      <c r="U362" s="1919"/>
      <c r="V362" s="1919"/>
      <c r="W362" s="1919"/>
      <c r="X362" s="1919"/>
      <c r="Y362" s="1919"/>
      <c r="Z362" s="1919"/>
    </row>
    <row r="363">
      <c r="A363" s="1919"/>
      <c r="B363" s="1919"/>
      <c r="C363" s="1920"/>
      <c r="D363" s="1920"/>
      <c r="E363" s="1919"/>
      <c r="F363" s="1919"/>
      <c r="G363" s="1920"/>
      <c r="H363" s="1920"/>
      <c r="I363" s="1919"/>
      <c r="J363" s="1919"/>
      <c r="K363" s="1920"/>
      <c r="L363" s="1920"/>
      <c r="M363" s="1920"/>
      <c r="N363" s="1920"/>
      <c r="O363" s="1919"/>
      <c r="P363" s="1919"/>
      <c r="Q363" s="1919"/>
      <c r="R363" s="1919"/>
      <c r="S363" s="1919"/>
      <c r="T363" s="1919"/>
      <c r="U363" s="1919"/>
      <c r="V363" s="1919"/>
      <c r="W363" s="1919"/>
      <c r="X363" s="1919"/>
      <c r="Y363" s="1919"/>
      <c r="Z363" s="1919"/>
    </row>
    <row r="364">
      <c r="A364" s="1919"/>
      <c r="B364" s="1919"/>
      <c r="C364" s="1920"/>
      <c r="D364" s="1920"/>
      <c r="E364" s="1919"/>
      <c r="F364" s="1919"/>
      <c r="G364" s="1920"/>
      <c r="H364" s="1920"/>
      <c r="I364" s="1919"/>
      <c r="J364" s="1919"/>
      <c r="K364" s="1920"/>
      <c r="L364" s="1920"/>
      <c r="M364" s="1920"/>
      <c r="N364" s="1920"/>
      <c r="O364" s="1919"/>
      <c r="P364" s="1919"/>
      <c r="Q364" s="1919"/>
      <c r="R364" s="1919"/>
      <c r="S364" s="1919"/>
      <c r="T364" s="1919"/>
      <c r="U364" s="1919"/>
      <c r="V364" s="1919"/>
      <c r="W364" s="1919"/>
      <c r="X364" s="1919"/>
      <c r="Y364" s="1919"/>
      <c r="Z364" s="1919"/>
    </row>
    <row r="365">
      <c r="A365" s="1919"/>
      <c r="B365" s="1919"/>
      <c r="C365" s="1920"/>
      <c r="D365" s="1920"/>
      <c r="E365" s="1919"/>
      <c r="F365" s="1919"/>
      <c r="G365" s="1920"/>
      <c r="H365" s="1920"/>
      <c r="I365" s="1919"/>
      <c r="J365" s="1919"/>
      <c r="K365" s="1920"/>
      <c r="L365" s="1920"/>
      <c r="M365" s="1920"/>
      <c r="N365" s="1920"/>
      <c r="O365" s="1919"/>
      <c r="P365" s="1919"/>
      <c r="Q365" s="1919"/>
      <c r="R365" s="1919"/>
      <c r="S365" s="1919"/>
      <c r="T365" s="1919"/>
      <c r="U365" s="1919"/>
      <c r="V365" s="1919"/>
      <c r="W365" s="1919"/>
      <c r="X365" s="1919"/>
      <c r="Y365" s="1919"/>
      <c r="Z365" s="1919"/>
    </row>
    <row r="366">
      <c r="A366" s="1919"/>
      <c r="B366" s="1919"/>
      <c r="C366" s="1920"/>
      <c r="D366" s="1920"/>
      <c r="E366" s="1919"/>
      <c r="F366" s="1919"/>
      <c r="G366" s="1920"/>
      <c r="H366" s="1920"/>
      <c r="I366" s="1919"/>
      <c r="J366" s="1919"/>
      <c r="K366" s="1920"/>
      <c r="L366" s="1920"/>
      <c r="M366" s="1920"/>
      <c r="N366" s="1920"/>
      <c r="O366" s="1919"/>
      <c r="P366" s="1919"/>
      <c r="Q366" s="1919"/>
      <c r="R366" s="1919"/>
      <c r="S366" s="1919"/>
      <c r="T366" s="1919"/>
      <c r="U366" s="1919"/>
      <c r="V366" s="1919"/>
      <c r="W366" s="1919"/>
      <c r="X366" s="1919"/>
      <c r="Y366" s="1919"/>
      <c r="Z366" s="1919"/>
    </row>
    <row r="367">
      <c r="A367" s="1919"/>
      <c r="B367" s="1919"/>
      <c r="C367" s="1920"/>
      <c r="D367" s="1920"/>
      <c r="E367" s="1919"/>
      <c r="F367" s="1919"/>
      <c r="G367" s="1920"/>
      <c r="H367" s="1920"/>
      <c r="I367" s="1919"/>
      <c r="J367" s="1919"/>
      <c r="K367" s="1920"/>
      <c r="L367" s="1920"/>
      <c r="M367" s="1920"/>
      <c r="N367" s="1920"/>
      <c r="O367" s="1919"/>
      <c r="P367" s="1919"/>
      <c r="Q367" s="1919"/>
      <c r="R367" s="1919"/>
      <c r="S367" s="1919"/>
      <c r="T367" s="1919"/>
      <c r="U367" s="1919"/>
      <c r="V367" s="1919"/>
      <c r="W367" s="1919"/>
      <c r="X367" s="1919"/>
      <c r="Y367" s="1919"/>
      <c r="Z367" s="1919"/>
    </row>
    <row r="368">
      <c r="A368" s="1919"/>
      <c r="B368" s="1919"/>
      <c r="C368" s="1920"/>
      <c r="D368" s="1920"/>
      <c r="E368" s="1919"/>
      <c r="F368" s="1919"/>
      <c r="G368" s="1920"/>
      <c r="H368" s="1920"/>
      <c r="I368" s="1919"/>
      <c r="J368" s="1919"/>
      <c r="K368" s="1920"/>
      <c r="L368" s="1920"/>
      <c r="M368" s="1920"/>
      <c r="N368" s="1920"/>
      <c r="O368" s="1919"/>
      <c r="P368" s="1919"/>
      <c r="Q368" s="1919"/>
      <c r="R368" s="1919"/>
      <c r="S368" s="1919"/>
      <c r="T368" s="1919"/>
      <c r="U368" s="1919"/>
      <c r="V368" s="1919"/>
      <c r="W368" s="1919"/>
      <c r="X368" s="1919"/>
      <c r="Y368" s="1919"/>
      <c r="Z368" s="1919"/>
    </row>
    <row r="369">
      <c r="A369" s="1919"/>
      <c r="B369" s="1919"/>
      <c r="C369" s="1920"/>
      <c r="D369" s="1920"/>
      <c r="E369" s="1919"/>
      <c r="F369" s="1919"/>
      <c r="G369" s="1920"/>
      <c r="H369" s="1920"/>
      <c r="I369" s="1919"/>
      <c r="J369" s="1919"/>
      <c r="K369" s="1920"/>
      <c r="L369" s="1920"/>
      <c r="M369" s="1920"/>
      <c r="N369" s="1920"/>
      <c r="O369" s="1919"/>
      <c r="P369" s="1919"/>
      <c r="Q369" s="1919"/>
      <c r="R369" s="1919"/>
      <c r="S369" s="1919"/>
      <c r="T369" s="1919"/>
      <c r="U369" s="1919"/>
      <c r="V369" s="1919"/>
      <c r="W369" s="1919"/>
      <c r="X369" s="1919"/>
      <c r="Y369" s="1919"/>
      <c r="Z369" s="1919"/>
    </row>
    <row r="370">
      <c r="A370" s="1919"/>
      <c r="B370" s="1919"/>
      <c r="C370" s="1920"/>
      <c r="D370" s="1920"/>
      <c r="E370" s="1919"/>
      <c r="F370" s="1919"/>
      <c r="G370" s="1920"/>
      <c r="H370" s="1920"/>
      <c r="I370" s="1919"/>
      <c r="J370" s="1919"/>
      <c r="K370" s="1920"/>
      <c r="L370" s="1920"/>
      <c r="M370" s="1920"/>
      <c r="N370" s="1920"/>
      <c r="O370" s="1919"/>
      <c r="P370" s="1919"/>
      <c r="Q370" s="1919"/>
      <c r="R370" s="1919"/>
      <c r="S370" s="1919"/>
      <c r="T370" s="1919"/>
      <c r="U370" s="1919"/>
      <c r="V370" s="1919"/>
      <c r="W370" s="1919"/>
      <c r="X370" s="1919"/>
      <c r="Y370" s="1919"/>
      <c r="Z370" s="1919"/>
    </row>
    <row r="371">
      <c r="A371" s="1919"/>
      <c r="B371" s="1919"/>
      <c r="C371" s="1920"/>
      <c r="D371" s="1920"/>
      <c r="E371" s="1919"/>
      <c r="F371" s="1919"/>
      <c r="G371" s="1920"/>
      <c r="H371" s="1920"/>
      <c r="I371" s="1919"/>
      <c r="J371" s="1919"/>
      <c r="K371" s="1920"/>
      <c r="L371" s="1920"/>
      <c r="M371" s="1920"/>
      <c r="N371" s="1920"/>
      <c r="O371" s="1919"/>
      <c r="P371" s="1919"/>
      <c r="Q371" s="1919"/>
      <c r="R371" s="1919"/>
      <c r="S371" s="1919"/>
      <c r="T371" s="1919"/>
      <c r="U371" s="1919"/>
      <c r="V371" s="1919"/>
      <c r="W371" s="1919"/>
      <c r="X371" s="1919"/>
      <c r="Y371" s="1919"/>
      <c r="Z371" s="1919"/>
    </row>
    <row r="372">
      <c r="A372" s="1919"/>
      <c r="B372" s="1919"/>
      <c r="C372" s="1920"/>
      <c r="D372" s="1920"/>
      <c r="E372" s="1919"/>
      <c r="F372" s="1919"/>
      <c r="G372" s="1920"/>
      <c r="H372" s="1920"/>
      <c r="I372" s="1919"/>
      <c r="J372" s="1919"/>
      <c r="K372" s="1920"/>
      <c r="L372" s="1920"/>
      <c r="M372" s="1920"/>
      <c r="N372" s="1920"/>
      <c r="O372" s="1919"/>
      <c r="P372" s="1919"/>
      <c r="Q372" s="1919"/>
      <c r="R372" s="1919"/>
      <c r="S372" s="1919"/>
      <c r="T372" s="1919"/>
      <c r="U372" s="1919"/>
      <c r="V372" s="1919"/>
      <c r="W372" s="1919"/>
      <c r="X372" s="1919"/>
      <c r="Y372" s="1919"/>
      <c r="Z372" s="1919"/>
    </row>
    <row r="373">
      <c r="A373" s="1919"/>
      <c r="B373" s="1919"/>
      <c r="C373" s="1920"/>
      <c r="D373" s="1920"/>
      <c r="E373" s="1919"/>
      <c r="F373" s="1919"/>
      <c r="G373" s="1920"/>
      <c r="H373" s="1920"/>
      <c r="I373" s="1919"/>
      <c r="J373" s="1919"/>
      <c r="K373" s="1920"/>
      <c r="L373" s="1920"/>
      <c r="M373" s="1920"/>
      <c r="N373" s="1920"/>
      <c r="O373" s="1919"/>
      <c r="P373" s="1919"/>
      <c r="Q373" s="1919"/>
      <c r="R373" s="1919"/>
      <c r="S373" s="1919"/>
      <c r="T373" s="1919"/>
      <c r="U373" s="1919"/>
      <c r="V373" s="1919"/>
      <c r="W373" s="1919"/>
      <c r="X373" s="1919"/>
      <c r="Y373" s="1919"/>
      <c r="Z373" s="1919"/>
    </row>
    <row r="374">
      <c r="A374" s="1919"/>
      <c r="B374" s="1919"/>
      <c r="C374" s="1920"/>
      <c r="D374" s="1920"/>
      <c r="E374" s="1919"/>
      <c r="F374" s="1919"/>
      <c r="G374" s="1920"/>
      <c r="H374" s="1920"/>
      <c r="I374" s="1919"/>
      <c r="J374" s="1919"/>
      <c r="K374" s="1920"/>
      <c r="L374" s="1920"/>
      <c r="M374" s="1920"/>
      <c r="N374" s="1920"/>
      <c r="O374" s="1919"/>
      <c r="P374" s="1919"/>
      <c r="Q374" s="1919"/>
      <c r="R374" s="1919"/>
      <c r="S374" s="1919"/>
      <c r="T374" s="1919"/>
      <c r="U374" s="1919"/>
      <c r="V374" s="1919"/>
      <c r="W374" s="1919"/>
      <c r="X374" s="1919"/>
      <c r="Y374" s="1919"/>
      <c r="Z374" s="1919"/>
    </row>
    <row r="375">
      <c r="A375" s="1919"/>
      <c r="B375" s="1919"/>
      <c r="C375" s="1920"/>
      <c r="D375" s="1920"/>
      <c r="E375" s="1919"/>
      <c r="F375" s="1919"/>
      <c r="G375" s="1920"/>
      <c r="H375" s="1920"/>
      <c r="I375" s="1919"/>
      <c r="J375" s="1919"/>
      <c r="K375" s="1920"/>
      <c r="L375" s="1920"/>
      <c r="M375" s="1920"/>
      <c r="N375" s="1920"/>
      <c r="O375" s="1919"/>
      <c r="P375" s="1919"/>
      <c r="Q375" s="1919"/>
      <c r="R375" s="1919"/>
      <c r="S375" s="1919"/>
      <c r="T375" s="1919"/>
      <c r="U375" s="1919"/>
      <c r="V375" s="1919"/>
      <c r="W375" s="1919"/>
      <c r="X375" s="1919"/>
      <c r="Y375" s="1919"/>
      <c r="Z375" s="1919"/>
    </row>
    <row r="376">
      <c r="A376" s="1919"/>
      <c r="B376" s="1919"/>
      <c r="C376" s="1920"/>
      <c r="D376" s="1920"/>
      <c r="E376" s="1919"/>
      <c r="F376" s="1919"/>
      <c r="G376" s="1920"/>
      <c r="H376" s="1920"/>
      <c r="I376" s="1919"/>
      <c r="J376" s="1919"/>
      <c r="K376" s="1920"/>
      <c r="L376" s="1920"/>
      <c r="M376" s="1920"/>
      <c r="N376" s="1920"/>
      <c r="O376" s="1919"/>
      <c r="P376" s="1919"/>
      <c r="Q376" s="1919"/>
      <c r="R376" s="1919"/>
      <c r="S376" s="1919"/>
      <c r="T376" s="1919"/>
      <c r="U376" s="1919"/>
      <c r="V376" s="1919"/>
      <c r="W376" s="1919"/>
      <c r="X376" s="1919"/>
      <c r="Y376" s="1919"/>
      <c r="Z376" s="1919"/>
    </row>
    <row r="377">
      <c r="A377" s="1919"/>
      <c r="B377" s="1919"/>
      <c r="C377" s="1920"/>
      <c r="D377" s="1920"/>
      <c r="E377" s="1919"/>
      <c r="F377" s="1919"/>
      <c r="G377" s="1920"/>
      <c r="H377" s="1920"/>
      <c r="I377" s="1919"/>
      <c r="J377" s="1919"/>
      <c r="K377" s="1920"/>
      <c r="L377" s="1920"/>
      <c r="M377" s="1920"/>
      <c r="N377" s="1920"/>
      <c r="O377" s="1919"/>
      <c r="P377" s="1919"/>
      <c r="Q377" s="1919"/>
      <c r="R377" s="1919"/>
      <c r="S377" s="1919"/>
      <c r="T377" s="1919"/>
      <c r="U377" s="1919"/>
      <c r="V377" s="1919"/>
      <c r="W377" s="1919"/>
      <c r="X377" s="1919"/>
      <c r="Y377" s="1919"/>
      <c r="Z377" s="1919"/>
    </row>
    <row r="378">
      <c r="A378" s="1919"/>
      <c r="B378" s="1919"/>
      <c r="C378" s="1920"/>
      <c r="D378" s="1920"/>
      <c r="E378" s="1919"/>
      <c r="F378" s="1919"/>
      <c r="G378" s="1920"/>
      <c r="H378" s="1920"/>
      <c r="I378" s="1919"/>
      <c r="J378" s="1919"/>
      <c r="K378" s="1920"/>
      <c r="L378" s="1920"/>
      <c r="M378" s="1920"/>
      <c r="N378" s="1920"/>
      <c r="O378" s="1919"/>
      <c r="P378" s="1919"/>
      <c r="Q378" s="1919"/>
      <c r="R378" s="1919"/>
      <c r="S378" s="1919"/>
      <c r="T378" s="1919"/>
      <c r="U378" s="1919"/>
      <c r="V378" s="1919"/>
      <c r="W378" s="1919"/>
      <c r="X378" s="1919"/>
      <c r="Y378" s="1919"/>
      <c r="Z378" s="1919"/>
    </row>
    <row r="379">
      <c r="A379" s="1919"/>
      <c r="B379" s="1919"/>
      <c r="C379" s="1920"/>
      <c r="D379" s="1920"/>
      <c r="E379" s="1919"/>
      <c r="F379" s="1919"/>
      <c r="G379" s="1920"/>
      <c r="H379" s="1920"/>
      <c r="I379" s="1919"/>
      <c r="J379" s="1919"/>
      <c r="K379" s="1920"/>
      <c r="L379" s="1920"/>
      <c r="M379" s="1920"/>
      <c r="N379" s="1920"/>
      <c r="O379" s="1919"/>
      <c r="P379" s="1919"/>
      <c r="Q379" s="1919"/>
      <c r="R379" s="1919"/>
      <c r="S379" s="1919"/>
      <c r="T379" s="1919"/>
      <c r="U379" s="1919"/>
      <c r="V379" s="1919"/>
      <c r="W379" s="1919"/>
      <c r="X379" s="1919"/>
      <c r="Y379" s="1919"/>
      <c r="Z379" s="1919"/>
    </row>
    <row r="380">
      <c r="A380" s="1919"/>
      <c r="B380" s="1919"/>
      <c r="C380" s="1920"/>
      <c r="D380" s="1920"/>
      <c r="E380" s="1919"/>
      <c r="F380" s="1919"/>
      <c r="G380" s="1920"/>
      <c r="H380" s="1920"/>
      <c r="I380" s="1919"/>
      <c r="J380" s="1919"/>
      <c r="K380" s="1920"/>
      <c r="L380" s="1920"/>
      <c r="M380" s="1920"/>
      <c r="N380" s="1920"/>
      <c r="O380" s="1919"/>
      <c r="P380" s="1919"/>
      <c r="Q380" s="1919"/>
      <c r="R380" s="1919"/>
      <c r="S380" s="1919"/>
      <c r="T380" s="1919"/>
      <c r="U380" s="1919"/>
      <c r="V380" s="1919"/>
      <c r="W380" s="1919"/>
      <c r="X380" s="1919"/>
      <c r="Y380" s="1919"/>
      <c r="Z380" s="1919"/>
    </row>
    <row r="381">
      <c r="A381" s="1919"/>
      <c r="B381" s="1919"/>
      <c r="C381" s="1920"/>
      <c r="D381" s="1920"/>
      <c r="E381" s="1919"/>
      <c r="F381" s="1919"/>
      <c r="G381" s="1920"/>
      <c r="H381" s="1920"/>
      <c r="I381" s="1919"/>
      <c r="J381" s="1919"/>
      <c r="K381" s="1920"/>
      <c r="L381" s="1920"/>
      <c r="M381" s="1920"/>
      <c r="N381" s="1920"/>
      <c r="O381" s="1919"/>
      <c r="P381" s="1919"/>
      <c r="Q381" s="1919"/>
      <c r="R381" s="1919"/>
      <c r="S381" s="1919"/>
      <c r="T381" s="1919"/>
      <c r="U381" s="1919"/>
      <c r="V381" s="1919"/>
      <c r="W381" s="1919"/>
      <c r="X381" s="1919"/>
      <c r="Y381" s="1919"/>
      <c r="Z381" s="1919"/>
    </row>
    <row r="382">
      <c r="A382" s="1919"/>
      <c r="B382" s="1919"/>
      <c r="C382" s="1920"/>
      <c r="D382" s="1920"/>
      <c r="E382" s="1919"/>
      <c r="F382" s="1919"/>
      <c r="G382" s="1920"/>
      <c r="H382" s="1920"/>
      <c r="I382" s="1919"/>
      <c r="J382" s="1919"/>
      <c r="K382" s="1920"/>
      <c r="L382" s="1920"/>
      <c r="M382" s="1920"/>
      <c r="N382" s="1920"/>
      <c r="O382" s="1919"/>
      <c r="P382" s="1919"/>
      <c r="Q382" s="1919"/>
      <c r="R382" s="1919"/>
      <c r="S382" s="1919"/>
      <c r="T382" s="1919"/>
      <c r="U382" s="1919"/>
      <c r="V382" s="1919"/>
      <c r="W382" s="1919"/>
      <c r="X382" s="1919"/>
      <c r="Y382" s="1919"/>
      <c r="Z382" s="1919"/>
    </row>
    <row r="383">
      <c r="A383" s="1919"/>
      <c r="B383" s="1919"/>
      <c r="C383" s="1920"/>
      <c r="D383" s="1920"/>
      <c r="E383" s="1919"/>
      <c r="F383" s="1919"/>
      <c r="G383" s="1920"/>
      <c r="H383" s="1920"/>
      <c r="I383" s="1919"/>
      <c r="J383" s="1919"/>
      <c r="K383" s="1920"/>
      <c r="L383" s="1920"/>
      <c r="M383" s="1920"/>
      <c r="N383" s="1920"/>
      <c r="O383" s="1919"/>
      <c r="P383" s="1919"/>
      <c r="Q383" s="1919"/>
      <c r="R383" s="1919"/>
      <c r="S383" s="1919"/>
      <c r="T383" s="1919"/>
      <c r="U383" s="1919"/>
      <c r="V383" s="1919"/>
      <c r="W383" s="1919"/>
      <c r="X383" s="1919"/>
      <c r="Y383" s="1919"/>
      <c r="Z383" s="1919"/>
    </row>
    <row r="384">
      <c r="A384" s="1919"/>
      <c r="B384" s="1919"/>
      <c r="C384" s="1920"/>
      <c r="D384" s="1920"/>
      <c r="E384" s="1919"/>
      <c r="F384" s="1919"/>
      <c r="G384" s="1920"/>
      <c r="H384" s="1920"/>
      <c r="I384" s="1919"/>
      <c r="J384" s="1919"/>
      <c r="K384" s="1920"/>
      <c r="L384" s="1920"/>
      <c r="M384" s="1920"/>
      <c r="N384" s="1920"/>
      <c r="O384" s="1919"/>
      <c r="P384" s="1919"/>
      <c r="Q384" s="1919"/>
      <c r="R384" s="1919"/>
      <c r="S384" s="1919"/>
      <c r="T384" s="1919"/>
      <c r="U384" s="1919"/>
      <c r="V384" s="1919"/>
      <c r="W384" s="1919"/>
      <c r="X384" s="1919"/>
      <c r="Y384" s="1919"/>
      <c r="Z384" s="1919"/>
    </row>
    <row r="385">
      <c r="A385" s="1919"/>
      <c r="B385" s="1919"/>
      <c r="C385" s="1920"/>
      <c r="D385" s="1920"/>
      <c r="E385" s="1919"/>
      <c r="F385" s="1919"/>
      <c r="G385" s="1920"/>
      <c r="H385" s="1920"/>
      <c r="I385" s="1919"/>
      <c r="J385" s="1919"/>
      <c r="K385" s="1920"/>
      <c r="L385" s="1920"/>
      <c r="M385" s="1920"/>
      <c r="N385" s="1920"/>
      <c r="O385" s="1919"/>
      <c r="P385" s="1919"/>
      <c r="Q385" s="1919"/>
      <c r="R385" s="1919"/>
      <c r="S385" s="1919"/>
      <c r="T385" s="1919"/>
      <c r="U385" s="1919"/>
      <c r="V385" s="1919"/>
      <c r="W385" s="1919"/>
      <c r="X385" s="1919"/>
      <c r="Y385" s="1919"/>
      <c r="Z385" s="1919"/>
    </row>
    <row r="386">
      <c r="A386" s="1919"/>
      <c r="B386" s="1919"/>
      <c r="C386" s="1920"/>
      <c r="D386" s="1920"/>
      <c r="E386" s="1919"/>
      <c r="F386" s="1919"/>
      <c r="G386" s="1920"/>
      <c r="H386" s="1920"/>
      <c r="I386" s="1919"/>
      <c r="J386" s="1919"/>
      <c r="K386" s="1920"/>
      <c r="L386" s="1920"/>
      <c r="M386" s="1920"/>
      <c r="N386" s="1920"/>
      <c r="O386" s="1919"/>
      <c r="P386" s="1919"/>
      <c r="Q386" s="1919"/>
      <c r="R386" s="1919"/>
      <c r="S386" s="1919"/>
      <c r="T386" s="1919"/>
      <c r="U386" s="1919"/>
      <c r="V386" s="1919"/>
      <c r="W386" s="1919"/>
      <c r="X386" s="1919"/>
      <c r="Y386" s="1919"/>
      <c r="Z386" s="1919"/>
    </row>
    <row r="387">
      <c r="A387" s="1919"/>
      <c r="B387" s="1919"/>
      <c r="C387" s="1920"/>
      <c r="D387" s="1920"/>
      <c r="E387" s="1919"/>
      <c r="F387" s="1919"/>
      <c r="G387" s="1920"/>
      <c r="H387" s="1920"/>
      <c r="I387" s="1919"/>
      <c r="J387" s="1919"/>
      <c r="K387" s="1920"/>
      <c r="L387" s="1920"/>
      <c r="M387" s="1920"/>
      <c r="N387" s="1920"/>
      <c r="O387" s="1919"/>
      <c r="P387" s="1919"/>
      <c r="Q387" s="1919"/>
      <c r="R387" s="1919"/>
      <c r="S387" s="1919"/>
      <c r="T387" s="1919"/>
      <c r="U387" s="1919"/>
      <c r="V387" s="1919"/>
      <c r="W387" s="1919"/>
      <c r="X387" s="1919"/>
      <c r="Y387" s="1919"/>
      <c r="Z387" s="1919"/>
    </row>
    <row r="388">
      <c r="A388" s="1919"/>
      <c r="B388" s="1919"/>
      <c r="C388" s="1920"/>
      <c r="D388" s="1920"/>
      <c r="E388" s="1919"/>
      <c r="F388" s="1919"/>
      <c r="G388" s="1920"/>
      <c r="H388" s="1920"/>
      <c r="I388" s="1919"/>
      <c r="J388" s="1919"/>
      <c r="K388" s="1920"/>
      <c r="L388" s="1920"/>
      <c r="M388" s="1920"/>
      <c r="N388" s="1920"/>
      <c r="O388" s="1919"/>
      <c r="P388" s="1919"/>
      <c r="Q388" s="1919"/>
      <c r="R388" s="1919"/>
      <c r="S388" s="1919"/>
      <c r="T388" s="1919"/>
      <c r="U388" s="1919"/>
      <c r="V388" s="1919"/>
      <c r="W388" s="1919"/>
      <c r="X388" s="1919"/>
      <c r="Y388" s="1919"/>
      <c r="Z388" s="1919"/>
    </row>
    <row r="389">
      <c r="A389" s="1919"/>
      <c r="B389" s="1919"/>
      <c r="C389" s="1920"/>
      <c r="D389" s="1920"/>
      <c r="E389" s="1919"/>
      <c r="F389" s="1919"/>
      <c r="G389" s="1920"/>
      <c r="H389" s="1920"/>
      <c r="I389" s="1919"/>
      <c r="J389" s="1919"/>
      <c r="K389" s="1920"/>
      <c r="L389" s="1920"/>
      <c r="M389" s="1920"/>
      <c r="N389" s="1920"/>
      <c r="O389" s="1919"/>
      <c r="P389" s="1919"/>
      <c r="Q389" s="1919"/>
      <c r="R389" s="1919"/>
      <c r="S389" s="1919"/>
      <c r="T389" s="1919"/>
      <c r="U389" s="1919"/>
      <c r="V389" s="1919"/>
      <c r="W389" s="1919"/>
      <c r="X389" s="1919"/>
      <c r="Y389" s="1919"/>
      <c r="Z389" s="1919"/>
    </row>
    <row r="390">
      <c r="A390" s="1919"/>
      <c r="B390" s="1919"/>
      <c r="C390" s="1920"/>
      <c r="D390" s="1920"/>
      <c r="E390" s="1919"/>
      <c r="F390" s="1919"/>
      <c r="G390" s="1920"/>
      <c r="H390" s="1920"/>
      <c r="I390" s="1919"/>
      <c r="J390" s="1919"/>
      <c r="K390" s="1920"/>
      <c r="L390" s="1920"/>
      <c r="M390" s="1920"/>
      <c r="N390" s="1920"/>
      <c r="O390" s="1919"/>
      <c r="P390" s="1919"/>
      <c r="Q390" s="1919"/>
      <c r="R390" s="1919"/>
      <c r="S390" s="1919"/>
      <c r="T390" s="1919"/>
      <c r="U390" s="1919"/>
      <c r="V390" s="1919"/>
      <c r="W390" s="1919"/>
      <c r="X390" s="1919"/>
      <c r="Y390" s="1919"/>
      <c r="Z390" s="1919"/>
    </row>
    <row r="391">
      <c r="A391" s="1919"/>
      <c r="B391" s="1919"/>
      <c r="C391" s="1920"/>
      <c r="D391" s="1920"/>
      <c r="E391" s="1919"/>
      <c r="F391" s="1919"/>
      <c r="G391" s="1920"/>
      <c r="H391" s="1920"/>
      <c r="I391" s="1919"/>
      <c r="J391" s="1919"/>
      <c r="K391" s="1920"/>
      <c r="L391" s="1920"/>
      <c r="M391" s="1920"/>
      <c r="N391" s="1920"/>
      <c r="O391" s="1919"/>
      <c r="P391" s="1919"/>
      <c r="Q391" s="1919"/>
      <c r="R391" s="1919"/>
      <c r="S391" s="1919"/>
      <c r="T391" s="1919"/>
      <c r="U391" s="1919"/>
      <c r="V391" s="1919"/>
      <c r="W391" s="1919"/>
      <c r="X391" s="1919"/>
      <c r="Y391" s="1919"/>
      <c r="Z391" s="1919"/>
    </row>
    <row r="392">
      <c r="A392" s="1919"/>
      <c r="B392" s="1919"/>
      <c r="C392" s="1920"/>
      <c r="D392" s="1920"/>
      <c r="E392" s="1919"/>
      <c r="F392" s="1919"/>
      <c r="G392" s="1920"/>
      <c r="H392" s="1920"/>
      <c r="I392" s="1919"/>
      <c r="J392" s="1919"/>
      <c r="K392" s="1920"/>
      <c r="L392" s="1920"/>
      <c r="M392" s="1920"/>
      <c r="N392" s="1920"/>
      <c r="O392" s="1919"/>
      <c r="P392" s="1919"/>
      <c r="Q392" s="1919"/>
      <c r="R392" s="1919"/>
      <c r="S392" s="1919"/>
      <c r="T392" s="1919"/>
      <c r="U392" s="1919"/>
      <c r="V392" s="1919"/>
      <c r="W392" s="1919"/>
      <c r="X392" s="1919"/>
      <c r="Y392" s="1919"/>
      <c r="Z392" s="1919"/>
    </row>
    <row r="393">
      <c r="A393" s="1919"/>
      <c r="B393" s="1919"/>
      <c r="C393" s="1920"/>
      <c r="D393" s="1920"/>
      <c r="E393" s="1919"/>
      <c r="F393" s="1919"/>
      <c r="G393" s="1920"/>
      <c r="H393" s="1920"/>
      <c r="I393" s="1919"/>
      <c r="J393" s="1919"/>
      <c r="K393" s="1920"/>
      <c r="L393" s="1920"/>
      <c r="M393" s="1920"/>
      <c r="N393" s="1920"/>
      <c r="O393" s="1919"/>
      <c r="P393" s="1919"/>
      <c r="Q393" s="1919"/>
      <c r="R393" s="1919"/>
      <c r="S393" s="1919"/>
      <c r="T393" s="1919"/>
      <c r="U393" s="1919"/>
      <c r="V393" s="1919"/>
      <c r="W393" s="1919"/>
      <c r="X393" s="1919"/>
      <c r="Y393" s="1919"/>
      <c r="Z393" s="1919"/>
    </row>
    <row r="394">
      <c r="A394" s="1919"/>
      <c r="B394" s="1919"/>
      <c r="C394" s="1920"/>
      <c r="D394" s="1920"/>
      <c r="E394" s="1919"/>
      <c r="F394" s="1919"/>
      <c r="G394" s="1920"/>
      <c r="H394" s="1920"/>
      <c r="I394" s="1919"/>
      <c r="J394" s="1919"/>
      <c r="K394" s="1920"/>
      <c r="L394" s="1920"/>
      <c r="M394" s="1920"/>
      <c r="N394" s="1920"/>
      <c r="O394" s="1919"/>
      <c r="P394" s="1919"/>
      <c r="Q394" s="1919"/>
      <c r="R394" s="1919"/>
      <c r="S394" s="1919"/>
      <c r="T394" s="1919"/>
      <c r="U394" s="1919"/>
      <c r="V394" s="1919"/>
      <c r="W394" s="1919"/>
      <c r="X394" s="1919"/>
      <c r="Y394" s="1919"/>
      <c r="Z394" s="1919"/>
    </row>
    <row r="395">
      <c r="A395" s="1919"/>
      <c r="B395" s="1919"/>
      <c r="C395" s="1920"/>
      <c r="D395" s="1920"/>
      <c r="E395" s="1919"/>
      <c r="F395" s="1919"/>
      <c r="G395" s="1920"/>
      <c r="H395" s="1920"/>
      <c r="I395" s="1919"/>
      <c r="J395" s="1919"/>
      <c r="K395" s="1920"/>
      <c r="L395" s="1920"/>
      <c r="M395" s="1920"/>
      <c r="N395" s="1920"/>
      <c r="O395" s="1919"/>
      <c r="P395" s="1919"/>
      <c r="Q395" s="1919"/>
      <c r="R395" s="1919"/>
      <c r="S395" s="1919"/>
      <c r="T395" s="1919"/>
      <c r="U395" s="1919"/>
      <c r="V395" s="1919"/>
      <c r="W395" s="1919"/>
      <c r="X395" s="1919"/>
      <c r="Y395" s="1919"/>
      <c r="Z395" s="1919"/>
    </row>
    <row r="396">
      <c r="A396" s="1919"/>
      <c r="B396" s="1919"/>
      <c r="C396" s="1920"/>
      <c r="D396" s="1920"/>
      <c r="E396" s="1919"/>
      <c r="F396" s="1919"/>
      <c r="G396" s="1920"/>
      <c r="H396" s="1920"/>
      <c r="I396" s="1919"/>
      <c r="J396" s="1919"/>
      <c r="K396" s="1920"/>
      <c r="L396" s="1920"/>
      <c r="M396" s="1920"/>
      <c r="N396" s="1920"/>
      <c r="O396" s="1919"/>
      <c r="P396" s="1919"/>
      <c r="Q396" s="1919"/>
      <c r="R396" s="1919"/>
      <c r="S396" s="1919"/>
      <c r="T396" s="1919"/>
      <c r="U396" s="1919"/>
      <c r="V396" s="1919"/>
      <c r="W396" s="1919"/>
      <c r="X396" s="1919"/>
      <c r="Y396" s="1919"/>
      <c r="Z396" s="1919"/>
    </row>
    <row r="397">
      <c r="A397" s="1919"/>
      <c r="B397" s="1919"/>
      <c r="C397" s="1920"/>
      <c r="D397" s="1920"/>
      <c r="E397" s="1919"/>
      <c r="F397" s="1919"/>
      <c r="G397" s="1920"/>
      <c r="H397" s="1920"/>
      <c r="I397" s="1919"/>
      <c r="J397" s="1919"/>
      <c r="K397" s="1920"/>
      <c r="L397" s="1920"/>
      <c r="M397" s="1920"/>
      <c r="N397" s="1920"/>
      <c r="O397" s="1919"/>
      <c r="P397" s="1919"/>
      <c r="Q397" s="1919"/>
      <c r="R397" s="1919"/>
      <c r="S397" s="1919"/>
      <c r="T397" s="1919"/>
      <c r="U397" s="1919"/>
      <c r="V397" s="1919"/>
      <c r="W397" s="1919"/>
      <c r="X397" s="1919"/>
      <c r="Y397" s="1919"/>
      <c r="Z397" s="1919"/>
    </row>
    <row r="398">
      <c r="A398" s="1919"/>
      <c r="B398" s="1919"/>
      <c r="C398" s="1920"/>
      <c r="D398" s="1920"/>
      <c r="E398" s="1919"/>
      <c r="F398" s="1919"/>
      <c r="G398" s="1920"/>
      <c r="H398" s="1920"/>
      <c r="I398" s="1919"/>
      <c r="J398" s="1919"/>
      <c r="K398" s="1920"/>
      <c r="L398" s="1920"/>
      <c r="M398" s="1920"/>
      <c r="N398" s="1920"/>
      <c r="O398" s="1919"/>
      <c r="P398" s="1919"/>
      <c r="Q398" s="1919"/>
      <c r="R398" s="1919"/>
      <c r="S398" s="1919"/>
      <c r="T398" s="1919"/>
      <c r="U398" s="1919"/>
      <c r="V398" s="1919"/>
      <c r="W398" s="1919"/>
      <c r="X398" s="1919"/>
      <c r="Y398" s="1919"/>
      <c r="Z398" s="1919"/>
    </row>
    <row r="399">
      <c r="A399" s="1919"/>
      <c r="B399" s="1919"/>
      <c r="C399" s="1920"/>
      <c r="D399" s="1920"/>
      <c r="E399" s="1919"/>
      <c r="F399" s="1919"/>
      <c r="G399" s="1920"/>
      <c r="H399" s="1920"/>
      <c r="I399" s="1919"/>
      <c r="J399" s="1919"/>
      <c r="K399" s="1920"/>
      <c r="L399" s="1920"/>
      <c r="M399" s="1920"/>
      <c r="N399" s="1920"/>
      <c r="O399" s="1919"/>
      <c r="P399" s="1919"/>
      <c r="Q399" s="1919"/>
      <c r="R399" s="1919"/>
      <c r="S399" s="1919"/>
      <c r="T399" s="1919"/>
      <c r="U399" s="1919"/>
      <c r="V399" s="1919"/>
      <c r="W399" s="1919"/>
      <c r="X399" s="1919"/>
      <c r="Y399" s="1919"/>
      <c r="Z399" s="1919"/>
    </row>
    <row r="400">
      <c r="A400" s="1919"/>
      <c r="B400" s="1919"/>
      <c r="C400" s="1920"/>
      <c r="D400" s="1920"/>
      <c r="E400" s="1919"/>
      <c r="F400" s="1919"/>
      <c r="G400" s="1920"/>
      <c r="H400" s="1920"/>
      <c r="I400" s="1919"/>
      <c r="J400" s="1919"/>
      <c r="K400" s="1920"/>
      <c r="L400" s="1920"/>
      <c r="M400" s="1920"/>
      <c r="N400" s="1920"/>
      <c r="O400" s="1919"/>
      <c r="P400" s="1919"/>
      <c r="Q400" s="1919"/>
      <c r="R400" s="1919"/>
      <c r="S400" s="1919"/>
      <c r="T400" s="1919"/>
      <c r="U400" s="1919"/>
      <c r="V400" s="1919"/>
      <c r="W400" s="1919"/>
      <c r="X400" s="1919"/>
      <c r="Y400" s="1919"/>
      <c r="Z400" s="1919"/>
    </row>
    <row r="401">
      <c r="A401" s="1919"/>
      <c r="B401" s="1919"/>
      <c r="C401" s="1920"/>
      <c r="D401" s="1920"/>
      <c r="E401" s="1919"/>
      <c r="F401" s="1919"/>
      <c r="G401" s="1920"/>
      <c r="H401" s="1920"/>
      <c r="I401" s="1919"/>
      <c r="J401" s="1919"/>
      <c r="K401" s="1920"/>
      <c r="L401" s="1920"/>
      <c r="M401" s="1920"/>
      <c r="N401" s="1920"/>
      <c r="O401" s="1919"/>
      <c r="P401" s="1919"/>
      <c r="Q401" s="1919"/>
      <c r="R401" s="1919"/>
      <c r="S401" s="1919"/>
      <c r="T401" s="1919"/>
      <c r="U401" s="1919"/>
      <c r="V401" s="1919"/>
      <c r="W401" s="1919"/>
      <c r="X401" s="1919"/>
      <c r="Y401" s="1919"/>
      <c r="Z401" s="1919"/>
    </row>
    <row r="402">
      <c r="A402" s="1919"/>
      <c r="B402" s="1919"/>
      <c r="C402" s="1920"/>
      <c r="D402" s="1920"/>
      <c r="E402" s="1919"/>
      <c r="F402" s="1919"/>
      <c r="G402" s="1920"/>
      <c r="H402" s="1920"/>
      <c r="I402" s="1919"/>
      <c r="J402" s="1919"/>
      <c r="K402" s="1920"/>
      <c r="L402" s="1920"/>
      <c r="M402" s="1920"/>
      <c r="N402" s="1920"/>
      <c r="O402" s="1919"/>
      <c r="P402" s="1919"/>
      <c r="Q402" s="1919"/>
      <c r="R402" s="1919"/>
      <c r="S402" s="1919"/>
      <c r="T402" s="1919"/>
      <c r="U402" s="1919"/>
      <c r="V402" s="1919"/>
      <c r="W402" s="1919"/>
      <c r="X402" s="1919"/>
      <c r="Y402" s="1919"/>
      <c r="Z402" s="1919"/>
    </row>
    <row r="403">
      <c r="A403" s="1919"/>
      <c r="B403" s="1919"/>
      <c r="C403" s="1920"/>
      <c r="D403" s="1920"/>
      <c r="E403" s="1919"/>
      <c r="F403" s="1919"/>
      <c r="G403" s="1920"/>
      <c r="H403" s="1920"/>
      <c r="I403" s="1919"/>
      <c r="J403" s="1919"/>
      <c r="K403" s="1920"/>
      <c r="L403" s="1920"/>
      <c r="M403" s="1920"/>
      <c r="N403" s="1920"/>
      <c r="O403" s="1919"/>
      <c r="P403" s="1919"/>
      <c r="Q403" s="1919"/>
      <c r="R403" s="1919"/>
      <c r="S403" s="1919"/>
      <c r="T403" s="1919"/>
      <c r="U403" s="1919"/>
      <c r="V403" s="1919"/>
      <c r="W403" s="1919"/>
      <c r="X403" s="1919"/>
      <c r="Y403" s="1919"/>
      <c r="Z403" s="1919"/>
    </row>
    <row r="404">
      <c r="A404" s="1919"/>
      <c r="B404" s="1919"/>
      <c r="C404" s="1920"/>
      <c r="D404" s="1920"/>
      <c r="E404" s="1919"/>
      <c r="F404" s="1919"/>
      <c r="G404" s="1920"/>
      <c r="H404" s="1920"/>
      <c r="I404" s="1919"/>
      <c r="J404" s="1919"/>
      <c r="K404" s="1920"/>
      <c r="L404" s="1920"/>
      <c r="M404" s="1920"/>
      <c r="N404" s="1920"/>
      <c r="O404" s="1919"/>
      <c r="P404" s="1919"/>
      <c r="Q404" s="1919"/>
      <c r="R404" s="1919"/>
      <c r="S404" s="1919"/>
      <c r="T404" s="1919"/>
      <c r="U404" s="1919"/>
      <c r="V404" s="1919"/>
      <c r="W404" s="1919"/>
      <c r="X404" s="1919"/>
      <c r="Y404" s="1919"/>
      <c r="Z404" s="1919"/>
    </row>
    <row r="405">
      <c r="A405" s="1919"/>
      <c r="B405" s="1919"/>
      <c r="C405" s="1920"/>
      <c r="D405" s="1920"/>
      <c r="E405" s="1919"/>
      <c r="F405" s="1919"/>
      <c r="G405" s="1920"/>
      <c r="H405" s="1920"/>
      <c r="I405" s="1919"/>
      <c r="J405" s="1919"/>
      <c r="K405" s="1920"/>
      <c r="L405" s="1920"/>
      <c r="M405" s="1920"/>
      <c r="N405" s="1920"/>
      <c r="O405" s="1919"/>
      <c r="P405" s="1919"/>
      <c r="Q405" s="1919"/>
      <c r="R405" s="1919"/>
      <c r="S405" s="1919"/>
      <c r="T405" s="1919"/>
      <c r="U405" s="1919"/>
      <c r="V405" s="1919"/>
      <c r="W405" s="1919"/>
      <c r="X405" s="1919"/>
      <c r="Y405" s="1919"/>
      <c r="Z405" s="1919"/>
    </row>
    <row r="406">
      <c r="A406" s="1919"/>
      <c r="B406" s="1919"/>
      <c r="C406" s="1920"/>
      <c r="D406" s="1920"/>
      <c r="E406" s="1919"/>
      <c r="F406" s="1919"/>
      <c r="G406" s="1920"/>
      <c r="H406" s="1920"/>
      <c r="I406" s="1919"/>
      <c r="J406" s="1919"/>
      <c r="K406" s="1920"/>
      <c r="L406" s="1920"/>
      <c r="M406" s="1920"/>
      <c r="N406" s="1920"/>
      <c r="O406" s="1919"/>
      <c r="P406" s="1919"/>
      <c r="Q406" s="1919"/>
      <c r="R406" s="1919"/>
      <c r="S406" s="1919"/>
      <c r="T406" s="1919"/>
      <c r="U406" s="1919"/>
      <c r="V406" s="1919"/>
      <c r="W406" s="1919"/>
      <c r="X406" s="1919"/>
      <c r="Y406" s="1919"/>
      <c r="Z406" s="1919"/>
    </row>
    <row r="407">
      <c r="A407" s="1919"/>
      <c r="B407" s="1919"/>
      <c r="C407" s="1920"/>
      <c r="D407" s="1920"/>
      <c r="E407" s="1919"/>
      <c r="F407" s="1919"/>
      <c r="G407" s="1920"/>
      <c r="H407" s="1920"/>
      <c r="I407" s="1919"/>
      <c r="J407" s="1919"/>
      <c r="K407" s="1920"/>
      <c r="L407" s="1920"/>
      <c r="M407" s="1920"/>
      <c r="N407" s="1920"/>
      <c r="O407" s="1919"/>
      <c r="P407" s="1919"/>
      <c r="Q407" s="1919"/>
      <c r="R407" s="1919"/>
      <c r="S407" s="1919"/>
      <c r="T407" s="1919"/>
      <c r="U407" s="1919"/>
      <c r="V407" s="1919"/>
      <c r="W407" s="1919"/>
      <c r="X407" s="1919"/>
      <c r="Y407" s="1919"/>
      <c r="Z407" s="1919"/>
    </row>
    <row r="408">
      <c r="A408" s="1919"/>
      <c r="B408" s="1919"/>
      <c r="C408" s="1920"/>
      <c r="D408" s="1920"/>
      <c r="E408" s="1919"/>
      <c r="F408" s="1919"/>
      <c r="G408" s="1920"/>
      <c r="H408" s="1920"/>
      <c r="I408" s="1919"/>
      <c r="J408" s="1919"/>
      <c r="K408" s="1920"/>
      <c r="L408" s="1920"/>
      <c r="M408" s="1920"/>
      <c r="N408" s="1920"/>
      <c r="O408" s="1919"/>
      <c r="P408" s="1919"/>
      <c r="Q408" s="1919"/>
      <c r="R408" s="1919"/>
      <c r="S408" s="1919"/>
      <c r="T408" s="1919"/>
      <c r="U408" s="1919"/>
      <c r="V408" s="1919"/>
      <c r="W408" s="1919"/>
      <c r="X408" s="1919"/>
      <c r="Y408" s="1919"/>
      <c r="Z408" s="1919"/>
    </row>
    <row r="409">
      <c r="A409" s="1919"/>
      <c r="B409" s="1919"/>
      <c r="C409" s="1920"/>
      <c r="D409" s="1920"/>
      <c r="E409" s="1919"/>
      <c r="F409" s="1919"/>
      <c r="G409" s="1920"/>
      <c r="H409" s="1920"/>
      <c r="I409" s="1919"/>
      <c r="J409" s="1919"/>
      <c r="K409" s="1920"/>
      <c r="L409" s="1920"/>
      <c r="M409" s="1920"/>
      <c r="N409" s="1920"/>
      <c r="O409" s="1919"/>
      <c r="P409" s="1919"/>
      <c r="Q409" s="1919"/>
      <c r="R409" s="1919"/>
      <c r="S409" s="1919"/>
      <c r="T409" s="1919"/>
      <c r="U409" s="1919"/>
      <c r="V409" s="1919"/>
      <c r="W409" s="1919"/>
      <c r="X409" s="1919"/>
      <c r="Y409" s="1919"/>
      <c r="Z409" s="1919"/>
    </row>
    <row r="410">
      <c r="A410" s="1919"/>
      <c r="B410" s="1919"/>
      <c r="C410" s="1920"/>
      <c r="D410" s="1920"/>
      <c r="E410" s="1919"/>
      <c r="F410" s="1919"/>
      <c r="G410" s="1920"/>
      <c r="H410" s="1920"/>
      <c r="I410" s="1919"/>
      <c r="J410" s="1919"/>
      <c r="K410" s="1920"/>
      <c r="L410" s="1920"/>
      <c r="M410" s="1920"/>
      <c r="N410" s="1920"/>
      <c r="O410" s="1919"/>
      <c r="P410" s="1919"/>
      <c r="Q410" s="1919"/>
      <c r="R410" s="1919"/>
      <c r="S410" s="1919"/>
      <c r="T410" s="1919"/>
      <c r="U410" s="1919"/>
      <c r="V410" s="1919"/>
      <c r="W410" s="1919"/>
      <c r="X410" s="1919"/>
      <c r="Y410" s="1919"/>
      <c r="Z410" s="1919"/>
    </row>
    <row r="411">
      <c r="A411" s="1919"/>
      <c r="B411" s="1919"/>
      <c r="C411" s="1920"/>
      <c r="D411" s="1920"/>
      <c r="E411" s="1919"/>
      <c r="F411" s="1919"/>
      <c r="G411" s="1920"/>
      <c r="H411" s="1920"/>
      <c r="I411" s="1919"/>
      <c r="J411" s="1919"/>
      <c r="K411" s="1920"/>
      <c r="L411" s="1920"/>
      <c r="M411" s="1920"/>
      <c r="N411" s="1920"/>
      <c r="O411" s="1919"/>
      <c r="P411" s="1919"/>
      <c r="Q411" s="1919"/>
      <c r="R411" s="1919"/>
      <c r="S411" s="1919"/>
      <c r="T411" s="1919"/>
      <c r="U411" s="1919"/>
      <c r="V411" s="1919"/>
      <c r="W411" s="1919"/>
      <c r="X411" s="1919"/>
      <c r="Y411" s="1919"/>
      <c r="Z411" s="1919"/>
    </row>
    <row r="412">
      <c r="A412" s="1919"/>
      <c r="B412" s="1919"/>
      <c r="C412" s="1920"/>
      <c r="D412" s="1920"/>
      <c r="E412" s="1919"/>
      <c r="F412" s="1919"/>
      <c r="G412" s="1920"/>
      <c r="H412" s="1920"/>
      <c r="I412" s="1919"/>
      <c r="J412" s="1919"/>
      <c r="K412" s="1920"/>
      <c r="L412" s="1920"/>
      <c r="M412" s="1920"/>
      <c r="N412" s="1920"/>
      <c r="O412" s="1919"/>
      <c r="P412" s="1919"/>
      <c r="Q412" s="1919"/>
      <c r="R412" s="1919"/>
      <c r="S412" s="1919"/>
      <c r="T412" s="1919"/>
      <c r="U412" s="1919"/>
      <c r="V412" s="1919"/>
      <c r="W412" s="1919"/>
      <c r="X412" s="1919"/>
      <c r="Y412" s="1919"/>
      <c r="Z412" s="1919"/>
    </row>
    <row r="413">
      <c r="A413" s="1919"/>
      <c r="B413" s="1919"/>
      <c r="C413" s="1920"/>
      <c r="D413" s="1920"/>
      <c r="E413" s="1919"/>
      <c r="F413" s="1919"/>
      <c r="G413" s="1920"/>
      <c r="H413" s="1920"/>
      <c r="I413" s="1919"/>
      <c r="J413" s="1919"/>
      <c r="K413" s="1920"/>
      <c r="L413" s="1920"/>
      <c r="M413" s="1920"/>
      <c r="N413" s="1920"/>
      <c r="O413" s="1919"/>
      <c r="P413" s="1919"/>
      <c r="Q413" s="1919"/>
      <c r="R413" s="1919"/>
      <c r="S413" s="1919"/>
      <c r="T413" s="1919"/>
      <c r="U413" s="1919"/>
      <c r="V413" s="1919"/>
      <c r="W413" s="1919"/>
      <c r="X413" s="1919"/>
      <c r="Y413" s="1919"/>
      <c r="Z413" s="1919"/>
    </row>
    <row r="414">
      <c r="A414" s="1919"/>
      <c r="B414" s="1919"/>
      <c r="C414" s="1920"/>
      <c r="D414" s="1920"/>
      <c r="E414" s="1919"/>
      <c r="F414" s="1919"/>
      <c r="G414" s="1920"/>
      <c r="H414" s="1920"/>
      <c r="I414" s="1919"/>
      <c r="J414" s="1919"/>
      <c r="K414" s="1920"/>
      <c r="L414" s="1920"/>
      <c r="M414" s="1920"/>
      <c r="N414" s="1920"/>
      <c r="O414" s="1919"/>
      <c r="P414" s="1919"/>
      <c r="Q414" s="1919"/>
      <c r="R414" s="1919"/>
      <c r="S414" s="1919"/>
      <c r="T414" s="1919"/>
      <c r="U414" s="1919"/>
      <c r="V414" s="1919"/>
      <c r="W414" s="1919"/>
      <c r="X414" s="1919"/>
      <c r="Y414" s="1919"/>
      <c r="Z414" s="1919"/>
    </row>
    <row r="415">
      <c r="A415" s="1919"/>
      <c r="B415" s="1919"/>
      <c r="C415" s="1920"/>
      <c r="D415" s="1920"/>
      <c r="E415" s="1919"/>
      <c r="F415" s="1919"/>
      <c r="G415" s="1920"/>
      <c r="H415" s="1920"/>
      <c r="I415" s="1919"/>
      <c r="J415" s="1919"/>
      <c r="K415" s="1920"/>
      <c r="L415" s="1920"/>
      <c r="M415" s="1920"/>
      <c r="N415" s="1920"/>
      <c r="O415" s="1919"/>
      <c r="P415" s="1919"/>
      <c r="Q415" s="1919"/>
      <c r="R415" s="1919"/>
      <c r="S415" s="1919"/>
      <c r="T415" s="1919"/>
      <c r="U415" s="1919"/>
      <c r="V415" s="1919"/>
      <c r="W415" s="1919"/>
      <c r="X415" s="1919"/>
      <c r="Y415" s="1919"/>
      <c r="Z415" s="1919"/>
    </row>
    <row r="416">
      <c r="A416" s="1919"/>
      <c r="B416" s="1919"/>
      <c r="C416" s="1920"/>
      <c r="D416" s="1920"/>
      <c r="E416" s="1919"/>
      <c r="F416" s="1919"/>
      <c r="G416" s="1920"/>
      <c r="H416" s="1920"/>
      <c r="I416" s="1919"/>
      <c r="J416" s="1919"/>
      <c r="K416" s="1920"/>
      <c r="L416" s="1920"/>
      <c r="M416" s="1920"/>
      <c r="N416" s="1920"/>
      <c r="O416" s="1919"/>
      <c r="P416" s="1919"/>
      <c r="Q416" s="1919"/>
      <c r="R416" s="1919"/>
      <c r="S416" s="1919"/>
      <c r="T416" s="1919"/>
      <c r="U416" s="1919"/>
      <c r="V416" s="1919"/>
      <c r="W416" s="1919"/>
      <c r="X416" s="1919"/>
      <c r="Y416" s="1919"/>
      <c r="Z416" s="1919"/>
    </row>
    <row r="417">
      <c r="A417" s="1919"/>
      <c r="B417" s="1919"/>
      <c r="C417" s="1920"/>
      <c r="D417" s="1920"/>
      <c r="E417" s="1919"/>
      <c r="F417" s="1919"/>
      <c r="G417" s="1920"/>
      <c r="H417" s="1920"/>
      <c r="I417" s="1919"/>
      <c r="J417" s="1919"/>
      <c r="K417" s="1920"/>
      <c r="L417" s="1920"/>
      <c r="M417" s="1920"/>
      <c r="N417" s="1920"/>
      <c r="O417" s="1919"/>
      <c r="P417" s="1919"/>
      <c r="Q417" s="1919"/>
      <c r="R417" s="1919"/>
      <c r="S417" s="1919"/>
      <c r="T417" s="1919"/>
      <c r="U417" s="1919"/>
      <c r="V417" s="1919"/>
      <c r="W417" s="1919"/>
      <c r="X417" s="1919"/>
      <c r="Y417" s="1919"/>
      <c r="Z417" s="1919"/>
    </row>
    <row r="418">
      <c r="A418" s="1919"/>
      <c r="B418" s="1919"/>
      <c r="C418" s="1920"/>
      <c r="D418" s="1920"/>
      <c r="E418" s="1919"/>
      <c r="F418" s="1919"/>
      <c r="G418" s="1920"/>
      <c r="H418" s="1920"/>
      <c r="I418" s="1919"/>
      <c r="J418" s="1919"/>
      <c r="K418" s="1920"/>
      <c r="L418" s="1920"/>
      <c r="M418" s="1920"/>
      <c r="N418" s="1920"/>
      <c r="O418" s="1919"/>
      <c r="P418" s="1919"/>
      <c r="Q418" s="1919"/>
      <c r="R418" s="1919"/>
      <c r="S418" s="1919"/>
      <c r="T418" s="1919"/>
      <c r="U418" s="1919"/>
      <c r="V418" s="1919"/>
      <c r="W418" s="1919"/>
      <c r="X418" s="1919"/>
      <c r="Y418" s="1919"/>
      <c r="Z418" s="1919"/>
    </row>
    <row r="419">
      <c r="A419" s="1919"/>
      <c r="B419" s="1919"/>
      <c r="C419" s="1920"/>
      <c r="D419" s="1920"/>
      <c r="E419" s="1919"/>
      <c r="F419" s="1919"/>
      <c r="G419" s="1920"/>
      <c r="H419" s="1920"/>
      <c r="I419" s="1919"/>
      <c r="J419" s="1919"/>
      <c r="K419" s="1920"/>
      <c r="L419" s="1920"/>
      <c r="M419" s="1920"/>
      <c r="N419" s="1920"/>
      <c r="O419" s="1919"/>
      <c r="P419" s="1919"/>
      <c r="Q419" s="1919"/>
      <c r="R419" s="1919"/>
      <c r="S419" s="1919"/>
      <c r="T419" s="1919"/>
      <c r="U419" s="1919"/>
      <c r="V419" s="1919"/>
      <c r="W419" s="1919"/>
      <c r="X419" s="1919"/>
      <c r="Y419" s="1919"/>
      <c r="Z419" s="1919"/>
    </row>
    <row r="420">
      <c r="A420" s="1919"/>
      <c r="B420" s="1919"/>
      <c r="C420" s="1920"/>
      <c r="D420" s="1920"/>
      <c r="E420" s="1919"/>
      <c r="F420" s="1919"/>
      <c r="G420" s="1920"/>
      <c r="H420" s="1920"/>
      <c r="I420" s="1919"/>
      <c r="J420" s="1919"/>
      <c r="K420" s="1920"/>
      <c r="L420" s="1920"/>
      <c r="M420" s="1920"/>
      <c r="N420" s="1920"/>
      <c r="O420" s="1919"/>
      <c r="P420" s="1919"/>
      <c r="Q420" s="1919"/>
      <c r="R420" s="1919"/>
      <c r="S420" s="1919"/>
      <c r="T420" s="1919"/>
      <c r="U420" s="1919"/>
      <c r="V420" s="1919"/>
      <c r="W420" s="1919"/>
      <c r="X420" s="1919"/>
      <c r="Y420" s="1919"/>
      <c r="Z420" s="1919"/>
    </row>
    <row r="421">
      <c r="A421" s="1919"/>
      <c r="B421" s="1919"/>
      <c r="C421" s="1920"/>
      <c r="D421" s="1920"/>
      <c r="E421" s="1919"/>
      <c r="F421" s="1919"/>
      <c r="G421" s="1920"/>
      <c r="H421" s="1920"/>
      <c r="I421" s="1919"/>
      <c r="J421" s="1919"/>
      <c r="K421" s="1920"/>
      <c r="L421" s="1920"/>
      <c r="M421" s="1920"/>
      <c r="N421" s="1920"/>
      <c r="O421" s="1919"/>
      <c r="P421" s="1919"/>
      <c r="Q421" s="1919"/>
      <c r="R421" s="1919"/>
      <c r="S421" s="1919"/>
      <c r="T421" s="1919"/>
      <c r="U421" s="1919"/>
      <c r="V421" s="1919"/>
      <c r="W421" s="1919"/>
      <c r="X421" s="1919"/>
      <c r="Y421" s="1919"/>
      <c r="Z421" s="1919"/>
    </row>
    <row r="422">
      <c r="A422" s="1919"/>
      <c r="B422" s="1919"/>
      <c r="C422" s="1920"/>
      <c r="D422" s="1920"/>
      <c r="E422" s="1919"/>
      <c r="F422" s="1919"/>
      <c r="G422" s="1920"/>
      <c r="H422" s="1920"/>
      <c r="I422" s="1919"/>
      <c r="J422" s="1919"/>
      <c r="K422" s="1920"/>
      <c r="L422" s="1920"/>
      <c r="M422" s="1920"/>
      <c r="N422" s="1920"/>
      <c r="O422" s="1919"/>
      <c r="P422" s="1919"/>
      <c r="Q422" s="1919"/>
      <c r="R422" s="1919"/>
      <c r="S422" s="1919"/>
      <c r="T422" s="1919"/>
      <c r="U422" s="1919"/>
      <c r="V422" s="1919"/>
      <c r="W422" s="1919"/>
      <c r="X422" s="1919"/>
      <c r="Y422" s="1919"/>
      <c r="Z422" s="1919"/>
    </row>
    <row r="423">
      <c r="A423" s="1919"/>
      <c r="B423" s="1919"/>
      <c r="C423" s="1920"/>
      <c r="D423" s="1920"/>
      <c r="E423" s="1919"/>
      <c r="F423" s="1919"/>
      <c r="G423" s="1920"/>
      <c r="H423" s="1920"/>
      <c r="I423" s="1919"/>
      <c r="J423" s="1919"/>
      <c r="K423" s="1920"/>
      <c r="L423" s="1920"/>
      <c r="M423" s="1920"/>
      <c r="N423" s="1920"/>
      <c r="O423" s="1919"/>
      <c r="P423" s="1919"/>
      <c r="Q423" s="1919"/>
      <c r="R423" s="1919"/>
      <c r="S423" s="1919"/>
      <c r="T423" s="1919"/>
      <c r="U423" s="1919"/>
      <c r="V423" s="1919"/>
      <c r="W423" s="1919"/>
      <c r="X423" s="1919"/>
      <c r="Y423" s="1919"/>
      <c r="Z423" s="1919"/>
    </row>
    <row r="424">
      <c r="A424" s="1919"/>
      <c r="B424" s="1919"/>
      <c r="C424" s="1920"/>
      <c r="D424" s="1920"/>
      <c r="E424" s="1919"/>
      <c r="F424" s="1919"/>
      <c r="G424" s="1920"/>
      <c r="H424" s="1920"/>
      <c r="I424" s="1919"/>
      <c r="J424" s="1919"/>
      <c r="K424" s="1920"/>
      <c r="L424" s="1920"/>
      <c r="M424" s="1920"/>
      <c r="N424" s="1920"/>
      <c r="O424" s="1919"/>
      <c r="P424" s="1919"/>
      <c r="Q424" s="1919"/>
      <c r="R424" s="1919"/>
      <c r="S424" s="1919"/>
      <c r="T424" s="1919"/>
      <c r="U424" s="1919"/>
      <c r="V424" s="1919"/>
      <c r="W424" s="1919"/>
      <c r="X424" s="1919"/>
      <c r="Y424" s="1919"/>
      <c r="Z424" s="1919"/>
    </row>
    <row r="425">
      <c r="A425" s="1919"/>
      <c r="B425" s="1919"/>
      <c r="C425" s="1920"/>
      <c r="D425" s="1920"/>
      <c r="E425" s="1919"/>
      <c r="F425" s="1919"/>
      <c r="G425" s="1920"/>
      <c r="H425" s="1920"/>
      <c r="I425" s="1919"/>
      <c r="J425" s="1919"/>
      <c r="K425" s="1920"/>
      <c r="L425" s="1920"/>
      <c r="M425" s="1920"/>
      <c r="N425" s="1920"/>
      <c r="O425" s="1919"/>
      <c r="P425" s="1919"/>
      <c r="Q425" s="1919"/>
      <c r="R425" s="1919"/>
      <c r="S425" s="1919"/>
      <c r="T425" s="1919"/>
      <c r="U425" s="1919"/>
      <c r="V425" s="1919"/>
      <c r="W425" s="1919"/>
      <c r="X425" s="1919"/>
      <c r="Y425" s="1919"/>
      <c r="Z425" s="1919"/>
    </row>
    <row r="426">
      <c r="A426" s="1919"/>
      <c r="B426" s="1919"/>
      <c r="C426" s="1920"/>
      <c r="D426" s="1920"/>
      <c r="E426" s="1919"/>
      <c r="F426" s="1919"/>
      <c r="G426" s="1920"/>
      <c r="H426" s="1920"/>
      <c r="I426" s="1919"/>
      <c r="J426" s="1919"/>
      <c r="K426" s="1920"/>
      <c r="L426" s="1920"/>
      <c r="M426" s="1920"/>
      <c r="N426" s="1920"/>
      <c r="O426" s="1919"/>
      <c r="P426" s="1919"/>
      <c r="Q426" s="1919"/>
      <c r="R426" s="1919"/>
      <c r="S426" s="1919"/>
      <c r="T426" s="1919"/>
      <c r="U426" s="1919"/>
      <c r="V426" s="1919"/>
      <c r="W426" s="1919"/>
      <c r="X426" s="1919"/>
      <c r="Y426" s="1919"/>
      <c r="Z426" s="1919"/>
    </row>
    <row r="427">
      <c r="A427" s="1919"/>
      <c r="B427" s="1919"/>
      <c r="C427" s="1920"/>
      <c r="D427" s="1920"/>
      <c r="E427" s="1919"/>
      <c r="F427" s="1919"/>
      <c r="G427" s="1920"/>
      <c r="H427" s="1920"/>
      <c r="I427" s="1919"/>
      <c r="J427" s="1919"/>
      <c r="K427" s="1920"/>
      <c r="L427" s="1920"/>
      <c r="M427" s="1920"/>
      <c r="N427" s="1920"/>
      <c r="O427" s="1919"/>
      <c r="P427" s="1919"/>
      <c r="Q427" s="1919"/>
      <c r="R427" s="1919"/>
      <c r="S427" s="1919"/>
      <c r="T427" s="1919"/>
      <c r="U427" s="1919"/>
      <c r="V427" s="1919"/>
      <c r="W427" s="1919"/>
      <c r="X427" s="1919"/>
      <c r="Y427" s="1919"/>
      <c r="Z427" s="1919"/>
    </row>
    <row r="428">
      <c r="A428" s="1919"/>
      <c r="B428" s="1919"/>
      <c r="C428" s="1920"/>
      <c r="D428" s="1920"/>
      <c r="E428" s="1919"/>
      <c r="F428" s="1919"/>
      <c r="G428" s="1920"/>
      <c r="H428" s="1920"/>
      <c r="I428" s="1919"/>
      <c r="J428" s="1919"/>
      <c r="K428" s="1920"/>
      <c r="L428" s="1920"/>
      <c r="M428" s="1920"/>
      <c r="N428" s="1920"/>
      <c r="O428" s="1919"/>
      <c r="P428" s="1919"/>
      <c r="Q428" s="1919"/>
      <c r="R428" s="1919"/>
      <c r="S428" s="1919"/>
      <c r="T428" s="1919"/>
      <c r="U428" s="1919"/>
      <c r="V428" s="1919"/>
      <c r="W428" s="1919"/>
      <c r="X428" s="1919"/>
      <c r="Y428" s="1919"/>
      <c r="Z428" s="1919"/>
    </row>
    <row r="429">
      <c r="A429" s="1919"/>
      <c r="B429" s="1919"/>
      <c r="C429" s="1920"/>
      <c r="D429" s="1920"/>
      <c r="E429" s="1919"/>
      <c r="F429" s="1919"/>
      <c r="G429" s="1920"/>
      <c r="H429" s="1920"/>
      <c r="I429" s="1919"/>
      <c r="J429" s="1919"/>
      <c r="K429" s="1920"/>
      <c r="L429" s="1920"/>
      <c r="M429" s="1920"/>
      <c r="N429" s="1920"/>
      <c r="O429" s="1919"/>
      <c r="P429" s="1919"/>
      <c r="Q429" s="1919"/>
      <c r="R429" s="1919"/>
      <c r="S429" s="1919"/>
      <c r="T429" s="1919"/>
      <c r="U429" s="1919"/>
      <c r="V429" s="1919"/>
      <c r="W429" s="1919"/>
      <c r="X429" s="1919"/>
      <c r="Y429" s="1919"/>
      <c r="Z429" s="1919"/>
    </row>
    <row r="430">
      <c r="A430" s="1919"/>
      <c r="B430" s="1919"/>
      <c r="C430" s="1920"/>
      <c r="D430" s="1920"/>
      <c r="E430" s="1919"/>
      <c r="F430" s="1919"/>
      <c r="G430" s="1920"/>
      <c r="H430" s="1920"/>
      <c r="I430" s="1919"/>
      <c r="J430" s="1919"/>
      <c r="K430" s="1920"/>
      <c r="L430" s="1920"/>
      <c r="M430" s="1920"/>
      <c r="N430" s="1920"/>
      <c r="O430" s="1919"/>
      <c r="P430" s="1919"/>
      <c r="Q430" s="1919"/>
      <c r="R430" s="1919"/>
      <c r="S430" s="1919"/>
      <c r="T430" s="1919"/>
      <c r="U430" s="1919"/>
      <c r="V430" s="1919"/>
      <c r="W430" s="1919"/>
      <c r="X430" s="1919"/>
      <c r="Y430" s="1919"/>
      <c r="Z430" s="1919"/>
    </row>
    <row r="431">
      <c r="A431" s="1919"/>
      <c r="B431" s="1919"/>
      <c r="C431" s="1920"/>
      <c r="D431" s="1920"/>
      <c r="E431" s="1919"/>
      <c r="F431" s="1919"/>
      <c r="G431" s="1920"/>
      <c r="H431" s="1920"/>
      <c r="I431" s="1919"/>
      <c r="J431" s="1919"/>
      <c r="K431" s="1920"/>
      <c r="L431" s="1920"/>
      <c r="M431" s="1920"/>
      <c r="N431" s="1920"/>
      <c r="O431" s="1919"/>
      <c r="P431" s="1919"/>
      <c r="Q431" s="1919"/>
      <c r="R431" s="1919"/>
      <c r="S431" s="1919"/>
      <c r="T431" s="1919"/>
      <c r="U431" s="1919"/>
      <c r="V431" s="1919"/>
      <c r="W431" s="1919"/>
      <c r="X431" s="1919"/>
      <c r="Y431" s="1919"/>
      <c r="Z431" s="1919"/>
    </row>
    <row r="432">
      <c r="A432" s="1919"/>
      <c r="B432" s="1919"/>
      <c r="C432" s="1920"/>
      <c r="D432" s="1920"/>
      <c r="E432" s="1919"/>
      <c r="F432" s="1919"/>
      <c r="G432" s="1920"/>
      <c r="H432" s="1920"/>
      <c r="I432" s="1919"/>
      <c r="J432" s="1919"/>
      <c r="K432" s="1920"/>
      <c r="L432" s="1920"/>
      <c r="M432" s="1920"/>
      <c r="N432" s="1920"/>
      <c r="O432" s="1919"/>
      <c r="P432" s="1919"/>
      <c r="Q432" s="1919"/>
      <c r="R432" s="1919"/>
      <c r="S432" s="1919"/>
      <c r="T432" s="1919"/>
      <c r="U432" s="1919"/>
      <c r="V432" s="1919"/>
      <c r="W432" s="1919"/>
      <c r="X432" s="1919"/>
      <c r="Y432" s="1919"/>
      <c r="Z432" s="1919"/>
    </row>
    <row r="433">
      <c r="A433" s="1919"/>
      <c r="B433" s="1919"/>
      <c r="C433" s="1920"/>
      <c r="D433" s="1920"/>
      <c r="E433" s="1919"/>
      <c r="F433" s="1919"/>
      <c r="G433" s="1920"/>
      <c r="H433" s="1920"/>
      <c r="I433" s="1919"/>
      <c r="J433" s="1919"/>
      <c r="K433" s="1920"/>
      <c r="L433" s="1920"/>
      <c r="M433" s="1920"/>
      <c r="N433" s="1920"/>
      <c r="O433" s="1919"/>
      <c r="P433" s="1919"/>
      <c r="Q433" s="1919"/>
      <c r="R433" s="1919"/>
      <c r="S433" s="1919"/>
      <c r="T433" s="1919"/>
      <c r="U433" s="1919"/>
      <c r="V433" s="1919"/>
      <c r="W433" s="1919"/>
      <c r="X433" s="1919"/>
      <c r="Y433" s="1919"/>
      <c r="Z433" s="1919"/>
    </row>
    <row r="434">
      <c r="A434" s="1919"/>
      <c r="B434" s="1919"/>
      <c r="C434" s="1920"/>
      <c r="D434" s="1920"/>
      <c r="E434" s="1919"/>
      <c r="F434" s="1919"/>
      <c r="G434" s="1920"/>
      <c r="H434" s="1920"/>
      <c r="I434" s="1919"/>
      <c r="J434" s="1919"/>
      <c r="K434" s="1920"/>
      <c r="L434" s="1920"/>
      <c r="M434" s="1920"/>
      <c r="N434" s="1920"/>
      <c r="O434" s="1919"/>
      <c r="P434" s="1919"/>
      <c r="Q434" s="1919"/>
      <c r="R434" s="1919"/>
      <c r="S434" s="1919"/>
      <c r="T434" s="1919"/>
      <c r="U434" s="1919"/>
      <c r="V434" s="1919"/>
      <c r="W434" s="1919"/>
      <c r="X434" s="1919"/>
      <c r="Y434" s="1919"/>
      <c r="Z434" s="1919"/>
    </row>
    <row r="435">
      <c r="A435" s="1919"/>
      <c r="B435" s="1919"/>
      <c r="C435" s="1920"/>
      <c r="D435" s="1920"/>
      <c r="E435" s="1919"/>
      <c r="F435" s="1919"/>
      <c r="G435" s="1920"/>
      <c r="H435" s="1920"/>
      <c r="I435" s="1919"/>
      <c r="J435" s="1919"/>
      <c r="K435" s="1920"/>
      <c r="L435" s="1920"/>
      <c r="M435" s="1920"/>
      <c r="N435" s="1920"/>
      <c r="O435" s="1919"/>
      <c r="P435" s="1919"/>
      <c r="Q435" s="1919"/>
      <c r="R435" s="1919"/>
      <c r="S435" s="1919"/>
      <c r="T435" s="1919"/>
      <c r="U435" s="1919"/>
      <c r="V435" s="1919"/>
      <c r="W435" s="1919"/>
      <c r="X435" s="1919"/>
      <c r="Y435" s="1919"/>
      <c r="Z435" s="1919"/>
    </row>
    <row r="436">
      <c r="A436" s="1919"/>
      <c r="B436" s="1919"/>
      <c r="C436" s="1920"/>
      <c r="D436" s="1920"/>
      <c r="E436" s="1919"/>
      <c r="F436" s="1919"/>
      <c r="G436" s="1920"/>
      <c r="H436" s="1920"/>
      <c r="I436" s="1919"/>
      <c r="J436" s="1919"/>
      <c r="K436" s="1920"/>
      <c r="L436" s="1920"/>
      <c r="M436" s="1920"/>
      <c r="N436" s="1920"/>
      <c r="O436" s="1919"/>
      <c r="P436" s="1919"/>
      <c r="Q436" s="1919"/>
      <c r="R436" s="1919"/>
      <c r="S436" s="1919"/>
      <c r="T436" s="1919"/>
      <c r="U436" s="1919"/>
      <c r="V436" s="1919"/>
      <c r="W436" s="1919"/>
      <c r="X436" s="1919"/>
      <c r="Y436" s="1919"/>
      <c r="Z436" s="1919"/>
    </row>
    <row r="437">
      <c r="A437" s="1919"/>
      <c r="B437" s="1919"/>
      <c r="C437" s="1920"/>
      <c r="D437" s="1920"/>
      <c r="E437" s="1919"/>
      <c r="F437" s="1919"/>
      <c r="G437" s="1920"/>
      <c r="H437" s="1920"/>
      <c r="I437" s="1919"/>
      <c r="J437" s="1919"/>
      <c r="K437" s="1920"/>
      <c r="L437" s="1920"/>
      <c r="M437" s="1920"/>
      <c r="N437" s="1920"/>
      <c r="O437" s="1919"/>
      <c r="P437" s="1919"/>
      <c r="Q437" s="1919"/>
      <c r="R437" s="1919"/>
      <c r="S437" s="1919"/>
      <c r="T437" s="1919"/>
      <c r="U437" s="1919"/>
      <c r="V437" s="1919"/>
      <c r="W437" s="1919"/>
      <c r="X437" s="1919"/>
      <c r="Y437" s="1919"/>
      <c r="Z437" s="1919"/>
    </row>
    <row r="438">
      <c r="A438" s="1919"/>
      <c r="B438" s="1919"/>
      <c r="C438" s="1920"/>
      <c r="D438" s="1920"/>
      <c r="E438" s="1919"/>
      <c r="F438" s="1919"/>
      <c r="G438" s="1920"/>
      <c r="H438" s="1920"/>
      <c r="I438" s="1919"/>
      <c r="J438" s="1919"/>
      <c r="K438" s="1920"/>
      <c r="L438" s="1920"/>
      <c r="M438" s="1920"/>
      <c r="N438" s="1920"/>
      <c r="O438" s="1919"/>
      <c r="P438" s="1919"/>
      <c r="Q438" s="1919"/>
      <c r="R438" s="1919"/>
      <c r="S438" s="1919"/>
      <c r="T438" s="1919"/>
      <c r="U438" s="1919"/>
      <c r="V438" s="1919"/>
      <c r="W438" s="1919"/>
      <c r="X438" s="1919"/>
      <c r="Y438" s="1919"/>
      <c r="Z438" s="1919"/>
    </row>
    <row r="439">
      <c r="A439" s="1919"/>
      <c r="B439" s="1919"/>
      <c r="C439" s="1920"/>
      <c r="D439" s="1920"/>
      <c r="E439" s="1919"/>
      <c r="F439" s="1919"/>
      <c r="G439" s="1920"/>
      <c r="H439" s="1920"/>
      <c r="I439" s="1919"/>
      <c r="J439" s="1919"/>
      <c r="K439" s="1920"/>
      <c r="L439" s="1920"/>
      <c r="M439" s="1920"/>
      <c r="N439" s="1920"/>
      <c r="O439" s="1919"/>
      <c r="P439" s="1919"/>
      <c r="Q439" s="1919"/>
      <c r="R439" s="1919"/>
      <c r="S439" s="1919"/>
      <c r="T439" s="1919"/>
      <c r="U439" s="1919"/>
      <c r="V439" s="1919"/>
      <c r="W439" s="1919"/>
      <c r="X439" s="1919"/>
      <c r="Y439" s="1919"/>
      <c r="Z439" s="1919"/>
    </row>
    <row r="440">
      <c r="A440" s="1919"/>
      <c r="B440" s="1919"/>
      <c r="C440" s="1920"/>
      <c r="D440" s="1920"/>
      <c r="E440" s="1919"/>
      <c r="F440" s="1919"/>
      <c r="G440" s="1920"/>
      <c r="H440" s="1920"/>
      <c r="I440" s="1919"/>
      <c r="J440" s="1919"/>
      <c r="K440" s="1920"/>
      <c r="L440" s="1920"/>
      <c r="M440" s="1920"/>
      <c r="N440" s="1920"/>
      <c r="O440" s="1919"/>
      <c r="P440" s="1919"/>
      <c r="Q440" s="1919"/>
      <c r="R440" s="1919"/>
      <c r="S440" s="1919"/>
      <c r="T440" s="1919"/>
      <c r="U440" s="1919"/>
      <c r="V440" s="1919"/>
      <c r="W440" s="1919"/>
      <c r="X440" s="1919"/>
      <c r="Y440" s="1919"/>
      <c r="Z440" s="1919"/>
    </row>
    <row r="441">
      <c r="A441" s="1919"/>
      <c r="B441" s="1919"/>
      <c r="C441" s="1920"/>
      <c r="D441" s="1920"/>
      <c r="E441" s="1919"/>
      <c r="F441" s="1919"/>
      <c r="G441" s="1920"/>
      <c r="H441" s="1920"/>
      <c r="I441" s="1919"/>
      <c r="J441" s="1919"/>
      <c r="K441" s="1920"/>
      <c r="L441" s="1920"/>
      <c r="M441" s="1920"/>
      <c r="N441" s="1920"/>
      <c r="O441" s="1919"/>
      <c r="P441" s="1919"/>
      <c r="Q441" s="1919"/>
      <c r="R441" s="1919"/>
      <c r="S441" s="1919"/>
      <c r="T441" s="1919"/>
      <c r="U441" s="1919"/>
      <c r="V441" s="1919"/>
      <c r="W441" s="1919"/>
      <c r="X441" s="1919"/>
      <c r="Y441" s="1919"/>
      <c r="Z441" s="1919"/>
    </row>
    <row r="442">
      <c r="A442" s="1919"/>
      <c r="B442" s="1919"/>
      <c r="C442" s="1920"/>
      <c r="D442" s="1920"/>
      <c r="E442" s="1919"/>
      <c r="F442" s="1919"/>
      <c r="G442" s="1920"/>
      <c r="H442" s="1920"/>
      <c r="I442" s="1919"/>
      <c r="J442" s="1919"/>
      <c r="K442" s="1920"/>
      <c r="L442" s="1920"/>
      <c r="M442" s="1920"/>
      <c r="N442" s="1920"/>
      <c r="O442" s="1919"/>
      <c r="P442" s="1919"/>
      <c r="Q442" s="1919"/>
      <c r="R442" s="1919"/>
      <c r="S442" s="1919"/>
      <c r="T442" s="1919"/>
      <c r="U442" s="1919"/>
      <c r="V442" s="1919"/>
      <c r="W442" s="1919"/>
      <c r="X442" s="1919"/>
      <c r="Y442" s="1919"/>
      <c r="Z442" s="1919"/>
    </row>
    <row r="443">
      <c r="A443" s="1919"/>
      <c r="B443" s="1919"/>
      <c r="C443" s="1920"/>
      <c r="D443" s="1920"/>
      <c r="E443" s="1919"/>
      <c r="F443" s="1919"/>
      <c r="G443" s="1920"/>
      <c r="H443" s="1920"/>
      <c r="I443" s="1919"/>
      <c r="J443" s="1919"/>
      <c r="K443" s="1920"/>
      <c r="L443" s="1920"/>
      <c r="M443" s="1920"/>
      <c r="N443" s="1920"/>
      <c r="O443" s="1919"/>
      <c r="P443" s="1919"/>
      <c r="Q443" s="1919"/>
      <c r="R443" s="1919"/>
      <c r="S443" s="1919"/>
      <c r="T443" s="1919"/>
      <c r="U443" s="1919"/>
      <c r="V443" s="1919"/>
      <c r="W443" s="1919"/>
      <c r="X443" s="1919"/>
      <c r="Y443" s="1919"/>
      <c r="Z443" s="1919"/>
    </row>
    <row r="444">
      <c r="A444" s="1919"/>
      <c r="B444" s="1919"/>
      <c r="C444" s="1920"/>
      <c r="D444" s="1920"/>
      <c r="E444" s="1919"/>
      <c r="F444" s="1919"/>
      <c r="G444" s="1920"/>
      <c r="H444" s="1920"/>
      <c r="I444" s="1919"/>
      <c r="J444" s="1919"/>
      <c r="K444" s="1920"/>
      <c r="L444" s="1920"/>
      <c r="M444" s="1920"/>
      <c r="N444" s="1920"/>
      <c r="O444" s="1919"/>
      <c r="P444" s="1919"/>
      <c r="Q444" s="1919"/>
      <c r="R444" s="1919"/>
      <c r="S444" s="1919"/>
      <c r="T444" s="1919"/>
      <c r="U444" s="1919"/>
      <c r="V444" s="1919"/>
      <c r="W444" s="1919"/>
      <c r="X444" s="1919"/>
      <c r="Y444" s="1919"/>
      <c r="Z444" s="1919"/>
    </row>
    <row r="445">
      <c r="A445" s="1919"/>
      <c r="B445" s="1919"/>
      <c r="C445" s="1920"/>
      <c r="D445" s="1920"/>
      <c r="E445" s="1919"/>
      <c r="F445" s="1919"/>
      <c r="G445" s="1920"/>
      <c r="H445" s="1920"/>
      <c r="I445" s="1919"/>
      <c r="J445" s="1919"/>
      <c r="K445" s="1920"/>
      <c r="L445" s="1920"/>
      <c r="M445" s="1920"/>
      <c r="N445" s="1920"/>
      <c r="O445" s="1919"/>
      <c r="P445" s="1919"/>
      <c r="Q445" s="1919"/>
      <c r="R445" s="1919"/>
      <c r="S445" s="1919"/>
      <c r="T445" s="1919"/>
      <c r="U445" s="1919"/>
      <c r="V445" s="1919"/>
      <c r="W445" s="1919"/>
      <c r="X445" s="1919"/>
      <c r="Y445" s="1919"/>
      <c r="Z445" s="1919"/>
    </row>
    <row r="446">
      <c r="A446" s="1919"/>
      <c r="B446" s="1919"/>
      <c r="C446" s="1920"/>
      <c r="D446" s="1920"/>
      <c r="E446" s="1919"/>
      <c r="F446" s="1919"/>
      <c r="G446" s="1920"/>
      <c r="H446" s="1920"/>
      <c r="I446" s="1919"/>
      <c r="J446" s="1919"/>
      <c r="K446" s="1920"/>
      <c r="L446" s="1920"/>
      <c r="M446" s="1920"/>
      <c r="N446" s="1920"/>
      <c r="O446" s="1919"/>
      <c r="P446" s="1919"/>
      <c r="Q446" s="1919"/>
      <c r="R446" s="1919"/>
      <c r="S446" s="1919"/>
      <c r="T446" s="1919"/>
      <c r="U446" s="1919"/>
      <c r="V446" s="1919"/>
      <c r="W446" s="1919"/>
      <c r="X446" s="1919"/>
      <c r="Y446" s="1919"/>
      <c r="Z446" s="1919"/>
    </row>
    <row r="447">
      <c r="A447" s="1919"/>
      <c r="B447" s="1919"/>
      <c r="C447" s="1920"/>
      <c r="D447" s="1920"/>
      <c r="E447" s="1919"/>
      <c r="F447" s="1919"/>
      <c r="G447" s="1920"/>
      <c r="H447" s="1920"/>
      <c r="I447" s="1919"/>
      <c r="J447" s="1919"/>
      <c r="K447" s="1920"/>
      <c r="L447" s="1920"/>
      <c r="M447" s="1920"/>
      <c r="N447" s="1920"/>
      <c r="O447" s="1919"/>
      <c r="P447" s="1919"/>
      <c r="Q447" s="1919"/>
      <c r="R447" s="1919"/>
      <c r="S447" s="1919"/>
      <c r="T447" s="1919"/>
      <c r="U447" s="1919"/>
      <c r="V447" s="1919"/>
      <c r="W447" s="1919"/>
      <c r="X447" s="1919"/>
      <c r="Y447" s="1919"/>
      <c r="Z447" s="1919"/>
    </row>
    <row r="448">
      <c r="A448" s="1919"/>
      <c r="B448" s="1919"/>
      <c r="C448" s="1920"/>
      <c r="D448" s="1920"/>
      <c r="E448" s="1919"/>
      <c r="F448" s="1919"/>
      <c r="G448" s="1920"/>
      <c r="H448" s="1920"/>
      <c r="I448" s="1919"/>
      <c r="J448" s="1919"/>
      <c r="K448" s="1920"/>
      <c r="L448" s="1920"/>
      <c r="M448" s="1920"/>
      <c r="N448" s="1920"/>
      <c r="O448" s="1919"/>
      <c r="P448" s="1919"/>
      <c r="Q448" s="1919"/>
      <c r="R448" s="1919"/>
      <c r="S448" s="1919"/>
      <c r="T448" s="1919"/>
      <c r="U448" s="1919"/>
      <c r="V448" s="1919"/>
      <c r="W448" s="1919"/>
      <c r="X448" s="1919"/>
      <c r="Y448" s="1919"/>
      <c r="Z448" s="1919"/>
    </row>
    <row r="449">
      <c r="A449" s="1919"/>
      <c r="B449" s="1919"/>
      <c r="C449" s="1920"/>
      <c r="D449" s="1920"/>
      <c r="E449" s="1919"/>
      <c r="F449" s="1919"/>
      <c r="G449" s="1920"/>
      <c r="H449" s="1920"/>
      <c r="I449" s="1919"/>
      <c r="J449" s="1919"/>
      <c r="K449" s="1920"/>
      <c r="L449" s="1920"/>
      <c r="M449" s="1920"/>
      <c r="N449" s="1920"/>
      <c r="O449" s="1919"/>
      <c r="P449" s="1919"/>
      <c r="Q449" s="1919"/>
      <c r="R449" s="1919"/>
      <c r="S449" s="1919"/>
      <c r="T449" s="1919"/>
      <c r="U449" s="1919"/>
      <c r="V449" s="1919"/>
      <c r="W449" s="1919"/>
      <c r="X449" s="1919"/>
      <c r="Y449" s="1919"/>
      <c r="Z449" s="1919"/>
    </row>
    <row r="450">
      <c r="A450" s="1919"/>
      <c r="B450" s="1919"/>
      <c r="C450" s="1920"/>
      <c r="D450" s="1920"/>
      <c r="E450" s="1919"/>
      <c r="F450" s="1919"/>
      <c r="G450" s="1920"/>
      <c r="H450" s="1920"/>
      <c r="I450" s="1919"/>
      <c r="J450" s="1919"/>
      <c r="K450" s="1920"/>
      <c r="L450" s="1920"/>
      <c r="M450" s="1920"/>
      <c r="N450" s="1920"/>
      <c r="O450" s="1919"/>
      <c r="P450" s="1919"/>
      <c r="Q450" s="1919"/>
      <c r="R450" s="1919"/>
      <c r="S450" s="1919"/>
      <c r="T450" s="1919"/>
      <c r="U450" s="1919"/>
      <c r="V450" s="1919"/>
      <c r="W450" s="1919"/>
      <c r="X450" s="1919"/>
      <c r="Y450" s="1919"/>
      <c r="Z450" s="1919"/>
    </row>
    <row r="451">
      <c r="A451" s="1919"/>
      <c r="B451" s="1919"/>
      <c r="C451" s="1920"/>
      <c r="D451" s="1920"/>
      <c r="E451" s="1919"/>
      <c r="F451" s="1919"/>
      <c r="G451" s="1920"/>
      <c r="H451" s="1920"/>
      <c r="I451" s="1919"/>
      <c r="J451" s="1919"/>
      <c r="K451" s="1920"/>
      <c r="L451" s="1920"/>
      <c r="M451" s="1920"/>
      <c r="N451" s="1920"/>
      <c r="O451" s="1919"/>
      <c r="P451" s="1919"/>
      <c r="Q451" s="1919"/>
      <c r="R451" s="1919"/>
      <c r="S451" s="1919"/>
      <c r="T451" s="1919"/>
      <c r="U451" s="1919"/>
      <c r="V451" s="1919"/>
      <c r="W451" s="1919"/>
      <c r="X451" s="1919"/>
      <c r="Y451" s="1919"/>
      <c r="Z451" s="1919"/>
    </row>
    <row r="452">
      <c r="A452" s="1919"/>
      <c r="B452" s="1919"/>
      <c r="C452" s="1920"/>
      <c r="D452" s="1920"/>
      <c r="E452" s="1919"/>
      <c r="F452" s="1919"/>
      <c r="G452" s="1920"/>
      <c r="H452" s="1920"/>
      <c r="I452" s="1919"/>
      <c r="J452" s="1919"/>
      <c r="K452" s="1920"/>
      <c r="L452" s="1920"/>
      <c r="M452" s="1920"/>
      <c r="N452" s="1920"/>
      <c r="O452" s="1919"/>
      <c r="P452" s="1919"/>
      <c r="Q452" s="1919"/>
      <c r="R452" s="1919"/>
      <c r="S452" s="1919"/>
      <c r="T452" s="1919"/>
      <c r="U452" s="1919"/>
      <c r="V452" s="1919"/>
      <c r="W452" s="1919"/>
      <c r="X452" s="1919"/>
      <c r="Y452" s="1919"/>
      <c r="Z452" s="1919"/>
    </row>
    <row r="453">
      <c r="A453" s="1919"/>
      <c r="B453" s="1919"/>
      <c r="C453" s="1920"/>
      <c r="D453" s="1920"/>
      <c r="E453" s="1919"/>
      <c r="F453" s="1919"/>
      <c r="G453" s="1920"/>
      <c r="H453" s="1920"/>
      <c r="I453" s="1919"/>
      <c r="J453" s="1919"/>
      <c r="K453" s="1920"/>
      <c r="L453" s="1920"/>
      <c r="M453" s="1920"/>
      <c r="N453" s="1920"/>
      <c r="O453" s="1919"/>
      <c r="P453" s="1919"/>
      <c r="Q453" s="1919"/>
      <c r="R453" s="1919"/>
      <c r="S453" s="1919"/>
      <c r="T453" s="1919"/>
      <c r="U453" s="1919"/>
      <c r="V453" s="1919"/>
      <c r="W453" s="1919"/>
      <c r="X453" s="1919"/>
      <c r="Y453" s="1919"/>
      <c r="Z453" s="1919"/>
    </row>
    <row r="454">
      <c r="A454" s="1919"/>
      <c r="B454" s="1919"/>
      <c r="C454" s="1920"/>
      <c r="D454" s="1920"/>
      <c r="E454" s="1919"/>
      <c r="F454" s="1919"/>
      <c r="G454" s="1920"/>
      <c r="H454" s="1920"/>
      <c r="I454" s="1919"/>
      <c r="J454" s="1919"/>
      <c r="K454" s="1920"/>
      <c r="L454" s="1920"/>
      <c r="M454" s="1920"/>
      <c r="N454" s="1920"/>
      <c r="O454" s="1919"/>
      <c r="P454" s="1919"/>
      <c r="Q454" s="1919"/>
      <c r="R454" s="1919"/>
      <c r="S454" s="1919"/>
      <c r="T454" s="1919"/>
      <c r="U454" s="1919"/>
      <c r="V454" s="1919"/>
      <c r="W454" s="1919"/>
      <c r="X454" s="1919"/>
      <c r="Y454" s="1919"/>
      <c r="Z454" s="1919"/>
    </row>
    <row r="455">
      <c r="A455" s="1919"/>
      <c r="B455" s="1919"/>
      <c r="C455" s="1920"/>
      <c r="D455" s="1920"/>
      <c r="E455" s="1919"/>
      <c r="F455" s="1919"/>
      <c r="G455" s="1920"/>
      <c r="H455" s="1920"/>
      <c r="I455" s="1919"/>
      <c r="J455" s="1919"/>
      <c r="K455" s="1920"/>
      <c r="L455" s="1920"/>
      <c r="M455" s="1920"/>
      <c r="N455" s="1920"/>
      <c r="O455" s="1919"/>
      <c r="P455" s="1919"/>
      <c r="Q455" s="1919"/>
      <c r="R455" s="1919"/>
      <c r="S455" s="1919"/>
      <c r="T455" s="1919"/>
      <c r="U455" s="1919"/>
      <c r="V455" s="1919"/>
      <c r="W455" s="1919"/>
      <c r="X455" s="1919"/>
      <c r="Y455" s="1919"/>
      <c r="Z455" s="1919"/>
    </row>
    <row r="456">
      <c r="A456" s="1919"/>
      <c r="B456" s="1919"/>
      <c r="C456" s="1920"/>
      <c r="D456" s="1920"/>
      <c r="E456" s="1919"/>
      <c r="F456" s="1919"/>
      <c r="G456" s="1920"/>
      <c r="H456" s="1920"/>
      <c r="I456" s="1919"/>
      <c r="J456" s="1919"/>
      <c r="K456" s="1920"/>
      <c r="L456" s="1920"/>
      <c r="M456" s="1920"/>
      <c r="N456" s="1920"/>
      <c r="O456" s="1919"/>
      <c r="P456" s="1919"/>
      <c r="Q456" s="1919"/>
      <c r="R456" s="1919"/>
      <c r="S456" s="1919"/>
      <c r="T456" s="1919"/>
      <c r="U456" s="1919"/>
      <c r="V456" s="1919"/>
      <c r="W456" s="1919"/>
      <c r="X456" s="1919"/>
      <c r="Y456" s="1919"/>
      <c r="Z456" s="1919"/>
    </row>
    <row r="457">
      <c r="A457" s="1919"/>
      <c r="B457" s="1919"/>
      <c r="C457" s="1920"/>
      <c r="D457" s="1920"/>
      <c r="E457" s="1919"/>
      <c r="F457" s="1919"/>
      <c r="G457" s="1920"/>
      <c r="H457" s="1920"/>
      <c r="I457" s="1919"/>
      <c r="J457" s="1919"/>
      <c r="K457" s="1920"/>
      <c r="L457" s="1920"/>
      <c r="M457" s="1920"/>
      <c r="N457" s="1920"/>
      <c r="O457" s="1919"/>
      <c r="P457" s="1919"/>
      <c r="Q457" s="1919"/>
      <c r="R457" s="1919"/>
      <c r="S457" s="1919"/>
      <c r="T457" s="1919"/>
      <c r="U457" s="1919"/>
      <c r="V457" s="1919"/>
      <c r="W457" s="1919"/>
      <c r="X457" s="1919"/>
      <c r="Y457" s="1919"/>
      <c r="Z457" s="1919"/>
    </row>
    <row r="458">
      <c r="A458" s="1919"/>
      <c r="B458" s="1919"/>
      <c r="C458" s="1920"/>
      <c r="D458" s="1920"/>
      <c r="E458" s="1919"/>
      <c r="F458" s="1919"/>
      <c r="G458" s="1920"/>
      <c r="H458" s="1920"/>
      <c r="I458" s="1919"/>
      <c r="J458" s="1919"/>
      <c r="K458" s="1920"/>
      <c r="L458" s="1920"/>
      <c r="M458" s="1920"/>
      <c r="N458" s="1920"/>
      <c r="O458" s="1919"/>
      <c r="P458" s="1919"/>
      <c r="Q458" s="1919"/>
      <c r="R458" s="1919"/>
      <c r="S458" s="1919"/>
      <c r="T458" s="1919"/>
      <c r="U458" s="1919"/>
      <c r="V458" s="1919"/>
      <c r="W458" s="1919"/>
      <c r="X458" s="1919"/>
      <c r="Y458" s="1919"/>
      <c r="Z458" s="1919"/>
    </row>
    <row r="459">
      <c r="A459" s="1919"/>
      <c r="B459" s="1919"/>
      <c r="C459" s="1920"/>
      <c r="D459" s="1920"/>
      <c r="E459" s="1919"/>
      <c r="F459" s="1919"/>
      <c r="G459" s="1920"/>
      <c r="H459" s="1920"/>
      <c r="I459" s="1919"/>
      <c r="J459" s="1919"/>
      <c r="K459" s="1920"/>
      <c r="L459" s="1920"/>
      <c r="M459" s="1920"/>
      <c r="N459" s="1920"/>
      <c r="O459" s="1919"/>
      <c r="P459" s="1919"/>
      <c r="Q459" s="1919"/>
      <c r="R459" s="1919"/>
      <c r="S459" s="1919"/>
      <c r="T459" s="1919"/>
      <c r="U459" s="1919"/>
      <c r="V459" s="1919"/>
      <c r="W459" s="1919"/>
      <c r="X459" s="1919"/>
      <c r="Y459" s="1919"/>
      <c r="Z459" s="1919"/>
    </row>
    <row r="460">
      <c r="A460" s="1919"/>
      <c r="B460" s="1919"/>
      <c r="C460" s="1920"/>
      <c r="D460" s="1920"/>
      <c r="E460" s="1919"/>
      <c r="F460" s="1919"/>
      <c r="G460" s="1920"/>
      <c r="H460" s="1920"/>
      <c r="I460" s="1919"/>
      <c r="J460" s="1919"/>
      <c r="K460" s="1920"/>
      <c r="L460" s="1920"/>
      <c r="M460" s="1920"/>
      <c r="N460" s="1920"/>
      <c r="O460" s="1919"/>
      <c r="P460" s="1919"/>
      <c r="Q460" s="1919"/>
      <c r="R460" s="1919"/>
      <c r="S460" s="1919"/>
      <c r="T460" s="1919"/>
      <c r="U460" s="1919"/>
      <c r="V460" s="1919"/>
      <c r="W460" s="1919"/>
      <c r="X460" s="1919"/>
      <c r="Y460" s="1919"/>
      <c r="Z460" s="1919"/>
    </row>
    <row r="461">
      <c r="A461" s="1919"/>
      <c r="B461" s="1919"/>
      <c r="C461" s="1920"/>
      <c r="D461" s="1920"/>
      <c r="E461" s="1919"/>
      <c r="F461" s="1919"/>
      <c r="G461" s="1920"/>
      <c r="H461" s="1920"/>
      <c r="I461" s="1919"/>
      <c r="J461" s="1919"/>
      <c r="K461" s="1920"/>
      <c r="L461" s="1920"/>
      <c r="M461" s="1920"/>
      <c r="N461" s="1920"/>
      <c r="O461" s="1919"/>
      <c r="P461" s="1919"/>
      <c r="Q461" s="1919"/>
      <c r="R461" s="1919"/>
      <c r="S461" s="1919"/>
      <c r="T461" s="1919"/>
      <c r="U461" s="1919"/>
      <c r="V461" s="1919"/>
      <c r="W461" s="1919"/>
      <c r="X461" s="1919"/>
      <c r="Y461" s="1919"/>
      <c r="Z461" s="1919"/>
    </row>
    <row r="462">
      <c r="A462" s="1919"/>
      <c r="B462" s="1919"/>
      <c r="C462" s="1920"/>
      <c r="D462" s="1920"/>
      <c r="E462" s="1919"/>
      <c r="F462" s="1919"/>
      <c r="G462" s="1920"/>
      <c r="H462" s="1920"/>
      <c r="I462" s="1919"/>
      <c r="J462" s="1919"/>
      <c r="K462" s="1920"/>
      <c r="L462" s="1920"/>
      <c r="M462" s="1920"/>
      <c r="N462" s="1920"/>
      <c r="O462" s="1919"/>
      <c r="P462" s="1919"/>
      <c r="Q462" s="1919"/>
      <c r="R462" s="1919"/>
      <c r="S462" s="1919"/>
      <c r="T462" s="1919"/>
      <c r="U462" s="1919"/>
      <c r="V462" s="1919"/>
      <c r="W462" s="1919"/>
      <c r="X462" s="1919"/>
      <c r="Y462" s="1919"/>
      <c r="Z462" s="1919"/>
    </row>
    <row r="463">
      <c r="A463" s="1919"/>
      <c r="B463" s="1919"/>
      <c r="C463" s="1920"/>
      <c r="D463" s="1920"/>
      <c r="E463" s="1919"/>
      <c r="F463" s="1919"/>
      <c r="G463" s="1920"/>
      <c r="H463" s="1920"/>
      <c r="I463" s="1919"/>
      <c r="J463" s="1919"/>
      <c r="K463" s="1920"/>
      <c r="L463" s="1920"/>
      <c r="M463" s="1920"/>
      <c r="N463" s="1920"/>
      <c r="O463" s="1919"/>
      <c r="P463" s="1919"/>
      <c r="Q463" s="1919"/>
      <c r="R463" s="1919"/>
      <c r="S463" s="1919"/>
      <c r="T463" s="1919"/>
      <c r="U463" s="1919"/>
      <c r="V463" s="1919"/>
      <c r="W463" s="1919"/>
      <c r="X463" s="1919"/>
      <c r="Y463" s="1919"/>
      <c r="Z463" s="1919"/>
    </row>
    <row r="464">
      <c r="A464" s="1919"/>
      <c r="B464" s="1919"/>
      <c r="C464" s="1920"/>
      <c r="D464" s="1920"/>
      <c r="E464" s="1919"/>
      <c r="F464" s="1919"/>
      <c r="G464" s="1920"/>
      <c r="H464" s="1920"/>
      <c r="I464" s="1919"/>
      <c r="J464" s="1919"/>
      <c r="K464" s="1920"/>
      <c r="L464" s="1920"/>
      <c r="M464" s="1920"/>
      <c r="N464" s="1920"/>
      <c r="O464" s="1919"/>
      <c r="P464" s="1919"/>
      <c r="Q464" s="1919"/>
      <c r="R464" s="1919"/>
      <c r="S464" s="1919"/>
      <c r="T464" s="1919"/>
      <c r="U464" s="1919"/>
      <c r="V464" s="1919"/>
      <c r="W464" s="1919"/>
      <c r="X464" s="1919"/>
      <c r="Y464" s="1919"/>
      <c r="Z464" s="1919"/>
    </row>
    <row r="465">
      <c r="A465" s="1919"/>
      <c r="B465" s="1919"/>
      <c r="C465" s="1920"/>
      <c r="D465" s="1920"/>
      <c r="E465" s="1919"/>
      <c r="F465" s="1919"/>
      <c r="G465" s="1920"/>
      <c r="H465" s="1920"/>
      <c r="I465" s="1919"/>
      <c r="J465" s="1919"/>
      <c r="K465" s="1920"/>
      <c r="L465" s="1920"/>
      <c r="M465" s="1920"/>
      <c r="N465" s="1920"/>
      <c r="O465" s="1919"/>
      <c r="P465" s="1919"/>
      <c r="Q465" s="1919"/>
      <c r="R465" s="1919"/>
      <c r="S465" s="1919"/>
      <c r="T465" s="1919"/>
      <c r="U465" s="1919"/>
      <c r="V465" s="1919"/>
      <c r="W465" s="1919"/>
      <c r="X465" s="1919"/>
      <c r="Y465" s="1919"/>
      <c r="Z465" s="1919"/>
    </row>
    <row r="466">
      <c r="A466" s="1919"/>
      <c r="B466" s="1919"/>
      <c r="C466" s="1920"/>
      <c r="D466" s="1920"/>
      <c r="E466" s="1919"/>
      <c r="F466" s="1919"/>
      <c r="G466" s="1920"/>
      <c r="H466" s="1920"/>
      <c r="I466" s="1919"/>
      <c r="J466" s="1919"/>
      <c r="K466" s="1920"/>
      <c r="L466" s="1920"/>
      <c r="M466" s="1920"/>
      <c r="N466" s="1920"/>
      <c r="O466" s="1919"/>
      <c r="P466" s="1919"/>
      <c r="Q466" s="1919"/>
      <c r="R466" s="1919"/>
      <c r="S466" s="1919"/>
      <c r="T466" s="1919"/>
      <c r="U466" s="1919"/>
      <c r="V466" s="1919"/>
      <c r="W466" s="1919"/>
      <c r="X466" s="1919"/>
      <c r="Y466" s="1919"/>
      <c r="Z466" s="1919"/>
    </row>
    <row r="467">
      <c r="A467" s="1919"/>
      <c r="B467" s="1919"/>
      <c r="C467" s="1920"/>
      <c r="D467" s="1920"/>
      <c r="E467" s="1919"/>
      <c r="F467" s="1919"/>
      <c r="G467" s="1920"/>
      <c r="H467" s="1920"/>
      <c r="I467" s="1919"/>
      <c r="J467" s="1919"/>
      <c r="K467" s="1920"/>
      <c r="L467" s="1920"/>
      <c r="M467" s="1920"/>
      <c r="N467" s="1920"/>
      <c r="O467" s="1919"/>
      <c r="P467" s="1919"/>
      <c r="Q467" s="1919"/>
      <c r="R467" s="1919"/>
      <c r="S467" s="1919"/>
      <c r="T467" s="1919"/>
      <c r="U467" s="1919"/>
      <c r="V467" s="1919"/>
      <c r="W467" s="1919"/>
      <c r="X467" s="1919"/>
      <c r="Y467" s="1919"/>
      <c r="Z467" s="1919"/>
    </row>
    <row r="468">
      <c r="A468" s="1919"/>
      <c r="B468" s="1919"/>
      <c r="C468" s="1920"/>
      <c r="D468" s="1920"/>
      <c r="E468" s="1919"/>
      <c r="F468" s="1919"/>
      <c r="G468" s="1920"/>
      <c r="H468" s="1920"/>
      <c r="I468" s="1919"/>
      <c r="J468" s="1919"/>
      <c r="K468" s="1920"/>
      <c r="L468" s="1920"/>
      <c r="M468" s="1920"/>
      <c r="N468" s="1920"/>
      <c r="O468" s="1919"/>
      <c r="P468" s="1919"/>
      <c r="Q468" s="1919"/>
      <c r="R468" s="1919"/>
      <c r="S468" s="1919"/>
      <c r="T468" s="1919"/>
      <c r="U468" s="1919"/>
      <c r="V468" s="1919"/>
      <c r="W468" s="1919"/>
      <c r="X468" s="1919"/>
      <c r="Y468" s="1919"/>
      <c r="Z468" s="1919"/>
    </row>
    <row r="469">
      <c r="A469" s="1919"/>
      <c r="B469" s="1919"/>
      <c r="C469" s="1920"/>
      <c r="D469" s="1920"/>
      <c r="E469" s="1919"/>
      <c r="F469" s="1919"/>
      <c r="G469" s="1920"/>
      <c r="H469" s="1920"/>
      <c r="I469" s="1919"/>
      <c r="J469" s="1919"/>
      <c r="K469" s="1920"/>
      <c r="L469" s="1920"/>
      <c r="M469" s="1920"/>
      <c r="N469" s="1920"/>
      <c r="O469" s="1919"/>
      <c r="P469" s="1919"/>
      <c r="Q469" s="1919"/>
      <c r="R469" s="1919"/>
      <c r="S469" s="1919"/>
      <c r="T469" s="1919"/>
      <c r="U469" s="1919"/>
      <c r="V469" s="1919"/>
      <c r="W469" s="1919"/>
      <c r="X469" s="1919"/>
      <c r="Y469" s="1919"/>
      <c r="Z469" s="1919"/>
    </row>
    <row r="470">
      <c r="A470" s="1919"/>
      <c r="B470" s="1919"/>
      <c r="C470" s="1920"/>
      <c r="D470" s="1920"/>
      <c r="E470" s="1919"/>
      <c r="F470" s="1919"/>
      <c r="G470" s="1920"/>
      <c r="H470" s="1920"/>
      <c r="I470" s="1919"/>
      <c r="J470" s="1919"/>
      <c r="K470" s="1920"/>
      <c r="L470" s="1920"/>
      <c r="M470" s="1920"/>
      <c r="N470" s="1920"/>
      <c r="O470" s="1919"/>
      <c r="P470" s="1919"/>
      <c r="Q470" s="1919"/>
      <c r="R470" s="1919"/>
      <c r="S470" s="1919"/>
      <c r="T470" s="1919"/>
      <c r="U470" s="1919"/>
      <c r="V470" s="1919"/>
      <c r="W470" s="1919"/>
      <c r="X470" s="1919"/>
      <c r="Y470" s="1919"/>
      <c r="Z470" s="1919"/>
    </row>
    <row r="471">
      <c r="A471" s="1919"/>
      <c r="B471" s="1919"/>
      <c r="C471" s="1920"/>
      <c r="D471" s="1920"/>
      <c r="E471" s="1919"/>
      <c r="F471" s="1919"/>
      <c r="G471" s="1920"/>
      <c r="H471" s="1920"/>
      <c r="I471" s="1919"/>
      <c r="J471" s="1919"/>
      <c r="K471" s="1920"/>
      <c r="L471" s="1920"/>
      <c r="M471" s="1920"/>
      <c r="N471" s="1920"/>
      <c r="O471" s="1919"/>
      <c r="P471" s="1919"/>
      <c r="Q471" s="1919"/>
      <c r="R471" s="1919"/>
      <c r="S471" s="1919"/>
      <c r="T471" s="1919"/>
      <c r="U471" s="1919"/>
      <c r="V471" s="1919"/>
      <c r="W471" s="1919"/>
      <c r="X471" s="1919"/>
      <c r="Y471" s="1919"/>
      <c r="Z471" s="1919"/>
    </row>
    <row r="472">
      <c r="A472" s="1919"/>
      <c r="B472" s="1919"/>
      <c r="C472" s="1920"/>
      <c r="D472" s="1920"/>
      <c r="E472" s="1919"/>
      <c r="F472" s="1919"/>
      <c r="G472" s="1920"/>
      <c r="H472" s="1920"/>
      <c r="I472" s="1919"/>
      <c r="J472" s="1919"/>
      <c r="K472" s="1920"/>
      <c r="L472" s="1920"/>
      <c r="M472" s="1920"/>
      <c r="N472" s="1920"/>
      <c r="O472" s="1919"/>
      <c r="P472" s="1919"/>
      <c r="Q472" s="1919"/>
      <c r="R472" s="1919"/>
      <c r="S472" s="1919"/>
      <c r="T472" s="1919"/>
      <c r="U472" s="1919"/>
      <c r="V472" s="1919"/>
      <c r="W472" s="1919"/>
      <c r="X472" s="1919"/>
      <c r="Y472" s="1919"/>
      <c r="Z472" s="1919"/>
    </row>
    <row r="473">
      <c r="A473" s="1919"/>
      <c r="B473" s="1919"/>
      <c r="C473" s="1920"/>
      <c r="D473" s="1920"/>
      <c r="E473" s="1919"/>
      <c r="F473" s="1919"/>
      <c r="G473" s="1920"/>
      <c r="H473" s="1920"/>
      <c r="I473" s="1919"/>
      <c r="J473" s="1919"/>
      <c r="K473" s="1920"/>
      <c r="L473" s="1920"/>
      <c r="M473" s="1920"/>
      <c r="N473" s="1920"/>
      <c r="O473" s="1919"/>
      <c r="P473" s="1919"/>
      <c r="Q473" s="1919"/>
      <c r="R473" s="1919"/>
      <c r="S473" s="1919"/>
      <c r="T473" s="1919"/>
      <c r="U473" s="1919"/>
      <c r="V473" s="1919"/>
      <c r="W473" s="1919"/>
      <c r="X473" s="1919"/>
      <c r="Y473" s="1919"/>
      <c r="Z473" s="1919"/>
    </row>
    <row r="474">
      <c r="A474" s="1919"/>
      <c r="B474" s="1919"/>
      <c r="C474" s="1920"/>
      <c r="D474" s="1920"/>
      <c r="E474" s="1919"/>
      <c r="F474" s="1919"/>
      <c r="G474" s="1920"/>
      <c r="H474" s="1920"/>
      <c r="I474" s="1919"/>
      <c r="J474" s="1919"/>
      <c r="K474" s="1920"/>
      <c r="L474" s="1920"/>
      <c r="M474" s="1920"/>
      <c r="N474" s="1920"/>
      <c r="O474" s="1919"/>
      <c r="P474" s="1919"/>
      <c r="Q474" s="1919"/>
      <c r="R474" s="1919"/>
      <c r="S474" s="1919"/>
      <c r="T474" s="1919"/>
      <c r="U474" s="1919"/>
      <c r="V474" s="1919"/>
      <c r="W474" s="1919"/>
      <c r="X474" s="1919"/>
      <c r="Y474" s="1919"/>
      <c r="Z474" s="1919"/>
    </row>
    <row r="475">
      <c r="A475" s="1919"/>
      <c r="B475" s="1919"/>
      <c r="C475" s="1920"/>
      <c r="D475" s="1920"/>
      <c r="E475" s="1919"/>
      <c r="F475" s="1919"/>
      <c r="G475" s="1920"/>
      <c r="H475" s="1920"/>
      <c r="I475" s="1919"/>
      <c r="J475" s="1919"/>
      <c r="K475" s="1920"/>
      <c r="L475" s="1920"/>
      <c r="M475" s="1920"/>
      <c r="N475" s="1920"/>
      <c r="O475" s="1919"/>
      <c r="P475" s="1919"/>
      <c r="Q475" s="1919"/>
      <c r="R475" s="1919"/>
      <c r="S475" s="1919"/>
      <c r="T475" s="1919"/>
      <c r="U475" s="1919"/>
      <c r="V475" s="1919"/>
      <c r="W475" s="1919"/>
      <c r="X475" s="1919"/>
      <c r="Y475" s="1919"/>
      <c r="Z475" s="1919"/>
    </row>
    <row r="476">
      <c r="A476" s="1919"/>
      <c r="B476" s="1919"/>
      <c r="C476" s="1920"/>
      <c r="D476" s="1920"/>
      <c r="E476" s="1919"/>
      <c r="F476" s="1919"/>
      <c r="G476" s="1920"/>
      <c r="H476" s="1920"/>
      <c r="I476" s="1919"/>
      <c r="J476" s="1919"/>
      <c r="K476" s="1920"/>
      <c r="L476" s="1920"/>
      <c r="M476" s="1920"/>
      <c r="N476" s="1920"/>
      <c r="O476" s="1919"/>
      <c r="P476" s="1919"/>
      <c r="Q476" s="1919"/>
      <c r="R476" s="1919"/>
      <c r="S476" s="1919"/>
      <c r="T476" s="1919"/>
      <c r="U476" s="1919"/>
      <c r="V476" s="1919"/>
      <c r="W476" s="1919"/>
      <c r="X476" s="1919"/>
      <c r="Y476" s="1919"/>
      <c r="Z476" s="1919"/>
    </row>
    <row r="477">
      <c r="A477" s="1919"/>
      <c r="B477" s="1919"/>
      <c r="C477" s="1920"/>
      <c r="D477" s="1920"/>
      <c r="E477" s="1919"/>
      <c r="F477" s="1919"/>
      <c r="G477" s="1920"/>
      <c r="H477" s="1920"/>
      <c r="I477" s="1919"/>
      <c r="J477" s="1919"/>
      <c r="K477" s="1920"/>
      <c r="L477" s="1920"/>
      <c r="M477" s="1920"/>
      <c r="N477" s="1920"/>
      <c r="O477" s="1919"/>
      <c r="P477" s="1919"/>
      <c r="Q477" s="1919"/>
      <c r="R477" s="1919"/>
      <c r="S477" s="1919"/>
      <c r="T477" s="1919"/>
      <c r="U477" s="1919"/>
      <c r="V477" s="1919"/>
      <c r="W477" s="1919"/>
      <c r="X477" s="1919"/>
      <c r="Y477" s="1919"/>
      <c r="Z477" s="1919"/>
    </row>
    <row r="478">
      <c r="A478" s="1919"/>
      <c r="B478" s="1919"/>
      <c r="C478" s="1920"/>
      <c r="D478" s="1920"/>
      <c r="E478" s="1919"/>
      <c r="F478" s="1919"/>
      <c r="G478" s="1920"/>
      <c r="H478" s="1920"/>
      <c r="I478" s="1919"/>
      <c r="J478" s="1919"/>
      <c r="K478" s="1920"/>
      <c r="L478" s="1920"/>
      <c r="M478" s="1920"/>
      <c r="N478" s="1920"/>
      <c r="O478" s="1919"/>
      <c r="P478" s="1919"/>
      <c r="Q478" s="1919"/>
      <c r="R478" s="1919"/>
      <c r="S478" s="1919"/>
      <c r="T478" s="1919"/>
      <c r="U478" s="1919"/>
      <c r="V478" s="1919"/>
      <c r="W478" s="1919"/>
      <c r="X478" s="1919"/>
      <c r="Y478" s="1919"/>
      <c r="Z478" s="1919"/>
    </row>
    <row r="479">
      <c r="A479" s="1919"/>
      <c r="B479" s="1919"/>
      <c r="C479" s="1920"/>
      <c r="D479" s="1920"/>
      <c r="E479" s="1919"/>
      <c r="F479" s="1919"/>
      <c r="G479" s="1920"/>
      <c r="H479" s="1920"/>
      <c r="I479" s="1919"/>
      <c r="J479" s="1919"/>
      <c r="K479" s="1920"/>
      <c r="L479" s="1920"/>
      <c r="M479" s="1920"/>
      <c r="N479" s="1920"/>
      <c r="O479" s="1919"/>
      <c r="P479" s="1919"/>
      <c r="Q479" s="1919"/>
      <c r="R479" s="1919"/>
      <c r="S479" s="1919"/>
      <c r="T479" s="1919"/>
      <c r="U479" s="1919"/>
      <c r="V479" s="1919"/>
      <c r="W479" s="1919"/>
      <c r="X479" s="1919"/>
      <c r="Y479" s="1919"/>
      <c r="Z479" s="1919"/>
    </row>
    <row r="480">
      <c r="A480" s="1919"/>
      <c r="B480" s="1919"/>
      <c r="C480" s="1920"/>
      <c r="D480" s="1920"/>
      <c r="E480" s="1919"/>
      <c r="F480" s="1919"/>
      <c r="G480" s="1920"/>
      <c r="H480" s="1920"/>
      <c r="I480" s="1919"/>
      <c r="J480" s="1919"/>
      <c r="K480" s="1920"/>
      <c r="L480" s="1920"/>
      <c r="M480" s="1920"/>
      <c r="N480" s="1920"/>
      <c r="O480" s="1919"/>
      <c r="P480" s="1919"/>
      <c r="Q480" s="1919"/>
      <c r="R480" s="1919"/>
      <c r="S480" s="1919"/>
      <c r="T480" s="1919"/>
      <c r="U480" s="1919"/>
      <c r="V480" s="1919"/>
      <c r="W480" s="1919"/>
      <c r="X480" s="1919"/>
      <c r="Y480" s="1919"/>
      <c r="Z480" s="1919"/>
    </row>
    <row r="481">
      <c r="A481" s="1919"/>
      <c r="B481" s="1919"/>
      <c r="C481" s="1920"/>
      <c r="D481" s="1920"/>
      <c r="E481" s="1919"/>
      <c r="F481" s="1919"/>
      <c r="G481" s="1920"/>
      <c r="H481" s="1920"/>
      <c r="I481" s="1919"/>
      <c r="J481" s="1919"/>
      <c r="K481" s="1920"/>
      <c r="L481" s="1920"/>
      <c r="M481" s="1920"/>
      <c r="N481" s="1920"/>
      <c r="O481" s="1919"/>
      <c r="P481" s="1919"/>
      <c r="Q481" s="1919"/>
      <c r="R481" s="1919"/>
      <c r="S481" s="1919"/>
      <c r="T481" s="1919"/>
      <c r="U481" s="1919"/>
      <c r="V481" s="1919"/>
      <c r="W481" s="1919"/>
      <c r="X481" s="1919"/>
      <c r="Y481" s="1919"/>
      <c r="Z481" s="1919"/>
    </row>
    <row r="482">
      <c r="A482" s="1919"/>
      <c r="B482" s="1919"/>
      <c r="C482" s="1920"/>
      <c r="D482" s="1920"/>
      <c r="E482" s="1919"/>
      <c r="F482" s="1919"/>
      <c r="G482" s="1920"/>
      <c r="H482" s="1920"/>
      <c r="I482" s="1919"/>
      <c r="J482" s="1919"/>
      <c r="K482" s="1920"/>
      <c r="L482" s="1920"/>
      <c r="M482" s="1920"/>
      <c r="N482" s="1920"/>
      <c r="O482" s="1919"/>
      <c r="P482" s="1919"/>
      <c r="Q482" s="1919"/>
      <c r="R482" s="1919"/>
      <c r="S482" s="1919"/>
      <c r="T482" s="1919"/>
      <c r="U482" s="1919"/>
      <c r="V482" s="1919"/>
      <c r="W482" s="1919"/>
      <c r="X482" s="1919"/>
      <c r="Y482" s="1919"/>
      <c r="Z482" s="1919"/>
    </row>
    <row r="483">
      <c r="A483" s="1919"/>
      <c r="B483" s="1919"/>
      <c r="C483" s="1920"/>
      <c r="D483" s="1920"/>
      <c r="E483" s="1919"/>
      <c r="F483" s="1919"/>
      <c r="G483" s="1920"/>
      <c r="H483" s="1920"/>
      <c r="I483" s="1919"/>
      <c r="J483" s="1919"/>
      <c r="K483" s="1920"/>
      <c r="L483" s="1920"/>
      <c r="M483" s="1920"/>
      <c r="N483" s="1920"/>
      <c r="O483" s="1919"/>
      <c r="P483" s="1919"/>
      <c r="Q483" s="1919"/>
      <c r="R483" s="1919"/>
      <c r="S483" s="1919"/>
      <c r="T483" s="1919"/>
      <c r="U483" s="1919"/>
      <c r="V483" s="1919"/>
      <c r="W483" s="1919"/>
      <c r="X483" s="1919"/>
      <c r="Y483" s="1919"/>
      <c r="Z483" s="1919"/>
    </row>
    <row r="484">
      <c r="A484" s="1919"/>
      <c r="B484" s="1919"/>
      <c r="C484" s="1920"/>
      <c r="D484" s="1920"/>
      <c r="E484" s="1919"/>
      <c r="F484" s="1919"/>
      <c r="G484" s="1920"/>
      <c r="H484" s="1920"/>
      <c r="I484" s="1919"/>
      <c r="J484" s="1919"/>
      <c r="K484" s="1920"/>
      <c r="L484" s="1920"/>
      <c r="M484" s="1920"/>
      <c r="N484" s="1920"/>
      <c r="O484" s="1919"/>
      <c r="P484" s="1919"/>
      <c r="Q484" s="1919"/>
      <c r="R484" s="1919"/>
      <c r="S484" s="1919"/>
      <c r="T484" s="1919"/>
      <c r="U484" s="1919"/>
      <c r="V484" s="1919"/>
      <c r="W484" s="1919"/>
      <c r="X484" s="1919"/>
      <c r="Y484" s="1919"/>
      <c r="Z484" s="1919"/>
    </row>
    <row r="485">
      <c r="A485" s="1919"/>
      <c r="B485" s="1919"/>
      <c r="C485" s="1920"/>
      <c r="D485" s="1920"/>
      <c r="E485" s="1919"/>
      <c r="F485" s="1919"/>
      <c r="G485" s="1920"/>
      <c r="H485" s="1920"/>
      <c r="I485" s="1919"/>
      <c r="J485" s="1919"/>
      <c r="K485" s="1920"/>
      <c r="L485" s="1920"/>
      <c r="M485" s="1920"/>
      <c r="N485" s="1920"/>
      <c r="O485" s="1919"/>
      <c r="P485" s="1919"/>
      <c r="Q485" s="1919"/>
      <c r="R485" s="1919"/>
      <c r="S485" s="1919"/>
      <c r="T485" s="1919"/>
      <c r="U485" s="1919"/>
      <c r="V485" s="1919"/>
      <c r="W485" s="1919"/>
      <c r="X485" s="1919"/>
      <c r="Y485" s="1919"/>
      <c r="Z485" s="1919"/>
    </row>
    <row r="486">
      <c r="A486" s="1919"/>
      <c r="B486" s="1919"/>
      <c r="C486" s="1920"/>
      <c r="D486" s="1920"/>
      <c r="E486" s="1919"/>
      <c r="F486" s="1919"/>
      <c r="G486" s="1920"/>
      <c r="H486" s="1920"/>
      <c r="I486" s="1919"/>
      <c r="J486" s="1919"/>
      <c r="K486" s="1920"/>
      <c r="L486" s="1920"/>
      <c r="M486" s="1920"/>
      <c r="N486" s="1920"/>
      <c r="O486" s="1919"/>
      <c r="P486" s="1919"/>
      <c r="Q486" s="1919"/>
      <c r="R486" s="1919"/>
      <c r="S486" s="1919"/>
      <c r="T486" s="1919"/>
      <c r="U486" s="1919"/>
      <c r="V486" s="1919"/>
      <c r="W486" s="1919"/>
      <c r="X486" s="1919"/>
      <c r="Y486" s="1919"/>
      <c r="Z486" s="1919"/>
    </row>
    <row r="487">
      <c r="A487" s="1919"/>
      <c r="B487" s="1919"/>
      <c r="C487" s="1920"/>
      <c r="D487" s="1920"/>
      <c r="E487" s="1919"/>
      <c r="F487" s="1919"/>
      <c r="G487" s="1920"/>
      <c r="H487" s="1920"/>
      <c r="I487" s="1919"/>
      <c r="J487" s="1919"/>
      <c r="K487" s="1920"/>
      <c r="L487" s="1920"/>
      <c r="M487" s="1920"/>
      <c r="N487" s="1920"/>
      <c r="O487" s="1919"/>
      <c r="P487" s="1919"/>
      <c r="Q487" s="1919"/>
      <c r="R487" s="1919"/>
      <c r="S487" s="1919"/>
      <c r="T487" s="1919"/>
      <c r="U487" s="1919"/>
      <c r="V487" s="1919"/>
      <c r="W487" s="1919"/>
      <c r="X487" s="1919"/>
      <c r="Y487" s="1919"/>
      <c r="Z487" s="1919"/>
    </row>
    <row r="488">
      <c r="A488" s="1919"/>
      <c r="B488" s="1919"/>
      <c r="C488" s="1920"/>
      <c r="D488" s="1920"/>
      <c r="E488" s="1919"/>
      <c r="F488" s="1919"/>
      <c r="G488" s="1920"/>
      <c r="H488" s="1920"/>
      <c r="I488" s="1919"/>
      <c r="J488" s="1919"/>
      <c r="K488" s="1920"/>
      <c r="L488" s="1920"/>
      <c r="M488" s="1920"/>
      <c r="N488" s="1920"/>
      <c r="O488" s="1919"/>
      <c r="P488" s="1919"/>
      <c r="Q488" s="1919"/>
      <c r="R488" s="1919"/>
      <c r="S488" s="1919"/>
      <c r="T488" s="1919"/>
      <c r="U488" s="1919"/>
      <c r="V488" s="1919"/>
      <c r="W488" s="1919"/>
      <c r="X488" s="1919"/>
      <c r="Y488" s="1919"/>
      <c r="Z488" s="1919"/>
    </row>
    <row r="489">
      <c r="A489" s="1919"/>
      <c r="B489" s="1919"/>
      <c r="C489" s="1920"/>
      <c r="D489" s="1920"/>
      <c r="E489" s="1919"/>
      <c r="F489" s="1919"/>
      <c r="G489" s="1920"/>
      <c r="H489" s="1920"/>
      <c r="I489" s="1919"/>
      <c r="J489" s="1919"/>
      <c r="K489" s="1920"/>
      <c r="L489" s="1920"/>
      <c r="M489" s="1920"/>
      <c r="N489" s="1920"/>
      <c r="O489" s="1919"/>
      <c r="P489" s="1919"/>
      <c r="Q489" s="1919"/>
      <c r="R489" s="1919"/>
      <c r="S489" s="1919"/>
      <c r="T489" s="1919"/>
      <c r="U489" s="1919"/>
      <c r="V489" s="1919"/>
      <c r="W489" s="1919"/>
      <c r="X489" s="1919"/>
      <c r="Y489" s="1919"/>
      <c r="Z489" s="1919"/>
    </row>
    <row r="490">
      <c r="A490" s="1919"/>
      <c r="B490" s="1919"/>
      <c r="C490" s="1920"/>
      <c r="D490" s="1920"/>
      <c r="E490" s="1919"/>
      <c r="F490" s="1919"/>
      <c r="G490" s="1920"/>
      <c r="H490" s="1920"/>
      <c r="I490" s="1919"/>
      <c r="J490" s="1919"/>
      <c r="K490" s="1920"/>
      <c r="L490" s="1920"/>
      <c r="M490" s="1920"/>
      <c r="N490" s="1920"/>
      <c r="O490" s="1919"/>
      <c r="P490" s="1919"/>
      <c r="Q490" s="1919"/>
      <c r="R490" s="1919"/>
      <c r="S490" s="1919"/>
      <c r="T490" s="1919"/>
      <c r="U490" s="1919"/>
      <c r="V490" s="1919"/>
      <c r="W490" s="1919"/>
      <c r="X490" s="1919"/>
      <c r="Y490" s="1919"/>
      <c r="Z490" s="1919"/>
    </row>
    <row r="491">
      <c r="A491" s="1919"/>
      <c r="B491" s="1919"/>
      <c r="C491" s="1920"/>
      <c r="D491" s="1920"/>
      <c r="E491" s="1919"/>
      <c r="F491" s="1919"/>
      <c r="G491" s="1920"/>
      <c r="H491" s="1920"/>
      <c r="I491" s="1919"/>
      <c r="J491" s="1919"/>
      <c r="K491" s="1920"/>
      <c r="L491" s="1920"/>
      <c r="M491" s="1920"/>
      <c r="N491" s="1920"/>
      <c r="O491" s="1919"/>
      <c r="P491" s="1919"/>
      <c r="Q491" s="1919"/>
      <c r="R491" s="1919"/>
      <c r="S491" s="1919"/>
      <c r="T491" s="1919"/>
      <c r="U491" s="1919"/>
      <c r="V491" s="1919"/>
      <c r="W491" s="1919"/>
      <c r="X491" s="1919"/>
      <c r="Y491" s="1919"/>
      <c r="Z491" s="1919"/>
    </row>
    <row r="492">
      <c r="A492" s="1919"/>
      <c r="B492" s="1919"/>
      <c r="C492" s="1920"/>
      <c r="D492" s="1920"/>
      <c r="E492" s="1919"/>
      <c r="F492" s="1919"/>
      <c r="G492" s="1920"/>
      <c r="H492" s="1920"/>
      <c r="I492" s="1919"/>
      <c r="J492" s="1919"/>
      <c r="K492" s="1920"/>
      <c r="L492" s="1920"/>
      <c r="M492" s="1920"/>
      <c r="N492" s="1920"/>
      <c r="O492" s="1919"/>
      <c r="P492" s="1919"/>
      <c r="Q492" s="1919"/>
      <c r="R492" s="1919"/>
      <c r="S492" s="1919"/>
      <c r="T492" s="1919"/>
      <c r="U492" s="1919"/>
      <c r="V492" s="1919"/>
      <c r="W492" s="1919"/>
      <c r="X492" s="1919"/>
      <c r="Y492" s="1919"/>
      <c r="Z492" s="1919"/>
    </row>
    <row r="493">
      <c r="A493" s="1919"/>
      <c r="B493" s="1919"/>
      <c r="C493" s="1920"/>
      <c r="D493" s="1920"/>
      <c r="E493" s="1919"/>
      <c r="F493" s="1919"/>
      <c r="G493" s="1920"/>
      <c r="H493" s="1920"/>
      <c r="I493" s="1919"/>
      <c r="J493" s="1919"/>
      <c r="K493" s="1920"/>
      <c r="L493" s="1920"/>
      <c r="M493" s="1920"/>
      <c r="N493" s="1920"/>
      <c r="O493" s="1919"/>
      <c r="P493" s="1919"/>
      <c r="Q493" s="1919"/>
      <c r="R493" s="1919"/>
      <c r="S493" s="1919"/>
      <c r="T493" s="1919"/>
      <c r="U493" s="1919"/>
      <c r="V493" s="1919"/>
      <c r="W493" s="1919"/>
      <c r="X493" s="1919"/>
      <c r="Y493" s="1919"/>
      <c r="Z493" s="1919"/>
    </row>
    <row r="494">
      <c r="A494" s="1919"/>
      <c r="B494" s="1919"/>
      <c r="C494" s="1920"/>
      <c r="D494" s="1920"/>
      <c r="E494" s="1919"/>
      <c r="F494" s="1919"/>
      <c r="G494" s="1920"/>
      <c r="H494" s="1920"/>
      <c r="I494" s="1919"/>
      <c r="J494" s="1919"/>
      <c r="K494" s="1920"/>
      <c r="L494" s="1920"/>
      <c r="M494" s="1920"/>
      <c r="N494" s="1920"/>
      <c r="O494" s="1919"/>
      <c r="P494" s="1919"/>
      <c r="Q494" s="1919"/>
      <c r="R494" s="1919"/>
      <c r="S494" s="1919"/>
      <c r="T494" s="1919"/>
      <c r="U494" s="1919"/>
      <c r="V494" s="1919"/>
      <c r="W494" s="1919"/>
      <c r="X494" s="1919"/>
      <c r="Y494" s="1919"/>
      <c r="Z494" s="1919"/>
    </row>
    <row r="495">
      <c r="A495" s="1919"/>
      <c r="B495" s="1919"/>
      <c r="C495" s="1920"/>
      <c r="D495" s="1920"/>
      <c r="E495" s="1919"/>
      <c r="F495" s="1919"/>
      <c r="G495" s="1920"/>
      <c r="H495" s="1920"/>
      <c r="I495" s="1919"/>
      <c r="J495" s="1919"/>
      <c r="K495" s="1920"/>
      <c r="L495" s="1920"/>
      <c r="M495" s="1920"/>
      <c r="N495" s="1920"/>
      <c r="O495" s="1919"/>
      <c r="P495" s="1919"/>
      <c r="Q495" s="1919"/>
      <c r="R495" s="1919"/>
      <c r="S495" s="1919"/>
      <c r="T495" s="1919"/>
      <c r="U495" s="1919"/>
      <c r="V495" s="1919"/>
      <c r="W495" s="1919"/>
      <c r="X495" s="1919"/>
      <c r="Y495" s="1919"/>
      <c r="Z495" s="1919"/>
    </row>
    <row r="496">
      <c r="A496" s="1919"/>
      <c r="B496" s="1919"/>
      <c r="C496" s="1920"/>
      <c r="D496" s="1920"/>
      <c r="E496" s="1919"/>
      <c r="F496" s="1919"/>
      <c r="G496" s="1920"/>
      <c r="H496" s="1920"/>
      <c r="I496" s="1919"/>
      <c r="J496" s="1919"/>
      <c r="K496" s="1920"/>
      <c r="L496" s="1920"/>
      <c r="M496" s="1920"/>
      <c r="N496" s="1920"/>
      <c r="O496" s="1919"/>
      <c r="P496" s="1919"/>
      <c r="Q496" s="1919"/>
      <c r="R496" s="1919"/>
      <c r="S496" s="1919"/>
      <c r="T496" s="1919"/>
      <c r="U496" s="1919"/>
      <c r="V496" s="1919"/>
      <c r="W496" s="1919"/>
      <c r="X496" s="1919"/>
      <c r="Y496" s="1919"/>
      <c r="Z496" s="1919"/>
    </row>
    <row r="497">
      <c r="A497" s="1919"/>
      <c r="B497" s="1919"/>
      <c r="C497" s="1920"/>
      <c r="D497" s="1920"/>
      <c r="E497" s="1919"/>
      <c r="F497" s="1919"/>
      <c r="G497" s="1920"/>
      <c r="H497" s="1920"/>
      <c r="I497" s="1919"/>
      <c r="J497" s="1919"/>
      <c r="K497" s="1920"/>
      <c r="L497" s="1920"/>
      <c r="M497" s="1920"/>
      <c r="N497" s="1920"/>
      <c r="O497" s="1919"/>
      <c r="P497" s="1919"/>
      <c r="Q497" s="1919"/>
      <c r="R497" s="1919"/>
      <c r="S497" s="1919"/>
      <c r="T497" s="1919"/>
      <c r="U497" s="1919"/>
      <c r="V497" s="1919"/>
      <c r="W497" s="1919"/>
      <c r="X497" s="1919"/>
      <c r="Y497" s="1919"/>
      <c r="Z497" s="1919"/>
    </row>
    <row r="498">
      <c r="A498" s="1919"/>
      <c r="B498" s="1919"/>
      <c r="C498" s="1920"/>
      <c r="D498" s="1920"/>
      <c r="E498" s="1919"/>
      <c r="F498" s="1919"/>
      <c r="G498" s="1920"/>
      <c r="H498" s="1920"/>
      <c r="I498" s="1919"/>
      <c r="J498" s="1919"/>
      <c r="K498" s="1920"/>
      <c r="L498" s="1920"/>
      <c r="M498" s="1920"/>
      <c r="N498" s="1920"/>
      <c r="O498" s="1919"/>
      <c r="P498" s="1919"/>
      <c r="Q498" s="1919"/>
      <c r="R498" s="1919"/>
      <c r="S498" s="1919"/>
      <c r="T498" s="1919"/>
      <c r="U498" s="1919"/>
      <c r="V498" s="1919"/>
      <c r="W498" s="1919"/>
      <c r="X498" s="1919"/>
      <c r="Y498" s="1919"/>
      <c r="Z498" s="1919"/>
    </row>
    <row r="499">
      <c r="A499" s="1919"/>
      <c r="B499" s="1919"/>
      <c r="C499" s="1920"/>
      <c r="D499" s="1920"/>
      <c r="E499" s="1919"/>
      <c r="F499" s="1919"/>
      <c r="G499" s="1920"/>
      <c r="H499" s="1920"/>
      <c r="I499" s="1919"/>
      <c r="J499" s="1919"/>
      <c r="K499" s="1920"/>
      <c r="L499" s="1920"/>
      <c r="M499" s="1920"/>
      <c r="N499" s="1920"/>
      <c r="O499" s="1919"/>
      <c r="P499" s="1919"/>
      <c r="Q499" s="1919"/>
      <c r="R499" s="1919"/>
      <c r="S499" s="1919"/>
      <c r="T499" s="1919"/>
      <c r="U499" s="1919"/>
      <c r="V499" s="1919"/>
      <c r="W499" s="1919"/>
      <c r="X499" s="1919"/>
      <c r="Y499" s="1919"/>
      <c r="Z499" s="1919"/>
    </row>
    <row r="500">
      <c r="A500" s="1919"/>
      <c r="B500" s="1919"/>
      <c r="C500" s="1920"/>
      <c r="D500" s="1920"/>
      <c r="E500" s="1919"/>
      <c r="F500" s="1919"/>
      <c r="G500" s="1920"/>
      <c r="H500" s="1920"/>
      <c r="I500" s="1919"/>
      <c r="J500" s="1919"/>
      <c r="K500" s="1920"/>
      <c r="L500" s="1920"/>
      <c r="M500" s="1920"/>
      <c r="N500" s="1920"/>
      <c r="O500" s="1919"/>
      <c r="P500" s="1919"/>
      <c r="Q500" s="1919"/>
      <c r="R500" s="1919"/>
      <c r="S500" s="1919"/>
      <c r="T500" s="1919"/>
      <c r="U500" s="1919"/>
      <c r="V500" s="1919"/>
      <c r="W500" s="1919"/>
      <c r="X500" s="1919"/>
      <c r="Y500" s="1919"/>
      <c r="Z500" s="1919"/>
    </row>
    <row r="501">
      <c r="A501" s="1919"/>
      <c r="B501" s="1919"/>
      <c r="C501" s="1920"/>
      <c r="D501" s="1920"/>
      <c r="E501" s="1919"/>
      <c r="F501" s="1919"/>
      <c r="G501" s="1920"/>
      <c r="H501" s="1920"/>
      <c r="I501" s="1919"/>
      <c r="J501" s="1919"/>
      <c r="K501" s="1920"/>
      <c r="L501" s="1920"/>
      <c r="M501" s="1920"/>
      <c r="N501" s="1920"/>
      <c r="O501" s="1919"/>
      <c r="P501" s="1919"/>
      <c r="Q501" s="1919"/>
      <c r="R501" s="1919"/>
      <c r="S501" s="1919"/>
      <c r="T501" s="1919"/>
      <c r="U501" s="1919"/>
      <c r="V501" s="1919"/>
      <c r="W501" s="1919"/>
      <c r="X501" s="1919"/>
      <c r="Y501" s="1919"/>
      <c r="Z501" s="1919"/>
    </row>
    <row r="502">
      <c r="A502" s="1919"/>
      <c r="B502" s="1919"/>
      <c r="C502" s="1920"/>
      <c r="D502" s="1920"/>
      <c r="E502" s="1919"/>
      <c r="F502" s="1919"/>
      <c r="G502" s="1920"/>
      <c r="H502" s="1920"/>
      <c r="I502" s="1919"/>
      <c r="J502" s="1919"/>
      <c r="K502" s="1920"/>
      <c r="L502" s="1920"/>
      <c r="M502" s="1920"/>
      <c r="N502" s="1920"/>
      <c r="O502" s="1919"/>
      <c r="P502" s="1919"/>
      <c r="Q502" s="1919"/>
      <c r="R502" s="1919"/>
      <c r="S502" s="1919"/>
      <c r="T502" s="1919"/>
      <c r="U502" s="1919"/>
      <c r="V502" s="1919"/>
      <c r="W502" s="1919"/>
      <c r="X502" s="1919"/>
      <c r="Y502" s="1919"/>
      <c r="Z502" s="1919"/>
    </row>
    <row r="503">
      <c r="A503" s="1919"/>
      <c r="B503" s="1919"/>
      <c r="C503" s="1920"/>
      <c r="D503" s="1920"/>
      <c r="E503" s="1919"/>
      <c r="F503" s="1919"/>
      <c r="G503" s="1920"/>
      <c r="H503" s="1920"/>
      <c r="I503" s="1919"/>
      <c r="J503" s="1919"/>
      <c r="K503" s="1920"/>
      <c r="L503" s="1920"/>
      <c r="M503" s="1920"/>
      <c r="N503" s="1920"/>
      <c r="O503" s="1919"/>
      <c r="P503" s="1919"/>
      <c r="Q503" s="1919"/>
      <c r="R503" s="1919"/>
      <c r="S503" s="1919"/>
      <c r="T503" s="1919"/>
      <c r="U503" s="1919"/>
      <c r="V503" s="1919"/>
      <c r="W503" s="1919"/>
      <c r="X503" s="1919"/>
      <c r="Y503" s="1919"/>
      <c r="Z503" s="1919"/>
    </row>
    <row r="504">
      <c r="A504" s="1919"/>
      <c r="B504" s="1919"/>
      <c r="C504" s="1920"/>
      <c r="D504" s="1920"/>
      <c r="E504" s="1919"/>
      <c r="F504" s="1919"/>
      <c r="G504" s="1920"/>
      <c r="H504" s="1920"/>
      <c r="I504" s="1919"/>
      <c r="J504" s="1919"/>
      <c r="K504" s="1920"/>
      <c r="L504" s="1920"/>
      <c r="M504" s="1920"/>
      <c r="N504" s="1920"/>
      <c r="O504" s="1919"/>
      <c r="P504" s="1919"/>
      <c r="Q504" s="1919"/>
      <c r="R504" s="1919"/>
      <c r="S504" s="1919"/>
      <c r="T504" s="1919"/>
      <c r="U504" s="1919"/>
      <c r="V504" s="1919"/>
      <c r="W504" s="1919"/>
      <c r="X504" s="1919"/>
      <c r="Y504" s="1919"/>
      <c r="Z504" s="1919"/>
    </row>
    <row r="505">
      <c r="A505" s="1919"/>
      <c r="B505" s="1919"/>
      <c r="C505" s="1920"/>
      <c r="D505" s="1920"/>
      <c r="E505" s="1919"/>
      <c r="F505" s="1919"/>
      <c r="G505" s="1920"/>
      <c r="H505" s="1920"/>
      <c r="I505" s="1919"/>
      <c r="J505" s="1919"/>
      <c r="K505" s="1920"/>
      <c r="L505" s="1920"/>
      <c r="M505" s="1920"/>
      <c r="N505" s="1920"/>
      <c r="O505" s="1919"/>
      <c r="P505" s="1919"/>
      <c r="Q505" s="1919"/>
      <c r="R505" s="1919"/>
      <c r="S505" s="1919"/>
      <c r="T505" s="1919"/>
      <c r="U505" s="1919"/>
      <c r="V505" s="1919"/>
      <c r="W505" s="1919"/>
      <c r="X505" s="1919"/>
      <c r="Y505" s="1919"/>
      <c r="Z505" s="1919"/>
    </row>
    <row r="506">
      <c r="A506" s="1919"/>
      <c r="B506" s="1919"/>
      <c r="C506" s="1920"/>
      <c r="D506" s="1920"/>
      <c r="E506" s="1919"/>
      <c r="F506" s="1919"/>
      <c r="G506" s="1920"/>
      <c r="H506" s="1920"/>
      <c r="I506" s="1919"/>
      <c r="J506" s="1919"/>
      <c r="K506" s="1920"/>
      <c r="L506" s="1920"/>
      <c r="M506" s="1920"/>
      <c r="N506" s="1920"/>
      <c r="O506" s="1919"/>
      <c r="P506" s="1919"/>
      <c r="Q506" s="1919"/>
      <c r="R506" s="1919"/>
      <c r="S506" s="1919"/>
      <c r="T506" s="1919"/>
      <c r="U506" s="1919"/>
      <c r="V506" s="1919"/>
      <c r="W506" s="1919"/>
      <c r="X506" s="1919"/>
      <c r="Y506" s="1919"/>
      <c r="Z506" s="1919"/>
    </row>
    <row r="507">
      <c r="A507" s="1919"/>
      <c r="B507" s="1919"/>
      <c r="C507" s="1920"/>
      <c r="D507" s="1920"/>
      <c r="E507" s="1919"/>
      <c r="F507" s="1919"/>
      <c r="G507" s="1920"/>
      <c r="H507" s="1920"/>
      <c r="I507" s="1919"/>
      <c r="J507" s="1919"/>
      <c r="K507" s="1920"/>
      <c r="L507" s="1920"/>
      <c r="M507" s="1920"/>
      <c r="N507" s="1920"/>
      <c r="O507" s="1919"/>
      <c r="P507" s="1919"/>
      <c r="Q507" s="1919"/>
      <c r="R507" s="1919"/>
      <c r="S507" s="1919"/>
      <c r="T507" s="1919"/>
      <c r="U507" s="1919"/>
      <c r="V507" s="1919"/>
      <c r="W507" s="1919"/>
      <c r="X507" s="1919"/>
      <c r="Y507" s="1919"/>
      <c r="Z507" s="1919"/>
    </row>
    <row r="508">
      <c r="A508" s="1919"/>
      <c r="B508" s="1919"/>
      <c r="C508" s="1920"/>
      <c r="D508" s="1920"/>
      <c r="E508" s="1919"/>
      <c r="F508" s="1919"/>
      <c r="G508" s="1920"/>
      <c r="H508" s="1920"/>
      <c r="I508" s="1919"/>
      <c r="J508" s="1919"/>
      <c r="K508" s="1920"/>
      <c r="L508" s="1920"/>
      <c r="M508" s="1920"/>
      <c r="N508" s="1920"/>
      <c r="O508" s="1919"/>
      <c r="P508" s="1919"/>
      <c r="Q508" s="1919"/>
      <c r="R508" s="1919"/>
      <c r="S508" s="1919"/>
      <c r="T508" s="1919"/>
      <c r="U508" s="1919"/>
      <c r="V508" s="1919"/>
      <c r="W508" s="1919"/>
      <c r="X508" s="1919"/>
      <c r="Y508" s="1919"/>
      <c r="Z508" s="1919"/>
    </row>
    <row r="509">
      <c r="A509" s="1919"/>
      <c r="B509" s="1919"/>
      <c r="C509" s="1920"/>
      <c r="D509" s="1920"/>
      <c r="E509" s="1919"/>
      <c r="F509" s="1919"/>
      <c r="G509" s="1920"/>
      <c r="H509" s="1920"/>
      <c r="I509" s="1919"/>
      <c r="J509" s="1919"/>
      <c r="K509" s="1920"/>
      <c r="L509" s="1920"/>
      <c r="M509" s="1920"/>
      <c r="N509" s="1920"/>
      <c r="O509" s="1919"/>
      <c r="P509" s="1919"/>
      <c r="Q509" s="1919"/>
      <c r="R509" s="1919"/>
      <c r="S509" s="1919"/>
      <c r="T509" s="1919"/>
      <c r="U509" s="1919"/>
      <c r="V509" s="1919"/>
      <c r="W509" s="1919"/>
      <c r="X509" s="1919"/>
      <c r="Y509" s="1919"/>
      <c r="Z509" s="1919"/>
    </row>
    <row r="510">
      <c r="A510" s="1919"/>
      <c r="B510" s="1919"/>
      <c r="C510" s="1920"/>
      <c r="D510" s="1920"/>
      <c r="E510" s="1919"/>
      <c r="F510" s="1919"/>
      <c r="G510" s="1920"/>
      <c r="H510" s="1920"/>
      <c r="I510" s="1919"/>
      <c r="J510" s="1919"/>
      <c r="K510" s="1920"/>
      <c r="L510" s="1920"/>
      <c r="M510" s="1920"/>
      <c r="N510" s="1920"/>
      <c r="O510" s="1919"/>
      <c r="P510" s="1919"/>
      <c r="Q510" s="1919"/>
      <c r="R510" s="1919"/>
      <c r="S510" s="1919"/>
      <c r="T510" s="1919"/>
      <c r="U510" s="1919"/>
      <c r="V510" s="1919"/>
      <c r="W510" s="1919"/>
      <c r="X510" s="1919"/>
      <c r="Y510" s="1919"/>
      <c r="Z510" s="1919"/>
    </row>
    <row r="511">
      <c r="A511" s="1919"/>
      <c r="B511" s="1919"/>
      <c r="C511" s="1920"/>
      <c r="D511" s="1920"/>
      <c r="E511" s="1919"/>
      <c r="F511" s="1919"/>
      <c r="G511" s="1920"/>
      <c r="H511" s="1920"/>
      <c r="I511" s="1919"/>
      <c r="J511" s="1919"/>
      <c r="K511" s="1920"/>
      <c r="L511" s="1920"/>
      <c r="M511" s="1920"/>
      <c r="N511" s="1920"/>
      <c r="O511" s="1919"/>
      <c r="P511" s="1919"/>
      <c r="Q511" s="1919"/>
      <c r="R511" s="1919"/>
      <c r="S511" s="1919"/>
      <c r="T511" s="1919"/>
      <c r="U511" s="1919"/>
      <c r="V511" s="1919"/>
      <c r="W511" s="1919"/>
      <c r="X511" s="1919"/>
      <c r="Y511" s="1919"/>
      <c r="Z511" s="1919"/>
    </row>
    <row r="512">
      <c r="A512" s="1919"/>
      <c r="B512" s="1919"/>
      <c r="C512" s="1920"/>
      <c r="D512" s="1920"/>
      <c r="E512" s="1919"/>
      <c r="F512" s="1919"/>
      <c r="G512" s="1920"/>
      <c r="H512" s="1920"/>
      <c r="I512" s="1919"/>
      <c r="J512" s="1919"/>
      <c r="K512" s="1920"/>
      <c r="L512" s="1920"/>
      <c r="M512" s="1920"/>
      <c r="N512" s="1920"/>
      <c r="O512" s="1919"/>
      <c r="P512" s="1919"/>
      <c r="Q512" s="1919"/>
      <c r="R512" s="1919"/>
      <c r="S512" s="1919"/>
      <c r="T512" s="1919"/>
      <c r="U512" s="1919"/>
      <c r="V512" s="1919"/>
      <c r="W512" s="1919"/>
      <c r="X512" s="1919"/>
      <c r="Y512" s="1919"/>
      <c r="Z512" s="1919"/>
    </row>
    <row r="513">
      <c r="A513" s="1919"/>
      <c r="B513" s="1919"/>
      <c r="C513" s="1920"/>
      <c r="D513" s="1920"/>
      <c r="E513" s="1919"/>
      <c r="F513" s="1919"/>
      <c r="G513" s="1920"/>
      <c r="H513" s="1920"/>
      <c r="I513" s="1919"/>
      <c r="J513" s="1919"/>
      <c r="K513" s="1920"/>
      <c r="L513" s="1920"/>
      <c r="M513" s="1920"/>
      <c r="N513" s="1920"/>
      <c r="O513" s="1919"/>
      <c r="P513" s="1919"/>
      <c r="Q513" s="1919"/>
      <c r="R513" s="1919"/>
      <c r="S513" s="1919"/>
      <c r="T513" s="1919"/>
      <c r="U513" s="1919"/>
      <c r="V513" s="1919"/>
      <c r="W513" s="1919"/>
      <c r="X513" s="1919"/>
      <c r="Y513" s="1919"/>
      <c r="Z513" s="1919"/>
    </row>
    <row r="514">
      <c r="A514" s="1919"/>
      <c r="B514" s="1919"/>
      <c r="C514" s="1920"/>
      <c r="D514" s="1920"/>
      <c r="E514" s="1919"/>
      <c r="F514" s="1919"/>
      <c r="G514" s="1920"/>
      <c r="H514" s="1920"/>
      <c r="I514" s="1919"/>
      <c r="J514" s="1919"/>
      <c r="K514" s="1920"/>
      <c r="L514" s="1920"/>
      <c r="M514" s="1920"/>
      <c r="N514" s="1920"/>
      <c r="O514" s="1919"/>
      <c r="P514" s="1919"/>
      <c r="Q514" s="1919"/>
      <c r="R514" s="1919"/>
      <c r="S514" s="1919"/>
      <c r="T514" s="1919"/>
      <c r="U514" s="1919"/>
      <c r="V514" s="1919"/>
      <c r="W514" s="1919"/>
      <c r="X514" s="1919"/>
      <c r="Y514" s="1919"/>
      <c r="Z514" s="1919"/>
    </row>
    <row r="515">
      <c r="A515" s="1919"/>
      <c r="B515" s="1919"/>
      <c r="C515" s="1920"/>
      <c r="D515" s="1920"/>
      <c r="E515" s="1919"/>
      <c r="F515" s="1919"/>
      <c r="G515" s="1920"/>
      <c r="H515" s="1920"/>
      <c r="I515" s="1919"/>
      <c r="J515" s="1919"/>
      <c r="K515" s="1920"/>
      <c r="L515" s="1920"/>
      <c r="M515" s="1920"/>
      <c r="N515" s="1920"/>
      <c r="O515" s="1919"/>
      <c r="P515" s="1919"/>
      <c r="Q515" s="1919"/>
      <c r="R515" s="1919"/>
      <c r="S515" s="1919"/>
      <c r="T515" s="1919"/>
      <c r="U515" s="1919"/>
      <c r="V515" s="1919"/>
      <c r="W515" s="1919"/>
      <c r="X515" s="1919"/>
      <c r="Y515" s="1919"/>
      <c r="Z515" s="1919"/>
    </row>
    <row r="516">
      <c r="A516" s="1919"/>
      <c r="B516" s="1919"/>
      <c r="C516" s="1920"/>
      <c r="D516" s="1920"/>
      <c r="E516" s="1919"/>
      <c r="F516" s="1919"/>
      <c r="G516" s="1920"/>
      <c r="H516" s="1920"/>
      <c r="I516" s="1919"/>
      <c r="J516" s="1919"/>
      <c r="K516" s="1920"/>
      <c r="L516" s="1920"/>
      <c r="M516" s="1920"/>
      <c r="N516" s="1920"/>
      <c r="O516" s="1919"/>
      <c r="P516" s="1919"/>
      <c r="Q516" s="1919"/>
      <c r="R516" s="1919"/>
      <c r="S516" s="1919"/>
      <c r="T516" s="1919"/>
      <c r="U516" s="1919"/>
      <c r="V516" s="1919"/>
      <c r="W516" s="1919"/>
      <c r="X516" s="1919"/>
      <c r="Y516" s="1919"/>
      <c r="Z516" s="1919"/>
    </row>
    <row r="517">
      <c r="A517" s="1919"/>
      <c r="B517" s="1919"/>
      <c r="C517" s="1920"/>
      <c r="D517" s="1920"/>
      <c r="E517" s="1919"/>
      <c r="F517" s="1919"/>
      <c r="G517" s="1920"/>
      <c r="H517" s="1920"/>
      <c r="I517" s="1919"/>
      <c r="J517" s="1919"/>
      <c r="K517" s="1920"/>
      <c r="L517" s="1920"/>
      <c r="M517" s="1920"/>
      <c r="N517" s="1920"/>
      <c r="O517" s="1919"/>
      <c r="P517" s="1919"/>
      <c r="Q517" s="1919"/>
      <c r="R517" s="1919"/>
      <c r="S517" s="1919"/>
      <c r="T517" s="1919"/>
      <c r="U517" s="1919"/>
      <c r="V517" s="1919"/>
      <c r="W517" s="1919"/>
      <c r="X517" s="1919"/>
      <c r="Y517" s="1919"/>
      <c r="Z517" s="1919"/>
    </row>
    <row r="518">
      <c r="A518" s="1919"/>
      <c r="B518" s="1919"/>
      <c r="C518" s="1920"/>
      <c r="D518" s="1920"/>
      <c r="E518" s="1919"/>
      <c r="F518" s="1919"/>
      <c r="G518" s="1920"/>
      <c r="H518" s="1920"/>
      <c r="I518" s="1919"/>
      <c r="J518" s="1919"/>
      <c r="K518" s="1920"/>
      <c r="L518" s="1920"/>
      <c r="M518" s="1920"/>
      <c r="N518" s="1920"/>
      <c r="O518" s="1919"/>
      <c r="P518" s="1919"/>
      <c r="Q518" s="1919"/>
      <c r="R518" s="1919"/>
      <c r="S518" s="1919"/>
      <c r="T518" s="1919"/>
      <c r="U518" s="1919"/>
      <c r="V518" s="1919"/>
      <c r="W518" s="1919"/>
      <c r="X518" s="1919"/>
      <c r="Y518" s="1919"/>
      <c r="Z518" s="1919"/>
    </row>
    <row r="519">
      <c r="A519" s="1919"/>
      <c r="B519" s="1919"/>
      <c r="C519" s="1920"/>
      <c r="D519" s="1920"/>
      <c r="E519" s="1919"/>
      <c r="F519" s="1919"/>
      <c r="G519" s="1920"/>
      <c r="H519" s="1920"/>
      <c r="I519" s="1919"/>
      <c r="J519" s="1919"/>
      <c r="K519" s="1920"/>
      <c r="L519" s="1920"/>
      <c r="M519" s="1920"/>
      <c r="N519" s="1920"/>
      <c r="O519" s="1919"/>
      <c r="P519" s="1919"/>
      <c r="Q519" s="1919"/>
      <c r="R519" s="1919"/>
      <c r="S519" s="1919"/>
      <c r="T519" s="1919"/>
      <c r="U519" s="1919"/>
      <c r="V519" s="1919"/>
      <c r="W519" s="1919"/>
      <c r="X519" s="1919"/>
      <c r="Y519" s="1919"/>
      <c r="Z519" s="1919"/>
    </row>
    <row r="520">
      <c r="A520" s="1919"/>
      <c r="B520" s="1919"/>
      <c r="C520" s="1920"/>
      <c r="D520" s="1920"/>
      <c r="E520" s="1919"/>
      <c r="F520" s="1919"/>
      <c r="G520" s="1920"/>
      <c r="H520" s="1920"/>
      <c r="I520" s="1919"/>
      <c r="J520" s="1919"/>
      <c r="K520" s="1920"/>
      <c r="L520" s="1920"/>
      <c r="M520" s="1920"/>
      <c r="N520" s="1920"/>
      <c r="O520" s="1919"/>
      <c r="P520" s="1919"/>
      <c r="Q520" s="1919"/>
      <c r="R520" s="1919"/>
      <c r="S520" s="1919"/>
      <c r="T520" s="1919"/>
      <c r="U520" s="1919"/>
      <c r="V520" s="1919"/>
      <c r="W520" s="1919"/>
      <c r="X520" s="1919"/>
      <c r="Y520" s="1919"/>
      <c r="Z520" s="1919"/>
    </row>
    <row r="521">
      <c r="A521" s="1919"/>
      <c r="B521" s="1919"/>
      <c r="C521" s="1920"/>
      <c r="D521" s="1920"/>
      <c r="E521" s="1919"/>
      <c r="F521" s="1919"/>
      <c r="G521" s="1920"/>
      <c r="H521" s="1920"/>
      <c r="I521" s="1919"/>
      <c r="J521" s="1919"/>
      <c r="K521" s="1920"/>
      <c r="L521" s="1920"/>
      <c r="M521" s="1920"/>
      <c r="N521" s="1920"/>
      <c r="O521" s="1919"/>
      <c r="P521" s="1919"/>
      <c r="Q521" s="1919"/>
      <c r="R521" s="1919"/>
      <c r="S521" s="1919"/>
      <c r="T521" s="1919"/>
      <c r="U521" s="1919"/>
      <c r="V521" s="1919"/>
      <c r="W521" s="1919"/>
      <c r="X521" s="1919"/>
      <c r="Y521" s="1919"/>
      <c r="Z521" s="1919"/>
    </row>
    <row r="522">
      <c r="A522" s="1919"/>
      <c r="B522" s="1919"/>
      <c r="C522" s="1920"/>
      <c r="D522" s="1920"/>
      <c r="E522" s="1919"/>
      <c r="F522" s="1919"/>
      <c r="G522" s="1920"/>
      <c r="H522" s="1920"/>
      <c r="I522" s="1919"/>
      <c r="J522" s="1919"/>
      <c r="K522" s="1920"/>
      <c r="L522" s="1920"/>
      <c r="M522" s="1920"/>
      <c r="N522" s="1920"/>
      <c r="O522" s="1919"/>
      <c r="P522" s="1919"/>
      <c r="Q522" s="1919"/>
      <c r="R522" s="1919"/>
      <c r="S522" s="1919"/>
      <c r="T522" s="1919"/>
      <c r="U522" s="1919"/>
      <c r="V522" s="1919"/>
      <c r="W522" s="1919"/>
      <c r="X522" s="1919"/>
      <c r="Y522" s="1919"/>
      <c r="Z522" s="1919"/>
    </row>
    <row r="523">
      <c r="A523" s="1919"/>
      <c r="B523" s="1919"/>
      <c r="C523" s="1920"/>
      <c r="D523" s="1920"/>
      <c r="E523" s="1919"/>
      <c r="F523" s="1919"/>
      <c r="G523" s="1920"/>
      <c r="H523" s="1920"/>
      <c r="I523" s="1919"/>
      <c r="J523" s="1919"/>
      <c r="K523" s="1920"/>
      <c r="L523" s="1920"/>
      <c r="M523" s="1920"/>
      <c r="N523" s="1920"/>
      <c r="O523" s="1919"/>
      <c r="P523" s="1919"/>
      <c r="Q523" s="1919"/>
      <c r="R523" s="1919"/>
      <c r="S523" s="1919"/>
      <c r="T523" s="1919"/>
      <c r="U523" s="1919"/>
      <c r="V523" s="1919"/>
      <c r="W523" s="1919"/>
      <c r="X523" s="1919"/>
      <c r="Y523" s="1919"/>
      <c r="Z523" s="1919"/>
    </row>
    <row r="524">
      <c r="A524" s="1919"/>
      <c r="B524" s="1919"/>
      <c r="C524" s="1920"/>
      <c r="D524" s="1920"/>
      <c r="E524" s="1919"/>
      <c r="F524" s="1919"/>
      <c r="G524" s="1920"/>
      <c r="H524" s="1920"/>
      <c r="I524" s="1919"/>
      <c r="J524" s="1919"/>
      <c r="K524" s="1920"/>
      <c r="L524" s="1920"/>
      <c r="M524" s="1920"/>
      <c r="N524" s="1920"/>
      <c r="O524" s="1919"/>
      <c r="P524" s="1919"/>
      <c r="Q524" s="1919"/>
      <c r="R524" s="1919"/>
      <c r="S524" s="1919"/>
      <c r="T524" s="1919"/>
      <c r="U524" s="1919"/>
      <c r="V524" s="1919"/>
      <c r="W524" s="1919"/>
      <c r="X524" s="1919"/>
      <c r="Y524" s="1919"/>
      <c r="Z524" s="1919"/>
    </row>
    <row r="525">
      <c r="A525" s="1919"/>
      <c r="B525" s="1919"/>
      <c r="C525" s="1920"/>
      <c r="D525" s="1920"/>
      <c r="E525" s="1919"/>
      <c r="F525" s="1919"/>
      <c r="G525" s="1920"/>
      <c r="H525" s="1920"/>
      <c r="I525" s="1919"/>
      <c r="J525" s="1919"/>
      <c r="K525" s="1920"/>
      <c r="L525" s="1920"/>
      <c r="M525" s="1920"/>
      <c r="N525" s="1920"/>
      <c r="O525" s="1919"/>
      <c r="P525" s="1919"/>
      <c r="Q525" s="1919"/>
      <c r="R525" s="1919"/>
      <c r="S525" s="1919"/>
      <c r="T525" s="1919"/>
      <c r="U525" s="1919"/>
      <c r="V525" s="1919"/>
      <c r="W525" s="1919"/>
      <c r="X525" s="1919"/>
      <c r="Y525" s="1919"/>
      <c r="Z525" s="1919"/>
    </row>
    <row r="526">
      <c r="A526" s="1919"/>
      <c r="B526" s="1919"/>
      <c r="C526" s="1920"/>
      <c r="D526" s="1920"/>
      <c r="E526" s="1919"/>
      <c r="F526" s="1919"/>
      <c r="G526" s="1920"/>
      <c r="H526" s="1920"/>
      <c r="I526" s="1919"/>
      <c r="J526" s="1919"/>
      <c r="K526" s="1920"/>
      <c r="L526" s="1920"/>
      <c r="M526" s="1920"/>
      <c r="N526" s="1920"/>
      <c r="O526" s="1919"/>
      <c r="P526" s="1919"/>
      <c r="Q526" s="1919"/>
      <c r="R526" s="1919"/>
      <c r="S526" s="1919"/>
      <c r="T526" s="1919"/>
      <c r="U526" s="1919"/>
      <c r="V526" s="1919"/>
      <c r="W526" s="1919"/>
      <c r="X526" s="1919"/>
      <c r="Y526" s="1919"/>
      <c r="Z526" s="1919"/>
    </row>
    <row r="527">
      <c r="A527" s="1919"/>
      <c r="B527" s="1919"/>
      <c r="C527" s="1920"/>
      <c r="D527" s="1920"/>
      <c r="E527" s="1919"/>
      <c r="F527" s="1919"/>
      <c r="G527" s="1920"/>
      <c r="H527" s="1920"/>
      <c r="I527" s="1919"/>
      <c r="J527" s="1919"/>
      <c r="K527" s="1920"/>
      <c r="L527" s="1920"/>
      <c r="M527" s="1920"/>
      <c r="N527" s="1920"/>
      <c r="O527" s="1919"/>
      <c r="P527" s="1919"/>
      <c r="Q527" s="1919"/>
      <c r="R527" s="1919"/>
      <c r="S527" s="1919"/>
      <c r="T527" s="1919"/>
      <c r="U527" s="1919"/>
      <c r="V527" s="1919"/>
      <c r="W527" s="1919"/>
      <c r="X527" s="1919"/>
      <c r="Y527" s="1919"/>
      <c r="Z527" s="1919"/>
    </row>
    <row r="528">
      <c r="A528" s="1919"/>
      <c r="B528" s="1919"/>
      <c r="C528" s="1920"/>
      <c r="D528" s="1920"/>
      <c r="E528" s="1919"/>
      <c r="F528" s="1919"/>
      <c r="G528" s="1920"/>
      <c r="H528" s="1920"/>
      <c r="I528" s="1919"/>
      <c r="J528" s="1919"/>
      <c r="K528" s="1920"/>
      <c r="L528" s="1920"/>
      <c r="M528" s="1920"/>
      <c r="N528" s="1920"/>
      <c r="O528" s="1919"/>
      <c r="P528" s="1919"/>
      <c r="Q528" s="1919"/>
      <c r="R528" s="1919"/>
      <c r="S528" s="1919"/>
      <c r="T528" s="1919"/>
      <c r="U528" s="1919"/>
      <c r="V528" s="1919"/>
      <c r="W528" s="1919"/>
      <c r="X528" s="1919"/>
      <c r="Y528" s="1919"/>
      <c r="Z528" s="1919"/>
    </row>
    <row r="529">
      <c r="A529" s="1919"/>
      <c r="B529" s="1919"/>
      <c r="C529" s="1920"/>
      <c r="D529" s="1920"/>
      <c r="E529" s="1919"/>
      <c r="F529" s="1919"/>
      <c r="G529" s="1920"/>
      <c r="H529" s="1920"/>
      <c r="I529" s="1919"/>
      <c r="J529" s="1919"/>
      <c r="K529" s="1920"/>
      <c r="L529" s="1920"/>
      <c r="M529" s="1920"/>
      <c r="N529" s="1920"/>
      <c r="O529" s="1919"/>
      <c r="P529" s="1919"/>
      <c r="Q529" s="1919"/>
      <c r="R529" s="1919"/>
      <c r="S529" s="1919"/>
      <c r="T529" s="1919"/>
      <c r="U529" s="1919"/>
      <c r="V529" s="1919"/>
      <c r="W529" s="1919"/>
      <c r="X529" s="1919"/>
      <c r="Y529" s="1919"/>
      <c r="Z529" s="1919"/>
    </row>
    <row r="530">
      <c r="A530" s="1919"/>
      <c r="B530" s="1919"/>
      <c r="C530" s="1920"/>
      <c r="D530" s="1920"/>
      <c r="E530" s="1919"/>
      <c r="F530" s="1919"/>
      <c r="G530" s="1920"/>
      <c r="H530" s="1920"/>
      <c r="I530" s="1919"/>
      <c r="J530" s="1919"/>
      <c r="K530" s="1920"/>
      <c r="L530" s="1920"/>
      <c r="M530" s="1920"/>
      <c r="N530" s="1920"/>
      <c r="O530" s="1919"/>
      <c r="P530" s="1919"/>
      <c r="Q530" s="1919"/>
      <c r="R530" s="1919"/>
      <c r="S530" s="1919"/>
      <c r="T530" s="1919"/>
      <c r="U530" s="1919"/>
      <c r="V530" s="1919"/>
      <c r="W530" s="1919"/>
      <c r="X530" s="1919"/>
      <c r="Y530" s="1919"/>
      <c r="Z530" s="1919"/>
    </row>
    <row r="531">
      <c r="A531" s="1919"/>
      <c r="B531" s="1919"/>
      <c r="C531" s="1920"/>
      <c r="D531" s="1920"/>
      <c r="E531" s="1919"/>
      <c r="F531" s="1919"/>
      <c r="G531" s="1920"/>
      <c r="H531" s="1920"/>
      <c r="I531" s="1919"/>
      <c r="J531" s="1919"/>
      <c r="K531" s="1920"/>
      <c r="L531" s="1920"/>
      <c r="M531" s="1920"/>
      <c r="N531" s="1920"/>
      <c r="O531" s="1919"/>
      <c r="P531" s="1919"/>
      <c r="Q531" s="1919"/>
      <c r="R531" s="1919"/>
      <c r="S531" s="1919"/>
      <c r="T531" s="1919"/>
      <c r="U531" s="1919"/>
      <c r="V531" s="1919"/>
      <c r="W531" s="1919"/>
      <c r="X531" s="1919"/>
      <c r="Y531" s="1919"/>
      <c r="Z531" s="1919"/>
    </row>
    <row r="532">
      <c r="A532" s="1919"/>
      <c r="B532" s="1919"/>
      <c r="C532" s="1920"/>
      <c r="D532" s="1920"/>
      <c r="E532" s="1919"/>
      <c r="F532" s="1919"/>
      <c r="G532" s="1920"/>
      <c r="H532" s="1920"/>
      <c r="I532" s="1919"/>
      <c r="J532" s="1919"/>
      <c r="K532" s="1920"/>
      <c r="L532" s="1920"/>
      <c r="M532" s="1920"/>
      <c r="N532" s="1920"/>
      <c r="O532" s="1919"/>
      <c r="P532" s="1919"/>
      <c r="Q532" s="1919"/>
      <c r="R532" s="1919"/>
      <c r="S532" s="1919"/>
      <c r="T532" s="1919"/>
      <c r="U532" s="1919"/>
      <c r="V532" s="1919"/>
      <c r="W532" s="1919"/>
      <c r="X532" s="1919"/>
      <c r="Y532" s="1919"/>
      <c r="Z532" s="1919"/>
    </row>
    <row r="533">
      <c r="A533" s="1919"/>
      <c r="B533" s="1919"/>
      <c r="C533" s="1920"/>
      <c r="D533" s="1920"/>
      <c r="E533" s="1919"/>
      <c r="F533" s="1919"/>
      <c r="G533" s="1920"/>
      <c r="H533" s="1920"/>
      <c r="I533" s="1919"/>
      <c r="J533" s="1919"/>
      <c r="K533" s="1920"/>
      <c r="L533" s="1920"/>
      <c r="M533" s="1920"/>
      <c r="N533" s="1920"/>
      <c r="O533" s="1919"/>
      <c r="P533" s="1919"/>
      <c r="Q533" s="1919"/>
      <c r="R533" s="1919"/>
      <c r="S533" s="1919"/>
      <c r="T533" s="1919"/>
      <c r="U533" s="1919"/>
      <c r="V533" s="1919"/>
      <c r="W533" s="1919"/>
      <c r="X533" s="1919"/>
      <c r="Y533" s="1919"/>
      <c r="Z533" s="1919"/>
    </row>
    <row r="534">
      <c r="A534" s="1919"/>
      <c r="B534" s="1919"/>
      <c r="C534" s="1920"/>
      <c r="D534" s="1920"/>
      <c r="E534" s="1919"/>
      <c r="F534" s="1919"/>
      <c r="G534" s="1920"/>
      <c r="H534" s="1920"/>
      <c r="I534" s="1919"/>
      <c r="J534" s="1919"/>
      <c r="K534" s="1920"/>
      <c r="L534" s="1920"/>
      <c r="M534" s="1920"/>
      <c r="N534" s="1920"/>
      <c r="O534" s="1919"/>
      <c r="P534" s="1919"/>
      <c r="Q534" s="1919"/>
      <c r="R534" s="1919"/>
      <c r="S534" s="1919"/>
      <c r="T534" s="1919"/>
      <c r="U534" s="1919"/>
      <c r="V534" s="1919"/>
      <c r="W534" s="1919"/>
      <c r="X534" s="1919"/>
      <c r="Y534" s="1919"/>
      <c r="Z534" s="1919"/>
    </row>
    <row r="535">
      <c r="A535" s="1919"/>
      <c r="B535" s="1919"/>
      <c r="C535" s="1920"/>
      <c r="D535" s="1920"/>
      <c r="E535" s="1919"/>
      <c r="F535" s="1919"/>
      <c r="G535" s="1920"/>
      <c r="H535" s="1920"/>
      <c r="I535" s="1919"/>
      <c r="J535" s="1919"/>
      <c r="K535" s="1920"/>
      <c r="L535" s="1920"/>
      <c r="M535" s="1920"/>
      <c r="N535" s="1920"/>
      <c r="O535" s="1919"/>
      <c r="P535" s="1919"/>
      <c r="Q535" s="1919"/>
      <c r="R535" s="1919"/>
      <c r="S535" s="1919"/>
      <c r="T535" s="1919"/>
      <c r="U535" s="1919"/>
      <c r="V535" s="1919"/>
      <c r="W535" s="1919"/>
      <c r="X535" s="1919"/>
      <c r="Y535" s="1919"/>
      <c r="Z535" s="1919"/>
    </row>
    <row r="536">
      <c r="A536" s="1919"/>
      <c r="B536" s="1919"/>
      <c r="C536" s="1920"/>
      <c r="D536" s="1920"/>
      <c r="E536" s="1919"/>
      <c r="F536" s="1919"/>
      <c r="G536" s="1920"/>
      <c r="H536" s="1920"/>
      <c r="I536" s="1919"/>
      <c r="J536" s="1919"/>
      <c r="K536" s="1920"/>
      <c r="L536" s="1920"/>
      <c r="M536" s="1920"/>
      <c r="N536" s="1920"/>
      <c r="O536" s="1919"/>
      <c r="P536" s="1919"/>
      <c r="Q536" s="1919"/>
      <c r="R536" s="1919"/>
      <c r="S536" s="1919"/>
      <c r="T536" s="1919"/>
      <c r="U536" s="1919"/>
      <c r="V536" s="1919"/>
      <c r="W536" s="1919"/>
      <c r="X536" s="1919"/>
      <c r="Y536" s="1919"/>
      <c r="Z536" s="1919"/>
    </row>
    <row r="537">
      <c r="A537" s="1919"/>
      <c r="B537" s="1919"/>
      <c r="C537" s="1920"/>
      <c r="D537" s="1920"/>
      <c r="E537" s="1919"/>
      <c r="F537" s="1919"/>
      <c r="G537" s="1920"/>
      <c r="H537" s="1920"/>
      <c r="I537" s="1919"/>
      <c r="J537" s="1919"/>
      <c r="K537" s="1920"/>
      <c r="L537" s="1920"/>
      <c r="M537" s="1920"/>
      <c r="N537" s="1920"/>
      <c r="O537" s="1919"/>
      <c r="P537" s="1919"/>
      <c r="Q537" s="1919"/>
      <c r="R537" s="1919"/>
      <c r="S537" s="1919"/>
      <c r="T537" s="1919"/>
      <c r="U537" s="1919"/>
      <c r="V537" s="1919"/>
      <c r="W537" s="1919"/>
      <c r="X537" s="1919"/>
      <c r="Y537" s="1919"/>
      <c r="Z537" s="1919"/>
    </row>
    <row r="538">
      <c r="A538" s="1919"/>
      <c r="B538" s="1919"/>
      <c r="C538" s="1920"/>
      <c r="D538" s="1920"/>
      <c r="E538" s="1919"/>
      <c r="F538" s="1919"/>
      <c r="G538" s="1920"/>
      <c r="H538" s="1920"/>
      <c r="I538" s="1919"/>
      <c r="J538" s="1919"/>
      <c r="K538" s="1920"/>
      <c r="L538" s="1920"/>
      <c r="M538" s="1920"/>
      <c r="N538" s="1920"/>
      <c r="O538" s="1919"/>
      <c r="P538" s="1919"/>
      <c r="Q538" s="1919"/>
      <c r="R538" s="1919"/>
      <c r="S538" s="1919"/>
      <c r="T538" s="1919"/>
      <c r="U538" s="1919"/>
      <c r="V538" s="1919"/>
      <c r="W538" s="1919"/>
      <c r="X538" s="1919"/>
      <c r="Y538" s="1919"/>
      <c r="Z538" s="1919"/>
    </row>
    <row r="539">
      <c r="A539" s="1919"/>
      <c r="B539" s="1919"/>
      <c r="C539" s="1920"/>
      <c r="D539" s="1920"/>
      <c r="E539" s="1919"/>
      <c r="F539" s="1919"/>
      <c r="G539" s="1920"/>
      <c r="H539" s="1920"/>
      <c r="I539" s="1919"/>
      <c r="J539" s="1919"/>
      <c r="K539" s="1920"/>
      <c r="L539" s="1920"/>
      <c r="M539" s="1920"/>
      <c r="N539" s="1920"/>
      <c r="O539" s="1919"/>
      <c r="P539" s="1919"/>
      <c r="Q539" s="1919"/>
      <c r="R539" s="1919"/>
      <c r="S539" s="1919"/>
      <c r="T539" s="1919"/>
      <c r="U539" s="1919"/>
      <c r="V539" s="1919"/>
      <c r="W539" s="1919"/>
      <c r="X539" s="1919"/>
      <c r="Y539" s="1919"/>
      <c r="Z539" s="1919"/>
    </row>
    <row r="540">
      <c r="A540" s="1919"/>
      <c r="B540" s="1919"/>
      <c r="C540" s="1920"/>
      <c r="D540" s="1920"/>
      <c r="E540" s="1919"/>
      <c r="F540" s="1919"/>
      <c r="G540" s="1920"/>
      <c r="H540" s="1920"/>
      <c r="I540" s="1919"/>
      <c r="J540" s="1919"/>
      <c r="K540" s="1920"/>
      <c r="L540" s="1920"/>
      <c r="M540" s="1920"/>
      <c r="N540" s="1920"/>
      <c r="O540" s="1919"/>
      <c r="P540" s="1919"/>
      <c r="Q540" s="1919"/>
      <c r="R540" s="1919"/>
      <c r="S540" s="1919"/>
      <c r="T540" s="1919"/>
      <c r="U540" s="1919"/>
      <c r="V540" s="1919"/>
      <c r="W540" s="1919"/>
      <c r="X540" s="1919"/>
      <c r="Y540" s="1919"/>
      <c r="Z540" s="1919"/>
    </row>
    <row r="541">
      <c r="A541" s="1919"/>
      <c r="B541" s="1919"/>
      <c r="C541" s="1920"/>
      <c r="D541" s="1920"/>
      <c r="E541" s="1919"/>
      <c r="F541" s="1919"/>
      <c r="G541" s="1920"/>
      <c r="H541" s="1920"/>
      <c r="I541" s="1919"/>
      <c r="J541" s="1919"/>
      <c r="K541" s="1920"/>
      <c r="L541" s="1920"/>
      <c r="M541" s="1920"/>
      <c r="N541" s="1920"/>
      <c r="O541" s="1919"/>
      <c r="P541" s="1919"/>
      <c r="Q541" s="1919"/>
      <c r="R541" s="1919"/>
      <c r="S541" s="1919"/>
      <c r="T541" s="1919"/>
      <c r="U541" s="1919"/>
      <c r="V541" s="1919"/>
      <c r="W541" s="1919"/>
      <c r="X541" s="1919"/>
      <c r="Y541" s="1919"/>
      <c r="Z541" s="1919"/>
    </row>
    <row r="542">
      <c r="A542" s="1919"/>
      <c r="B542" s="1919"/>
      <c r="C542" s="1920"/>
      <c r="D542" s="1920"/>
      <c r="E542" s="1919"/>
      <c r="F542" s="1919"/>
      <c r="G542" s="1920"/>
      <c r="H542" s="1920"/>
      <c r="I542" s="1919"/>
      <c r="J542" s="1919"/>
      <c r="K542" s="1920"/>
      <c r="L542" s="1920"/>
      <c r="M542" s="1920"/>
      <c r="N542" s="1920"/>
      <c r="O542" s="1919"/>
      <c r="P542" s="1919"/>
      <c r="Q542" s="1919"/>
      <c r="R542" s="1919"/>
      <c r="S542" s="1919"/>
      <c r="T542" s="1919"/>
      <c r="U542" s="1919"/>
      <c r="V542" s="1919"/>
      <c r="W542" s="1919"/>
      <c r="X542" s="1919"/>
      <c r="Y542" s="1919"/>
      <c r="Z542" s="1919"/>
    </row>
    <row r="543">
      <c r="A543" s="1919"/>
      <c r="B543" s="1919"/>
      <c r="C543" s="1920"/>
      <c r="D543" s="1920"/>
      <c r="E543" s="1919"/>
      <c r="F543" s="1919"/>
      <c r="G543" s="1920"/>
      <c r="H543" s="1920"/>
      <c r="I543" s="1919"/>
      <c r="J543" s="1919"/>
      <c r="K543" s="1920"/>
      <c r="L543" s="1920"/>
      <c r="M543" s="1920"/>
      <c r="N543" s="1920"/>
      <c r="O543" s="1919"/>
      <c r="P543" s="1919"/>
      <c r="Q543" s="1919"/>
      <c r="R543" s="1919"/>
      <c r="S543" s="1919"/>
      <c r="T543" s="1919"/>
      <c r="U543" s="1919"/>
      <c r="V543" s="1919"/>
      <c r="W543" s="1919"/>
      <c r="X543" s="1919"/>
      <c r="Y543" s="1919"/>
      <c r="Z543" s="1919"/>
    </row>
    <row r="544">
      <c r="A544" s="1919"/>
      <c r="B544" s="1919"/>
      <c r="C544" s="1920"/>
      <c r="D544" s="1920"/>
      <c r="E544" s="1919"/>
      <c r="F544" s="1919"/>
      <c r="G544" s="1920"/>
      <c r="H544" s="1920"/>
      <c r="I544" s="1919"/>
      <c r="J544" s="1919"/>
      <c r="K544" s="1920"/>
      <c r="L544" s="1920"/>
      <c r="M544" s="1920"/>
      <c r="N544" s="1920"/>
      <c r="O544" s="1919"/>
      <c r="P544" s="1919"/>
      <c r="Q544" s="1919"/>
      <c r="R544" s="1919"/>
      <c r="S544" s="1919"/>
      <c r="T544" s="1919"/>
      <c r="U544" s="1919"/>
      <c r="V544" s="1919"/>
      <c r="W544" s="1919"/>
      <c r="X544" s="1919"/>
      <c r="Y544" s="1919"/>
      <c r="Z544" s="1919"/>
    </row>
    <row r="545">
      <c r="A545" s="1919"/>
      <c r="B545" s="1919"/>
      <c r="C545" s="1920"/>
      <c r="D545" s="1920"/>
      <c r="E545" s="1919"/>
      <c r="F545" s="1919"/>
      <c r="G545" s="1920"/>
      <c r="H545" s="1920"/>
      <c r="I545" s="1919"/>
      <c r="J545" s="1919"/>
      <c r="K545" s="1920"/>
      <c r="L545" s="1920"/>
      <c r="M545" s="1920"/>
      <c r="N545" s="1920"/>
      <c r="O545" s="1919"/>
      <c r="P545" s="1919"/>
      <c r="Q545" s="1919"/>
      <c r="R545" s="1919"/>
      <c r="S545" s="1919"/>
      <c r="T545" s="1919"/>
      <c r="U545" s="1919"/>
      <c r="V545" s="1919"/>
      <c r="W545" s="1919"/>
      <c r="X545" s="1919"/>
      <c r="Y545" s="1919"/>
      <c r="Z545" s="1919"/>
    </row>
    <row r="546">
      <c r="A546" s="1919"/>
      <c r="B546" s="1919"/>
      <c r="C546" s="1920"/>
      <c r="D546" s="1920"/>
      <c r="E546" s="1919"/>
      <c r="F546" s="1919"/>
      <c r="G546" s="1920"/>
      <c r="H546" s="1920"/>
      <c r="I546" s="1919"/>
      <c r="J546" s="1919"/>
      <c r="K546" s="1920"/>
      <c r="L546" s="1920"/>
      <c r="M546" s="1920"/>
      <c r="N546" s="1920"/>
      <c r="O546" s="1919"/>
      <c r="P546" s="1919"/>
      <c r="Q546" s="1919"/>
      <c r="R546" s="1919"/>
      <c r="S546" s="1919"/>
      <c r="T546" s="1919"/>
      <c r="U546" s="1919"/>
      <c r="V546" s="1919"/>
      <c r="W546" s="1919"/>
      <c r="X546" s="1919"/>
      <c r="Y546" s="1919"/>
      <c r="Z546" s="1919"/>
    </row>
    <row r="547">
      <c r="A547" s="1919"/>
      <c r="B547" s="1919"/>
      <c r="C547" s="1920"/>
      <c r="D547" s="1920"/>
      <c r="E547" s="1919"/>
      <c r="F547" s="1919"/>
      <c r="G547" s="1920"/>
      <c r="H547" s="1920"/>
      <c r="I547" s="1919"/>
      <c r="J547" s="1919"/>
      <c r="K547" s="1920"/>
      <c r="L547" s="1920"/>
      <c r="M547" s="1920"/>
      <c r="N547" s="1920"/>
      <c r="O547" s="1919"/>
      <c r="P547" s="1919"/>
      <c r="Q547" s="1919"/>
      <c r="R547" s="1919"/>
      <c r="S547" s="1919"/>
      <c r="T547" s="1919"/>
      <c r="U547" s="1919"/>
      <c r="V547" s="1919"/>
      <c r="W547" s="1919"/>
      <c r="X547" s="1919"/>
      <c r="Y547" s="1919"/>
      <c r="Z547" s="1919"/>
    </row>
    <row r="548">
      <c r="A548" s="1919"/>
      <c r="B548" s="1919"/>
      <c r="C548" s="1920"/>
      <c r="D548" s="1920"/>
      <c r="E548" s="1919"/>
      <c r="F548" s="1919"/>
      <c r="G548" s="1920"/>
      <c r="H548" s="1920"/>
      <c r="I548" s="1919"/>
      <c r="J548" s="1919"/>
      <c r="K548" s="1920"/>
      <c r="L548" s="1920"/>
      <c r="M548" s="1920"/>
      <c r="N548" s="1920"/>
      <c r="O548" s="1919"/>
      <c r="P548" s="1919"/>
      <c r="Q548" s="1919"/>
      <c r="R548" s="1919"/>
      <c r="S548" s="1919"/>
      <c r="T548" s="1919"/>
      <c r="U548" s="1919"/>
      <c r="V548" s="1919"/>
      <c r="W548" s="1919"/>
      <c r="X548" s="1919"/>
      <c r="Y548" s="1919"/>
      <c r="Z548" s="1919"/>
    </row>
    <row r="549">
      <c r="A549" s="1919"/>
      <c r="B549" s="1919"/>
      <c r="C549" s="1920"/>
      <c r="D549" s="1920"/>
      <c r="E549" s="1919"/>
      <c r="F549" s="1919"/>
      <c r="G549" s="1920"/>
      <c r="H549" s="1920"/>
      <c r="I549" s="1919"/>
      <c r="J549" s="1919"/>
      <c r="K549" s="1920"/>
      <c r="L549" s="1920"/>
      <c r="M549" s="1920"/>
      <c r="N549" s="1920"/>
      <c r="O549" s="1919"/>
      <c r="P549" s="1919"/>
      <c r="Q549" s="1919"/>
      <c r="R549" s="1919"/>
      <c r="S549" s="1919"/>
      <c r="T549" s="1919"/>
      <c r="U549" s="1919"/>
      <c r="V549" s="1919"/>
      <c r="W549" s="1919"/>
      <c r="X549" s="1919"/>
      <c r="Y549" s="1919"/>
      <c r="Z549" s="1919"/>
    </row>
    <row r="550">
      <c r="A550" s="1919"/>
      <c r="B550" s="1919"/>
      <c r="C550" s="1920"/>
      <c r="D550" s="1920"/>
      <c r="E550" s="1919"/>
      <c r="F550" s="1919"/>
      <c r="G550" s="1920"/>
      <c r="H550" s="1920"/>
      <c r="I550" s="1919"/>
      <c r="J550" s="1919"/>
      <c r="K550" s="1920"/>
      <c r="L550" s="1920"/>
      <c r="M550" s="1920"/>
      <c r="N550" s="1920"/>
      <c r="O550" s="1919"/>
      <c r="P550" s="1919"/>
      <c r="Q550" s="1919"/>
      <c r="R550" s="1919"/>
      <c r="S550" s="1919"/>
      <c r="T550" s="1919"/>
      <c r="U550" s="1919"/>
      <c r="V550" s="1919"/>
      <c r="W550" s="1919"/>
      <c r="X550" s="1919"/>
      <c r="Y550" s="1919"/>
      <c r="Z550" s="1919"/>
    </row>
    <row r="551">
      <c r="A551" s="1919"/>
      <c r="B551" s="1919"/>
      <c r="C551" s="1920"/>
      <c r="D551" s="1920"/>
      <c r="E551" s="1919"/>
      <c r="F551" s="1919"/>
      <c r="G551" s="1920"/>
      <c r="H551" s="1920"/>
      <c r="I551" s="1919"/>
      <c r="J551" s="1919"/>
      <c r="K551" s="1920"/>
      <c r="L551" s="1920"/>
      <c r="M551" s="1920"/>
      <c r="N551" s="1920"/>
      <c r="O551" s="1919"/>
      <c r="P551" s="1919"/>
      <c r="Q551" s="1919"/>
      <c r="R551" s="1919"/>
      <c r="S551" s="1919"/>
      <c r="T551" s="1919"/>
      <c r="U551" s="1919"/>
      <c r="V551" s="1919"/>
      <c r="W551" s="1919"/>
      <c r="X551" s="1919"/>
      <c r="Y551" s="1919"/>
      <c r="Z551" s="1919"/>
    </row>
    <row r="552">
      <c r="A552" s="1919"/>
      <c r="B552" s="1919"/>
      <c r="C552" s="1920"/>
      <c r="D552" s="1920"/>
      <c r="E552" s="1919"/>
      <c r="F552" s="1919"/>
      <c r="G552" s="1920"/>
      <c r="H552" s="1920"/>
      <c r="I552" s="1919"/>
      <c r="J552" s="1919"/>
      <c r="K552" s="1920"/>
      <c r="L552" s="1920"/>
      <c r="M552" s="1920"/>
      <c r="N552" s="1920"/>
      <c r="O552" s="1919"/>
      <c r="P552" s="1919"/>
      <c r="Q552" s="1919"/>
      <c r="R552" s="1919"/>
      <c r="S552" s="1919"/>
      <c r="T552" s="1919"/>
      <c r="U552" s="1919"/>
      <c r="V552" s="1919"/>
      <c r="W552" s="1919"/>
      <c r="X552" s="1919"/>
      <c r="Y552" s="1919"/>
      <c r="Z552" s="1919"/>
    </row>
    <row r="553">
      <c r="A553" s="1919"/>
      <c r="B553" s="1919"/>
      <c r="C553" s="1920"/>
      <c r="D553" s="1920"/>
      <c r="E553" s="1919"/>
      <c r="F553" s="1919"/>
      <c r="G553" s="1920"/>
      <c r="H553" s="1920"/>
      <c r="I553" s="1919"/>
      <c r="J553" s="1919"/>
      <c r="K553" s="1920"/>
      <c r="L553" s="1920"/>
      <c r="M553" s="1920"/>
      <c r="N553" s="1920"/>
      <c r="O553" s="1919"/>
      <c r="P553" s="1919"/>
      <c r="Q553" s="1919"/>
      <c r="R553" s="1919"/>
      <c r="S553" s="1919"/>
      <c r="T553" s="1919"/>
      <c r="U553" s="1919"/>
      <c r="V553" s="1919"/>
      <c r="W553" s="1919"/>
      <c r="X553" s="1919"/>
      <c r="Y553" s="1919"/>
      <c r="Z553" s="1919"/>
    </row>
    <row r="554">
      <c r="A554" s="1919"/>
      <c r="B554" s="1919"/>
      <c r="C554" s="1920"/>
      <c r="D554" s="1920"/>
      <c r="E554" s="1919"/>
      <c r="F554" s="1919"/>
      <c r="G554" s="1920"/>
      <c r="H554" s="1920"/>
      <c r="I554" s="1919"/>
      <c r="J554" s="1919"/>
      <c r="K554" s="1920"/>
      <c r="L554" s="1920"/>
      <c r="M554" s="1920"/>
      <c r="N554" s="1920"/>
      <c r="O554" s="1919"/>
      <c r="P554" s="1919"/>
      <c r="Q554" s="1919"/>
      <c r="R554" s="1919"/>
      <c r="S554" s="1919"/>
      <c r="T554" s="1919"/>
      <c r="U554" s="1919"/>
      <c r="V554" s="1919"/>
      <c r="W554" s="1919"/>
      <c r="X554" s="1919"/>
      <c r="Y554" s="1919"/>
      <c r="Z554" s="1919"/>
    </row>
    <row r="555">
      <c r="A555" s="1919"/>
      <c r="B555" s="1919"/>
      <c r="C555" s="1920"/>
      <c r="D555" s="1920"/>
      <c r="E555" s="1919"/>
      <c r="F555" s="1919"/>
      <c r="G555" s="1920"/>
      <c r="H555" s="1920"/>
      <c r="I555" s="1919"/>
      <c r="J555" s="1919"/>
      <c r="K555" s="1920"/>
      <c r="L555" s="1920"/>
      <c r="M555" s="1920"/>
      <c r="N555" s="1920"/>
      <c r="O555" s="1919"/>
      <c r="P555" s="1919"/>
      <c r="Q555" s="1919"/>
      <c r="R555" s="1919"/>
      <c r="S555" s="1919"/>
      <c r="T555" s="1919"/>
      <c r="U555" s="1919"/>
      <c r="V555" s="1919"/>
      <c r="W555" s="1919"/>
      <c r="X555" s="1919"/>
      <c r="Y555" s="1919"/>
      <c r="Z555" s="1919"/>
    </row>
    <row r="556">
      <c r="A556" s="1919"/>
      <c r="B556" s="1919"/>
      <c r="C556" s="1920"/>
      <c r="D556" s="1920"/>
      <c r="E556" s="1919"/>
      <c r="F556" s="1919"/>
      <c r="G556" s="1920"/>
      <c r="H556" s="1920"/>
      <c r="I556" s="1919"/>
      <c r="J556" s="1919"/>
      <c r="K556" s="1920"/>
      <c r="L556" s="1920"/>
      <c r="M556" s="1920"/>
      <c r="N556" s="1920"/>
      <c r="O556" s="1919"/>
      <c r="P556" s="1919"/>
      <c r="Q556" s="1919"/>
      <c r="R556" s="1919"/>
      <c r="S556" s="1919"/>
      <c r="T556" s="1919"/>
      <c r="U556" s="1919"/>
      <c r="V556" s="1919"/>
      <c r="W556" s="1919"/>
      <c r="X556" s="1919"/>
      <c r="Y556" s="1919"/>
      <c r="Z556" s="1919"/>
    </row>
    <row r="557">
      <c r="A557" s="1919"/>
      <c r="B557" s="1919"/>
      <c r="C557" s="1920"/>
      <c r="D557" s="1920"/>
      <c r="E557" s="1919"/>
      <c r="F557" s="1919"/>
      <c r="G557" s="1920"/>
      <c r="H557" s="1920"/>
      <c r="I557" s="1919"/>
      <c r="J557" s="1919"/>
      <c r="K557" s="1920"/>
      <c r="L557" s="1920"/>
      <c r="M557" s="1920"/>
      <c r="N557" s="1920"/>
      <c r="O557" s="1919"/>
      <c r="P557" s="1919"/>
      <c r="Q557" s="1919"/>
      <c r="R557" s="1919"/>
      <c r="S557" s="1919"/>
      <c r="T557" s="1919"/>
      <c r="U557" s="1919"/>
      <c r="V557" s="1919"/>
      <c r="W557" s="1919"/>
      <c r="X557" s="1919"/>
      <c r="Y557" s="1919"/>
      <c r="Z557" s="1919"/>
    </row>
    <row r="558">
      <c r="A558" s="1919"/>
      <c r="B558" s="1919"/>
      <c r="C558" s="1920"/>
      <c r="D558" s="1920"/>
      <c r="E558" s="1919"/>
      <c r="F558" s="1919"/>
      <c r="G558" s="1920"/>
      <c r="H558" s="1920"/>
      <c r="I558" s="1919"/>
      <c r="J558" s="1919"/>
      <c r="K558" s="1920"/>
      <c r="L558" s="1920"/>
      <c r="M558" s="1920"/>
      <c r="N558" s="1920"/>
      <c r="O558" s="1919"/>
      <c r="P558" s="1919"/>
      <c r="Q558" s="1919"/>
      <c r="R558" s="1919"/>
      <c r="S558" s="1919"/>
      <c r="T558" s="1919"/>
      <c r="U558" s="1919"/>
      <c r="V558" s="1919"/>
      <c r="W558" s="1919"/>
      <c r="X558" s="1919"/>
      <c r="Y558" s="1919"/>
      <c r="Z558" s="1919"/>
    </row>
    <row r="559">
      <c r="A559" s="1919"/>
      <c r="B559" s="1919"/>
      <c r="C559" s="1920"/>
      <c r="D559" s="1920"/>
      <c r="E559" s="1919"/>
      <c r="F559" s="1919"/>
      <c r="G559" s="1920"/>
      <c r="H559" s="1920"/>
      <c r="I559" s="1919"/>
      <c r="J559" s="1919"/>
      <c r="K559" s="1920"/>
      <c r="L559" s="1920"/>
      <c r="M559" s="1920"/>
      <c r="N559" s="1920"/>
      <c r="O559" s="1919"/>
      <c r="P559" s="1919"/>
      <c r="Q559" s="1919"/>
      <c r="R559" s="1919"/>
      <c r="S559" s="1919"/>
      <c r="T559" s="1919"/>
      <c r="U559" s="1919"/>
      <c r="V559" s="1919"/>
      <c r="W559" s="1919"/>
      <c r="X559" s="1919"/>
      <c r="Y559" s="1919"/>
      <c r="Z559" s="1919"/>
    </row>
    <row r="560">
      <c r="A560" s="1919"/>
      <c r="B560" s="1919"/>
      <c r="C560" s="1920"/>
      <c r="D560" s="1920"/>
      <c r="E560" s="1919"/>
      <c r="F560" s="1919"/>
      <c r="G560" s="1920"/>
      <c r="H560" s="1920"/>
      <c r="I560" s="1919"/>
      <c r="J560" s="1919"/>
      <c r="K560" s="1920"/>
      <c r="L560" s="1920"/>
      <c r="M560" s="1920"/>
      <c r="N560" s="1920"/>
      <c r="O560" s="1919"/>
      <c r="P560" s="1919"/>
      <c r="Q560" s="1919"/>
      <c r="R560" s="1919"/>
      <c r="S560" s="1919"/>
      <c r="T560" s="1919"/>
      <c r="U560" s="1919"/>
      <c r="V560" s="1919"/>
      <c r="W560" s="1919"/>
      <c r="X560" s="1919"/>
      <c r="Y560" s="1919"/>
      <c r="Z560" s="1919"/>
    </row>
    <row r="561">
      <c r="A561" s="1919"/>
      <c r="B561" s="1919"/>
      <c r="C561" s="1920"/>
      <c r="D561" s="1920"/>
      <c r="E561" s="1919"/>
      <c r="F561" s="1919"/>
      <c r="G561" s="1920"/>
      <c r="H561" s="1920"/>
      <c r="I561" s="1919"/>
      <c r="J561" s="1919"/>
      <c r="K561" s="1920"/>
      <c r="L561" s="1920"/>
      <c r="M561" s="1920"/>
      <c r="N561" s="1920"/>
      <c r="O561" s="1919"/>
      <c r="P561" s="1919"/>
      <c r="Q561" s="1919"/>
      <c r="R561" s="1919"/>
      <c r="S561" s="1919"/>
      <c r="T561" s="1919"/>
      <c r="U561" s="1919"/>
      <c r="V561" s="1919"/>
      <c r="W561" s="1919"/>
      <c r="X561" s="1919"/>
      <c r="Y561" s="1919"/>
      <c r="Z561" s="1919"/>
    </row>
    <row r="562">
      <c r="A562" s="1919"/>
      <c r="B562" s="1919"/>
      <c r="C562" s="1920"/>
      <c r="D562" s="1920"/>
      <c r="E562" s="1919"/>
      <c r="F562" s="1919"/>
      <c r="G562" s="1920"/>
      <c r="H562" s="1920"/>
      <c r="I562" s="1919"/>
      <c r="J562" s="1919"/>
      <c r="K562" s="1920"/>
      <c r="L562" s="1920"/>
      <c r="M562" s="1920"/>
      <c r="N562" s="1920"/>
      <c r="O562" s="1919"/>
      <c r="P562" s="1919"/>
      <c r="Q562" s="1919"/>
      <c r="R562" s="1919"/>
      <c r="S562" s="1919"/>
      <c r="T562" s="1919"/>
      <c r="U562" s="1919"/>
      <c r="V562" s="1919"/>
      <c r="W562" s="1919"/>
      <c r="X562" s="1919"/>
      <c r="Y562" s="1919"/>
      <c r="Z562" s="1919"/>
    </row>
    <row r="563">
      <c r="A563" s="1919"/>
      <c r="B563" s="1919"/>
      <c r="C563" s="1920"/>
      <c r="D563" s="1920"/>
      <c r="E563" s="1919"/>
      <c r="F563" s="1919"/>
      <c r="G563" s="1920"/>
      <c r="H563" s="1920"/>
      <c r="I563" s="1919"/>
      <c r="J563" s="1919"/>
      <c r="K563" s="1920"/>
      <c r="L563" s="1920"/>
      <c r="M563" s="1920"/>
      <c r="N563" s="1920"/>
      <c r="O563" s="1919"/>
      <c r="P563" s="1919"/>
      <c r="Q563" s="1919"/>
      <c r="R563" s="1919"/>
      <c r="S563" s="1919"/>
      <c r="T563" s="1919"/>
      <c r="U563" s="1919"/>
      <c r="V563" s="1919"/>
      <c r="W563" s="1919"/>
      <c r="X563" s="1919"/>
      <c r="Y563" s="1919"/>
      <c r="Z563" s="1919"/>
    </row>
    <row r="564">
      <c r="A564" s="1919"/>
      <c r="B564" s="1919"/>
      <c r="C564" s="1920"/>
      <c r="D564" s="1920"/>
      <c r="E564" s="1919"/>
      <c r="F564" s="1919"/>
      <c r="G564" s="1920"/>
      <c r="H564" s="1920"/>
      <c r="I564" s="1919"/>
      <c r="J564" s="1919"/>
      <c r="K564" s="1920"/>
      <c r="L564" s="1920"/>
      <c r="M564" s="1920"/>
      <c r="N564" s="1920"/>
      <c r="O564" s="1919"/>
      <c r="P564" s="1919"/>
      <c r="Q564" s="1919"/>
      <c r="R564" s="1919"/>
      <c r="S564" s="1919"/>
      <c r="T564" s="1919"/>
      <c r="U564" s="1919"/>
      <c r="V564" s="1919"/>
      <c r="W564" s="1919"/>
      <c r="X564" s="1919"/>
      <c r="Y564" s="1919"/>
      <c r="Z564" s="1919"/>
    </row>
    <row r="565">
      <c r="A565" s="1919"/>
      <c r="B565" s="1919"/>
      <c r="C565" s="1920"/>
      <c r="D565" s="1920"/>
      <c r="E565" s="1919"/>
      <c r="F565" s="1919"/>
      <c r="G565" s="1920"/>
      <c r="H565" s="1920"/>
      <c r="I565" s="1919"/>
      <c r="J565" s="1919"/>
      <c r="K565" s="1920"/>
      <c r="L565" s="1920"/>
      <c r="M565" s="1920"/>
      <c r="N565" s="1920"/>
      <c r="O565" s="1919"/>
      <c r="P565" s="1919"/>
      <c r="Q565" s="1919"/>
      <c r="R565" s="1919"/>
      <c r="S565" s="1919"/>
      <c r="T565" s="1919"/>
      <c r="U565" s="1919"/>
      <c r="V565" s="1919"/>
      <c r="W565" s="1919"/>
      <c r="X565" s="1919"/>
      <c r="Y565" s="1919"/>
      <c r="Z565" s="1919"/>
    </row>
    <row r="566">
      <c r="A566" s="1919"/>
      <c r="B566" s="1919"/>
      <c r="C566" s="1920"/>
      <c r="D566" s="1920"/>
      <c r="E566" s="1919"/>
      <c r="F566" s="1919"/>
      <c r="G566" s="1920"/>
      <c r="H566" s="1920"/>
      <c r="I566" s="1919"/>
      <c r="J566" s="1919"/>
      <c r="K566" s="1920"/>
      <c r="L566" s="1920"/>
      <c r="M566" s="1920"/>
      <c r="N566" s="1920"/>
      <c r="O566" s="1919"/>
      <c r="P566" s="1919"/>
      <c r="Q566" s="1919"/>
      <c r="R566" s="1919"/>
      <c r="S566" s="1919"/>
      <c r="T566" s="1919"/>
      <c r="U566" s="1919"/>
      <c r="V566" s="1919"/>
      <c r="W566" s="1919"/>
      <c r="X566" s="1919"/>
      <c r="Y566" s="1919"/>
      <c r="Z566" s="1919"/>
    </row>
    <row r="567">
      <c r="A567" s="1919"/>
      <c r="B567" s="1919"/>
      <c r="C567" s="1920"/>
      <c r="D567" s="1920"/>
      <c r="E567" s="1919"/>
      <c r="F567" s="1919"/>
      <c r="G567" s="1920"/>
      <c r="H567" s="1920"/>
      <c r="I567" s="1919"/>
      <c r="J567" s="1919"/>
      <c r="K567" s="1920"/>
      <c r="L567" s="1920"/>
      <c r="M567" s="1920"/>
      <c r="N567" s="1920"/>
      <c r="O567" s="1919"/>
      <c r="P567" s="1919"/>
      <c r="Q567" s="1919"/>
      <c r="R567" s="1919"/>
      <c r="S567" s="1919"/>
      <c r="T567" s="1919"/>
      <c r="U567" s="1919"/>
      <c r="V567" s="1919"/>
      <c r="W567" s="1919"/>
      <c r="X567" s="1919"/>
      <c r="Y567" s="1919"/>
      <c r="Z567" s="1919"/>
    </row>
    <row r="568">
      <c r="A568" s="1919"/>
      <c r="B568" s="1919"/>
      <c r="C568" s="1920"/>
      <c r="D568" s="1920"/>
      <c r="E568" s="1919"/>
      <c r="F568" s="1919"/>
      <c r="G568" s="1920"/>
      <c r="H568" s="1920"/>
      <c r="I568" s="1919"/>
      <c r="J568" s="1919"/>
      <c r="K568" s="1920"/>
      <c r="L568" s="1920"/>
      <c r="M568" s="1920"/>
      <c r="N568" s="1920"/>
      <c r="O568" s="1919"/>
      <c r="P568" s="1919"/>
      <c r="Q568" s="1919"/>
      <c r="R568" s="1919"/>
      <c r="S568" s="1919"/>
      <c r="T568" s="1919"/>
      <c r="U568" s="1919"/>
      <c r="V568" s="1919"/>
      <c r="W568" s="1919"/>
      <c r="X568" s="1919"/>
      <c r="Y568" s="1919"/>
      <c r="Z568" s="1919"/>
    </row>
    <row r="569">
      <c r="A569" s="1919"/>
      <c r="B569" s="1919"/>
      <c r="C569" s="1920"/>
      <c r="D569" s="1920"/>
      <c r="E569" s="1919"/>
      <c r="F569" s="1919"/>
      <c r="G569" s="1920"/>
      <c r="H569" s="1920"/>
      <c r="I569" s="1919"/>
      <c r="J569" s="1919"/>
      <c r="K569" s="1920"/>
      <c r="L569" s="1920"/>
      <c r="M569" s="1920"/>
      <c r="N569" s="1920"/>
      <c r="O569" s="1919"/>
      <c r="P569" s="1919"/>
      <c r="Q569" s="1919"/>
      <c r="R569" s="1919"/>
      <c r="S569" s="1919"/>
      <c r="T569" s="1919"/>
      <c r="U569" s="1919"/>
      <c r="V569" s="1919"/>
      <c r="W569" s="1919"/>
      <c r="X569" s="1919"/>
      <c r="Y569" s="1919"/>
      <c r="Z569" s="1919"/>
    </row>
    <row r="570">
      <c r="A570" s="1919"/>
      <c r="B570" s="1919"/>
      <c r="C570" s="1920"/>
      <c r="D570" s="1920"/>
      <c r="E570" s="1919"/>
      <c r="F570" s="1919"/>
      <c r="G570" s="1920"/>
      <c r="H570" s="1920"/>
      <c r="I570" s="1919"/>
      <c r="J570" s="1919"/>
      <c r="K570" s="1920"/>
      <c r="L570" s="1920"/>
      <c r="M570" s="1920"/>
      <c r="N570" s="1920"/>
      <c r="O570" s="1919"/>
      <c r="P570" s="1919"/>
      <c r="Q570" s="1919"/>
      <c r="R570" s="1919"/>
      <c r="S570" s="1919"/>
      <c r="T570" s="1919"/>
      <c r="U570" s="1919"/>
      <c r="V570" s="1919"/>
      <c r="W570" s="1919"/>
      <c r="X570" s="1919"/>
      <c r="Y570" s="1919"/>
      <c r="Z570" s="1919"/>
    </row>
    <row r="571">
      <c r="A571" s="1919"/>
      <c r="B571" s="1919"/>
      <c r="C571" s="1920"/>
      <c r="D571" s="1920"/>
      <c r="E571" s="1919"/>
      <c r="F571" s="1919"/>
      <c r="G571" s="1920"/>
      <c r="H571" s="1920"/>
      <c r="I571" s="1919"/>
      <c r="J571" s="1919"/>
      <c r="K571" s="1920"/>
      <c r="L571" s="1920"/>
      <c r="M571" s="1920"/>
      <c r="N571" s="1920"/>
      <c r="O571" s="1919"/>
      <c r="P571" s="1919"/>
      <c r="Q571" s="1919"/>
      <c r="R571" s="1919"/>
      <c r="S571" s="1919"/>
      <c r="T571" s="1919"/>
      <c r="U571" s="1919"/>
      <c r="V571" s="1919"/>
      <c r="W571" s="1919"/>
      <c r="X571" s="1919"/>
      <c r="Y571" s="1919"/>
      <c r="Z571" s="1919"/>
    </row>
    <row r="572">
      <c r="A572" s="1919"/>
      <c r="B572" s="1919"/>
      <c r="C572" s="1920"/>
      <c r="D572" s="1920"/>
      <c r="E572" s="1919"/>
      <c r="F572" s="1919"/>
      <c r="G572" s="1920"/>
      <c r="H572" s="1920"/>
      <c r="I572" s="1919"/>
      <c r="J572" s="1919"/>
      <c r="K572" s="1920"/>
      <c r="L572" s="1920"/>
      <c r="M572" s="1920"/>
      <c r="N572" s="1920"/>
      <c r="O572" s="1919"/>
      <c r="P572" s="1919"/>
      <c r="Q572" s="1919"/>
      <c r="R572" s="1919"/>
      <c r="S572" s="1919"/>
      <c r="T572" s="1919"/>
      <c r="U572" s="1919"/>
      <c r="V572" s="1919"/>
      <c r="W572" s="1919"/>
      <c r="X572" s="1919"/>
      <c r="Y572" s="1919"/>
      <c r="Z572" s="1919"/>
    </row>
    <row r="573">
      <c r="A573" s="1919"/>
      <c r="B573" s="1919"/>
      <c r="C573" s="1920"/>
      <c r="D573" s="1920"/>
      <c r="E573" s="1919"/>
      <c r="F573" s="1919"/>
      <c r="G573" s="1920"/>
      <c r="H573" s="1920"/>
      <c r="I573" s="1919"/>
      <c r="J573" s="1919"/>
      <c r="K573" s="1920"/>
      <c r="L573" s="1920"/>
      <c r="M573" s="1920"/>
      <c r="N573" s="1920"/>
      <c r="O573" s="1919"/>
      <c r="P573" s="1919"/>
      <c r="Q573" s="1919"/>
      <c r="R573" s="1919"/>
      <c r="S573" s="1919"/>
      <c r="T573" s="1919"/>
      <c r="U573" s="1919"/>
      <c r="V573" s="1919"/>
      <c r="W573" s="1919"/>
      <c r="X573" s="1919"/>
      <c r="Y573" s="1919"/>
      <c r="Z573" s="1919"/>
    </row>
    <row r="574">
      <c r="A574" s="1919"/>
      <c r="B574" s="1919"/>
      <c r="C574" s="1920"/>
      <c r="D574" s="1920"/>
      <c r="E574" s="1919"/>
      <c r="F574" s="1919"/>
      <c r="G574" s="1920"/>
      <c r="H574" s="1920"/>
      <c r="I574" s="1919"/>
      <c r="J574" s="1919"/>
      <c r="K574" s="1920"/>
      <c r="L574" s="1920"/>
      <c r="M574" s="1920"/>
      <c r="N574" s="1920"/>
      <c r="O574" s="1919"/>
      <c r="P574" s="1919"/>
      <c r="Q574" s="1919"/>
      <c r="R574" s="1919"/>
      <c r="S574" s="1919"/>
      <c r="T574" s="1919"/>
      <c r="U574" s="1919"/>
      <c r="V574" s="1919"/>
      <c r="W574" s="1919"/>
      <c r="X574" s="1919"/>
      <c r="Y574" s="1919"/>
      <c r="Z574" s="1919"/>
    </row>
    <row r="575">
      <c r="A575" s="1919"/>
      <c r="B575" s="1919"/>
      <c r="C575" s="1920"/>
      <c r="D575" s="1920"/>
      <c r="E575" s="1919"/>
      <c r="F575" s="1919"/>
      <c r="G575" s="1920"/>
      <c r="H575" s="1920"/>
      <c r="I575" s="1919"/>
      <c r="J575" s="1919"/>
      <c r="K575" s="1920"/>
      <c r="L575" s="1920"/>
      <c r="M575" s="1920"/>
      <c r="N575" s="1920"/>
      <c r="O575" s="1919"/>
      <c r="P575" s="1919"/>
      <c r="Q575" s="1919"/>
      <c r="R575" s="1919"/>
      <c r="S575" s="1919"/>
      <c r="T575" s="1919"/>
      <c r="U575" s="1919"/>
      <c r="V575" s="1919"/>
      <c r="W575" s="1919"/>
      <c r="X575" s="1919"/>
      <c r="Y575" s="1919"/>
      <c r="Z575" s="1919"/>
    </row>
    <row r="576">
      <c r="A576" s="1919"/>
      <c r="B576" s="1919"/>
      <c r="C576" s="1920"/>
      <c r="D576" s="1920"/>
      <c r="E576" s="1919"/>
      <c r="F576" s="1919"/>
      <c r="G576" s="1920"/>
      <c r="H576" s="1920"/>
      <c r="I576" s="1919"/>
      <c r="J576" s="1919"/>
      <c r="K576" s="1920"/>
      <c r="L576" s="1920"/>
      <c r="M576" s="1920"/>
      <c r="N576" s="1920"/>
      <c r="O576" s="1919"/>
      <c r="P576" s="1919"/>
      <c r="Q576" s="1919"/>
      <c r="R576" s="1919"/>
      <c r="S576" s="1919"/>
      <c r="T576" s="1919"/>
      <c r="U576" s="1919"/>
      <c r="V576" s="1919"/>
      <c r="W576" s="1919"/>
      <c r="X576" s="1919"/>
      <c r="Y576" s="1919"/>
      <c r="Z576" s="1919"/>
    </row>
    <row r="577">
      <c r="A577" s="1919"/>
      <c r="B577" s="1919"/>
      <c r="C577" s="1920"/>
      <c r="D577" s="1920"/>
      <c r="E577" s="1919"/>
      <c r="F577" s="1919"/>
      <c r="G577" s="1920"/>
      <c r="H577" s="1920"/>
      <c r="I577" s="1919"/>
      <c r="J577" s="1919"/>
      <c r="K577" s="1920"/>
      <c r="L577" s="1920"/>
      <c r="M577" s="1920"/>
      <c r="N577" s="1920"/>
      <c r="O577" s="1919"/>
      <c r="P577" s="1919"/>
      <c r="Q577" s="1919"/>
      <c r="R577" s="1919"/>
      <c r="S577" s="1919"/>
      <c r="T577" s="1919"/>
      <c r="U577" s="1919"/>
      <c r="V577" s="1919"/>
      <c r="W577" s="1919"/>
      <c r="X577" s="1919"/>
      <c r="Y577" s="1919"/>
      <c r="Z577" s="1919"/>
    </row>
    <row r="578">
      <c r="A578" s="1919"/>
      <c r="B578" s="1919"/>
      <c r="C578" s="1920"/>
      <c r="D578" s="1920"/>
      <c r="E578" s="1919"/>
      <c r="F578" s="1919"/>
      <c r="G578" s="1920"/>
      <c r="H578" s="1920"/>
      <c r="I578" s="1919"/>
      <c r="J578" s="1919"/>
      <c r="K578" s="1920"/>
      <c r="L578" s="1920"/>
      <c r="M578" s="1920"/>
      <c r="N578" s="1920"/>
      <c r="O578" s="1919"/>
      <c r="P578" s="1919"/>
      <c r="Q578" s="1919"/>
      <c r="R578" s="1919"/>
      <c r="S578" s="1919"/>
      <c r="T578" s="1919"/>
      <c r="U578" s="1919"/>
      <c r="V578" s="1919"/>
      <c r="W578" s="1919"/>
      <c r="X578" s="1919"/>
      <c r="Y578" s="1919"/>
      <c r="Z578" s="1919"/>
    </row>
    <row r="579">
      <c r="A579" s="1919"/>
      <c r="B579" s="1919"/>
      <c r="C579" s="1920"/>
      <c r="D579" s="1920"/>
      <c r="E579" s="1919"/>
      <c r="F579" s="1919"/>
      <c r="G579" s="1920"/>
      <c r="H579" s="1920"/>
      <c r="I579" s="1919"/>
      <c r="J579" s="1919"/>
      <c r="K579" s="1920"/>
      <c r="L579" s="1920"/>
      <c r="M579" s="1920"/>
      <c r="N579" s="1920"/>
      <c r="O579" s="1919"/>
      <c r="P579" s="1919"/>
      <c r="Q579" s="1919"/>
      <c r="R579" s="1919"/>
      <c r="S579" s="1919"/>
      <c r="T579" s="1919"/>
      <c r="U579" s="1919"/>
      <c r="V579" s="1919"/>
      <c r="W579" s="1919"/>
      <c r="X579" s="1919"/>
      <c r="Y579" s="1919"/>
      <c r="Z579" s="1919"/>
    </row>
    <row r="580">
      <c r="A580" s="1919"/>
      <c r="B580" s="1919"/>
      <c r="C580" s="1920"/>
      <c r="D580" s="1920"/>
      <c r="E580" s="1919"/>
      <c r="F580" s="1919"/>
      <c r="G580" s="1920"/>
      <c r="H580" s="1920"/>
      <c r="I580" s="1919"/>
      <c r="J580" s="1919"/>
      <c r="K580" s="1920"/>
      <c r="L580" s="1920"/>
      <c r="M580" s="1920"/>
      <c r="N580" s="1920"/>
      <c r="O580" s="1919"/>
      <c r="P580" s="1919"/>
      <c r="Q580" s="1919"/>
      <c r="R580" s="1919"/>
      <c r="S580" s="1919"/>
      <c r="T580" s="1919"/>
      <c r="U580" s="1919"/>
      <c r="V580" s="1919"/>
      <c r="W580" s="1919"/>
      <c r="X580" s="1919"/>
      <c r="Y580" s="1919"/>
      <c r="Z580" s="1919"/>
    </row>
    <row r="581">
      <c r="A581" s="1919"/>
      <c r="B581" s="1919"/>
      <c r="C581" s="1920"/>
      <c r="D581" s="1920"/>
      <c r="E581" s="1919"/>
      <c r="F581" s="1919"/>
      <c r="G581" s="1920"/>
      <c r="H581" s="1920"/>
      <c r="I581" s="1919"/>
      <c r="J581" s="1919"/>
      <c r="K581" s="1920"/>
      <c r="L581" s="1920"/>
      <c r="M581" s="1920"/>
      <c r="N581" s="1920"/>
      <c r="O581" s="1919"/>
      <c r="P581" s="1919"/>
      <c r="Q581" s="1919"/>
      <c r="R581" s="1919"/>
      <c r="S581" s="1919"/>
      <c r="T581" s="1919"/>
      <c r="U581" s="1919"/>
      <c r="V581" s="1919"/>
      <c r="W581" s="1919"/>
      <c r="X581" s="1919"/>
      <c r="Y581" s="1919"/>
      <c r="Z581" s="1919"/>
    </row>
    <row r="582">
      <c r="A582" s="1919"/>
      <c r="B582" s="1919"/>
      <c r="C582" s="1920"/>
      <c r="D582" s="1920"/>
      <c r="E582" s="1919"/>
      <c r="F582" s="1919"/>
      <c r="G582" s="1920"/>
      <c r="H582" s="1920"/>
      <c r="I582" s="1919"/>
      <c r="J582" s="1919"/>
      <c r="K582" s="1920"/>
      <c r="L582" s="1920"/>
      <c r="M582" s="1920"/>
      <c r="N582" s="1920"/>
      <c r="O582" s="1919"/>
      <c r="P582" s="1919"/>
      <c r="Q582" s="1919"/>
      <c r="R582" s="1919"/>
      <c r="S582" s="1919"/>
      <c r="T582" s="1919"/>
      <c r="U582" s="1919"/>
      <c r="V582" s="1919"/>
      <c r="W582" s="1919"/>
      <c r="X582" s="1919"/>
      <c r="Y582" s="1919"/>
      <c r="Z582" s="1919"/>
    </row>
    <row r="583">
      <c r="A583" s="1919"/>
      <c r="B583" s="1919"/>
      <c r="C583" s="1920"/>
      <c r="D583" s="1920"/>
      <c r="E583" s="1919"/>
      <c r="F583" s="1919"/>
      <c r="G583" s="1920"/>
      <c r="H583" s="1920"/>
      <c r="I583" s="1919"/>
      <c r="J583" s="1919"/>
      <c r="K583" s="1920"/>
      <c r="L583" s="1920"/>
      <c r="M583" s="1920"/>
      <c r="N583" s="1920"/>
      <c r="O583" s="1919"/>
      <c r="P583" s="1919"/>
      <c r="Q583" s="1919"/>
      <c r="R583" s="1919"/>
      <c r="S583" s="1919"/>
      <c r="T583" s="1919"/>
      <c r="U583" s="1919"/>
      <c r="V583" s="1919"/>
      <c r="W583" s="1919"/>
      <c r="X583" s="1919"/>
      <c r="Y583" s="1919"/>
      <c r="Z583" s="1919"/>
    </row>
    <row r="584">
      <c r="A584" s="1919"/>
      <c r="B584" s="1919"/>
      <c r="C584" s="1920"/>
      <c r="D584" s="1920"/>
      <c r="E584" s="1919"/>
      <c r="F584" s="1919"/>
      <c r="G584" s="1920"/>
      <c r="H584" s="1920"/>
      <c r="I584" s="1919"/>
      <c r="J584" s="1919"/>
      <c r="K584" s="1920"/>
      <c r="L584" s="1920"/>
      <c r="M584" s="1920"/>
      <c r="N584" s="1920"/>
      <c r="O584" s="1919"/>
      <c r="P584" s="1919"/>
      <c r="Q584" s="1919"/>
      <c r="R584" s="1919"/>
      <c r="S584" s="1919"/>
      <c r="T584" s="1919"/>
      <c r="U584" s="1919"/>
      <c r="V584" s="1919"/>
      <c r="W584" s="1919"/>
      <c r="X584" s="1919"/>
      <c r="Y584" s="1919"/>
      <c r="Z584" s="1919"/>
    </row>
    <row r="585">
      <c r="A585" s="1919"/>
      <c r="B585" s="1919"/>
      <c r="C585" s="1920"/>
      <c r="D585" s="1920"/>
      <c r="E585" s="1919"/>
      <c r="F585" s="1919"/>
      <c r="G585" s="1920"/>
      <c r="H585" s="1920"/>
      <c r="I585" s="1919"/>
      <c r="J585" s="1919"/>
      <c r="K585" s="1920"/>
      <c r="L585" s="1920"/>
      <c r="M585" s="1920"/>
      <c r="N585" s="1920"/>
      <c r="O585" s="1919"/>
      <c r="P585" s="1919"/>
      <c r="Q585" s="1919"/>
      <c r="R585" s="1919"/>
      <c r="S585" s="1919"/>
      <c r="T585" s="1919"/>
      <c r="U585" s="1919"/>
      <c r="V585" s="1919"/>
      <c r="W585" s="1919"/>
      <c r="X585" s="1919"/>
      <c r="Y585" s="1919"/>
      <c r="Z585" s="1919"/>
    </row>
    <row r="586">
      <c r="A586" s="1919"/>
      <c r="B586" s="1919"/>
      <c r="C586" s="1920"/>
      <c r="D586" s="1920"/>
      <c r="E586" s="1919"/>
      <c r="F586" s="1919"/>
      <c r="G586" s="1920"/>
      <c r="H586" s="1920"/>
      <c r="I586" s="1919"/>
      <c r="J586" s="1919"/>
      <c r="K586" s="1920"/>
      <c r="L586" s="1920"/>
      <c r="M586" s="1920"/>
      <c r="N586" s="1920"/>
      <c r="O586" s="1919"/>
      <c r="P586" s="1919"/>
      <c r="Q586" s="1919"/>
      <c r="R586" s="1919"/>
      <c r="S586" s="1919"/>
      <c r="T586" s="1919"/>
      <c r="U586" s="1919"/>
      <c r="V586" s="1919"/>
      <c r="W586" s="1919"/>
      <c r="X586" s="1919"/>
      <c r="Y586" s="1919"/>
      <c r="Z586" s="1919"/>
    </row>
    <row r="587">
      <c r="A587" s="1919"/>
      <c r="B587" s="1919"/>
      <c r="C587" s="1920"/>
      <c r="D587" s="1920"/>
      <c r="E587" s="1919"/>
      <c r="F587" s="1919"/>
      <c r="G587" s="1920"/>
      <c r="H587" s="1920"/>
      <c r="I587" s="1919"/>
      <c r="J587" s="1919"/>
      <c r="K587" s="1920"/>
      <c r="L587" s="1920"/>
      <c r="M587" s="1920"/>
      <c r="N587" s="1920"/>
      <c r="O587" s="1919"/>
      <c r="P587" s="1919"/>
      <c r="Q587" s="1919"/>
      <c r="R587" s="1919"/>
      <c r="S587" s="1919"/>
      <c r="T587" s="1919"/>
      <c r="U587" s="1919"/>
      <c r="V587" s="1919"/>
      <c r="W587" s="1919"/>
      <c r="X587" s="1919"/>
      <c r="Y587" s="1919"/>
      <c r="Z587" s="1919"/>
    </row>
    <row r="588">
      <c r="A588" s="1919"/>
      <c r="B588" s="1919"/>
      <c r="C588" s="1920"/>
      <c r="D588" s="1920"/>
      <c r="E588" s="1919"/>
      <c r="F588" s="1919"/>
      <c r="G588" s="1920"/>
      <c r="H588" s="1920"/>
      <c r="I588" s="1919"/>
      <c r="J588" s="1919"/>
      <c r="K588" s="1920"/>
      <c r="L588" s="1920"/>
      <c r="M588" s="1920"/>
      <c r="N588" s="1920"/>
      <c r="O588" s="1919"/>
      <c r="P588" s="1919"/>
      <c r="Q588" s="1919"/>
      <c r="R588" s="1919"/>
      <c r="S588" s="1919"/>
      <c r="T588" s="1919"/>
      <c r="U588" s="1919"/>
      <c r="V588" s="1919"/>
      <c r="W588" s="1919"/>
      <c r="X588" s="1919"/>
      <c r="Y588" s="1919"/>
      <c r="Z588" s="1919"/>
    </row>
    <row r="589">
      <c r="A589" s="1919"/>
      <c r="B589" s="1919"/>
      <c r="C589" s="1920"/>
      <c r="D589" s="1920"/>
      <c r="E589" s="1919"/>
      <c r="F589" s="1919"/>
      <c r="G589" s="1920"/>
      <c r="H589" s="1920"/>
      <c r="I589" s="1919"/>
      <c r="J589" s="1919"/>
      <c r="K589" s="1920"/>
      <c r="L589" s="1920"/>
      <c r="M589" s="1920"/>
      <c r="N589" s="1920"/>
      <c r="O589" s="1919"/>
      <c r="P589" s="1919"/>
      <c r="Q589" s="1919"/>
      <c r="R589" s="1919"/>
      <c r="S589" s="1919"/>
      <c r="T589" s="1919"/>
      <c r="U589" s="1919"/>
      <c r="V589" s="1919"/>
      <c r="W589" s="1919"/>
      <c r="X589" s="1919"/>
      <c r="Y589" s="1919"/>
      <c r="Z589" s="1919"/>
    </row>
    <row r="590">
      <c r="A590" s="1919"/>
      <c r="B590" s="1919"/>
      <c r="C590" s="1920"/>
      <c r="D590" s="1920"/>
      <c r="E590" s="1919"/>
      <c r="F590" s="1919"/>
      <c r="G590" s="1920"/>
      <c r="H590" s="1920"/>
      <c r="I590" s="1919"/>
      <c r="J590" s="1919"/>
      <c r="K590" s="1920"/>
      <c r="L590" s="1920"/>
      <c r="M590" s="1920"/>
      <c r="N590" s="1920"/>
      <c r="O590" s="1919"/>
      <c r="P590" s="1919"/>
      <c r="Q590" s="1919"/>
      <c r="R590" s="1919"/>
      <c r="S590" s="1919"/>
      <c r="T590" s="1919"/>
      <c r="U590" s="1919"/>
      <c r="V590" s="1919"/>
      <c r="W590" s="1919"/>
      <c r="X590" s="1919"/>
      <c r="Y590" s="1919"/>
      <c r="Z590" s="1919"/>
    </row>
    <row r="591">
      <c r="A591" s="1919"/>
      <c r="B591" s="1919"/>
      <c r="C591" s="1920"/>
      <c r="D591" s="1920"/>
      <c r="E591" s="1919"/>
      <c r="F591" s="1919"/>
      <c r="G591" s="1920"/>
      <c r="H591" s="1920"/>
      <c r="I591" s="1919"/>
      <c r="J591" s="1919"/>
      <c r="K591" s="1920"/>
      <c r="L591" s="1920"/>
      <c r="M591" s="1920"/>
      <c r="N591" s="1920"/>
      <c r="O591" s="1919"/>
      <c r="P591" s="1919"/>
      <c r="Q591" s="1919"/>
      <c r="R591" s="1919"/>
      <c r="S591" s="1919"/>
      <c r="T591" s="1919"/>
      <c r="U591" s="1919"/>
      <c r="V591" s="1919"/>
      <c r="W591" s="1919"/>
      <c r="X591" s="1919"/>
      <c r="Y591" s="1919"/>
      <c r="Z591" s="1919"/>
    </row>
    <row r="592">
      <c r="A592" s="1919"/>
      <c r="B592" s="1919"/>
      <c r="C592" s="1920"/>
      <c r="D592" s="1920"/>
      <c r="E592" s="1919"/>
      <c r="F592" s="1919"/>
      <c r="G592" s="1920"/>
      <c r="H592" s="1920"/>
      <c r="I592" s="1919"/>
      <c r="J592" s="1919"/>
      <c r="K592" s="1920"/>
      <c r="L592" s="1920"/>
      <c r="M592" s="1920"/>
      <c r="N592" s="1920"/>
      <c r="O592" s="1919"/>
      <c r="P592" s="1919"/>
      <c r="Q592" s="1919"/>
      <c r="R592" s="1919"/>
      <c r="S592" s="1919"/>
      <c r="T592" s="1919"/>
      <c r="U592" s="1919"/>
      <c r="V592" s="1919"/>
      <c r="W592" s="1919"/>
      <c r="X592" s="1919"/>
      <c r="Y592" s="1919"/>
      <c r="Z592" s="1919"/>
    </row>
    <row r="593">
      <c r="A593" s="1919"/>
      <c r="B593" s="1919"/>
      <c r="C593" s="1920"/>
      <c r="D593" s="1920"/>
      <c r="E593" s="1919"/>
      <c r="F593" s="1919"/>
      <c r="G593" s="1920"/>
      <c r="H593" s="1920"/>
      <c r="I593" s="1919"/>
      <c r="J593" s="1919"/>
      <c r="K593" s="1920"/>
      <c r="L593" s="1920"/>
      <c r="M593" s="1920"/>
      <c r="N593" s="1920"/>
      <c r="O593" s="1919"/>
      <c r="P593" s="1919"/>
      <c r="Q593" s="1919"/>
      <c r="R593" s="1919"/>
      <c r="S593" s="1919"/>
      <c r="T593" s="1919"/>
      <c r="U593" s="1919"/>
      <c r="V593" s="1919"/>
      <c r="W593" s="1919"/>
      <c r="X593" s="1919"/>
      <c r="Y593" s="1919"/>
      <c r="Z593" s="1919"/>
    </row>
    <row r="594">
      <c r="A594" s="1919"/>
      <c r="B594" s="1919"/>
      <c r="C594" s="1920"/>
      <c r="D594" s="1920"/>
      <c r="E594" s="1919"/>
      <c r="F594" s="1919"/>
      <c r="G594" s="1920"/>
      <c r="H594" s="1920"/>
      <c r="I594" s="1919"/>
      <c r="J594" s="1919"/>
      <c r="K594" s="1920"/>
      <c r="L594" s="1920"/>
      <c r="M594" s="1920"/>
      <c r="N594" s="1920"/>
      <c r="O594" s="1919"/>
      <c r="P594" s="1919"/>
      <c r="Q594" s="1919"/>
      <c r="R594" s="1919"/>
      <c r="S594" s="1919"/>
      <c r="T594" s="1919"/>
      <c r="U594" s="1919"/>
      <c r="V594" s="1919"/>
      <c r="W594" s="1919"/>
      <c r="X594" s="1919"/>
      <c r="Y594" s="1919"/>
      <c r="Z594" s="1919"/>
    </row>
    <row r="595">
      <c r="A595" s="1919"/>
      <c r="B595" s="1919"/>
      <c r="C595" s="1920"/>
      <c r="D595" s="1920"/>
      <c r="E595" s="1919"/>
      <c r="F595" s="1919"/>
      <c r="G595" s="1920"/>
      <c r="H595" s="1920"/>
      <c r="I595" s="1919"/>
      <c r="J595" s="1919"/>
      <c r="K595" s="1920"/>
      <c r="L595" s="1920"/>
      <c r="M595" s="1920"/>
      <c r="N595" s="1920"/>
      <c r="O595" s="1919"/>
      <c r="P595" s="1919"/>
      <c r="Q595" s="1919"/>
      <c r="R595" s="1919"/>
      <c r="S595" s="1919"/>
      <c r="T595" s="1919"/>
      <c r="U595" s="1919"/>
      <c r="V595" s="1919"/>
      <c r="W595" s="1919"/>
      <c r="X595" s="1919"/>
      <c r="Y595" s="1919"/>
      <c r="Z595" s="1919"/>
    </row>
    <row r="596">
      <c r="A596" s="1919"/>
      <c r="B596" s="1919"/>
      <c r="C596" s="1920"/>
      <c r="D596" s="1920"/>
      <c r="E596" s="1919"/>
      <c r="F596" s="1919"/>
      <c r="G596" s="1920"/>
      <c r="H596" s="1920"/>
      <c r="I596" s="1919"/>
      <c r="J596" s="1919"/>
      <c r="K596" s="1920"/>
      <c r="L596" s="1920"/>
      <c r="M596" s="1920"/>
      <c r="N596" s="1920"/>
      <c r="O596" s="1919"/>
      <c r="P596" s="1919"/>
      <c r="Q596" s="1919"/>
      <c r="R596" s="1919"/>
      <c r="S596" s="1919"/>
      <c r="T596" s="1919"/>
      <c r="U596" s="1919"/>
      <c r="V596" s="1919"/>
      <c r="W596" s="1919"/>
      <c r="X596" s="1919"/>
      <c r="Y596" s="1919"/>
      <c r="Z596" s="1919"/>
    </row>
    <row r="597">
      <c r="A597" s="1919"/>
      <c r="B597" s="1919"/>
      <c r="C597" s="1920"/>
      <c r="D597" s="1920"/>
      <c r="E597" s="1919"/>
      <c r="F597" s="1919"/>
      <c r="G597" s="1920"/>
      <c r="H597" s="1920"/>
      <c r="I597" s="1919"/>
      <c r="J597" s="1919"/>
      <c r="K597" s="1920"/>
      <c r="L597" s="1920"/>
      <c r="M597" s="1920"/>
      <c r="N597" s="1920"/>
      <c r="O597" s="1919"/>
      <c r="P597" s="1919"/>
      <c r="Q597" s="1919"/>
      <c r="R597" s="1919"/>
      <c r="S597" s="1919"/>
      <c r="T597" s="1919"/>
      <c r="U597" s="1919"/>
      <c r="V597" s="1919"/>
      <c r="W597" s="1919"/>
      <c r="X597" s="1919"/>
      <c r="Y597" s="1919"/>
      <c r="Z597" s="1919"/>
    </row>
    <row r="598">
      <c r="A598" s="1919"/>
      <c r="B598" s="1919"/>
      <c r="C598" s="1920"/>
      <c r="D598" s="1920"/>
      <c r="E598" s="1919"/>
      <c r="F598" s="1919"/>
      <c r="G598" s="1920"/>
      <c r="H598" s="1920"/>
      <c r="I598" s="1919"/>
      <c r="J598" s="1919"/>
      <c r="K598" s="1920"/>
      <c r="L598" s="1920"/>
      <c r="M598" s="1920"/>
      <c r="N598" s="1920"/>
      <c r="O598" s="1919"/>
      <c r="P598" s="1919"/>
      <c r="Q598" s="1919"/>
      <c r="R598" s="1919"/>
      <c r="S598" s="1919"/>
      <c r="T598" s="1919"/>
      <c r="U598" s="1919"/>
      <c r="V598" s="1919"/>
      <c r="W598" s="1919"/>
      <c r="X598" s="1919"/>
      <c r="Y598" s="1919"/>
      <c r="Z598" s="1919"/>
    </row>
    <row r="599">
      <c r="A599" s="1919"/>
      <c r="B599" s="1919"/>
      <c r="C599" s="1920"/>
      <c r="D599" s="1920"/>
      <c r="E599" s="1919"/>
      <c r="F599" s="1919"/>
      <c r="G599" s="1920"/>
      <c r="H599" s="1920"/>
      <c r="I599" s="1919"/>
      <c r="J599" s="1919"/>
      <c r="K599" s="1920"/>
      <c r="L599" s="1920"/>
      <c r="M599" s="1920"/>
      <c r="N599" s="1920"/>
      <c r="O599" s="1919"/>
      <c r="P599" s="1919"/>
      <c r="Q599" s="1919"/>
      <c r="R599" s="1919"/>
      <c r="S599" s="1919"/>
      <c r="T599" s="1919"/>
      <c r="U599" s="1919"/>
      <c r="V599" s="1919"/>
      <c r="W599" s="1919"/>
      <c r="X599" s="1919"/>
      <c r="Y599" s="1919"/>
      <c r="Z599" s="1919"/>
    </row>
    <row r="600">
      <c r="A600" s="1919"/>
      <c r="B600" s="1919"/>
      <c r="C600" s="1920"/>
      <c r="D600" s="1920"/>
      <c r="E600" s="1919"/>
      <c r="F600" s="1919"/>
      <c r="G600" s="1920"/>
      <c r="H600" s="1920"/>
      <c r="I600" s="1919"/>
      <c r="J600" s="1919"/>
      <c r="K600" s="1920"/>
      <c r="L600" s="1920"/>
      <c r="M600" s="1920"/>
      <c r="N600" s="1920"/>
      <c r="O600" s="1919"/>
      <c r="P600" s="1919"/>
      <c r="Q600" s="1919"/>
      <c r="R600" s="1919"/>
      <c r="S600" s="1919"/>
      <c r="T600" s="1919"/>
      <c r="U600" s="1919"/>
      <c r="V600" s="1919"/>
      <c r="W600" s="1919"/>
      <c r="X600" s="1919"/>
      <c r="Y600" s="1919"/>
      <c r="Z600" s="1919"/>
    </row>
    <row r="601">
      <c r="A601" s="1919"/>
      <c r="B601" s="1919"/>
      <c r="C601" s="1920"/>
      <c r="D601" s="1920"/>
      <c r="E601" s="1919"/>
      <c r="F601" s="1919"/>
      <c r="G601" s="1920"/>
      <c r="H601" s="1920"/>
      <c r="I601" s="1919"/>
      <c r="J601" s="1919"/>
      <c r="K601" s="1920"/>
      <c r="L601" s="1920"/>
      <c r="M601" s="1920"/>
      <c r="N601" s="1920"/>
      <c r="O601" s="1919"/>
      <c r="P601" s="1919"/>
      <c r="Q601" s="1919"/>
      <c r="R601" s="1919"/>
      <c r="S601" s="1919"/>
      <c r="T601" s="1919"/>
      <c r="U601" s="1919"/>
      <c r="V601" s="1919"/>
      <c r="W601" s="1919"/>
      <c r="X601" s="1919"/>
      <c r="Y601" s="1919"/>
      <c r="Z601" s="1919"/>
    </row>
    <row r="602">
      <c r="A602" s="1919"/>
      <c r="B602" s="1919"/>
      <c r="C602" s="1920"/>
      <c r="D602" s="1920"/>
      <c r="E602" s="1919"/>
      <c r="F602" s="1919"/>
      <c r="G602" s="1920"/>
      <c r="H602" s="1920"/>
      <c r="I602" s="1919"/>
      <c r="J602" s="1919"/>
      <c r="K602" s="1920"/>
      <c r="L602" s="1920"/>
      <c r="M602" s="1920"/>
      <c r="N602" s="1920"/>
      <c r="O602" s="1919"/>
      <c r="P602" s="1919"/>
      <c r="Q602" s="1919"/>
      <c r="R602" s="1919"/>
      <c r="S602" s="1919"/>
      <c r="T602" s="1919"/>
      <c r="U602" s="1919"/>
      <c r="V602" s="1919"/>
      <c r="W602" s="1919"/>
      <c r="X602" s="1919"/>
      <c r="Y602" s="1919"/>
      <c r="Z602" s="1919"/>
    </row>
    <row r="603">
      <c r="A603" s="1919"/>
      <c r="B603" s="1919"/>
      <c r="C603" s="1920"/>
      <c r="D603" s="1920"/>
      <c r="E603" s="1919"/>
      <c r="F603" s="1919"/>
      <c r="G603" s="1920"/>
      <c r="H603" s="1920"/>
      <c r="I603" s="1919"/>
      <c r="J603" s="1919"/>
      <c r="K603" s="1920"/>
      <c r="L603" s="1920"/>
      <c r="M603" s="1920"/>
      <c r="N603" s="1920"/>
      <c r="O603" s="1919"/>
      <c r="P603" s="1919"/>
      <c r="Q603" s="1919"/>
      <c r="R603" s="1919"/>
      <c r="S603" s="1919"/>
      <c r="T603" s="1919"/>
      <c r="U603" s="1919"/>
      <c r="V603" s="1919"/>
      <c r="W603" s="1919"/>
      <c r="X603" s="1919"/>
      <c r="Y603" s="1919"/>
      <c r="Z603" s="1919"/>
    </row>
    <row r="604">
      <c r="A604" s="1919"/>
      <c r="B604" s="1919"/>
      <c r="C604" s="1920"/>
      <c r="D604" s="1920"/>
      <c r="E604" s="1919"/>
      <c r="F604" s="1919"/>
      <c r="G604" s="1920"/>
      <c r="H604" s="1920"/>
      <c r="I604" s="1919"/>
      <c r="J604" s="1919"/>
      <c r="K604" s="1920"/>
      <c r="L604" s="1920"/>
      <c r="M604" s="1920"/>
      <c r="N604" s="1920"/>
      <c r="O604" s="1919"/>
      <c r="P604" s="1919"/>
      <c r="Q604" s="1919"/>
      <c r="R604" s="1919"/>
      <c r="S604" s="1919"/>
      <c r="T604" s="1919"/>
      <c r="U604" s="1919"/>
      <c r="V604" s="1919"/>
      <c r="W604" s="1919"/>
      <c r="X604" s="1919"/>
      <c r="Y604" s="1919"/>
      <c r="Z604" s="1919"/>
    </row>
    <row r="605">
      <c r="A605" s="1919"/>
      <c r="B605" s="1919"/>
      <c r="C605" s="1920"/>
      <c r="D605" s="1920"/>
      <c r="E605" s="1919"/>
      <c r="F605" s="1919"/>
      <c r="G605" s="1920"/>
      <c r="H605" s="1920"/>
      <c r="I605" s="1919"/>
      <c r="J605" s="1919"/>
      <c r="K605" s="1920"/>
      <c r="L605" s="1920"/>
      <c r="M605" s="1920"/>
      <c r="N605" s="1920"/>
      <c r="O605" s="1919"/>
      <c r="P605" s="1919"/>
      <c r="Q605" s="1919"/>
      <c r="R605" s="1919"/>
      <c r="S605" s="1919"/>
      <c r="T605" s="1919"/>
      <c r="U605" s="1919"/>
      <c r="V605" s="1919"/>
      <c r="W605" s="1919"/>
      <c r="X605" s="1919"/>
      <c r="Y605" s="1919"/>
      <c r="Z605" s="1919"/>
    </row>
    <row r="606">
      <c r="A606" s="1919"/>
      <c r="B606" s="1919"/>
      <c r="C606" s="1920"/>
      <c r="D606" s="1920"/>
      <c r="E606" s="1919"/>
      <c r="F606" s="1919"/>
      <c r="G606" s="1920"/>
      <c r="H606" s="1920"/>
      <c r="I606" s="1919"/>
      <c r="J606" s="1919"/>
      <c r="K606" s="1920"/>
      <c r="L606" s="1920"/>
      <c r="M606" s="1920"/>
      <c r="N606" s="1920"/>
      <c r="O606" s="1919"/>
      <c r="P606" s="1919"/>
      <c r="Q606" s="1919"/>
      <c r="R606" s="1919"/>
      <c r="S606" s="1919"/>
      <c r="T606" s="1919"/>
      <c r="U606" s="1919"/>
      <c r="V606" s="1919"/>
      <c r="W606" s="1919"/>
      <c r="X606" s="1919"/>
      <c r="Y606" s="1919"/>
      <c r="Z606" s="1919"/>
    </row>
    <row r="607">
      <c r="A607" s="1919"/>
      <c r="B607" s="1919"/>
      <c r="C607" s="1920"/>
      <c r="D607" s="1920"/>
      <c r="E607" s="1919"/>
      <c r="F607" s="1919"/>
      <c r="G607" s="1920"/>
      <c r="H607" s="1920"/>
      <c r="I607" s="1919"/>
      <c r="J607" s="1919"/>
      <c r="K607" s="1920"/>
      <c r="L607" s="1920"/>
      <c r="M607" s="1920"/>
      <c r="N607" s="1920"/>
      <c r="O607" s="1919"/>
      <c r="P607" s="1919"/>
      <c r="Q607" s="1919"/>
      <c r="R607" s="1919"/>
      <c r="S607" s="1919"/>
      <c r="T607" s="1919"/>
      <c r="U607" s="1919"/>
      <c r="V607" s="1919"/>
      <c r="W607" s="1919"/>
      <c r="X607" s="1919"/>
      <c r="Y607" s="1919"/>
      <c r="Z607" s="1919"/>
    </row>
    <row r="608">
      <c r="A608" s="1919"/>
      <c r="B608" s="1919"/>
      <c r="C608" s="1920"/>
      <c r="D608" s="1920"/>
      <c r="E608" s="1919"/>
      <c r="F608" s="1919"/>
      <c r="G608" s="1920"/>
      <c r="H608" s="1920"/>
      <c r="I608" s="1919"/>
      <c r="J608" s="1919"/>
      <c r="K608" s="1920"/>
      <c r="L608" s="1920"/>
      <c r="M608" s="1920"/>
      <c r="N608" s="1920"/>
      <c r="O608" s="1919"/>
      <c r="P608" s="1919"/>
      <c r="Q608" s="1919"/>
      <c r="R608" s="1919"/>
      <c r="S608" s="1919"/>
      <c r="T608" s="1919"/>
      <c r="U608" s="1919"/>
      <c r="V608" s="1919"/>
      <c r="W608" s="1919"/>
      <c r="X608" s="1919"/>
      <c r="Y608" s="1919"/>
      <c r="Z608" s="1919"/>
    </row>
    <row r="609">
      <c r="A609" s="1919"/>
      <c r="B609" s="1919"/>
      <c r="C609" s="1920"/>
      <c r="D609" s="1920"/>
      <c r="E609" s="1919"/>
      <c r="F609" s="1919"/>
      <c r="G609" s="1920"/>
      <c r="H609" s="1920"/>
      <c r="I609" s="1919"/>
      <c r="J609" s="1919"/>
      <c r="K609" s="1920"/>
      <c r="L609" s="1920"/>
      <c r="M609" s="1920"/>
      <c r="N609" s="1920"/>
      <c r="O609" s="1919"/>
      <c r="P609" s="1919"/>
      <c r="Q609" s="1919"/>
      <c r="R609" s="1919"/>
      <c r="S609" s="1919"/>
      <c r="T609" s="1919"/>
      <c r="U609" s="1919"/>
      <c r="V609" s="1919"/>
      <c r="W609" s="1919"/>
      <c r="X609" s="1919"/>
      <c r="Y609" s="1919"/>
      <c r="Z609" s="1919"/>
    </row>
    <row r="610">
      <c r="A610" s="1919"/>
      <c r="B610" s="1919"/>
      <c r="C610" s="1920"/>
      <c r="D610" s="1920"/>
      <c r="E610" s="1919"/>
      <c r="F610" s="1919"/>
      <c r="G610" s="1920"/>
      <c r="H610" s="1920"/>
      <c r="I610" s="1919"/>
      <c r="J610" s="1919"/>
      <c r="K610" s="1920"/>
      <c r="L610" s="1920"/>
      <c r="M610" s="1920"/>
      <c r="N610" s="1920"/>
      <c r="O610" s="1919"/>
      <c r="P610" s="1919"/>
      <c r="Q610" s="1919"/>
      <c r="R610" s="1919"/>
      <c r="S610" s="1919"/>
      <c r="T610" s="1919"/>
      <c r="U610" s="1919"/>
      <c r="V610" s="1919"/>
      <c r="W610" s="1919"/>
      <c r="X610" s="1919"/>
      <c r="Y610" s="1919"/>
      <c r="Z610" s="1919"/>
    </row>
    <row r="611">
      <c r="A611" s="1919"/>
      <c r="B611" s="1919"/>
      <c r="C611" s="1920"/>
      <c r="D611" s="1920"/>
      <c r="E611" s="1919"/>
      <c r="F611" s="1919"/>
      <c r="G611" s="1920"/>
      <c r="H611" s="1920"/>
      <c r="I611" s="1919"/>
      <c r="J611" s="1919"/>
      <c r="K611" s="1920"/>
      <c r="L611" s="1920"/>
      <c r="M611" s="1920"/>
      <c r="N611" s="1920"/>
      <c r="O611" s="1919"/>
      <c r="P611" s="1919"/>
      <c r="Q611" s="1919"/>
      <c r="R611" s="1919"/>
      <c r="S611" s="1919"/>
      <c r="T611" s="1919"/>
      <c r="U611" s="1919"/>
      <c r="V611" s="1919"/>
      <c r="W611" s="1919"/>
      <c r="X611" s="1919"/>
      <c r="Y611" s="1919"/>
      <c r="Z611" s="1919"/>
    </row>
    <row r="612">
      <c r="A612" s="1919"/>
      <c r="B612" s="1919"/>
      <c r="C612" s="1920"/>
      <c r="D612" s="1920"/>
      <c r="E612" s="1919"/>
      <c r="F612" s="1919"/>
      <c r="G612" s="1920"/>
      <c r="H612" s="1920"/>
      <c r="I612" s="1919"/>
      <c r="J612" s="1919"/>
      <c r="K612" s="1920"/>
      <c r="L612" s="1920"/>
      <c r="M612" s="1920"/>
      <c r="N612" s="1920"/>
      <c r="O612" s="1919"/>
      <c r="P612" s="1919"/>
      <c r="Q612" s="1919"/>
      <c r="R612" s="1919"/>
      <c r="S612" s="1919"/>
      <c r="T612" s="1919"/>
      <c r="U612" s="1919"/>
      <c r="V612" s="1919"/>
      <c r="W612" s="1919"/>
      <c r="X612" s="1919"/>
      <c r="Y612" s="1919"/>
      <c r="Z612" s="1919"/>
    </row>
    <row r="613">
      <c r="A613" s="1919"/>
      <c r="B613" s="1919"/>
      <c r="C613" s="1920"/>
      <c r="D613" s="1920"/>
      <c r="E613" s="1919"/>
      <c r="F613" s="1919"/>
      <c r="G613" s="1920"/>
      <c r="H613" s="1920"/>
      <c r="I613" s="1919"/>
      <c r="J613" s="1919"/>
      <c r="K613" s="1920"/>
      <c r="L613" s="1920"/>
      <c r="M613" s="1920"/>
      <c r="N613" s="1920"/>
      <c r="O613" s="1919"/>
      <c r="P613" s="1919"/>
      <c r="Q613" s="1919"/>
      <c r="R613" s="1919"/>
      <c r="S613" s="1919"/>
      <c r="T613" s="1919"/>
      <c r="U613" s="1919"/>
      <c r="V613" s="1919"/>
      <c r="W613" s="1919"/>
      <c r="X613" s="1919"/>
      <c r="Y613" s="1919"/>
      <c r="Z613" s="1919"/>
    </row>
    <row r="614">
      <c r="A614" s="1919"/>
      <c r="B614" s="1919"/>
      <c r="C614" s="1920"/>
      <c r="D614" s="1920"/>
      <c r="E614" s="1919"/>
      <c r="F614" s="1919"/>
      <c r="G614" s="1920"/>
      <c r="H614" s="1920"/>
      <c r="I614" s="1919"/>
      <c r="J614" s="1919"/>
      <c r="K614" s="1920"/>
      <c r="L614" s="1920"/>
      <c r="M614" s="1920"/>
      <c r="N614" s="1920"/>
      <c r="O614" s="1919"/>
      <c r="P614" s="1919"/>
      <c r="Q614" s="1919"/>
      <c r="R614" s="1919"/>
      <c r="S614" s="1919"/>
      <c r="T614" s="1919"/>
      <c r="U614" s="1919"/>
      <c r="V614" s="1919"/>
      <c r="W614" s="1919"/>
      <c r="X614" s="1919"/>
      <c r="Y614" s="1919"/>
      <c r="Z614" s="1919"/>
    </row>
    <row r="615">
      <c r="A615" s="1919"/>
      <c r="B615" s="1919"/>
      <c r="C615" s="1920"/>
      <c r="D615" s="1920"/>
      <c r="E615" s="1919"/>
      <c r="F615" s="1919"/>
      <c r="G615" s="1920"/>
      <c r="H615" s="1920"/>
      <c r="I615" s="1919"/>
      <c r="J615" s="1919"/>
      <c r="K615" s="1920"/>
      <c r="L615" s="1920"/>
      <c r="M615" s="1920"/>
      <c r="N615" s="1920"/>
      <c r="O615" s="1919"/>
      <c r="P615" s="1919"/>
      <c r="Q615" s="1919"/>
      <c r="R615" s="1919"/>
      <c r="S615" s="1919"/>
      <c r="T615" s="1919"/>
      <c r="U615" s="1919"/>
      <c r="V615" s="1919"/>
      <c r="W615" s="1919"/>
      <c r="X615" s="1919"/>
      <c r="Y615" s="1919"/>
      <c r="Z615" s="1919"/>
    </row>
    <row r="616">
      <c r="A616" s="1919"/>
      <c r="B616" s="1919"/>
      <c r="C616" s="1920"/>
      <c r="D616" s="1920"/>
      <c r="E616" s="1919"/>
      <c r="F616" s="1919"/>
      <c r="G616" s="1920"/>
      <c r="H616" s="1920"/>
      <c r="I616" s="1919"/>
      <c r="J616" s="1919"/>
      <c r="K616" s="1920"/>
      <c r="L616" s="1920"/>
      <c r="M616" s="1920"/>
      <c r="N616" s="1920"/>
      <c r="O616" s="1919"/>
      <c r="P616" s="1919"/>
      <c r="Q616" s="1919"/>
      <c r="R616" s="1919"/>
      <c r="S616" s="1919"/>
      <c r="T616" s="1919"/>
      <c r="U616" s="1919"/>
      <c r="V616" s="1919"/>
      <c r="W616" s="1919"/>
      <c r="X616" s="1919"/>
      <c r="Y616" s="1919"/>
      <c r="Z616" s="1919"/>
    </row>
    <row r="617">
      <c r="A617" s="1919"/>
      <c r="B617" s="1919"/>
      <c r="C617" s="1920"/>
      <c r="D617" s="1920"/>
      <c r="E617" s="1919"/>
      <c r="F617" s="1919"/>
      <c r="G617" s="1920"/>
      <c r="H617" s="1920"/>
      <c r="I617" s="1919"/>
      <c r="J617" s="1919"/>
      <c r="K617" s="1920"/>
      <c r="L617" s="1920"/>
      <c r="M617" s="1920"/>
      <c r="N617" s="1920"/>
      <c r="O617" s="1919"/>
      <c r="P617" s="1919"/>
      <c r="Q617" s="1919"/>
      <c r="R617" s="1919"/>
      <c r="S617" s="1919"/>
      <c r="T617" s="1919"/>
      <c r="U617" s="1919"/>
      <c r="V617" s="1919"/>
      <c r="W617" s="1919"/>
      <c r="X617" s="1919"/>
      <c r="Y617" s="1919"/>
      <c r="Z617" s="1919"/>
    </row>
    <row r="618">
      <c r="A618" s="1919"/>
      <c r="B618" s="1919"/>
      <c r="C618" s="1920"/>
      <c r="D618" s="1920"/>
      <c r="E618" s="1919"/>
      <c r="F618" s="1919"/>
      <c r="G618" s="1920"/>
      <c r="H618" s="1920"/>
      <c r="I618" s="1919"/>
      <c r="J618" s="1919"/>
      <c r="K618" s="1920"/>
      <c r="L618" s="1920"/>
      <c r="M618" s="1920"/>
      <c r="N618" s="1920"/>
      <c r="O618" s="1919"/>
      <c r="P618" s="1919"/>
      <c r="Q618" s="1919"/>
      <c r="R618" s="1919"/>
      <c r="S618" s="1919"/>
      <c r="T618" s="1919"/>
      <c r="U618" s="1919"/>
      <c r="V618" s="1919"/>
      <c r="W618" s="1919"/>
      <c r="X618" s="1919"/>
      <c r="Y618" s="1919"/>
      <c r="Z618" s="1919"/>
    </row>
    <row r="619">
      <c r="A619" s="1919"/>
      <c r="B619" s="1919"/>
      <c r="C619" s="1920"/>
      <c r="D619" s="1920"/>
      <c r="E619" s="1919"/>
      <c r="F619" s="1919"/>
      <c r="G619" s="1920"/>
      <c r="H619" s="1920"/>
      <c r="I619" s="1919"/>
      <c r="J619" s="1919"/>
      <c r="K619" s="1920"/>
      <c r="L619" s="1920"/>
      <c r="M619" s="1920"/>
      <c r="N619" s="1920"/>
      <c r="O619" s="1919"/>
      <c r="P619" s="1919"/>
      <c r="Q619" s="1919"/>
      <c r="R619" s="1919"/>
      <c r="S619" s="1919"/>
      <c r="T619" s="1919"/>
      <c r="U619" s="1919"/>
      <c r="V619" s="1919"/>
      <c r="W619" s="1919"/>
      <c r="X619" s="1919"/>
      <c r="Y619" s="1919"/>
      <c r="Z619" s="1919"/>
    </row>
    <row r="620">
      <c r="A620" s="1919"/>
      <c r="B620" s="1919"/>
      <c r="C620" s="1920"/>
      <c r="D620" s="1920"/>
      <c r="E620" s="1919"/>
      <c r="F620" s="1919"/>
      <c r="G620" s="1920"/>
      <c r="H620" s="1920"/>
      <c r="I620" s="1919"/>
      <c r="J620" s="1919"/>
      <c r="K620" s="1920"/>
      <c r="L620" s="1920"/>
      <c r="M620" s="1920"/>
      <c r="N620" s="1920"/>
      <c r="O620" s="1919"/>
      <c r="P620" s="1919"/>
      <c r="Q620" s="1919"/>
      <c r="R620" s="1919"/>
      <c r="S620" s="1919"/>
      <c r="T620" s="1919"/>
      <c r="U620" s="1919"/>
      <c r="V620" s="1919"/>
      <c r="W620" s="1919"/>
      <c r="X620" s="1919"/>
      <c r="Y620" s="1919"/>
      <c r="Z620" s="1919"/>
    </row>
    <row r="621">
      <c r="A621" s="1919"/>
      <c r="B621" s="1919"/>
      <c r="C621" s="1920"/>
      <c r="D621" s="1920"/>
      <c r="E621" s="1919"/>
      <c r="F621" s="1919"/>
      <c r="G621" s="1920"/>
      <c r="H621" s="1920"/>
      <c r="I621" s="1919"/>
      <c r="J621" s="1919"/>
      <c r="K621" s="1920"/>
      <c r="L621" s="1920"/>
      <c r="M621" s="1920"/>
      <c r="N621" s="1920"/>
      <c r="O621" s="1919"/>
      <c r="P621" s="1919"/>
      <c r="Q621" s="1919"/>
      <c r="R621" s="1919"/>
      <c r="S621" s="1919"/>
      <c r="T621" s="1919"/>
      <c r="U621" s="1919"/>
      <c r="V621" s="1919"/>
      <c r="W621" s="1919"/>
      <c r="X621" s="1919"/>
      <c r="Y621" s="1919"/>
      <c r="Z621" s="1919"/>
    </row>
    <row r="622">
      <c r="A622" s="1919"/>
      <c r="B622" s="1919"/>
      <c r="C622" s="1920"/>
      <c r="D622" s="1920"/>
      <c r="E622" s="1919"/>
      <c r="F622" s="1919"/>
      <c r="G622" s="1920"/>
      <c r="H622" s="1920"/>
      <c r="I622" s="1919"/>
      <c r="J622" s="1919"/>
      <c r="K622" s="1920"/>
      <c r="L622" s="1920"/>
      <c r="M622" s="1920"/>
      <c r="N622" s="1920"/>
      <c r="O622" s="1919"/>
      <c r="P622" s="1919"/>
      <c r="Q622" s="1919"/>
      <c r="R622" s="1919"/>
      <c r="S622" s="1919"/>
      <c r="T622" s="1919"/>
      <c r="U622" s="1919"/>
      <c r="V622" s="1919"/>
      <c r="W622" s="1919"/>
      <c r="X622" s="1919"/>
      <c r="Y622" s="1919"/>
      <c r="Z622" s="1919"/>
    </row>
    <row r="623">
      <c r="A623" s="1919"/>
      <c r="B623" s="1919"/>
      <c r="C623" s="1920"/>
      <c r="D623" s="1920"/>
      <c r="E623" s="1919"/>
      <c r="F623" s="1919"/>
      <c r="G623" s="1920"/>
      <c r="H623" s="1920"/>
      <c r="I623" s="1919"/>
      <c r="J623" s="1919"/>
      <c r="K623" s="1920"/>
      <c r="L623" s="1920"/>
      <c r="M623" s="1920"/>
      <c r="N623" s="1920"/>
      <c r="O623" s="1919"/>
      <c r="P623" s="1919"/>
      <c r="Q623" s="1919"/>
      <c r="R623" s="1919"/>
      <c r="S623" s="1919"/>
      <c r="T623" s="1919"/>
      <c r="U623" s="1919"/>
      <c r="V623" s="1919"/>
      <c r="W623" s="1919"/>
      <c r="X623" s="1919"/>
      <c r="Y623" s="1919"/>
      <c r="Z623" s="1919"/>
    </row>
    <row r="624">
      <c r="A624" s="1919"/>
      <c r="B624" s="1919"/>
      <c r="C624" s="1920"/>
      <c r="D624" s="1920"/>
      <c r="E624" s="1919"/>
      <c r="F624" s="1919"/>
      <c r="G624" s="1920"/>
      <c r="H624" s="1920"/>
      <c r="I624" s="1919"/>
      <c r="J624" s="1919"/>
      <c r="K624" s="1920"/>
      <c r="L624" s="1920"/>
      <c r="M624" s="1920"/>
      <c r="N624" s="1920"/>
      <c r="O624" s="1919"/>
      <c r="P624" s="1919"/>
      <c r="Q624" s="1919"/>
      <c r="R624" s="1919"/>
      <c r="S624" s="1919"/>
      <c r="T624" s="1919"/>
      <c r="U624" s="1919"/>
      <c r="V624" s="1919"/>
      <c r="W624" s="1919"/>
      <c r="X624" s="1919"/>
      <c r="Y624" s="1919"/>
      <c r="Z624" s="1919"/>
    </row>
    <row r="625">
      <c r="A625" s="1919"/>
      <c r="B625" s="1919"/>
      <c r="C625" s="1920"/>
      <c r="D625" s="1920"/>
      <c r="E625" s="1919"/>
      <c r="F625" s="1919"/>
      <c r="G625" s="1920"/>
      <c r="H625" s="1920"/>
      <c r="I625" s="1919"/>
      <c r="J625" s="1919"/>
      <c r="K625" s="1920"/>
      <c r="L625" s="1920"/>
      <c r="M625" s="1920"/>
      <c r="N625" s="1920"/>
      <c r="O625" s="1919"/>
      <c r="P625" s="1919"/>
      <c r="Q625" s="1919"/>
      <c r="R625" s="1919"/>
      <c r="S625" s="1919"/>
      <c r="T625" s="1919"/>
      <c r="U625" s="1919"/>
      <c r="V625" s="1919"/>
      <c r="W625" s="1919"/>
      <c r="X625" s="1919"/>
      <c r="Y625" s="1919"/>
      <c r="Z625" s="1919"/>
    </row>
    <row r="626">
      <c r="A626" s="1919"/>
      <c r="B626" s="1919"/>
      <c r="C626" s="1920"/>
      <c r="D626" s="1920"/>
      <c r="E626" s="1919"/>
      <c r="F626" s="1919"/>
      <c r="G626" s="1920"/>
      <c r="H626" s="1920"/>
      <c r="I626" s="1919"/>
      <c r="J626" s="1919"/>
      <c r="K626" s="1920"/>
      <c r="L626" s="1920"/>
      <c r="M626" s="1920"/>
      <c r="N626" s="1920"/>
      <c r="O626" s="1919"/>
      <c r="P626" s="1919"/>
      <c r="Q626" s="1919"/>
      <c r="R626" s="1919"/>
      <c r="S626" s="1919"/>
      <c r="T626" s="1919"/>
      <c r="U626" s="1919"/>
      <c r="V626" s="1919"/>
      <c r="W626" s="1919"/>
      <c r="X626" s="1919"/>
      <c r="Y626" s="1919"/>
      <c r="Z626" s="1919"/>
    </row>
    <row r="627">
      <c r="A627" s="1919"/>
      <c r="B627" s="1919"/>
      <c r="C627" s="1920"/>
      <c r="D627" s="1920"/>
      <c r="E627" s="1919"/>
      <c r="F627" s="1919"/>
      <c r="G627" s="1920"/>
      <c r="H627" s="1920"/>
      <c r="I627" s="1919"/>
      <c r="J627" s="1919"/>
      <c r="K627" s="1920"/>
      <c r="L627" s="1920"/>
      <c r="M627" s="1920"/>
      <c r="N627" s="1920"/>
      <c r="O627" s="1919"/>
      <c r="P627" s="1919"/>
      <c r="Q627" s="1919"/>
      <c r="R627" s="1919"/>
      <c r="S627" s="1919"/>
      <c r="T627" s="1919"/>
      <c r="U627" s="1919"/>
      <c r="V627" s="1919"/>
      <c r="W627" s="1919"/>
      <c r="X627" s="1919"/>
      <c r="Y627" s="1919"/>
      <c r="Z627" s="1919"/>
    </row>
    <row r="628">
      <c r="A628" s="1919"/>
      <c r="B628" s="1919"/>
      <c r="C628" s="1920"/>
      <c r="D628" s="1920"/>
      <c r="E628" s="1919"/>
      <c r="F628" s="1919"/>
      <c r="G628" s="1920"/>
      <c r="H628" s="1920"/>
      <c r="I628" s="1919"/>
      <c r="J628" s="1919"/>
      <c r="K628" s="1920"/>
      <c r="L628" s="1920"/>
      <c r="M628" s="1920"/>
      <c r="N628" s="1920"/>
      <c r="O628" s="1919"/>
      <c r="P628" s="1919"/>
      <c r="Q628" s="1919"/>
      <c r="R628" s="1919"/>
      <c r="S628" s="1919"/>
      <c r="T628" s="1919"/>
      <c r="U628" s="1919"/>
      <c r="V628" s="1919"/>
      <c r="W628" s="1919"/>
      <c r="X628" s="1919"/>
      <c r="Y628" s="1919"/>
      <c r="Z628" s="1919"/>
    </row>
    <row r="629">
      <c r="A629" s="1919"/>
      <c r="B629" s="1919"/>
      <c r="C629" s="1920"/>
      <c r="D629" s="1920"/>
      <c r="E629" s="1919"/>
      <c r="F629" s="1919"/>
      <c r="G629" s="1920"/>
      <c r="H629" s="1920"/>
      <c r="I629" s="1919"/>
      <c r="J629" s="1919"/>
      <c r="K629" s="1920"/>
      <c r="L629" s="1920"/>
      <c r="M629" s="1920"/>
      <c r="N629" s="1920"/>
      <c r="O629" s="1919"/>
      <c r="P629" s="1919"/>
      <c r="Q629" s="1919"/>
      <c r="R629" s="1919"/>
      <c r="S629" s="1919"/>
      <c r="T629" s="1919"/>
      <c r="U629" s="1919"/>
      <c r="V629" s="1919"/>
      <c r="W629" s="1919"/>
      <c r="X629" s="1919"/>
      <c r="Y629" s="1919"/>
      <c r="Z629" s="1919"/>
    </row>
    <row r="630">
      <c r="A630" s="1919"/>
      <c r="B630" s="1919"/>
      <c r="C630" s="1920"/>
      <c r="D630" s="1920"/>
      <c r="E630" s="1919"/>
      <c r="F630" s="1919"/>
      <c r="G630" s="1920"/>
      <c r="H630" s="1920"/>
      <c r="I630" s="1919"/>
      <c r="J630" s="1919"/>
      <c r="K630" s="1920"/>
      <c r="L630" s="1920"/>
      <c r="M630" s="1920"/>
      <c r="N630" s="1920"/>
      <c r="O630" s="1919"/>
      <c r="P630" s="1919"/>
      <c r="Q630" s="1919"/>
      <c r="R630" s="1919"/>
      <c r="S630" s="1919"/>
      <c r="T630" s="1919"/>
      <c r="U630" s="1919"/>
      <c r="V630" s="1919"/>
      <c r="W630" s="1919"/>
      <c r="X630" s="1919"/>
      <c r="Y630" s="1919"/>
      <c r="Z630" s="1919"/>
    </row>
    <row r="631">
      <c r="A631" s="1919"/>
      <c r="B631" s="1919"/>
      <c r="C631" s="1920"/>
      <c r="D631" s="1920"/>
      <c r="E631" s="1919"/>
      <c r="F631" s="1919"/>
      <c r="G631" s="1920"/>
      <c r="H631" s="1920"/>
      <c r="I631" s="1919"/>
      <c r="J631" s="1919"/>
      <c r="K631" s="1920"/>
      <c r="L631" s="1920"/>
      <c r="M631" s="1920"/>
      <c r="N631" s="1920"/>
      <c r="O631" s="1919"/>
      <c r="P631" s="1919"/>
      <c r="Q631" s="1919"/>
      <c r="R631" s="1919"/>
      <c r="S631" s="1919"/>
      <c r="T631" s="1919"/>
      <c r="U631" s="1919"/>
      <c r="V631" s="1919"/>
      <c r="W631" s="1919"/>
      <c r="X631" s="1919"/>
      <c r="Y631" s="1919"/>
      <c r="Z631" s="1919"/>
    </row>
    <row r="632">
      <c r="A632" s="1919"/>
      <c r="B632" s="1919"/>
      <c r="C632" s="1920"/>
      <c r="D632" s="1920"/>
      <c r="E632" s="1919"/>
      <c r="F632" s="1919"/>
      <c r="G632" s="1920"/>
      <c r="H632" s="1920"/>
      <c r="I632" s="1919"/>
      <c r="J632" s="1919"/>
      <c r="K632" s="1920"/>
      <c r="L632" s="1920"/>
      <c r="M632" s="1920"/>
      <c r="N632" s="1920"/>
      <c r="O632" s="1919"/>
      <c r="P632" s="1919"/>
      <c r="Q632" s="1919"/>
      <c r="R632" s="1919"/>
      <c r="S632" s="1919"/>
      <c r="T632" s="1919"/>
      <c r="U632" s="1919"/>
      <c r="V632" s="1919"/>
      <c r="W632" s="1919"/>
      <c r="X632" s="1919"/>
      <c r="Y632" s="1919"/>
      <c r="Z632" s="1919"/>
    </row>
    <row r="633">
      <c r="A633" s="1919"/>
      <c r="B633" s="1919"/>
      <c r="C633" s="1920"/>
      <c r="D633" s="1920"/>
      <c r="E633" s="1919"/>
      <c r="F633" s="1919"/>
      <c r="G633" s="1920"/>
      <c r="H633" s="1920"/>
      <c r="I633" s="1919"/>
      <c r="J633" s="1919"/>
      <c r="K633" s="1920"/>
      <c r="L633" s="1920"/>
      <c r="M633" s="1920"/>
      <c r="N633" s="1920"/>
      <c r="O633" s="1919"/>
      <c r="P633" s="1919"/>
      <c r="Q633" s="1919"/>
      <c r="R633" s="1919"/>
      <c r="S633" s="1919"/>
      <c r="T633" s="1919"/>
      <c r="U633" s="1919"/>
      <c r="V633" s="1919"/>
      <c r="W633" s="1919"/>
      <c r="X633" s="1919"/>
      <c r="Y633" s="1919"/>
      <c r="Z633" s="1919"/>
    </row>
    <row r="634">
      <c r="A634" s="1919"/>
      <c r="B634" s="1919"/>
      <c r="C634" s="1920"/>
      <c r="D634" s="1920"/>
      <c r="E634" s="1919"/>
      <c r="F634" s="1919"/>
      <c r="G634" s="1920"/>
      <c r="H634" s="1920"/>
      <c r="I634" s="1919"/>
      <c r="J634" s="1919"/>
      <c r="K634" s="1920"/>
      <c r="L634" s="1920"/>
      <c r="M634" s="1920"/>
      <c r="N634" s="1920"/>
      <c r="O634" s="1919"/>
      <c r="P634" s="1919"/>
      <c r="Q634" s="1919"/>
      <c r="R634" s="1919"/>
      <c r="S634" s="1919"/>
      <c r="T634" s="1919"/>
      <c r="U634" s="1919"/>
      <c r="V634" s="1919"/>
      <c r="W634" s="1919"/>
      <c r="X634" s="1919"/>
      <c r="Y634" s="1919"/>
      <c r="Z634" s="1919"/>
    </row>
    <row r="635">
      <c r="A635" s="1919"/>
      <c r="B635" s="1919"/>
      <c r="C635" s="1920"/>
      <c r="D635" s="1920"/>
      <c r="E635" s="1919"/>
      <c r="F635" s="1919"/>
      <c r="G635" s="1920"/>
      <c r="H635" s="1920"/>
      <c r="I635" s="1919"/>
      <c r="J635" s="1919"/>
      <c r="K635" s="1920"/>
      <c r="L635" s="1920"/>
      <c r="M635" s="1920"/>
      <c r="N635" s="1920"/>
      <c r="O635" s="1919"/>
      <c r="P635" s="1919"/>
      <c r="Q635" s="1919"/>
      <c r="R635" s="1919"/>
      <c r="S635" s="1919"/>
      <c r="T635" s="1919"/>
      <c r="U635" s="1919"/>
      <c r="V635" s="1919"/>
      <c r="W635" s="1919"/>
      <c r="X635" s="1919"/>
      <c r="Y635" s="1919"/>
      <c r="Z635" s="1919"/>
    </row>
    <row r="636">
      <c r="A636" s="1919"/>
      <c r="B636" s="1919"/>
      <c r="C636" s="1920"/>
      <c r="D636" s="1920"/>
      <c r="E636" s="1919"/>
      <c r="F636" s="1919"/>
      <c r="G636" s="1920"/>
      <c r="H636" s="1920"/>
      <c r="I636" s="1919"/>
      <c r="J636" s="1919"/>
      <c r="K636" s="1920"/>
      <c r="L636" s="1920"/>
      <c r="M636" s="1920"/>
      <c r="N636" s="1920"/>
      <c r="O636" s="1919"/>
      <c r="P636" s="1919"/>
      <c r="Q636" s="1919"/>
      <c r="R636" s="1919"/>
      <c r="S636" s="1919"/>
      <c r="T636" s="1919"/>
      <c r="U636" s="1919"/>
      <c r="V636" s="1919"/>
      <c r="W636" s="1919"/>
      <c r="X636" s="1919"/>
      <c r="Y636" s="1919"/>
      <c r="Z636" s="1919"/>
    </row>
    <row r="637">
      <c r="A637" s="1919"/>
      <c r="B637" s="1919"/>
      <c r="C637" s="1920"/>
      <c r="D637" s="1920"/>
      <c r="E637" s="1919"/>
      <c r="F637" s="1919"/>
      <c r="G637" s="1920"/>
      <c r="H637" s="1920"/>
      <c r="I637" s="1919"/>
      <c r="J637" s="1919"/>
      <c r="K637" s="1920"/>
      <c r="L637" s="1920"/>
      <c r="M637" s="1920"/>
      <c r="N637" s="1920"/>
      <c r="O637" s="1919"/>
      <c r="P637" s="1919"/>
      <c r="Q637" s="1919"/>
      <c r="R637" s="1919"/>
      <c r="S637" s="1919"/>
      <c r="T637" s="1919"/>
      <c r="U637" s="1919"/>
      <c r="V637" s="1919"/>
      <c r="W637" s="1919"/>
      <c r="X637" s="1919"/>
      <c r="Y637" s="1919"/>
      <c r="Z637" s="1919"/>
    </row>
    <row r="638">
      <c r="A638" s="1919"/>
      <c r="B638" s="1919"/>
      <c r="C638" s="1920"/>
      <c r="D638" s="1920"/>
      <c r="E638" s="1919"/>
      <c r="F638" s="1919"/>
      <c r="G638" s="1920"/>
      <c r="H638" s="1920"/>
      <c r="I638" s="1919"/>
      <c r="J638" s="1919"/>
      <c r="K638" s="1920"/>
      <c r="L638" s="1920"/>
      <c r="M638" s="1920"/>
      <c r="N638" s="1920"/>
      <c r="O638" s="1919"/>
      <c r="P638" s="1919"/>
      <c r="Q638" s="1919"/>
      <c r="R638" s="1919"/>
      <c r="S638" s="1919"/>
      <c r="T638" s="1919"/>
      <c r="U638" s="1919"/>
      <c r="V638" s="1919"/>
      <c r="W638" s="1919"/>
      <c r="X638" s="1919"/>
      <c r="Y638" s="1919"/>
      <c r="Z638" s="1919"/>
    </row>
    <row r="639">
      <c r="A639" s="1919"/>
      <c r="B639" s="1919"/>
      <c r="C639" s="1920"/>
      <c r="D639" s="1920"/>
      <c r="E639" s="1919"/>
      <c r="F639" s="1919"/>
      <c r="G639" s="1920"/>
      <c r="H639" s="1920"/>
      <c r="I639" s="1919"/>
      <c r="J639" s="1919"/>
      <c r="K639" s="1920"/>
      <c r="L639" s="1920"/>
      <c r="M639" s="1920"/>
      <c r="N639" s="1920"/>
      <c r="O639" s="1919"/>
      <c r="P639" s="1919"/>
      <c r="Q639" s="1919"/>
      <c r="R639" s="1919"/>
      <c r="S639" s="1919"/>
      <c r="T639" s="1919"/>
      <c r="U639" s="1919"/>
      <c r="V639" s="1919"/>
      <c r="W639" s="1919"/>
      <c r="X639" s="1919"/>
      <c r="Y639" s="1919"/>
      <c r="Z639" s="1919"/>
    </row>
    <row r="640">
      <c r="A640" s="1919"/>
      <c r="B640" s="1919"/>
      <c r="C640" s="1920"/>
      <c r="D640" s="1920"/>
      <c r="E640" s="1919"/>
      <c r="F640" s="1919"/>
      <c r="G640" s="1920"/>
      <c r="H640" s="1920"/>
      <c r="I640" s="1919"/>
      <c r="J640" s="1919"/>
      <c r="K640" s="1920"/>
      <c r="L640" s="1920"/>
      <c r="M640" s="1920"/>
      <c r="N640" s="1920"/>
      <c r="O640" s="1919"/>
      <c r="P640" s="1919"/>
      <c r="Q640" s="1919"/>
      <c r="R640" s="1919"/>
      <c r="S640" s="1919"/>
      <c r="T640" s="1919"/>
      <c r="U640" s="1919"/>
      <c r="V640" s="1919"/>
      <c r="W640" s="1919"/>
      <c r="X640" s="1919"/>
      <c r="Y640" s="1919"/>
      <c r="Z640" s="1919"/>
    </row>
    <row r="641">
      <c r="A641" s="1919"/>
      <c r="B641" s="1919"/>
      <c r="C641" s="1920"/>
      <c r="D641" s="1920"/>
      <c r="E641" s="1919"/>
      <c r="F641" s="1919"/>
      <c r="G641" s="1920"/>
      <c r="H641" s="1920"/>
      <c r="I641" s="1919"/>
      <c r="J641" s="1919"/>
      <c r="K641" s="1920"/>
      <c r="L641" s="1920"/>
      <c r="M641" s="1920"/>
      <c r="N641" s="1920"/>
      <c r="O641" s="1919"/>
      <c r="P641" s="1919"/>
      <c r="Q641" s="1919"/>
      <c r="R641" s="1919"/>
      <c r="S641" s="1919"/>
      <c r="T641" s="1919"/>
      <c r="U641" s="1919"/>
      <c r="V641" s="1919"/>
      <c r="W641" s="1919"/>
      <c r="X641" s="1919"/>
      <c r="Y641" s="1919"/>
      <c r="Z641" s="1919"/>
    </row>
    <row r="642">
      <c r="A642" s="1919"/>
      <c r="B642" s="1919"/>
      <c r="C642" s="1920"/>
      <c r="D642" s="1920"/>
      <c r="E642" s="1919"/>
      <c r="F642" s="1919"/>
      <c r="G642" s="1920"/>
      <c r="H642" s="1920"/>
      <c r="I642" s="1919"/>
      <c r="J642" s="1919"/>
      <c r="K642" s="1920"/>
      <c r="L642" s="1920"/>
      <c r="M642" s="1920"/>
      <c r="N642" s="1920"/>
      <c r="O642" s="1919"/>
      <c r="P642" s="1919"/>
      <c r="Q642" s="1919"/>
      <c r="R642" s="1919"/>
      <c r="S642" s="1919"/>
      <c r="T642" s="1919"/>
      <c r="U642" s="1919"/>
      <c r="V642" s="1919"/>
      <c r="W642" s="1919"/>
      <c r="X642" s="1919"/>
      <c r="Y642" s="1919"/>
      <c r="Z642" s="1919"/>
    </row>
    <row r="643">
      <c r="A643" s="1919"/>
      <c r="B643" s="1919"/>
      <c r="C643" s="1920"/>
      <c r="D643" s="1920"/>
      <c r="E643" s="1919"/>
      <c r="F643" s="1919"/>
      <c r="G643" s="1920"/>
      <c r="H643" s="1920"/>
      <c r="I643" s="1919"/>
      <c r="J643" s="1919"/>
      <c r="K643" s="1920"/>
      <c r="L643" s="1920"/>
      <c r="M643" s="1920"/>
      <c r="N643" s="1920"/>
      <c r="O643" s="1919"/>
      <c r="P643" s="1919"/>
      <c r="Q643" s="1919"/>
      <c r="R643" s="1919"/>
      <c r="S643" s="1919"/>
      <c r="T643" s="1919"/>
      <c r="U643" s="1919"/>
      <c r="V643" s="1919"/>
      <c r="W643" s="1919"/>
      <c r="X643" s="1919"/>
      <c r="Y643" s="1919"/>
      <c r="Z643" s="1919"/>
    </row>
    <row r="644">
      <c r="A644" s="1919"/>
      <c r="B644" s="1919"/>
      <c r="C644" s="1920"/>
      <c r="D644" s="1920"/>
      <c r="E644" s="1919"/>
      <c r="F644" s="1919"/>
      <c r="G644" s="1920"/>
      <c r="H644" s="1920"/>
      <c r="I644" s="1919"/>
      <c r="J644" s="1919"/>
      <c r="K644" s="1920"/>
      <c r="L644" s="1920"/>
      <c r="M644" s="1920"/>
      <c r="N644" s="1920"/>
      <c r="O644" s="1919"/>
      <c r="P644" s="1919"/>
      <c r="Q644" s="1919"/>
      <c r="R644" s="1919"/>
      <c r="S644" s="1919"/>
      <c r="T644" s="1919"/>
      <c r="U644" s="1919"/>
      <c r="V644" s="1919"/>
      <c r="W644" s="1919"/>
      <c r="X644" s="1919"/>
      <c r="Y644" s="1919"/>
      <c r="Z644" s="1919"/>
    </row>
    <row r="645">
      <c r="A645" s="1919"/>
      <c r="B645" s="1919"/>
      <c r="C645" s="1920"/>
      <c r="D645" s="1920"/>
      <c r="E645" s="1919"/>
      <c r="F645" s="1919"/>
      <c r="G645" s="1920"/>
      <c r="H645" s="1920"/>
      <c r="I645" s="1919"/>
      <c r="J645" s="1919"/>
      <c r="K645" s="1920"/>
      <c r="L645" s="1920"/>
      <c r="M645" s="1920"/>
      <c r="N645" s="1920"/>
      <c r="O645" s="1919"/>
      <c r="P645" s="1919"/>
      <c r="Q645" s="1919"/>
      <c r="R645" s="1919"/>
      <c r="S645" s="1919"/>
      <c r="T645" s="1919"/>
      <c r="U645" s="1919"/>
      <c r="V645" s="1919"/>
      <c r="W645" s="1919"/>
      <c r="X645" s="1919"/>
      <c r="Y645" s="1919"/>
      <c r="Z645" s="1919"/>
    </row>
    <row r="646">
      <c r="A646" s="1919"/>
      <c r="B646" s="1919"/>
      <c r="C646" s="1920"/>
      <c r="D646" s="1920"/>
      <c r="E646" s="1919"/>
      <c r="F646" s="1919"/>
      <c r="G646" s="1920"/>
      <c r="H646" s="1920"/>
      <c r="I646" s="1919"/>
      <c r="J646" s="1919"/>
      <c r="K646" s="1920"/>
      <c r="L646" s="1920"/>
      <c r="M646" s="1920"/>
      <c r="N646" s="1920"/>
      <c r="O646" s="1919"/>
      <c r="P646" s="1919"/>
      <c r="Q646" s="1919"/>
      <c r="R646" s="1919"/>
      <c r="S646" s="1919"/>
      <c r="T646" s="1919"/>
      <c r="U646" s="1919"/>
      <c r="V646" s="1919"/>
      <c r="W646" s="1919"/>
      <c r="X646" s="1919"/>
      <c r="Y646" s="1919"/>
      <c r="Z646" s="1919"/>
    </row>
    <row r="647">
      <c r="A647" s="1919"/>
      <c r="B647" s="1919"/>
      <c r="C647" s="1920"/>
      <c r="D647" s="1920"/>
      <c r="E647" s="1919"/>
      <c r="F647" s="1919"/>
      <c r="G647" s="1920"/>
      <c r="H647" s="1920"/>
      <c r="I647" s="1919"/>
      <c r="J647" s="1919"/>
      <c r="K647" s="1920"/>
      <c r="L647" s="1920"/>
      <c r="M647" s="1920"/>
      <c r="N647" s="1920"/>
      <c r="O647" s="1919"/>
      <c r="P647" s="1919"/>
      <c r="Q647" s="1919"/>
      <c r="R647" s="1919"/>
      <c r="S647" s="1919"/>
      <c r="T647" s="1919"/>
      <c r="U647" s="1919"/>
      <c r="V647" s="1919"/>
      <c r="W647" s="1919"/>
      <c r="X647" s="1919"/>
      <c r="Y647" s="1919"/>
      <c r="Z647" s="1919"/>
    </row>
    <row r="648">
      <c r="A648" s="1919"/>
      <c r="B648" s="1919"/>
      <c r="C648" s="1920"/>
      <c r="D648" s="1920"/>
      <c r="E648" s="1919"/>
      <c r="F648" s="1919"/>
      <c r="G648" s="1920"/>
      <c r="H648" s="1920"/>
      <c r="I648" s="1919"/>
      <c r="J648" s="1919"/>
      <c r="K648" s="1920"/>
      <c r="L648" s="1920"/>
      <c r="M648" s="1920"/>
      <c r="N648" s="1920"/>
      <c r="O648" s="1919"/>
      <c r="P648" s="1919"/>
      <c r="Q648" s="1919"/>
      <c r="R648" s="1919"/>
      <c r="S648" s="1919"/>
      <c r="T648" s="1919"/>
      <c r="U648" s="1919"/>
      <c r="V648" s="1919"/>
      <c r="W648" s="1919"/>
      <c r="X648" s="1919"/>
      <c r="Y648" s="1919"/>
      <c r="Z648" s="1919"/>
    </row>
    <row r="649">
      <c r="A649" s="1919"/>
      <c r="B649" s="1919"/>
      <c r="C649" s="1920"/>
      <c r="D649" s="1920"/>
      <c r="E649" s="1919"/>
      <c r="F649" s="1919"/>
      <c r="G649" s="1920"/>
      <c r="H649" s="1920"/>
      <c r="I649" s="1919"/>
      <c r="J649" s="1919"/>
      <c r="K649" s="1920"/>
      <c r="L649" s="1920"/>
      <c r="M649" s="1920"/>
      <c r="N649" s="1920"/>
      <c r="O649" s="1919"/>
      <c r="P649" s="1919"/>
      <c r="Q649" s="1919"/>
      <c r="R649" s="1919"/>
      <c r="S649" s="1919"/>
      <c r="T649" s="1919"/>
      <c r="U649" s="1919"/>
      <c r="V649" s="1919"/>
      <c r="W649" s="1919"/>
      <c r="X649" s="1919"/>
      <c r="Y649" s="1919"/>
      <c r="Z649" s="1919"/>
    </row>
    <row r="650">
      <c r="A650" s="1919"/>
      <c r="B650" s="1919"/>
      <c r="C650" s="1920"/>
      <c r="D650" s="1920"/>
      <c r="E650" s="1919"/>
      <c r="F650" s="1919"/>
      <c r="G650" s="1920"/>
      <c r="H650" s="1920"/>
      <c r="I650" s="1919"/>
      <c r="J650" s="1919"/>
      <c r="K650" s="1920"/>
      <c r="L650" s="1920"/>
      <c r="M650" s="1920"/>
      <c r="N650" s="1920"/>
      <c r="O650" s="1919"/>
      <c r="P650" s="1919"/>
      <c r="Q650" s="1919"/>
      <c r="R650" s="1919"/>
      <c r="S650" s="1919"/>
      <c r="T650" s="1919"/>
      <c r="U650" s="1919"/>
      <c r="V650" s="1919"/>
      <c r="W650" s="1919"/>
      <c r="X650" s="1919"/>
      <c r="Y650" s="1919"/>
      <c r="Z650" s="1919"/>
    </row>
    <row r="651">
      <c r="A651" s="1919"/>
      <c r="B651" s="1919"/>
      <c r="C651" s="1920"/>
      <c r="D651" s="1920"/>
      <c r="E651" s="1919"/>
      <c r="F651" s="1919"/>
      <c r="G651" s="1920"/>
      <c r="H651" s="1920"/>
      <c r="I651" s="1919"/>
      <c r="J651" s="1919"/>
      <c r="K651" s="1920"/>
      <c r="L651" s="1920"/>
      <c r="M651" s="1920"/>
      <c r="N651" s="1920"/>
      <c r="O651" s="1919"/>
      <c r="P651" s="1919"/>
      <c r="Q651" s="1919"/>
      <c r="R651" s="1919"/>
      <c r="S651" s="1919"/>
      <c r="T651" s="1919"/>
      <c r="U651" s="1919"/>
      <c r="V651" s="1919"/>
      <c r="W651" s="1919"/>
      <c r="X651" s="1919"/>
      <c r="Y651" s="1919"/>
      <c r="Z651" s="1919"/>
    </row>
    <row r="652">
      <c r="A652" s="1919"/>
      <c r="B652" s="1919"/>
      <c r="C652" s="1920"/>
      <c r="D652" s="1920"/>
      <c r="E652" s="1919"/>
      <c r="F652" s="1919"/>
      <c r="G652" s="1920"/>
      <c r="H652" s="1920"/>
      <c r="I652" s="1919"/>
      <c r="J652" s="1919"/>
      <c r="K652" s="1920"/>
      <c r="L652" s="1920"/>
      <c r="M652" s="1920"/>
      <c r="N652" s="1920"/>
      <c r="O652" s="1919"/>
      <c r="P652" s="1919"/>
      <c r="Q652" s="1919"/>
      <c r="R652" s="1919"/>
      <c r="S652" s="1919"/>
      <c r="T652" s="1919"/>
      <c r="U652" s="1919"/>
      <c r="V652" s="1919"/>
      <c r="W652" s="1919"/>
      <c r="X652" s="1919"/>
      <c r="Y652" s="1919"/>
      <c r="Z652" s="1919"/>
    </row>
    <row r="653">
      <c r="A653" s="1919"/>
      <c r="B653" s="1919"/>
      <c r="C653" s="1920"/>
      <c r="D653" s="1920"/>
      <c r="E653" s="1919"/>
      <c r="F653" s="1919"/>
      <c r="G653" s="1920"/>
      <c r="H653" s="1920"/>
      <c r="I653" s="1919"/>
      <c r="J653" s="1919"/>
      <c r="K653" s="1920"/>
      <c r="L653" s="1920"/>
      <c r="M653" s="1920"/>
      <c r="N653" s="1920"/>
      <c r="O653" s="1919"/>
      <c r="P653" s="1919"/>
      <c r="Q653" s="1919"/>
      <c r="R653" s="1919"/>
      <c r="S653" s="1919"/>
      <c r="T653" s="1919"/>
      <c r="U653" s="1919"/>
      <c r="V653" s="1919"/>
      <c r="W653" s="1919"/>
      <c r="X653" s="1919"/>
      <c r="Y653" s="1919"/>
      <c r="Z653" s="1919"/>
    </row>
    <row r="654">
      <c r="A654" s="1919"/>
      <c r="B654" s="1919"/>
      <c r="C654" s="1920"/>
      <c r="D654" s="1920"/>
      <c r="E654" s="1919"/>
      <c r="F654" s="1919"/>
      <c r="G654" s="1920"/>
      <c r="H654" s="1920"/>
      <c r="I654" s="1919"/>
      <c r="J654" s="1919"/>
      <c r="K654" s="1920"/>
      <c r="L654" s="1920"/>
      <c r="M654" s="1920"/>
      <c r="N654" s="1920"/>
      <c r="O654" s="1919"/>
      <c r="P654" s="1919"/>
      <c r="Q654" s="1919"/>
      <c r="R654" s="1919"/>
      <c r="S654" s="1919"/>
      <c r="T654" s="1919"/>
      <c r="U654" s="1919"/>
      <c r="V654" s="1919"/>
      <c r="W654" s="1919"/>
      <c r="X654" s="1919"/>
      <c r="Y654" s="1919"/>
      <c r="Z654" s="1919"/>
    </row>
    <row r="655">
      <c r="A655" s="1919"/>
      <c r="B655" s="1919"/>
      <c r="C655" s="1920"/>
      <c r="D655" s="1920"/>
      <c r="E655" s="1919"/>
      <c r="F655" s="1919"/>
      <c r="G655" s="1920"/>
      <c r="H655" s="1920"/>
      <c r="I655" s="1919"/>
      <c r="J655" s="1919"/>
      <c r="K655" s="1920"/>
      <c r="L655" s="1920"/>
      <c r="M655" s="1920"/>
      <c r="N655" s="1920"/>
      <c r="O655" s="1919"/>
      <c r="P655" s="1919"/>
      <c r="Q655" s="1919"/>
      <c r="R655" s="1919"/>
      <c r="S655" s="1919"/>
      <c r="T655" s="1919"/>
      <c r="U655" s="1919"/>
      <c r="V655" s="1919"/>
      <c r="W655" s="1919"/>
      <c r="X655" s="1919"/>
      <c r="Y655" s="1919"/>
      <c r="Z655" s="1919"/>
    </row>
    <row r="656">
      <c r="A656" s="1919"/>
      <c r="B656" s="1919"/>
      <c r="C656" s="1920"/>
      <c r="D656" s="1920"/>
      <c r="E656" s="1919"/>
      <c r="F656" s="1919"/>
      <c r="G656" s="1920"/>
      <c r="H656" s="1920"/>
      <c r="I656" s="1919"/>
      <c r="J656" s="1919"/>
      <c r="K656" s="1920"/>
      <c r="L656" s="1920"/>
      <c r="M656" s="1920"/>
      <c r="N656" s="1920"/>
      <c r="O656" s="1919"/>
      <c r="P656" s="1919"/>
      <c r="Q656" s="1919"/>
      <c r="R656" s="1919"/>
      <c r="S656" s="1919"/>
      <c r="T656" s="1919"/>
      <c r="U656" s="1919"/>
      <c r="V656" s="1919"/>
      <c r="W656" s="1919"/>
      <c r="X656" s="1919"/>
      <c r="Y656" s="1919"/>
      <c r="Z656" s="1919"/>
    </row>
    <row r="657">
      <c r="A657" s="1919"/>
      <c r="B657" s="1919"/>
      <c r="C657" s="1920"/>
      <c r="D657" s="1920"/>
      <c r="E657" s="1919"/>
      <c r="F657" s="1919"/>
      <c r="G657" s="1920"/>
      <c r="H657" s="1920"/>
      <c r="I657" s="1919"/>
      <c r="J657" s="1919"/>
      <c r="K657" s="1920"/>
      <c r="L657" s="1920"/>
      <c r="M657" s="1920"/>
      <c r="N657" s="1920"/>
      <c r="O657" s="1919"/>
      <c r="P657" s="1919"/>
      <c r="Q657" s="1919"/>
      <c r="R657" s="1919"/>
      <c r="S657" s="1919"/>
      <c r="T657" s="1919"/>
      <c r="U657" s="1919"/>
      <c r="V657" s="1919"/>
      <c r="W657" s="1919"/>
      <c r="X657" s="1919"/>
      <c r="Y657" s="1919"/>
      <c r="Z657" s="1919"/>
    </row>
    <row r="658">
      <c r="A658" s="1919"/>
      <c r="B658" s="1919"/>
      <c r="C658" s="1920"/>
      <c r="D658" s="1920"/>
      <c r="E658" s="1919"/>
      <c r="F658" s="1919"/>
      <c r="G658" s="1920"/>
      <c r="H658" s="1920"/>
      <c r="I658" s="1919"/>
      <c r="J658" s="1919"/>
      <c r="K658" s="1920"/>
      <c r="L658" s="1920"/>
      <c r="M658" s="1920"/>
      <c r="N658" s="1920"/>
      <c r="O658" s="1919"/>
      <c r="P658" s="1919"/>
      <c r="Q658" s="1919"/>
      <c r="R658" s="1919"/>
      <c r="S658" s="1919"/>
      <c r="T658" s="1919"/>
      <c r="U658" s="1919"/>
      <c r="V658" s="1919"/>
      <c r="W658" s="1919"/>
      <c r="X658" s="1919"/>
      <c r="Y658" s="1919"/>
      <c r="Z658" s="1919"/>
    </row>
    <row r="659">
      <c r="A659" s="1919"/>
      <c r="B659" s="1919"/>
      <c r="C659" s="1920"/>
      <c r="D659" s="1920"/>
      <c r="E659" s="1919"/>
      <c r="F659" s="1919"/>
      <c r="G659" s="1920"/>
      <c r="H659" s="1920"/>
      <c r="I659" s="1919"/>
      <c r="J659" s="1919"/>
      <c r="K659" s="1920"/>
      <c r="L659" s="1920"/>
      <c r="M659" s="1920"/>
      <c r="N659" s="1920"/>
      <c r="O659" s="1919"/>
      <c r="P659" s="1919"/>
      <c r="Q659" s="1919"/>
      <c r="R659" s="1919"/>
      <c r="S659" s="1919"/>
      <c r="T659" s="1919"/>
      <c r="U659" s="1919"/>
      <c r="V659" s="1919"/>
      <c r="W659" s="1919"/>
      <c r="X659" s="1919"/>
      <c r="Y659" s="1919"/>
      <c r="Z659" s="1919"/>
    </row>
    <row r="660">
      <c r="A660" s="1919"/>
      <c r="B660" s="1919"/>
      <c r="C660" s="1920"/>
      <c r="D660" s="1920"/>
      <c r="E660" s="1919"/>
      <c r="F660" s="1919"/>
      <c r="G660" s="1920"/>
      <c r="H660" s="1920"/>
      <c r="I660" s="1919"/>
      <c r="J660" s="1919"/>
      <c r="K660" s="1920"/>
      <c r="L660" s="1920"/>
      <c r="M660" s="1920"/>
      <c r="N660" s="1920"/>
      <c r="O660" s="1919"/>
      <c r="P660" s="1919"/>
      <c r="Q660" s="1919"/>
      <c r="R660" s="1919"/>
      <c r="S660" s="1919"/>
      <c r="T660" s="1919"/>
      <c r="U660" s="1919"/>
      <c r="V660" s="1919"/>
      <c r="W660" s="1919"/>
      <c r="X660" s="1919"/>
      <c r="Y660" s="1919"/>
      <c r="Z660" s="1919"/>
    </row>
    <row r="661">
      <c r="A661" s="1919"/>
      <c r="B661" s="1919"/>
      <c r="C661" s="1920"/>
      <c r="D661" s="1920"/>
      <c r="E661" s="1919"/>
      <c r="F661" s="1919"/>
      <c r="G661" s="1920"/>
      <c r="H661" s="1920"/>
      <c r="I661" s="1919"/>
      <c r="J661" s="1919"/>
      <c r="K661" s="1920"/>
      <c r="L661" s="1920"/>
      <c r="M661" s="1920"/>
      <c r="N661" s="1920"/>
      <c r="O661" s="1919"/>
      <c r="P661" s="1919"/>
      <c r="Q661" s="1919"/>
      <c r="R661" s="1919"/>
      <c r="S661" s="1919"/>
      <c r="T661" s="1919"/>
      <c r="U661" s="1919"/>
      <c r="V661" s="1919"/>
      <c r="W661" s="1919"/>
      <c r="X661" s="1919"/>
      <c r="Y661" s="1919"/>
      <c r="Z661" s="1919"/>
    </row>
    <row r="662">
      <c r="A662" s="1919"/>
      <c r="B662" s="1919"/>
      <c r="C662" s="1920"/>
      <c r="D662" s="1920"/>
      <c r="E662" s="1919"/>
      <c r="F662" s="1919"/>
      <c r="G662" s="1920"/>
      <c r="H662" s="1920"/>
      <c r="I662" s="1919"/>
      <c r="J662" s="1919"/>
      <c r="K662" s="1920"/>
      <c r="L662" s="1920"/>
      <c r="M662" s="1920"/>
      <c r="N662" s="1920"/>
      <c r="O662" s="1919"/>
      <c r="P662" s="1919"/>
      <c r="Q662" s="1919"/>
      <c r="R662" s="1919"/>
      <c r="S662" s="1919"/>
      <c r="T662" s="1919"/>
      <c r="U662" s="1919"/>
      <c r="V662" s="1919"/>
      <c r="W662" s="1919"/>
      <c r="X662" s="1919"/>
      <c r="Y662" s="1919"/>
      <c r="Z662" s="1919"/>
    </row>
    <row r="663">
      <c r="A663" s="1919"/>
      <c r="B663" s="1919"/>
      <c r="C663" s="1920"/>
      <c r="D663" s="1920"/>
      <c r="E663" s="1919"/>
      <c r="F663" s="1919"/>
      <c r="G663" s="1920"/>
      <c r="H663" s="1920"/>
      <c r="I663" s="1919"/>
      <c r="J663" s="1919"/>
      <c r="K663" s="1920"/>
      <c r="L663" s="1920"/>
      <c r="M663" s="1920"/>
      <c r="N663" s="1920"/>
      <c r="O663" s="1919"/>
      <c r="P663" s="1919"/>
      <c r="Q663" s="1919"/>
      <c r="R663" s="1919"/>
      <c r="S663" s="1919"/>
      <c r="T663" s="1919"/>
      <c r="U663" s="1919"/>
      <c r="V663" s="1919"/>
      <c r="W663" s="1919"/>
      <c r="X663" s="1919"/>
      <c r="Y663" s="1919"/>
      <c r="Z663" s="1919"/>
    </row>
    <row r="664">
      <c r="A664" s="1919"/>
      <c r="B664" s="1919"/>
      <c r="C664" s="1920"/>
      <c r="D664" s="1920"/>
      <c r="E664" s="1919"/>
      <c r="F664" s="1919"/>
      <c r="G664" s="1920"/>
      <c r="H664" s="1920"/>
      <c r="I664" s="1919"/>
      <c r="J664" s="1919"/>
      <c r="K664" s="1920"/>
      <c r="L664" s="1920"/>
      <c r="M664" s="1920"/>
      <c r="N664" s="1920"/>
      <c r="O664" s="1919"/>
      <c r="P664" s="1919"/>
      <c r="Q664" s="1919"/>
      <c r="R664" s="1919"/>
      <c r="S664" s="1919"/>
      <c r="T664" s="1919"/>
      <c r="U664" s="1919"/>
      <c r="V664" s="1919"/>
      <c r="W664" s="1919"/>
      <c r="X664" s="1919"/>
      <c r="Y664" s="1919"/>
      <c r="Z664" s="1919"/>
    </row>
    <row r="665">
      <c r="A665" s="1919"/>
      <c r="B665" s="1919"/>
      <c r="C665" s="1920"/>
      <c r="D665" s="1920"/>
      <c r="E665" s="1919"/>
      <c r="F665" s="1919"/>
      <c r="G665" s="1920"/>
      <c r="H665" s="1920"/>
      <c r="I665" s="1919"/>
      <c r="J665" s="1919"/>
      <c r="K665" s="1920"/>
      <c r="L665" s="1920"/>
      <c r="M665" s="1920"/>
      <c r="N665" s="1920"/>
      <c r="O665" s="1919"/>
      <c r="P665" s="1919"/>
      <c r="Q665" s="1919"/>
      <c r="R665" s="1919"/>
      <c r="S665" s="1919"/>
      <c r="T665" s="1919"/>
      <c r="U665" s="1919"/>
      <c r="V665" s="1919"/>
      <c r="W665" s="1919"/>
      <c r="X665" s="1919"/>
      <c r="Y665" s="1919"/>
      <c r="Z665" s="1919"/>
    </row>
    <row r="666">
      <c r="A666" s="1919"/>
      <c r="B666" s="1919"/>
      <c r="C666" s="1920"/>
      <c r="D666" s="1920"/>
      <c r="E666" s="1919"/>
      <c r="F666" s="1919"/>
      <c r="G666" s="1920"/>
      <c r="H666" s="1920"/>
      <c r="I666" s="1919"/>
      <c r="J666" s="1919"/>
      <c r="K666" s="1920"/>
      <c r="L666" s="1920"/>
      <c r="M666" s="1920"/>
      <c r="N666" s="1920"/>
      <c r="O666" s="1919"/>
      <c r="P666" s="1919"/>
      <c r="Q666" s="1919"/>
      <c r="R666" s="1919"/>
      <c r="S666" s="1919"/>
      <c r="T666" s="1919"/>
      <c r="U666" s="1919"/>
      <c r="V666" s="1919"/>
      <c r="W666" s="1919"/>
      <c r="X666" s="1919"/>
      <c r="Y666" s="1919"/>
      <c r="Z666" s="1919"/>
    </row>
    <row r="667">
      <c r="A667" s="1919"/>
      <c r="B667" s="1919"/>
      <c r="C667" s="1920"/>
      <c r="D667" s="1920"/>
      <c r="E667" s="1919"/>
      <c r="F667" s="1919"/>
      <c r="G667" s="1920"/>
      <c r="H667" s="1920"/>
      <c r="I667" s="1919"/>
      <c r="J667" s="1919"/>
      <c r="K667" s="1920"/>
      <c r="L667" s="1920"/>
      <c r="M667" s="1920"/>
      <c r="N667" s="1920"/>
      <c r="O667" s="1919"/>
      <c r="P667" s="1919"/>
      <c r="Q667" s="1919"/>
      <c r="R667" s="1919"/>
      <c r="S667" s="1919"/>
      <c r="T667" s="1919"/>
      <c r="U667" s="1919"/>
      <c r="V667" s="1919"/>
      <c r="W667" s="1919"/>
      <c r="X667" s="1919"/>
      <c r="Y667" s="1919"/>
      <c r="Z667" s="1919"/>
    </row>
    <row r="668">
      <c r="A668" s="1919"/>
      <c r="B668" s="1919"/>
      <c r="C668" s="1920"/>
      <c r="D668" s="1920"/>
      <c r="E668" s="1919"/>
      <c r="F668" s="1919"/>
      <c r="G668" s="1920"/>
      <c r="H668" s="1920"/>
      <c r="I668" s="1919"/>
      <c r="J668" s="1919"/>
      <c r="K668" s="1920"/>
      <c r="L668" s="1920"/>
      <c r="M668" s="1920"/>
      <c r="N668" s="1920"/>
      <c r="O668" s="1919"/>
      <c r="P668" s="1919"/>
      <c r="Q668" s="1919"/>
      <c r="R668" s="1919"/>
      <c r="S668" s="1919"/>
      <c r="T668" s="1919"/>
      <c r="U668" s="1919"/>
      <c r="V668" s="1919"/>
      <c r="W668" s="1919"/>
      <c r="X668" s="1919"/>
      <c r="Y668" s="1919"/>
      <c r="Z668" s="1919"/>
    </row>
    <row r="669">
      <c r="A669" s="1919"/>
      <c r="B669" s="1919"/>
      <c r="C669" s="1920"/>
      <c r="D669" s="1920"/>
      <c r="E669" s="1919"/>
      <c r="F669" s="1919"/>
      <c r="G669" s="1920"/>
      <c r="H669" s="1920"/>
      <c r="I669" s="1919"/>
      <c r="J669" s="1919"/>
      <c r="K669" s="1920"/>
      <c r="L669" s="1920"/>
      <c r="M669" s="1920"/>
      <c r="N669" s="1920"/>
      <c r="O669" s="1919"/>
      <c r="P669" s="1919"/>
      <c r="Q669" s="1919"/>
      <c r="R669" s="1919"/>
      <c r="S669" s="1919"/>
      <c r="T669" s="1919"/>
      <c r="U669" s="1919"/>
      <c r="V669" s="1919"/>
      <c r="W669" s="1919"/>
      <c r="X669" s="1919"/>
      <c r="Y669" s="1919"/>
      <c r="Z669" s="1919"/>
    </row>
    <row r="670">
      <c r="A670" s="1919"/>
      <c r="B670" s="1919"/>
      <c r="C670" s="1920"/>
      <c r="D670" s="1920"/>
      <c r="E670" s="1919"/>
      <c r="F670" s="1919"/>
      <c r="G670" s="1920"/>
      <c r="H670" s="1920"/>
      <c r="I670" s="1919"/>
      <c r="J670" s="1919"/>
      <c r="K670" s="1920"/>
      <c r="L670" s="1920"/>
      <c r="M670" s="1920"/>
      <c r="N670" s="1920"/>
      <c r="O670" s="1919"/>
      <c r="P670" s="1919"/>
      <c r="Q670" s="1919"/>
      <c r="R670" s="1919"/>
      <c r="S670" s="1919"/>
      <c r="T670" s="1919"/>
      <c r="U670" s="1919"/>
      <c r="V670" s="1919"/>
      <c r="W670" s="1919"/>
      <c r="X670" s="1919"/>
      <c r="Y670" s="1919"/>
      <c r="Z670" s="1919"/>
    </row>
    <row r="671">
      <c r="A671" s="1919"/>
      <c r="B671" s="1919"/>
      <c r="C671" s="1920"/>
      <c r="D671" s="1920"/>
      <c r="E671" s="1919"/>
      <c r="F671" s="1919"/>
      <c r="G671" s="1920"/>
      <c r="H671" s="1920"/>
      <c r="I671" s="1919"/>
      <c r="J671" s="1919"/>
      <c r="K671" s="1920"/>
      <c r="L671" s="1920"/>
      <c r="M671" s="1920"/>
      <c r="N671" s="1920"/>
      <c r="O671" s="1919"/>
      <c r="P671" s="1919"/>
      <c r="Q671" s="1919"/>
      <c r="R671" s="1919"/>
      <c r="S671" s="1919"/>
      <c r="T671" s="1919"/>
      <c r="U671" s="1919"/>
      <c r="V671" s="1919"/>
      <c r="W671" s="1919"/>
      <c r="X671" s="1919"/>
      <c r="Y671" s="1919"/>
      <c r="Z671" s="1919"/>
    </row>
    <row r="672">
      <c r="A672" s="1919"/>
      <c r="B672" s="1919"/>
      <c r="C672" s="1920"/>
      <c r="D672" s="1920"/>
      <c r="E672" s="1919"/>
      <c r="F672" s="1919"/>
      <c r="G672" s="1920"/>
      <c r="H672" s="1920"/>
      <c r="I672" s="1919"/>
      <c r="J672" s="1919"/>
      <c r="K672" s="1920"/>
      <c r="L672" s="1920"/>
      <c r="M672" s="1920"/>
      <c r="N672" s="1920"/>
      <c r="O672" s="1919"/>
      <c r="P672" s="1919"/>
      <c r="Q672" s="1919"/>
      <c r="R672" s="1919"/>
      <c r="S672" s="1919"/>
      <c r="T672" s="1919"/>
      <c r="U672" s="1919"/>
      <c r="V672" s="1919"/>
      <c r="W672" s="1919"/>
      <c r="X672" s="1919"/>
      <c r="Y672" s="1919"/>
      <c r="Z672" s="1919"/>
    </row>
    <row r="673">
      <c r="A673" s="1919"/>
      <c r="B673" s="1919"/>
      <c r="C673" s="1920"/>
      <c r="D673" s="1920"/>
      <c r="E673" s="1919"/>
      <c r="F673" s="1919"/>
      <c r="G673" s="1920"/>
      <c r="H673" s="1920"/>
      <c r="I673" s="1919"/>
      <c r="J673" s="1919"/>
      <c r="K673" s="1920"/>
      <c r="L673" s="1920"/>
      <c r="M673" s="1920"/>
      <c r="N673" s="1920"/>
      <c r="O673" s="1919"/>
      <c r="P673" s="1919"/>
      <c r="Q673" s="1919"/>
      <c r="R673" s="1919"/>
      <c r="S673" s="1919"/>
      <c r="T673" s="1919"/>
      <c r="U673" s="1919"/>
      <c r="V673" s="1919"/>
      <c r="W673" s="1919"/>
      <c r="X673" s="1919"/>
      <c r="Y673" s="1919"/>
      <c r="Z673" s="1919"/>
    </row>
    <row r="674">
      <c r="A674" s="1919"/>
      <c r="B674" s="1919"/>
      <c r="C674" s="1920"/>
      <c r="D674" s="1920"/>
      <c r="E674" s="1919"/>
      <c r="F674" s="1919"/>
      <c r="G674" s="1920"/>
      <c r="H674" s="1920"/>
      <c r="I674" s="1919"/>
      <c r="J674" s="1919"/>
      <c r="K674" s="1920"/>
      <c r="L674" s="1920"/>
      <c r="M674" s="1920"/>
      <c r="N674" s="1920"/>
      <c r="O674" s="1919"/>
      <c r="P674" s="1919"/>
      <c r="Q674" s="1919"/>
      <c r="R674" s="1919"/>
      <c r="S674" s="1919"/>
      <c r="T674" s="1919"/>
      <c r="U674" s="1919"/>
      <c r="V674" s="1919"/>
      <c r="W674" s="1919"/>
      <c r="X674" s="1919"/>
      <c r="Y674" s="1919"/>
      <c r="Z674" s="1919"/>
    </row>
    <row r="675">
      <c r="A675" s="1919"/>
      <c r="B675" s="1919"/>
      <c r="C675" s="1920"/>
      <c r="D675" s="1920"/>
      <c r="E675" s="1919"/>
      <c r="F675" s="1919"/>
      <c r="G675" s="1920"/>
      <c r="H675" s="1920"/>
      <c r="I675" s="1919"/>
      <c r="J675" s="1919"/>
      <c r="K675" s="1920"/>
      <c r="L675" s="1920"/>
      <c r="M675" s="1920"/>
      <c r="N675" s="1920"/>
      <c r="O675" s="1919"/>
      <c r="P675" s="1919"/>
      <c r="Q675" s="1919"/>
      <c r="R675" s="1919"/>
      <c r="S675" s="1919"/>
      <c r="T675" s="1919"/>
      <c r="U675" s="1919"/>
      <c r="V675" s="1919"/>
      <c r="W675" s="1919"/>
      <c r="X675" s="1919"/>
      <c r="Y675" s="1919"/>
      <c r="Z675" s="1919"/>
    </row>
    <row r="676">
      <c r="A676" s="1919"/>
      <c r="B676" s="1919"/>
      <c r="C676" s="1920"/>
      <c r="D676" s="1920"/>
      <c r="E676" s="1919"/>
      <c r="F676" s="1919"/>
      <c r="G676" s="1920"/>
      <c r="H676" s="1920"/>
      <c r="I676" s="1919"/>
      <c r="J676" s="1919"/>
      <c r="K676" s="1920"/>
      <c r="L676" s="1920"/>
      <c r="M676" s="1920"/>
      <c r="N676" s="1920"/>
      <c r="O676" s="1919"/>
      <c r="P676" s="1919"/>
      <c r="Q676" s="1919"/>
      <c r="R676" s="1919"/>
      <c r="S676" s="1919"/>
      <c r="T676" s="1919"/>
      <c r="U676" s="1919"/>
      <c r="V676" s="1919"/>
      <c r="W676" s="1919"/>
      <c r="X676" s="1919"/>
      <c r="Y676" s="1919"/>
      <c r="Z676" s="1919"/>
    </row>
    <row r="677">
      <c r="A677" s="1919"/>
      <c r="B677" s="1919"/>
      <c r="C677" s="1920"/>
      <c r="D677" s="1920"/>
      <c r="E677" s="1919"/>
      <c r="F677" s="1919"/>
      <c r="G677" s="1920"/>
      <c r="H677" s="1920"/>
      <c r="I677" s="1919"/>
      <c r="J677" s="1919"/>
      <c r="K677" s="1920"/>
      <c r="L677" s="1920"/>
      <c r="M677" s="1920"/>
      <c r="N677" s="1920"/>
      <c r="O677" s="1919"/>
      <c r="P677" s="1919"/>
      <c r="Q677" s="1919"/>
      <c r="R677" s="1919"/>
      <c r="S677" s="1919"/>
      <c r="T677" s="1919"/>
      <c r="U677" s="1919"/>
      <c r="V677" s="1919"/>
      <c r="W677" s="1919"/>
      <c r="X677" s="1919"/>
      <c r="Y677" s="1919"/>
      <c r="Z677" s="1919"/>
    </row>
    <row r="678">
      <c r="A678" s="1919"/>
      <c r="B678" s="1919"/>
      <c r="C678" s="1920"/>
      <c r="D678" s="1920"/>
      <c r="E678" s="1919"/>
      <c r="F678" s="1919"/>
      <c r="G678" s="1920"/>
      <c r="H678" s="1920"/>
      <c r="I678" s="1919"/>
      <c r="J678" s="1919"/>
      <c r="K678" s="1920"/>
      <c r="L678" s="1920"/>
      <c r="M678" s="1920"/>
      <c r="N678" s="1920"/>
      <c r="O678" s="1919"/>
      <c r="P678" s="1919"/>
      <c r="Q678" s="1919"/>
      <c r="R678" s="1919"/>
      <c r="S678" s="1919"/>
      <c r="T678" s="1919"/>
      <c r="U678" s="1919"/>
      <c r="V678" s="1919"/>
      <c r="W678" s="1919"/>
      <c r="X678" s="1919"/>
      <c r="Y678" s="1919"/>
      <c r="Z678" s="1919"/>
    </row>
    <row r="679">
      <c r="A679" s="1919"/>
      <c r="B679" s="1919"/>
      <c r="C679" s="1920"/>
      <c r="D679" s="1920"/>
      <c r="E679" s="1919"/>
      <c r="F679" s="1919"/>
      <c r="G679" s="1920"/>
      <c r="H679" s="1920"/>
      <c r="I679" s="1919"/>
      <c r="J679" s="1919"/>
      <c r="K679" s="1920"/>
      <c r="L679" s="1920"/>
      <c r="M679" s="1920"/>
      <c r="N679" s="1920"/>
      <c r="O679" s="1919"/>
      <c r="P679" s="1919"/>
      <c r="Q679" s="1919"/>
      <c r="R679" s="1919"/>
      <c r="S679" s="1919"/>
      <c r="T679" s="1919"/>
      <c r="U679" s="1919"/>
      <c r="V679" s="1919"/>
      <c r="W679" s="1919"/>
      <c r="X679" s="1919"/>
      <c r="Y679" s="1919"/>
      <c r="Z679" s="1919"/>
    </row>
    <row r="680">
      <c r="A680" s="1919"/>
      <c r="B680" s="1919"/>
      <c r="C680" s="1920"/>
      <c r="D680" s="1920"/>
      <c r="E680" s="1919"/>
      <c r="F680" s="1919"/>
      <c r="G680" s="1920"/>
      <c r="H680" s="1920"/>
      <c r="I680" s="1919"/>
      <c r="J680" s="1919"/>
      <c r="K680" s="1920"/>
      <c r="L680" s="1920"/>
      <c r="M680" s="1920"/>
      <c r="N680" s="1920"/>
      <c r="O680" s="1919"/>
      <c r="P680" s="1919"/>
      <c r="Q680" s="1919"/>
      <c r="R680" s="1919"/>
      <c r="S680" s="1919"/>
      <c r="T680" s="1919"/>
      <c r="U680" s="1919"/>
      <c r="V680" s="1919"/>
      <c r="W680" s="1919"/>
      <c r="X680" s="1919"/>
      <c r="Y680" s="1919"/>
      <c r="Z680" s="1919"/>
    </row>
    <row r="681">
      <c r="A681" s="1919"/>
      <c r="B681" s="1919"/>
      <c r="C681" s="1920"/>
      <c r="D681" s="1920"/>
      <c r="E681" s="1919"/>
      <c r="F681" s="1919"/>
      <c r="G681" s="1920"/>
      <c r="H681" s="1920"/>
      <c r="I681" s="1919"/>
      <c r="J681" s="1919"/>
      <c r="K681" s="1920"/>
      <c r="L681" s="1920"/>
      <c r="M681" s="1920"/>
      <c r="N681" s="1920"/>
      <c r="O681" s="1919"/>
      <c r="P681" s="1919"/>
      <c r="Q681" s="1919"/>
      <c r="R681" s="1919"/>
      <c r="S681" s="1919"/>
      <c r="T681" s="1919"/>
      <c r="U681" s="1919"/>
      <c r="V681" s="1919"/>
      <c r="W681" s="1919"/>
      <c r="X681" s="1919"/>
      <c r="Y681" s="1919"/>
      <c r="Z681" s="1919"/>
    </row>
    <row r="682">
      <c r="A682" s="1919"/>
      <c r="B682" s="1919"/>
      <c r="C682" s="1920"/>
      <c r="D682" s="1920"/>
      <c r="E682" s="1919"/>
      <c r="F682" s="1919"/>
      <c r="G682" s="1920"/>
      <c r="H682" s="1920"/>
      <c r="I682" s="1919"/>
      <c r="J682" s="1919"/>
      <c r="K682" s="1920"/>
      <c r="L682" s="1920"/>
      <c r="M682" s="1920"/>
      <c r="N682" s="1920"/>
      <c r="O682" s="1919"/>
      <c r="P682" s="1919"/>
      <c r="Q682" s="1919"/>
      <c r="R682" s="1919"/>
      <c r="S682" s="1919"/>
      <c r="T682" s="1919"/>
      <c r="U682" s="1919"/>
      <c r="V682" s="1919"/>
      <c r="W682" s="1919"/>
      <c r="X682" s="1919"/>
      <c r="Y682" s="1919"/>
      <c r="Z682" s="1919"/>
    </row>
    <row r="683">
      <c r="A683" s="1919"/>
      <c r="B683" s="1919"/>
      <c r="C683" s="1920"/>
      <c r="D683" s="1920"/>
      <c r="E683" s="1919"/>
      <c r="F683" s="1919"/>
      <c r="G683" s="1920"/>
      <c r="H683" s="1920"/>
      <c r="I683" s="1919"/>
      <c r="J683" s="1919"/>
      <c r="K683" s="1920"/>
      <c r="L683" s="1920"/>
      <c r="M683" s="1920"/>
      <c r="N683" s="1920"/>
      <c r="O683" s="1919"/>
      <c r="P683" s="1919"/>
      <c r="Q683" s="1919"/>
      <c r="R683" s="1919"/>
      <c r="S683" s="1919"/>
      <c r="T683" s="1919"/>
      <c r="U683" s="1919"/>
      <c r="V683" s="1919"/>
      <c r="W683" s="1919"/>
      <c r="X683" s="1919"/>
      <c r="Y683" s="1919"/>
      <c r="Z683" s="1919"/>
    </row>
    <row r="684">
      <c r="A684" s="1919"/>
      <c r="B684" s="1919"/>
      <c r="C684" s="1920"/>
      <c r="D684" s="1920"/>
      <c r="E684" s="1919"/>
      <c r="F684" s="1919"/>
      <c r="G684" s="1920"/>
      <c r="H684" s="1920"/>
      <c r="I684" s="1919"/>
      <c r="J684" s="1919"/>
      <c r="K684" s="1920"/>
      <c r="L684" s="1920"/>
      <c r="M684" s="1920"/>
      <c r="N684" s="1920"/>
      <c r="O684" s="1919"/>
      <c r="P684" s="1919"/>
      <c r="Q684" s="1919"/>
      <c r="R684" s="1919"/>
      <c r="S684" s="1919"/>
      <c r="T684" s="1919"/>
      <c r="U684" s="1919"/>
      <c r="V684" s="1919"/>
      <c r="W684" s="1919"/>
      <c r="X684" s="1919"/>
      <c r="Y684" s="1919"/>
      <c r="Z684" s="1919"/>
    </row>
    <row r="685">
      <c r="A685" s="1919"/>
      <c r="B685" s="1919"/>
      <c r="C685" s="1920"/>
      <c r="D685" s="1920"/>
      <c r="E685" s="1919"/>
      <c r="F685" s="1919"/>
      <c r="G685" s="1920"/>
      <c r="H685" s="1920"/>
      <c r="I685" s="1919"/>
      <c r="J685" s="1919"/>
      <c r="K685" s="1920"/>
      <c r="L685" s="1920"/>
      <c r="M685" s="1920"/>
      <c r="N685" s="1920"/>
      <c r="O685" s="1919"/>
      <c r="P685" s="1919"/>
      <c r="Q685" s="1919"/>
      <c r="R685" s="1919"/>
      <c r="S685" s="1919"/>
      <c r="T685" s="1919"/>
      <c r="U685" s="1919"/>
      <c r="V685" s="1919"/>
      <c r="W685" s="1919"/>
      <c r="X685" s="1919"/>
      <c r="Y685" s="1919"/>
      <c r="Z685" s="1919"/>
    </row>
    <row r="686">
      <c r="A686" s="1919"/>
      <c r="B686" s="1919"/>
      <c r="C686" s="1920"/>
      <c r="D686" s="1920"/>
      <c r="E686" s="1919"/>
      <c r="F686" s="1919"/>
      <c r="G686" s="1920"/>
      <c r="H686" s="1920"/>
      <c r="I686" s="1919"/>
      <c r="J686" s="1919"/>
      <c r="K686" s="1920"/>
      <c r="L686" s="1920"/>
      <c r="M686" s="1920"/>
      <c r="N686" s="1920"/>
      <c r="O686" s="1919"/>
      <c r="P686" s="1919"/>
      <c r="Q686" s="1919"/>
      <c r="R686" s="1919"/>
      <c r="S686" s="1919"/>
      <c r="T686" s="1919"/>
      <c r="U686" s="1919"/>
      <c r="V686" s="1919"/>
      <c r="W686" s="1919"/>
      <c r="X686" s="1919"/>
      <c r="Y686" s="1919"/>
      <c r="Z686" s="1919"/>
    </row>
    <row r="687">
      <c r="A687" s="1919"/>
      <c r="B687" s="1919"/>
      <c r="C687" s="1920"/>
      <c r="D687" s="1920"/>
      <c r="E687" s="1919"/>
      <c r="F687" s="1919"/>
      <c r="G687" s="1920"/>
      <c r="H687" s="1920"/>
      <c r="I687" s="1919"/>
      <c r="J687" s="1919"/>
      <c r="K687" s="1920"/>
      <c r="L687" s="1920"/>
      <c r="M687" s="1920"/>
      <c r="N687" s="1920"/>
      <c r="O687" s="1919"/>
      <c r="P687" s="1919"/>
      <c r="Q687" s="1919"/>
      <c r="R687" s="1919"/>
      <c r="S687" s="1919"/>
      <c r="T687" s="1919"/>
      <c r="U687" s="1919"/>
      <c r="V687" s="1919"/>
      <c r="W687" s="1919"/>
      <c r="X687" s="1919"/>
      <c r="Y687" s="1919"/>
      <c r="Z687" s="1919"/>
    </row>
    <row r="688">
      <c r="A688" s="1919"/>
      <c r="B688" s="1919"/>
      <c r="C688" s="1920"/>
      <c r="D688" s="1920"/>
      <c r="E688" s="1919"/>
      <c r="F688" s="1919"/>
      <c r="G688" s="1920"/>
      <c r="H688" s="1920"/>
      <c r="I688" s="1919"/>
      <c r="J688" s="1919"/>
      <c r="K688" s="1920"/>
      <c r="L688" s="1920"/>
      <c r="M688" s="1920"/>
      <c r="N688" s="1920"/>
      <c r="O688" s="1919"/>
      <c r="P688" s="1919"/>
      <c r="Q688" s="1919"/>
      <c r="R688" s="1919"/>
      <c r="S688" s="1919"/>
      <c r="T688" s="1919"/>
      <c r="U688" s="1919"/>
      <c r="V688" s="1919"/>
      <c r="W688" s="1919"/>
      <c r="X688" s="1919"/>
      <c r="Y688" s="1919"/>
      <c r="Z688" s="1919"/>
    </row>
    <row r="689">
      <c r="A689" s="1919"/>
      <c r="B689" s="1919"/>
      <c r="C689" s="1920"/>
      <c r="D689" s="1920"/>
      <c r="E689" s="1919"/>
      <c r="F689" s="1919"/>
      <c r="G689" s="1920"/>
      <c r="H689" s="1920"/>
      <c r="I689" s="1919"/>
      <c r="J689" s="1919"/>
      <c r="K689" s="1920"/>
      <c r="L689" s="1920"/>
      <c r="M689" s="1920"/>
      <c r="N689" s="1920"/>
      <c r="O689" s="1919"/>
      <c r="P689" s="1919"/>
      <c r="Q689" s="1919"/>
      <c r="R689" s="1919"/>
      <c r="S689" s="1919"/>
      <c r="T689" s="1919"/>
      <c r="U689" s="1919"/>
      <c r="V689" s="1919"/>
      <c r="W689" s="1919"/>
      <c r="X689" s="1919"/>
      <c r="Y689" s="1919"/>
      <c r="Z689" s="1919"/>
    </row>
    <row r="690">
      <c r="A690" s="1919"/>
      <c r="B690" s="1919"/>
      <c r="C690" s="1920"/>
      <c r="D690" s="1920"/>
      <c r="E690" s="1919"/>
      <c r="F690" s="1919"/>
      <c r="G690" s="1920"/>
      <c r="H690" s="1920"/>
      <c r="I690" s="1919"/>
      <c r="J690" s="1919"/>
      <c r="K690" s="1920"/>
      <c r="L690" s="1920"/>
      <c r="M690" s="1920"/>
      <c r="N690" s="1920"/>
      <c r="O690" s="1919"/>
      <c r="P690" s="1919"/>
      <c r="Q690" s="1919"/>
      <c r="R690" s="1919"/>
      <c r="S690" s="1919"/>
      <c r="T690" s="1919"/>
      <c r="U690" s="1919"/>
      <c r="V690" s="1919"/>
      <c r="W690" s="1919"/>
      <c r="X690" s="1919"/>
      <c r="Y690" s="1919"/>
      <c r="Z690" s="1919"/>
    </row>
    <row r="691">
      <c r="A691" s="1919"/>
      <c r="B691" s="1919"/>
      <c r="C691" s="1920"/>
      <c r="D691" s="1920"/>
      <c r="E691" s="1919"/>
      <c r="F691" s="1919"/>
      <c r="G691" s="1920"/>
      <c r="H691" s="1920"/>
      <c r="I691" s="1919"/>
      <c r="J691" s="1919"/>
      <c r="K691" s="1920"/>
      <c r="L691" s="1920"/>
      <c r="M691" s="1920"/>
      <c r="N691" s="1920"/>
      <c r="O691" s="1919"/>
      <c r="P691" s="1919"/>
      <c r="Q691" s="1919"/>
      <c r="R691" s="1919"/>
      <c r="S691" s="1919"/>
      <c r="T691" s="1919"/>
      <c r="U691" s="1919"/>
      <c r="V691" s="1919"/>
      <c r="W691" s="1919"/>
      <c r="X691" s="1919"/>
      <c r="Y691" s="1919"/>
      <c r="Z691" s="1919"/>
    </row>
    <row r="692">
      <c r="A692" s="1919"/>
      <c r="B692" s="1919"/>
      <c r="C692" s="1920"/>
      <c r="D692" s="1920"/>
      <c r="E692" s="1919"/>
      <c r="F692" s="1919"/>
      <c r="G692" s="1920"/>
      <c r="H692" s="1920"/>
      <c r="I692" s="1919"/>
      <c r="J692" s="1919"/>
      <c r="K692" s="1920"/>
      <c r="L692" s="1920"/>
      <c r="M692" s="1920"/>
      <c r="N692" s="1920"/>
      <c r="O692" s="1919"/>
      <c r="P692" s="1919"/>
      <c r="Q692" s="1919"/>
      <c r="R692" s="1919"/>
      <c r="S692" s="1919"/>
      <c r="T692" s="1919"/>
      <c r="U692" s="1919"/>
      <c r="V692" s="1919"/>
      <c r="W692" s="1919"/>
      <c r="X692" s="1919"/>
      <c r="Y692" s="1919"/>
      <c r="Z692" s="1919"/>
    </row>
    <row r="693">
      <c r="A693" s="1919"/>
      <c r="B693" s="1919"/>
      <c r="C693" s="1920"/>
      <c r="D693" s="1920"/>
      <c r="E693" s="1919"/>
      <c r="F693" s="1919"/>
      <c r="G693" s="1920"/>
      <c r="H693" s="1920"/>
      <c r="I693" s="1919"/>
      <c r="J693" s="1919"/>
      <c r="K693" s="1920"/>
      <c r="L693" s="1920"/>
      <c r="M693" s="1920"/>
      <c r="N693" s="1920"/>
      <c r="O693" s="1919"/>
      <c r="P693" s="1919"/>
      <c r="Q693" s="1919"/>
      <c r="R693" s="1919"/>
      <c r="S693" s="1919"/>
      <c r="T693" s="1919"/>
      <c r="U693" s="1919"/>
      <c r="V693" s="1919"/>
      <c r="W693" s="1919"/>
      <c r="X693" s="1919"/>
      <c r="Y693" s="1919"/>
      <c r="Z693" s="1919"/>
    </row>
    <row r="694">
      <c r="A694" s="1919"/>
      <c r="B694" s="1919"/>
      <c r="C694" s="1920"/>
      <c r="D694" s="1920"/>
      <c r="E694" s="1919"/>
      <c r="F694" s="1919"/>
      <c r="G694" s="1920"/>
      <c r="H694" s="1920"/>
      <c r="I694" s="1919"/>
      <c r="J694" s="1919"/>
      <c r="K694" s="1920"/>
      <c r="L694" s="1920"/>
      <c r="M694" s="1920"/>
      <c r="N694" s="1920"/>
      <c r="O694" s="1919"/>
      <c r="P694" s="1919"/>
      <c r="Q694" s="1919"/>
      <c r="R694" s="1919"/>
      <c r="S694" s="1919"/>
      <c r="T694" s="1919"/>
      <c r="U694" s="1919"/>
      <c r="V694" s="1919"/>
      <c r="W694" s="1919"/>
      <c r="X694" s="1919"/>
      <c r="Y694" s="1919"/>
      <c r="Z694" s="1919"/>
    </row>
    <row r="695">
      <c r="A695" s="1919"/>
      <c r="B695" s="1919"/>
      <c r="C695" s="1920"/>
      <c r="D695" s="1920"/>
      <c r="E695" s="1919"/>
      <c r="F695" s="1919"/>
      <c r="G695" s="1920"/>
      <c r="H695" s="1920"/>
      <c r="I695" s="1919"/>
      <c r="J695" s="1919"/>
      <c r="K695" s="1920"/>
      <c r="L695" s="1920"/>
      <c r="M695" s="1920"/>
      <c r="N695" s="1920"/>
      <c r="O695" s="1919"/>
      <c r="P695" s="1919"/>
      <c r="Q695" s="1919"/>
      <c r="R695" s="1919"/>
      <c r="S695" s="1919"/>
      <c r="T695" s="1919"/>
      <c r="U695" s="1919"/>
      <c r="V695" s="1919"/>
      <c r="W695" s="1919"/>
      <c r="X695" s="1919"/>
      <c r="Y695" s="1919"/>
      <c r="Z695" s="1919"/>
    </row>
    <row r="696">
      <c r="A696" s="1919"/>
      <c r="B696" s="1919"/>
      <c r="C696" s="1920"/>
      <c r="D696" s="1920"/>
      <c r="E696" s="1919"/>
      <c r="F696" s="1919"/>
      <c r="G696" s="1920"/>
      <c r="H696" s="1920"/>
      <c r="I696" s="1919"/>
      <c r="J696" s="1919"/>
      <c r="K696" s="1920"/>
      <c r="L696" s="1920"/>
      <c r="M696" s="1920"/>
      <c r="N696" s="1920"/>
      <c r="O696" s="1919"/>
      <c r="P696" s="1919"/>
      <c r="Q696" s="1919"/>
      <c r="R696" s="1919"/>
      <c r="S696" s="1919"/>
      <c r="T696" s="1919"/>
      <c r="U696" s="1919"/>
      <c r="V696" s="1919"/>
      <c r="W696" s="1919"/>
      <c r="X696" s="1919"/>
      <c r="Y696" s="1919"/>
      <c r="Z696" s="1919"/>
    </row>
    <row r="697">
      <c r="A697" s="1919"/>
      <c r="B697" s="1919"/>
      <c r="C697" s="1920"/>
      <c r="D697" s="1920"/>
      <c r="E697" s="1919"/>
      <c r="F697" s="1919"/>
      <c r="G697" s="1920"/>
      <c r="H697" s="1920"/>
      <c r="I697" s="1919"/>
      <c r="J697" s="1919"/>
      <c r="K697" s="1920"/>
      <c r="L697" s="1920"/>
      <c r="M697" s="1920"/>
      <c r="N697" s="1920"/>
      <c r="O697" s="1919"/>
      <c r="P697" s="1919"/>
      <c r="Q697" s="1919"/>
      <c r="R697" s="1919"/>
      <c r="S697" s="1919"/>
      <c r="T697" s="1919"/>
      <c r="U697" s="1919"/>
      <c r="V697" s="1919"/>
      <c r="W697" s="1919"/>
      <c r="X697" s="1919"/>
      <c r="Y697" s="1919"/>
      <c r="Z697" s="1919"/>
    </row>
    <row r="698">
      <c r="A698" s="1919"/>
      <c r="B698" s="1919"/>
      <c r="C698" s="1920"/>
      <c r="D698" s="1920"/>
      <c r="E698" s="1919"/>
      <c r="F698" s="1919"/>
      <c r="G698" s="1920"/>
      <c r="H698" s="1920"/>
      <c r="I698" s="1919"/>
      <c r="J698" s="1919"/>
      <c r="K698" s="1920"/>
      <c r="L698" s="1920"/>
      <c r="M698" s="1920"/>
      <c r="N698" s="1920"/>
      <c r="O698" s="1919"/>
      <c r="P698" s="1919"/>
      <c r="Q698" s="1919"/>
      <c r="R698" s="1919"/>
      <c r="S698" s="1919"/>
      <c r="T698" s="1919"/>
      <c r="U698" s="1919"/>
      <c r="V698" s="1919"/>
      <c r="W698" s="1919"/>
      <c r="X698" s="1919"/>
      <c r="Y698" s="1919"/>
      <c r="Z698" s="1919"/>
    </row>
    <row r="699">
      <c r="A699" s="1919"/>
      <c r="B699" s="1919"/>
      <c r="C699" s="1920"/>
      <c r="D699" s="1920"/>
      <c r="E699" s="1919"/>
      <c r="F699" s="1919"/>
      <c r="G699" s="1920"/>
      <c r="H699" s="1920"/>
      <c r="I699" s="1919"/>
      <c r="J699" s="1919"/>
      <c r="K699" s="1920"/>
      <c r="L699" s="1920"/>
      <c r="M699" s="1920"/>
      <c r="N699" s="1920"/>
      <c r="O699" s="1919"/>
      <c r="P699" s="1919"/>
      <c r="Q699" s="1919"/>
      <c r="R699" s="1919"/>
      <c r="S699" s="1919"/>
      <c r="T699" s="1919"/>
      <c r="U699" s="1919"/>
      <c r="V699" s="1919"/>
      <c r="W699" s="1919"/>
      <c r="X699" s="1919"/>
      <c r="Y699" s="1919"/>
      <c r="Z699" s="1919"/>
    </row>
    <row r="700">
      <c r="A700" s="1919"/>
      <c r="B700" s="1919"/>
      <c r="C700" s="1920"/>
      <c r="D700" s="1920"/>
      <c r="E700" s="1919"/>
      <c r="F700" s="1919"/>
      <c r="G700" s="1920"/>
      <c r="H700" s="1920"/>
      <c r="I700" s="1919"/>
      <c r="J700" s="1919"/>
      <c r="K700" s="1920"/>
      <c r="L700" s="1920"/>
      <c r="M700" s="1920"/>
      <c r="N700" s="1920"/>
      <c r="O700" s="1919"/>
      <c r="P700" s="1919"/>
      <c r="Q700" s="1919"/>
      <c r="R700" s="1919"/>
      <c r="S700" s="1919"/>
      <c r="T700" s="1919"/>
      <c r="U700" s="1919"/>
      <c r="V700" s="1919"/>
      <c r="W700" s="1919"/>
      <c r="X700" s="1919"/>
      <c r="Y700" s="1919"/>
      <c r="Z700" s="1919"/>
    </row>
    <row r="701">
      <c r="A701" s="1919"/>
      <c r="B701" s="1919"/>
      <c r="C701" s="1920"/>
      <c r="D701" s="1920"/>
      <c r="E701" s="1919"/>
      <c r="F701" s="1919"/>
      <c r="G701" s="1920"/>
      <c r="H701" s="1920"/>
      <c r="I701" s="1919"/>
      <c r="J701" s="1919"/>
      <c r="K701" s="1920"/>
      <c r="L701" s="1920"/>
      <c r="M701" s="1920"/>
      <c r="N701" s="1920"/>
      <c r="O701" s="1919"/>
      <c r="P701" s="1919"/>
      <c r="Q701" s="1919"/>
      <c r="R701" s="1919"/>
      <c r="S701" s="1919"/>
      <c r="T701" s="1919"/>
      <c r="U701" s="1919"/>
      <c r="V701" s="1919"/>
      <c r="W701" s="1919"/>
      <c r="X701" s="1919"/>
      <c r="Y701" s="1919"/>
      <c r="Z701" s="1919"/>
    </row>
    <row r="702">
      <c r="A702" s="1919"/>
      <c r="B702" s="1919"/>
      <c r="C702" s="1920"/>
      <c r="D702" s="1920"/>
      <c r="E702" s="1919"/>
      <c r="F702" s="1919"/>
      <c r="G702" s="1920"/>
      <c r="H702" s="1920"/>
      <c r="I702" s="1919"/>
      <c r="J702" s="1919"/>
      <c r="K702" s="1920"/>
      <c r="L702" s="1920"/>
      <c r="M702" s="1920"/>
      <c r="N702" s="1920"/>
      <c r="O702" s="1919"/>
      <c r="P702" s="1919"/>
      <c r="Q702" s="1919"/>
      <c r="R702" s="1919"/>
      <c r="S702" s="1919"/>
      <c r="T702" s="1919"/>
      <c r="U702" s="1919"/>
      <c r="V702" s="1919"/>
      <c r="W702" s="1919"/>
      <c r="X702" s="1919"/>
      <c r="Y702" s="1919"/>
      <c r="Z702" s="1919"/>
    </row>
    <row r="703">
      <c r="A703" s="1919"/>
      <c r="B703" s="1919"/>
      <c r="C703" s="1920"/>
      <c r="D703" s="1920"/>
      <c r="E703" s="1919"/>
      <c r="F703" s="1919"/>
      <c r="G703" s="1920"/>
      <c r="H703" s="1920"/>
      <c r="I703" s="1919"/>
      <c r="J703" s="1919"/>
      <c r="K703" s="1920"/>
      <c r="L703" s="1920"/>
      <c r="M703" s="1920"/>
      <c r="N703" s="1920"/>
      <c r="O703" s="1919"/>
      <c r="P703" s="1919"/>
      <c r="Q703" s="1919"/>
      <c r="R703" s="1919"/>
      <c r="S703" s="1919"/>
      <c r="T703" s="1919"/>
      <c r="U703" s="1919"/>
      <c r="V703" s="1919"/>
      <c r="W703" s="1919"/>
      <c r="X703" s="1919"/>
      <c r="Y703" s="1919"/>
      <c r="Z703" s="1919"/>
    </row>
    <row r="704">
      <c r="A704" s="1919"/>
      <c r="B704" s="1919"/>
      <c r="C704" s="1920"/>
      <c r="D704" s="1920"/>
      <c r="E704" s="1919"/>
      <c r="F704" s="1919"/>
      <c r="G704" s="1920"/>
      <c r="H704" s="1920"/>
      <c r="I704" s="1919"/>
      <c r="J704" s="1919"/>
      <c r="K704" s="1920"/>
      <c r="L704" s="1920"/>
      <c r="M704" s="1920"/>
      <c r="N704" s="1920"/>
      <c r="O704" s="1919"/>
      <c r="P704" s="1919"/>
      <c r="Q704" s="1919"/>
      <c r="R704" s="1919"/>
      <c r="S704" s="1919"/>
      <c r="T704" s="1919"/>
      <c r="U704" s="1919"/>
      <c r="V704" s="1919"/>
      <c r="W704" s="1919"/>
      <c r="X704" s="1919"/>
      <c r="Y704" s="1919"/>
      <c r="Z704" s="1919"/>
    </row>
    <row r="705">
      <c r="A705" s="1919"/>
      <c r="B705" s="1919"/>
      <c r="C705" s="1920"/>
      <c r="D705" s="1920"/>
      <c r="E705" s="1919"/>
      <c r="F705" s="1919"/>
      <c r="G705" s="1920"/>
      <c r="H705" s="1920"/>
      <c r="I705" s="1919"/>
      <c r="J705" s="1919"/>
      <c r="K705" s="1920"/>
      <c r="L705" s="1920"/>
      <c r="M705" s="1920"/>
      <c r="N705" s="1920"/>
      <c r="O705" s="1919"/>
      <c r="P705" s="1919"/>
      <c r="Q705" s="1919"/>
      <c r="R705" s="1919"/>
      <c r="S705" s="1919"/>
      <c r="T705" s="1919"/>
      <c r="U705" s="1919"/>
      <c r="V705" s="1919"/>
      <c r="W705" s="1919"/>
      <c r="X705" s="1919"/>
      <c r="Y705" s="1919"/>
      <c r="Z705" s="1919"/>
    </row>
    <row r="706">
      <c r="A706" s="1919"/>
      <c r="B706" s="1919"/>
      <c r="C706" s="1920"/>
      <c r="D706" s="1920"/>
      <c r="E706" s="1919"/>
      <c r="F706" s="1919"/>
      <c r="G706" s="1920"/>
      <c r="H706" s="1920"/>
      <c r="I706" s="1919"/>
      <c r="J706" s="1919"/>
      <c r="K706" s="1920"/>
      <c r="L706" s="1920"/>
      <c r="M706" s="1920"/>
      <c r="N706" s="1920"/>
      <c r="O706" s="1919"/>
      <c r="P706" s="1919"/>
      <c r="Q706" s="1919"/>
      <c r="R706" s="1919"/>
      <c r="S706" s="1919"/>
      <c r="T706" s="1919"/>
      <c r="U706" s="1919"/>
      <c r="V706" s="1919"/>
      <c r="W706" s="1919"/>
      <c r="X706" s="1919"/>
      <c r="Y706" s="1919"/>
      <c r="Z706" s="1919"/>
    </row>
    <row r="707">
      <c r="A707" s="1919"/>
      <c r="B707" s="1919"/>
      <c r="C707" s="1920"/>
      <c r="D707" s="1920"/>
      <c r="E707" s="1919"/>
      <c r="F707" s="1919"/>
      <c r="G707" s="1920"/>
      <c r="H707" s="1920"/>
      <c r="I707" s="1919"/>
      <c r="J707" s="1919"/>
      <c r="K707" s="1920"/>
      <c r="L707" s="1920"/>
      <c r="M707" s="1920"/>
      <c r="N707" s="1920"/>
      <c r="O707" s="1919"/>
      <c r="P707" s="1919"/>
      <c r="Q707" s="1919"/>
      <c r="R707" s="1919"/>
      <c r="S707" s="1919"/>
      <c r="T707" s="1919"/>
      <c r="U707" s="1919"/>
      <c r="V707" s="1919"/>
      <c r="W707" s="1919"/>
      <c r="X707" s="1919"/>
      <c r="Y707" s="1919"/>
      <c r="Z707" s="1919"/>
    </row>
    <row r="708">
      <c r="A708" s="1919"/>
      <c r="B708" s="1919"/>
      <c r="C708" s="1920"/>
      <c r="D708" s="1920"/>
      <c r="E708" s="1919"/>
      <c r="F708" s="1919"/>
      <c r="G708" s="1920"/>
      <c r="H708" s="1920"/>
      <c r="I708" s="1919"/>
      <c r="J708" s="1919"/>
      <c r="K708" s="1920"/>
      <c r="L708" s="1920"/>
      <c r="M708" s="1920"/>
      <c r="N708" s="1920"/>
      <c r="O708" s="1919"/>
      <c r="P708" s="1919"/>
      <c r="Q708" s="1919"/>
      <c r="R708" s="1919"/>
      <c r="S708" s="1919"/>
      <c r="T708" s="1919"/>
      <c r="U708" s="1919"/>
      <c r="V708" s="1919"/>
      <c r="W708" s="1919"/>
      <c r="X708" s="1919"/>
      <c r="Y708" s="1919"/>
      <c r="Z708" s="1919"/>
    </row>
    <row r="709">
      <c r="A709" s="1919"/>
      <c r="B709" s="1919"/>
      <c r="C709" s="1920"/>
      <c r="D709" s="1920"/>
      <c r="E709" s="1919"/>
      <c r="F709" s="1919"/>
      <c r="G709" s="1920"/>
      <c r="H709" s="1920"/>
      <c r="I709" s="1919"/>
      <c r="J709" s="1919"/>
      <c r="K709" s="1920"/>
      <c r="L709" s="1920"/>
      <c r="M709" s="1920"/>
      <c r="N709" s="1920"/>
      <c r="O709" s="1919"/>
      <c r="P709" s="1919"/>
      <c r="Q709" s="1919"/>
      <c r="R709" s="1919"/>
      <c r="S709" s="1919"/>
      <c r="T709" s="1919"/>
      <c r="U709" s="1919"/>
      <c r="V709" s="1919"/>
      <c r="W709" s="1919"/>
      <c r="X709" s="1919"/>
      <c r="Y709" s="1919"/>
      <c r="Z709" s="1919"/>
    </row>
    <row r="710">
      <c r="A710" s="1919"/>
      <c r="B710" s="1919"/>
      <c r="C710" s="1920"/>
      <c r="D710" s="1920"/>
      <c r="E710" s="1919"/>
      <c r="F710" s="1919"/>
      <c r="G710" s="1920"/>
      <c r="H710" s="1920"/>
      <c r="I710" s="1919"/>
      <c r="J710" s="1919"/>
      <c r="K710" s="1920"/>
      <c r="L710" s="1920"/>
      <c r="M710" s="1920"/>
      <c r="N710" s="1920"/>
      <c r="O710" s="1919"/>
      <c r="P710" s="1919"/>
      <c r="Q710" s="1919"/>
      <c r="R710" s="1919"/>
      <c r="S710" s="1919"/>
      <c r="T710" s="1919"/>
      <c r="U710" s="1919"/>
      <c r="V710" s="1919"/>
      <c r="W710" s="1919"/>
      <c r="X710" s="1919"/>
      <c r="Y710" s="1919"/>
      <c r="Z710" s="1919"/>
    </row>
    <row r="711">
      <c r="A711" s="1919"/>
      <c r="B711" s="1919"/>
      <c r="C711" s="1920"/>
      <c r="D711" s="1920"/>
      <c r="E711" s="1919"/>
      <c r="F711" s="1919"/>
      <c r="G711" s="1920"/>
      <c r="H711" s="1920"/>
      <c r="I711" s="1919"/>
      <c r="J711" s="1919"/>
      <c r="K711" s="1920"/>
      <c r="L711" s="1920"/>
      <c r="M711" s="1920"/>
      <c r="N711" s="1920"/>
      <c r="O711" s="1919"/>
      <c r="P711" s="1919"/>
      <c r="Q711" s="1919"/>
      <c r="R711" s="1919"/>
      <c r="S711" s="1919"/>
      <c r="T711" s="1919"/>
      <c r="U711" s="1919"/>
      <c r="V711" s="1919"/>
      <c r="W711" s="1919"/>
      <c r="X711" s="1919"/>
      <c r="Y711" s="1919"/>
      <c r="Z711" s="1919"/>
    </row>
    <row r="712">
      <c r="A712" s="1919"/>
      <c r="B712" s="1919"/>
      <c r="C712" s="1920"/>
      <c r="D712" s="1920"/>
      <c r="E712" s="1919"/>
      <c r="F712" s="1919"/>
      <c r="G712" s="1920"/>
      <c r="H712" s="1920"/>
      <c r="I712" s="1919"/>
      <c r="J712" s="1919"/>
      <c r="K712" s="1920"/>
      <c r="L712" s="1920"/>
      <c r="M712" s="1920"/>
      <c r="N712" s="1920"/>
      <c r="O712" s="1919"/>
      <c r="P712" s="1919"/>
      <c r="Q712" s="1919"/>
      <c r="R712" s="1919"/>
      <c r="S712" s="1919"/>
      <c r="T712" s="1919"/>
      <c r="U712" s="1919"/>
      <c r="V712" s="1919"/>
      <c r="W712" s="1919"/>
      <c r="X712" s="1919"/>
      <c r="Y712" s="1919"/>
      <c r="Z712" s="1919"/>
    </row>
    <row r="713">
      <c r="A713" s="1919"/>
      <c r="B713" s="1919"/>
      <c r="C713" s="1920"/>
      <c r="D713" s="1920"/>
      <c r="E713" s="1919"/>
      <c r="F713" s="1919"/>
      <c r="G713" s="1920"/>
      <c r="H713" s="1920"/>
      <c r="I713" s="1919"/>
      <c r="J713" s="1919"/>
      <c r="K713" s="1920"/>
      <c r="L713" s="1920"/>
      <c r="M713" s="1920"/>
      <c r="N713" s="1920"/>
      <c r="O713" s="1919"/>
      <c r="P713" s="1919"/>
      <c r="Q713" s="1919"/>
      <c r="R713" s="1919"/>
      <c r="S713" s="1919"/>
      <c r="T713" s="1919"/>
      <c r="U713" s="1919"/>
      <c r="V713" s="1919"/>
      <c r="W713" s="1919"/>
      <c r="X713" s="1919"/>
      <c r="Y713" s="1919"/>
      <c r="Z713" s="1919"/>
    </row>
    <row r="714">
      <c r="A714" s="1919"/>
      <c r="B714" s="1919"/>
      <c r="C714" s="1920"/>
      <c r="D714" s="1920"/>
      <c r="E714" s="1919"/>
      <c r="F714" s="1919"/>
      <c r="G714" s="1920"/>
      <c r="H714" s="1920"/>
      <c r="I714" s="1919"/>
      <c r="J714" s="1919"/>
      <c r="K714" s="1920"/>
      <c r="L714" s="1920"/>
      <c r="M714" s="1920"/>
      <c r="N714" s="1920"/>
      <c r="O714" s="1919"/>
      <c r="P714" s="1919"/>
      <c r="Q714" s="1919"/>
      <c r="R714" s="1919"/>
      <c r="S714" s="1919"/>
      <c r="T714" s="1919"/>
      <c r="U714" s="1919"/>
      <c r="V714" s="1919"/>
      <c r="W714" s="1919"/>
      <c r="X714" s="1919"/>
      <c r="Y714" s="1919"/>
      <c r="Z714" s="1919"/>
    </row>
    <row r="715">
      <c r="A715" s="1919"/>
      <c r="B715" s="1919"/>
      <c r="C715" s="1920"/>
      <c r="D715" s="1920"/>
      <c r="E715" s="1919"/>
      <c r="F715" s="1919"/>
      <c r="G715" s="1920"/>
      <c r="H715" s="1920"/>
      <c r="I715" s="1919"/>
      <c r="J715" s="1919"/>
      <c r="K715" s="1920"/>
      <c r="L715" s="1920"/>
      <c r="M715" s="1920"/>
      <c r="N715" s="1920"/>
      <c r="O715" s="1919"/>
      <c r="P715" s="1919"/>
      <c r="Q715" s="1919"/>
      <c r="R715" s="1919"/>
      <c r="S715" s="1919"/>
      <c r="T715" s="1919"/>
      <c r="U715" s="1919"/>
      <c r="V715" s="1919"/>
      <c r="W715" s="1919"/>
      <c r="X715" s="1919"/>
      <c r="Y715" s="1919"/>
      <c r="Z715" s="1919"/>
    </row>
    <row r="716">
      <c r="A716" s="1919"/>
      <c r="B716" s="1919"/>
      <c r="C716" s="1920"/>
      <c r="D716" s="1920"/>
      <c r="E716" s="1919"/>
      <c r="F716" s="1919"/>
      <c r="G716" s="1920"/>
      <c r="H716" s="1920"/>
      <c r="I716" s="1919"/>
      <c r="J716" s="1919"/>
      <c r="K716" s="1920"/>
      <c r="L716" s="1920"/>
      <c r="M716" s="1920"/>
      <c r="N716" s="1920"/>
      <c r="O716" s="1919"/>
      <c r="P716" s="1919"/>
      <c r="Q716" s="1919"/>
      <c r="R716" s="1919"/>
      <c r="S716" s="1919"/>
      <c r="T716" s="1919"/>
      <c r="U716" s="1919"/>
      <c r="V716" s="1919"/>
      <c r="W716" s="1919"/>
      <c r="X716" s="1919"/>
      <c r="Y716" s="1919"/>
      <c r="Z716" s="1919"/>
    </row>
    <row r="717">
      <c r="A717" s="1919"/>
      <c r="B717" s="1919"/>
      <c r="C717" s="1920"/>
      <c r="D717" s="1920"/>
      <c r="E717" s="1919"/>
      <c r="F717" s="1919"/>
      <c r="G717" s="1920"/>
      <c r="H717" s="1920"/>
      <c r="I717" s="1919"/>
      <c r="J717" s="1919"/>
      <c r="K717" s="1920"/>
      <c r="L717" s="1920"/>
      <c r="M717" s="1920"/>
      <c r="N717" s="1920"/>
      <c r="O717" s="1919"/>
      <c r="P717" s="1919"/>
      <c r="Q717" s="1919"/>
      <c r="R717" s="1919"/>
      <c r="S717" s="1919"/>
      <c r="T717" s="1919"/>
      <c r="U717" s="1919"/>
      <c r="V717" s="1919"/>
      <c r="W717" s="1919"/>
      <c r="X717" s="1919"/>
      <c r="Y717" s="1919"/>
      <c r="Z717" s="1919"/>
    </row>
    <row r="718">
      <c r="A718" s="1919"/>
      <c r="B718" s="1919"/>
      <c r="C718" s="1920"/>
      <c r="D718" s="1920"/>
      <c r="E718" s="1919"/>
      <c r="F718" s="1919"/>
      <c r="G718" s="1920"/>
      <c r="H718" s="1920"/>
      <c r="I718" s="1919"/>
      <c r="J718" s="1919"/>
      <c r="K718" s="1920"/>
      <c r="L718" s="1920"/>
      <c r="M718" s="1920"/>
      <c r="N718" s="1920"/>
      <c r="O718" s="1919"/>
      <c r="P718" s="1919"/>
      <c r="Q718" s="1919"/>
      <c r="R718" s="1919"/>
      <c r="S718" s="1919"/>
      <c r="T718" s="1919"/>
      <c r="U718" s="1919"/>
      <c r="V718" s="1919"/>
      <c r="W718" s="1919"/>
      <c r="X718" s="1919"/>
      <c r="Y718" s="1919"/>
      <c r="Z718" s="1919"/>
    </row>
    <row r="719">
      <c r="A719" s="1919"/>
      <c r="B719" s="1919"/>
      <c r="C719" s="1920"/>
      <c r="D719" s="1920"/>
      <c r="E719" s="1919"/>
      <c r="F719" s="1919"/>
      <c r="G719" s="1920"/>
      <c r="H719" s="1920"/>
      <c r="I719" s="1919"/>
      <c r="J719" s="1919"/>
      <c r="K719" s="1920"/>
      <c r="L719" s="1920"/>
      <c r="M719" s="1920"/>
      <c r="N719" s="1920"/>
      <c r="O719" s="1919"/>
      <c r="P719" s="1919"/>
      <c r="Q719" s="1919"/>
      <c r="R719" s="1919"/>
      <c r="S719" s="1919"/>
      <c r="T719" s="1919"/>
      <c r="U719" s="1919"/>
      <c r="V719" s="1919"/>
      <c r="W719" s="1919"/>
      <c r="X719" s="1919"/>
      <c r="Y719" s="1919"/>
      <c r="Z719" s="1919"/>
    </row>
    <row r="720">
      <c r="A720" s="1919"/>
      <c r="B720" s="1919"/>
      <c r="C720" s="1920"/>
      <c r="D720" s="1920"/>
      <c r="E720" s="1919"/>
      <c r="F720" s="1919"/>
      <c r="G720" s="1920"/>
      <c r="H720" s="1920"/>
      <c r="I720" s="1919"/>
      <c r="J720" s="1919"/>
      <c r="K720" s="1920"/>
      <c r="L720" s="1920"/>
      <c r="M720" s="1920"/>
      <c r="N720" s="1920"/>
      <c r="O720" s="1919"/>
      <c r="P720" s="1919"/>
      <c r="Q720" s="1919"/>
      <c r="R720" s="1919"/>
      <c r="S720" s="1919"/>
      <c r="T720" s="1919"/>
      <c r="U720" s="1919"/>
      <c r="V720" s="1919"/>
      <c r="W720" s="1919"/>
      <c r="X720" s="1919"/>
      <c r="Y720" s="1919"/>
      <c r="Z720" s="1919"/>
    </row>
    <row r="721">
      <c r="A721" s="1919"/>
      <c r="B721" s="1919"/>
      <c r="C721" s="1920"/>
      <c r="D721" s="1920"/>
      <c r="E721" s="1919"/>
      <c r="F721" s="1919"/>
      <c r="G721" s="1920"/>
      <c r="H721" s="1920"/>
      <c r="I721" s="1919"/>
      <c r="J721" s="1919"/>
      <c r="K721" s="1920"/>
      <c r="L721" s="1920"/>
      <c r="M721" s="1920"/>
      <c r="N721" s="1920"/>
      <c r="O721" s="1919"/>
      <c r="P721" s="1919"/>
      <c r="Q721" s="1919"/>
      <c r="R721" s="1919"/>
      <c r="S721" s="1919"/>
      <c r="T721" s="1919"/>
      <c r="U721" s="1919"/>
      <c r="V721" s="1919"/>
      <c r="W721" s="1919"/>
      <c r="X721" s="1919"/>
      <c r="Y721" s="1919"/>
      <c r="Z721" s="1919"/>
    </row>
    <row r="722">
      <c r="A722" s="1919"/>
      <c r="B722" s="1919"/>
      <c r="C722" s="1920"/>
      <c r="D722" s="1920"/>
      <c r="E722" s="1919"/>
      <c r="F722" s="1919"/>
      <c r="G722" s="1920"/>
      <c r="H722" s="1920"/>
      <c r="I722" s="1919"/>
      <c r="J722" s="1919"/>
      <c r="K722" s="1920"/>
      <c r="L722" s="1920"/>
      <c r="M722" s="1920"/>
      <c r="N722" s="1920"/>
      <c r="O722" s="1919"/>
      <c r="P722" s="1919"/>
      <c r="Q722" s="1919"/>
      <c r="R722" s="1919"/>
      <c r="S722" s="1919"/>
      <c r="T722" s="1919"/>
      <c r="U722" s="1919"/>
      <c r="V722" s="1919"/>
      <c r="W722" s="1919"/>
      <c r="X722" s="1919"/>
      <c r="Y722" s="1919"/>
      <c r="Z722" s="1919"/>
    </row>
    <row r="723">
      <c r="A723" s="1919"/>
      <c r="B723" s="1919"/>
      <c r="C723" s="1920"/>
      <c r="D723" s="1920"/>
      <c r="E723" s="1919"/>
      <c r="F723" s="1919"/>
      <c r="G723" s="1920"/>
      <c r="H723" s="1920"/>
      <c r="I723" s="1919"/>
      <c r="J723" s="1919"/>
      <c r="K723" s="1920"/>
      <c r="L723" s="1920"/>
      <c r="M723" s="1920"/>
      <c r="N723" s="1920"/>
      <c r="O723" s="1919"/>
      <c r="P723" s="1919"/>
      <c r="Q723" s="1919"/>
      <c r="R723" s="1919"/>
      <c r="S723" s="1919"/>
      <c r="T723" s="1919"/>
      <c r="U723" s="1919"/>
      <c r="V723" s="1919"/>
      <c r="W723" s="1919"/>
      <c r="X723" s="1919"/>
      <c r="Y723" s="1919"/>
      <c r="Z723" s="1919"/>
    </row>
    <row r="724">
      <c r="A724" s="1919"/>
      <c r="B724" s="1919"/>
      <c r="C724" s="1920"/>
      <c r="D724" s="1920"/>
      <c r="E724" s="1919"/>
      <c r="F724" s="1919"/>
      <c r="G724" s="1920"/>
      <c r="H724" s="1920"/>
      <c r="I724" s="1919"/>
      <c r="J724" s="1919"/>
      <c r="K724" s="1920"/>
      <c r="L724" s="1920"/>
      <c r="M724" s="1920"/>
      <c r="N724" s="1920"/>
      <c r="O724" s="1919"/>
      <c r="P724" s="1919"/>
      <c r="Q724" s="1919"/>
      <c r="R724" s="1919"/>
      <c r="S724" s="1919"/>
      <c r="T724" s="1919"/>
      <c r="U724" s="1919"/>
      <c r="V724" s="1919"/>
      <c r="W724" s="1919"/>
      <c r="X724" s="1919"/>
      <c r="Y724" s="1919"/>
      <c r="Z724" s="1919"/>
    </row>
    <row r="725">
      <c r="A725" s="1919"/>
      <c r="B725" s="1919"/>
      <c r="C725" s="1920"/>
      <c r="D725" s="1920"/>
      <c r="E725" s="1919"/>
      <c r="F725" s="1919"/>
      <c r="G725" s="1920"/>
      <c r="H725" s="1920"/>
      <c r="I725" s="1919"/>
      <c r="J725" s="1919"/>
      <c r="K725" s="1920"/>
      <c r="L725" s="1920"/>
      <c r="M725" s="1920"/>
      <c r="N725" s="1920"/>
      <c r="O725" s="1919"/>
      <c r="P725" s="1919"/>
      <c r="Q725" s="1919"/>
      <c r="R725" s="1919"/>
      <c r="S725" s="1919"/>
      <c r="T725" s="1919"/>
      <c r="U725" s="1919"/>
      <c r="V725" s="1919"/>
      <c r="W725" s="1919"/>
      <c r="X725" s="1919"/>
      <c r="Y725" s="1919"/>
      <c r="Z725" s="1919"/>
    </row>
    <row r="726">
      <c r="A726" s="1919"/>
      <c r="B726" s="1919"/>
      <c r="C726" s="1920"/>
      <c r="D726" s="1920"/>
      <c r="E726" s="1919"/>
      <c r="F726" s="1919"/>
      <c r="G726" s="1920"/>
      <c r="H726" s="1920"/>
      <c r="I726" s="1919"/>
      <c r="J726" s="1919"/>
      <c r="K726" s="1920"/>
      <c r="L726" s="1920"/>
      <c r="M726" s="1920"/>
      <c r="N726" s="1920"/>
      <c r="O726" s="1919"/>
      <c r="P726" s="1919"/>
      <c r="Q726" s="1919"/>
      <c r="R726" s="1919"/>
      <c r="S726" s="1919"/>
      <c r="T726" s="1919"/>
      <c r="U726" s="1919"/>
      <c r="V726" s="1919"/>
      <c r="W726" s="1919"/>
      <c r="X726" s="1919"/>
      <c r="Y726" s="1919"/>
      <c r="Z726" s="1919"/>
    </row>
    <row r="727">
      <c r="A727" s="1919"/>
      <c r="B727" s="1919"/>
      <c r="C727" s="1920"/>
      <c r="D727" s="1920"/>
      <c r="E727" s="1919"/>
      <c r="F727" s="1919"/>
      <c r="G727" s="1920"/>
      <c r="H727" s="1920"/>
      <c r="I727" s="1919"/>
      <c r="J727" s="1919"/>
      <c r="K727" s="1920"/>
      <c r="L727" s="1920"/>
      <c r="M727" s="1920"/>
      <c r="N727" s="1920"/>
      <c r="O727" s="1919"/>
      <c r="P727" s="1919"/>
      <c r="Q727" s="1919"/>
      <c r="R727" s="1919"/>
      <c r="S727" s="1919"/>
      <c r="T727" s="1919"/>
      <c r="U727" s="1919"/>
      <c r="V727" s="1919"/>
      <c r="W727" s="1919"/>
      <c r="X727" s="1919"/>
      <c r="Y727" s="1919"/>
      <c r="Z727" s="1919"/>
    </row>
    <row r="728">
      <c r="A728" s="1919"/>
      <c r="B728" s="1919"/>
      <c r="C728" s="1920"/>
      <c r="D728" s="1920"/>
      <c r="E728" s="1919"/>
      <c r="F728" s="1919"/>
      <c r="G728" s="1920"/>
      <c r="H728" s="1920"/>
      <c r="I728" s="1919"/>
      <c r="J728" s="1919"/>
      <c r="K728" s="1920"/>
      <c r="L728" s="1920"/>
      <c r="M728" s="1920"/>
      <c r="N728" s="1920"/>
      <c r="O728" s="1919"/>
      <c r="P728" s="1919"/>
      <c r="Q728" s="1919"/>
      <c r="R728" s="1919"/>
      <c r="S728" s="1919"/>
      <c r="T728" s="1919"/>
      <c r="U728" s="1919"/>
      <c r="V728" s="1919"/>
      <c r="W728" s="1919"/>
      <c r="X728" s="1919"/>
      <c r="Y728" s="1919"/>
      <c r="Z728" s="1919"/>
    </row>
    <row r="729">
      <c r="A729" s="1919"/>
      <c r="B729" s="1919"/>
      <c r="C729" s="1920"/>
      <c r="D729" s="1920"/>
      <c r="E729" s="1919"/>
      <c r="F729" s="1919"/>
      <c r="G729" s="1920"/>
      <c r="H729" s="1920"/>
      <c r="I729" s="1919"/>
      <c r="J729" s="1919"/>
      <c r="K729" s="1920"/>
      <c r="L729" s="1920"/>
      <c r="M729" s="1920"/>
      <c r="N729" s="1920"/>
      <c r="O729" s="1919"/>
      <c r="P729" s="1919"/>
      <c r="Q729" s="1919"/>
      <c r="R729" s="1919"/>
      <c r="S729" s="1919"/>
      <c r="T729" s="1919"/>
      <c r="U729" s="1919"/>
      <c r="V729" s="1919"/>
      <c r="W729" s="1919"/>
      <c r="X729" s="1919"/>
      <c r="Y729" s="1919"/>
      <c r="Z729" s="1919"/>
    </row>
    <row r="730">
      <c r="A730" s="1919"/>
      <c r="B730" s="1919"/>
      <c r="C730" s="1920"/>
      <c r="D730" s="1920"/>
      <c r="E730" s="1919"/>
      <c r="F730" s="1919"/>
      <c r="G730" s="1920"/>
      <c r="H730" s="1920"/>
      <c r="I730" s="1919"/>
      <c r="J730" s="1919"/>
      <c r="K730" s="1920"/>
      <c r="L730" s="1920"/>
      <c r="M730" s="1920"/>
      <c r="N730" s="1920"/>
      <c r="O730" s="1919"/>
      <c r="P730" s="1919"/>
      <c r="Q730" s="1919"/>
      <c r="R730" s="1919"/>
      <c r="S730" s="1919"/>
      <c r="T730" s="1919"/>
      <c r="U730" s="1919"/>
      <c r="V730" s="1919"/>
      <c r="W730" s="1919"/>
      <c r="X730" s="1919"/>
      <c r="Y730" s="1919"/>
      <c r="Z730" s="1919"/>
    </row>
    <row r="731">
      <c r="A731" s="1919"/>
      <c r="B731" s="1919"/>
      <c r="C731" s="1920"/>
      <c r="D731" s="1920"/>
      <c r="E731" s="1919"/>
      <c r="F731" s="1919"/>
      <c r="G731" s="1920"/>
      <c r="H731" s="1920"/>
      <c r="I731" s="1919"/>
      <c r="J731" s="1919"/>
      <c r="K731" s="1920"/>
      <c r="L731" s="1920"/>
      <c r="M731" s="1920"/>
      <c r="N731" s="1920"/>
      <c r="O731" s="1919"/>
      <c r="P731" s="1919"/>
      <c r="Q731" s="1919"/>
      <c r="R731" s="1919"/>
      <c r="S731" s="1919"/>
      <c r="T731" s="1919"/>
      <c r="U731" s="1919"/>
      <c r="V731" s="1919"/>
      <c r="W731" s="1919"/>
      <c r="X731" s="1919"/>
      <c r="Y731" s="1919"/>
      <c r="Z731" s="1919"/>
    </row>
    <row r="732">
      <c r="A732" s="1919"/>
      <c r="B732" s="1919"/>
      <c r="C732" s="1920"/>
      <c r="D732" s="1920"/>
      <c r="E732" s="1919"/>
      <c r="F732" s="1919"/>
      <c r="G732" s="1920"/>
      <c r="H732" s="1920"/>
      <c r="I732" s="1919"/>
      <c r="J732" s="1919"/>
      <c r="K732" s="1920"/>
      <c r="L732" s="1920"/>
      <c r="M732" s="1920"/>
      <c r="N732" s="1920"/>
      <c r="O732" s="1919"/>
      <c r="P732" s="1919"/>
      <c r="Q732" s="1919"/>
      <c r="R732" s="1919"/>
      <c r="S732" s="1919"/>
      <c r="T732" s="1919"/>
      <c r="U732" s="1919"/>
      <c r="V732" s="1919"/>
      <c r="W732" s="1919"/>
      <c r="X732" s="1919"/>
      <c r="Y732" s="1919"/>
      <c r="Z732" s="1919"/>
    </row>
    <row r="733">
      <c r="A733" s="1919"/>
      <c r="B733" s="1919"/>
      <c r="C733" s="1920"/>
      <c r="D733" s="1920"/>
      <c r="E733" s="1919"/>
      <c r="F733" s="1919"/>
      <c r="G733" s="1920"/>
      <c r="H733" s="1920"/>
      <c r="I733" s="1919"/>
      <c r="J733" s="1919"/>
      <c r="K733" s="1920"/>
      <c r="L733" s="1920"/>
      <c r="M733" s="1920"/>
      <c r="N733" s="1920"/>
      <c r="O733" s="1919"/>
      <c r="P733" s="1919"/>
      <c r="Q733" s="1919"/>
      <c r="R733" s="1919"/>
      <c r="S733" s="1919"/>
      <c r="T733" s="1919"/>
      <c r="U733" s="1919"/>
      <c r="V733" s="1919"/>
      <c r="W733" s="1919"/>
      <c r="X733" s="1919"/>
      <c r="Y733" s="1919"/>
      <c r="Z733" s="1919"/>
    </row>
    <row r="734">
      <c r="A734" s="1919"/>
      <c r="B734" s="1919"/>
      <c r="C734" s="1920"/>
      <c r="D734" s="1920"/>
      <c r="E734" s="1919"/>
      <c r="F734" s="1919"/>
      <c r="G734" s="1920"/>
      <c r="H734" s="1920"/>
      <c r="I734" s="1919"/>
      <c r="J734" s="1919"/>
      <c r="K734" s="1920"/>
      <c r="L734" s="1920"/>
      <c r="M734" s="1920"/>
      <c r="N734" s="1920"/>
      <c r="O734" s="1919"/>
      <c r="P734" s="1919"/>
      <c r="Q734" s="1919"/>
      <c r="R734" s="1919"/>
      <c r="S734" s="1919"/>
      <c r="T734" s="1919"/>
      <c r="U734" s="1919"/>
      <c r="V734" s="1919"/>
      <c r="W734" s="1919"/>
      <c r="X734" s="1919"/>
      <c r="Y734" s="1919"/>
      <c r="Z734" s="1919"/>
    </row>
    <row r="735">
      <c r="A735" s="1919"/>
      <c r="B735" s="1919"/>
      <c r="C735" s="1920"/>
      <c r="D735" s="1920"/>
      <c r="E735" s="1919"/>
      <c r="F735" s="1919"/>
      <c r="G735" s="1920"/>
      <c r="H735" s="1920"/>
      <c r="I735" s="1919"/>
      <c r="J735" s="1919"/>
      <c r="K735" s="1920"/>
      <c r="L735" s="1920"/>
      <c r="M735" s="1920"/>
      <c r="N735" s="1920"/>
      <c r="O735" s="1919"/>
      <c r="P735" s="1919"/>
      <c r="Q735" s="1919"/>
      <c r="R735" s="1919"/>
      <c r="S735" s="1919"/>
      <c r="T735" s="1919"/>
      <c r="U735" s="1919"/>
      <c r="V735" s="1919"/>
      <c r="W735" s="1919"/>
      <c r="X735" s="1919"/>
      <c r="Y735" s="1919"/>
      <c r="Z735" s="1919"/>
    </row>
    <row r="736">
      <c r="A736" s="1919"/>
      <c r="B736" s="1919"/>
      <c r="C736" s="1920"/>
      <c r="D736" s="1920"/>
      <c r="E736" s="1919"/>
      <c r="F736" s="1919"/>
      <c r="G736" s="1920"/>
      <c r="H736" s="1920"/>
      <c r="I736" s="1919"/>
      <c r="J736" s="1919"/>
      <c r="K736" s="1920"/>
      <c r="L736" s="1920"/>
      <c r="M736" s="1920"/>
      <c r="N736" s="1920"/>
      <c r="O736" s="1919"/>
      <c r="P736" s="1919"/>
      <c r="Q736" s="1919"/>
      <c r="R736" s="1919"/>
      <c r="S736" s="1919"/>
      <c r="T736" s="1919"/>
      <c r="U736" s="1919"/>
      <c r="V736" s="1919"/>
      <c r="W736" s="1919"/>
      <c r="X736" s="1919"/>
      <c r="Y736" s="1919"/>
      <c r="Z736" s="1919"/>
    </row>
    <row r="737">
      <c r="A737" s="1919"/>
      <c r="B737" s="1919"/>
      <c r="C737" s="1920"/>
      <c r="D737" s="1920"/>
      <c r="E737" s="1919"/>
      <c r="F737" s="1919"/>
      <c r="G737" s="1920"/>
      <c r="H737" s="1920"/>
      <c r="I737" s="1919"/>
      <c r="J737" s="1919"/>
      <c r="K737" s="1920"/>
      <c r="L737" s="1920"/>
      <c r="M737" s="1920"/>
      <c r="N737" s="1920"/>
      <c r="O737" s="1919"/>
      <c r="P737" s="1919"/>
      <c r="Q737" s="1919"/>
      <c r="R737" s="1919"/>
      <c r="S737" s="1919"/>
      <c r="T737" s="1919"/>
      <c r="U737" s="1919"/>
      <c r="V737" s="1919"/>
      <c r="W737" s="1919"/>
      <c r="X737" s="1919"/>
      <c r="Y737" s="1919"/>
      <c r="Z737" s="1919"/>
    </row>
    <row r="738">
      <c r="A738" s="1919"/>
      <c r="B738" s="1919"/>
      <c r="C738" s="1920"/>
      <c r="D738" s="1920"/>
      <c r="E738" s="1919"/>
      <c r="F738" s="1919"/>
      <c r="G738" s="1920"/>
      <c r="H738" s="1920"/>
      <c r="I738" s="1919"/>
      <c r="J738" s="1919"/>
      <c r="K738" s="1920"/>
      <c r="L738" s="1920"/>
      <c r="M738" s="1920"/>
      <c r="N738" s="1920"/>
      <c r="O738" s="1919"/>
      <c r="P738" s="1919"/>
      <c r="Q738" s="1919"/>
      <c r="R738" s="1919"/>
      <c r="S738" s="1919"/>
      <c r="T738" s="1919"/>
      <c r="U738" s="1919"/>
      <c r="V738" s="1919"/>
      <c r="W738" s="1919"/>
      <c r="X738" s="1919"/>
      <c r="Y738" s="1919"/>
      <c r="Z738" s="1919"/>
    </row>
    <row r="739">
      <c r="A739" s="1919"/>
      <c r="B739" s="1919"/>
      <c r="C739" s="1920"/>
      <c r="D739" s="1920"/>
      <c r="E739" s="1919"/>
      <c r="F739" s="1919"/>
      <c r="G739" s="1920"/>
      <c r="H739" s="1920"/>
      <c r="I739" s="1919"/>
      <c r="J739" s="1919"/>
      <c r="K739" s="1920"/>
      <c r="L739" s="1920"/>
      <c r="M739" s="1920"/>
      <c r="N739" s="1920"/>
      <c r="O739" s="1919"/>
      <c r="P739" s="1919"/>
      <c r="Q739" s="1919"/>
      <c r="R739" s="1919"/>
      <c r="S739" s="1919"/>
      <c r="T739" s="1919"/>
      <c r="U739" s="1919"/>
      <c r="V739" s="1919"/>
      <c r="W739" s="1919"/>
      <c r="X739" s="1919"/>
      <c r="Y739" s="1919"/>
      <c r="Z739" s="1919"/>
    </row>
    <row r="740">
      <c r="A740" s="1919"/>
      <c r="B740" s="1919"/>
      <c r="C740" s="1920"/>
      <c r="D740" s="1920"/>
      <c r="E740" s="1919"/>
      <c r="F740" s="1919"/>
      <c r="G740" s="1920"/>
      <c r="H740" s="1920"/>
      <c r="I740" s="1919"/>
      <c r="J740" s="1919"/>
      <c r="K740" s="1920"/>
      <c r="L740" s="1920"/>
      <c r="M740" s="1920"/>
      <c r="N740" s="1920"/>
      <c r="O740" s="1919"/>
      <c r="P740" s="1919"/>
      <c r="Q740" s="1919"/>
      <c r="R740" s="1919"/>
      <c r="S740" s="1919"/>
      <c r="T740" s="1919"/>
      <c r="U740" s="1919"/>
      <c r="V740" s="1919"/>
      <c r="W740" s="1919"/>
      <c r="X740" s="1919"/>
      <c r="Y740" s="1919"/>
      <c r="Z740" s="1919"/>
    </row>
    <row r="741">
      <c r="A741" s="1919"/>
      <c r="B741" s="1919"/>
      <c r="C741" s="1920"/>
      <c r="D741" s="1920"/>
      <c r="E741" s="1919"/>
      <c r="F741" s="1919"/>
      <c r="G741" s="1920"/>
      <c r="H741" s="1920"/>
      <c r="I741" s="1919"/>
      <c r="J741" s="1919"/>
      <c r="K741" s="1920"/>
      <c r="L741" s="1920"/>
      <c r="M741" s="1920"/>
      <c r="N741" s="1920"/>
      <c r="O741" s="1919"/>
      <c r="P741" s="1919"/>
      <c r="Q741" s="1919"/>
      <c r="R741" s="1919"/>
      <c r="S741" s="1919"/>
      <c r="T741" s="1919"/>
      <c r="U741" s="1919"/>
      <c r="V741" s="1919"/>
      <c r="W741" s="1919"/>
      <c r="X741" s="1919"/>
      <c r="Y741" s="1919"/>
      <c r="Z741" s="1919"/>
    </row>
    <row r="742">
      <c r="A742" s="1919"/>
      <c r="B742" s="1919"/>
      <c r="C742" s="1920"/>
      <c r="D742" s="1920"/>
      <c r="E742" s="1919"/>
      <c r="F742" s="1919"/>
      <c r="G742" s="1920"/>
      <c r="H742" s="1920"/>
      <c r="I742" s="1919"/>
      <c r="J742" s="1919"/>
      <c r="K742" s="1920"/>
      <c r="L742" s="1920"/>
      <c r="M742" s="1920"/>
      <c r="N742" s="1920"/>
      <c r="O742" s="1919"/>
      <c r="P742" s="1919"/>
      <c r="Q742" s="1919"/>
      <c r="R742" s="1919"/>
      <c r="S742" s="1919"/>
      <c r="T742" s="1919"/>
      <c r="U742" s="1919"/>
      <c r="V742" s="1919"/>
      <c r="W742" s="1919"/>
      <c r="X742" s="1919"/>
      <c r="Y742" s="1919"/>
      <c r="Z742" s="1919"/>
    </row>
    <row r="743">
      <c r="A743" s="1919"/>
      <c r="B743" s="1919"/>
      <c r="C743" s="1920"/>
      <c r="D743" s="1920"/>
      <c r="E743" s="1919"/>
      <c r="F743" s="1919"/>
      <c r="G743" s="1920"/>
      <c r="H743" s="1920"/>
      <c r="I743" s="1919"/>
      <c r="J743" s="1919"/>
      <c r="K743" s="1920"/>
      <c r="L743" s="1920"/>
      <c r="M743" s="1920"/>
      <c r="N743" s="1920"/>
      <c r="O743" s="1919"/>
      <c r="P743" s="1919"/>
      <c r="Q743" s="1919"/>
      <c r="R743" s="1919"/>
      <c r="S743" s="1919"/>
      <c r="T743" s="1919"/>
      <c r="U743" s="1919"/>
      <c r="V743" s="1919"/>
      <c r="W743" s="1919"/>
      <c r="X743" s="1919"/>
      <c r="Y743" s="1919"/>
      <c r="Z743" s="1919"/>
    </row>
    <row r="744">
      <c r="A744" s="1919"/>
      <c r="B744" s="1919"/>
      <c r="C744" s="1920"/>
      <c r="D744" s="1920"/>
      <c r="E744" s="1919"/>
      <c r="F744" s="1919"/>
      <c r="G744" s="1920"/>
      <c r="H744" s="1920"/>
      <c r="I744" s="1919"/>
      <c r="J744" s="1919"/>
      <c r="K744" s="1920"/>
      <c r="L744" s="1920"/>
      <c r="M744" s="1920"/>
      <c r="N744" s="1920"/>
      <c r="O744" s="1919"/>
      <c r="P744" s="1919"/>
      <c r="Q744" s="1919"/>
      <c r="R744" s="1919"/>
      <c r="S744" s="1919"/>
      <c r="T744" s="1919"/>
      <c r="U744" s="1919"/>
      <c r="V744" s="1919"/>
      <c r="W744" s="1919"/>
      <c r="X744" s="1919"/>
      <c r="Y744" s="1919"/>
      <c r="Z744" s="1919"/>
    </row>
    <row r="745">
      <c r="A745" s="1919"/>
      <c r="B745" s="1919"/>
      <c r="C745" s="1920"/>
      <c r="D745" s="1920"/>
      <c r="E745" s="1919"/>
      <c r="F745" s="1919"/>
      <c r="G745" s="1920"/>
      <c r="H745" s="1920"/>
      <c r="I745" s="1919"/>
      <c r="J745" s="1919"/>
      <c r="K745" s="1920"/>
      <c r="L745" s="1920"/>
      <c r="M745" s="1920"/>
      <c r="N745" s="1920"/>
      <c r="O745" s="1919"/>
      <c r="P745" s="1919"/>
      <c r="Q745" s="1919"/>
      <c r="R745" s="1919"/>
      <c r="S745" s="1919"/>
      <c r="T745" s="1919"/>
      <c r="U745" s="1919"/>
      <c r="V745" s="1919"/>
      <c r="W745" s="1919"/>
      <c r="X745" s="1919"/>
      <c r="Y745" s="1919"/>
      <c r="Z745" s="1919"/>
    </row>
    <row r="746">
      <c r="A746" s="1919"/>
      <c r="B746" s="1919"/>
      <c r="C746" s="1920"/>
      <c r="D746" s="1920"/>
      <c r="E746" s="1919"/>
      <c r="F746" s="1919"/>
      <c r="G746" s="1920"/>
      <c r="H746" s="1920"/>
      <c r="I746" s="1919"/>
      <c r="J746" s="1919"/>
      <c r="K746" s="1920"/>
      <c r="L746" s="1920"/>
      <c r="M746" s="1920"/>
      <c r="N746" s="1920"/>
      <c r="O746" s="1919"/>
      <c r="P746" s="1919"/>
      <c r="Q746" s="1919"/>
      <c r="R746" s="1919"/>
      <c r="S746" s="1919"/>
      <c r="T746" s="1919"/>
      <c r="U746" s="1919"/>
      <c r="V746" s="1919"/>
      <c r="W746" s="1919"/>
      <c r="X746" s="1919"/>
      <c r="Y746" s="1919"/>
      <c r="Z746" s="1919"/>
    </row>
    <row r="747">
      <c r="A747" s="1919"/>
      <c r="B747" s="1919"/>
      <c r="C747" s="1920"/>
      <c r="D747" s="1920"/>
      <c r="E747" s="1919"/>
      <c r="F747" s="1919"/>
      <c r="G747" s="1920"/>
      <c r="H747" s="1920"/>
      <c r="I747" s="1919"/>
      <c r="J747" s="1919"/>
      <c r="K747" s="1920"/>
      <c r="L747" s="1920"/>
      <c r="M747" s="1920"/>
      <c r="N747" s="1920"/>
      <c r="O747" s="1919"/>
      <c r="P747" s="1919"/>
      <c r="Q747" s="1919"/>
      <c r="R747" s="1919"/>
      <c r="S747" s="1919"/>
      <c r="T747" s="1919"/>
      <c r="U747" s="1919"/>
      <c r="V747" s="1919"/>
      <c r="W747" s="1919"/>
      <c r="X747" s="1919"/>
      <c r="Y747" s="1919"/>
      <c r="Z747" s="1919"/>
    </row>
    <row r="748">
      <c r="A748" s="1919"/>
      <c r="B748" s="1919"/>
      <c r="C748" s="1920"/>
      <c r="D748" s="1920"/>
      <c r="E748" s="1919"/>
      <c r="F748" s="1919"/>
      <c r="G748" s="1920"/>
      <c r="H748" s="1920"/>
      <c r="I748" s="1919"/>
      <c r="J748" s="1919"/>
      <c r="K748" s="1920"/>
      <c r="L748" s="1920"/>
      <c r="M748" s="1920"/>
      <c r="N748" s="1920"/>
      <c r="O748" s="1919"/>
      <c r="P748" s="1919"/>
      <c r="Q748" s="1919"/>
      <c r="R748" s="1919"/>
      <c r="S748" s="1919"/>
      <c r="T748" s="1919"/>
      <c r="U748" s="1919"/>
      <c r="V748" s="1919"/>
      <c r="W748" s="1919"/>
      <c r="X748" s="1919"/>
      <c r="Y748" s="1919"/>
      <c r="Z748" s="1919"/>
    </row>
    <row r="749">
      <c r="A749" s="1919"/>
      <c r="B749" s="1919"/>
      <c r="C749" s="1920"/>
      <c r="D749" s="1920"/>
      <c r="E749" s="1919"/>
      <c r="F749" s="1919"/>
      <c r="G749" s="1920"/>
      <c r="H749" s="1920"/>
      <c r="I749" s="1919"/>
      <c r="J749" s="1919"/>
      <c r="K749" s="1920"/>
      <c r="L749" s="1920"/>
      <c r="M749" s="1920"/>
      <c r="N749" s="1920"/>
      <c r="O749" s="1919"/>
      <c r="P749" s="1919"/>
      <c r="Q749" s="1919"/>
      <c r="R749" s="1919"/>
      <c r="S749" s="1919"/>
      <c r="T749" s="1919"/>
      <c r="U749" s="1919"/>
      <c r="V749" s="1919"/>
      <c r="W749" s="1919"/>
      <c r="X749" s="1919"/>
      <c r="Y749" s="1919"/>
      <c r="Z749" s="1919"/>
    </row>
    <row r="750">
      <c r="A750" s="1919"/>
      <c r="B750" s="1919"/>
      <c r="C750" s="1920"/>
      <c r="D750" s="1920"/>
      <c r="E750" s="1919"/>
      <c r="F750" s="1919"/>
      <c r="G750" s="1920"/>
      <c r="H750" s="1920"/>
      <c r="I750" s="1919"/>
      <c r="J750" s="1919"/>
      <c r="K750" s="1920"/>
      <c r="L750" s="1920"/>
      <c r="M750" s="1920"/>
      <c r="N750" s="1920"/>
      <c r="O750" s="1919"/>
      <c r="P750" s="1919"/>
      <c r="Q750" s="1919"/>
      <c r="R750" s="1919"/>
      <c r="S750" s="1919"/>
      <c r="T750" s="1919"/>
      <c r="U750" s="1919"/>
      <c r="V750" s="1919"/>
      <c r="W750" s="1919"/>
      <c r="X750" s="1919"/>
      <c r="Y750" s="1919"/>
      <c r="Z750" s="1919"/>
    </row>
    <row r="751">
      <c r="A751" s="1919"/>
      <c r="B751" s="1919"/>
      <c r="C751" s="1920"/>
      <c r="D751" s="1920"/>
      <c r="E751" s="1919"/>
      <c r="F751" s="1919"/>
      <c r="G751" s="1920"/>
      <c r="H751" s="1920"/>
      <c r="I751" s="1919"/>
      <c r="J751" s="1919"/>
      <c r="K751" s="1920"/>
      <c r="L751" s="1920"/>
      <c r="M751" s="1920"/>
      <c r="N751" s="1920"/>
      <c r="O751" s="1919"/>
      <c r="P751" s="1919"/>
      <c r="Q751" s="1919"/>
      <c r="R751" s="1919"/>
      <c r="S751" s="1919"/>
      <c r="T751" s="1919"/>
      <c r="U751" s="1919"/>
      <c r="V751" s="1919"/>
      <c r="W751" s="1919"/>
      <c r="X751" s="1919"/>
      <c r="Y751" s="1919"/>
      <c r="Z751" s="1919"/>
    </row>
    <row r="752">
      <c r="A752" s="1919"/>
      <c r="B752" s="1919"/>
      <c r="C752" s="1920"/>
      <c r="D752" s="1920"/>
      <c r="E752" s="1919"/>
      <c r="F752" s="1919"/>
      <c r="G752" s="1920"/>
      <c r="H752" s="1920"/>
      <c r="I752" s="1919"/>
      <c r="J752" s="1919"/>
      <c r="K752" s="1920"/>
      <c r="L752" s="1920"/>
      <c r="M752" s="1920"/>
      <c r="N752" s="1920"/>
      <c r="O752" s="1919"/>
      <c r="P752" s="1919"/>
      <c r="Q752" s="1919"/>
      <c r="R752" s="1919"/>
      <c r="S752" s="1919"/>
      <c r="T752" s="1919"/>
      <c r="U752" s="1919"/>
      <c r="V752" s="1919"/>
      <c r="W752" s="1919"/>
      <c r="X752" s="1919"/>
      <c r="Y752" s="1919"/>
      <c r="Z752" s="1919"/>
    </row>
    <row r="753">
      <c r="A753" s="1919"/>
      <c r="B753" s="1919"/>
      <c r="C753" s="1920"/>
      <c r="D753" s="1920"/>
      <c r="E753" s="1919"/>
      <c r="F753" s="1919"/>
      <c r="G753" s="1920"/>
      <c r="H753" s="1920"/>
      <c r="I753" s="1919"/>
      <c r="J753" s="1919"/>
      <c r="K753" s="1920"/>
      <c r="L753" s="1920"/>
      <c r="M753" s="1920"/>
      <c r="N753" s="1920"/>
      <c r="O753" s="1919"/>
      <c r="P753" s="1919"/>
      <c r="Q753" s="1919"/>
      <c r="R753" s="1919"/>
      <c r="S753" s="1919"/>
      <c r="T753" s="1919"/>
      <c r="U753" s="1919"/>
      <c r="V753" s="1919"/>
      <c r="W753" s="1919"/>
      <c r="X753" s="1919"/>
      <c r="Y753" s="1919"/>
      <c r="Z753" s="1919"/>
    </row>
    <row r="754">
      <c r="A754" s="1919"/>
      <c r="B754" s="1919"/>
      <c r="C754" s="1920"/>
      <c r="D754" s="1920"/>
      <c r="E754" s="1919"/>
      <c r="F754" s="1919"/>
      <c r="G754" s="1920"/>
      <c r="H754" s="1920"/>
      <c r="I754" s="1919"/>
      <c r="J754" s="1919"/>
      <c r="K754" s="1920"/>
      <c r="L754" s="1920"/>
      <c r="M754" s="1920"/>
      <c r="N754" s="1920"/>
      <c r="O754" s="1919"/>
      <c r="P754" s="1919"/>
      <c r="Q754" s="1919"/>
      <c r="R754" s="1919"/>
      <c r="S754" s="1919"/>
      <c r="T754" s="1919"/>
      <c r="U754" s="1919"/>
      <c r="V754" s="1919"/>
      <c r="W754" s="1919"/>
      <c r="X754" s="1919"/>
      <c r="Y754" s="1919"/>
      <c r="Z754" s="1919"/>
    </row>
    <row r="755">
      <c r="A755" s="1919"/>
      <c r="B755" s="1919"/>
      <c r="C755" s="1920"/>
      <c r="D755" s="1920"/>
      <c r="E755" s="1919"/>
      <c r="F755" s="1919"/>
      <c r="G755" s="1920"/>
      <c r="H755" s="1920"/>
      <c r="I755" s="1919"/>
      <c r="J755" s="1919"/>
      <c r="K755" s="1920"/>
      <c r="L755" s="1920"/>
      <c r="M755" s="1920"/>
      <c r="N755" s="1920"/>
      <c r="O755" s="1919"/>
      <c r="P755" s="1919"/>
      <c r="Q755" s="1919"/>
      <c r="R755" s="1919"/>
      <c r="S755" s="1919"/>
      <c r="T755" s="1919"/>
      <c r="U755" s="1919"/>
      <c r="V755" s="1919"/>
      <c r="W755" s="1919"/>
      <c r="X755" s="1919"/>
      <c r="Y755" s="1919"/>
      <c r="Z755" s="1919"/>
    </row>
    <row r="756">
      <c r="A756" s="1919"/>
      <c r="B756" s="1919"/>
      <c r="C756" s="1920"/>
      <c r="D756" s="1920"/>
      <c r="E756" s="1919"/>
      <c r="F756" s="1919"/>
      <c r="G756" s="1920"/>
      <c r="H756" s="1920"/>
      <c r="I756" s="1919"/>
      <c r="J756" s="1919"/>
      <c r="K756" s="1920"/>
      <c r="L756" s="1920"/>
      <c r="M756" s="1920"/>
      <c r="N756" s="1920"/>
      <c r="O756" s="1919"/>
      <c r="P756" s="1919"/>
      <c r="Q756" s="1919"/>
      <c r="R756" s="1919"/>
      <c r="S756" s="1919"/>
      <c r="T756" s="1919"/>
      <c r="U756" s="1919"/>
      <c r="V756" s="1919"/>
      <c r="W756" s="1919"/>
      <c r="X756" s="1919"/>
      <c r="Y756" s="1919"/>
      <c r="Z756" s="1919"/>
    </row>
    <row r="757">
      <c r="A757" s="1919"/>
      <c r="B757" s="1919"/>
      <c r="C757" s="1920"/>
      <c r="D757" s="1920"/>
      <c r="E757" s="1919"/>
      <c r="F757" s="1919"/>
      <c r="G757" s="1920"/>
      <c r="H757" s="1920"/>
      <c r="I757" s="1919"/>
      <c r="J757" s="1919"/>
      <c r="K757" s="1920"/>
      <c r="L757" s="1920"/>
      <c r="M757" s="1920"/>
      <c r="N757" s="1920"/>
      <c r="O757" s="1919"/>
      <c r="P757" s="1919"/>
      <c r="Q757" s="1919"/>
      <c r="R757" s="1919"/>
      <c r="S757" s="1919"/>
      <c r="T757" s="1919"/>
      <c r="U757" s="1919"/>
      <c r="V757" s="1919"/>
      <c r="W757" s="1919"/>
      <c r="X757" s="1919"/>
      <c r="Y757" s="1919"/>
      <c r="Z757" s="1919"/>
    </row>
    <row r="758">
      <c r="A758" s="1919"/>
      <c r="B758" s="1919"/>
      <c r="C758" s="1920"/>
      <c r="D758" s="1920"/>
      <c r="E758" s="1919"/>
      <c r="F758" s="1919"/>
      <c r="G758" s="1920"/>
      <c r="H758" s="1920"/>
      <c r="I758" s="1919"/>
      <c r="J758" s="1919"/>
      <c r="K758" s="1920"/>
      <c r="L758" s="1920"/>
      <c r="M758" s="1920"/>
      <c r="N758" s="1920"/>
      <c r="O758" s="1919"/>
      <c r="P758" s="1919"/>
      <c r="Q758" s="1919"/>
      <c r="R758" s="1919"/>
      <c r="S758" s="1919"/>
      <c r="T758" s="1919"/>
      <c r="U758" s="1919"/>
      <c r="V758" s="1919"/>
      <c r="W758" s="1919"/>
      <c r="X758" s="1919"/>
      <c r="Y758" s="1919"/>
      <c r="Z758" s="1919"/>
    </row>
    <row r="759">
      <c r="A759" s="1919"/>
      <c r="B759" s="1919"/>
      <c r="C759" s="1920"/>
      <c r="D759" s="1920"/>
      <c r="E759" s="1919"/>
      <c r="F759" s="1919"/>
      <c r="G759" s="1920"/>
      <c r="H759" s="1920"/>
      <c r="I759" s="1919"/>
      <c r="J759" s="1919"/>
      <c r="K759" s="1920"/>
      <c r="L759" s="1920"/>
      <c r="M759" s="1920"/>
      <c r="N759" s="1920"/>
      <c r="O759" s="1919"/>
      <c r="P759" s="1919"/>
      <c r="Q759" s="1919"/>
      <c r="R759" s="1919"/>
      <c r="S759" s="1919"/>
      <c r="T759" s="1919"/>
      <c r="U759" s="1919"/>
      <c r="V759" s="1919"/>
      <c r="W759" s="1919"/>
      <c r="X759" s="1919"/>
      <c r="Y759" s="1919"/>
      <c r="Z759" s="1919"/>
    </row>
    <row r="760">
      <c r="A760" s="1919"/>
      <c r="B760" s="1919"/>
      <c r="C760" s="1920"/>
      <c r="D760" s="1920"/>
      <c r="E760" s="1919"/>
      <c r="F760" s="1919"/>
      <c r="G760" s="1920"/>
      <c r="H760" s="1920"/>
      <c r="I760" s="1919"/>
      <c r="J760" s="1919"/>
      <c r="K760" s="1920"/>
      <c r="L760" s="1920"/>
      <c r="M760" s="1920"/>
      <c r="N760" s="1920"/>
      <c r="O760" s="1919"/>
      <c r="P760" s="1919"/>
      <c r="Q760" s="1919"/>
      <c r="R760" s="1919"/>
      <c r="S760" s="1919"/>
      <c r="T760" s="1919"/>
      <c r="U760" s="1919"/>
      <c r="V760" s="1919"/>
      <c r="W760" s="1919"/>
      <c r="X760" s="1919"/>
      <c r="Y760" s="1919"/>
      <c r="Z760" s="1919"/>
    </row>
    <row r="761">
      <c r="A761" s="1919"/>
      <c r="B761" s="1919"/>
      <c r="C761" s="1920"/>
      <c r="D761" s="1920"/>
      <c r="E761" s="1919"/>
      <c r="F761" s="1919"/>
      <c r="G761" s="1920"/>
      <c r="H761" s="1920"/>
      <c r="I761" s="1919"/>
      <c r="J761" s="1919"/>
      <c r="K761" s="1920"/>
      <c r="L761" s="1920"/>
      <c r="M761" s="1920"/>
      <c r="N761" s="1920"/>
      <c r="O761" s="1919"/>
      <c r="P761" s="1919"/>
      <c r="Q761" s="1919"/>
      <c r="R761" s="1919"/>
      <c r="S761" s="1919"/>
      <c r="T761" s="1919"/>
      <c r="U761" s="1919"/>
      <c r="V761" s="1919"/>
      <c r="W761" s="1919"/>
      <c r="X761" s="1919"/>
      <c r="Y761" s="1919"/>
      <c r="Z761" s="1919"/>
    </row>
    <row r="762">
      <c r="A762" s="1919"/>
      <c r="B762" s="1919"/>
      <c r="C762" s="1920"/>
      <c r="D762" s="1920"/>
      <c r="E762" s="1919"/>
      <c r="F762" s="1919"/>
      <c r="G762" s="1920"/>
      <c r="H762" s="1920"/>
      <c r="I762" s="1919"/>
      <c r="J762" s="1919"/>
      <c r="K762" s="1920"/>
      <c r="L762" s="1920"/>
      <c r="M762" s="1920"/>
      <c r="N762" s="1920"/>
      <c r="O762" s="1919"/>
      <c r="P762" s="1919"/>
      <c r="Q762" s="1919"/>
      <c r="R762" s="1919"/>
      <c r="S762" s="1919"/>
      <c r="T762" s="1919"/>
      <c r="U762" s="1919"/>
      <c r="V762" s="1919"/>
      <c r="W762" s="1919"/>
      <c r="X762" s="1919"/>
      <c r="Y762" s="1919"/>
      <c r="Z762" s="1919"/>
    </row>
    <row r="763">
      <c r="A763" s="1919"/>
      <c r="B763" s="1919"/>
      <c r="C763" s="1920"/>
      <c r="D763" s="1920"/>
      <c r="E763" s="1919"/>
      <c r="F763" s="1919"/>
      <c r="G763" s="1920"/>
      <c r="H763" s="1920"/>
      <c r="I763" s="1919"/>
      <c r="J763" s="1919"/>
      <c r="K763" s="1920"/>
      <c r="L763" s="1920"/>
      <c r="M763" s="1920"/>
      <c r="N763" s="1920"/>
      <c r="O763" s="1919"/>
      <c r="P763" s="1919"/>
      <c r="Q763" s="1919"/>
      <c r="R763" s="1919"/>
      <c r="S763" s="1919"/>
      <c r="T763" s="1919"/>
      <c r="U763" s="1919"/>
      <c r="V763" s="1919"/>
      <c r="W763" s="1919"/>
      <c r="X763" s="1919"/>
      <c r="Y763" s="1919"/>
      <c r="Z763" s="1919"/>
    </row>
    <row r="764">
      <c r="A764" s="1919"/>
      <c r="B764" s="1919"/>
      <c r="C764" s="1920"/>
      <c r="D764" s="1920"/>
      <c r="E764" s="1919"/>
      <c r="F764" s="1919"/>
      <c r="G764" s="1920"/>
      <c r="H764" s="1920"/>
      <c r="I764" s="1919"/>
      <c r="J764" s="1919"/>
      <c r="K764" s="1920"/>
      <c r="L764" s="1920"/>
      <c r="M764" s="1920"/>
      <c r="N764" s="1920"/>
      <c r="O764" s="1919"/>
      <c r="P764" s="1919"/>
      <c r="Q764" s="1919"/>
      <c r="R764" s="1919"/>
      <c r="S764" s="1919"/>
      <c r="T764" s="1919"/>
      <c r="U764" s="1919"/>
      <c r="V764" s="1919"/>
      <c r="W764" s="1919"/>
      <c r="X764" s="1919"/>
      <c r="Y764" s="1919"/>
      <c r="Z764" s="1919"/>
    </row>
    <row r="765">
      <c r="A765" s="1919"/>
      <c r="B765" s="1919"/>
      <c r="C765" s="1920"/>
      <c r="D765" s="1920"/>
      <c r="E765" s="1919"/>
      <c r="F765" s="1919"/>
      <c r="G765" s="1920"/>
      <c r="H765" s="1920"/>
      <c r="I765" s="1919"/>
      <c r="J765" s="1919"/>
      <c r="K765" s="1920"/>
      <c r="L765" s="1920"/>
      <c r="M765" s="1920"/>
      <c r="N765" s="1920"/>
      <c r="O765" s="1919"/>
      <c r="P765" s="1919"/>
      <c r="Q765" s="1919"/>
      <c r="R765" s="1919"/>
      <c r="S765" s="1919"/>
      <c r="T765" s="1919"/>
      <c r="U765" s="1919"/>
      <c r="V765" s="1919"/>
      <c r="W765" s="1919"/>
      <c r="X765" s="1919"/>
      <c r="Y765" s="1919"/>
      <c r="Z765" s="1919"/>
    </row>
    <row r="766">
      <c r="A766" s="1919"/>
      <c r="B766" s="1919"/>
      <c r="C766" s="1920"/>
      <c r="D766" s="1920"/>
      <c r="E766" s="1919"/>
      <c r="F766" s="1919"/>
      <c r="G766" s="1920"/>
      <c r="H766" s="1920"/>
      <c r="I766" s="1919"/>
      <c r="J766" s="1919"/>
      <c r="K766" s="1920"/>
      <c r="L766" s="1920"/>
      <c r="M766" s="1920"/>
      <c r="N766" s="1920"/>
      <c r="O766" s="1919"/>
      <c r="P766" s="1919"/>
      <c r="Q766" s="1919"/>
      <c r="R766" s="1919"/>
      <c r="S766" s="1919"/>
      <c r="T766" s="1919"/>
      <c r="U766" s="1919"/>
      <c r="V766" s="1919"/>
      <c r="W766" s="1919"/>
      <c r="X766" s="1919"/>
      <c r="Y766" s="1919"/>
      <c r="Z766" s="1919"/>
    </row>
    <row r="767">
      <c r="A767" s="1919"/>
      <c r="B767" s="1919"/>
      <c r="C767" s="1920"/>
      <c r="D767" s="1920"/>
      <c r="E767" s="1919"/>
      <c r="F767" s="1919"/>
      <c r="G767" s="1920"/>
      <c r="H767" s="1920"/>
      <c r="I767" s="1919"/>
      <c r="J767" s="1919"/>
      <c r="K767" s="1920"/>
      <c r="L767" s="1920"/>
      <c r="M767" s="1920"/>
      <c r="N767" s="1920"/>
      <c r="O767" s="1919"/>
      <c r="P767" s="1919"/>
      <c r="Q767" s="1919"/>
      <c r="R767" s="1919"/>
      <c r="S767" s="1919"/>
      <c r="T767" s="1919"/>
      <c r="U767" s="1919"/>
      <c r="V767" s="1919"/>
      <c r="W767" s="1919"/>
      <c r="X767" s="1919"/>
      <c r="Y767" s="1919"/>
      <c r="Z767" s="1919"/>
    </row>
    <row r="768">
      <c r="A768" s="1919"/>
      <c r="B768" s="1919"/>
      <c r="C768" s="1920"/>
      <c r="D768" s="1920"/>
      <c r="E768" s="1919"/>
      <c r="F768" s="1919"/>
      <c r="G768" s="1920"/>
      <c r="H768" s="1920"/>
      <c r="I768" s="1919"/>
      <c r="J768" s="1919"/>
      <c r="K768" s="1920"/>
      <c r="L768" s="1920"/>
      <c r="M768" s="1920"/>
      <c r="N768" s="1920"/>
      <c r="O768" s="1919"/>
      <c r="P768" s="1919"/>
      <c r="Q768" s="1919"/>
      <c r="R768" s="1919"/>
      <c r="S768" s="1919"/>
      <c r="T768" s="1919"/>
      <c r="U768" s="1919"/>
      <c r="V768" s="1919"/>
      <c r="W768" s="1919"/>
      <c r="X768" s="1919"/>
      <c r="Y768" s="1919"/>
      <c r="Z768" s="1919"/>
    </row>
    <row r="769">
      <c r="A769" s="1919"/>
      <c r="B769" s="1919"/>
      <c r="C769" s="1920"/>
      <c r="D769" s="1920"/>
      <c r="E769" s="1919"/>
      <c r="F769" s="1919"/>
      <c r="G769" s="1920"/>
      <c r="H769" s="1920"/>
      <c r="I769" s="1919"/>
      <c r="J769" s="1919"/>
      <c r="K769" s="1920"/>
      <c r="L769" s="1920"/>
      <c r="M769" s="1920"/>
      <c r="N769" s="1920"/>
      <c r="O769" s="1919"/>
      <c r="P769" s="1919"/>
      <c r="Q769" s="1919"/>
      <c r="R769" s="1919"/>
      <c r="S769" s="1919"/>
      <c r="T769" s="1919"/>
      <c r="U769" s="1919"/>
      <c r="V769" s="1919"/>
      <c r="W769" s="1919"/>
      <c r="X769" s="1919"/>
      <c r="Y769" s="1919"/>
      <c r="Z769" s="1919"/>
    </row>
    <row r="770">
      <c r="A770" s="1919"/>
      <c r="B770" s="1919"/>
      <c r="C770" s="1920"/>
      <c r="D770" s="1920"/>
      <c r="E770" s="1919"/>
      <c r="F770" s="1919"/>
      <c r="G770" s="1920"/>
      <c r="H770" s="1920"/>
      <c r="I770" s="1919"/>
      <c r="J770" s="1919"/>
      <c r="K770" s="1920"/>
      <c r="L770" s="1920"/>
      <c r="M770" s="1920"/>
      <c r="N770" s="1920"/>
      <c r="O770" s="1919"/>
      <c r="P770" s="1919"/>
      <c r="Q770" s="1919"/>
      <c r="R770" s="1919"/>
      <c r="S770" s="1919"/>
      <c r="T770" s="1919"/>
      <c r="U770" s="1919"/>
      <c r="V770" s="1919"/>
      <c r="W770" s="1919"/>
      <c r="X770" s="1919"/>
      <c r="Y770" s="1919"/>
      <c r="Z770" s="1919"/>
    </row>
    <row r="771">
      <c r="A771" s="1919"/>
      <c r="B771" s="1919"/>
      <c r="C771" s="1920"/>
      <c r="D771" s="1920"/>
      <c r="E771" s="1919"/>
      <c r="F771" s="1919"/>
      <c r="G771" s="1920"/>
      <c r="H771" s="1920"/>
      <c r="I771" s="1919"/>
      <c r="J771" s="1919"/>
      <c r="K771" s="1920"/>
      <c r="L771" s="1920"/>
      <c r="M771" s="1920"/>
      <c r="N771" s="1920"/>
      <c r="O771" s="1919"/>
      <c r="P771" s="1919"/>
      <c r="Q771" s="1919"/>
      <c r="R771" s="1919"/>
      <c r="S771" s="1919"/>
      <c r="T771" s="1919"/>
      <c r="U771" s="1919"/>
      <c r="V771" s="1919"/>
      <c r="W771" s="1919"/>
      <c r="X771" s="1919"/>
      <c r="Y771" s="1919"/>
      <c r="Z771" s="1919"/>
    </row>
    <row r="772">
      <c r="A772" s="1919"/>
      <c r="B772" s="1919"/>
      <c r="C772" s="1920"/>
      <c r="D772" s="1920"/>
      <c r="E772" s="1919"/>
      <c r="F772" s="1919"/>
      <c r="G772" s="1920"/>
      <c r="H772" s="1920"/>
      <c r="I772" s="1919"/>
      <c r="J772" s="1919"/>
      <c r="K772" s="1920"/>
      <c r="L772" s="1920"/>
      <c r="M772" s="1920"/>
      <c r="N772" s="1920"/>
      <c r="O772" s="1919"/>
      <c r="P772" s="1919"/>
      <c r="Q772" s="1919"/>
      <c r="R772" s="1919"/>
      <c r="S772" s="1919"/>
      <c r="T772" s="1919"/>
      <c r="U772" s="1919"/>
      <c r="V772" s="1919"/>
      <c r="W772" s="1919"/>
      <c r="X772" s="1919"/>
      <c r="Y772" s="1919"/>
      <c r="Z772" s="1919"/>
    </row>
    <row r="773">
      <c r="A773" s="1919"/>
      <c r="B773" s="1919"/>
      <c r="C773" s="1920"/>
      <c r="D773" s="1920"/>
      <c r="E773" s="1919"/>
      <c r="F773" s="1919"/>
      <c r="G773" s="1920"/>
      <c r="H773" s="1920"/>
      <c r="I773" s="1919"/>
      <c r="J773" s="1919"/>
      <c r="K773" s="1920"/>
      <c r="L773" s="1920"/>
      <c r="M773" s="1920"/>
      <c r="N773" s="1920"/>
      <c r="O773" s="1919"/>
      <c r="P773" s="1919"/>
      <c r="Q773" s="1919"/>
      <c r="R773" s="1919"/>
      <c r="S773" s="1919"/>
      <c r="T773" s="1919"/>
      <c r="U773" s="1919"/>
      <c r="V773" s="1919"/>
      <c r="W773" s="1919"/>
      <c r="X773" s="1919"/>
      <c r="Y773" s="1919"/>
      <c r="Z773" s="1919"/>
    </row>
    <row r="774">
      <c r="A774" s="1919"/>
      <c r="B774" s="1919"/>
      <c r="C774" s="1920"/>
      <c r="D774" s="1920"/>
      <c r="E774" s="1919"/>
      <c r="F774" s="1919"/>
      <c r="G774" s="1920"/>
      <c r="H774" s="1920"/>
      <c r="I774" s="1919"/>
      <c r="J774" s="1919"/>
      <c r="K774" s="1920"/>
      <c r="L774" s="1920"/>
      <c r="M774" s="1920"/>
      <c r="N774" s="1920"/>
      <c r="O774" s="1919"/>
      <c r="P774" s="1919"/>
      <c r="Q774" s="1919"/>
      <c r="R774" s="1919"/>
      <c r="S774" s="1919"/>
      <c r="T774" s="1919"/>
      <c r="U774" s="1919"/>
      <c r="V774" s="1919"/>
      <c r="W774" s="1919"/>
      <c r="X774" s="1919"/>
      <c r="Y774" s="1919"/>
      <c r="Z774" s="1919"/>
    </row>
    <row r="775">
      <c r="A775" s="1919"/>
      <c r="B775" s="1919"/>
      <c r="C775" s="1920"/>
      <c r="D775" s="1920"/>
      <c r="E775" s="1919"/>
      <c r="F775" s="1919"/>
      <c r="G775" s="1920"/>
      <c r="H775" s="1920"/>
      <c r="I775" s="1919"/>
      <c r="J775" s="1919"/>
      <c r="K775" s="1920"/>
      <c r="L775" s="1920"/>
      <c r="M775" s="1920"/>
      <c r="N775" s="1920"/>
      <c r="O775" s="1919"/>
      <c r="P775" s="1919"/>
      <c r="Q775" s="1919"/>
      <c r="R775" s="1919"/>
      <c r="S775" s="1919"/>
      <c r="T775" s="1919"/>
      <c r="U775" s="1919"/>
      <c r="V775" s="1919"/>
      <c r="W775" s="1919"/>
      <c r="X775" s="1919"/>
      <c r="Y775" s="1919"/>
      <c r="Z775" s="1919"/>
    </row>
    <row r="776">
      <c r="A776" s="1919"/>
      <c r="B776" s="1919"/>
      <c r="C776" s="1920"/>
      <c r="D776" s="1920"/>
      <c r="E776" s="1919"/>
      <c r="F776" s="1919"/>
      <c r="G776" s="1920"/>
      <c r="H776" s="1920"/>
      <c r="I776" s="1919"/>
      <c r="J776" s="1919"/>
      <c r="K776" s="1920"/>
      <c r="L776" s="1920"/>
      <c r="M776" s="1920"/>
      <c r="N776" s="1920"/>
      <c r="O776" s="1919"/>
      <c r="P776" s="1919"/>
      <c r="Q776" s="1919"/>
      <c r="R776" s="1919"/>
      <c r="S776" s="1919"/>
      <c r="T776" s="1919"/>
      <c r="U776" s="1919"/>
      <c r="V776" s="1919"/>
      <c r="W776" s="1919"/>
      <c r="X776" s="1919"/>
      <c r="Y776" s="1919"/>
      <c r="Z776" s="1919"/>
    </row>
    <row r="777">
      <c r="A777" s="1919"/>
      <c r="B777" s="1919"/>
      <c r="C777" s="1920"/>
      <c r="D777" s="1920"/>
      <c r="E777" s="1919"/>
      <c r="F777" s="1919"/>
      <c r="G777" s="1920"/>
      <c r="H777" s="1920"/>
      <c r="I777" s="1919"/>
      <c r="J777" s="1919"/>
      <c r="K777" s="1920"/>
      <c r="L777" s="1920"/>
      <c r="M777" s="1920"/>
      <c r="N777" s="1920"/>
      <c r="O777" s="1919"/>
      <c r="P777" s="1919"/>
      <c r="Q777" s="1919"/>
      <c r="R777" s="1919"/>
      <c r="S777" s="1919"/>
      <c r="T777" s="1919"/>
      <c r="U777" s="1919"/>
      <c r="V777" s="1919"/>
      <c r="W777" s="1919"/>
      <c r="X777" s="1919"/>
      <c r="Y777" s="1919"/>
      <c r="Z777" s="1919"/>
    </row>
    <row r="778">
      <c r="A778" s="1919"/>
      <c r="B778" s="1919"/>
      <c r="C778" s="1920"/>
      <c r="D778" s="1920"/>
      <c r="E778" s="1919"/>
      <c r="F778" s="1919"/>
      <c r="G778" s="1920"/>
      <c r="H778" s="1920"/>
      <c r="I778" s="1919"/>
      <c r="J778" s="1919"/>
      <c r="K778" s="1920"/>
      <c r="L778" s="1920"/>
      <c r="M778" s="1920"/>
      <c r="N778" s="1920"/>
      <c r="O778" s="1919"/>
      <c r="P778" s="1919"/>
      <c r="Q778" s="1919"/>
      <c r="R778" s="1919"/>
      <c r="S778" s="1919"/>
      <c r="T778" s="1919"/>
      <c r="U778" s="1919"/>
      <c r="V778" s="1919"/>
      <c r="W778" s="1919"/>
      <c r="X778" s="1919"/>
      <c r="Y778" s="1919"/>
      <c r="Z778" s="1919"/>
    </row>
    <row r="779">
      <c r="A779" s="1919"/>
      <c r="B779" s="1919"/>
      <c r="C779" s="1920"/>
      <c r="D779" s="1920"/>
      <c r="E779" s="1919"/>
      <c r="F779" s="1919"/>
      <c r="G779" s="1920"/>
      <c r="H779" s="1920"/>
      <c r="I779" s="1919"/>
      <c r="J779" s="1919"/>
      <c r="K779" s="1920"/>
      <c r="L779" s="1920"/>
      <c r="M779" s="1920"/>
      <c r="N779" s="1920"/>
      <c r="O779" s="1919"/>
      <c r="P779" s="1919"/>
      <c r="Q779" s="1919"/>
      <c r="R779" s="1919"/>
      <c r="S779" s="1919"/>
      <c r="T779" s="1919"/>
      <c r="U779" s="1919"/>
      <c r="V779" s="1919"/>
      <c r="W779" s="1919"/>
      <c r="X779" s="1919"/>
      <c r="Y779" s="1919"/>
      <c r="Z779" s="1919"/>
    </row>
    <row r="780">
      <c r="A780" s="1919"/>
      <c r="B780" s="1919"/>
      <c r="C780" s="1920"/>
      <c r="D780" s="1920"/>
      <c r="E780" s="1919"/>
      <c r="F780" s="1919"/>
      <c r="G780" s="1920"/>
      <c r="H780" s="1920"/>
      <c r="I780" s="1919"/>
      <c r="J780" s="1919"/>
      <c r="K780" s="1920"/>
      <c r="L780" s="1920"/>
      <c r="M780" s="1920"/>
      <c r="N780" s="1920"/>
      <c r="O780" s="1919"/>
      <c r="P780" s="1919"/>
      <c r="Q780" s="1919"/>
      <c r="R780" s="1919"/>
      <c r="S780" s="1919"/>
      <c r="T780" s="1919"/>
      <c r="U780" s="1919"/>
      <c r="V780" s="1919"/>
      <c r="W780" s="1919"/>
      <c r="X780" s="1919"/>
      <c r="Y780" s="1919"/>
      <c r="Z780" s="1919"/>
    </row>
    <row r="781">
      <c r="A781" s="1919"/>
      <c r="B781" s="1919"/>
      <c r="C781" s="1920"/>
      <c r="D781" s="1920"/>
      <c r="E781" s="1919"/>
      <c r="F781" s="1919"/>
      <c r="G781" s="1920"/>
      <c r="H781" s="1920"/>
      <c r="I781" s="1919"/>
      <c r="J781" s="1919"/>
      <c r="K781" s="1920"/>
      <c r="L781" s="1920"/>
      <c r="M781" s="1920"/>
      <c r="N781" s="1920"/>
      <c r="O781" s="1919"/>
      <c r="P781" s="1919"/>
      <c r="Q781" s="1919"/>
      <c r="R781" s="1919"/>
      <c r="S781" s="1919"/>
      <c r="T781" s="1919"/>
      <c r="U781" s="1919"/>
      <c r="V781" s="1919"/>
      <c r="W781" s="1919"/>
      <c r="X781" s="1919"/>
      <c r="Y781" s="1919"/>
      <c r="Z781" s="1919"/>
    </row>
    <row r="782">
      <c r="A782" s="1919"/>
      <c r="B782" s="1919"/>
      <c r="C782" s="1920"/>
      <c r="D782" s="1920"/>
      <c r="E782" s="1919"/>
      <c r="F782" s="1919"/>
      <c r="G782" s="1920"/>
      <c r="H782" s="1920"/>
      <c r="I782" s="1919"/>
      <c r="J782" s="1919"/>
      <c r="K782" s="1920"/>
      <c r="L782" s="1920"/>
      <c r="M782" s="1920"/>
      <c r="N782" s="1920"/>
      <c r="O782" s="1919"/>
      <c r="P782" s="1919"/>
      <c r="Q782" s="1919"/>
      <c r="R782" s="1919"/>
      <c r="S782" s="1919"/>
      <c r="T782" s="1919"/>
      <c r="U782" s="1919"/>
      <c r="V782" s="1919"/>
      <c r="W782" s="1919"/>
      <c r="X782" s="1919"/>
      <c r="Y782" s="1919"/>
      <c r="Z782" s="1919"/>
    </row>
    <row r="783">
      <c r="A783" s="1919"/>
      <c r="B783" s="1919"/>
      <c r="C783" s="1920"/>
      <c r="D783" s="1920"/>
      <c r="E783" s="1919"/>
      <c r="F783" s="1919"/>
      <c r="G783" s="1920"/>
      <c r="H783" s="1920"/>
      <c r="I783" s="1919"/>
      <c r="J783" s="1919"/>
      <c r="K783" s="1920"/>
      <c r="L783" s="1920"/>
      <c r="M783" s="1920"/>
      <c r="N783" s="1920"/>
      <c r="O783" s="1919"/>
      <c r="P783" s="1919"/>
      <c r="Q783" s="1919"/>
      <c r="R783" s="1919"/>
      <c r="S783" s="1919"/>
      <c r="T783" s="1919"/>
      <c r="U783" s="1919"/>
      <c r="V783" s="1919"/>
      <c r="W783" s="1919"/>
      <c r="X783" s="1919"/>
      <c r="Y783" s="1919"/>
      <c r="Z783" s="1919"/>
    </row>
    <row r="784">
      <c r="A784" s="1919"/>
      <c r="B784" s="1919"/>
      <c r="C784" s="1920"/>
      <c r="D784" s="1920"/>
      <c r="E784" s="1919"/>
      <c r="F784" s="1919"/>
      <c r="G784" s="1920"/>
      <c r="H784" s="1920"/>
      <c r="I784" s="1919"/>
      <c r="J784" s="1919"/>
      <c r="K784" s="1920"/>
      <c r="L784" s="1920"/>
      <c r="M784" s="1920"/>
      <c r="N784" s="1920"/>
      <c r="O784" s="1919"/>
      <c r="P784" s="1919"/>
      <c r="Q784" s="1919"/>
      <c r="R784" s="1919"/>
      <c r="S784" s="1919"/>
      <c r="T784" s="1919"/>
      <c r="U784" s="1919"/>
      <c r="V784" s="1919"/>
      <c r="W784" s="1919"/>
      <c r="X784" s="1919"/>
      <c r="Y784" s="1919"/>
      <c r="Z784" s="1919"/>
    </row>
    <row r="785">
      <c r="A785" s="1919"/>
      <c r="B785" s="1919"/>
      <c r="C785" s="1920"/>
      <c r="D785" s="1920"/>
      <c r="E785" s="1919"/>
      <c r="F785" s="1919"/>
      <c r="G785" s="1920"/>
      <c r="H785" s="1920"/>
      <c r="I785" s="1919"/>
      <c r="J785" s="1919"/>
      <c r="K785" s="1920"/>
      <c r="L785" s="1920"/>
      <c r="M785" s="1920"/>
      <c r="N785" s="1920"/>
      <c r="O785" s="1919"/>
      <c r="P785" s="1919"/>
      <c r="Q785" s="1919"/>
      <c r="R785" s="1919"/>
      <c r="S785" s="1919"/>
      <c r="T785" s="1919"/>
      <c r="U785" s="1919"/>
      <c r="V785" s="1919"/>
      <c r="W785" s="1919"/>
      <c r="X785" s="1919"/>
      <c r="Y785" s="1919"/>
      <c r="Z785" s="1919"/>
    </row>
    <row r="786">
      <c r="A786" s="1919"/>
      <c r="B786" s="1919"/>
      <c r="C786" s="1920"/>
      <c r="D786" s="1920"/>
      <c r="E786" s="1919"/>
      <c r="F786" s="1919"/>
      <c r="G786" s="1920"/>
      <c r="H786" s="1920"/>
      <c r="I786" s="1919"/>
      <c r="J786" s="1919"/>
      <c r="K786" s="1920"/>
      <c r="L786" s="1920"/>
      <c r="M786" s="1920"/>
      <c r="N786" s="1920"/>
      <c r="O786" s="1919"/>
      <c r="P786" s="1919"/>
      <c r="Q786" s="1919"/>
      <c r="R786" s="1919"/>
      <c r="S786" s="1919"/>
      <c r="T786" s="1919"/>
      <c r="U786" s="1919"/>
      <c r="V786" s="1919"/>
      <c r="W786" s="1919"/>
      <c r="X786" s="1919"/>
      <c r="Y786" s="1919"/>
      <c r="Z786" s="1919"/>
    </row>
    <row r="787">
      <c r="A787" s="1919"/>
      <c r="B787" s="1919"/>
      <c r="C787" s="1920"/>
      <c r="D787" s="1920"/>
      <c r="E787" s="1919"/>
      <c r="F787" s="1919"/>
      <c r="G787" s="1920"/>
      <c r="H787" s="1920"/>
      <c r="I787" s="1919"/>
      <c r="J787" s="1919"/>
      <c r="K787" s="1920"/>
      <c r="L787" s="1920"/>
      <c r="M787" s="1920"/>
      <c r="N787" s="1920"/>
      <c r="O787" s="1919"/>
      <c r="P787" s="1919"/>
      <c r="Q787" s="1919"/>
      <c r="R787" s="1919"/>
      <c r="S787" s="1919"/>
      <c r="T787" s="1919"/>
      <c r="U787" s="1919"/>
      <c r="V787" s="1919"/>
      <c r="W787" s="1919"/>
      <c r="X787" s="1919"/>
      <c r="Y787" s="1919"/>
      <c r="Z787" s="1919"/>
    </row>
    <row r="788">
      <c r="A788" s="1919"/>
      <c r="B788" s="1919"/>
      <c r="C788" s="1920"/>
      <c r="D788" s="1920"/>
      <c r="E788" s="1919"/>
      <c r="F788" s="1919"/>
      <c r="G788" s="1920"/>
      <c r="H788" s="1920"/>
      <c r="I788" s="1919"/>
      <c r="J788" s="1919"/>
      <c r="K788" s="1920"/>
      <c r="L788" s="1920"/>
      <c r="M788" s="1920"/>
      <c r="N788" s="1920"/>
      <c r="O788" s="1919"/>
      <c r="P788" s="1919"/>
      <c r="Q788" s="1919"/>
      <c r="R788" s="1919"/>
      <c r="S788" s="1919"/>
      <c r="T788" s="1919"/>
      <c r="U788" s="1919"/>
      <c r="V788" s="1919"/>
      <c r="W788" s="1919"/>
      <c r="X788" s="1919"/>
      <c r="Y788" s="1919"/>
      <c r="Z788" s="1919"/>
    </row>
    <row r="789">
      <c r="A789" s="1919"/>
      <c r="B789" s="1919"/>
      <c r="C789" s="1920"/>
      <c r="D789" s="1920"/>
      <c r="E789" s="1919"/>
      <c r="F789" s="1919"/>
      <c r="G789" s="1920"/>
      <c r="H789" s="1920"/>
      <c r="I789" s="1919"/>
      <c r="J789" s="1919"/>
      <c r="K789" s="1920"/>
      <c r="L789" s="1920"/>
      <c r="M789" s="1920"/>
      <c r="N789" s="1920"/>
      <c r="O789" s="1919"/>
      <c r="P789" s="1919"/>
      <c r="Q789" s="1919"/>
      <c r="R789" s="1919"/>
      <c r="S789" s="1919"/>
      <c r="T789" s="1919"/>
      <c r="U789" s="1919"/>
      <c r="V789" s="1919"/>
      <c r="W789" s="1919"/>
      <c r="X789" s="1919"/>
      <c r="Y789" s="1919"/>
      <c r="Z789" s="1919"/>
    </row>
    <row r="790">
      <c r="A790" s="1919"/>
      <c r="B790" s="1919"/>
      <c r="C790" s="1920"/>
      <c r="D790" s="1920"/>
      <c r="E790" s="1919"/>
      <c r="F790" s="1919"/>
      <c r="G790" s="1920"/>
      <c r="H790" s="1920"/>
      <c r="I790" s="1919"/>
      <c r="J790" s="1919"/>
      <c r="K790" s="1920"/>
      <c r="L790" s="1920"/>
      <c r="M790" s="1920"/>
      <c r="N790" s="1920"/>
      <c r="O790" s="1919"/>
      <c r="P790" s="1919"/>
      <c r="Q790" s="1919"/>
      <c r="R790" s="1919"/>
      <c r="S790" s="1919"/>
      <c r="T790" s="1919"/>
      <c r="U790" s="1919"/>
      <c r="V790" s="1919"/>
      <c r="W790" s="1919"/>
      <c r="X790" s="1919"/>
      <c r="Y790" s="1919"/>
      <c r="Z790" s="1919"/>
    </row>
    <row r="791">
      <c r="A791" s="1919"/>
      <c r="B791" s="1919"/>
      <c r="C791" s="1920"/>
      <c r="D791" s="1920"/>
      <c r="E791" s="1919"/>
      <c r="F791" s="1919"/>
      <c r="G791" s="1920"/>
      <c r="H791" s="1920"/>
      <c r="I791" s="1919"/>
      <c r="J791" s="1919"/>
      <c r="K791" s="1920"/>
      <c r="L791" s="1920"/>
      <c r="M791" s="1920"/>
      <c r="N791" s="1920"/>
      <c r="O791" s="1919"/>
      <c r="P791" s="1919"/>
      <c r="Q791" s="1919"/>
      <c r="R791" s="1919"/>
      <c r="S791" s="1919"/>
      <c r="T791" s="1919"/>
      <c r="U791" s="1919"/>
      <c r="V791" s="1919"/>
      <c r="W791" s="1919"/>
      <c r="X791" s="1919"/>
      <c r="Y791" s="1919"/>
      <c r="Z791" s="1919"/>
    </row>
    <row r="792">
      <c r="A792" s="1919"/>
      <c r="B792" s="1919"/>
      <c r="C792" s="1920"/>
      <c r="D792" s="1920"/>
      <c r="E792" s="1919"/>
      <c r="F792" s="1919"/>
      <c r="G792" s="1920"/>
      <c r="H792" s="1920"/>
      <c r="I792" s="1919"/>
      <c r="J792" s="1919"/>
      <c r="K792" s="1920"/>
      <c r="L792" s="1920"/>
      <c r="M792" s="1920"/>
      <c r="N792" s="1920"/>
      <c r="O792" s="1919"/>
      <c r="P792" s="1919"/>
      <c r="Q792" s="1919"/>
      <c r="R792" s="1919"/>
      <c r="S792" s="1919"/>
      <c r="T792" s="1919"/>
      <c r="U792" s="1919"/>
      <c r="V792" s="1919"/>
      <c r="W792" s="1919"/>
      <c r="X792" s="1919"/>
      <c r="Y792" s="1919"/>
      <c r="Z792" s="1919"/>
    </row>
    <row r="793">
      <c r="A793" s="1919"/>
      <c r="B793" s="1919"/>
      <c r="C793" s="1920"/>
      <c r="D793" s="1920"/>
      <c r="E793" s="1919"/>
      <c r="F793" s="1919"/>
      <c r="G793" s="1920"/>
      <c r="H793" s="1920"/>
      <c r="I793" s="1919"/>
      <c r="J793" s="1919"/>
      <c r="K793" s="1920"/>
      <c r="L793" s="1920"/>
      <c r="M793" s="1920"/>
      <c r="N793" s="1920"/>
      <c r="O793" s="1919"/>
      <c r="P793" s="1919"/>
      <c r="Q793" s="1919"/>
      <c r="R793" s="1919"/>
      <c r="S793" s="1919"/>
      <c r="T793" s="1919"/>
      <c r="U793" s="1919"/>
      <c r="V793" s="1919"/>
      <c r="W793" s="1919"/>
      <c r="X793" s="1919"/>
      <c r="Y793" s="1919"/>
      <c r="Z793" s="1919"/>
    </row>
    <row r="794">
      <c r="A794" s="1919"/>
      <c r="B794" s="1919"/>
      <c r="C794" s="1920"/>
      <c r="D794" s="1920"/>
      <c r="E794" s="1919"/>
      <c r="F794" s="1919"/>
      <c r="G794" s="1920"/>
      <c r="H794" s="1920"/>
      <c r="I794" s="1919"/>
      <c r="J794" s="1919"/>
      <c r="K794" s="1920"/>
      <c r="L794" s="1920"/>
      <c r="M794" s="1920"/>
      <c r="N794" s="1920"/>
      <c r="O794" s="1919"/>
      <c r="P794" s="1919"/>
      <c r="Q794" s="1919"/>
      <c r="R794" s="1919"/>
      <c r="S794" s="1919"/>
      <c r="T794" s="1919"/>
      <c r="U794" s="1919"/>
      <c r="V794" s="1919"/>
      <c r="W794" s="1919"/>
      <c r="X794" s="1919"/>
      <c r="Y794" s="1919"/>
      <c r="Z794" s="1919"/>
    </row>
    <row r="795">
      <c r="A795" s="1919"/>
      <c r="B795" s="1919"/>
      <c r="C795" s="1920"/>
      <c r="D795" s="1920"/>
      <c r="E795" s="1919"/>
      <c r="F795" s="1919"/>
      <c r="G795" s="1920"/>
      <c r="H795" s="1920"/>
      <c r="I795" s="1919"/>
      <c r="J795" s="1919"/>
      <c r="K795" s="1920"/>
      <c r="L795" s="1920"/>
      <c r="M795" s="1920"/>
      <c r="N795" s="1920"/>
      <c r="O795" s="1919"/>
      <c r="P795" s="1919"/>
      <c r="Q795" s="1919"/>
      <c r="R795" s="1919"/>
      <c r="S795" s="1919"/>
      <c r="T795" s="1919"/>
      <c r="U795" s="1919"/>
      <c r="V795" s="1919"/>
      <c r="W795" s="1919"/>
      <c r="X795" s="1919"/>
      <c r="Y795" s="1919"/>
      <c r="Z795" s="1919"/>
    </row>
    <row r="796">
      <c r="A796" s="1919"/>
      <c r="B796" s="1919"/>
      <c r="C796" s="1920"/>
      <c r="D796" s="1920"/>
      <c r="E796" s="1919"/>
      <c r="F796" s="1919"/>
      <c r="G796" s="1920"/>
      <c r="H796" s="1920"/>
      <c r="I796" s="1919"/>
      <c r="J796" s="1919"/>
      <c r="K796" s="1920"/>
      <c r="L796" s="1920"/>
      <c r="M796" s="1920"/>
      <c r="N796" s="1920"/>
      <c r="O796" s="1919"/>
      <c r="P796" s="1919"/>
      <c r="Q796" s="1919"/>
      <c r="R796" s="1919"/>
      <c r="S796" s="1919"/>
      <c r="T796" s="1919"/>
      <c r="U796" s="1919"/>
      <c r="V796" s="1919"/>
      <c r="W796" s="1919"/>
      <c r="X796" s="1919"/>
      <c r="Y796" s="1919"/>
      <c r="Z796" s="1919"/>
    </row>
    <row r="797">
      <c r="A797" s="1919"/>
      <c r="B797" s="1919"/>
      <c r="C797" s="1920"/>
      <c r="D797" s="1920"/>
      <c r="E797" s="1919"/>
      <c r="F797" s="1919"/>
      <c r="G797" s="1920"/>
      <c r="H797" s="1920"/>
      <c r="I797" s="1919"/>
      <c r="J797" s="1919"/>
      <c r="K797" s="1920"/>
      <c r="L797" s="1920"/>
      <c r="M797" s="1920"/>
      <c r="N797" s="1920"/>
      <c r="O797" s="1919"/>
      <c r="P797" s="1919"/>
      <c r="Q797" s="1919"/>
      <c r="R797" s="1919"/>
      <c r="S797" s="1919"/>
      <c r="T797" s="1919"/>
      <c r="U797" s="1919"/>
      <c r="V797" s="1919"/>
      <c r="W797" s="1919"/>
      <c r="X797" s="1919"/>
      <c r="Y797" s="1919"/>
      <c r="Z797" s="1919"/>
    </row>
    <row r="798">
      <c r="A798" s="1919"/>
      <c r="B798" s="1919"/>
      <c r="C798" s="1920"/>
      <c r="D798" s="1920"/>
      <c r="E798" s="1919"/>
      <c r="F798" s="1919"/>
      <c r="G798" s="1920"/>
      <c r="H798" s="1920"/>
      <c r="I798" s="1919"/>
      <c r="J798" s="1919"/>
      <c r="K798" s="1920"/>
      <c r="L798" s="1920"/>
      <c r="M798" s="1920"/>
      <c r="N798" s="1920"/>
      <c r="O798" s="1919"/>
      <c r="P798" s="1919"/>
      <c r="Q798" s="1919"/>
      <c r="R798" s="1919"/>
      <c r="S798" s="1919"/>
      <c r="T798" s="1919"/>
      <c r="U798" s="1919"/>
      <c r="V798" s="1919"/>
      <c r="W798" s="1919"/>
      <c r="X798" s="1919"/>
      <c r="Y798" s="1919"/>
      <c r="Z798" s="1919"/>
    </row>
    <row r="799">
      <c r="A799" s="1919"/>
      <c r="B799" s="1919"/>
      <c r="C799" s="1920"/>
      <c r="D799" s="1920"/>
      <c r="E799" s="1919"/>
      <c r="F799" s="1919"/>
      <c r="G799" s="1920"/>
      <c r="H799" s="1920"/>
      <c r="I799" s="1919"/>
      <c r="J799" s="1919"/>
      <c r="K799" s="1920"/>
      <c r="L799" s="1920"/>
      <c r="M799" s="1920"/>
      <c r="N799" s="1920"/>
      <c r="O799" s="1919"/>
      <c r="P799" s="1919"/>
      <c r="Q799" s="1919"/>
      <c r="R799" s="1919"/>
      <c r="S799" s="1919"/>
      <c r="T799" s="1919"/>
      <c r="U799" s="1919"/>
      <c r="V799" s="1919"/>
      <c r="W799" s="1919"/>
      <c r="X799" s="1919"/>
      <c r="Y799" s="1919"/>
      <c r="Z799" s="1919"/>
    </row>
    <row r="800">
      <c r="A800" s="1919"/>
      <c r="B800" s="1919"/>
      <c r="C800" s="1920"/>
      <c r="D800" s="1920"/>
      <c r="E800" s="1919"/>
      <c r="F800" s="1919"/>
      <c r="G800" s="1920"/>
      <c r="H800" s="1920"/>
      <c r="I800" s="1919"/>
      <c r="J800" s="1919"/>
      <c r="K800" s="1920"/>
      <c r="L800" s="1920"/>
      <c r="M800" s="1920"/>
      <c r="N800" s="1920"/>
      <c r="O800" s="1919"/>
      <c r="P800" s="1919"/>
      <c r="Q800" s="1919"/>
      <c r="R800" s="1919"/>
      <c r="S800" s="1919"/>
      <c r="T800" s="1919"/>
      <c r="U800" s="1919"/>
      <c r="V800" s="1919"/>
      <c r="W800" s="1919"/>
      <c r="X800" s="1919"/>
      <c r="Y800" s="1919"/>
      <c r="Z800" s="1919"/>
    </row>
    <row r="801">
      <c r="A801" s="1919"/>
      <c r="B801" s="1919"/>
      <c r="C801" s="1920"/>
      <c r="D801" s="1920"/>
      <c r="E801" s="1919"/>
      <c r="F801" s="1919"/>
      <c r="G801" s="1920"/>
      <c r="H801" s="1920"/>
      <c r="I801" s="1919"/>
      <c r="J801" s="1919"/>
      <c r="K801" s="1920"/>
      <c r="L801" s="1920"/>
      <c r="M801" s="1920"/>
      <c r="N801" s="1920"/>
      <c r="O801" s="1919"/>
      <c r="P801" s="1919"/>
      <c r="Q801" s="1919"/>
      <c r="R801" s="1919"/>
      <c r="S801" s="1919"/>
      <c r="T801" s="1919"/>
      <c r="U801" s="1919"/>
      <c r="V801" s="1919"/>
      <c r="W801" s="1919"/>
      <c r="X801" s="1919"/>
      <c r="Y801" s="1919"/>
      <c r="Z801" s="1919"/>
    </row>
    <row r="802">
      <c r="A802" s="1919"/>
      <c r="B802" s="1919"/>
      <c r="C802" s="1920"/>
      <c r="D802" s="1920"/>
      <c r="E802" s="1919"/>
      <c r="F802" s="1919"/>
      <c r="G802" s="1920"/>
      <c r="H802" s="1920"/>
      <c r="I802" s="1919"/>
      <c r="J802" s="1919"/>
      <c r="K802" s="1920"/>
      <c r="L802" s="1920"/>
      <c r="M802" s="1920"/>
      <c r="N802" s="1920"/>
      <c r="O802" s="1919"/>
      <c r="P802" s="1919"/>
      <c r="Q802" s="1919"/>
      <c r="R802" s="1919"/>
      <c r="S802" s="1919"/>
      <c r="T802" s="1919"/>
      <c r="U802" s="1919"/>
      <c r="V802" s="1919"/>
      <c r="W802" s="1919"/>
      <c r="X802" s="1919"/>
      <c r="Y802" s="1919"/>
      <c r="Z802" s="1919"/>
    </row>
    <row r="803">
      <c r="A803" s="1919"/>
      <c r="B803" s="1919"/>
      <c r="C803" s="1920"/>
      <c r="D803" s="1920"/>
      <c r="E803" s="1919"/>
      <c r="F803" s="1919"/>
      <c r="G803" s="1920"/>
      <c r="H803" s="1920"/>
      <c r="I803" s="1919"/>
      <c r="J803" s="1919"/>
      <c r="K803" s="1920"/>
      <c r="L803" s="1920"/>
      <c r="M803" s="1920"/>
      <c r="N803" s="1920"/>
      <c r="O803" s="1919"/>
      <c r="P803" s="1919"/>
      <c r="Q803" s="1919"/>
      <c r="R803" s="1919"/>
      <c r="S803" s="1919"/>
      <c r="T803" s="1919"/>
      <c r="U803" s="1919"/>
      <c r="V803" s="1919"/>
      <c r="W803" s="1919"/>
      <c r="X803" s="1919"/>
      <c r="Y803" s="1919"/>
      <c r="Z803" s="1919"/>
    </row>
    <row r="804">
      <c r="A804" s="1919"/>
      <c r="B804" s="1919"/>
      <c r="C804" s="1920"/>
      <c r="D804" s="1920"/>
      <c r="E804" s="1919"/>
      <c r="F804" s="1919"/>
      <c r="G804" s="1920"/>
      <c r="H804" s="1920"/>
      <c r="I804" s="1919"/>
      <c r="J804" s="1919"/>
      <c r="K804" s="1920"/>
      <c r="L804" s="1920"/>
      <c r="M804" s="1920"/>
      <c r="N804" s="1920"/>
      <c r="O804" s="1919"/>
      <c r="P804" s="1919"/>
      <c r="Q804" s="1919"/>
      <c r="R804" s="1919"/>
      <c r="S804" s="1919"/>
      <c r="T804" s="1919"/>
      <c r="U804" s="1919"/>
      <c r="V804" s="1919"/>
      <c r="W804" s="1919"/>
      <c r="X804" s="1919"/>
      <c r="Y804" s="1919"/>
      <c r="Z804" s="1919"/>
    </row>
    <row r="805">
      <c r="A805" s="1919"/>
      <c r="B805" s="1919"/>
      <c r="C805" s="1920"/>
      <c r="D805" s="1920"/>
      <c r="E805" s="1919"/>
      <c r="F805" s="1919"/>
      <c r="G805" s="1920"/>
      <c r="H805" s="1920"/>
      <c r="I805" s="1919"/>
      <c r="J805" s="1919"/>
      <c r="K805" s="1920"/>
      <c r="L805" s="1920"/>
      <c r="M805" s="1920"/>
      <c r="N805" s="1920"/>
      <c r="O805" s="1919"/>
      <c r="P805" s="1919"/>
      <c r="Q805" s="1919"/>
      <c r="R805" s="1919"/>
      <c r="S805" s="1919"/>
      <c r="T805" s="1919"/>
      <c r="U805" s="1919"/>
      <c r="V805" s="1919"/>
      <c r="W805" s="1919"/>
      <c r="X805" s="1919"/>
      <c r="Y805" s="1919"/>
      <c r="Z805" s="1919"/>
    </row>
    <row r="806">
      <c r="A806" s="1919"/>
      <c r="B806" s="1919"/>
      <c r="C806" s="1920"/>
      <c r="D806" s="1920"/>
      <c r="E806" s="1919"/>
      <c r="F806" s="1919"/>
      <c r="G806" s="1920"/>
      <c r="H806" s="1920"/>
      <c r="I806" s="1919"/>
      <c r="J806" s="1919"/>
      <c r="K806" s="1920"/>
      <c r="L806" s="1920"/>
      <c r="M806" s="1920"/>
      <c r="N806" s="1920"/>
      <c r="O806" s="1919"/>
      <c r="P806" s="1919"/>
      <c r="Q806" s="1919"/>
      <c r="R806" s="1919"/>
      <c r="S806" s="1919"/>
      <c r="T806" s="1919"/>
      <c r="U806" s="1919"/>
      <c r="V806" s="1919"/>
      <c r="W806" s="1919"/>
      <c r="X806" s="1919"/>
      <c r="Y806" s="1919"/>
      <c r="Z806" s="1919"/>
    </row>
    <row r="807">
      <c r="A807" s="1919"/>
      <c r="B807" s="1919"/>
      <c r="C807" s="1920"/>
      <c r="D807" s="1920"/>
      <c r="E807" s="1919"/>
      <c r="F807" s="1919"/>
      <c r="G807" s="1920"/>
      <c r="H807" s="1920"/>
      <c r="I807" s="1919"/>
      <c r="J807" s="1919"/>
      <c r="K807" s="1920"/>
      <c r="L807" s="1920"/>
      <c r="M807" s="1920"/>
      <c r="N807" s="1920"/>
      <c r="O807" s="1919"/>
      <c r="P807" s="1919"/>
      <c r="Q807" s="1919"/>
      <c r="R807" s="1919"/>
      <c r="S807" s="1919"/>
      <c r="T807" s="1919"/>
      <c r="U807" s="1919"/>
      <c r="V807" s="1919"/>
      <c r="W807" s="1919"/>
      <c r="X807" s="1919"/>
      <c r="Y807" s="1919"/>
      <c r="Z807" s="1919"/>
    </row>
    <row r="808">
      <c r="A808" s="1919"/>
      <c r="B808" s="1919"/>
      <c r="C808" s="1920"/>
      <c r="D808" s="1920"/>
      <c r="E808" s="1919"/>
      <c r="F808" s="1919"/>
      <c r="G808" s="1920"/>
      <c r="H808" s="1920"/>
      <c r="I808" s="1919"/>
      <c r="J808" s="1919"/>
      <c r="K808" s="1920"/>
      <c r="L808" s="1920"/>
      <c r="M808" s="1920"/>
      <c r="N808" s="1920"/>
      <c r="O808" s="1919"/>
      <c r="P808" s="1919"/>
      <c r="Q808" s="1919"/>
      <c r="R808" s="1919"/>
      <c r="S808" s="1919"/>
      <c r="T808" s="1919"/>
      <c r="U808" s="1919"/>
      <c r="V808" s="1919"/>
      <c r="W808" s="1919"/>
      <c r="X808" s="1919"/>
      <c r="Y808" s="1919"/>
      <c r="Z808" s="1919"/>
    </row>
    <row r="809">
      <c r="A809" s="1919"/>
      <c r="B809" s="1919"/>
      <c r="C809" s="1920"/>
      <c r="D809" s="1920"/>
      <c r="E809" s="1919"/>
      <c r="F809" s="1919"/>
      <c r="G809" s="1920"/>
      <c r="H809" s="1920"/>
      <c r="I809" s="1919"/>
      <c r="J809" s="1919"/>
      <c r="K809" s="1920"/>
      <c r="L809" s="1920"/>
      <c r="M809" s="1920"/>
      <c r="N809" s="1920"/>
      <c r="O809" s="1919"/>
      <c r="P809" s="1919"/>
      <c r="Q809" s="1919"/>
      <c r="R809" s="1919"/>
      <c r="S809" s="1919"/>
      <c r="T809" s="1919"/>
      <c r="U809" s="1919"/>
      <c r="V809" s="1919"/>
      <c r="W809" s="1919"/>
      <c r="X809" s="1919"/>
      <c r="Y809" s="1919"/>
      <c r="Z809" s="1919"/>
    </row>
    <row r="810">
      <c r="A810" s="1919"/>
      <c r="B810" s="1919"/>
      <c r="C810" s="1920"/>
      <c r="D810" s="1920"/>
      <c r="E810" s="1919"/>
      <c r="F810" s="1919"/>
      <c r="G810" s="1920"/>
      <c r="H810" s="1920"/>
      <c r="I810" s="1919"/>
      <c r="J810" s="1919"/>
      <c r="K810" s="1920"/>
      <c r="L810" s="1920"/>
      <c r="M810" s="1920"/>
      <c r="N810" s="1920"/>
      <c r="O810" s="1919"/>
      <c r="P810" s="1919"/>
      <c r="Q810" s="1919"/>
      <c r="R810" s="1919"/>
      <c r="S810" s="1919"/>
      <c r="T810" s="1919"/>
      <c r="U810" s="1919"/>
      <c r="V810" s="1919"/>
      <c r="W810" s="1919"/>
      <c r="X810" s="1919"/>
      <c r="Y810" s="1919"/>
      <c r="Z810" s="1919"/>
    </row>
    <row r="811">
      <c r="A811" s="1919"/>
      <c r="B811" s="1919"/>
      <c r="C811" s="1920"/>
      <c r="D811" s="1920"/>
      <c r="E811" s="1919"/>
      <c r="F811" s="1919"/>
      <c r="G811" s="1920"/>
      <c r="H811" s="1920"/>
      <c r="I811" s="1919"/>
      <c r="J811" s="1919"/>
      <c r="K811" s="1920"/>
      <c r="L811" s="1920"/>
      <c r="M811" s="1920"/>
      <c r="N811" s="1920"/>
      <c r="O811" s="1919"/>
      <c r="P811" s="1919"/>
      <c r="Q811" s="1919"/>
      <c r="R811" s="1919"/>
      <c r="S811" s="1919"/>
      <c r="T811" s="1919"/>
      <c r="U811" s="1919"/>
      <c r="V811" s="1919"/>
      <c r="W811" s="1919"/>
      <c r="X811" s="1919"/>
      <c r="Y811" s="1919"/>
      <c r="Z811" s="1919"/>
    </row>
    <row r="812">
      <c r="A812" s="1919"/>
      <c r="B812" s="1919"/>
      <c r="C812" s="1920"/>
      <c r="D812" s="1920"/>
      <c r="E812" s="1919"/>
      <c r="F812" s="1919"/>
      <c r="G812" s="1920"/>
      <c r="H812" s="1920"/>
      <c r="I812" s="1919"/>
      <c r="J812" s="1919"/>
      <c r="K812" s="1920"/>
      <c r="L812" s="1920"/>
      <c r="M812" s="1920"/>
      <c r="N812" s="1920"/>
      <c r="O812" s="1919"/>
      <c r="P812" s="1919"/>
      <c r="Q812" s="1919"/>
      <c r="R812" s="1919"/>
      <c r="S812" s="1919"/>
      <c r="T812" s="1919"/>
      <c r="U812" s="1919"/>
      <c r="V812" s="1919"/>
      <c r="W812" s="1919"/>
      <c r="X812" s="1919"/>
      <c r="Y812" s="1919"/>
      <c r="Z812" s="1919"/>
    </row>
    <row r="813">
      <c r="A813" s="1919"/>
      <c r="B813" s="1919"/>
      <c r="C813" s="1920"/>
      <c r="D813" s="1920"/>
      <c r="E813" s="1919"/>
      <c r="F813" s="1919"/>
      <c r="G813" s="1920"/>
      <c r="H813" s="1920"/>
      <c r="I813" s="1919"/>
      <c r="J813" s="1919"/>
      <c r="K813" s="1920"/>
      <c r="L813" s="1920"/>
      <c r="M813" s="1920"/>
      <c r="N813" s="1920"/>
      <c r="O813" s="1919"/>
      <c r="P813" s="1919"/>
      <c r="Q813" s="1919"/>
      <c r="R813" s="1919"/>
      <c r="S813" s="1919"/>
      <c r="T813" s="1919"/>
      <c r="U813" s="1919"/>
      <c r="V813" s="1919"/>
      <c r="W813" s="1919"/>
      <c r="X813" s="1919"/>
      <c r="Y813" s="1919"/>
      <c r="Z813" s="1919"/>
    </row>
    <row r="814">
      <c r="A814" s="1919"/>
      <c r="B814" s="1919"/>
      <c r="C814" s="1920"/>
      <c r="D814" s="1920"/>
      <c r="E814" s="1919"/>
      <c r="F814" s="1919"/>
      <c r="G814" s="1920"/>
      <c r="H814" s="1920"/>
      <c r="I814" s="1919"/>
      <c r="J814" s="1919"/>
      <c r="K814" s="1920"/>
      <c r="L814" s="1920"/>
      <c r="M814" s="1920"/>
      <c r="N814" s="1920"/>
      <c r="O814" s="1919"/>
      <c r="P814" s="1919"/>
      <c r="Q814" s="1919"/>
      <c r="R814" s="1919"/>
      <c r="S814" s="1919"/>
      <c r="T814" s="1919"/>
      <c r="U814" s="1919"/>
      <c r="V814" s="1919"/>
      <c r="W814" s="1919"/>
      <c r="X814" s="1919"/>
      <c r="Y814" s="1919"/>
      <c r="Z814" s="1919"/>
    </row>
    <row r="815">
      <c r="A815" s="1919"/>
      <c r="B815" s="1919"/>
      <c r="C815" s="1920"/>
      <c r="D815" s="1920"/>
      <c r="E815" s="1919"/>
      <c r="F815" s="1919"/>
      <c r="G815" s="1920"/>
      <c r="H815" s="1920"/>
      <c r="I815" s="1919"/>
      <c r="J815" s="1919"/>
      <c r="K815" s="1920"/>
      <c r="L815" s="1920"/>
      <c r="M815" s="1920"/>
      <c r="N815" s="1920"/>
      <c r="O815" s="1919"/>
      <c r="P815" s="1919"/>
      <c r="Q815" s="1919"/>
      <c r="R815" s="1919"/>
      <c r="S815" s="1919"/>
      <c r="T815" s="1919"/>
      <c r="U815" s="1919"/>
      <c r="V815" s="1919"/>
      <c r="W815" s="1919"/>
      <c r="X815" s="1919"/>
      <c r="Y815" s="1919"/>
      <c r="Z815" s="1919"/>
    </row>
    <row r="816">
      <c r="A816" s="1919"/>
      <c r="B816" s="1919"/>
      <c r="C816" s="1920"/>
      <c r="D816" s="1920"/>
      <c r="E816" s="1919"/>
      <c r="F816" s="1919"/>
      <c r="G816" s="1920"/>
      <c r="H816" s="1920"/>
      <c r="I816" s="1919"/>
      <c r="J816" s="1919"/>
      <c r="K816" s="1920"/>
      <c r="L816" s="1920"/>
      <c r="M816" s="1920"/>
      <c r="N816" s="1920"/>
      <c r="O816" s="1919"/>
      <c r="P816" s="1919"/>
      <c r="Q816" s="1919"/>
      <c r="R816" s="1919"/>
      <c r="S816" s="1919"/>
      <c r="T816" s="1919"/>
      <c r="U816" s="1919"/>
      <c r="V816" s="1919"/>
      <c r="W816" s="1919"/>
      <c r="X816" s="1919"/>
      <c r="Y816" s="1919"/>
      <c r="Z816" s="1919"/>
    </row>
    <row r="817">
      <c r="A817" s="1919"/>
      <c r="B817" s="1919"/>
      <c r="C817" s="1920"/>
      <c r="D817" s="1920"/>
      <c r="E817" s="1919"/>
      <c r="F817" s="1919"/>
      <c r="G817" s="1920"/>
      <c r="H817" s="1920"/>
      <c r="I817" s="1919"/>
      <c r="J817" s="1919"/>
      <c r="K817" s="1920"/>
      <c r="L817" s="1920"/>
      <c r="M817" s="1920"/>
      <c r="N817" s="1920"/>
      <c r="O817" s="1919"/>
      <c r="P817" s="1919"/>
      <c r="Q817" s="1919"/>
      <c r="R817" s="1919"/>
      <c r="S817" s="1919"/>
      <c r="T817" s="1919"/>
      <c r="U817" s="1919"/>
      <c r="V817" s="1919"/>
      <c r="W817" s="1919"/>
      <c r="X817" s="1919"/>
      <c r="Y817" s="1919"/>
      <c r="Z817" s="1919"/>
    </row>
    <row r="818">
      <c r="A818" s="1919"/>
      <c r="B818" s="1919"/>
      <c r="C818" s="1920"/>
      <c r="D818" s="1920"/>
      <c r="E818" s="1919"/>
      <c r="F818" s="1919"/>
      <c r="G818" s="1920"/>
      <c r="H818" s="1920"/>
      <c r="I818" s="1919"/>
      <c r="J818" s="1919"/>
      <c r="K818" s="1920"/>
      <c r="L818" s="1920"/>
      <c r="M818" s="1920"/>
      <c r="N818" s="1920"/>
      <c r="O818" s="1919"/>
      <c r="P818" s="1919"/>
      <c r="Q818" s="1919"/>
      <c r="R818" s="1919"/>
      <c r="S818" s="1919"/>
      <c r="T818" s="1919"/>
      <c r="U818" s="1919"/>
      <c r="V818" s="1919"/>
      <c r="W818" s="1919"/>
      <c r="X818" s="1919"/>
      <c r="Y818" s="1919"/>
      <c r="Z818" s="1919"/>
    </row>
    <row r="819">
      <c r="A819" s="1919"/>
      <c r="B819" s="1919"/>
      <c r="C819" s="1920"/>
      <c r="D819" s="1920"/>
      <c r="E819" s="1919"/>
      <c r="F819" s="1919"/>
      <c r="G819" s="1920"/>
      <c r="H819" s="1920"/>
      <c r="I819" s="1919"/>
      <c r="J819" s="1919"/>
      <c r="K819" s="1920"/>
      <c r="L819" s="1920"/>
      <c r="M819" s="1920"/>
      <c r="N819" s="1920"/>
      <c r="O819" s="1919"/>
      <c r="P819" s="1919"/>
      <c r="Q819" s="1919"/>
      <c r="R819" s="1919"/>
      <c r="S819" s="1919"/>
      <c r="T819" s="1919"/>
      <c r="U819" s="1919"/>
      <c r="V819" s="1919"/>
      <c r="W819" s="1919"/>
      <c r="X819" s="1919"/>
      <c r="Y819" s="1919"/>
      <c r="Z819" s="1919"/>
    </row>
    <row r="820">
      <c r="A820" s="1919"/>
      <c r="B820" s="1919"/>
      <c r="C820" s="1920"/>
      <c r="D820" s="1920"/>
      <c r="E820" s="1919"/>
      <c r="F820" s="1919"/>
      <c r="G820" s="1920"/>
      <c r="H820" s="1920"/>
      <c r="I820" s="1919"/>
      <c r="J820" s="1919"/>
      <c r="K820" s="1920"/>
      <c r="L820" s="1920"/>
      <c r="M820" s="1920"/>
      <c r="N820" s="1920"/>
      <c r="O820" s="1919"/>
      <c r="P820" s="1919"/>
      <c r="Q820" s="1919"/>
      <c r="R820" s="1919"/>
      <c r="S820" s="1919"/>
      <c r="T820" s="1919"/>
      <c r="U820" s="1919"/>
      <c r="V820" s="1919"/>
      <c r="W820" s="1919"/>
      <c r="X820" s="1919"/>
      <c r="Y820" s="1919"/>
      <c r="Z820" s="1919"/>
    </row>
    <row r="821">
      <c r="A821" s="1919"/>
      <c r="B821" s="1919"/>
      <c r="C821" s="1920"/>
      <c r="D821" s="1920"/>
      <c r="E821" s="1919"/>
      <c r="F821" s="1919"/>
      <c r="G821" s="1920"/>
      <c r="H821" s="1920"/>
      <c r="I821" s="1919"/>
      <c r="J821" s="1919"/>
      <c r="K821" s="1920"/>
      <c r="L821" s="1920"/>
      <c r="M821" s="1920"/>
      <c r="N821" s="1920"/>
      <c r="O821" s="1919"/>
      <c r="P821" s="1919"/>
      <c r="Q821" s="1919"/>
      <c r="R821" s="1919"/>
      <c r="S821" s="1919"/>
      <c r="T821" s="1919"/>
      <c r="U821" s="1919"/>
      <c r="V821" s="1919"/>
      <c r="W821" s="1919"/>
      <c r="X821" s="1919"/>
      <c r="Y821" s="1919"/>
      <c r="Z821" s="1919"/>
    </row>
    <row r="822">
      <c r="A822" s="1919"/>
      <c r="B822" s="1919"/>
      <c r="C822" s="1920"/>
      <c r="D822" s="1920"/>
      <c r="E822" s="1919"/>
      <c r="F822" s="1919"/>
      <c r="G822" s="1920"/>
      <c r="H822" s="1920"/>
      <c r="I822" s="1919"/>
      <c r="J822" s="1919"/>
      <c r="K822" s="1920"/>
      <c r="L822" s="1920"/>
      <c r="M822" s="1920"/>
      <c r="N822" s="1920"/>
      <c r="O822" s="1919"/>
      <c r="P822" s="1919"/>
      <c r="Q822" s="1919"/>
      <c r="R822" s="1919"/>
      <c r="S822" s="1919"/>
      <c r="T822" s="1919"/>
      <c r="U822" s="1919"/>
      <c r="V822" s="1919"/>
      <c r="W822" s="1919"/>
      <c r="X822" s="1919"/>
      <c r="Y822" s="1919"/>
      <c r="Z822" s="1919"/>
    </row>
    <row r="823">
      <c r="A823" s="1919"/>
      <c r="B823" s="1919"/>
      <c r="C823" s="1920"/>
      <c r="D823" s="1920"/>
      <c r="E823" s="1919"/>
      <c r="F823" s="1919"/>
      <c r="G823" s="1920"/>
      <c r="H823" s="1920"/>
      <c r="I823" s="1919"/>
      <c r="J823" s="1919"/>
      <c r="K823" s="1920"/>
      <c r="L823" s="1920"/>
      <c r="M823" s="1920"/>
      <c r="N823" s="1920"/>
      <c r="O823" s="1919"/>
      <c r="P823" s="1919"/>
      <c r="Q823" s="1919"/>
      <c r="R823" s="1919"/>
      <c r="S823" s="1919"/>
      <c r="T823" s="1919"/>
      <c r="U823" s="1919"/>
      <c r="V823" s="1919"/>
      <c r="W823" s="1919"/>
      <c r="X823" s="1919"/>
      <c r="Y823" s="1919"/>
      <c r="Z823" s="1919"/>
    </row>
    <row r="824">
      <c r="A824" s="1919"/>
      <c r="B824" s="1919"/>
      <c r="C824" s="1920"/>
      <c r="D824" s="1920"/>
      <c r="E824" s="1919"/>
      <c r="F824" s="1919"/>
      <c r="G824" s="1920"/>
      <c r="H824" s="1920"/>
      <c r="I824" s="1919"/>
      <c r="J824" s="1919"/>
      <c r="K824" s="1920"/>
      <c r="L824" s="1920"/>
      <c r="M824" s="1920"/>
      <c r="N824" s="1920"/>
      <c r="O824" s="1919"/>
      <c r="P824" s="1919"/>
      <c r="Q824" s="1919"/>
      <c r="R824" s="1919"/>
      <c r="S824" s="1919"/>
      <c r="T824" s="1919"/>
      <c r="U824" s="1919"/>
      <c r="V824" s="1919"/>
      <c r="W824" s="1919"/>
      <c r="X824" s="1919"/>
      <c r="Y824" s="1919"/>
      <c r="Z824" s="1919"/>
    </row>
    <row r="825">
      <c r="A825" s="1919"/>
      <c r="B825" s="1919"/>
      <c r="C825" s="1920"/>
      <c r="D825" s="1920"/>
      <c r="E825" s="1919"/>
      <c r="F825" s="1919"/>
      <c r="G825" s="1920"/>
      <c r="H825" s="1920"/>
      <c r="I825" s="1919"/>
      <c r="J825" s="1919"/>
      <c r="K825" s="1920"/>
      <c r="L825" s="1920"/>
      <c r="M825" s="1920"/>
      <c r="N825" s="1920"/>
      <c r="O825" s="1919"/>
      <c r="P825" s="1919"/>
      <c r="Q825" s="1919"/>
      <c r="R825" s="1919"/>
      <c r="S825" s="1919"/>
      <c r="T825" s="1919"/>
      <c r="U825" s="1919"/>
      <c r="V825" s="1919"/>
      <c r="W825" s="1919"/>
      <c r="X825" s="1919"/>
      <c r="Y825" s="1919"/>
      <c r="Z825" s="1919"/>
    </row>
    <row r="826">
      <c r="A826" s="1919"/>
      <c r="B826" s="1919"/>
      <c r="C826" s="1920"/>
      <c r="D826" s="1920"/>
      <c r="E826" s="1919"/>
      <c r="F826" s="1919"/>
      <c r="G826" s="1920"/>
      <c r="H826" s="1920"/>
      <c r="I826" s="1919"/>
      <c r="J826" s="1919"/>
      <c r="K826" s="1920"/>
      <c r="L826" s="1920"/>
      <c r="M826" s="1920"/>
      <c r="N826" s="1920"/>
      <c r="O826" s="1919"/>
      <c r="P826" s="1919"/>
      <c r="Q826" s="1919"/>
      <c r="R826" s="1919"/>
      <c r="S826" s="1919"/>
      <c r="T826" s="1919"/>
      <c r="U826" s="1919"/>
      <c r="V826" s="1919"/>
      <c r="W826" s="1919"/>
      <c r="X826" s="1919"/>
      <c r="Y826" s="1919"/>
      <c r="Z826" s="1919"/>
    </row>
    <row r="827">
      <c r="A827" s="1919"/>
      <c r="B827" s="1919"/>
      <c r="C827" s="1920"/>
      <c r="D827" s="1920"/>
      <c r="E827" s="1919"/>
      <c r="F827" s="1919"/>
      <c r="G827" s="1920"/>
      <c r="H827" s="1920"/>
      <c r="I827" s="1919"/>
      <c r="J827" s="1919"/>
      <c r="K827" s="1920"/>
      <c r="L827" s="1920"/>
      <c r="M827" s="1920"/>
      <c r="N827" s="1920"/>
      <c r="O827" s="1919"/>
      <c r="P827" s="1919"/>
      <c r="Q827" s="1919"/>
      <c r="R827" s="1919"/>
      <c r="S827" s="1919"/>
      <c r="T827" s="1919"/>
      <c r="U827" s="1919"/>
      <c r="V827" s="1919"/>
      <c r="W827" s="1919"/>
      <c r="X827" s="1919"/>
      <c r="Y827" s="1919"/>
      <c r="Z827" s="1919"/>
    </row>
    <row r="828">
      <c r="A828" s="1919"/>
      <c r="B828" s="1919"/>
      <c r="C828" s="1920"/>
      <c r="D828" s="1920"/>
      <c r="E828" s="1919"/>
      <c r="F828" s="1919"/>
      <c r="G828" s="1920"/>
      <c r="H828" s="1920"/>
      <c r="I828" s="1919"/>
      <c r="J828" s="1919"/>
      <c r="K828" s="1920"/>
      <c r="L828" s="1920"/>
      <c r="M828" s="1920"/>
      <c r="N828" s="1920"/>
      <c r="O828" s="1919"/>
      <c r="P828" s="1919"/>
      <c r="Q828" s="1919"/>
      <c r="R828" s="1919"/>
      <c r="S828" s="1919"/>
      <c r="T828" s="1919"/>
      <c r="U828" s="1919"/>
      <c r="V828" s="1919"/>
      <c r="W828" s="1919"/>
      <c r="X828" s="1919"/>
      <c r="Y828" s="1919"/>
      <c r="Z828" s="1919"/>
    </row>
    <row r="829">
      <c r="A829" s="1919"/>
      <c r="B829" s="1919"/>
      <c r="C829" s="1920"/>
      <c r="D829" s="1920"/>
      <c r="E829" s="1919"/>
      <c r="F829" s="1919"/>
      <c r="G829" s="1920"/>
      <c r="H829" s="1920"/>
      <c r="I829" s="1919"/>
      <c r="J829" s="1919"/>
      <c r="K829" s="1920"/>
      <c r="L829" s="1920"/>
      <c r="M829" s="1920"/>
      <c r="N829" s="1920"/>
      <c r="O829" s="1919"/>
      <c r="P829" s="1919"/>
      <c r="Q829" s="1919"/>
      <c r="R829" s="1919"/>
      <c r="S829" s="1919"/>
      <c r="T829" s="1919"/>
      <c r="U829" s="1919"/>
      <c r="V829" s="1919"/>
      <c r="W829" s="1919"/>
      <c r="X829" s="1919"/>
      <c r="Y829" s="1919"/>
      <c r="Z829" s="1919"/>
    </row>
    <row r="830">
      <c r="A830" s="1919"/>
      <c r="B830" s="1919"/>
      <c r="C830" s="1920"/>
      <c r="D830" s="1920"/>
      <c r="E830" s="1919"/>
      <c r="F830" s="1919"/>
      <c r="G830" s="1920"/>
      <c r="H830" s="1920"/>
      <c r="I830" s="1919"/>
      <c r="J830" s="1919"/>
      <c r="K830" s="1920"/>
      <c r="L830" s="1920"/>
      <c r="M830" s="1920"/>
      <c r="N830" s="1920"/>
      <c r="O830" s="1919"/>
      <c r="P830" s="1919"/>
      <c r="Q830" s="1919"/>
      <c r="R830" s="1919"/>
      <c r="S830" s="1919"/>
      <c r="T830" s="1919"/>
      <c r="U830" s="1919"/>
      <c r="V830" s="1919"/>
      <c r="W830" s="1919"/>
      <c r="X830" s="1919"/>
      <c r="Y830" s="1919"/>
      <c r="Z830" s="1919"/>
    </row>
    <row r="831">
      <c r="A831" s="1919"/>
      <c r="B831" s="1919"/>
      <c r="C831" s="1920"/>
      <c r="D831" s="1920"/>
      <c r="E831" s="1919"/>
      <c r="F831" s="1919"/>
      <c r="G831" s="1920"/>
      <c r="H831" s="1920"/>
      <c r="I831" s="1919"/>
      <c r="J831" s="1919"/>
      <c r="K831" s="1920"/>
      <c r="L831" s="1920"/>
      <c r="M831" s="1920"/>
      <c r="N831" s="1920"/>
      <c r="O831" s="1919"/>
      <c r="P831" s="1919"/>
      <c r="Q831" s="1919"/>
      <c r="R831" s="1919"/>
      <c r="S831" s="1919"/>
      <c r="T831" s="1919"/>
      <c r="U831" s="1919"/>
      <c r="V831" s="1919"/>
      <c r="W831" s="1919"/>
      <c r="X831" s="1919"/>
      <c r="Y831" s="1919"/>
      <c r="Z831" s="1919"/>
    </row>
    <row r="832">
      <c r="A832" s="1919"/>
      <c r="B832" s="1919"/>
      <c r="C832" s="1920"/>
      <c r="D832" s="1920"/>
      <c r="E832" s="1919"/>
      <c r="F832" s="1919"/>
      <c r="G832" s="1920"/>
      <c r="H832" s="1920"/>
      <c r="I832" s="1919"/>
      <c r="J832" s="1919"/>
      <c r="K832" s="1920"/>
      <c r="L832" s="1920"/>
      <c r="M832" s="1920"/>
      <c r="N832" s="1920"/>
      <c r="O832" s="1919"/>
      <c r="P832" s="1919"/>
      <c r="Q832" s="1919"/>
      <c r="R832" s="1919"/>
      <c r="S832" s="1919"/>
      <c r="T832" s="1919"/>
      <c r="U832" s="1919"/>
      <c r="V832" s="1919"/>
      <c r="W832" s="1919"/>
      <c r="X832" s="1919"/>
      <c r="Y832" s="1919"/>
      <c r="Z832" s="1919"/>
    </row>
    <row r="833">
      <c r="A833" s="1919"/>
      <c r="B833" s="1919"/>
      <c r="C833" s="1920"/>
      <c r="D833" s="1920"/>
      <c r="E833" s="1919"/>
      <c r="F833" s="1919"/>
      <c r="G833" s="1920"/>
      <c r="H833" s="1920"/>
      <c r="I833" s="1919"/>
      <c r="J833" s="1919"/>
      <c r="K833" s="1920"/>
      <c r="L833" s="1920"/>
      <c r="M833" s="1920"/>
      <c r="N833" s="1920"/>
      <c r="O833" s="1919"/>
      <c r="P833" s="1919"/>
      <c r="Q833" s="1919"/>
      <c r="R833" s="1919"/>
      <c r="S833" s="1919"/>
      <c r="T833" s="1919"/>
      <c r="U833" s="1919"/>
      <c r="V833" s="1919"/>
      <c r="W833" s="1919"/>
      <c r="X833" s="1919"/>
      <c r="Y833" s="1919"/>
      <c r="Z833" s="1919"/>
    </row>
    <row r="834">
      <c r="A834" s="1919"/>
      <c r="B834" s="1919"/>
      <c r="C834" s="1920"/>
      <c r="D834" s="1920"/>
      <c r="E834" s="1919"/>
      <c r="F834" s="1919"/>
      <c r="G834" s="1920"/>
      <c r="H834" s="1920"/>
      <c r="I834" s="1919"/>
      <c r="J834" s="1919"/>
      <c r="K834" s="1920"/>
      <c r="L834" s="1920"/>
      <c r="M834" s="1920"/>
      <c r="N834" s="1920"/>
      <c r="O834" s="1919"/>
      <c r="P834" s="1919"/>
      <c r="Q834" s="1919"/>
      <c r="R834" s="1919"/>
      <c r="S834" s="1919"/>
      <c r="T834" s="1919"/>
      <c r="U834" s="1919"/>
      <c r="V834" s="1919"/>
      <c r="W834" s="1919"/>
      <c r="X834" s="1919"/>
      <c r="Y834" s="1919"/>
      <c r="Z834" s="1919"/>
    </row>
    <row r="835">
      <c r="A835" s="1919"/>
      <c r="B835" s="1919"/>
      <c r="C835" s="1920"/>
      <c r="D835" s="1920"/>
      <c r="E835" s="1919"/>
      <c r="F835" s="1919"/>
      <c r="G835" s="1920"/>
      <c r="H835" s="1920"/>
      <c r="I835" s="1919"/>
      <c r="J835" s="1919"/>
      <c r="K835" s="1920"/>
      <c r="L835" s="1920"/>
      <c r="M835" s="1920"/>
      <c r="N835" s="1920"/>
      <c r="O835" s="1919"/>
      <c r="P835" s="1919"/>
      <c r="Q835" s="1919"/>
      <c r="R835" s="1919"/>
      <c r="S835" s="1919"/>
      <c r="T835" s="1919"/>
      <c r="U835" s="1919"/>
      <c r="V835" s="1919"/>
      <c r="W835" s="1919"/>
      <c r="X835" s="1919"/>
      <c r="Y835" s="1919"/>
      <c r="Z835" s="1919"/>
    </row>
    <row r="836">
      <c r="A836" s="1919"/>
      <c r="B836" s="1919"/>
      <c r="C836" s="1920"/>
      <c r="D836" s="1920"/>
      <c r="E836" s="1919"/>
      <c r="F836" s="1919"/>
      <c r="G836" s="1920"/>
      <c r="H836" s="1920"/>
      <c r="I836" s="1919"/>
      <c r="J836" s="1919"/>
      <c r="K836" s="1920"/>
      <c r="L836" s="1920"/>
      <c r="M836" s="1920"/>
      <c r="N836" s="1920"/>
      <c r="O836" s="1919"/>
      <c r="P836" s="1919"/>
      <c r="Q836" s="1919"/>
      <c r="R836" s="1919"/>
      <c r="S836" s="1919"/>
      <c r="T836" s="1919"/>
      <c r="U836" s="1919"/>
      <c r="V836" s="1919"/>
      <c r="W836" s="1919"/>
      <c r="X836" s="1919"/>
      <c r="Y836" s="1919"/>
      <c r="Z836" s="1919"/>
    </row>
    <row r="837">
      <c r="A837" s="1919"/>
      <c r="B837" s="1919"/>
      <c r="C837" s="1920"/>
      <c r="D837" s="1920"/>
      <c r="E837" s="1919"/>
      <c r="F837" s="1919"/>
      <c r="G837" s="1920"/>
      <c r="H837" s="1920"/>
      <c r="I837" s="1919"/>
      <c r="J837" s="1919"/>
      <c r="K837" s="1920"/>
      <c r="L837" s="1920"/>
      <c r="M837" s="1920"/>
      <c r="N837" s="1920"/>
      <c r="O837" s="1919"/>
      <c r="P837" s="1919"/>
      <c r="Q837" s="1919"/>
      <c r="R837" s="1919"/>
      <c r="S837" s="1919"/>
      <c r="T837" s="1919"/>
      <c r="U837" s="1919"/>
      <c r="V837" s="1919"/>
      <c r="W837" s="1919"/>
      <c r="X837" s="1919"/>
      <c r="Y837" s="1919"/>
      <c r="Z837" s="1919"/>
    </row>
    <row r="838">
      <c r="A838" s="1919"/>
      <c r="B838" s="1919"/>
      <c r="C838" s="1920"/>
      <c r="D838" s="1920"/>
      <c r="E838" s="1919"/>
      <c r="F838" s="1919"/>
      <c r="G838" s="1920"/>
      <c r="H838" s="1920"/>
      <c r="I838" s="1919"/>
      <c r="J838" s="1919"/>
      <c r="K838" s="1920"/>
      <c r="L838" s="1920"/>
      <c r="M838" s="1920"/>
      <c r="N838" s="1920"/>
      <c r="O838" s="1919"/>
      <c r="P838" s="1919"/>
      <c r="Q838" s="1919"/>
      <c r="R838" s="1919"/>
      <c r="S838" s="1919"/>
      <c r="T838" s="1919"/>
      <c r="U838" s="1919"/>
      <c r="V838" s="1919"/>
      <c r="W838" s="1919"/>
      <c r="X838" s="1919"/>
      <c r="Y838" s="1919"/>
      <c r="Z838" s="1919"/>
    </row>
    <row r="839">
      <c r="A839" s="1919"/>
      <c r="B839" s="1919"/>
      <c r="C839" s="1920"/>
      <c r="D839" s="1920"/>
      <c r="E839" s="1919"/>
      <c r="F839" s="1919"/>
      <c r="G839" s="1920"/>
      <c r="H839" s="1920"/>
      <c r="I839" s="1919"/>
      <c r="J839" s="1919"/>
      <c r="K839" s="1920"/>
      <c r="L839" s="1920"/>
      <c r="M839" s="1920"/>
      <c r="N839" s="1920"/>
      <c r="O839" s="1919"/>
      <c r="P839" s="1919"/>
      <c r="Q839" s="1919"/>
      <c r="R839" s="1919"/>
      <c r="S839" s="1919"/>
      <c r="T839" s="1919"/>
      <c r="U839" s="1919"/>
      <c r="V839" s="1919"/>
      <c r="W839" s="1919"/>
      <c r="X839" s="1919"/>
      <c r="Y839" s="1919"/>
      <c r="Z839" s="1919"/>
    </row>
    <row r="840">
      <c r="A840" s="1919"/>
      <c r="B840" s="1919"/>
      <c r="C840" s="1920"/>
      <c r="D840" s="1920"/>
      <c r="E840" s="1919"/>
      <c r="F840" s="1919"/>
      <c r="G840" s="1920"/>
      <c r="H840" s="1920"/>
      <c r="I840" s="1919"/>
      <c r="J840" s="1919"/>
      <c r="K840" s="1920"/>
      <c r="L840" s="1920"/>
      <c r="M840" s="1920"/>
      <c r="N840" s="1920"/>
      <c r="O840" s="1919"/>
      <c r="P840" s="1919"/>
      <c r="Q840" s="1919"/>
      <c r="R840" s="1919"/>
      <c r="S840" s="1919"/>
      <c r="T840" s="1919"/>
      <c r="U840" s="1919"/>
      <c r="V840" s="1919"/>
      <c r="W840" s="1919"/>
      <c r="X840" s="1919"/>
      <c r="Y840" s="1919"/>
      <c r="Z840" s="1919"/>
    </row>
    <row r="841">
      <c r="A841" s="1919"/>
      <c r="B841" s="1919"/>
      <c r="C841" s="1920"/>
      <c r="D841" s="1920"/>
      <c r="E841" s="1919"/>
      <c r="F841" s="1919"/>
      <c r="G841" s="1920"/>
      <c r="H841" s="1920"/>
      <c r="I841" s="1919"/>
      <c r="J841" s="1919"/>
      <c r="K841" s="1920"/>
      <c r="L841" s="1920"/>
      <c r="M841" s="1920"/>
      <c r="N841" s="1920"/>
      <c r="O841" s="1919"/>
      <c r="P841" s="1919"/>
      <c r="Q841" s="1919"/>
      <c r="R841" s="1919"/>
      <c r="S841" s="1919"/>
      <c r="T841" s="1919"/>
      <c r="U841" s="1919"/>
      <c r="V841" s="1919"/>
      <c r="W841" s="1919"/>
      <c r="X841" s="1919"/>
      <c r="Y841" s="1919"/>
      <c r="Z841" s="1919"/>
    </row>
    <row r="842">
      <c r="A842" s="1919"/>
      <c r="B842" s="1919"/>
      <c r="C842" s="1920"/>
      <c r="D842" s="1920"/>
      <c r="E842" s="1919"/>
      <c r="F842" s="1919"/>
      <c r="G842" s="1920"/>
      <c r="H842" s="1920"/>
      <c r="I842" s="1919"/>
      <c r="J842" s="1919"/>
      <c r="K842" s="1920"/>
      <c r="L842" s="1920"/>
      <c r="M842" s="1920"/>
      <c r="N842" s="1920"/>
      <c r="O842" s="1919"/>
      <c r="P842" s="1919"/>
      <c r="Q842" s="1919"/>
      <c r="R842" s="1919"/>
      <c r="S842" s="1919"/>
      <c r="T842" s="1919"/>
      <c r="U842" s="1919"/>
      <c r="V842" s="1919"/>
      <c r="W842" s="1919"/>
      <c r="X842" s="1919"/>
      <c r="Y842" s="1919"/>
      <c r="Z842" s="1919"/>
    </row>
    <row r="843">
      <c r="A843" s="1919"/>
      <c r="B843" s="1919"/>
      <c r="C843" s="1920"/>
      <c r="D843" s="1920"/>
      <c r="E843" s="1919"/>
      <c r="F843" s="1919"/>
      <c r="G843" s="1920"/>
      <c r="H843" s="1920"/>
      <c r="I843" s="1919"/>
      <c r="J843" s="1919"/>
      <c r="K843" s="1920"/>
      <c r="L843" s="1920"/>
      <c r="M843" s="1920"/>
      <c r="N843" s="1920"/>
      <c r="O843" s="1919"/>
      <c r="P843" s="1919"/>
      <c r="Q843" s="1919"/>
      <c r="R843" s="1919"/>
      <c r="S843" s="1919"/>
      <c r="T843" s="1919"/>
      <c r="U843" s="1919"/>
      <c r="V843" s="1919"/>
      <c r="W843" s="1919"/>
      <c r="X843" s="1919"/>
      <c r="Y843" s="1919"/>
      <c r="Z843" s="1919"/>
    </row>
    <row r="844">
      <c r="A844" s="1919"/>
      <c r="B844" s="1919"/>
      <c r="C844" s="1920"/>
      <c r="D844" s="1920"/>
      <c r="E844" s="1919"/>
      <c r="F844" s="1919"/>
      <c r="G844" s="1920"/>
      <c r="H844" s="1920"/>
      <c r="I844" s="1919"/>
      <c r="J844" s="1919"/>
      <c r="K844" s="1920"/>
      <c r="L844" s="1920"/>
      <c r="M844" s="1920"/>
      <c r="N844" s="1920"/>
      <c r="O844" s="1919"/>
      <c r="P844" s="1919"/>
      <c r="Q844" s="1919"/>
      <c r="R844" s="1919"/>
      <c r="S844" s="1919"/>
      <c r="T844" s="1919"/>
      <c r="U844" s="1919"/>
      <c r="V844" s="1919"/>
      <c r="W844" s="1919"/>
      <c r="X844" s="1919"/>
      <c r="Y844" s="1919"/>
      <c r="Z844" s="1919"/>
    </row>
    <row r="845">
      <c r="A845" s="1919"/>
      <c r="B845" s="1919"/>
      <c r="C845" s="1920"/>
      <c r="D845" s="1920"/>
      <c r="E845" s="1919"/>
      <c r="F845" s="1919"/>
      <c r="G845" s="1920"/>
      <c r="H845" s="1920"/>
      <c r="I845" s="1919"/>
      <c r="J845" s="1919"/>
      <c r="K845" s="1920"/>
      <c r="L845" s="1920"/>
      <c r="M845" s="1920"/>
      <c r="N845" s="1920"/>
      <c r="O845" s="1919"/>
      <c r="P845" s="1919"/>
      <c r="Q845" s="1919"/>
      <c r="R845" s="1919"/>
      <c r="S845" s="1919"/>
      <c r="T845" s="1919"/>
      <c r="U845" s="1919"/>
      <c r="V845" s="1919"/>
      <c r="W845" s="1919"/>
      <c r="X845" s="1919"/>
      <c r="Y845" s="1919"/>
      <c r="Z845" s="1919"/>
    </row>
    <row r="846">
      <c r="A846" s="1919"/>
      <c r="B846" s="1919"/>
      <c r="C846" s="1920"/>
      <c r="D846" s="1920"/>
      <c r="E846" s="1919"/>
      <c r="F846" s="1919"/>
      <c r="G846" s="1920"/>
      <c r="H846" s="1920"/>
      <c r="I846" s="1919"/>
      <c r="J846" s="1919"/>
      <c r="K846" s="1920"/>
      <c r="L846" s="1920"/>
      <c r="M846" s="1920"/>
      <c r="N846" s="1920"/>
      <c r="O846" s="1919"/>
      <c r="P846" s="1919"/>
      <c r="Q846" s="1919"/>
      <c r="R846" s="1919"/>
      <c r="S846" s="1919"/>
      <c r="T846" s="1919"/>
      <c r="U846" s="1919"/>
      <c r="V846" s="1919"/>
      <c r="W846" s="1919"/>
      <c r="X846" s="1919"/>
      <c r="Y846" s="1919"/>
      <c r="Z846" s="1919"/>
    </row>
    <row r="847">
      <c r="A847" s="1919"/>
      <c r="B847" s="1919"/>
      <c r="C847" s="1920"/>
      <c r="D847" s="1920"/>
      <c r="E847" s="1919"/>
      <c r="F847" s="1919"/>
      <c r="G847" s="1920"/>
      <c r="H847" s="1920"/>
      <c r="I847" s="1919"/>
      <c r="J847" s="1919"/>
      <c r="K847" s="1920"/>
      <c r="L847" s="1920"/>
      <c r="M847" s="1920"/>
      <c r="N847" s="1920"/>
      <c r="O847" s="1919"/>
      <c r="P847" s="1919"/>
      <c r="Q847" s="1919"/>
      <c r="R847" s="1919"/>
      <c r="S847" s="1919"/>
      <c r="T847" s="1919"/>
      <c r="U847" s="1919"/>
      <c r="V847" s="1919"/>
      <c r="W847" s="1919"/>
      <c r="X847" s="1919"/>
      <c r="Y847" s="1919"/>
      <c r="Z847" s="1919"/>
    </row>
    <row r="848">
      <c r="A848" s="1919"/>
      <c r="B848" s="1919"/>
      <c r="C848" s="1920"/>
      <c r="D848" s="1920"/>
      <c r="E848" s="1919"/>
      <c r="F848" s="1919"/>
      <c r="G848" s="1920"/>
      <c r="H848" s="1920"/>
      <c r="I848" s="1919"/>
      <c r="J848" s="1919"/>
      <c r="K848" s="1920"/>
      <c r="L848" s="1920"/>
      <c r="M848" s="1920"/>
      <c r="N848" s="1920"/>
      <c r="O848" s="1919"/>
      <c r="P848" s="1919"/>
      <c r="Q848" s="1919"/>
      <c r="R848" s="1919"/>
      <c r="S848" s="1919"/>
      <c r="T848" s="1919"/>
      <c r="U848" s="1919"/>
      <c r="V848" s="1919"/>
      <c r="W848" s="1919"/>
      <c r="X848" s="1919"/>
      <c r="Y848" s="1919"/>
      <c r="Z848" s="1919"/>
    </row>
    <row r="849">
      <c r="A849" s="1919"/>
      <c r="B849" s="1919"/>
      <c r="C849" s="1920"/>
      <c r="D849" s="1920"/>
      <c r="E849" s="1919"/>
      <c r="F849" s="1919"/>
      <c r="G849" s="1920"/>
      <c r="H849" s="1920"/>
      <c r="I849" s="1919"/>
      <c r="J849" s="1919"/>
      <c r="K849" s="1920"/>
      <c r="L849" s="1920"/>
      <c r="M849" s="1920"/>
      <c r="N849" s="1920"/>
      <c r="O849" s="1919"/>
      <c r="P849" s="1919"/>
      <c r="Q849" s="1919"/>
      <c r="R849" s="1919"/>
      <c r="S849" s="1919"/>
      <c r="T849" s="1919"/>
      <c r="U849" s="1919"/>
      <c r="V849" s="1919"/>
      <c r="W849" s="1919"/>
      <c r="X849" s="1919"/>
      <c r="Y849" s="1919"/>
      <c r="Z849" s="1919"/>
    </row>
    <row r="850">
      <c r="A850" s="1919"/>
      <c r="B850" s="1919"/>
      <c r="C850" s="1920"/>
      <c r="D850" s="1920"/>
      <c r="E850" s="1919"/>
      <c r="F850" s="1919"/>
      <c r="G850" s="1920"/>
      <c r="H850" s="1920"/>
      <c r="I850" s="1919"/>
      <c r="J850" s="1919"/>
      <c r="K850" s="1920"/>
      <c r="L850" s="1920"/>
      <c r="M850" s="1920"/>
      <c r="N850" s="1920"/>
      <c r="O850" s="1919"/>
      <c r="P850" s="1919"/>
      <c r="Q850" s="1919"/>
      <c r="R850" s="1919"/>
      <c r="S850" s="1919"/>
      <c r="T850" s="1919"/>
      <c r="U850" s="1919"/>
      <c r="V850" s="1919"/>
      <c r="W850" s="1919"/>
      <c r="X850" s="1919"/>
      <c r="Y850" s="1919"/>
      <c r="Z850" s="1919"/>
    </row>
    <row r="851">
      <c r="A851" s="1919"/>
      <c r="B851" s="1919"/>
      <c r="C851" s="1920"/>
      <c r="D851" s="1920"/>
      <c r="E851" s="1919"/>
      <c r="F851" s="1919"/>
      <c r="G851" s="1920"/>
      <c r="H851" s="1920"/>
      <c r="I851" s="1919"/>
      <c r="J851" s="1919"/>
      <c r="K851" s="1920"/>
      <c r="L851" s="1920"/>
      <c r="M851" s="1920"/>
      <c r="N851" s="1920"/>
      <c r="O851" s="1919"/>
      <c r="P851" s="1919"/>
      <c r="Q851" s="1919"/>
      <c r="R851" s="1919"/>
      <c r="S851" s="1919"/>
      <c r="T851" s="1919"/>
      <c r="U851" s="1919"/>
      <c r="V851" s="1919"/>
      <c r="W851" s="1919"/>
      <c r="X851" s="1919"/>
      <c r="Y851" s="1919"/>
      <c r="Z851" s="1919"/>
    </row>
    <row r="852">
      <c r="A852" s="1919"/>
      <c r="B852" s="1919"/>
      <c r="C852" s="1920"/>
      <c r="D852" s="1920"/>
      <c r="E852" s="1919"/>
      <c r="F852" s="1919"/>
      <c r="G852" s="1920"/>
      <c r="H852" s="1920"/>
      <c r="I852" s="1919"/>
      <c r="J852" s="1919"/>
      <c r="K852" s="1920"/>
      <c r="L852" s="1920"/>
      <c r="M852" s="1920"/>
      <c r="N852" s="1920"/>
      <c r="O852" s="1919"/>
      <c r="P852" s="1919"/>
      <c r="Q852" s="1919"/>
      <c r="R852" s="1919"/>
      <c r="S852" s="1919"/>
      <c r="T852" s="1919"/>
      <c r="U852" s="1919"/>
      <c r="V852" s="1919"/>
      <c r="W852" s="1919"/>
      <c r="X852" s="1919"/>
      <c r="Y852" s="1919"/>
      <c r="Z852" s="1919"/>
    </row>
    <row r="853">
      <c r="A853" s="1919"/>
      <c r="B853" s="1919"/>
      <c r="C853" s="1920"/>
      <c r="D853" s="1920"/>
      <c r="E853" s="1919"/>
      <c r="F853" s="1919"/>
      <c r="G853" s="1920"/>
      <c r="H853" s="1920"/>
      <c r="I853" s="1919"/>
      <c r="J853" s="1919"/>
      <c r="K853" s="1920"/>
      <c r="L853" s="1920"/>
      <c r="M853" s="1920"/>
      <c r="N853" s="1920"/>
      <c r="O853" s="1919"/>
      <c r="P853" s="1919"/>
      <c r="Q853" s="1919"/>
      <c r="R853" s="1919"/>
      <c r="S853" s="1919"/>
      <c r="T853" s="1919"/>
      <c r="U853" s="1919"/>
      <c r="V853" s="1919"/>
      <c r="W853" s="1919"/>
      <c r="X853" s="1919"/>
      <c r="Y853" s="1919"/>
      <c r="Z853" s="1919"/>
    </row>
    <row r="854">
      <c r="A854" s="1919"/>
      <c r="B854" s="1919"/>
      <c r="C854" s="1920"/>
      <c r="D854" s="1920"/>
      <c r="E854" s="1919"/>
      <c r="F854" s="1919"/>
      <c r="G854" s="1920"/>
      <c r="H854" s="1920"/>
      <c r="I854" s="1919"/>
      <c r="J854" s="1919"/>
      <c r="K854" s="1920"/>
      <c r="L854" s="1920"/>
      <c r="M854" s="1920"/>
      <c r="N854" s="1920"/>
      <c r="O854" s="1919"/>
      <c r="P854" s="1919"/>
      <c r="Q854" s="1919"/>
      <c r="R854" s="1919"/>
      <c r="S854" s="1919"/>
      <c r="T854" s="1919"/>
      <c r="U854" s="1919"/>
      <c r="V854" s="1919"/>
      <c r="W854" s="1919"/>
      <c r="X854" s="1919"/>
      <c r="Y854" s="1919"/>
      <c r="Z854" s="1919"/>
    </row>
    <row r="855">
      <c r="A855" s="1919"/>
      <c r="B855" s="1919"/>
      <c r="C855" s="1920"/>
      <c r="D855" s="1920"/>
      <c r="E855" s="1919"/>
      <c r="F855" s="1919"/>
      <c r="G855" s="1920"/>
      <c r="H855" s="1920"/>
      <c r="I855" s="1919"/>
      <c r="J855" s="1919"/>
      <c r="K855" s="1920"/>
      <c r="L855" s="1920"/>
      <c r="M855" s="1920"/>
      <c r="N855" s="1920"/>
      <c r="O855" s="1919"/>
      <c r="P855" s="1919"/>
      <c r="Q855" s="1919"/>
      <c r="R855" s="1919"/>
      <c r="S855" s="1919"/>
      <c r="T855" s="1919"/>
      <c r="U855" s="1919"/>
      <c r="V855" s="1919"/>
      <c r="W855" s="1919"/>
      <c r="X855" s="1919"/>
      <c r="Y855" s="1919"/>
      <c r="Z855" s="1919"/>
    </row>
    <row r="856">
      <c r="A856" s="1919"/>
      <c r="B856" s="1919"/>
      <c r="C856" s="1920"/>
      <c r="D856" s="1920"/>
      <c r="E856" s="1919"/>
      <c r="F856" s="1919"/>
      <c r="G856" s="1920"/>
      <c r="H856" s="1920"/>
      <c r="I856" s="1919"/>
      <c r="J856" s="1919"/>
      <c r="K856" s="1920"/>
      <c r="L856" s="1920"/>
      <c r="M856" s="1920"/>
      <c r="N856" s="1920"/>
      <c r="O856" s="1919"/>
      <c r="P856" s="1919"/>
      <c r="Q856" s="1919"/>
      <c r="R856" s="1919"/>
      <c r="S856" s="1919"/>
      <c r="T856" s="1919"/>
      <c r="U856" s="1919"/>
      <c r="V856" s="1919"/>
      <c r="W856" s="1919"/>
      <c r="X856" s="1919"/>
      <c r="Y856" s="1919"/>
      <c r="Z856" s="1919"/>
    </row>
    <row r="857">
      <c r="A857" s="1919"/>
      <c r="B857" s="1919"/>
      <c r="C857" s="1920"/>
      <c r="D857" s="1920"/>
      <c r="E857" s="1919"/>
      <c r="F857" s="1919"/>
      <c r="G857" s="1920"/>
      <c r="H857" s="1920"/>
      <c r="I857" s="1919"/>
      <c r="J857" s="1919"/>
      <c r="K857" s="1920"/>
      <c r="L857" s="1920"/>
      <c r="M857" s="1920"/>
      <c r="N857" s="1920"/>
      <c r="O857" s="1919"/>
      <c r="P857" s="1919"/>
      <c r="Q857" s="1919"/>
      <c r="R857" s="1919"/>
      <c r="S857" s="1919"/>
      <c r="T857" s="1919"/>
      <c r="U857" s="1919"/>
      <c r="V857" s="1919"/>
      <c r="W857" s="1919"/>
      <c r="X857" s="1919"/>
      <c r="Y857" s="1919"/>
      <c r="Z857" s="1919"/>
    </row>
    <row r="858">
      <c r="A858" s="1919"/>
      <c r="B858" s="1919"/>
      <c r="C858" s="1920"/>
      <c r="D858" s="1920"/>
      <c r="E858" s="1919"/>
      <c r="F858" s="1919"/>
      <c r="G858" s="1920"/>
      <c r="H858" s="1920"/>
      <c r="I858" s="1919"/>
      <c r="J858" s="1919"/>
      <c r="K858" s="1920"/>
      <c r="L858" s="1920"/>
      <c r="M858" s="1920"/>
      <c r="N858" s="1920"/>
      <c r="O858" s="1919"/>
      <c r="P858" s="1919"/>
      <c r="Q858" s="1919"/>
      <c r="R858" s="1919"/>
      <c r="S858" s="1919"/>
      <c r="T858" s="1919"/>
      <c r="U858" s="1919"/>
      <c r="V858" s="1919"/>
      <c r="W858" s="1919"/>
      <c r="X858" s="1919"/>
      <c r="Y858" s="1919"/>
      <c r="Z858" s="1919"/>
    </row>
    <row r="859">
      <c r="A859" s="1919"/>
      <c r="B859" s="1919"/>
      <c r="C859" s="1920"/>
      <c r="D859" s="1920"/>
      <c r="E859" s="1919"/>
      <c r="F859" s="1919"/>
      <c r="G859" s="1920"/>
      <c r="H859" s="1920"/>
      <c r="I859" s="1919"/>
      <c r="J859" s="1919"/>
      <c r="K859" s="1920"/>
      <c r="L859" s="1920"/>
      <c r="M859" s="1920"/>
      <c r="N859" s="1920"/>
      <c r="O859" s="1919"/>
      <c r="P859" s="1919"/>
      <c r="Q859" s="1919"/>
      <c r="R859" s="1919"/>
      <c r="S859" s="1919"/>
      <c r="T859" s="1919"/>
      <c r="U859" s="1919"/>
      <c r="V859" s="1919"/>
      <c r="W859" s="1919"/>
      <c r="X859" s="1919"/>
      <c r="Y859" s="1919"/>
      <c r="Z859" s="1919"/>
    </row>
    <row r="860">
      <c r="A860" s="1919"/>
      <c r="B860" s="1919"/>
      <c r="C860" s="1920"/>
      <c r="D860" s="1920"/>
      <c r="E860" s="1919"/>
      <c r="F860" s="1919"/>
      <c r="G860" s="1920"/>
      <c r="H860" s="1920"/>
      <c r="I860" s="1919"/>
      <c r="J860" s="1919"/>
      <c r="K860" s="1920"/>
      <c r="L860" s="1920"/>
      <c r="M860" s="1920"/>
      <c r="N860" s="1920"/>
      <c r="O860" s="1919"/>
      <c r="P860" s="1919"/>
      <c r="Q860" s="1919"/>
      <c r="R860" s="1919"/>
      <c r="S860" s="1919"/>
      <c r="T860" s="1919"/>
      <c r="U860" s="1919"/>
      <c r="V860" s="1919"/>
      <c r="W860" s="1919"/>
      <c r="X860" s="1919"/>
      <c r="Y860" s="1919"/>
      <c r="Z860" s="1919"/>
    </row>
    <row r="861">
      <c r="A861" s="1919"/>
      <c r="B861" s="1919"/>
      <c r="C861" s="1920"/>
      <c r="D861" s="1920"/>
      <c r="E861" s="1919"/>
      <c r="F861" s="1919"/>
      <c r="G861" s="1920"/>
      <c r="H861" s="1920"/>
      <c r="I861" s="1919"/>
      <c r="J861" s="1919"/>
      <c r="K861" s="1920"/>
      <c r="L861" s="1920"/>
      <c r="M861" s="1920"/>
      <c r="N861" s="1920"/>
      <c r="O861" s="1919"/>
      <c r="P861" s="1919"/>
      <c r="Q861" s="1919"/>
      <c r="R861" s="1919"/>
      <c r="S861" s="1919"/>
      <c r="T861" s="1919"/>
      <c r="U861" s="1919"/>
      <c r="V861" s="1919"/>
      <c r="W861" s="1919"/>
      <c r="X861" s="1919"/>
      <c r="Y861" s="1919"/>
      <c r="Z861" s="1919"/>
    </row>
    <row r="862">
      <c r="A862" s="1919"/>
      <c r="B862" s="1919"/>
      <c r="C862" s="1920"/>
      <c r="D862" s="1920"/>
      <c r="E862" s="1919"/>
      <c r="F862" s="1919"/>
      <c r="G862" s="1920"/>
      <c r="H862" s="1920"/>
      <c r="I862" s="1919"/>
      <c r="J862" s="1919"/>
      <c r="K862" s="1920"/>
      <c r="L862" s="1920"/>
      <c r="M862" s="1920"/>
      <c r="N862" s="1920"/>
      <c r="O862" s="1919"/>
      <c r="P862" s="1919"/>
      <c r="Q862" s="1919"/>
      <c r="R862" s="1919"/>
      <c r="S862" s="1919"/>
      <c r="T862" s="1919"/>
      <c r="U862" s="1919"/>
      <c r="V862" s="1919"/>
      <c r="W862" s="1919"/>
      <c r="X862" s="1919"/>
      <c r="Y862" s="1919"/>
      <c r="Z862" s="1919"/>
    </row>
    <row r="863">
      <c r="A863" s="1919"/>
      <c r="B863" s="1919"/>
      <c r="C863" s="1920"/>
      <c r="D863" s="1920"/>
      <c r="E863" s="1919"/>
      <c r="F863" s="1919"/>
      <c r="G863" s="1920"/>
      <c r="H863" s="1920"/>
      <c r="I863" s="1919"/>
      <c r="J863" s="1919"/>
      <c r="K863" s="1920"/>
      <c r="L863" s="1920"/>
      <c r="M863" s="1920"/>
      <c r="N863" s="1920"/>
      <c r="O863" s="1919"/>
      <c r="P863" s="1919"/>
      <c r="Q863" s="1919"/>
      <c r="R863" s="1919"/>
      <c r="S863" s="1919"/>
      <c r="T863" s="1919"/>
      <c r="U863" s="1919"/>
      <c r="V863" s="1919"/>
      <c r="W863" s="1919"/>
      <c r="X863" s="1919"/>
      <c r="Y863" s="1919"/>
      <c r="Z863" s="1919"/>
    </row>
    <row r="864">
      <c r="A864" s="1919"/>
      <c r="B864" s="1919"/>
      <c r="C864" s="1920"/>
      <c r="D864" s="1920"/>
      <c r="E864" s="1919"/>
      <c r="F864" s="1919"/>
      <c r="G864" s="1920"/>
      <c r="H864" s="1920"/>
      <c r="I864" s="1919"/>
      <c r="J864" s="1919"/>
      <c r="K864" s="1920"/>
      <c r="L864" s="1920"/>
      <c r="M864" s="1920"/>
      <c r="N864" s="1920"/>
      <c r="O864" s="1919"/>
      <c r="P864" s="1919"/>
      <c r="Q864" s="1919"/>
      <c r="R864" s="1919"/>
      <c r="S864" s="1919"/>
      <c r="T864" s="1919"/>
      <c r="U864" s="1919"/>
      <c r="V864" s="1919"/>
      <c r="W864" s="1919"/>
      <c r="X864" s="1919"/>
      <c r="Y864" s="1919"/>
      <c r="Z864" s="1919"/>
    </row>
    <row r="865">
      <c r="A865" s="1919"/>
      <c r="B865" s="1919"/>
      <c r="C865" s="1920"/>
      <c r="D865" s="1920"/>
      <c r="E865" s="1919"/>
      <c r="F865" s="1919"/>
      <c r="G865" s="1920"/>
      <c r="H865" s="1920"/>
      <c r="I865" s="1919"/>
      <c r="J865" s="1919"/>
      <c r="K865" s="1920"/>
      <c r="L865" s="1920"/>
      <c r="M865" s="1920"/>
      <c r="N865" s="1920"/>
      <c r="O865" s="1919"/>
      <c r="P865" s="1919"/>
      <c r="Q865" s="1919"/>
      <c r="R865" s="1919"/>
      <c r="S865" s="1919"/>
      <c r="T865" s="1919"/>
      <c r="U865" s="1919"/>
      <c r="V865" s="1919"/>
      <c r="W865" s="1919"/>
      <c r="X865" s="1919"/>
      <c r="Y865" s="1919"/>
      <c r="Z865" s="1919"/>
    </row>
    <row r="866">
      <c r="A866" s="1919"/>
      <c r="B866" s="1919"/>
      <c r="C866" s="1920"/>
      <c r="D866" s="1920"/>
      <c r="E866" s="1919"/>
      <c r="F866" s="1919"/>
      <c r="G866" s="1920"/>
      <c r="H866" s="1920"/>
      <c r="I866" s="1919"/>
      <c r="J866" s="1919"/>
      <c r="K866" s="1920"/>
      <c r="L866" s="1920"/>
      <c r="M866" s="1920"/>
      <c r="N866" s="1920"/>
      <c r="O866" s="1919"/>
      <c r="P866" s="1919"/>
      <c r="Q866" s="1919"/>
      <c r="R866" s="1919"/>
      <c r="S866" s="1919"/>
      <c r="T866" s="1919"/>
      <c r="U866" s="1919"/>
      <c r="V866" s="1919"/>
      <c r="W866" s="1919"/>
      <c r="X866" s="1919"/>
      <c r="Y866" s="1919"/>
      <c r="Z866" s="1919"/>
    </row>
    <row r="867">
      <c r="A867" s="1919"/>
      <c r="B867" s="1919"/>
      <c r="C867" s="1920"/>
      <c r="D867" s="1920"/>
      <c r="E867" s="1919"/>
      <c r="F867" s="1919"/>
      <c r="G867" s="1920"/>
      <c r="H867" s="1920"/>
      <c r="I867" s="1919"/>
      <c r="J867" s="1919"/>
      <c r="K867" s="1920"/>
      <c r="L867" s="1920"/>
      <c r="M867" s="1920"/>
      <c r="N867" s="1920"/>
      <c r="O867" s="1919"/>
      <c r="P867" s="1919"/>
      <c r="Q867" s="1919"/>
      <c r="R867" s="1919"/>
      <c r="S867" s="1919"/>
      <c r="T867" s="1919"/>
      <c r="U867" s="1919"/>
      <c r="V867" s="1919"/>
      <c r="W867" s="1919"/>
      <c r="X867" s="1919"/>
      <c r="Y867" s="1919"/>
      <c r="Z867" s="1919"/>
    </row>
    <row r="868">
      <c r="A868" s="1919"/>
      <c r="B868" s="1919"/>
      <c r="C868" s="1920"/>
      <c r="D868" s="1920"/>
      <c r="E868" s="1919"/>
      <c r="F868" s="1919"/>
      <c r="G868" s="1920"/>
      <c r="H868" s="1920"/>
      <c r="I868" s="1919"/>
      <c r="J868" s="1919"/>
      <c r="K868" s="1920"/>
      <c r="L868" s="1920"/>
      <c r="M868" s="1920"/>
      <c r="N868" s="1920"/>
      <c r="O868" s="1919"/>
      <c r="P868" s="1919"/>
      <c r="Q868" s="1919"/>
      <c r="R868" s="1919"/>
      <c r="S868" s="1919"/>
      <c r="T868" s="1919"/>
      <c r="U868" s="1919"/>
      <c r="V868" s="1919"/>
      <c r="W868" s="1919"/>
      <c r="X868" s="1919"/>
      <c r="Y868" s="1919"/>
      <c r="Z868" s="1919"/>
    </row>
    <row r="869">
      <c r="A869" s="1919"/>
      <c r="B869" s="1919"/>
      <c r="C869" s="1920"/>
      <c r="D869" s="1920"/>
      <c r="E869" s="1919"/>
      <c r="F869" s="1919"/>
      <c r="G869" s="1920"/>
      <c r="H869" s="1920"/>
      <c r="I869" s="1919"/>
      <c r="J869" s="1919"/>
      <c r="K869" s="1920"/>
      <c r="L869" s="1920"/>
      <c r="M869" s="1920"/>
      <c r="N869" s="1920"/>
      <c r="O869" s="1919"/>
      <c r="P869" s="1919"/>
      <c r="Q869" s="1919"/>
      <c r="R869" s="1919"/>
      <c r="S869" s="1919"/>
      <c r="T869" s="1919"/>
      <c r="U869" s="1919"/>
      <c r="V869" s="1919"/>
      <c r="W869" s="1919"/>
      <c r="X869" s="1919"/>
      <c r="Y869" s="1919"/>
      <c r="Z869" s="1919"/>
    </row>
    <row r="870">
      <c r="A870" s="1919"/>
      <c r="B870" s="1919"/>
      <c r="C870" s="1920"/>
      <c r="D870" s="1920"/>
      <c r="E870" s="1919"/>
      <c r="F870" s="1919"/>
      <c r="G870" s="1920"/>
      <c r="H870" s="1920"/>
      <c r="I870" s="1919"/>
      <c r="J870" s="1919"/>
      <c r="K870" s="1920"/>
      <c r="L870" s="1920"/>
      <c r="M870" s="1920"/>
      <c r="N870" s="1920"/>
      <c r="O870" s="1919"/>
      <c r="P870" s="1919"/>
      <c r="Q870" s="1919"/>
      <c r="R870" s="1919"/>
      <c r="S870" s="1919"/>
      <c r="T870" s="1919"/>
      <c r="U870" s="1919"/>
      <c r="V870" s="1919"/>
      <c r="W870" s="1919"/>
      <c r="X870" s="1919"/>
      <c r="Y870" s="1919"/>
      <c r="Z870" s="1919"/>
    </row>
    <row r="871">
      <c r="A871" s="1919"/>
      <c r="B871" s="1919"/>
      <c r="C871" s="1920"/>
      <c r="D871" s="1920"/>
      <c r="E871" s="1919"/>
      <c r="F871" s="1919"/>
      <c r="G871" s="1920"/>
      <c r="H871" s="1920"/>
      <c r="I871" s="1919"/>
      <c r="J871" s="1919"/>
      <c r="K871" s="1920"/>
      <c r="L871" s="1920"/>
      <c r="M871" s="1920"/>
      <c r="N871" s="1920"/>
      <c r="O871" s="1919"/>
      <c r="P871" s="1919"/>
      <c r="Q871" s="1919"/>
      <c r="R871" s="1919"/>
      <c r="S871" s="1919"/>
      <c r="T871" s="1919"/>
      <c r="U871" s="1919"/>
      <c r="V871" s="1919"/>
      <c r="W871" s="1919"/>
      <c r="X871" s="1919"/>
      <c r="Y871" s="1919"/>
      <c r="Z871" s="1919"/>
    </row>
    <row r="872">
      <c r="A872" s="1919"/>
      <c r="B872" s="1919"/>
      <c r="C872" s="1920"/>
      <c r="D872" s="1920"/>
      <c r="E872" s="1919"/>
      <c r="F872" s="1919"/>
      <c r="G872" s="1920"/>
      <c r="H872" s="1920"/>
      <c r="I872" s="1919"/>
      <c r="J872" s="1919"/>
      <c r="K872" s="1920"/>
      <c r="L872" s="1920"/>
      <c r="M872" s="1920"/>
      <c r="N872" s="1920"/>
      <c r="O872" s="1919"/>
      <c r="P872" s="1919"/>
      <c r="Q872" s="1919"/>
      <c r="R872" s="1919"/>
      <c r="S872" s="1919"/>
      <c r="T872" s="1919"/>
      <c r="U872" s="1919"/>
      <c r="V872" s="1919"/>
      <c r="W872" s="1919"/>
      <c r="X872" s="1919"/>
      <c r="Y872" s="1919"/>
      <c r="Z872" s="1919"/>
    </row>
    <row r="873">
      <c r="A873" s="1919"/>
      <c r="B873" s="1919"/>
      <c r="C873" s="1920"/>
      <c r="D873" s="1920"/>
      <c r="E873" s="1919"/>
      <c r="F873" s="1919"/>
      <c r="G873" s="1920"/>
      <c r="H873" s="1920"/>
      <c r="I873" s="1919"/>
      <c r="J873" s="1919"/>
      <c r="K873" s="1920"/>
      <c r="L873" s="1920"/>
      <c r="M873" s="1920"/>
      <c r="N873" s="1920"/>
      <c r="O873" s="1919"/>
      <c r="P873" s="1919"/>
      <c r="Q873" s="1919"/>
      <c r="R873" s="1919"/>
      <c r="S873" s="1919"/>
      <c r="T873" s="1919"/>
      <c r="U873" s="1919"/>
      <c r="V873" s="1919"/>
      <c r="W873" s="1919"/>
      <c r="X873" s="1919"/>
      <c r="Y873" s="1919"/>
      <c r="Z873" s="1919"/>
    </row>
    <row r="874">
      <c r="A874" s="1919"/>
      <c r="B874" s="1919"/>
      <c r="C874" s="1920"/>
      <c r="D874" s="1920"/>
      <c r="E874" s="1919"/>
      <c r="F874" s="1919"/>
      <c r="G874" s="1920"/>
      <c r="H874" s="1920"/>
      <c r="I874" s="1919"/>
      <c r="J874" s="1919"/>
      <c r="K874" s="1920"/>
      <c r="L874" s="1920"/>
      <c r="M874" s="1920"/>
      <c r="N874" s="1920"/>
      <c r="O874" s="1919"/>
      <c r="P874" s="1919"/>
      <c r="Q874" s="1919"/>
      <c r="R874" s="1919"/>
      <c r="S874" s="1919"/>
      <c r="T874" s="1919"/>
      <c r="U874" s="1919"/>
      <c r="V874" s="1919"/>
      <c r="W874" s="1919"/>
      <c r="X874" s="1919"/>
      <c r="Y874" s="1919"/>
      <c r="Z874" s="1919"/>
    </row>
    <row r="875">
      <c r="A875" s="1919"/>
      <c r="B875" s="1919"/>
      <c r="C875" s="1920"/>
      <c r="D875" s="1920"/>
      <c r="E875" s="1919"/>
      <c r="F875" s="1919"/>
      <c r="G875" s="1920"/>
      <c r="H875" s="1920"/>
      <c r="I875" s="1919"/>
      <c r="J875" s="1919"/>
      <c r="K875" s="1920"/>
      <c r="L875" s="1920"/>
      <c r="M875" s="1920"/>
      <c r="N875" s="1920"/>
      <c r="O875" s="1919"/>
      <c r="P875" s="1919"/>
      <c r="Q875" s="1919"/>
      <c r="R875" s="1919"/>
      <c r="S875" s="1919"/>
      <c r="T875" s="1919"/>
      <c r="U875" s="1919"/>
      <c r="V875" s="1919"/>
      <c r="W875" s="1919"/>
      <c r="X875" s="1919"/>
      <c r="Y875" s="1919"/>
      <c r="Z875" s="1919"/>
    </row>
    <row r="876">
      <c r="A876" s="1919"/>
      <c r="B876" s="1919"/>
      <c r="C876" s="1920"/>
      <c r="D876" s="1920"/>
      <c r="E876" s="1919"/>
      <c r="F876" s="1919"/>
      <c r="G876" s="1920"/>
      <c r="H876" s="1920"/>
      <c r="I876" s="1919"/>
      <c r="J876" s="1919"/>
      <c r="K876" s="1920"/>
      <c r="L876" s="1920"/>
      <c r="M876" s="1920"/>
      <c r="N876" s="1920"/>
      <c r="O876" s="1919"/>
      <c r="P876" s="1919"/>
      <c r="Q876" s="1919"/>
      <c r="R876" s="1919"/>
      <c r="S876" s="1919"/>
      <c r="T876" s="1919"/>
      <c r="U876" s="1919"/>
      <c r="V876" s="1919"/>
      <c r="W876" s="1919"/>
      <c r="X876" s="1919"/>
      <c r="Y876" s="1919"/>
      <c r="Z876" s="1919"/>
    </row>
    <row r="877">
      <c r="A877" s="1919"/>
      <c r="B877" s="1919"/>
      <c r="C877" s="1920"/>
      <c r="D877" s="1920"/>
      <c r="E877" s="1919"/>
      <c r="F877" s="1919"/>
      <c r="G877" s="1920"/>
      <c r="H877" s="1920"/>
      <c r="I877" s="1919"/>
      <c r="J877" s="1919"/>
      <c r="K877" s="1920"/>
      <c r="L877" s="1920"/>
      <c r="M877" s="1920"/>
      <c r="N877" s="1920"/>
      <c r="O877" s="1919"/>
      <c r="P877" s="1919"/>
      <c r="Q877" s="1919"/>
      <c r="R877" s="1919"/>
      <c r="S877" s="1919"/>
      <c r="T877" s="1919"/>
      <c r="U877" s="1919"/>
      <c r="V877" s="1919"/>
      <c r="W877" s="1919"/>
      <c r="X877" s="1919"/>
      <c r="Y877" s="1919"/>
      <c r="Z877" s="1919"/>
    </row>
    <row r="878">
      <c r="A878" s="1919"/>
      <c r="B878" s="1919"/>
      <c r="C878" s="1920"/>
      <c r="D878" s="1920"/>
      <c r="E878" s="1919"/>
      <c r="F878" s="1919"/>
      <c r="G878" s="1920"/>
      <c r="H878" s="1920"/>
      <c r="I878" s="1919"/>
      <c r="J878" s="1919"/>
      <c r="K878" s="1920"/>
      <c r="L878" s="1920"/>
      <c r="M878" s="1920"/>
      <c r="N878" s="1920"/>
      <c r="O878" s="1919"/>
      <c r="P878" s="1919"/>
      <c r="Q878" s="1919"/>
      <c r="R878" s="1919"/>
      <c r="S878" s="1919"/>
      <c r="T878" s="1919"/>
      <c r="U878" s="1919"/>
      <c r="V878" s="1919"/>
      <c r="W878" s="1919"/>
      <c r="X878" s="1919"/>
      <c r="Y878" s="1919"/>
      <c r="Z878" s="1919"/>
    </row>
    <row r="879">
      <c r="A879" s="1919"/>
      <c r="B879" s="1919"/>
      <c r="C879" s="1920"/>
      <c r="D879" s="1920"/>
      <c r="E879" s="1919"/>
      <c r="F879" s="1919"/>
      <c r="G879" s="1920"/>
      <c r="H879" s="1920"/>
      <c r="I879" s="1919"/>
      <c r="J879" s="1919"/>
      <c r="K879" s="1920"/>
      <c r="L879" s="1920"/>
      <c r="M879" s="1920"/>
      <c r="N879" s="1920"/>
      <c r="O879" s="1919"/>
      <c r="P879" s="1919"/>
      <c r="Q879" s="1919"/>
      <c r="R879" s="1919"/>
      <c r="S879" s="1919"/>
      <c r="T879" s="1919"/>
      <c r="U879" s="1919"/>
      <c r="V879" s="1919"/>
      <c r="W879" s="1919"/>
      <c r="X879" s="1919"/>
      <c r="Y879" s="1919"/>
      <c r="Z879" s="1919"/>
    </row>
    <row r="880">
      <c r="A880" s="1919"/>
      <c r="B880" s="1919"/>
      <c r="C880" s="1920"/>
      <c r="D880" s="1920"/>
      <c r="E880" s="1919"/>
      <c r="F880" s="1919"/>
      <c r="G880" s="1920"/>
      <c r="H880" s="1920"/>
      <c r="I880" s="1919"/>
      <c r="J880" s="1919"/>
      <c r="K880" s="1920"/>
      <c r="L880" s="1920"/>
      <c r="M880" s="1920"/>
      <c r="N880" s="1920"/>
      <c r="O880" s="1919"/>
      <c r="P880" s="1919"/>
      <c r="Q880" s="1919"/>
      <c r="R880" s="1919"/>
      <c r="S880" s="1919"/>
      <c r="T880" s="1919"/>
      <c r="U880" s="1919"/>
      <c r="V880" s="1919"/>
      <c r="W880" s="1919"/>
      <c r="X880" s="1919"/>
      <c r="Y880" s="1919"/>
      <c r="Z880" s="1919"/>
    </row>
    <row r="881">
      <c r="A881" s="1919"/>
      <c r="B881" s="1919"/>
      <c r="C881" s="1920"/>
      <c r="D881" s="1920"/>
      <c r="E881" s="1919"/>
      <c r="F881" s="1919"/>
      <c r="G881" s="1920"/>
      <c r="H881" s="1920"/>
      <c r="I881" s="1919"/>
      <c r="J881" s="1919"/>
      <c r="K881" s="1920"/>
      <c r="L881" s="1920"/>
      <c r="M881" s="1920"/>
      <c r="N881" s="1920"/>
      <c r="O881" s="1919"/>
      <c r="P881" s="1919"/>
      <c r="Q881" s="1919"/>
      <c r="R881" s="1919"/>
      <c r="S881" s="1919"/>
      <c r="T881" s="1919"/>
      <c r="U881" s="1919"/>
      <c r="V881" s="1919"/>
      <c r="W881" s="1919"/>
      <c r="X881" s="1919"/>
      <c r="Y881" s="1919"/>
      <c r="Z881" s="1919"/>
    </row>
    <row r="882">
      <c r="A882" s="1919"/>
      <c r="B882" s="1919"/>
      <c r="C882" s="1920"/>
      <c r="D882" s="1920"/>
      <c r="E882" s="1919"/>
      <c r="F882" s="1919"/>
      <c r="G882" s="1920"/>
      <c r="H882" s="1920"/>
      <c r="I882" s="1919"/>
      <c r="J882" s="1919"/>
      <c r="K882" s="1920"/>
      <c r="L882" s="1920"/>
      <c r="M882" s="1920"/>
      <c r="N882" s="1920"/>
      <c r="O882" s="1919"/>
      <c r="P882" s="1919"/>
      <c r="Q882" s="1919"/>
      <c r="R882" s="1919"/>
      <c r="S882" s="1919"/>
      <c r="T882" s="1919"/>
      <c r="U882" s="1919"/>
      <c r="V882" s="1919"/>
      <c r="W882" s="1919"/>
      <c r="X882" s="1919"/>
      <c r="Y882" s="1919"/>
      <c r="Z882" s="1919"/>
    </row>
    <row r="883">
      <c r="A883" s="1919"/>
      <c r="B883" s="1919"/>
      <c r="C883" s="1920"/>
      <c r="D883" s="1920"/>
      <c r="E883" s="1919"/>
      <c r="F883" s="1919"/>
      <c r="G883" s="1920"/>
      <c r="H883" s="1920"/>
      <c r="I883" s="1919"/>
      <c r="J883" s="1919"/>
      <c r="K883" s="1920"/>
      <c r="L883" s="1920"/>
      <c r="M883" s="1920"/>
      <c r="N883" s="1920"/>
      <c r="O883" s="1919"/>
      <c r="P883" s="1919"/>
      <c r="Q883" s="1919"/>
      <c r="R883" s="1919"/>
      <c r="S883" s="1919"/>
      <c r="T883" s="1919"/>
      <c r="U883" s="1919"/>
      <c r="V883" s="1919"/>
      <c r="W883" s="1919"/>
      <c r="X883" s="1919"/>
      <c r="Y883" s="1919"/>
      <c r="Z883" s="1919"/>
    </row>
    <row r="884">
      <c r="A884" s="1919"/>
      <c r="B884" s="1919"/>
      <c r="C884" s="1920"/>
      <c r="D884" s="1920"/>
      <c r="E884" s="1919"/>
      <c r="F884" s="1919"/>
      <c r="G884" s="1920"/>
      <c r="H884" s="1920"/>
      <c r="I884" s="1919"/>
      <c r="J884" s="1919"/>
      <c r="K884" s="1920"/>
      <c r="L884" s="1920"/>
      <c r="M884" s="1920"/>
      <c r="N884" s="1920"/>
      <c r="O884" s="1919"/>
      <c r="P884" s="1919"/>
      <c r="Q884" s="1919"/>
      <c r="R884" s="1919"/>
      <c r="S884" s="1919"/>
      <c r="T884" s="1919"/>
      <c r="U884" s="1919"/>
      <c r="V884" s="1919"/>
      <c r="W884" s="1919"/>
      <c r="X884" s="1919"/>
      <c r="Y884" s="1919"/>
      <c r="Z884" s="1919"/>
    </row>
    <row r="885">
      <c r="A885" s="1919"/>
      <c r="B885" s="1919"/>
      <c r="C885" s="1920"/>
      <c r="D885" s="1920"/>
      <c r="E885" s="1919"/>
      <c r="F885" s="1919"/>
      <c r="G885" s="1920"/>
      <c r="H885" s="1920"/>
      <c r="I885" s="1919"/>
      <c r="J885" s="1919"/>
      <c r="K885" s="1920"/>
      <c r="L885" s="1920"/>
      <c r="M885" s="1920"/>
      <c r="N885" s="1920"/>
      <c r="O885" s="1919"/>
      <c r="P885" s="1919"/>
      <c r="Q885" s="1919"/>
      <c r="R885" s="1919"/>
      <c r="S885" s="1919"/>
      <c r="T885" s="1919"/>
      <c r="U885" s="1919"/>
      <c r="V885" s="1919"/>
      <c r="W885" s="1919"/>
      <c r="X885" s="1919"/>
      <c r="Y885" s="1919"/>
      <c r="Z885" s="1919"/>
    </row>
    <row r="886">
      <c r="A886" s="1919"/>
      <c r="B886" s="1919"/>
      <c r="C886" s="1920"/>
      <c r="D886" s="1920"/>
      <c r="E886" s="1919"/>
      <c r="F886" s="1919"/>
      <c r="G886" s="1920"/>
      <c r="H886" s="1920"/>
      <c r="I886" s="1919"/>
      <c r="J886" s="1919"/>
      <c r="K886" s="1920"/>
      <c r="L886" s="1920"/>
      <c r="M886" s="1920"/>
      <c r="N886" s="1920"/>
      <c r="O886" s="1919"/>
      <c r="P886" s="1919"/>
      <c r="Q886" s="1919"/>
      <c r="R886" s="1919"/>
      <c r="S886" s="1919"/>
      <c r="T886" s="1919"/>
      <c r="U886" s="1919"/>
      <c r="V886" s="1919"/>
      <c r="W886" s="1919"/>
      <c r="X886" s="1919"/>
      <c r="Y886" s="1919"/>
      <c r="Z886" s="1919"/>
    </row>
    <row r="887">
      <c r="A887" s="1919"/>
      <c r="B887" s="1919"/>
      <c r="C887" s="1920"/>
      <c r="D887" s="1920"/>
      <c r="E887" s="1919"/>
      <c r="F887" s="1919"/>
      <c r="G887" s="1920"/>
      <c r="H887" s="1920"/>
      <c r="I887" s="1919"/>
      <c r="J887" s="1919"/>
      <c r="K887" s="1920"/>
      <c r="L887" s="1920"/>
      <c r="M887" s="1920"/>
      <c r="N887" s="1920"/>
      <c r="O887" s="1919"/>
      <c r="P887" s="1919"/>
      <c r="Q887" s="1919"/>
      <c r="R887" s="1919"/>
      <c r="S887" s="1919"/>
      <c r="T887" s="1919"/>
      <c r="U887" s="1919"/>
      <c r="V887" s="1919"/>
      <c r="W887" s="1919"/>
      <c r="X887" s="1919"/>
      <c r="Y887" s="1919"/>
      <c r="Z887" s="1919"/>
    </row>
    <row r="888">
      <c r="A888" s="1919"/>
      <c r="B888" s="1919"/>
      <c r="C888" s="1920"/>
      <c r="D888" s="1920"/>
      <c r="E888" s="1919"/>
      <c r="F888" s="1919"/>
      <c r="G888" s="1920"/>
      <c r="H888" s="1920"/>
      <c r="I888" s="1919"/>
      <c r="J888" s="1919"/>
      <c r="K888" s="1920"/>
      <c r="L888" s="1920"/>
      <c r="M888" s="1920"/>
      <c r="N888" s="1920"/>
      <c r="O888" s="1919"/>
      <c r="P888" s="1919"/>
      <c r="Q888" s="1919"/>
      <c r="R888" s="1919"/>
      <c r="S888" s="1919"/>
      <c r="T888" s="1919"/>
      <c r="U888" s="1919"/>
      <c r="V888" s="1919"/>
      <c r="W888" s="1919"/>
      <c r="X888" s="1919"/>
      <c r="Y888" s="1919"/>
      <c r="Z888" s="1919"/>
    </row>
    <row r="889">
      <c r="A889" s="1919"/>
      <c r="B889" s="1919"/>
      <c r="C889" s="1920"/>
      <c r="D889" s="1920"/>
      <c r="E889" s="1919"/>
      <c r="F889" s="1919"/>
      <c r="G889" s="1920"/>
      <c r="H889" s="1920"/>
      <c r="I889" s="1919"/>
      <c r="J889" s="1919"/>
      <c r="K889" s="1920"/>
      <c r="L889" s="1920"/>
      <c r="M889" s="1920"/>
      <c r="N889" s="1920"/>
      <c r="O889" s="1919"/>
      <c r="P889" s="1919"/>
      <c r="Q889" s="1919"/>
      <c r="R889" s="1919"/>
      <c r="S889" s="1919"/>
      <c r="T889" s="1919"/>
      <c r="U889" s="1919"/>
      <c r="V889" s="1919"/>
      <c r="W889" s="1919"/>
      <c r="X889" s="1919"/>
      <c r="Y889" s="1919"/>
      <c r="Z889" s="1919"/>
    </row>
    <row r="890">
      <c r="A890" s="1919"/>
      <c r="B890" s="1919"/>
      <c r="C890" s="1920"/>
      <c r="D890" s="1920"/>
      <c r="E890" s="1919"/>
      <c r="F890" s="1919"/>
      <c r="G890" s="1920"/>
      <c r="H890" s="1920"/>
      <c r="I890" s="1919"/>
      <c r="J890" s="1919"/>
      <c r="K890" s="1920"/>
      <c r="L890" s="1920"/>
      <c r="M890" s="1920"/>
      <c r="N890" s="1920"/>
      <c r="O890" s="1919"/>
      <c r="P890" s="1919"/>
      <c r="Q890" s="1919"/>
      <c r="R890" s="1919"/>
      <c r="S890" s="1919"/>
      <c r="T890" s="1919"/>
      <c r="U890" s="1919"/>
      <c r="V890" s="1919"/>
      <c r="W890" s="1919"/>
      <c r="X890" s="1919"/>
      <c r="Y890" s="1919"/>
      <c r="Z890" s="1919"/>
    </row>
    <row r="891">
      <c r="A891" s="1919"/>
      <c r="B891" s="1919"/>
      <c r="C891" s="1920"/>
      <c r="D891" s="1920"/>
      <c r="E891" s="1919"/>
      <c r="F891" s="1919"/>
      <c r="G891" s="1920"/>
      <c r="H891" s="1920"/>
      <c r="I891" s="1919"/>
      <c r="J891" s="1919"/>
      <c r="K891" s="1920"/>
      <c r="L891" s="1920"/>
      <c r="M891" s="1920"/>
      <c r="N891" s="1920"/>
      <c r="O891" s="1919"/>
      <c r="P891" s="1919"/>
      <c r="Q891" s="1919"/>
      <c r="R891" s="1919"/>
      <c r="S891" s="1919"/>
      <c r="T891" s="1919"/>
      <c r="U891" s="1919"/>
      <c r="V891" s="1919"/>
      <c r="W891" s="1919"/>
      <c r="X891" s="1919"/>
      <c r="Y891" s="1919"/>
      <c r="Z891" s="1919"/>
    </row>
    <row r="892">
      <c r="A892" s="1919"/>
      <c r="B892" s="1919"/>
      <c r="C892" s="1920"/>
      <c r="D892" s="1920"/>
      <c r="E892" s="1919"/>
      <c r="F892" s="1919"/>
      <c r="G892" s="1920"/>
      <c r="H892" s="1920"/>
      <c r="I892" s="1919"/>
      <c r="J892" s="1919"/>
      <c r="K892" s="1920"/>
      <c r="L892" s="1920"/>
      <c r="M892" s="1920"/>
      <c r="N892" s="1920"/>
      <c r="O892" s="1919"/>
      <c r="P892" s="1919"/>
      <c r="Q892" s="1919"/>
      <c r="R892" s="1919"/>
      <c r="S892" s="1919"/>
      <c r="T892" s="1919"/>
      <c r="U892" s="1919"/>
      <c r="V892" s="1919"/>
      <c r="W892" s="1919"/>
      <c r="X892" s="1919"/>
      <c r="Y892" s="1919"/>
      <c r="Z892" s="1919"/>
    </row>
    <row r="893">
      <c r="A893" s="1919"/>
      <c r="B893" s="1919"/>
      <c r="C893" s="1920"/>
      <c r="D893" s="1920"/>
      <c r="E893" s="1919"/>
      <c r="F893" s="1919"/>
      <c r="G893" s="1920"/>
      <c r="H893" s="1920"/>
      <c r="I893" s="1919"/>
      <c r="J893" s="1919"/>
      <c r="K893" s="1920"/>
      <c r="L893" s="1920"/>
      <c r="M893" s="1920"/>
      <c r="N893" s="1920"/>
      <c r="O893" s="1919"/>
      <c r="P893" s="1919"/>
      <c r="Q893" s="1919"/>
      <c r="R893" s="1919"/>
      <c r="S893" s="1919"/>
      <c r="T893" s="1919"/>
      <c r="U893" s="1919"/>
      <c r="V893" s="1919"/>
      <c r="W893" s="1919"/>
      <c r="X893" s="1919"/>
      <c r="Y893" s="1919"/>
      <c r="Z893" s="1919"/>
    </row>
    <row r="894">
      <c r="A894" s="1919"/>
      <c r="B894" s="1919"/>
      <c r="C894" s="1920"/>
      <c r="D894" s="1920"/>
      <c r="E894" s="1919"/>
      <c r="F894" s="1919"/>
      <c r="G894" s="1920"/>
      <c r="H894" s="1920"/>
      <c r="I894" s="1919"/>
      <c r="J894" s="1919"/>
      <c r="K894" s="1920"/>
      <c r="L894" s="1920"/>
      <c r="M894" s="1920"/>
      <c r="N894" s="1920"/>
      <c r="O894" s="1919"/>
      <c r="P894" s="1919"/>
      <c r="Q894" s="1919"/>
      <c r="R894" s="1919"/>
      <c r="S894" s="1919"/>
      <c r="T894" s="1919"/>
      <c r="U894" s="1919"/>
      <c r="V894" s="1919"/>
      <c r="W894" s="1919"/>
      <c r="X894" s="1919"/>
      <c r="Y894" s="1919"/>
      <c r="Z894" s="1919"/>
    </row>
    <row r="895">
      <c r="A895" s="1919"/>
      <c r="B895" s="1919"/>
      <c r="C895" s="1920"/>
      <c r="D895" s="1920"/>
      <c r="E895" s="1919"/>
      <c r="F895" s="1919"/>
      <c r="G895" s="1920"/>
      <c r="H895" s="1920"/>
      <c r="I895" s="1919"/>
      <c r="J895" s="1919"/>
      <c r="K895" s="1920"/>
      <c r="L895" s="1920"/>
      <c r="M895" s="1920"/>
      <c r="N895" s="1920"/>
      <c r="O895" s="1919"/>
      <c r="P895" s="1919"/>
      <c r="Q895" s="1919"/>
      <c r="R895" s="1919"/>
      <c r="S895" s="1919"/>
      <c r="T895" s="1919"/>
      <c r="U895" s="1919"/>
      <c r="V895" s="1919"/>
      <c r="W895" s="1919"/>
      <c r="X895" s="1919"/>
      <c r="Y895" s="1919"/>
      <c r="Z895" s="1919"/>
    </row>
    <row r="896">
      <c r="A896" s="1919"/>
      <c r="B896" s="1919"/>
      <c r="C896" s="1920"/>
      <c r="D896" s="1920"/>
      <c r="E896" s="1919"/>
      <c r="F896" s="1919"/>
      <c r="G896" s="1920"/>
      <c r="H896" s="1920"/>
      <c r="I896" s="1919"/>
      <c r="J896" s="1919"/>
      <c r="K896" s="1920"/>
      <c r="L896" s="1920"/>
      <c r="M896" s="1920"/>
      <c r="N896" s="1920"/>
      <c r="O896" s="1919"/>
      <c r="P896" s="1919"/>
      <c r="Q896" s="1919"/>
      <c r="R896" s="1919"/>
      <c r="S896" s="1919"/>
      <c r="T896" s="1919"/>
      <c r="U896" s="1919"/>
      <c r="V896" s="1919"/>
      <c r="W896" s="1919"/>
      <c r="X896" s="1919"/>
      <c r="Y896" s="1919"/>
      <c r="Z896" s="1919"/>
    </row>
    <row r="897">
      <c r="A897" s="1919"/>
      <c r="B897" s="1919"/>
      <c r="C897" s="1920"/>
      <c r="D897" s="1920"/>
      <c r="E897" s="1919"/>
      <c r="F897" s="1919"/>
      <c r="G897" s="1920"/>
      <c r="H897" s="1920"/>
      <c r="I897" s="1919"/>
      <c r="J897" s="1919"/>
      <c r="K897" s="1920"/>
      <c r="L897" s="1920"/>
      <c r="M897" s="1920"/>
      <c r="N897" s="1920"/>
      <c r="O897" s="1919"/>
      <c r="P897" s="1919"/>
      <c r="Q897" s="1919"/>
      <c r="R897" s="1919"/>
      <c r="S897" s="1919"/>
      <c r="T897" s="1919"/>
      <c r="U897" s="1919"/>
      <c r="V897" s="1919"/>
      <c r="W897" s="1919"/>
      <c r="X897" s="1919"/>
      <c r="Y897" s="1919"/>
      <c r="Z897" s="1919"/>
    </row>
    <row r="898">
      <c r="A898" s="1919"/>
      <c r="B898" s="1919"/>
      <c r="C898" s="1920"/>
      <c r="D898" s="1920"/>
      <c r="E898" s="1919"/>
      <c r="F898" s="1919"/>
      <c r="G898" s="1920"/>
      <c r="H898" s="1920"/>
      <c r="I898" s="1919"/>
      <c r="J898" s="1919"/>
      <c r="K898" s="1920"/>
      <c r="L898" s="1920"/>
      <c r="M898" s="1920"/>
      <c r="N898" s="1920"/>
      <c r="O898" s="1919"/>
      <c r="P898" s="1919"/>
      <c r="Q898" s="1919"/>
      <c r="R898" s="1919"/>
      <c r="S898" s="1919"/>
      <c r="T898" s="1919"/>
      <c r="U898" s="1919"/>
      <c r="V898" s="1919"/>
      <c r="W898" s="1919"/>
      <c r="X898" s="1919"/>
      <c r="Y898" s="1919"/>
      <c r="Z898" s="1919"/>
    </row>
    <row r="899">
      <c r="A899" s="1919"/>
      <c r="B899" s="1919"/>
      <c r="C899" s="1920"/>
      <c r="D899" s="1920"/>
      <c r="E899" s="1919"/>
      <c r="F899" s="1919"/>
      <c r="G899" s="1920"/>
      <c r="H899" s="1920"/>
      <c r="I899" s="1919"/>
      <c r="J899" s="1919"/>
      <c r="K899" s="1920"/>
      <c r="L899" s="1920"/>
      <c r="M899" s="1920"/>
      <c r="N899" s="1920"/>
      <c r="O899" s="1919"/>
      <c r="P899" s="1919"/>
      <c r="Q899" s="1919"/>
      <c r="R899" s="1919"/>
      <c r="S899" s="1919"/>
      <c r="T899" s="1919"/>
      <c r="U899" s="1919"/>
      <c r="V899" s="1919"/>
      <c r="W899" s="1919"/>
      <c r="X899" s="1919"/>
      <c r="Y899" s="1919"/>
      <c r="Z899" s="1919"/>
    </row>
    <row r="900">
      <c r="A900" s="1919"/>
      <c r="B900" s="1919"/>
      <c r="C900" s="1920"/>
      <c r="D900" s="1920"/>
      <c r="E900" s="1919"/>
      <c r="F900" s="1919"/>
      <c r="G900" s="1920"/>
      <c r="H900" s="1920"/>
      <c r="I900" s="1919"/>
      <c r="J900" s="1919"/>
      <c r="K900" s="1920"/>
      <c r="L900" s="1920"/>
      <c r="M900" s="1920"/>
      <c r="N900" s="1920"/>
      <c r="O900" s="1919"/>
      <c r="P900" s="1919"/>
      <c r="Q900" s="1919"/>
      <c r="R900" s="1919"/>
      <c r="S900" s="1919"/>
      <c r="T900" s="1919"/>
      <c r="U900" s="1919"/>
      <c r="V900" s="1919"/>
      <c r="W900" s="1919"/>
      <c r="X900" s="1919"/>
      <c r="Y900" s="1919"/>
      <c r="Z900" s="1919"/>
    </row>
    <row r="901">
      <c r="A901" s="1919"/>
      <c r="B901" s="1919"/>
      <c r="C901" s="1920"/>
      <c r="D901" s="1920"/>
      <c r="E901" s="1919"/>
      <c r="F901" s="1919"/>
      <c r="G901" s="1920"/>
      <c r="H901" s="1920"/>
      <c r="I901" s="1919"/>
      <c r="J901" s="1919"/>
      <c r="K901" s="1920"/>
      <c r="L901" s="1920"/>
      <c r="M901" s="1920"/>
      <c r="N901" s="1920"/>
      <c r="O901" s="1919"/>
      <c r="P901" s="1919"/>
      <c r="Q901" s="1919"/>
      <c r="R901" s="1919"/>
      <c r="S901" s="1919"/>
      <c r="T901" s="1919"/>
      <c r="U901" s="1919"/>
      <c r="V901" s="1919"/>
      <c r="W901" s="1919"/>
      <c r="X901" s="1919"/>
      <c r="Y901" s="1919"/>
      <c r="Z901" s="1919"/>
    </row>
    <row r="902">
      <c r="A902" s="1919"/>
      <c r="B902" s="1919"/>
      <c r="C902" s="1920"/>
      <c r="D902" s="1920"/>
      <c r="E902" s="1919"/>
      <c r="F902" s="1919"/>
      <c r="G902" s="1920"/>
      <c r="H902" s="1920"/>
      <c r="I902" s="1919"/>
      <c r="J902" s="1919"/>
      <c r="K902" s="1920"/>
      <c r="L902" s="1920"/>
      <c r="M902" s="1920"/>
      <c r="N902" s="1920"/>
      <c r="O902" s="1919"/>
      <c r="P902" s="1919"/>
      <c r="Q902" s="1919"/>
      <c r="R902" s="1919"/>
      <c r="S902" s="1919"/>
      <c r="T902" s="1919"/>
      <c r="U902" s="1919"/>
      <c r="V902" s="1919"/>
      <c r="W902" s="1919"/>
      <c r="X902" s="1919"/>
      <c r="Y902" s="1919"/>
      <c r="Z902" s="1919"/>
    </row>
    <row r="903">
      <c r="A903" s="1919"/>
      <c r="B903" s="1919"/>
      <c r="C903" s="1920"/>
      <c r="D903" s="1920"/>
      <c r="E903" s="1919"/>
      <c r="F903" s="1919"/>
      <c r="G903" s="1920"/>
      <c r="H903" s="1920"/>
      <c r="I903" s="1919"/>
      <c r="J903" s="1919"/>
      <c r="K903" s="1920"/>
      <c r="L903" s="1920"/>
      <c r="M903" s="1920"/>
      <c r="N903" s="1920"/>
      <c r="O903" s="1919"/>
      <c r="P903" s="1919"/>
      <c r="Q903" s="1919"/>
      <c r="R903" s="1919"/>
      <c r="S903" s="1919"/>
      <c r="T903" s="1919"/>
      <c r="U903" s="1919"/>
      <c r="V903" s="1919"/>
      <c r="W903" s="1919"/>
      <c r="X903" s="1919"/>
      <c r="Y903" s="1919"/>
      <c r="Z903" s="1919"/>
    </row>
    <row r="904">
      <c r="A904" s="1919"/>
      <c r="B904" s="1919"/>
      <c r="C904" s="1920"/>
      <c r="D904" s="1920"/>
      <c r="E904" s="1919"/>
      <c r="F904" s="1919"/>
      <c r="G904" s="1920"/>
      <c r="H904" s="1920"/>
      <c r="I904" s="1919"/>
      <c r="J904" s="1919"/>
      <c r="K904" s="1920"/>
      <c r="L904" s="1920"/>
      <c r="M904" s="1920"/>
      <c r="N904" s="1920"/>
      <c r="O904" s="1919"/>
      <c r="P904" s="1919"/>
      <c r="Q904" s="1919"/>
      <c r="R904" s="1919"/>
      <c r="S904" s="1919"/>
      <c r="T904" s="1919"/>
      <c r="U904" s="1919"/>
      <c r="V904" s="1919"/>
      <c r="W904" s="1919"/>
      <c r="X904" s="1919"/>
      <c r="Y904" s="1919"/>
      <c r="Z904" s="1919"/>
    </row>
    <row r="905">
      <c r="A905" s="1919"/>
      <c r="B905" s="1919"/>
      <c r="C905" s="1920"/>
      <c r="D905" s="1920"/>
      <c r="E905" s="1919"/>
      <c r="F905" s="1919"/>
      <c r="G905" s="1920"/>
      <c r="H905" s="1920"/>
      <c r="I905" s="1919"/>
      <c r="J905" s="1919"/>
      <c r="K905" s="1920"/>
      <c r="L905" s="1920"/>
      <c r="M905" s="1920"/>
      <c r="N905" s="1920"/>
      <c r="O905" s="1919"/>
      <c r="P905" s="1919"/>
      <c r="Q905" s="1919"/>
      <c r="R905" s="1919"/>
      <c r="S905" s="1919"/>
      <c r="T905" s="1919"/>
      <c r="U905" s="1919"/>
      <c r="V905" s="1919"/>
      <c r="W905" s="1919"/>
      <c r="X905" s="1919"/>
      <c r="Y905" s="1919"/>
      <c r="Z905" s="1919"/>
    </row>
    <row r="906">
      <c r="A906" s="1919"/>
      <c r="B906" s="1919"/>
      <c r="C906" s="1920"/>
      <c r="D906" s="1920"/>
      <c r="E906" s="1919"/>
      <c r="F906" s="1919"/>
      <c r="G906" s="1920"/>
      <c r="H906" s="1920"/>
      <c r="I906" s="1919"/>
      <c r="J906" s="1919"/>
      <c r="K906" s="1920"/>
      <c r="L906" s="1920"/>
      <c r="M906" s="1920"/>
      <c r="N906" s="1920"/>
      <c r="O906" s="1919"/>
      <c r="P906" s="1919"/>
      <c r="Q906" s="1919"/>
      <c r="R906" s="1919"/>
      <c r="S906" s="1919"/>
      <c r="T906" s="1919"/>
      <c r="U906" s="1919"/>
      <c r="V906" s="1919"/>
      <c r="W906" s="1919"/>
      <c r="X906" s="1919"/>
      <c r="Y906" s="1919"/>
      <c r="Z906" s="1919"/>
    </row>
    <row r="907">
      <c r="A907" s="1919"/>
      <c r="B907" s="1919"/>
      <c r="C907" s="1920"/>
      <c r="D907" s="1920"/>
      <c r="E907" s="1919"/>
      <c r="F907" s="1919"/>
      <c r="G907" s="1920"/>
      <c r="H907" s="1920"/>
      <c r="I907" s="1919"/>
      <c r="J907" s="1919"/>
      <c r="K907" s="1920"/>
      <c r="L907" s="1920"/>
      <c r="M907" s="1920"/>
      <c r="N907" s="1920"/>
      <c r="O907" s="1919"/>
      <c r="P907" s="1919"/>
      <c r="Q907" s="1919"/>
      <c r="R907" s="1919"/>
      <c r="S907" s="1919"/>
      <c r="T907" s="1919"/>
      <c r="U907" s="1919"/>
      <c r="V907" s="1919"/>
      <c r="W907" s="1919"/>
      <c r="X907" s="1919"/>
      <c r="Y907" s="1919"/>
      <c r="Z907" s="1919"/>
    </row>
    <row r="908">
      <c r="A908" s="1919"/>
      <c r="B908" s="1919"/>
      <c r="C908" s="1920"/>
      <c r="D908" s="1920"/>
      <c r="E908" s="1919"/>
      <c r="F908" s="1919"/>
      <c r="G908" s="1920"/>
      <c r="H908" s="1920"/>
      <c r="I908" s="1919"/>
      <c r="J908" s="1919"/>
      <c r="K908" s="1920"/>
      <c r="L908" s="1920"/>
      <c r="M908" s="1920"/>
      <c r="N908" s="1920"/>
      <c r="O908" s="1919"/>
      <c r="P908" s="1919"/>
      <c r="Q908" s="1919"/>
      <c r="R908" s="1919"/>
      <c r="S908" s="1919"/>
      <c r="T908" s="1919"/>
      <c r="U908" s="1919"/>
      <c r="V908" s="1919"/>
      <c r="W908" s="1919"/>
      <c r="X908" s="1919"/>
      <c r="Y908" s="1919"/>
      <c r="Z908" s="1919"/>
    </row>
    <row r="909">
      <c r="A909" s="1919"/>
      <c r="B909" s="1919"/>
      <c r="C909" s="1920"/>
      <c r="D909" s="1920"/>
      <c r="E909" s="1919"/>
      <c r="F909" s="1919"/>
      <c r="G909" s="1920"/>
      <c r="H909" s="1920"/>
      <c r="I909" s="1919"/>
      <c r="J909" s="1919"/>
      <c r="K909" s="1920"/>
      <c r="L909" s="1920"/>
      <c r="M909" s="1920"/>
      <c r="N909" s="1920"/>
      <c r="O909" s="1919"/>
      <c r="P909" s="1919"/>
      <c r="Q909" s="1919"/>
      <c r="R909" s="1919"/>
      <c r="S909" s="1919"/>
      <c r="T909" s="1919"/>
      <c r="U909" s="1919"/>
      <c r="V909" s="1919"/>
      <c r="W909" s="1919"/>
      <c r="X909" s="1919"/>
      <c r="Y909" s="1919"/>
      <c r="Z909" s="1919"/>
    </row>
    <row r="910">
      <c r="A910" s="1919"/>
      <c r="B910" s="1919"/>
      <c r="C910" s="1920"/>
      <c r="D910" s="1920"/>
      <c r="E910" s="1919"/>
      <c r="F910" s="1919"/>
      <c r="G910" s="1920"/>
      <c r="H910" s="1920"/>
      <c r="I910" s="1919"/>
      <c r="J910" s="1919"/>
      <c r="K910" s="1920"/>
      <c r="L910" s="1920"/>
      <c r="M910" s="1920"/>
      <c r="N910" s="1920"/>
      <c r="O910" s="1919"/>
      <c r="P910" s="1919"/>
      <c r="Q910" s="1919"/>
      <c r="R910" s="1919"/>
      <c r="S910" s="1919"/>
      <c r="T910" s="1919"/>
      <c r="U910" s="1919"/>
      <c r="V910" s="1919"/>
      <c r="W910" s="1919"/>
      <c r="X910" s="1919"/>
      <c r="Y910" s="1919"/>
      <c r="Z910" s="1919"/>
    </row>
    <row r="911">
      <c r="A911" s="1919"/>
      <c r="B911" s="1919"/>
      <c r="C911" s="1920"/>
      <c r="D911" s="1920"/>
      <c r="E911" s="1919"/>
      <c r="F911" s="1919"/>
      <c r="G911" s="1920"/>
      <c r="H911" s="1920"/>
      <c r="I911" s="1919"/>
      <c r="J911" s="1919"/>
      <c r="K911" s="1920"/>
      <c r="L911" s="1920"/>
      <c r="M911" s="1920"/>
      <c r="N911" s="1920"/>
      <c r="O911" s="1919"/>
      <c r="P911" s="1919"/>
      <c r="Q911" s="1919"/>
      <c r="R911" s="1919"/>
      <c r="S911" s="1919"/>
      <c r="T911" s="1919"/>
      <c r="U911" s="1919"/>
      <c r="V911" s="1919"/>
      <c r="W911" s="1919"/>
      <c r="X911" s="1919"/>
      <c r="Y911" s="1919"/>
      <c r="Z911" s="1919"/>
    </row>
    <row r="912">
      <c r="A912" s="1919"/>
      <c r="B912" s="1919"/>
      <c r="C912" s="1920"/>
      <c r="D912" s="1920"/>
      <c r="E912" s="1919"/>
      <c r="F912" s="1919"/>
      <c r="G912" s="1920"/>
      <c r="H912" s="1920"/>
      <c r="I912" s="1919"/>
      <c r="J912" s="1919"/>
      <c r="K912" s="1920"/>
      <c r="L912" s="1920"/>
      <c r="M912" s="1920"/>
      <c r="N912" s="1920"/>
      <c r="O912" s="1919"/>
      <c r="P912" s="1919"/>
      <c r="Q912" s="1919"/>
      <c r="R912" s="1919"/>
      <c r="S912" s="1919"/>
      <c r="T912" s="1919"/>
      <c r="U912" s="1919"/>
      <c r="V912" s="1919"/>
      <c r="W912" s="1919"/>
      <c r="X912" s="1919"/>
      <c r="Y912" s="1919"/>
      <c r="Z912" s="1919"/>
    </row>
    <row r="913">
      <c r="A913" s="1919"/>
      <c r="B913" s="1919"/>
      <c r="C913" s="1920"/>
      <c r="D913" s="1920"/>
      <c r="E913" s="1919"/>
      <c r="F913" s="1919"/>
      <c r="G913" s="1920"/>
      <c r="H913" s="1920"/>
      <c r="I913" s="1919"/>
      <c r="J913" s="1919"/>
      <c r="K913" s="1920"/>
      <c r="L913" s="1920"/>
      <c r="M913" s="1920"/>
      <c r="N913" s="1920"/>
      <c r="O913" s="1919"/>
      <c r="P913" s="1919"/>
      <c r="Q913" s="1919"/>
      <c r="R913" s="1919"/>
      <c r="S913" s="1919"/>
      <c r="T913" s="1919"/>
      <c r="U913" s="1919"/>
      <c r="V913" s="1919"/>
      <c r="W913" s="1919"/>
      <c r="X913" s="1919"/>
      <c r="Y913" s="1919"/>
      <c r="Z913" s="1919"/>
    </row>
    <row r="914">
      <c r="A914" s="1919"/>
      <c r="B914" s="1919"/>
      <c r="C914" s="1920"/>
      <c r="D914" s="1920"/>
      <c r="E914" s="1919"/>
      <c r="F914" s="1919"/>
      <c r="G914" s="1920"/>
      <c r="H914" s="1920"/>
      <c r="I914" s="1919"/>
      <c r="J914" s="1919"/>
      <c r="K914" s="1920"/>
      <c r="L914" s="1920"/>
      <c r="M914" s="1920"/>
      <c r="N914" s="1920"/>
      <c r="O914" s="1919"/>
      <c r="P914" s="1919"/>
      <c r="Q914" s="1919"/>
      <c r="R914" s="1919"/>
      <c r="S914" s="1919"/>
      <c r="T914" s="1919"/>
      <c r="U914" s="1919"/>
      <c r="V914" s="1919"/>
      <c r="W914" s="1919"/>
      <c r="X914" s="1919"/>
      <c r="Y914" s="1919"/>
      <c r="Z914" s="1919"/>
    </row>
    <row r="915">
      <c r="A915" s="1919"/>
      <c r="B915" s="1919"/>
      <c r="C915" s="1920"/>
      <c r="D915" s="1920"/>
      <c r="E915" s="1919"/>
      <c r="F915" s="1919"/>
      <c r="G915" s="1920"/>
      <c r="H915" s="1920"/>
      <c r="I915" s="1919"/>
      <c r="J915" s="1919"/>
      <c r="K915" s="1920"/>
      <c r="L915" s="1920"/>
      <c r="M915" s="1920"/>
      <c r="N915" s="1920"/>
      <c r="O915" s="1919"/>
      <c r="P915" s="1919"/>
      <c r="Q915" s="1919"/>
      <c r="R915" s="1919"/>
      <c r="S915" s="1919"/>
      <c r="T915" s="1919"/>
      <c r="U915" s="1919"/>
      <c r="V915" s="1919"/>
      <c r="W915" s="1919"/>
      <c r="X915" s="1919"/>
      <c r="Y915" s="1919"/>
      <c r="Z915" s="1919"/>
    </row>
    <row r="916">
      <c r="A916" s="1919"/>
      <c r="B916" s="1919"/>
      <c r="C916" s="1920"/>
      <c r="D916" s="1920"/>
      <c r="E916" s="1919"/>
      <c r="F916" s="1919"/>
      <c r="G916" s="1920"/>
      <c r="H916" s="1920"/>
      <c r="I916" s="1919"/>
      <c r="J916" s="1919"/>
      <c r="K916" s="1920"/>
      <c r="L916" s="1920"/>
      <c r="M916" s="1920"/>
      <c r="N916" s="1920"/>
      <c r="O916" s="1919"/>
      <c r="P916" s="1919"/>
      <c r="Q916" s="1919"/>
      <c r="R916" s="1919"/>
      <c r="S916" s="1919"/>
      <c r="T916" s="1919"/>
      <c r="U916" s="1919"/>
      <c r="V916" s="1919"/>
      <c r="W916" s="1919"/>
      <c r="X916" s="1919"/>
      <c r="Y916" s="1919"/>
      <c r="Z916" s="1919"/>
    </row>
    <row r="917">
      <c r="A917" s="1919"/>
      <c r="B917" s="1919"/>
      <c r="C917" s="1920"/>
      <c r="D917" s="1920"/>
      <c r="E917" s="1919"/>
      <c r="F917" s="1919"/>
      <c r="G917" s="1920"/>
      <c r="H917" s="1920"/>
      <c r="I917" s="1919"/>
      <c r="J917" s="1919"/>
      <c r="K917" s="1920"/>
      <c r="L917" s="1920"/>
      <c r="M917" s="1920"/>
      <c r="N917" s="1920"/>
      <c r="O917" s="1919"/>
      <c r="P917" s="1919"/>
      <c r="Q917" s="1919"/>
      <c r="R917" s="1919"/>
      <c r="S917" s="1919"/>
      <c r="T917" s="1919"/>
      <c r="U917" s="1919"/>
      <c r="V917" s="1919"/>
      <c r="W917" s="1919"/>
      <c r="X917" s="1919"/>
      <c r="Y917" s="1919"/>
      <c r="Z917" s="1919"/>
    </row>
    <row r="918">
      <c r="A918" s="1919"/>
      <c r="B918" s="1919"/>
      <c r="C918" s="1920"/>
      <c r="D918" s="1920"/>
      <c r="E918" s="1919"/>
      <c r="F918" s="1919"/>
      <c r="G918" s="1920"/>
      <c r="H918" s="1920"/>
      <c r="I918" s="1919"/>
      <c r="J918" s="1919"/>
      <c r="K918" s="1920"/>
      <c r="L918" s="1920"/>
      <c r="M918" s="1920"/>
      <c r="N918" s="1920"/>
      <c r="O918" s="1919"/>
      <c r="P918" s="1919"/>
      <c r="Q918" s="1919"/>
      <c r="R918" s="1919"/>
      <c r="S918" s="1919"/>
      <c r="T918" s="1919"/>
      <c r="U918" s="1919"/>
      <c r="V918" s="1919"/>
      <c r="W918" s="1919"/>
      <c r="X918" s="1919"/>
      <c r="Y918" s="1919"/>
      <c r="Z918" s="1919"/>
    </row>
    <row r="919">
      <c r="A919" s="1919"/>
      <c r="B919" s="1919"/>
      <c r="C919" s="1920"/>
      <c r="D919" s="1920"/>
      <c r="E919" s="1919"/>
      <c r="F919" s="1919"/>
      <c r="G919" s="1920"/>
      <c r="H919" s="1920"/>
      <c r="I919" s="1919"/>
      <c r="J919" s="1919"/>
      <c r="K919" s="1920"/>
      <c r="L919" s="1920"/>
      <c r="M919" s="1920"/>
      <c r="N919" s="1920"/>
      <c r="O919" s="1919"/>
      <c r="P919" s="1919"/>
      <c r="Q919" s="1919"/>
      <c r="R919" s="1919"/>
      <c r="S919" s="1919"/>
      <c r="T919" s="1919"/>
      <c r="U919" s="1919"/>
      <c r="V919" s="1919"/>
      <c r="W919" s="1919"/>
      <c r="X919" s="1919"/>
      <c r="Y919" s="1919"/>
      <c r="Z919" s="1919"/>
    </row>
    <row r="920">
      <c r="A920" s="1919"/>
      <c r="B920" s="1919"/>
      <c r="C920" s="1920"/>
      <c r="D920" s="1920"/>
      <c r="E920" s="1919"/>
      <c r="F920" s="1919"/>
      <c r="G920" s="1920"/>
      <c r="H920" s="1920"/>
      <c r="I920" s="1919"/>
      <c r="J920" s="1919"/>
      <c r="K920" s="1920"/>
      <c r="L920" s="1920"/>
      <c r="M920" s="1920"/>
      <c r="N920" s="1920"/>
      <c r="O920" s="1919"/>
      <c r="P920" s="1919"/>
      <c r="Q920" s="1919"/>
      <c r="R920" s="1919"/>
      <c r="S920" s="1919"/>
      <c r="T920" s="1919"/>
      <c r="U920" s="1919"/>
      <c r="V920" s="1919"/>
      <c r="W920" s="1919"/>
      <c r="X920" s="1919"/>
      <c r="Y920" s="1919"/>
      <c r="Z920" s="1919"/>
    </row>
    <row r="921">
      <c r="A921" s="1919"/>
      <c r="B921" s="1919"/>
      <c r="C921" s="1920"/>
      <c r="D921" s="1920"/>
      <c r="E921" s="1919"/>
      <c r="F921" s="1919"/>
      <c r="G921" s="1920"/>
      <c r="H921" s="1920"/>
      <c r="I921" s="1919"/>
      <c r="J921" s="1919"/>
      <c r="K921" s="1920"/>
      <c r="L921" s="1920"/>
      <c r="M921" s="1920"/>
      <c r="N921" s="1920"/>
      <c r="O921" s="1919"/>
      <c r="P921" s="1919"/>
      <c r="Q921" s="1919"/>
      <c r="R921" s="1919"/>
      <c r="S921" s="1919"/>
      <c r="T921" s="1919"/>
      <c r="U921" s="1919"/>
      <c r="V921" s="1919"/>
      <c r="W921" s="1919"/>
      <c r="X921" s="1919"/>
      <c r="Y921" s="1919"/>
      <c r="Z921" s="1919"/>
    </row>
    <row r="922">
      <c r="A922" s="1919"/>
      <c r="B922" s="1919"/>
      <c r="C922" s="1920"/>
      <c r="D922" s="1920"/>
      <c r="E922" s="1919"/>
      <c r="F922" s="1919"/>
      <c r="G922" s="1920"/>
      <c r="H922" s="1920"/>
      <c r="I922" s="1919"/>
      <c r="J922" s="1919"/>
      <c r="K922" s="1920"/>
      <c r="L922" s="1920"/>
      <c r="M922" s="1920"/>
      <c r="N922" s="1920"/>
      <c r="O922" s="1919"/>
      <c r="P922" s="1919"/>
      <c r="Q922" s="1919"/>
      <c r="R922" s="1919"/>
      <c r="S922" s="1919"/>
      <c r="T922" s="1919"/>
      <c r="U922" s="1919"/>
      <c r="V922" s="1919"/>
      <c r="W922" s="1919"/>
      <c r="X922" s="1919"/>
      <c r="Y922" s="1919"/>
      <c r="Z922" s="1919"/>
    </row>
    <row r="923">
      <c r="A923" s="1919"/>
      <c r="B923" s="1919"/>
      <c r="C923" s="1920"/>
      <c r="D923" s="1920"/>
      <c r="E923" s="1919"/>
      <c r="F923" s="1919"/>
      <c r="G923" s="1920"/>
      <c r="H923" s="1920"/>
      <c r="I923" s="1919"/>
      <c r="J923" s="1919"/>
      <c r="K923" s="1920"/>
      <c r="L923" s="1920"/>
      <c r="M923" s="1920"/>
      <c r="N923" s="1920"/>
      <c r="O923" s="1919"/>
      <c r="P923" s="1919"/>
      <c r="Q923" s="1919"/>
      <c r="R923" s="1919"/>
      <c r="S923" s="1919"/>
      <c r="T923" s="1919"/>
      <c r="U923" s="1919"/>
      <c r="V923" s="1919"/>
      <c r="W923" s="1919"/>
      <c r="X923" s="1919"/>
      <c r="Y923" s="1919"/>
      <c r="Z923" s="1919"/>
    </row>
    <row r="924">
      <c r="A924" s="1919"/>
      <c r="B924" s="1919"/>
      <c r="C924" s="1920"/>
      <c r="D924" s="1920"/>
      <c r="E924" s="1919"/>
      <c r="F924" s="1919"/>
      <c r="G924" s="1920"/>
      <c r="H924" s="1920"/>
      <c r="I924" s="1919"/>
      <c r="J924" s="1919"/>
      <c r="K924" s="1920"/>
      <c r="L924" s="1920"/>
      <c r="M924" s="1920"/>
      <c r="N924" s="1920"/>
      <c r="O924" s="1919"/>
      <c r="P924" s="1919"/>
      <c r="Q924" s="1919"/>
      <c r="R924" s="1919"/>
      <c r="S924" s="1919"/>
      <c r="T924" s="1919"/>
      <c r="U924" s="1919"/>
      <c r="V924" s="1919"/>
      <c r="W924" s="1919"/>
      <c r="X924" s="1919"/>
      <c r="Y924" s="1919"/>
      <c r="Z924" s="1919"/>
    </row>
    <row r="925">
      <c r="A925" s="1919"/>
      <c r="B925" s="1919"/>
      <c r="C925" s="1920"/>
      <c r="D925" s="1920"/>
      <c r="E925" s="1919"/>
      <c r="F925" s="1919"/>
      <c r="G925" s="1920"/>
      <c r="H925" s="1920"/>
      <c r="I925" s="1919"/>
      <c r="J925" s="1919"/>
      <c r="K925" s="1920"/>
      <c r="L925" s="1920"/>
      <c r="M925" s="1920"/>
      <c r="N925" s="1920"/>
      <c r="O925" s="1919"/>
      <c r="P925" s="1919"/>
      <c r="Q925" s="1919"/>
      <c r="R925" s="1919"/>
      <c r="S925" s="1919"/>
      <c r="T925" s="1919"/>
      <c r="U925" s="1919"/>
      <c r="V925" s="1919"/>
      <c r="W925" s="1919"/>
      <c r="X925" s="1919"/>
      <c r="Y925" s="1919"/>
      <c r="Z925" s="1919"/>
    </row>
    <row r="926">
      <c r="A926" s="1919"/>
      <c r="B926" s="1919"/>
      <c r="C926" s="1920"/>
      <c r="D926" s="1920"/>
      <c r="E926" s="1919"/>
      <c r="F926" s="1919"/>
      <c r="G926" s="1920"/>
      <c r="H926" s="1920"/>
      <c r="I926" s="1919"/>
      <c r="J926" s="1919"/>
      <c r="K926" s="1920"/>
      <c r="L926" s="1920"/>
      <c r="M926" s="1920"/>
      <c r="N926" s="1920"/>
      <c r="O926" s="1919"/>
      <c r="P926" s="1919"/>
      <c r="Q926" s="1919"/>
      <c r="R926" s="1919"/>
      <c r="S926" s="1919"/>
      <c r="T926" s="1919"/>
      <c r="U926" s="1919"/>
      <c r="V926" s="1919"/>
      <c r="W926" s="1919"/>
      <c r="X926" s="1919"/>
      <c r="Y926" s="1919"/>
      <c r="Z926" s="1919"/>
    </row>
    <row r="927">
      <c r="A927" s="1919"/>
      <c r="B927" s="1919"/>
      <c r="C927" s="1920"/>
      <c r="D927" s="1920"/>
      <c r="E927" s="1919"/>
      <c r="F927" s="1919"/>
      <c r="G927" s="1920"/>
      <c r="H927" s="1920"/>
      <c r="I927" s="1919"/>
      <c r="J927" s="1919"/>
      <c r="K927" s="1920"/>
      <c r="L927" s="1920"/>
      <c r="M927" s="1920"/>
      <c r="N927" s="1920"/>
      <c r="O927" s="1919"/>
      <c r="P927" s="1919"/>
      <c r="Q927" s="1919"/>
      <c r="R927" s="1919"/>
      <c r="S927" s="1919"/>
      <c r="T927" s="1919"/>
      <c r="U927" s="1919"/>
      <c r="V927" s="1919"/>
      <c r="W927" s="1919"/>
      <c r="X927" s="1919"/>
      <c r="Y927" s="1919"/>
      <c r="Z927" s="1919"/>
    </row>
    <row r="928">
      <c r="A928" s="1919"/>
      <c r="B928" s="1919"/>
      <c r="C928" s="1920"/>
      <c r="D928" s="1920"/>
      <c r="E928" s="1919"/>
      <c r="F928" s="1919"/>
      <c r="G928" s="1920"/>
      <c r="H928" s="1920"/>
      <c r="I928" s="1919"/>
      <c r="J928" s="1919"/>
      <c r="K928" s="1920"/>
      <c r="L928" s="1920"/>
      <c r="M928" s="1920"/>
      <c r="N928" s="1920"/>
      <c r="O928" s="1919"/>
      <c r="P928" s="1919"/>
      <c r="Q928" s="1919"/>
      <c r="R928" s="1919"/>
      <c r="S928" s="1919"/>
      <c r="T928" s="1919"/>
      <c r="U928" s="1919"/>
      <c r="V928" s="1919"/>
      <c r="W928" s="1919"/>
      <c r="X928" s="1919"/>
      <c r="Y928" s="1919"/>
      <c r="Z928" s="1919"/>
    </row>
    <row r="929">
      <c r="A929" s="1919"/>
      <c r="B929" s="1919"/>
      <c r="C929" s="1920"/>
      <c r="D929" s="1920"/>
      <c r="E929" s="1919"/>
      <c r="F929" s="1919"/>
      <c r="G929" s="1920"/>
      <c r="H929" s="1920"/>
      <c r="I929" s="1919"/>
      <c r="J929" s="1919"/>
      <c r="K929" s="1920"/>
      <c r="L929" s="1920"/>
      <c r="M929" s="1920"/>
      <c r="N929" s="1920"/>
      <c r="O929" s="1919"/>
      <c r="P929" s="1919"/>
      <c r="Q929" s="1919"/>
      <c r="R929" s="1919"/>
      <c r="S929" s="1919"/>
      <c r="T929" s="1919"/>
      <c r="U929" s="1919"/>
      <c r="V929" s="1919"/>
      <c r="W929" s="1919"/>
      <c r="X929" s="1919"/>
      <c r="Y929" s="1919"/>
      <c r="Z929" s="1919"/>
    </row>
    <row r="930">
      <c r="A930" s="1919"/>
      <c r="B930" s="1919"/>
      <c r="C930" s="1920"/>
      <c r="D930" s="1920"/>
      <c r="E930" s="1919"/>
      <c r="F930" s="1919"/>
      <c r="G930" s="1920"/>
      <c r="H930" s="1920"/>
      <c r="I930" s="1919"/>
      <c r="J930" s="1919"/>
      <c r="K930" s="1920"/>
      <c r="L930" s="1920"/>
      <c r="M930" s="1920"/>
      <c r="N930" s="1920"/>
      <c r="O930" s="1919"/>
      <c r="P930" s="1919"/>
      <c r="Q930" s="1919"/>
      <c r="R930" s="1919"/>
      <c r="S930" s="1919"/>
      <c r="T930" s="1919"/>
      <c r="U930" s="1919"/>
      <c r="V930" s="1919"/>
      <c r="W930" s="1919"/>
      <c r="X930" s="1919"/>
      <c r="Y930" s="1919"/>
      <c r="Z930" s="1919"/>
    </row>
    <row r="931">
      <c r="A931" s="1919"/>
      <c r="B931" s="1919"/>
      <c r="C931" s="1920"/>
      <c r="D931" s="1920"/>
      <c r="E931" s="1919"/>
      <c r="F931" s="1919"/>
      <c r="G931" s="1920"/>
      <c r="H931" s="1920"/>
      <c r="I931" s="1919"/>
      <c r="J931" s="1919"/>
      <c r="K931" s="1920"/>
      <c r="L931" s="1920"/>
      <c r="M931" s="1920"/>
      <c r="N931" s="1920"/>
      <c r="O931" s="1919"/>
      <c r="P931" s="1919"/>
      <c r="Q931" s="1919"/>
      <c r="R931" s="1919"/>
      <c r="S931" s="1919"/>
      <c r="T931" s="1919"/>
      <c r="U931" s="1919"/>
      <c r="V931" s="1919"/>
      <c r="W931" s="1919"/>
      <c r="X931" s="1919"/>
      <c r="Y931" s="1919"/>
      <c r="Z931" s="1919"/>
    </row>
    <row r="932">
      <c r="A932" s="1919"/>
      <c r="B932" s="1919"/>
      <c r="C932" s="1920"/>
      <c r="D932" s="1920"/>
      <c r="E932" s="1919"/>
      <c r="F932" s="1919"/>
      <c r="G932" s="1920"/>
      <c r="H932" s="1920"/>
      <c r="I932" s="1919"/>
      <c r="J932" s="1919"/>
      <c r="K932" s="1920"/>
      <c r="L932" s="1920"/>
      <c r="M932" s="1920"/>
      <c r="N932" s="1920"/>
      <c r="O932" s="1919"/>
      <c r="P932" s="1919"/>
      <c r="Q932" s="1919"/>
      <c r="R932" s="1919"/>
      <c r="S932" s="1919"/>
      <c r="T932" s="1919"/>
      <c r="U932" s="1919"/>
      <c r="V932" s="1919"/>
      <c r="W932" s="1919"/>
      <c r="X932" s="1919"/>
      <c r="Y932" s="1919"/>
      <c r="Z932" s="1919"/>
    </row>
    <row r="933">
      <c r="A933" s="1919"/>
      <c r="B933" s="1919"/>
      <c r="C933" s="1920"/>
      <c r="D933" s="1920"/>
      <c r="E933" s="1919"/>
      <c r="F933" s="1919"/>
      <c r="G933" s="1920"/>
      <c r="H933" s="1920"/>
      <c r="I933" s="1919"/>
      <c r="J933" s="1919"/>
      <c r="K933" s="1920"/>
      <c r="L933" s="1920"/>
      <c r="M933" s="1920"/>
      <c r="N933" s="1920"/>
      <c r="O933" s="1919"/>
      <c r="P933" s="1919"/>
      <c r="Q933" s="1919"/>
      <c r="R933" s="1919"/>
      <c r="S933" s="1919"/>
      <c r="T933" s="1919"/>
      <c r="U933" s="1919"/>
      <c r="V933" s="1919"/>
      <c r="W933" s="1919"/>
      <c r="X933" s="1919"/>
      <c r="Y933" s="1919"/>
      <c r="Z933" s="1919"/>
    </row>
    <row r="934">
      <c r="A934" s="1919"/>
      <c r="B934" s="1919"/>
      <c r="C934" s="1920"/>
      <c r="D934" s="1920"/>
      <c r="E934" s="1919"/>
      <c r="F934" s="1919"/>
      <c r="G934" s="1920"/>
      <c r="H934" s="1920"/>
      <c r="I934" s="1919"/>
      <c r="J934" s="1919"/>
      <c r="K934" s="1920"/>
      <c r="L934" s="1920"/>
      <c r="M934" s="1920"/>
      <c r="N934" s="1920"/>
      <c r="O934" s="1919"/>
      <c r="P934" s="1919"/>
      <c r="Q934" s="1919"/>
      <c r="R934" s="1919"/>
      <c r="S934" s="1919"/>
      <c r="T934" s="1919"/>
      <c r="U934" s="1919"/>
      <c r="V934" s="1919"/>
      <c r="W934" s="1919"/>
      <c r="X934" s="1919"/>
      <c r="Y934" s="1919"/>
      <c r="Z934" s="1919"/>
    </row>
    <row r="935">
      <c r="A935" s="1919"/>
      <c r="B935" s="1919"/>
      <c r="C935" s="1920"/>
      <c r="D935" s="1920"/>
      <c r="E935" s="1919"/>
      <c r="F935" s="1919"/>
      <c r="G935" s="1920"/>
      <c r="H935" s="1920"/>
      <c r="I935" s="1919"/>
      <c r="J935" s="1919"/>
      <c r="K935" s="1920"/>
      <c r="L935" s="1920"/>
      <c r="M935" s="1920"/>
      <c r="N935" s="1920"/>
      <c r="O935" s="1919"/>
      <c r="P935" s="1919"/>
      <c r="Q935" s="1919"/>
      <c r="R935" s="1919"/>
      <c r="S935" s="1919"/>
      <c r="T935" s="1919"/>
      <c r="U935" s="1919"/>
      <c r="V935" s="1919"/>
      <c r="W935" s="1919"/>
      <c r="X935" s="1919"/>
      <c r="Y935" s="1919"/>
      <c r="Z935" s="1919"/>
    </row>
    <row r="936">
      <c r="A936" s="1919"/>
      <c r="B936" s="1919"/>
      <c r="C936" s="1920"/>
      <c r="D936" s="1920"/>
      <c r="E936" s="1919"/>
      <c r="F936" s="1919"/>
      <c r="G936" s="1920"/>
      <c r="H936" s="1920"/>
      <c r="I936" s="1919"/>
      <c r="J936" s="1919"/>
      <c r="K936" s="1920"/>
      <c r="L936" s="1920"/>
      <c r="M936" s="1920"/>
      <c r="N936" s="1920"/>
      <c r="O936" s="1919"/>
      <c r="P936" s="1919"/>
      <c r="Q936" s="1919"/>
      <c r="R936" s="1919"/>
      <c r="S936" s="1919"/>
      <c r="T936" s="1919"/>
      <c r="U936" s="1919"/>
      <c r="V936" s="1919"/>
      <c r="W936" s="1919"/>
      <c r="X936" s="1919"/>
      <c r="Y936" s="1919"/>
      <c r="Z936" s="1919"/>
    </row>
    <row r="937">
      <c r="A937" s="1919"/>
      <c r="B937" s="1919"/>
      <c r="C937" s="1920"/>
      <c r="D937" s="1920"/>
      <c r="E937" s="1919"/>
      <c r="F937" s="1919"/>
      <c r="G937" s="1920"/>
      <c r="H937" s="1920"/>
      <c r="I937" s="1919"/>
      <c r="J937" s="1919"/>
      <c r="K937" s="1920"/>
      <c r="L937" s="1920"/>
      <c r="M937" s="1920"/>
      <c r="N937" s="1920"/>
      <c r="O937" s="1919"/>
      <c r="P937" s="1919"/>
      <c r="Q937" s="1919"/>
      <c r="R937" s="1919"/>
      <c r="S937" s="1919"/>
      <c r="T937" s="1919"/>
      <c r="U937" s="1919"/>
      <c r="V937" s="1919"/>
      <c r="W937" s="1919"/>
      <c r="X937" s="1919"/>
      <c r="Y937" s="1919"/>
      <c r="Z937" s="1919"/>
    </row>
    <row r="938">
      <c r="A938" s="1919"/>
      <c r="B938" s="1919"/>
      <c r="C938" s="1920"/>
      <c r="D938" s="1920"/>
      <c r="E938" s="1919"/>
      <c r="F938" s="1919"/>
      <c r="G938" s="1920"/>
      <c r="H938" s="1920"/>
      <c r="I938" s="1919"/>
      <c r="J938" s="1919"/>
      <c r="K938" s="1920"/>
      <c r="L938" s="1920"/>
      <c r="M938" s="1920"/>
      <c r="N938" s="1920"/>
      <c r="O938" s="1919"/>
      <c r="P938" s="1919"/>
      <c r="Q938" s="1919"/>
      <c r="R938" s="1919"/>
      <c r="S938" s="1919"/>
      <c r="T938" s="1919"/>
      <c r="U938" s="1919"/>
      <c r="V938" s="1919"/>
      <c r="W938" s="1919"/>
      <c r="X938" s="1919"/>
      <c r="Y938" s="1919"/>
      <c r="Z938" s="1919"/>
    </row>
    <row r="939">
      <c r="A939" s="1919"/>
      <c r="B939" s="1919"/>
      <c r="C939" s="1920"/>
      <c r="D939" s="1920"/>
      <c r="E939" s="1919"/>
      <c r="F939" s="1919"/>
      <c r="G939" s="1920"/>
      <c r="H939" s="1920"/>
      <c r="I939" s="1919"/>
      <c r="J939" s="1919"/>
      <c r="K939" s="1920"/>
      <c r="L939" s="1920"/>
      <c r="M939" s="1920"/>
      <c r="N939" s="1920"/>
      <c r="O939" s="1919"/>
      <c r="P939" s="1919"/>
      <c r="Q939" s="1919"/>
      <c r="R939" s="1919"/>
      <c r="S939" s="1919"/>
      <c r="T939" s="1919"/>
      <c r="U939" s="1919"/>
      <c r="V939" s="1919"/>
      <c r="W939" s="1919"/>
      <c r="X939" s="1919"/>
      <c r="Y939" s="1919"/>
      <c r="Z939" s="1919"/>
    </row>
    <row r="940">
      <c r="A940" s="1919"/>
      <c r="B940" s="1919"/>
      <c r="C940" s="1920"/>
      <c r="D940" s="1920"/>
      <c r="E940" s="1919"/>
      <c r="F940" s="1919"/>
      <c r="G940" s="1920"/>
      <c r="H940" s="1920"/>
      <c r="I940" s="1919"/>
      <c r="J940" s="1919"/>
      <c r="K940" s="1920"/>
      <c r="L940" s="1920"/>
      <c r="M940" s="1920"/>
      <c r="N940" s="1920"/>
      <c r="O940" s="1919"/>
      <c r="P940" s="1919"/>
      <c r="Q940" s="1919"/>
      <c r="R940" s="1919"/>
      <c r="S940" s="1919"/>
      <c r="T940" s="1919"/>
      <c r="U940" s="1919"/>
      <c r="V940" s="1919"/>
      <c r="W940" s="1919"/>
      <c r="X940" s="1919"/>
      <c r="Y940" s="1919"/>
      <c r="Z940" s="1919"/>
    </row>
    <row r="941">
      <c r="A941" s="1919"/>
      <c r="B941" s="1919"/>
      <c r="C941" s="1920"/>
      <c r="D941" s="1920"/>
      <c r="E941" s="1919"/>
      <c r="F941" s="1919"/>
      <c r="G941" s="1920"/>
      <c r="H941" s="1920"/>
      <c r="I941" s="1919"/>
      <c r="J941" s="1919"/>
      <c r="K941" s="1920"/>
      <c r="L941" s="1920"/>
      <c r="M941" s="1920"/>
      <c r="N941" s="1920"/>
      <c r="O941" s="1919"/>
      <c r="P941" s="1919"/>
      <c r="Q941" s="1919"/>
      <c r="R941" s="1919"/>
      <c r="S941" s="1919"/>
      <c r="T941" s="1919"/>
      <c r="U941" s="1919"/>
      <c r="V941" s="1919"/>
      <c r="W941" s="1919"/>
      <c r="X941" s="1919"/>
      <c r="Y941" s="1919"/>
      <c r="Z941" s="1919"/>
    </row>
    <row r="942">
      <c r="A942" s="1919"/>
      <c r="B942" s="1919"/>
      <c r="C942" s="1920"/>
      <c r="D942" s="1920"/>
      <c r="E942" s="1919"/>
      <c r="F942" s="1919"/>
      <c r="G942" s="1920"/>
      <c r="H942" s="1920"/>
      <c r="I942" s="1919"/>
      <c r="J942" s="1919"/>
      <c r="K942" s="1920"/>
      <c r="L942" s="1920"/>
      <c r="M942" s="1920"/>
      <c r="N942" s="1920"/>
      <c r="O942" s="1919"/>
      <c r="P942" s="1919"/>
      <c r="Q942" s="1919"/>
      <c r="R942" s="1919"/>
      <c r="S942" s="1919"/>
      <c r="T942" s="1919"/>
      <c r="U942" s="1919"/>
      <c r="V942" s="1919"/>
      <c r="W942" s="1919"/>
      <c r="X942" s="1919"/>
      <c r="Y942" s="1919"/>
      <c r="Z942" s="1919"/>
    </row>
    <row r="943">
      <c r="A943" s="1919"/>
      <c r="B943" s="1919"/>
      <c r="C943" s="1920"/>
      <c r="D943" s="1920"/>
      <c r="E943" s="1919"/>
      <c r="F943" s="1919"/>
      <c r="G943" s="1920"/>
      <c r="H943" s="1920"/>
      <c r="I943" s="1919"/>
      <c r="J943" s="1919"/>
      <c r="K943" s="1920"/>
      <c r="L943" s="1920"/>
      <c r="M943" s="1920"/>
      <c r="N943" s="1920"/>
      <c r="O943" s="1919"/>
      <c r="P943" s="1919"/>
      <c r="Q943" s="1919"/>
      <c r="R943" s="1919"/>
      <c r="S943" s="1919"/>
      <c r="T943" s="1919"/>
      <c r="U943" s="1919"/>
      <c r="V943" s="1919"/>
      <c r="W943" s="1919"/>
      <c r="X943" s="1919"/>
      <c r="Y943" s="1919"/>
      <c r="Z943" s="1919"/>
    </row>
    <row r="944">
      <c r="A944" s="1919"/>
      <c r="B944" s="1919"/>
      <c r="C944" s="1920"/>
      <c r="D944" s="1920"/>
      <c r="E944" s="1919"/>
      <c r="F944" s="1919"/>
      <c r="G944" s="1920"/>
      <c r="H944" s="1920"/>
      <c r="I944" s="1919"/>
      <c r="J944" s="1919"/>
      <c r="K944" s="1920"/>
      <c r="L944" s="1920"/>
      <c r="M944" s="1920"/>
      <c r="N944" s="1920"/>
      <c r="O944" s="1919"/>
      <c r="P944" s="1919"/>
      <c r="Q944" s="1919"/>
      <c r="R944" s="1919"/>
      <c r="S944" s="1919"/>
      <c r="T944" s="1919"/>
      <c r="U944" s="1919"/>
      <c r="V944" s="1919"/>
      <c r="W944" s="1919"/>
      <c r="X944" s="1919"/>
      <c r="Y944" s="1919"/>
      <c r="Z944" s="1919"/>
    </row>
    <row r="945">
      <c r="A945" s="1919"/>
      <c r="B945" s="1919"/>
      <c r="C945" s="1920"/>
      <c r="D945" s="1920"/>
      <c r="E945" s="1919"/>
      <c r="F945" s="1919"/>
      <c r="G945" s="1920"/>
      <c r="H945" s="1920"/>
      <c r="I945" s="1919"/>
      <c r="J945" s="1919"/>
      <c r="K945" s="1920"/>
      <c r="L945" s="1920"/>
      <c r="M945" s="1920"/>
      <c r="N945" s="1920"/>
      <c r="O945" s="1919"/>
      <c r="P945" s="1919"/>
      <c r="Q945" s="1919"/>
      <c r="R945" s="1919"/>
      <c r="S945" s="1919"/>
      <c r="T945" s="1919"/>
      <c r="U945" s="1919"/>
      <c r="V945" s="1919"/>
      <c r="W945" s="1919"/>
      <c r="X945" s="1919"/>
      <c r="Y945" s="1919"/>
      <c r="Z945" s="1919"/>
    </row>
    <row r="946">
      <c r="A946" s="1919"/>
      <c r="B946" s="1919"/>
      <c r="C946" s="1920"/>
      <c r="D946" s="1920"/>
      <c r="E946" s="1919"/>
      <c r="F946" s="1919"/>
      <c r="G946" s="1920"/>
      <c r="H946" s="1920"/>
      <c r="I946" s="1919"/>
      <c r="J946" s="1919"/>
      <c r="K946" s="1920"/>
      <c r="L946" s="1920"/>
      <c r="M946" s="1920"/>
      <c r="N946" s="1920"/>
      <c r="O946" s="1919"/>
      <c r="P946" s="1919"/>
      <c r="Q946" s="1919"/>
      <c r="R946" s="1919"/>
      <c r="S946" s="1919"/>
      <c r="T946" s="1919"/>
      <c r="U946" s="1919"/>
      <c r="V946" s="1919"/>
      <c r="W946" s="1919"/>
      <c r="X946" s="1919"/>
      <c r="Y946" s="1919"/>
      <c r="Z946" s="1919"/>
    </row>
    <row r="947">
      <c r="A947" s="1919"/>
      <c r="B947" s="1919"/>
      <c r="C947" s="1920"/>
      <c r="D947" s="1920"/>
      <c r="E947" s="1919"/>
      <c r="F947" s="1919"/>
      <c r="G947" s="1920"/>
      <c r="H947" s="1920"/>
      <c r="I947" s="1919"/>
      <c r="J947" s="1919"/>
      <c r="K947" s="1920"/>
      <c r="L947" s="1920"/>
      <c r="M947" s="1920"/>
      <c r="N947" s="1920"/>
      <c r="O947" s="1919"/>
      <c r="P947" s="1919"/>
      <c r="Q947" s="1919"/>
      <c r="R947" s="1919"/>
      <c r="S947" s="1919"/>
      <c r="T947" s="1919"/>
      <c r="U947" s="1919"/>
      <c r="V947" s="1919"/>
      <c r="W947" s="1919"/>
      <c r="X947" s="1919"/>
      <c r="Y947" s="1919"/>
      <c r="Z947" s="1919"/>
    </row>
    <row r="948">
      <c r="A948" s="1919"/>
      <c r="B948" s="1919"/>
      <c r="C948" s="1920"/>
      <c r="D948" s="1920"/>
      <c r="E948" s="1919"/>
      <c r="F948" s="1919"/>
      <c r="G948" s="1920"/>
      <c r="H948" s="1920"/>
      <c r="I948" s="1919"/>
      <c r="J948" s="1919"/>
      <c r="K948" s="1920"/>
      <c r="L948" s="1920"/>
      <c r="M948" s="1920"/>
      <c r="N948" s="1920"/>
      <c r="O948" s="1919"/>
      <c r="P948" s="1919"/>
      <c r="Q948" s="1919"/>
      <c r="R948" s="1919"/>
      <c r="S948" s="1919"/>
      <c r="T948" s="1919"/>
      <c r="U948" s="1919"/>
      <c r="V948" s="1919"/>
      <c r="W948" s="1919"/>
      <c r="X948" s="1919"/>
      <c r="Y948" s="1919"/>
      <c r="Z948" s="1919"/>
    </row>
    <row r="949">
      <c r="A949" s="1919"/>
      <c r="B949" s="1919"/>
      <c r="C949" s="1920"/>
      <c r="D949" s="1920"/>
      <c r="E949" s="1919"/>
      <c r="F949" s="1919"/>
      <c r="G949" s="1920"/>
      <c r="H949" s="1920"/>
      <c r="I949" s="1919"/>
      <c r="J949" s="1919"/>
      <c r="K949" s="1920"/>
      <c r="L949" s="1920"/>
      <c r="M949" s="1920"/>
      <c r="N949" s="1920"/>
      <c r="O949" s="1919"/>
      <c r="P949" s="1919"/>
      <c r="Q949" s="1919"/>
      <c r="R949" s="1919"/>
      <c r="S949" s="1919"/>
      <c r="T949" s="1919"/>
      <c r="U949" s="1919"/>
      <c r="V949" s="1919"/>
      <c r="W949" s="1919"/>
      <c r="X949" s="1919"/>
      <c r="Y949" s="1919"/>
      <c r="Z949" s="1919"/>
    </row>
    <row r="950">
      <c r="A950" s="1919"/>
      <c r="B950" s="1919"/>
      <c r="C950" s="1920"/>
      <c r="D950" s="1920"/>
      <c r="E950" s="1919"/>
      <c r="F950" s="1919"/>
      <c r="G950" s="1920"/>
      <c r="H950" s="1920"/>
      <c r="I950" s="1919"/>
      <c r="J950" s="1919"/>
      <c r="K950" s="1920"/>
      <c r="L950" s="1920"/>
      <c r="M950" s="1920"/>
      <c r="N950" s="1920"/>
      <c r="O950" s="1919"/>
      <c r="P950" s="1919"/>
      <c r="Q950" s="1919"/>
      <c r="R950" s="1919"/>
      <c r="S950" s="1919"/>
      <c r="T950" s="1919"/>
      <c r="U950" s="1919"/>
      <c r="V950" s="1919"/>
      <c r="W950" s="1919"/>
      <c r="X950" s="1919"/>
      <c r="Y950" s="1919"/>
      <c r="Z950" s="1919"/>
    </row>
    <row r="951">
      <c r="A951" s="1919"/>
      <c r="B951" s="1919"/>
      <c r="C951" s="1920"/>
      <c r="D951" s="1920"/>
      <c r="E951" s="1919"/>
      <c r="F951" s="1919"/>
      <c r="G951" s="1920"/>
      <c r="H951" s="1920"/>
      <c r="I951" s="1919"/>
      <c r="J951" s="1919"/>
      <c r="K951" s="1920"/>
      <c r="L951" s="1920"/>
      <c r="M951" s="1920"/>
      <c r="N951" s="1920"/>
      <c r="O951" s="1919"/>
      <c r="P951" s="1919"/>
      <c r="Q951" s="1919"/>
      <c r="R951" s="1919"/>
      <c r="S951" s="1919"/>
      <c r="T951" s="1919"/>
      <c r="U951" s="1919"/>
      <c r="V951" s="1919"/>
      <c r="W951" s="1919"/>
      <c r="X951" s="1919"/>
      <c r="Y951" s="1919"/>
      <c r="Z951" s="1919"/>
    </row>
    <row r="952">
      <c r="A952" s="1919"/>
      <c r="B952" s="1919"/>
      <c r="C952" s="1920"/>
      <c r="D952" s="1920"/>
      <c r="E952" s="1919"/>
      <c r="F952" s="1919"/>
      <c r="G952" s="1920"/>
      <c r="H952" s="1920"/>
      <c r="I952" s="1919"/>
      <c r="J952" s="1919"/>
      <c r="K952" s="1920"/>
      <c r="L952" s="1920"/>
      <c r="M952" s="1920"/>
      <c r="N952" s="1920"/>
      <c r="O952" s="1919"/>
      <c r="P952" s="1919"/>
      <c r="Q952" s="1919"/>
      <c r="R952" s="1919"/>
      <c r="S952" s="1919"/>
      <c r="T952" s="1919"/>
      <c r="U952" s="1919"/>
      <c r="V952" s="1919"/>
      <c r="W952" s="1919"/>
      <c r="X952" s="1919"/>
      <c r="Y952" s="1919"/>
      <c r="Z952" s="1919"/>
    </row>
    <row r="953">
      <c r="A953" s="1919"/>
      <c r="B953" s="1919"/>
      <c r="C953" s="1920"/>
      <c r="D953" s="1920"/>
      <c r="E953" s="1919"/>
      <c r="F953" s="1919"/>
      <c r="G953" s="1920"/>
      <c r="H953" s="1920"/>
      <c r="I953" s="1919"/>
      <c r="J953" s="1919"/>
      <c r="K953" s="1920"/>
      <c r="L953" s="1920"/>
      <c r="M953" s="1920"/>
      <c r="N953" s="1920"/>
      <c r="O953" s="1919"/>
      <c r="P953" s="1919"/>
      <c r="Q953" s="1919"/>
      <c r="R953" s="1919"/>
      <c r="S953" s="1919"/>
      <c r="T953" s="1919"/>
      <c r="U953" s="1919"/>
      <c r="V953" s="1919"/>
      <c r="W953" s="1919"/>
      <c r="X953" s="1919"/>
      <c r="Y953" s="1919"/>
      <c r="Z953" s="1919"/>
    </row>
    <row r="954">
      <c r="A954" s="1919"/>
      <c r="B954" s="1919"/>
      <c r="C954" s="1920"/>
      <c r="D954" s="1920"/>
      <c r="E954" s="1919"/>
      <c r="F954" s="1919"/>
      <c r="G954" s="1920"/>
      <c r="H954" s="1920"/>
      <c r="I954" s="1919"/>
      <c r="J954" s="1919"/>
      <c r="K954" s="1920"/>
      <c r="L954" s="1920"/>
      <c r="M954" s="1920"/>
      <c r="N954" s="1920"/>
      <c r="O954" s="1919"/>
      <c r="P954" s="1919"/>
      <c r="Q954" s="1919"/>
      <c r="R954" s="1919"/>
      <c r="S954" s="1919"/>
      <c r="T954" s="1919"/>
      <c r="U954" s="1919"/>
      <c r="V954" s="1919"/>
      <c r="W954" s="1919"/>
      <c r="X954" s="1919"/>
      <c r="Y954" s="1919"/>
      <c r="Z954" s="1919"/>
    </row>
    <row r="955">
      <c r="A955" s="1919"/>
      <c r="B955" s="1919"/>
      <c r="C955" s="1920"/>
      <c r="D955" s="1920"/>
      <c r="E955" s="1919"/>
      <c r="F955" s="1919"/>
      <c r="G955" s="1920"/>
      <c r="H955" s="1920"/>
      <c r="I955" s="1919"/>
      <c r="J955" s="1919"/>
      <c r="K955" s="1920"/>
      <c r="L955" s="1920"/>
      <c r="M955" s="1920"/>
      <c r="N955" s="1920"/>
      <c r="O955" s="1919"/>
      <c r="P955" s="1919"/>
      <c r="Q955" s="1919"/>
      <c r="R955" s="1919"/>
      <c r="S955" s="1919"/>
      <c r="T955" s="1919"/>
      <c r="U955" s="1919"/>
      <c r="V955" s="1919"/>
      <c r="W955" s="1919"/>
      <c r="X955" s="1919"/>
      <c r="Y955" s="1919"/>
      <c r="Z955" s="1919"/>
    </row>
    <row r="956">
      <c r="A956" s="1919"/>
      <c r="B956" s="1919"/>
      <c r="C956" s="1920"/>
      <c r="D956" s="1920"/>
      <c r="E956" s="1919"/>
      <c r="F956" s="1919"/>
      <c r="G956" s="1920"/>
      <c r="H956" s="1920"/>
      <c r="I956" s="1919"/>
      <c r="J956" s="1919"/>
      <c r="K956" s="1920"/>
      <c r="L956" s="1920"/>
      <c r="M956" s="1920"/>
      <c r="N956" s="1920"/>
      <c r="O956" s="1919"/>
      <c r="P956" s="1919"/>
      <c r="Q956" s="1919"/>
      <c r="R956" s="1919"/>
      <c r="S956" s="1919"/>
      <c r="T956" s="1919"/>
      <c r="U956" s="1919"/>
      <c r="V956" s="1919"/>
      <c r="W956" s="1919"/>
      <c r="X956" s="1919"/>
      <c r="Y956" s="1919"/>
      <c r="Z956" s="1919"/>
    </row>
    <row r="957">
      <c r="A957" s="1919"/>
      <c r="B957" s="1919"/>
      <c r="C957" s="1920"/>
      <c r="D957" s="1920"/>
      <c r="E957" s="1919"/>
      <c r="F957" s="1919"/>
      <c r="G957" s="1920"/>
      <c r="H957" s="1920"/>
      <c r="I957" s="1919"/>
      <c r="J957" s="1919"/>
      <c r="K957" s="1920"/>
      <c r="L957" s="1920"/>
      <c r="M957" s="1920"/>
      <c r="N957" s="1920"/>
      <c r="O957" s="1919"/>
      <c r="P957" s="1919"/>
      <c r="Q957" s="1919"/>
      <c r="R957" s="1919"/>
      <c r="S957" s="1919"/>
      <c r="T957" s="1919"/>
      <c r="U957" s="1919"/>
      <c r="V957" s="1919"/>
      <c r="W957" s="1919"/>
      <c r="X957" s="1919"/>
      <c r="Y957" s="1919"/>
      <c r="Z957" s="1919"/>
    </row>
    <row r="958">
      <c r="A958" s="1919"/>
      <c r="B958" s="1919"/>
      <c r="C958" s="1920"/>
      <c r="D958" s="1920"/>
      <c r="E958" s="1919"/>
      <c r="F958" s="1919"/>
      <c r="G958" s="1920"/>
      <c r="H958" s="1920"/>
      <c r="I958" s="1919"/>
      <c r="J958" s="1919"/>
      <c r="K958" s="1920"/>
      <c r="L958" s="1920"/>
      <c r="M958" s="1920"/>
      <c r="N958" s="1920"/>
      <c r="O958" s="1919"/>
      <c r="P958" s="1919"/>
      <c r="Q958" s="1919"/>
      <c r="R958" s="1919"/>
      <c r="S958" s="1919"/>
      <c r="T958" s="1919"/>
      <c r="U958" s="1919"/>
      <c r="V958" s="1919"/>
      <c r="W958" s="1919"/>
      <c r="X958" s="1919"/>
      <c r="Y958" s="1919"/>
      <c r="Z958" s="1919"/>
    </row>
    <row r="959">
      <c r="A959" s="1919"/>
      <c r="B959" s="1919"/>
      <c r="C959" s="1920"/>
      <c r="D959" s="1920"/>
      <c r="E959" s="1919"/>
      <c r="F959" s="1919"/>
      <c r="G959" s="1920"/>
      <c r="H959" s="1920"/>
      <c r="I959" s="1919"/>
      <c r="J959" s="1919"/>
      <c r="K959" s="1920"/>
      <c r="L959" s="1920"/>
      <c r="M959" s="1920"/>
      <c r="N959" s="1920"/>
      <c r="O959" s="1919"/>
      <c r="P959" s="1919"/>
      <c r="Q959" s="1919"/>
      <c r="R959" s="1919"/>
      <c r="S959" s="1919"/>
      <c r="T959" s="1919"/>
      <c r="U959" s="1919"/>
      <c r="V959" s="1919"/>
      <c r="W959" s="1919"/>
      <c r="X959" s="1919"/>
      <c r="Y959" s="1919"/>
      <c r="Z959" s="1919"/>
    </row>
    <row r="960">
      <c r="A960" s="1919"/>
      <c r="B960" s="1919"/>
      <c r="C960" s="1920"/>
      <c r="D960" s="1920"/>
      <c r="E960" s="1919"/>
      <c r="F960" s="1919"/>
      <c r="G960" s="1920"/>
      <c r="H960" s="1920"/>
      <c r="I960" s="1919"/>
      <c r="J960" s="1919"/>
      <c r="K960" s="1920"/>
      <c r="L960" s="1920"/>
      <c r="M960" s="1920"/>
      <c r="N960" s="1920"/>
      <c r="O960" s="1919"/>
      <c r="P960" s="1919"/>
      <c r="Q960" s="1919"/>
      <c r="R960" s="1919"/>
      <c r="S960" s="1919"/>
      <c r="T960" s="1919"/>
      <c r="U960" s="1919"/>
      <c r="V960" s="1919"/>
      <c r="W960" s="1919"/>
      <c r="X960" s="1919"/>
      <c r="Y960" s="1919"/>
      <c r="Z960" s="1919"/>
    </row>
    <row r="961">
      <c r="A961" s="1919"/>
      <c r="B961" s="1919"/>
      <c r="C961" s="1920"/>
      <c r="D961" s="1920"/>
      <c r="E961" s="1919"/>
      <c r="F961" s="1919"/>
      <c r="G961" s="1920"/>
      <c r="H961" s="1920"/>
      <c r="I961" s="1919"/>
      <c r="J961" s="1919"/>
      <c r="K961" s="1920"/>
      <c r="L961" s="1920"/>
      <c r="M961" s="1920"/>
      <c r="N961" s="1920"/>
      <c r="O961" s="1919"/>
      <c r="P961" s="1919"/>
      <c r="Q961" s="1919"/>
      <c r="R961" s="1919"/>
      <c r="S961" s="1919"/>
      <c r="T961" s="1919"/>
      <c r="U961" s="1919"/>
      <c r="V961" s="1919"/>
      <c r="W961" s="1919"/>
      <c r="X961" s="1919"/>
      <c r="Y961" s="1919"/>
      <c r="Z961" s="1919"/>
    </row>
    <row r="962">
      <c r="A962" s="1919"/>
      <c r="B962" s="1919"/>
      <c r="C962" s="1920"/>
      <c r="D962" s="1920"/>
      <c r="E962" s="1919"/>
      <c r="F962" s="1919"/>
      <c r="G962" s="1920"/>
      <c r="H962" s="1920"/>
      <c r="I962" s="1919"/>
      <c r="J962" s="1919"/>
      <c r="K962" s="1920"/>
      <c r="L962" s="1920"/>
      <c r="M962" s="1920"/>
      <c r="N962" s="1920"/>
      <c r="O962" s="1919"/>
      <c r="P962" s="1919"/>
      <c r="Q962" s="1919"/>
      <c r="R962" s="1919"/>
      <c r="S962" s="1919"/>
      <c r="T962" s="1919"/>
      <c r="U962" s="1919"/>
      <c r="V962" s="1919"/>
      <c r="W962" s="1919"/>
      <c r="X962" s="1919"/>
      <c r="Y962" s="1919"/>
      <c r="Z962" s="1919"/>
    </row>
    <row r="963">
      <c r="A963" s="1919"/>
      <c r="B963" s="1919"/>
      <c r="C963" s="1920"/>
      <c r="D963" s="1920"/>
      <c r="E963" s="1919"/>
      <c r="F963" s="1919"/>
      <c r="G963" s="1920"/>
      <c r="H963" s="1920"/>
      <c r="I963" s="1919"/>
      <c r="J963" s="1919"/>
      <c r="K963" s="1920"/>
      <c r="L963" s="1920"/>
      <c r="M963" s="1920"/>
      <c r="N963" s="1920"/>
      <c r="O963" s="1919"/>
      <c r="P963" s="1919"/>
      <c r="Q963" s="1919"/>
      <c r="R963" s="1919"/>
      <c r="S963" s="1919"/>
      <c r="T963" s="1919"/>
      <c r="U963" s="1919"/>
      <c r="V963" s="1919"/>
      <c r="W963" s="1919"/>
      <c r="X963" s="1919"/>
      <c r="Y963" s="1919"/>
      <c r="Z963" s="1919"/>
    </row>
    <row r="964">
      <c r="A964" s="1919"/>
      <c r="B964" s="1919"/>
      <c r="C964" s="1920"/>
      <c r="D964" s="1920"/>
      <c r="E964" s="1919"/>
      <c r="F964" s="1919"/>
      <c r="G964" s="1920"/>
      <c r="H964" s="1920"/>
      <c r="I964" s="1919"/>
      <c r="J964" s="1919"/>
      <c r="K964" s="1920"/>
      <c r="L964" s="1920"/>
      <c r="M964" s="1920"/>
      <c r="N964" s="1920"/>
      <c r="O964" s="1919"/>
      <c r="P964" s="1919"/>
      <c r="Q964" s="1919"/>
      <c r="R964" s="1919"/>
      <c r="S964" s="1919"/>
      <c r="T964" s="1919"/>
      <c r="U964" s="1919"/>
      <c r="V964" s="1919"/>
      <c r="W964" s="1919"/>
      <c r="X964" s="1919"/>
      <c r="Y964" s="1919"/>
      <c r="Z964" s="1919"/>
    </row>
    <row r="965">
      <c r="A965" s="1919"/>
      <c r="B965" s="1919"/>
      <c r="C965" s="1920"/>
      <c r="D965" s="1920"/>
      <c r="E965" s="1919"/>
      <c r="F965" s="1919"/>
      <c r="G965" s="1920"/>
      <c r="H965" s="1920"/>
      <c r="I965" s="1919"/>
      <c r="J965" s="1919"/>
      <c r="K965" s="1920"/>
      <c r="L965" s="1920"/>
      <c r="M965" s="1920"/>
      <c r="N965" s="1920"/>
      <c r="O965" s="1919"/>
      <c r="P965" s="1919"/>
      <c r="Q965" s="1919"/>
      <c r="R965" s="1919"/>
      <c r="S965" s="1919"/>
      <c r="T965" s="1919"/>
      <c r="U965" s="1919"/>
      <c r="V965" s="1919"/>
      <c r="W965" s="1919"/>
      <c r="X965" s="1919"/>
      <c r="Y965" s="1919"/>
      <c r="Z965" s="1919"/>
    </row>
    <row r="966">
      <c r="A966" s="1919"/>
      <c r="B966" s="1919"/>
      <c r="C966" s="1920"/>
      <c r="D966" s="1920"/>
      <c r="E966" s="1919"/>
      <c r="F966" s="1919"/>
      <c r="G966" s="1920"/>
      <c r="H966" s="1920"/>
      <c r="I966" s="1919"/>
      <c r="J966" s="1919"/>
      <c r="K966" s="1920"/>
      <c r="L966" s="1920"/>
      <c r="M966" s="1920"/>
      <c r="N966" s="1920"/>
      <c r="O966" s="1919"/>
      <c r="P966" s="1919"/>
      <c r="Q966" s="1919"/>
      <c r="R966" s="1919"/>
      <c r="S966" s="1919"/>
      <c r="T966" s="1919"/>
      <c r="U966" s="1919"/>
      <c r="V966" s="1919"/>
      <c r="W966" s="1919"/>
      <c r="X966" s="1919"/>
      <c r="Y966" s="1919"/>
      <c r="Z966" s="1919"/>
    </row>
    <row r="967">
      <c r="A967" s="1919"/>
      <c r="B967" s="1919"/>
      <c r="C967" s="1920"/>
      <c r="D967" s="1920"/>
      <c r="E967" s="1919"/>
      <c r="F967" s="1919"/>
      <c r="G967" s="1920"/>
      <c r="H967" s="1920"/>
      <c r="I967" s="1919"/>
      <c r="J967" s="1919"/>
      <c r="K967" s="1920"/>
      <c r="L967" s="1920"/>
      <c r="M967" s="1920"/>
      <c r="N967" s="1920"/>
      <c r="O967" s="1919"/>
      <c r="P967" s="1919"/>
      <c r="Q967" s="1919"/>
      <c r="R967" s="1919"/>
      <c r="S967" s="1919"/>
      <c r="T967" s="1919"/>
      <c r="U967" s="1919"/>
      <c r="V967" s="1919"/>
      <c r="W967" s="1919"/>
      <c r="X967" s="1919"/>
      <c r="Y967" s="1919"/>
      <c r="Z967" s="1919"/>
    </row>
    <row r="968">
      <c r="A968" s="1919"/>
      <c r="B968" s="1919"/>
      <c r="C968" s="1920"/>
      <c r="D968" s="1920"/>
      <c r="E968" s="1919"/>
      <c r="F968" s="1919"/>
      <c r="G968" s="1920"/>
      <c r="H968" s="1920"/>
      <c r="I968" s="1919"/>
      <c r="J968" s="1919"/>
      <c r="K968" s="1920"/>
      <c r="L968" s="1920"/>
      <c r="M968" s="1920"/>
      <c r="N968" s="1920"/>
      <c r="O968" s="1919"/>
      <c r="P968" s="1919"/>
      <c r="Q968" s="1919"/>
      <c r="R968" s="1919"/>
      <c r="S968" s="1919"/>
      <c r="T968" s="1919"/>
      <c r="U968" s="1919"/>
      <c r="V968" s="1919"/>
      <c r="W968" s="1919"/>
      <c r="X968" s="1919"/>
      <c r="Y968" s="1919"/>
      <c r="Z968" s="1919"/>
    </row>
    <row r="969">
      <c r="A969" s="1919"/>
      <c r="B969" s="1919"/>
      <c r="C969" s="1920"/>
      <c r="D969" s="1920"/>
      <c r="E969" s="1919"/>
      <c r="F969" s="1919"/>
      <c r="G969" s="1920"/>
      <c r="H969" s="1920"/>
      <c r="I969" s="1919"/>
      <c r="J969" s="1919"/>
      <c r="K969" s="1920"/>
      <c r="L969" s="1920"/>
      <c r="M969" s="1920"/>
      <c r="N969" s="1920"/>
      <c r="O969" s="1919"/>
      <c r="P969" s="1919"/>
      <c r="Q969" s="1919"/>
      <c r="R969" s="1919"/>
      <c r="S969" s="1919"/>
      <c r="T969" s="1919"/>
      <c r="U969" s="1919"/>
      <c r="V969" s="1919"/>
      <c r="W969" s="1919"/>
      <c r="X969" s="1919"/>
      <c r="Y969" s="1919"/>
      <c r="Z969" s="1919"/>
    </row>
    <row r="970">
      <c r="A970" s="1919"/>
      <c r="B970" s="1919"/>
      <c r="C970" s="1920"/>
      <c r="D970" s="1920"/>
      <c r="E970" s="1919"/>
      <c r="F970" s="1919"/>
      <c r="G970" s="1920"/>
      <c r="H970" s="1920"/>
      <c r="I970" s="1919"/>
      <c r="J970" s="1919"/>
      <c r="K970" s="1920"/>
      <c r="L970" s="1920"/>
      <c r="M970" s="1920"/>
      <c r="N970" s="1920"/>
      <c r="O970" s="1919"/>
      <c r="P970" s="1919"/>
      <c r="Q970" s="1919"/>
      <c r="R970" s="1919"/>
      <c r="S970" s="1919"/>
      <c r="T970" s="1919"/>
      <c r="U970" s="1919"/>
      <c r="V970" s="1919"/>
      <c r="W970" s="1919"/>
      <c r="X970" s="1919"/>
      <c r="Y970" s="1919"/>
      <c r="Z970" s="1919"/>
    </row>
    <row r="971">
      <c r="A971" s="1919"/>
      <c r="B971" s="1919"/>
      <c r="C971" s="1920"/>
      <c r="D971" s="1920"/>
      <c r="E971" s="1919"/>
      <c r="F971" s="1919"/>
      <c r="G971" s="1920"/>
      <c r="H971" s="1920"/>
      <c r="I971" s="1919"/>
      <c r="J971" s="1919"/>
      <c r="K971" s="1920"/>
      <c r="L971" s="1920"/>
      <c r="M971" s="1920"/>
      <c r="N971" s="1920"/>
      <c r="O971" s="1919"/>
      <c r="P971" s="1919"/>
      <c r="Q971" s="1919"/>
      <c r="R971" s="1919"/>
      <c r="S971" s="1919"/>
      <c r="T971" s="1919"/>
      <c r="U971" s="1919"/>
      <c r="V971" s="1919"/>
      <c r="W971" s="1919"/>
      <c r="X971" s="1919"/>
      <c r="Y971" s="1919"/>
      <c r="Z971" s="1919"/>
    </row>
    <row r="972">
      <c r="A972" s="1919"/>
      <c r="B972" s="1919"/>
      <c r="C972" s="1920"/>
      <c r="D972" s="1920"/>
      <c r="E972" s="1919"/>
      <c r="F972" s="1919"/>
      <c r="G972" s="1920"/>
      <c r="H972" s="1920"/>
      <c r="I972" s="1919"/>
      <c r="J972" s="1919"/>
      <c r="K972" s="1920"/>
      <c r="L972" s="1920"/>
      <c r="M972" s="1920"/>
      <c r="N972" s="1920"/>
      <c r="O972" s="1919"/>
      <c r="P972" s="1919"/>
      <c r="Q972" s="1919"/>
      <c r="R972" s="1919"/>
      <c r="S972" s="1919"/>
      <c r="T972" s="1919"/>
      <c r="U972" s="1919"/>
      <c r="V972" s="1919"/>
      <c r="W972" s="1919"/>
      <c r="X972" s="1919"/>
      <c r="Y972" s="1919"/>
      <c r="Z972" s="1919"/>
    </row>
    <row r="973">
      <c r="A973" s="1919"/>
      <c r="B973" s="1919"/>
      <c r="C973" s="1920"/>
      <c r="D973" s="1920"/>
      <c r="E973" s="1919"/>
      <c r="F973" s="1919"/>
      <c r="G973" s="1920"/>
      <c r="H973" s="1920"/>
      <c r="I973" s="1919"/>
      <c r="J973" s="1919"/>
      <c r="K973" s="1920"/>
      <c r="L973" s="1920"/>
      <c r="M973" s="1920"/>
      <c r="N973" s="1920"/>
      <c r="O973" s="1919"/>
      <c r="P973" s="1919"/>
      <c r="Q973" s="1919"/>
      <c r="R973" s="1919"/>
      <c r="S973" s="1919"/>
      <c r="T973" s="1919"/>
      <c r="U973" s="1919"/>
      <c r="V973" s="1919"/>
      <c r="W973" s="1919"/>
      <c r="X973" s="1919"/>
      <c r="Y973" s="1919"/>
      <c r="Z973" s="1919"/>
    </row>
    <row r="974">
      <c r="A974" s="1919"/>
      <c r="B974" s="1919"/>
      <c r="C974" s="1920"/>
      <c r="D974" s="1920"/>
      <c r="E974" s="1919"/>
      <c r="F974" s="1919"/>
      <c r="G974" s="1920"/>
      <c r="H974" s="1920"/>
      <c r="I974" s="1919"/>
      <c r="J974" s="1919"/>
      <c r="K974" s="1920"/>
      <c r="L974" s="1920"/>
      <c r="M974" s="1920"/>
      <c r="N974" s="1920"/>
      <c r="O974" s="1919"/>
      <c r="P974" s="1919"/>
      <c r="Q974" s="1919"/>
      <c r="R974" s="1919"/>
      <c r="S974" s="1919"/>
      <c r="T974" s="1919"/>
      <c r="U974" s="1919"/>
      <c r="V974" s="1919"/>
      <c r="W974" s="1919"/>
      <c r="X974" s="1919"/>
      <c r="Y974" s="1919"/>
      <c r="Z974" s="1919"/>
    </row>
    <row r="975">
      <c r="A975" s="1919"/>
      <c r="B975" s="1919"/>
      <c r="C975" s="1920"/>
      <c r="D975" s="1920"/>
      <c r="E975" s="1919"/>
      <c r="F975" s="1919"/>
      <c r="G975" s="1920"/>
      <c r="H975" s="1920"/>
      <c r="I975" s="1919"/>
      <c r="J975" s="1919"/>
      <c r="K975" s="1920"/>
      <c r="L975" s="1920"/>
      <c r="M975" s="1920"/>
      <c r="N975" s="1920"/>
      <c r="O975" s="1919"/>
      <c r="P975" s="1919"/>
      <c r="Q975" s="1919"/>
      <c r="R975" s="1919"/>
      <c r="S975" s="1919"/>
      <c r="T975" s="1919"/>
      <c r="U975" s="1919"/>
      <c r="V975" s="1919"/>
      <c r="W975" s="1919"/>
      <c r="X975" s="1919"/>
      <c r="Y975" s="1919"/>
      <c r="Z975" s="1919"/>
    </row>
    <row r="976">
      <c r="A976" s="1919"/>
      <c r="B976" s="1919"/>
      <c r="C976" s="1920"/>
      <c r="D976" s="1920"/>
      <c r="E976" s="1919"/>
      <c r="F976" s="1919"/>
      <c r="G976" s="1920"/>
      <c r="H976" s="1920"/>
      <c r="I976" s="1919"/>
      <c r="J976" s="1919"/>
      <c r="K976" s="1920"/>
      <c r="L976" s="1920"/>
      <c r="M976" s="1920"/>
      <c r="N976" s="1920"/>
      <c r="O976" s="1919"/>
      <c r="P976" s="1919"/>
      <c r="Q976" s="1919"/>
      <c r="R976" s="1919"/>
      <c r="S976" s="1919"/>
      <c r="T976" s="1919"/>
      <c r="U976" s="1919"/>
      <c r="V976" s="1919"/>
      <c r="W976" s="1919"/>
      <c r="X976" s="1919"/>
      <c r="Y976" s="1919"/>
      <c r="Z976" s="1919"/>
    </row>
    <row r="977">
      <c r="A977" s="1919"/>
      <c r="B977" s="1919"/>
      <c r="C977" s="1920"/>
      <c r="D977" s="1920"/>
      <c r="E977" s="1919"/>
      <c r="F977" s="1919"/>
      <c r="G977" s="1920"/>
      <c r="H977" s="1920"/>
      <c r="I977" s="1919"/>
      <c r="J977" s="1919"/>
      <c r="K977" s="1920"/>
      <c r="L977" s="1920"/>
      <c r="M977" s="1920"/>
      <c r="N977" s="1920"/>
      <c r="O977" s="1919"/>
      <c r="P977" s="1919"/>
      <c r="Q977" s="1919"/>
      <c r="R977" s="1919"/>
      <c r="S977" s="1919"/>
      <c r="T977" s="1919"/>
      <c r="U977" s="1919"/>
      <c r="V977" s="1919"/>
      <c r="W977" s="1919"/>
      <c r="X977" s="1919"/>
      <c r="Y977" s="1919"/>
      <c r="Z977" s="1919"/>
    </row>
    <row r="978">
      <c r="A978" s="1919"/>
      <c r="B978" s="1919"/>
      <c r="C978" s="1920"/>
      <c r="D978" s="1920"/>
      <c r="E978" s="1919"/>
      <c r="F978" s="1919"/>
      <c r="G978" s="1920"/>
      <c r="H978" s="1920"/>
      <c r="I978" s="1919"/>
      <c r="J978" s="1919"/>
      <c r="K978" s="1920"/>
      <c r="L978" s="1920"/>
      <c r="M978" s="1920"/>
      <c r="N978" s="1920"/>
      <c r="O978" s="1919"/>
      <c r="P978" s="1919"/>
      <c r="Q978" s="1919"/>
      <c r="R978" s="1919"/>
      <c r="S978" s="1919"/>
      <c r="T978" s="1919"/>
      <c r="U978" s="1919"/>
      <c r="V978" s="1919"/>
      <c r="W978" s="1919"/>
      <c r="X978" s="1919"/>
      <c r="Y978" s="1919"/>
      <c r="Z978" s="1919"/>
    </row>
    <row r="979">
      <c r="A979" s="1919"/>
      <c r="B979" s="1919"/>
      <c r="C979" s="1920"/>
      <c r="D979" s="1920"/>
      <c r="E979" s="1919"/>
      <c r="F979" s="1919"/>
      <c r="G979" s="1920"/>
      <c r="H979" s="1920"/>
      <c r="I979" s="1919"/>
      <c r="J979" s="1919"/>
      <c r="K979" s="1920"/>
      <c r="L979" s="1920"/>
      <c r="M979" s="1920"/>
      <c r="N979" s="1920"/>
      <c r="O979" s="1919"/>
      <c r="P979" s="1919"/>
      <c r="Q979" s="1919"/>
      <c r="R979" s="1919"/>
      <c r="S979" s="1919"/>
      <c r="T979" s="1919"/>
      <c r="U979" s="1919"/>
      <c r="V979" s="1919"/>
      <c r="W979" s="1919"/>
      <c r="X979" s="1919"/>
      <c r="Y979" s="1919"/>
      <c r="Z979" s="1919"/>
    </row>
    <row r="980">
      <c r="A980" s="1919"/>
      <c r="B980" s="1919"/>
      <c r="C980" s="1920"/>
      <c r="D980" s="1920"/>
      <c r="E980" s="1919"/>
      <c r="F980" s="1919"/>
      <c r="G980" s="1920"/>
      <c r="H980" s="1920"/>
      <c r="I980" s="1919"/>
      <c r="J980" s="1919"/>
      <c r="K980" s="1920"/>
      <c r="L980" s="1920"/>
      <c r="M980" s="1920"/>
      <c r="N980" s="1920"/>
      <c r="O980" s="1919"/>
      <c r="P980" s="1919"/>
      <c r="Q980" s="1919"/>
      <c r="R980" s="1919"/>
      <c r="S980" s="1919"/>
      <c r="T980" s="1919"/>
      <c r="U980" s="1919"/>
      <c r="V980" s="1919"/>
      <c r="W980" s="1919"/>
      <c r="X980" s="1919"/>
      <c r="Y980" s="1919"/>
      <c r="Z980" s="1919"/>
    </row>
    <row r="981">
      <c r="A981" s="1919"/>
      <c r="B981" s="1919"/>
      <c r="C981" s="1920"/>
      <c r="D981" s="1920"/>
      <c r="E981" s="1919"/>
      <c r="F981" s="1919"/>
      <c r="G981" s="1920"/>
      <c r="H981" s="1920"/>
      <c r="I981" s="1919"/>
      <c r="J981" s="1919"/>
      <c r="K981" s="1920"/>
      <c r="L981" s="1920"/>
      <c r="M981" s="1920"/>
      <c r="N981" s="1920"/>
      <c r="O981" s="1919"/>
      <c r="P981" s="1919"/>
      <c r="Q981" s="1919"/>
      <c r="R981" s="1919"/>
      <c r="S981" s="1919"/>
      <c r="T981" s="1919"/>
      <c r="U981" s="1919"/>
      <c r="V981" s="1919"/>
      <c r="W981" s="1919"/>
      <c r="X981" s="1919"/>
      <c r="Y981" s="1919"/>
      <c r="Z981" s="1919"/>
    </row>
    <row r="982">
      <c r="A982" s="1919"/>
      <c r="B982" s="1919"/>
      <c r="C982" s="1920"/>
      <c r="D982" s="1920"/>
      <c r="E982" s="1919"/>
      <c r="F982" s="1919"/>
      <c r="G982" s="1920"/>
      <c r="H982" s="1920"/>
      <c r="I982" s="1919"/>
      <c r="J982" s="1919"/>
      <c r="K982" s="1920"/>
      <c r="L982" s="1920"/>
      <c r="M982" s="1920"/>
      <c r="N982" s="1920"/>
      <c r="O982" s="1919"/>
      <c r="P982" s="1919"/>
      <c r="Q982" s="1919"/>
      <c r="R982" s="1919"/>
      <c r="S982" s="1919"/>
      <c r="T982" s="1919"/>
      <c r="U982" s="1919"/>
      <c r="V982" s="1919"/>
      <c r="W982" s="1919"/>
      <c r="X982" s="1919"/>
      <c r="Y982" s="1919"/>
      <c r="Z982" s="1919"/>
    </row>
    <row r="983">
      <c r="A983" s="1919"/>
      <c r="B983" s="1919"/>
      <c r="C983" s="1920"/>
      <c r="D983" s="1920"/>
      <c r="E983" s="1919"/>
      <c r="F983" s="1919"/>
      <c r="G983" s="1920"/>
      <c r="H983" s="1920"/>
      <c r="I983" s="1919"/>
      <c r="J983" s="1919"/>
      <c r="K983" s="1920"/>
      <c r="L983" s="1920"/>
      <c r="M983" s="1920"/>
      <c r="N983" s="1920"/>
      <c r="O983" s="1919"/>
      <c r="P983" s="1919"/>
      <c r="Q983" s="1919"/>
      <c r="R983" s="1919"/>
      <c r="S983" s="1919"/>
      <c r="T983" s="1919"/>
      <c r="U983" s="1919"/>
      <c r="V983" s="1919"/>
      <c r="W983" s="1919"/>
      <c r="X983" s="1919"/>
      <c r="Y983" s="1919"/>
      <c r="Z983" s="1919"/>
    </row>
    <row r="984">
      <c r="A984" s="1919"/>
      <c r="B984" s="1919"/>
      <c r="C984" s="1920"/>
      <c r="D984" s="1920"/>
      <c r="E984" s="1919"/>
      <c r="F984" s="1919"/>
      <c r="G984" s="1920"/>
      <c r="H984" s="1920"/>
      <c r="I984" s="1919"/>
      <c r="J984" s="1919"/>
      <c r="K984" s="1920"/>
      <c r="L984" s="1920"/>
      <c r="M984" s="1920"/>
      <c r="N984" s="1920"/>
      <c r="O984" s="1919"/>
      <c r="P984" s="1919"/>
      <c r="Q984" s="1919"/>
      <c r="R984" s="1919"/>
      <c r="S984" s="1919"/>
      <c r="T984" s="1919"/>
      <c r="U984" s="1919"/>
      <c r="V984" s="1919"/>
      <c r="W984" s="1919"/>
      <c r="X984" s="1919"/>
      <c r="Y984" s="1919"/>
      <c r="Z984" s="1919"/>
    </row>
    <row r="985">
      <c r="A985" s="1919"/>
      <c r="B985" s="1919"/>
      <c r="C985" s="1920"/>
      <c r="D985" s="1920"/>
      <c r="E985" s="1919"/>
      <c r="F985" s="1919"/>
      <c r="G985" s="1920"/>
      <c r="H985" s="1920"/>
      <c r="I985" s="1919"/>
      <c r="J985" s="1919"/>
      <c r="K985" s="1920"/>
      <c r="L985" s="1920"/>
      <c r="M985" s="1920"/>
      <c r="N985" s="1920"/>
      <c r="O985" s="1919"/>
      <c r="P985" s="1919"/>
      <c r="Q985" s="1919"/>
      <c r="R985" s="1919"/>
      <c r="S985" s="1919"/>
      <c r="T985" s="1919"/>
      <c r="U985" s="1919"/>
      <c r="V985" s="1919"/>
      <c r="W985" s="1919"/>
      <c r="X985" s="1919"/>
      <c r="Y985" s="1919"/>
      <c r="Z985" s="1919"/>
    </row>
    <row r="986">
      <c r="A986" s="1919"/>
      <c r="B986" s="1919"/>
      <c r="C986" s="1920"/>
      <c r="D986" s="1920"/>
      <c r="E986" s="1919"/>
      <c r="F986" s="1919"/>
      <c r="G986" s="1920"/>
      <c r="H986" s="1920"/>
      <c r="I986" s="1919"/>
      <c r="J986" s="1919"/>
      <c r="K986" s="1920"/>
      <c r="L986" s="1920"/>
      <c r="M986" s="1920"/>
      <c r="N986" s="1920"/>
      <c r="O986" s="1919"/>
      <c r="P986" s="1919"/>
      <c r="Q986" s="1919"/>
      <c r="R986" s="1919"/>
      <c r="S986" s="1919"/>
      <c r="T986" s="1919"/>
      <c r="U986" s="1919"/>
      <c r="V986" s="1919"/>
      <c r="W986" s="1919"/>
      <c r="X986" s="1919"/>
      <c r="Y986" s="1919"/>
      <c r="Z986" s="1919"/>
    </row>
    <row r="987">
      <c r="A987" s="1919"/>
      <c r="B987" s="1919"/>
      <c r="C987" s="1920"/>
      <c r="D987" s="1920"/>
      <c r="E987" s="1919"/>
      <c r="F987" s="1919"/>
      <c r="G987" s="1920"/>
      <c r="H987" s="1920"/>
      <c r="I987" s="1919"/>
      <c r="J987" s="1919"/>
      <c r="K987" s="1920"/>
      <c r="L987" s="1920"/>
      <c r="M987" s="1920"/>
      <c r="N987" s="1920"/>
      <c r="O987" s="1919"/>
      <c r="P987" s="1919"/>
      <c r="Q987" s="1919"/>
      <c r="R987" s="1919"/>
      <c r="S987" s="1919"/>
      <c r="T987" s="1919"/>
      <c r="U987" s="1919"/>
      <c r="V987" s="1919"/>
      <c r="W987" s="1919"/>
      <c r="X987" s="1919"/>
      <c r="Y987" s="1919"/>
      <c r="Z987" s="1919"/>
    </row>
    <row r="988">
      <c r="A988" s="1919"/>
      <c r="B988" s="1919"/>
      <c r="C988" s="1920"/>
      <c r="D988" s="1920"/>
      <c r="E988" s="1919"/>
      <c r="F988" s="1919"/>
      <c r="G988" s="1920"/>
      <c r="H988" s="1920"/>
      <c r="I988" s="1919"/>
      <c r="J988" s="1919"/>
      <c r="K988" s="1920"/>
      <c r="L988" s="1920"/>
      <c r="M988" s="1920"/>
      <c r="N988" s="1920"/>
      <c r="O988" s="1919"/>
      <c r="P988" s="1919"/>
      <c r="Q988" s="1919"/>
      <c r="R988" s="1919"/>
      <c r="S988" s="1919"/>
      <c r="T988" s="1919"/>
      <c r="U988" s="1919"/>
      <c r="V988" s="1919"/>
      <c r="W988" s="1919"/>
      <c r="X988" s="1919"/>
      <c r="Y988" s="1919"/>
      <c r="Z988" s="1919"/>
    </row>
    <row r="989">
      <c r="A989" s="1919"/>
      <c r="B989" s="1919"/>
      <c r="C989" s="1920"/>
      <c r="D989" s="1920"/>
      <c r="E989" s="1919"/>
      <c r="F989" s="1919"/>
      <c r="G989" s="1920"/>
      <c r="H989" s="1920"/>
      <c r="I989" s="1919"/>
      <c r="J989" s="1919"/>
      <c r="K989" s="1920"/>
      <c r="L989" s="1920"/>
      <c r="M989" s="1920"/>
      <c r="N989" s="1920"/>
      <c r="O989" s="1919"/>
      <c r="P989" s="1919"/>
      <c r="Q989" s="1919"/>
      <c r="R989" s="1919"/>
      <c r="S989" s="1919"/>
      <c r="T989" s="1919"/>
      <c r="U989" s="1919"/>
      <c r="V989" s="1919"/>
      <c r="W989" s="1919"/>
      <c r="X989" s="1919"/>
      <c r="Y989" s="1919"/>
      <c r="Z989" s="1919"/>
    </row>
    <row r="990">
      <c r="A990" s="1919"/>
      <c r="B990" s="1919"/>
      <c r="C990" s="1920"/>
      <c r="D990" s="1920"/>
      <c r="E990" s="1919"/>
      <c r="F990" s="1919"/>
      <c r="G990" s="1920"/>
      <c r="H990" s="1920"/>
      <c r="I990" s="1919"/>
      <c r="J990" s="1919"/>
      <c r="K990" s="1920"/>
      <c r="L990" s="1920"/>
      <c r="M990" s="1920"/>
      <c r="N990" s="1920"/>
      <c r="O990" s="1919"/>
      <c r="P990" s="1919"/>
      <c r="Q990" s="1919"/>
      <c r="R990" s="1919"/>
      <c r="S990" s="1919"/>
      <c r="T990" s="1919"/>
      <c r="U990" s="1919"/>
      <c r="V990" s="1919"/>
      <c r="W990" s="1919"/>
      <c r="X990" s="1919"/>
      <c r="Y990" s="1919"/>
      <c r="Z990" s="1919"/>
    </row>
    <row r="991">
      <c r="A991" s="1919"/>
      <c r="B991" s="1919"/>
      <c r="C991" s="1920"/>
      <c r="D991" s="1920"/>
      <c r="E991" s="1919"/>
      <c r="F991" s="1919"/>
      <c r="G991" s="1920"/>
      <c r="H991" s="1920"/>
      <c r="I991" s="1919"/>
      <c r="J991" s="1919"/>
      <c r="K991" s="1920"/>
      <c r="L991" s="1920"/>
      <c r="M991" s="1920"/>
      <c r="N991" s="1920"/>
      <c r="O991" s="1919"/>
      <c r="P991" s="1919"/>
      <c r="Q991" s="1919"/>
      <c r="R991" s="1919"/>
      <c r="S991" s="1919"/>
      <c r="T991" s="1919"/>
      <c r="U991" s="1919"/>
      <c r="V991" s="1919"/>
      <c r="W991" s="1919"/>
      <c r="X991" s="1919"/>
      <c r="Y991" s="1919"/>
      <c r="Z991" s="1919"/>
    </row>
    <row r="992">
      <c r="A992" s="1919"/>
      <c r="B992" s="1919"/>
      <c r="C992" s="1920"/>
      <c r="D992" s="1920"/>
      <c r="E992" s="1919"/>
      <c r="F992" s="1919"/>
      <c r="G992" s="1920"/>
      <c r="H992" s="1920"/>
      <c r="I992" s="1919"/>
      <c r="J992" s="1919"/>
      <c r="K992" s="1920"/>
      <c r="L992" s="1920"/>
      <c r="M992" s="1920"/>
      <c r="N992" s="1920"/>
      <c r="O992" s="1919"/>
      <c r="P992" s="1919"/>
      <c r="Q992" s="1919"/>
      <c r="R992" s="1919"/>
      <c r="S992" s="1919"/>
      <c r="T992" s="1919"/>
      <c r="U992" s="1919"/>
      <c r="V992" s="1919"/>
      <c r="W992" s="1919"/>
      <c r="X992" s="1919"/>
      <c r="Y992" s="1919"/>
      <c r="Z992" s="1919"/>
    </row>
    <row r="993">
      <c r="A993" s="1919"/>
      <c r="B993" s="1919"/>
      <c r="C993" s="1920"/>
      <c r="D993" s="1920"/>
      <c r="E993" s="1919"/>
      <c r="F993" s="1919"/>
      <c r="G993" s="1920"/>
      <c r="H993" s="1920"/>
      <c r="I993" s="1919"/>
      <c r="J993" s="1919"/>
      <c r="K993" s="1920"/>
      <c r="L993" s="1920"/>
      <c r="M993" s="1920"/>
      <c r="N993" s="1920"/>
      <c r="O993" s="1919"/>
      <c r="P993" s="1919"/>
      <c r="Q993" s="1919"/>
      <c r="R993" s="1919"/>
      <c r="S993" s="1919"/>
      <c r="T993" s="1919"/>
      <c r="U993" s="1919"/>
      <c r="V993" s="1919"/>
      <c r="W993" s="1919"/>
      <c r="X993" s="1919"/>
      <c r="Y993" s="1919"/>
      <c r="Z993" s="1919"/>
    </row>
    <row r="994">
      <c r="A994" s="1919"/>
      <c r="B994" s="1919"/>
      <c r="C994" s="1920"/>
      <c r="D994" s="1920"/>
      <c r="E994" s="1919"/>
      <c r="F994" s="1919"/>
      <c r="G994" s="1920"/>
      <c r="H994" s="1920"/>
      <c r="I994" s="1919"/>
      <c r="J994" s="1919"/>
      <c r="K994" s="1920"/>
      <c r="L994" s="1920"/>
      <c r="M994" s="1920"/>
      <c r="N994" s="1920"/>
      <c r="O994" s="1919"/>
      <c r="P994" s="1919"/>
      <c r="Q994" s="1919"/>
      <c r="R994" s="1919"/>
      <c r="S994" s="1919"/>
      <c r="T994" s="1919"/>
      <c r="U994" s="1919"/>
      <c r="V994" s="1919"/>
      <c r="W994" s="1919"/>
      <c r="X994" s="1919"/>
      <c r="Y994" s="1919"/>
      <c r="Z994" s="1919"/>
    </row>
    <row r="995">
      <c r="A995" s="1919"/>
      <c r="B995" s="1919"/>
      <c r="C995" s="1920"/>
      <c r="D995" s="1920"/>
      <c r="E995" s="1919"/>
      <c r="F995" s="1919"/>
      <c r="G995" s="1920"/>
      <c r="H995" s="1920"/>
      <c r="I995" s="1919"/>
      <c r="J995" s="1919"/>
      <c r="K995" s="1920"/>
      <c r="L995" s="1920"/>
      <c r="M995" s="1920"/>
      <c r="N995" s="1920"/>
      <c r="O995" s="1919"/>
      <c r="P995" s="1919"/>
      <c r="Q995" s="1919"/>
      <c r="R995" s="1919"/>
      <c r="S995" s="1919"/>
      <c r="T995" s="1919"/>
      <c r="U995" s="1919"/>
      <c r="V995" s="1919"/>
      <c r="W995" s="1919"/>
      <c r="X995" s="1919"/>
      <c r="Y995" s="1919"/>
      <c r="Z995" s="1919"/>
    </row>
    <row r="996">
      <c r="A996" s="1919"/>
      <c r="B996" s="1919"/>
      <c r="C996" s="1920"/>
      <c r="D996" s="1920"/>
      <c r="E996" s="1919"/>
      <c r="F996" s="1919"/>
      <c r="G996" s="1920"/>
      <c r="H996" s="1920"/>
      <c r="I996" s="1919"/>
      <c r="J996" s="1919"/>
      <c r="K996" s="1920"/>
      <c r="L996" s="1920"/>
      <c r="M996" s="1920"/>
      <c r="N996" s="1920"/>
      <c r="O996" s="1919"/>
      <c r="P996" s="1919"/>
      <c r="Q996" s="1919"/>
      <c r="R996" s="1919"/>
      <c r="S996" s="1919"/>
      <c r="T996" s="1919"/>
      <c r="U996" s="1919"/>
      <c r="V996" s="1919"/>
      <c r="W996" s="1919"/>
      <c r="X996" s="1919"/>
      <c r="Y996" s="1919"/>
      <c r="Z996" s="1919"/>
    </row>
    <row r="997">
      <c r="A997" s="1919"/>
      <c r="B997" s="1919"/>
      <c r="C997" s="1920"/>
      <c r="D997" s="1920"/>
      <c r="E997" s="1919"/>
      <c r="F997" s="1919"/>
      <c r="G997" s="1920"/>
      <c r="H997" s="1920"/>
      <c r="I997" s="1919"/>
      <c r="J997" s="1919"/>
      <c r="K997" s="1920"/>
      <c r="L997" s="1920"/>
      <c r="M997" s="1920"/>
      <c r="N997" s="1920"/>
      <c r="O997" s="1919"/>
      <c r="P997" s="1919"/>
      <c r="Q997" s="1919"/>
      <c r="R997" s="1919"/>
      <c r="S997" s="1919"/>
      <c r="T997" s="1919"/>
      <c r="U997" s="1919"/>
      <c r="V997" s="1919"/>
      <c r="W997" s="1919"/>
      <c r="X997" s="1919"/>
      <c r="Y997" s="1919"/>
      <c r="Z997" s="1919"/>
    </row>
    <row r="998">
      <c r="A998" s="1919"/>
      <c r="B998" s="1919"/>
      <c r="C998" s="1920"/>
      <c r="D998" s="1920"/>
      <c r="E998" s="1919"/>
      <c r="F998" s="1919"/>
      <c r="G998" s="1920"/>
      <c r="H998" s="1920"/>
      <c r="I998" s="1919"/>
      <c r="J998" s="1919"/>
      <c r="K998" s="1920"/>
      <c r="L998" s="1920"/>
      <c r="M998" s="1920"/>
      <c r="N998" s="1920"/>
      <c r="O998" s="1919"/>
      <c r="P998" s="1919"/>
      <c r="Q998" s="1919"/>
      <c r="R998" s="1919"/>
      <c r="S998" s="1919"/>
      <c r="T998" s="1919"/>
      <c r="U998" s="1919"/>
      <c r="V998" s="1919"/>
      <c r="W998" s="1919"/>
      <c r="X998" s="1919"/>
      <c r="Y998" s="1919"/>
      <c r="Z998" s="1919"/>
    </row>
    <row r="999">
      <c r="A999" s="1919"/>
      <c r="B999" s="1919"/>
      <c r="C999" s="1920"/>
      <c r="D999" s="1920"/>
      <c r="E999" s="1919"/>
      <c r="F999" s="1919"/>
      <c r="G999" s="1920"/>
      <c r="H999" s="1920"/>
      <c r="I999" s="1919"/>
      <c r="J999" s="1919"/>
      <c r="K999" s="1920"/>
      <c r="L999" s="1920"/>
      <c r="M999" s="1920"/>
      <c r="N999" s="1920"/>
      <c r="O999" s="1919"/>
      <c r="P999" s="1919"/>
      <c r="Q999" s="1919"/>
      <c r="R999" s="1919"/>
      <c r="S999" s="1919"/>
      <c r="T999" s="1919"/>
      <c r="U999" s="1919"/>
      <c r="V999" s="1919"/>
      <c r="W999" s="1919"/>
      <c r="X999" s="1919"/>
      <c r="Y999" s="1919"/>
      <c r="Z999" s="1919"/>
    </row>
  </sheetData>
  <autoFilter ref="$A$3:$Z$32"/>
  <mergeCells count="3">
    <mergeCell ref="E2:G2"/>
    <mergeCell ref="I2:K2"/>
    <mergeCell ref="O2:Q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1" max="1" width="5.43"/>
    <col customWidth="1" min="2" max="2" width="36.29"/>
    <col customWidth="1" hidden="1" min="3" max="3" width="16.14"/>
    <col customWidth="1" hidden="1" min="4" max="4" width="14.14"/>
    <col customWidth="1" hidden="1" min="5" max="5" width="26.29"/>
    <col customWidth="1" hidden="1" min="6" max="6" width="21.43"/>
    <col customWidth="1" hidden="1" min="7" max="7" width="8.43"/>
    <col customWidth="1" min="8" max="8" width="12.86"/>
    <col customWidth="1" hidden="1" min="9" max="9" width="27.86"/>
    <col customWidth="1" hidden="1" min="10" max="10" width="26.43"/>
    <col customWidth="1" min="11" max="11" width="16.14"/>
    <col customWidth="1" min="12" max="12" width="37.0"/>
    <col customWidth="1" hidden="1" min="13" max="13" width="15.86"/>
    <col customWidth="1" min="14" max="14" width="42.86"/>
    <col customWidth="1" hidden="1" min="15" max="15" width="12.0"/>
    <col customWidth="1" min="16" max="16" width="14.0"/>
    <col customWidth="1" hidden="1" min="17" max="17" width="14.86"/>
    <col hidden="1" min="18" max="18" width="14.43"/>
    <col customWidth="1" hidden="1" min="19" max="19" width="13.29"/>
    <col customWidth="1" hidden="1" min="20" max="20" width="51.71"/>
    <col customWidth="1" hidden="1" min="21" max="22" width="42.71"/>
    <col customWidth="1" min="24" max="24" width="13.43"/>
    <col customWidth="1" min="25" max="25" width="12.0" outlineLevel="1"/>
    <col customWidth="1" min="26" max="27" width="17.14"/>
    <col customWidth="1" min="28" max="28" width="13.43"/>
    <col customWidth="1" min="29" max="29" width="32.43"/>
    <col customWidth="1" min="30" max="31" width="10.0"/>
    <col customWidth="1" min="32" max="32" width="22.43"/>
    <col customWidth="1" min="33" max="33" width="22.29"/>
    <col customWidth="1" min="34" max="35" width="8.71"/>
    <col customWidth="1" min="36" max="36" width="9.14"/>
    <col customWidth="1" min="37" max="39" width="22.43"/>
    <col customWidth="1" min="40" max="40" width="5.43"/>
    <col customWidth="1" min="41" max="41" width="6.0"/>
    <col customWidth="1" min="42" max="42" width="3.43"/>
    <col customWidth="1" min="43" max="43" width="5.14"/>
    <col customWidth="1" min="44" max="44" width="4.29"/>
    <col customWidth="1" min="45" max="45" width="5.0"/>
    <col customWidth="1" min="46" max="46" width="3.86"/>
    <col customWidth="1" min="47" max="47" width="4.0"/>
    <col customWidth="1" min="48" max="48" width="4.14"/>
    <col customWidth="1" min="49" max="49" width="6.71"/>
    <col customWidth="1" min="50" max="50" width="5.43"/>
    <col customWidth="1" min="51" max="51" width="3.86"/>
    <col customWidth="1" min="52" max="52" width="8.43"/>
    <col customWidth="1" min="53" max="53" width="8.71"/>
    <col customWidth="1" min="54" max="54" width="5.0"/>
    <col customWidth="1" min="55" max="55" width="6.0"/>
    <col customWidth="1" min="56" max="56" width="7.14"/>
    <col customWidth="1" min="57" max="57" width="6.43"/>
    <col customWidth="1" min="58" max="58" width="8.86"/>
    <col customWidth="1" min="59" max="59" width="8.43"/>
    <col customWidth="1" min="60" max="60" width="3.0"/>
    <col customWidth="1" min="61" max="61" width="3.29"/>
    <col customWidth="1" min="62" max="63" width="5.0"/>
    <col customWidth="1" min="64" max="64" width="4.43"/>
    <col customWidth="1" min="65" max="65" width="4.0"/>
    <col customWidth="1" min="66" max="66" width="5.0"/>
    <col customWidth="1" min="67" max="67" width="4.71"/>
    <col customWidth="1" min="68" max="68" width="4.43"/>
    <col customWidth="1" min="69" max="69" width="8.29"/>
  </cols>
  <sheetData>
    <row r="1" ht="12.75" customHeight="1">
      <c r="A1" s="1921" t="s">
        <v>3173</v>
      </c>
      <c r="B1" s="1922" t="s">
        <v>3174</v>
      </c>
      <c r="C1" s="1922" t="s">
        <v>51</v>
      </c>
      <c r="D1" s="1923" t="s">
        <v>3175</v>
      </c>
      <c r="E1" s="1923" t="s">
        <v>48</v>
      </c>
      <c r="F1" s="1923" t="s">
        <v>1789</v>
      </c>
      <c r="G1" s="1923" t="s">
        <v>805</v>
      </c>
      <c r="H1" s="1923" t="s">
        <v>47</v>
      </c>
      <c r="I1" s="1924" t="s">
        <v>3109</v>
      </c>
      <c r="J1" s="1924" t="s">
        <v>3176</v>
      </c>
      <c r="K1" s="1924" t="s">
        <v>66</v>
      </c>
      <c r="L1" s="1924" t="s">
        <v>66</v>
      </c>
      <c r="M1" s="1924"/>
      <c r="N1" s="1924" t="s">
        <v>3177</v>
      </c>
      <c r="O1" s="1924" t="s">
        <v>53</v>
      </c>
      <c r="P1" s="1925" t="s">
        <v>154</v>
      </c>
      <c r="Q1" s="1925" t="s">
        <v>154</v>
      </c>
      <c r="R1" s="1923" t="s">
        <v>53</v>
      </c>
      <c r="S1" s="1923" t="s">
        <v>3178</v>
      </c>
      <c r="T1" s="1924" t="s">
        <v>392</v>
      </c>
      <c r="U1" s="1926" t="s">
        <v>118</v>
      </c>
      <c r="V1" s="1927" t="s">
        <v>392</v>
      </c>
      <c r="W1" s="1928" t="s">
        <v>57</v>
      </c>
      <c r="X1" s="1929" t="s">
        <v>119</v>
      </c>
      <c r="Y1" s="1930" t="s">
        <v>60</v>
      </c>
      <c r="Z1" s="1931"/>
      <c r="AA1" s="1931" t="s">
        <v>120</v>
      </c>
      <c r="AB1" s="1923" t="s">
        <v>62</v>
      </c>
      <c r="AC1" s="1932" t="s">
        <v>138</v>
      </c>
      <c r="AD1" s="622"/>
      <c r="AE1" s="622"/>
      <c r="AF1" s="144"/>
      <c r="AG1" s="1923"/>
      <c r="AH1" s="1932" t="s">
        <v>122</v>
      </c>
      <c r="AI1" s="144"/>
      <c r="AJ1" s="1923" t="s">
        <v>123</v>
      </c>
      <c r="AK1" s="1923"/>
      <c r="AL1" s="1923"/>
      <c r="AM1" s="1923"/>
      <c r="AN1" s="1933" t="s">
        <v>1791</v>
      </c>
      <c r="AO1" s="622"/>
      <c r="AP1" s="144"/>
      <c r="AQ1" s="1934"/>
      <c r="AR1" s="1933" t="s">
        <v>124</v>
      </c>
      <c r="AS1" s="622"/>
      <c r="AT1" s="622"/>
      <c r="AU1" s="622"/>
      <c r="AV1" s="622"/>
      <c r="AW1" s="622"/>
      <c r="AX1" s="622"/>
      <c r="AY1" s="622"/>
      <c r="AZ1" s="622"/>
      <c r="BA1" s="622"/>
      <c r="BB1" s="144"/>
      <c r="BC1" s="1934"/>
      <c r="BD1" s="1934"/>
      <c r="BE1" s="1934"/>
      <c r="BF1" s="4"/>
      <c r="BG1" s="1935" t="s">
        <v>125</v>
      </c>
      <c r="BH1" s="622"/>
      <c r="BI1" s="144"/>
      <c r="BJ1" s="1935"/>
      <c r="BK1" s="622"/>
      <c r="BL1" s="622"/>
      <c r="BM1" s="622"/>
      <c r="BN1" s="144"/>
      <c r="BO1" s="1935" t="s">
        <v>126</v>
      </c>
      <c r="BP1" s="622"/>
      <c r="BQ1" s="144"/>
    </row>
    <row r="2" ht="12.75" customHeight="1">
      <c r="A2" s="949"/>
      <c r="B2" s="1936"/>
      <c r="C2" s="1936"/>
      <c r="D2" s="1937"/>
      <c r="E2" s="1937"/>
      <c r="F2" s="1937"/>
      <c r="G2" s="1938" t="s">
        <v>43</v>
      </c>
      <c r="H2" s="1938"/>
      <c r="I2" s="1939"/>
      <c r="J2" s="1939"/>
      <c r="K2" s="1939" t="s">
        <v>3179</v>
      </c>
      <c r="L2" s="1939" t="s">
        <v>2859</v>
      </c>
      <c r="M2" s="1940" t="s">
        <v>3180</v>
      </c>
      <c r="N2" s="1940" t="s">
        <v>52</v>
      </c>
      <c r="O2" s="1940" t="s">
        <v>65</v>
      </c>
      <c r="P2" s="1941"/>
      <c r="Q2" s="1941" t="s">
        <v>3181</v>
      </c>
      <c r="R2" s="1937" t="s">
        <v>147</v>
      </c>
      <c r="S2" s="1937" t="s">
        <v>3182</v>
      </c>
      <c r="T2" s="1942"/>
      <c r="U2" s="949"/>
      <c r="V2" s="1943"/>
      <c r="W2" s="1938"/>
      <c r="X2" s="1944"/>
      <c r="Y2" s="1937"/>
      <c r="Z2" s="1944"/>
      <c r="AA2" s="1944"/>
      <c r="AB2" s="1945" t="s">
        <v>69</v>
      </c>
      <c r="AC2" s="1945" t="s">
        <v>3183</v>
      </c>
      <c r="AD2" s="1945" t="s">
        <v>136</v>
      </c>
      <c r="AE2" s="1945" t="s">
        <v>137</v>
      </c>
      <c r="AF2" s="1945" t="s">
        <v>138</v>
      </c>
      <c r="AG2" s="1945" t="s">
        <v>139</v>
      </c>
      <c r="AH2" s="1945" t="s">
        <v>140</v>
      </c>
      <c r="AI2" s="1945" t="s">
        <v>141</v>
      </c>
      <c r="AJ2" s="1945" t="s">
        <v>142</v>
      </c>
      <c r="AK2" s="1923" t="s">
        <v>1799</v>
      </c>
      <c r="AL2" s="1945" t="s">
        <v>146</v>
      </c>
      <c r="AM2" s="1945" t="s">
        <v>148</v>
      </c>
      <c r="AN2" s="1946" t="s">
        <v>1800</v>
      </c>
      <c r="AO2" s="1946" t="s">
        <v>1801</v>
      </c>
      <c r="AP2" s="1947" t="s">
        <v>2730</v>
      </c>
      <c r="AQ2" s="1948" t="s">
        <v>2731</v>
      </c>
      <c r="AR2" s="1946" t="s">
        <v>151</v>
      </c>
      <c r="AS2" s="1946" t="s">
        <v>152</v>
      </c>
      <c r="AT2" s="1946" t="s">
        <v>153</v>
      </c>
      <c r="AU2" s="1947" t="s">
        <v>154</v>
      </c>
      <c r="AV2" s="1946" t="s">
        <v>155</v>
      </c>
      <c r="AW2" s="1946" t="s">
        <v>156</v>
      </c>
      <c r="AX2" s="1947" t="s">
        <v>2732</v>
      </c>
      <c r="AY2" s="1947" t="s">
        <v>158</v>
      </c>
      <c r="AZ2" s="1947" t="s">
        <v>159</v>
      </c>
      <c r="BA2" s="1947" t="s">
        <v>2733</v>
      </c>
      <c r="BB2" s="1947" t="s">
        <v>161</v>
      </c>
      <c r="BC2" s="1946" t="s">
        <v>162</v>
      </c>
      <c r="BD2" s="1946" t="s">
        <v>163</v>
      </c>
      <c r="BE2" s="1946" t="s">
        <v>164</v>
      </c>
      <c r="BF2" s="1948" t="s">
        <v>165</v>
      </c>
      <c r="BG2" s="1946" t="s">
        <v>166</v>
      </c>
      <c r="BH2" s="1946" t="s">
        <v>2734</v>
      </c>
      <c r="BI2" s="1949" t="s">
        <v>168</v>
      </c>
      <c r="BJ2" s="1949" t="s">
        <v>169</v>
      </c>
      <c r="BK2" s="1949" t="s">
        <v>170</v>
      </c>
      <c r="BL2" s="1949" t="s">
        <v>171</v>
      </c>
      <c r="BM2" s="1949" t="s">
        <v>172</v>
      </c>
      <c r="BN2" s="1949" t="s">
        <v>173</v>
      </c>
      <c r="BO2" s="1949" t="s">
        <v>174</v>
      </c>
      <c r="BP2" s="1949" t="s">
        <v>175</v>
      </c>
      <c r="BQ2" s="1949" t="s">
        <v>176</v>
      </c>
    </row>
    <row r="3" ht="17.25" customHeight="1">
      <c r="A3" s="3">
        <v>1.0</v>
      </c>
      <c r="B3" s="1950" t="s">
        <v>3184</v>
      </c>
      <c r="C3" s="1951" t="s">
        <v>3185</v>
      </c>
      <c r="D3" s="4" t="s">
        <v>3186</v>
      </c>
      <c r="E3" s="4" t="s">
        <v>42</v>
      </c>
      <c r="F3" s="3" t="s">
        <v>96</v>
      </c>
      <c r="G3" s="3" t="s">
        <v>3187</v>
      </c>
      <c r="H3" s="3" t="s">
        <v>3188</v>
      </c>
      <c r="I3" s="4"/>
      <c r="J3" s="4"/>
      <c r="K3" s="4" t="s">
        <v>3189</v>
      </c>
      <c r="L3" s="4" t="s">
        <v>3190</v>
      </c>
      <c r="M3" s="4"/>
      <c r="N3" s="4" t="s">
        <v>3191</v>
      </c>
      <c r="O3" s="1952">
        <v>7500.0</v>
      </c>
      <c r="P3" s="1953">
        <v>7523.571</v>
      </c>
      <c r="Q3" s="1953">
        <v>7523.571</v>
      </c>
      <c r="R3" s="3"/>
      <c r="S3" s="3"/>
      <c r="T3" s="1954" t="s">
        <v>3192</v>
      </c>
      <c r="U3" s="1955"/>
      <c r="V3" s="1955"/>
      <c r="W3" s="1955">
        <v>45000.0</v>
      </c>
      <c r="X3" s="4"/>
      <c r="Y3" s="1956"/>
      <c r="Z3" s="1956"/>
      <c r="AA3" s="1956"/>
      <c r="AB3" s="4" t="s">
        <v>3193</v>
      </c>
      <c r="AC3" s="4" t="s">
        <v>3194</v>
      </c>
      <c r="AD3" s="3" t="s">
        <v>234</v>
      </c>
      <c r="AE3" s="3" t="s">
        <v>234</v>
      </c>
      <c r="AF3" s="3" t="s">
        <v>884</v>
      </c>
      <c r="AG3" s="3" t="s">
        <v>1828</v>
      </c>
      <c r="AH3" s="1957" t="s">
        <v>234</v>
      </c>
      <c r="AI3" s="1957" t="s">
        <v>234</v>
      </c>
      <c r="AJ3" s="1957" t="s">
        <v>234</v>
      </c>
      <c r="AK3" s="3"/>
      <c r="AL3" s="3"/>
      <c r="AM3" s="3"/>
      <c r="AN3" s="3"/>
      <c r="AO3" s="3"/>
      <c r="AP3" s="3"/>
      <c r="AQ3" s="4"/>
      <c r="AR3" s="3"/>
      <c r="AS3" s="3"/>
      <c r="AT3" s="3"/>
      <c r="AU3" s="3"/>
      <c r="AV3" s="3"/>
      <c r="AW3" s="3"/>
      <c r="AX3" s="3"/>
      <c r="AY3" s="4"/>
      <c r="AZ3" s="4"/>
      <c r="BA3" s="3"/>
      <c r="BB3" s="3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</row>
    <row r="4" ht="12.75" customHeight="1">
      <c r="A4" s="3">
        <v>4.0</v>
      </c>
      <c r="B4" s="1950" t="s">
        <v>3184</v>
      </c>
      <c r="C4" s="1958" t="s">
        <v>3185</v>
      </c>
      <c r="D4" s="4" t="s">
        <v>3186</v>
      </c>
      <c r="E4" s="1959" t="s">
        <v>3195</v>
      </c>
      <c r="F4" s="1959" t="s">
        <v>1851</v>
      </c>
      <c r="G4" s="1954" t="s">
        <v>3196</v>
      </c>
      <c r="H4" s="1954" t="s">
        <v>3197</v>
      </c>
      <c r="I4" s="1959"/>
      <c r="J4" s="1959"/>
      <c r="K4" s="1959" t="s">
        <v>3198</v>
      </c>
      <c r="L4" s="1959" t="s">
        <v>3198</v>
      </c>
      <c r="M4" s="1959"/>
      <c r="N4" s="1959" t="s">
        <v>3199</v>
      </c>
      <c r="O4" s="1952">
        <v>7500.0</v>
      </c>
      <c r="P4" s="1953">
        <v>7408.991</v>
      </c>
      <c r="Q4" s="1953">
        <v>7408.991</v>
      </c>
      <c r="R4" s="3"/>
      <c r="S4" s="3"/>
      <c r="T4" s="1954" t="s">
        <v>3192</v>
      </c>
      <c r="U4" s="1955"/>
      <c r="V4" s="1955"/>
      <c r="W4" s="1955">
        <v>44997.0</v>
      </c>
      <c r="X4" s="4"/>
      <c r="Y4" s="1956"/>
      <c r="Z4" s="1956"/>
      <c r="AA4" s="1956"/>
      <c r="AB4" s="4" t="s">
        <v>3193</v>
      </c>
      <c r="AC4" s="4" t="s">
        <v>3200</v>
      </c>
      <c r="AD4" s="3" t="s">
        <v>234</v>
      </c>
      <c r="AE4" s="3" t="s">
        <v>234</v>
      </c>
      <c r="AF4" s="3" t="s">
        <v>884</v>
      </c>
      <c r="AG4" s="1957" t="s">
        <v>1828</v>
      </c>
      <c r="AH4" s="1957" t="s">
        <v>234</v>
      </c>
      <c r="AI4" s="1957" t="s">
        <v>234</v>
      </c>
      <c r="AJ4" s="1957" t="s">
        <v>234</v>
      </c>
      <c r="AK4" s="3"/>
      <c r="AL4" s="3"/>
      <c r="AM4" s="3"/>
      <c r="AN4" s="3"/>
      <c r="AO4" s="3"/>
      <c r="AP4" s="3"/>
      <c r="AQ4" s="4"/>
      <c r="AR4" s="3"/>
      <c r="AS4" s="3"/>
      <c r="AT4" s="3"/>
      <c r="AU4" s="3"/>
      <c r="AV4" s="3"/>
      <c r="AW4" s="3"/>
      <c r="AX4" s="3"/>
      <c r="AY4" s="4"/>
      <c r="AZ4" s="4"/>
      <c r="BA4" s="3"/>
      <c r="BB4" s="3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ht="12.75" customHeight="1">
      <c r="A5" s="3">
        <v>2.0</v>
      </c>
      <c r="B5" s="1950" t="s">
        <v>3184</v>
      </c>
      <c r="C5" s="1958" t="s">
        <v>3185</v>
      </c>
      <c r="D5" s="4" t="s">
        <v>3186</v>
      </c>
      <c r="E5" s="4" t="s">
        <v>3201</v>
      </c>
      <c r="F5" s="4" t="s">
        <v>3202</v>
      </c>
      <c r="G5" s="3" t="s">
        <v>3187</v>
      </c>
      <c r="H5" s="3" t="s">
        <v>3203</v>
      </c>
      <c r="I5" s="4"/>
      <c r="J5" s="4"/>
      <c r="K5" s="4" t="s">
        <v>3204</v>
      </c>
      <c r="L5" s="4" t="s">
        <v>3204</v>
      </c>
      <c r="M5" s="1959"/>
      <c r="N5" s="1959" t="s">
        <v>3205</v>
      </c>
      <c r="O5" s="1952">
        <v>7500.0</v>
      </c>
      <c r="P5" s="1953">
        <v>7833.819</v>
      </c>
      <c r="Q5" s="1953">
        <v>7833.819</v>
      </c>
      <c r="R5" s="3"/>
      <c r="S5" s="3"/>
      <c r="T5" s="1954" t="s">
        <v>3192</v>
      </c>
      <c r="U5" s="1955"/>
      <c r="V5" s="1955"/>
      <c r="W5" s="1955">
        <v>44989.0</v>
      </c>
      <c r="X5" s="4"/>
      <c r="Y5" s="1956"/>
      <c r="Z5" s="1956"/>
      <c r="AA5" s="1956"/>
      <c r="AB5" s="4" t="s">
        <v>3193</v>
      </c>
      <c r="AC5" s="4" t="s">
        <v>3206</v>
      </c>
      <c r="AD5" s="3" t="s">
        <v>234</v>
      </c>
      <c r="AE5" s="3"/>
      <c r="AF5" s="3" t="s">
        <v>884</v>
      </c>
      <c r="AG5" s="1957" t="s">
        <v>1828</v>
      </c>
      <c r="AH5" s="1957" t="s">
        <v>234</v>
      </c>
      <c r="AI5" s="1957" t="s">
        <v>234</v>
      </c>
      <c r="AJ5" s="1957" t="s">
        <v>234</v>
      </c>
      <c r="AK5" s="3"/>
      <c r="AL5" s="3"/>
      <c r="AM5" s="3"/>
      <c r="AN5" s="3"/>
      <c r="AO5" s="3"/>
      <c r="AP5" s="3"/>
      <c r="AQ5" s="4"/>
      <c r="AR5" s="3"/>
      <c r="AS5" s="3"/>
      <c r="AT5" s="3"/>
      <c r="AU5" s="3"/>
      <c r="AV5" s="3"/>
      <c r="AW5" s="3"/>
      <c r="AX5" s="3"/>
      <c r="AY5" s="4"/>
      <c r="AZ5" s="4"/>
      <c r="BA5" s="3"/>
      <c r="BB5" s="3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ht="15.75" customHeight="1">
      <c r="A6" s="3">
        <v>3.0</v>
      </c>
      <c r="B6" s="1950" t="s">
        <v>3184</v>
      </c>
      <c r="C6" s="1958" t="s">
        <v>3185</v>
      </c>
      <c r="D6" s="4" t="s">
        <v>3186</v>
      </c>
      <c r="E6" s="4" t="s">
        <v>3201</v>
      </c>
      <c r="F6" s="4" t="s">
        <v>3202</v>
      </c>
      <c r="G6" s="3" t="s">
        <v>3187</v>
      </c>
      <c r="H6" s="3" t="s">
        <v>3203</v>
      </c>
      <c r="I6" s="4"/>
      <c r="J6" s="4"/>
      <c r="K6" s="4" t="s">
        <v>3204</v>
      </c>
      <c r="L6" s="4" t="s">
        <v>3204</v>
      </c>
      <c r="M6" s="1959"/>
      <c r="N6" s="1959" t="s">
        <v>3207</v>
      </c>
      <c r="O6" s="1952">
        <v>7500.0</v>
      </c>
      <c r="P6" s="1953">
        <v>7582.431</v>
      </c>
      <c r="Q6" s="1953">
        <v>7582.431</v>
      </c>
      <c r="R6" s="3"/>
      <c r="S6" s="3"/>
      <c r="T6" s="1954" t="s">
        <v>3192</v>
      </c>
      <c r="U6" s="1955"/>
      <c r="V6" s="1955"/>
      <c r="W6" s="1955">
        <v>44991.0</v>
      </c>
      <c r="X6" s="4"/>
      <c r="Y6" s="1956"/>
      <c r="Z6" s="1956"/>
      <c r="AA6" s="1956"/>
      <c r="AB6" s="4" t="s">
        <v>3193</v>
      </c>
      <c r="AC6" s="4" t="s">
        <v>3206</v>
      </c>
      <c r="AD6" s="3" t="s">
        <v>234</v>
      </c>
      <c r="AE6" s="3"/>
      <c r="AF6" s="3" t="s">
        <v>884</v>
      </c>
      <c r="AG6" s="1957" t="s">
        <v>1828</v>
      </c>
      <c r="AH6" s="1957" t="s">
        <v>234</v>
      </c>
      <c r="AI6" s="1957" t="s">
        <v>234</v>
      </c>
      <c r="AJ6" s="1957" t="s">
        <v>234</v>
      </c>
      <c r="AK6" s="3"/>
      <c r="AL6" s="3"/>
      <c r="AM6" s="3"/>
      <c r="AN6" s="3"/>
      <c r="AO6" s="3"/>
      <c r="AP6" s="3"/>
      <c r="AQ6" s="4"/>
      <c r="AR6" s="3"/>
      <c r="AS6" s="3"/>
      <c r="AT6" s="3"/>
      <c r="AU6" s="3"/>
      <c r="AV6" s="3"/>
      <c r="AW6" s="3"/>
      <c r="AX6" s="3"/>
      <c r="AY6" s="4"/>
      <c r="AZ6" s="4"/>
      <c r="BA6" s="3"/>
      <c r="BB6" s="3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ht="12.75" customHeight="1">
      <c r="A7" s="3">
        <v>5.0</v>
      </c>
      <c r="B7" s="1950" t="s">
        <v>3184</v>
      </c>
      <c r="C7" s="1958" t="s">
        <v>3185</v>
      </c>
      <c r="D7" s="4" t="s">
        <v>3186</v>
      </c>
      <c r="E7" s="1959" t="s">
        <v>3208</v>
      </c>
      <c r="F7" s="3" t="s">
        <v>96</v>
      </c>
      <c r="G7" s="1954" t="s">
        <v>3196</v>
      </c>
      <c r="H7" s="1954" t="s">
        <v>114</v>
      </c>
      <c r="I7" s="1959"/>
      <c r="J7" s="1959"/>
      <c r="K7" s="1959" t="s">
        <v>3209</v>
      </c>
      <c r="L7" s="1959" t="s">
        <v>3209</v>
      </c>
      <c r="M7" s="1959"/>
      <c r="N7" s="1959" t="s">
        <v>3210</v>
      </c>
      <c r="O7" s="1952">
        <v>7500.0</v>
      </c>
      <c r="P7" s="1953">
        <v>7551.112</v>
      </c>
      <c r="Q7" s="1953">
        <v>7551.112</v>
      </c>
      <c r="R7" s="3"/>
      <c r="S7" s="3"/>
      <c r="T7" s="1954" t="s">
        <v>3192</v>
      </c>
      <c r="U7" s="1955"/>
      <c r="V7" s="1955"/>
      <c r="W7" s="1955">
        <v>45000.0</v>
      </c>
      <c r="X7" s="4"/>
      <c r="Y7" s="1956"/>
      <c r="Z7" s="1956"/>
      <c r="AA7" s="1956">
        <v>45575.176999999996</v>
      </c>
      <c r="AB7" s="1954" t="s">
        <v>3192</v>
      </c>
      <c r="AC7" s="4" t="s">
        <v>3211</v>
      </c>
      <c r="AD7" s="3" t="s">
        <v>234</v>
      </c>
      <c r="AE7" s="3"/>
      <c r="AF7" s="3" t="s">
        <v>884</v>
      </c>
      <c r="AG7" s="1957"/>
      <c r="AH7" s="1957" t="s">
        <v>234</v>
      </c>
      <c r="AI7" s="1957" t="s">
        <v>234</v>
      </c>
      <c r="AJ7" s="1957" t="s">
        <v>234</v>
      </c>
      <c r="AK7" s="3"/>
      <c r="AL7" s="3"/>
      <c r="AM7" s="3"/>
      <c r="AN7" s="3"/>
      <c r="AO7" s="3"/>
      <c r="AP7" s="3"/>
      <c r="AQ7" s="4"/>
      <c r="AR7" s="3"/>
      <c r="AS7" s="3"/>
      <c r="AT7" s="3"/>
      <c r="AU7" s="3"/>
      <c r="AV7" s="3"/>
      <c r="AW7" s="3"/>
      <c r="AX7" s="3"/>
      <c r="AY7" s="4"/>
      <c r="AZ7" s="4"/>
      <c r="BA7" s="3"/>
      <c r="BB7" s="3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ht="12.75" customHeight="1">
      <c r="A8" s="3">
        <v>6.0</v>
      </c>
      <c r="B8" s="1950" t="s">
        <v>3184</v>
      </c>
      <c r="C8" s="1958" t="s">
        <v>3185</v>
      </c>
      <c r="D8" s="4" t="s">
        <v>3186</v>
      </c>
      <c r="E8" s="1959" t="s">
        <v>3212</v>
      </c>
      <c r="F8" s="3" t="s">
        <v>96</v>
      </c>
      <c r="G8" s="3" t="s">
        <v>3187</v>
      </c>
      <c r="H8" s="1954" t="s">
        <v>3213</v>
      </c>
      <c r="I8" s="1959"/>
      <c r="J8" s="1959"/>
      <c r="K8" s="1959" t="s">
        <v>3214</v>
      </c>
      <c r="L8" s="1959" t="s">
        <v>3214</v>
      </c>
      <c r="M8" s="1959"/>
      <c r="N8" s="1959" t="s">
        <v>3215</v>
      </c>
      <c r="O8" s="1952">
        <v>7500.0</v>
      </c>
      <c r="P8" s="1953">
        <v>7675.253</v>
      </c>
      <c r="Q8" s="1953">
        <v>7675.253</v>
      </c>
      <c r="R8" s="3"/>
      <c r="S8" s="3"/>
      <c r="T8" s="1954" t="s">
        <v>3192</v>
      </c>
      <c r="U8" s="1955"/>
      <c r="V8" s="1955"/>
      <c r="W8" s="1955">
        <v>45001.0</v>
      </c>
      <c r="X8" s="4"/>
      <c r="Y8" s="1956"/>
      <c r="Z8" s="1956"/>
      <c r="AA8" s="1956"/>
      <c r="AB8" s="4" t="s">
        <v>3193</v>
      </c>
      <c r="AC8" s="4" t="s">
        <v>3216</v>
      </c>
      <c r="AD8" s="3" t="s">
        <v>234</v>
      </c>
      <c r="AE8" s="3"/>
      <c r="AF8" s="3" t="s">
        <v>884</v>
      </c>
      <c r="AG8" s="1957"/>
      <c r="AH8" s="1957" t="s">
        <v>234</v>
      </c>
      <c r="AI8" s="1957" t="s">
        <v>234</v>
      </c>
      <c r="AJ8" s="1957" t="s">
        <v>234</v>
      </c>
      <c r="AK8" s="3"/>
      <c r="AL8" s="3"/>
      <c r="AM8" s="3"/>
      <c r="AN8" s="3"/>
      <c r="AO8" s="3"/>
      <c r="AP8" s="3"/>
      <c r="AQ8" s="4"/>
      <c r="AR8" s="3"/>
      <c r="AS8" s="3"/>
      <c r="AT8" s="3"/>
      <c r="AU8" s="3"/>
      <c r="AV8" s="3"/>
      <c r="AW8" s="3"/>
      <c r="AX8" s="3"/>
      <c r="AY8" s="4"/>
      <c r="AZ8" s="4"/>
      <c r="BA8" s="3"/>
      <c r="BB8" s="3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</row>
    <row r="9" ht="12.75" customHeight="1">
      <c r="A9" s="3">
        <v>7.0</v>
      </c>
      <c r="B9" s="1950" t="s">
        <v>3184</v>
      </c>
      <c r="C9" s="1958" t="s">
        <v>3185</v>
      </c>
      <c r="D9" s="4" t="s">
        <v>3186</v>
      </c>
      <c r="E9" s="1959" t="s">
        <v>3212</v>
      </c>
      <c r="F9" s="3" t="s">
        <v>96</v>
      </c>
      <c r="G9" s="3" t="s">
        <v>3187</v>
      </c>
      <c r="H9" s="1954" t="s">
        <v>3213</v>
      </c>
      <c r="I9" s="1959"/>
      <c r="J9" s="1959"/>
      <c r="K9" s="1959" t="s">
        <v>3214</v>
      </c>
      <c r="L9" s="1959" t="s">
        <v>3214</v>
      </c>
      <c r="M9" s="1959"/>
      <c r="N9" s="1959" t="s">
        <v>3217</v>
      </c>
      <c r="O9" s="1952">
        <v>7500.0</v>
      </c>
      <c r="P9" s="1953">
        <v>7399.369</v>
      </c>
      <c r="Q9" s="1953">
        <v>7399.369</v>
      </c>
      <c r="R9" s="3"/>
      <c r="S9" s="3"/>
      <c r="T9" s="1954" t="s">
        <v>3192</v>
      </c>
      <c r="U9" s="1955"/>
      <c r="V9" s="1955"/>
      <c r="W9" s="1955">
        <v>45005.0</v>
      </c>
      <c r="X9" s="4"/>
      <c r="Y9" s="1956"/>
      <c r="Z9" s="1956"/>
      <c r="AA9" s="1956"/>
      <c r="AB9" s="4" t="s">
        <v>3193</v>
      </c>
      <c r="AC9" s="4" t="s">
        <v>3216</v>
      </c>
      <c r="AD9" s="3" t="s">
        <v>234</v>
      </c>
      <c r="AE9" s="3"/>
      <c r="AF9" s="3" t="s">
        <v>884</v>
      </c>
      <c r="AG9" s="1957"/>
      <c r="AH9" s="1957" t="s">
        <v>234</v>
      </c>
      <c r="AI9" s="1957" t="s">
        <v>234</v>
      </c>
      <c r="AJ9" s="1957" t="s">
        <v>234</v>
      </c>
      <c r="AK9" s="3"/>
      <c r="AL9" s="3"/>
      <c r="AM9" s="3"/>
      <c r="AN9" s="3"/>
      <c r="AO9" s="3"/>
      <c r="AP9" s="3"/>
      <c r="AQ9" s="4"/>
      <c r="AR9" s="3"/>
      <c r="AS9" s="3"/>
      <c r="AT9" s="3"/>
      <c r="AU9" s="3"/>
      <c r="AV9" s="3"/>
      <c r="AW9" s="3"/>
      <c r="AX9" s="3"/>
      <c r="AY9" s="4"/>
      <c r="AZ9" s="4"/>
      <c r="BA9" s="3"/>
      <c r="BB9" s="3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</row>
    <row r="10" ht="12.75" customHeight="1">
      <c r="A10" s="3">
        <v>8.0</v>
      </c>
      <c r="B10" s="1950" t="s">
        <v>3184</v>
      </c>
      <c r="C10" s="1958" t="s">
        <v>3185</v>
      </c>
      <c r="D10" s="4" t="s">
        <v>3186</v>
      </c>
      <c r="E10" s="1959" t="s">
        <v>3195</v>
      </c>
      <c r="F10" s="1959" t="s">
        <v>1851</v>
      </c>
      <c r="G10" s="1954" t="s">
        <v>3196</v>
      </c>
      <c r="H10" s="1954" t="s">
        <v>3197</v>
      </c>
      <c r="I10" s="1959"/>
      <c r="J10" s="1959"/>
      <c r="K10" s="1959" t="s">
        <v>3198</v>
      </c>
      <c r="L10" s="1959" t="s">
        <v>3198</v>
      </c>
      <c r="M10" s="1959"/>
      <c r="N10" s="1959" t="s">
        <v>3199</v>
      </c>
      <c r="O10" s="1952">
        <v>5000.0</v>
      </c>
      <c r="P10" s="1953">
        <v>4062.974</v>
      </c>
      <c r="Q10" s="1953">
        <v>4062.974</v>
      </c>
      <c r="R10" s="3"/>
      <c r="S10" s="3"/>
      <c r="T10" s="1954" t="s">
        <v>3192</v>
      </c>
      <c r="U10" s="1955"/>
      <c r="V10" s="1955"/>
      <c r="W10" s="1955">
        <v>45004.0</v>
      </c>
      <c r="X10" s="4"/>
      <c r="Y10" s="1956"/>
      <c r="Z10" s="1956"/>
      <c r="AA10" s="1956"/>
      <c r="AB10" s="4" t="s">
        <v>3193</v>
      </c>
      <c r="AC10" s="4" t="s">
        <v>3218</v>
      </c>
      <c r="AD10" s="3" t="s">
        <v>234</v>
      </c>
      <c r="AE10" s="1960"/>
      <c r="AF10" s="3" t="s">
        <v>884</v>
      </c>
      <c r="AG10" s="3" t="s">
        <v>1828</v>
      </c>
      <c r="AH10" s="1960"/>
      <c r="AI10" s="1960"/>
      <c r="AJ10" s="1961"/>
      <c r="AK10" s="3"/>
      <c r="AL10" s="3"/>
      <c r="AM10" s="3"/>
      <c r="AN10" s="3"/>
      <c r="AO10" s="3"/>
      <c r="AP10" s="3"/>
      <c r="AQ10" s="4"/>
      <c r="AR10" s="3"/>
      <c r="AS10" s="3"/>
      <c r="AT10" s="3"/>
      <c r="AU10" s="3"/>
      <c r="AV10" s="3"/>
      <c r="AW10" s="3"/>
      <c r="AX10" s="3"/>
      <c r="AY10" s="4"/>
      <c r="AZ10" s="4"/>
      <c r="BA10" s="3"/>
      <c r="BB10" s="3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</row>
    <row r="11" ht="12.75" customHeight="1">
      <c r="A11" s="1962"/>
      <c r="B11" s="1963"/>
      <c r="C11" s="1964"/>
      <c r="D11" s="1965"/>
      <c r="E11" s="1966"/>
      <c r="F11" s="1966"/>
      <c r="G11" s="1962"/>
      <c r="H11" s="1962"/>
      <c r="I11" s="1965"/>
      <c r="J11" s="1965"/>
      <c r="K11" s="1965"/>
      <c r="L11" s="1965"/>
      <c r="M11" s="1962"/>
      <c r="N11" s="1962"/>
      <c r="O11" s="1967">
        <f>SUM(O3:O10)</f>
        <v>57500</v>
      </c>
      <c r="P11" s="1967">
        <f>SUM(P3:P6)</f>
        <v>30348.812</v>
      </c>
      <c r="Q11" s="1968">
        <f>SUM(Q3:Q10)</f>
        <v>57037.52</v>
      </c>
      <c r="R11" s="1966"/>
      <c r="S11" s="1966"/>
      <c r="T11" s="1969"/>
      <c r="U11" s="1962"/>
      <c r="V11" s="1962"/>
      <c r="W11" s="1962"/>
      <c r="X11" s="1970">
        <f>Y11-Q11</f>
        <v>-87.52</v>
      </c>
      <c r="Y11" s="1971">
        <v>56950.0</v>
      </c>
      <c r="Z11" s="1971"/>
      <c r="AA11" s="1971"/>
      <c r="AB11" s="1965"/>
      <c r="AC11" s="1965"/>
      <c r="AD11" s="1962"/>
      <c r="AE11" s="1962"/>
      <c r="AF11" s="1962"/>
      <c r="AG11" s="1962"/>
      <c r="AH11" s="1962"/>
      <c r="AI11" s="1962"/>
      <c r="AJ11" s="1962"/>
      <c r="AK11" s="1962"/>
      <c r="AL11" s="1962"/>
      <c r="AM11" s="1962"/>
      <c r="AN11" s="1962"/>
      <c r="AO11" s="1962"/>
      <c r="AP11" s="1965"/>
      <c r="AQ11" s="1965"/>
      <c r="AR11" s="1966"/>
      <c r="AS11" s="1965"/>
      <c r="AT11" s="1965"/>
      <c r="AU11" s="1962"/>
      <c r="AV11" s="1965"/>
      <c r="AW11" s="1965"/>
      <c r="AX11" s="1966"/>
      <c r="AY11" s="1965"/>
      <c r="AZ11" s="1965"/>
      <c r="BA11" s="1962"/>
      <c r="BB11" s="1962"/>
      <c r="BC11" s="1965"/>
      <c r="BD11" s="1965"/>
      <c r="BE11" s="1966"/>
      <c r="BF11" s="1965"/>
      <c r="BG11" s="1965"/>
      <c r="BH11" s="1962"/>
      <c r="BI11" s="1965"/>
      <c r="BJ11" s="1965"/>
      <c r="BK11" s="1966"/>
      <c r="BL11" s="1965"/>
      <c r="BM11" s="1965"/>
      <c r="BN11" s="1962"/>
      <c r="BO11" s="1965"/>
      <c r="BP11" s="1965"/>
      <c r="BQ11" s="1966"/>
    </row>
    <row r="12" ht="12.75" customHeight="1">
      <c r="A12" s="3">
        <v>1.0</v>
      </c>
      <c r="B12" s="1972" t="s">
        <v>3219</v>
      </c>
      <c r="C12" s="1951" t="s">
        <v>3220</v>
      </c>
      <c r="D12" s="3" t="s">
        <v>3221</v>
      </c>
      <c r="E12" s="1959" t="s">
        <v>183</v>
      </c>
      <c r="F12" s="3" t="s">
        <v>96</v>
      </c>
      <c r="G12" s="1954" t="s">
        <v>3196</v>
      </c>
      <c r="H12" s="3" t="s">
        <v>3222</v>
      </c>
      <c r="I12" s="4"/>
      <c r="J12" s="4"/>
      <c r="K12" s="4" t="s">
        <v>2730</v>
      </c>
      <c r="L12" s="4" t="s">
        <v>2730</v>
      </c>
      <c r="M12" s="1959"/>
      <c r="N12" s="1959" t="s">
        <v>3223</v>
      </c>
      <c r="O12" s="1973">
        <v>8941.41</v>
      </c>
      <c r="P12" s="1953">
        <v>8941.41</v>
      </c>
      <c r="Q12" s="1953">
        <v>8941.41</v>
      </c>
      <c r="R12" s="3"/>
      <c r="S12" s="3"/>
      <c r="T12" s="1954" t="s">
        <v>3192</v>
      </c>
      <c r="U12" s="1955"/>
      <c r="V12" s="1955"/>
      <c r="W12" s="1955">
        <v>45023.0</v>
      </c>
      <c r="X12" s="4"/>
      <c r="Y12" s="1956"/>
      <c r="Z12" s="1956"/>
      <c r="AA12" s="1956"/>
      <c r="AB12" s="4"/>
      <c r="AC12" s="4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4"/>
      <c r="AR12" s="3"/>
      <c r="AS12" s="3"/>
      <c r="AT12" s="3"/>
      <c r="AU12" s="3"/>
      <c r="AV12" s="3"/>
      <c r="AW12" s="3"/>
      <c r="AX12" s="3"/>
      <c r="AY12" s="4"/>
      <c r="AZ12" s="4"/>
      <c r="BA12" s="3"/>
      <c r="BB12" s="3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</row>
    <row r="13" ht="12.75" customHeight="1">
      <c r="A13" s="3">
        <v>2.0</v>
      </c>
      <c r="B13" s="1972" t="s">
        <v>3219</v>
      </c>
      <c r="C13" s="1951" t="s">
        <v>3220</v>
      </c>
      <c r="D13" s="3" t="s">
        <v>3221</v>
      </c>
      <c r="E13" s="1959" t="s">
        <v>183</v>
      </c>
      <c r="F13" s="3" t="s">
        <v>96</v>
      </c>
      <c r="G13" s="1954" t="s">
        <v>3196</v>
      </c>
      <c r="H13" s="3" t="s">
        <v>3222</v>
      </c>
      <c r="I13" s="4"/>
      <c r="J13" s="4"/>
      <c r="K13" s="4" t="s">
        <v>2730</v>
      </c>
      <c r="L13" s="4" t="s">
        <v>2730</v>
      </c>
      <c r="M13" s="1959"/>
      <c r="N13" s="1959" t="s">
        <v>3224</v>
      </c>
      <c r="O13" s="1974">
        <v>8736.738</v>
      </c>
      <c r="P13" s="1953">
        <v>8736.738</v>
      </c>
      <c r="Q13" s="1953">
        <v>8736.738</v>
      </c>
      <c r="R13" s="3"/>
      <c r="S13" s="3"/>
      <c r="T13" s="1954" t="s">
        <v>3192</v>
      </c>
      <c r="U13" s="1955"/>
      <c r="V13" s="1955"/>
      <c r="W13" s="1955">
        <v>45030.0</v>
      </c>
      <c r="X13" s="4"/>
      <c r="Y13" s="1956"/>
      <c r="Z13" s="1956"/>
      <c r="AA13" s="1956"/>
      <c r="AB13" s="4"/>
      <c r="AC13" s="4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4"/>
      <c r="AR13" s="3"/>
      <c r="AS13" s="3"/>
      <c r="AT13" s="3"/>
      <c r="AU13" s="3"/>
      <c r="AV13" s="3"/>
      <c r="AW13" s="3"/>
      <c r="AX13" s="3"/>
      <c r="AY13" s="4"/>
      <c r="AZ13" s="4"/>
      <c r="BA13" s="3"/>
      <c r="BB13" s="3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ht="12.75" customHeight="1">
      <c r="A14" s="3">
        <v>3.0</v>
      </c>
      <c r="B14" s="1972" t="s">
        <v>3219</v>
      </c>
      <c r="C14" s="1951" t="s">
        <v>3220</v>
      </c>
      <c r="D14" s="3" t="s">
        <v>3221</v>
      </c>
      <c r="E14" s="1959" t="s">
        <v>183</v>
      </c>
      <c r="F14" s="3" t="s">
        <v>96</v>
      </c>
      <c r="G14" s="1954" t="s">
        <v>3196</v>
      </c>
      <c r="H14" s="3" t="s">
        <v>3222</v>
      </c>
      <c r="I14" s="4"/>
      <c r="J14" s="4"/>
      <c r="K14" s="4" t="s">
        <v>2730</v>
      </c>
      <c r="L14" s="4" t="s">
        <v>2730</v>
      </c>
      <c r="M14" s="1975"/>
      <c r="N14" s="1975" t="s">
        <v>3225</v>
      </c>
      <c r="O14" s="1974">
        <v>8000.0</v>
      </c>
      <c r="P14" s="1953">
        <v>7855.647</v>
      </c>
      <c r="Q14" s="1953">
        <v>7855.647</v>
      </c>
      <c r="R14" s="3"/>
      <c r="S14" s="3"/>
      <c r="T14" s="1954" t="s">
        <v>3192</v>
      </c>
      <c r="U14" s="1955"/>
      <c r="V14" s="1955"/>
      <c r="W14" s="1955">
        <v>45032.0</v>
      </c>
      <c r="X14" s="4"/>
      <c r="Y14" s="1956"/>
      <c r="Z14" s="1956"/>
      <c r="AA14" s="1956"/>
      <c r="AB14" s="4"/>
      <c r="AC14" s="4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4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</row>
    <row r="15" ht="12.75" customHeight="1">
      <c r="A15" s="3">
        <v>4.0</v>
      </c>
      <c r="B15" s="1950" t="s">
        <v>3219</v>
      </c>
      <c r="C15" s="1951" t="s">
        <v>3220</v>
      </c>
      <c r="D15" s="3" t="s">
        <v>3221</v>
      </c>
      <c r="E15" s="1959" t="s">
        <v>183</v>
      </c>
      <c r="F15" s="3" t="s">
        <v>96</v>
      </c>
      <c r="G15" s="1954" t="s">
        <v>3196</v>
      </c>
      <c r="H15" s="3" t="s">
        <v>3222</v>
      </c>
      <c r="I15" s="4"/>
      <c r="J15" s="4"/>
      <c r="K15" s="4" t="s">
        <v>2730</v>
      </c>
      <c r="L15" s="4" t="s">
        <v>2730</v>
      </c>
      <c r="M15" s="1959"/>
      <c r="N15" s="1959" t="s">
        <v>3226</v>
      </c>
      <c r="O15" s="1974">
        <f>33000-O12-O13-O14</f>
        <v>7321.852</v>
      </c>
      <c r="P15" s="1953">
        <v>7502.786</v>
      </c>
      <c r="Q15" s="1953">
        <v>7502.786</v>
      </c>
      <c r="R15" s="3"/>
      <c r="S15" s="3"/>
      <c r="T15" s="1954" t="s">
        <v>3192</v>
      </c>
      <c r="U15" s="1955"/>
      <c r="V15" s="1955"/>
      <c r="W15" s="1955">
        <v>45036.0</v>
      </c>
      <c r="X15" s="4"/>
      <c r="Y15" s="1956"/>
      <c r="Z15" s="1956"/>
      <c r="AA15" s="1956"/>
      <c r="AB15" s="4"/>
      <c r="AC15" s="4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4"/>
      <c r="AR15" s="3"/>
      <c r="AS15" s="3"/>
      <c r="AT15" s="3"/>
      <c r="AU15" s="3"/>
      <c r="AV15" s="3"/>
      <c r="AW15" s="3"/>
      <c r="AX15" s="3"/>
      <c r="AY15" s="4"/>
      <c r="AZ15" s="4"/>
      <c r="BA15" s="3"/>
      <c r="BB15" s="3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</row>
    <row r="16" ht="12.75" customHeight="1">
      <c r="A16" s="1962"/>
      <c r="B16" s="1963"/>
      <c r="C16" s="1964"/>
      <c r="D16" s="1965"/>
      <c r="E16" s="1966"/>
      <c r="F16" s="1966"/>
      <c r="G16" s="1962"/>
      <c r="H16" s="1962"/>
      <c r="I16" s="1965"/>
      <c r="J16" s="1965"/>
      <c r="K16" s="1965"/>
      <c r="L16" s="1965"/>
      <c r="M16" s="1976"/>
      <c r="N16" s="1976"/>
      <c r="O16" s="1977">
        <f t="shared" ref="O16:Q16" si="1">SUM(O12:O15)</f>
        <v>33000</v>
      </c>
      <c r="P16" s="1967">
        <f t="shared" si="1"/>
        <v>33036.581</v>
      </c>
      <c r="Q16" s="1968">
        <f t="shared" si="1"/>
        <v>33036.581</v>
      </c>
      <c r="R16" s="1966"/>
      <c r="S16" s="1966"/>
      <c r="T16" s="1969"/>
      <c r="U16" s="1962"/>
      <c r="V16" s="1962"/>
      <c r="W16" s="1962"/>
      <c r="X16" s="1970">
        <f>Y16-Q16</f>
        <v>-36.581</v>
      </c>
      <c r="Y16" s="1971">
        <v>33000.0</v>
      </c>
      <c r="Z16" s="1971"/>
      <c r="AA16" s="1971"/>
      <c r="AB16" s="1965"/>
      <c r="AC16" s="1965"/>
      <c r="AD16" s="1962"/>
      <c r="AE16" s="1962"/>
      <c r="AF16" s="1962"/>
      <c r="AG16" s="1962"/>
      <c r="AH16" s="1962"/>
      <c r="AI16" s="1962"/>
      <c r="AJ16" s="1962"/>
      <c r="AK16" s="1962"/>
      <c r="AL16" s="1962"/>
      <c r="AM16" s="1962"/>
      <c r="AN16" s="1962"/>
      <c r="AO16" s="1962"/>
      <c r="AP16" s="1965"/>
      <c r="AQ16" s="1965"/>
      <c r="AR16" s="1966"/>
      <c r="AS16" s="1965"/>
      <c r="AT16" s="1965"/>
      <c r="AU16" s="1962"/>
      <c r="AV16" s="1965"/>
      <c r="AW16" s="1965"/>
      <c r="AX16" s="1966"/>
      <c r="AY16" s="1965"/>
      <c r="AZ16" s="1965"/>
      <c r="BA16" s="1962"/>
      <c r="BB16" s="1962"/>
      <c r="BC16" s="1965"/>
      <c r="BD16" s="1965"/>
      <c r="BE16" s="1966"/>
      <c r="BF16" s="1965"/>
      <c r="BG16" s="1965"/>
      <c r="BH16" s="1962"/>
      <c r="BI16" s="1965"/>
      <c r="BJ16" s="1965"/>
      <c r="BK16" s="1966"/>
      <c r="BL16" s="1965"/>
      <c r="BM16" s="1965"/>
      <c r="BN16" s="1962"/>
      <c r="BO16" s="1965"/>
      <c r="BP16" s="1965"/>
      <c r="BQ16" s="1966"/>
    </row>
    <row r="17" ht="12.75" customHeight="1">
      <c r="A17" s="3">
        <v>1.0</v>
      </c>
      <c r="B17" s="3" t="s">
        <v>3227</v>
      </c>
      <c r="C17" s="348" t="s">
        <v>1007</v>
      </c>
      <c r="D17" s="1954" t="s">
        <v>581</v>
      </c>
      <c r="E17" s="1959" t="s">
        <v>3228</v>
      </c>
      <c r="F17" s="1975" t="s">
        <v>3229</v>
      </c>
      <c r="G17" s="3" t="s">
        <v>3230</v>
      </c>
      <c r="H17" s="3" t="s">
        <v>876</v>
      </c>
      <c r="I17" s="1959"/>
      <c r="J17" s="1959"/>
      <c r="K17" s="1959" t="s">
        <v>3231</v>
      </c>
      <c r="L17" s="4" t="s">
        <v>3231</v>
      </c>
      <c r="M17" s="1978"/>
      <c r="N17" s="1978" t="s">
        <v>3232</v>
      </c>
      <c r="O17" s="1952">
        <v>7500.0</v>
      </c>
      <c r="P17" s="1979">
        <v>7401.633</v>
      </c>
      <c r="Q17" s="1979">
        <v>7401.633</v>
      </c>
      <c r="R17" s="3"/>
      <c r="S17" s="3"/>
      <c r="T17" s="1954" t="s">
        <v>3192</v>
      </c>
      <c r="U17" s="1955"/>
      <c r="V17" s="1955"/>
      <c r="W17" s="1955">
        <v>44987.0</v>
      </c>
      <c r="X17" s="4"/>
      <c r="Y17" s="1956"/>
      <c r="Z17" s="1956"/>
      <c r="AA17" s="1956"/>
      <c r="AB17" s="4" t="s">
        <v>3193</v>
      </c>
      <c r="AC17" s="4" t="s">
        <v>3233</v>
      </c>
      <c r="AD17" s="3" t="s">
        <v>883</v>
      </c>
      <c r="AE17" s="3" t="s">
        <v>3234</v>
      </c>
      <c r="AF17" s="3" t="s">
        <v>3235</v>
      </c>
      <c r="AG17" s="3" t="s">
        <v>1828</v>
      </c>
      <c r="AH17" s="3" t="s">
        <v>883</v>
      </c>
      <c r="AI17" s="3" t="s">
        <v>883</v>
      </c>
      <c r="AJ17" s="1980"/>
      <c r="AK17" s="3"/>
      <c r="AL17" s="3"/>
      <c r="AM17" s="3"/>
      <c r="AN17" s="3"/>
      <c r="AO17" s="3"/>
      <c r="AP17" s="3"/>
      <c r="AQ17" s="4"/>
      <c r="AR17" s="3"/>
      <c r="AS17" s="3"/>
      <c r="AT17" s="3"/>
      <c r="AU17" s="3"/>
      <c r="AV17" s="3"/>
      <c r="AW17" s="3"/>
      <c r="AX17" s="3"/>
      <c r="AY17" s="4"/>
      <c r="AZ17" s="4"/>
      <c r="BA17" s="3"/>
      <c r="BB17" s="3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ht="12.75" customHeight="1">
      <c r="A18" s="1962"/>
      <c r="B18" s="1963"/>
      <c r="C18" s="1964"/>
      <c r="D18" s="1981"/>
      <c r="E18" s="1969"/>
      <c r="F18" s="1969"/>
      <c r="G18" s="1962"/>
      <c r="H18" s="1962"/>
      <c r="I18" s="1965"/>
      <c r="J18" s="1965"/>
      <c r="K18" s="1965"/>
      <c r="L18" s="1965"/>
      <c r="M18" s="1976"/>
      <c r="N18" s="1976"/>
      <c r="O18" s="1967">
        <f>O17</f>
        <v>7500</v>
      </c>
      <c r="P18" s="1967">
        <f>SUM(P14:P17)</f>
        <v>55796.647</v>
      </c>
      <c r="Q18" s="1968"/>
      <c r="R18" s="1982"/>
      <c r="S18" s="1982"/>
      <c r="T18" s="1983"/>
      <c r="U18" s="1962"/>
      <c r="V18" s="1962"/>
      <c r="W18" s="1962"/>
      <c r="X18" s="1970"/>
      <c r="Y18" s="1971"/>
      <c r="Z18" s="1971"/>
      <c r="AA18" s="1971"/>
      <c r="AB18" s="1965"/>
      <c r="AC18" s="1965"/>
      <c r="AD18" s="1962"/>
      <c r="AE18" s="1962"/>
      <c r="AF18" s="1962"/>
      <c r="AG18" s="1962"/>
      <c r="AH18" s="1962"/>
      <c r="AI18" s="1962"/>
      <c r="AJ18" s="1962"/>
      <c r="AK18" s="1962"/>
      <c r="AL18" s="1962"/>
      <c r="AM18" s="1962"/>
      <c r="AN18" s="1962"/>
      <c r="AO18" s="1962"/>
      <c r="AP18" s="1965"/>
      <c r="AQ18" s="1965"/>
      <c r="AR18" s="1966"/>
      <c r="AS18" s="1965"/>
      <c r="AT18" s="1965"/>
      <c r="AU18" s="1962"/>
      <c r="AV18" s="1965"/>
      <c r="AW18" s="1965"/>
      <c r="AX18" s="1966"/>
      <c r="AY18" s="1965"/>
      <c r="AZ18" s="1965"/>
      <c r="BA18" s="1962"/>
      <c r="BB18" s="1962"/>
      <c r="BC18" s="1965"/>
      <c r="BD18" s="1965"/>
      <c r="BE18" s="1966"/>
      <c r="BF18" s="1965"/>
      <c r="BG18" s="1965"/>
      <c r="BH18" s="1962"/>
      <c r="BI18" s="1965"/>
      <c r="BJ18" s="1965"/>
      <c r="BK18" s="1966"/>
      <c r="BL18" s="1965"/>
      <c r="BM18" s="1965"/>
      <c r="BN18" s="1962"/>
      <c r="BO18" s="1965"/>
      <c r="BP18" s="1965"/>
      <c r="BQ18" s="1966"/>
    </row>
    <row r="19" ht="12.75" customHeight="1">
      <c r="A19" s="3">
        <v>1.0</v>
      </c>
      <c r="B19" s="3" t="s">
        <v>3227</v>
      </c>
      <c r="C19" s="348" t="s">
        <v>3236</v>
      </c>
      <c r="D19" s="1954" t="s">
        <v>581</v>
      </c>
      <c r="E19" s="1959" t="s">
        <v>3228</v>
      </c>
      <c r="F19" s="1975" t="s">
        <v>3229</v>
      </c>
      <c r="G19" s="3" t="s">
        <v>3230</v>
      </c>
      <c r="H19" s="3" t="s">
        <v>876</v>
      </c>
      <c r="I19" s="1959"/>
      <c r="J19" s="1959"/>
      <c r="K19" s="1959" t="s">
        <v>3231</v>
      </c>
      <c r="L19" s="4" t="s">
        <v>3231</v>
      </c>
      <c r="M19" s="1978"/>
      <c r="N19" s="1978" t="s">
        <v>3237</v>
      </c>
      <c r="O19" s="1952">
        <v>7500.0</v>
      </c>
      <c r="P19" s="1979">
        <v>7032.287</v>
      </c>
      <c r="Q19" s="1979">
        <v>7032.287</v>
      </c>
      <c r="R19" s="3"/>
      <c r="S19" s="3"/>
      <c r="T19" s="1954" t="s">
        <v>3192</v>
      </c>
      <c r="U19" s="1955"/>
      <c r="V19" s="1955"/>
      <c r="W19" s="1955">
        <v>45000.0</v>
      </c>
      <c r="X19" s="4"/>
      <c r="Y19" s="1956"/>
      <c r="Z19" s="1956"/>
      <c r="AA19" s="1956"/>
      <c r="AB19" s="4" t="s">
        <v>3193</v>
      </c>
      <c r="AC19" s="4" t="s">
        <v>3238</v>
      </c>
      <c r="AD19" s="3" t="s">
        <v>883</v>
      </c>
      <c r="AE19" s="3" t="s">
        <v>3234</v>
      </c>
      <c r="AF19" s="3" t="s">
        <v>3235</v>
      </c>
      <c r="AG19" s="3" t="s">
        <v>1828</v>
      </c>
      <c r="AH19" s="3"/>
      <c r="AI19" s="3"/>
      <c r="AJ19" s="1980"/>
      <c r="AK19" s="3"/>
      <c r="AL19" s="3"/>
      <c r="AM19" s="3"/>
      <c r="AN19" s="3"/>
      <c r="AO19" s="3"/>
      <c r="AP19" s="3"/>
      <c r="AQ19" s="4"/>
      <c r="AR19" s="3"/>
      <c r="AS19" s="3"/>
      <c r="AT19" s="3"/>
      <c r="AU19" s="3"/>
      <c r="AV19" s="3"/>
      <c r="AW19" s="3"/>
      <c r="AX19" s="3"/>
      <c r="AY19" s="4"/>
      <c r="AZ19" s="4"/>
      <c r="BA19" s="3"/>
      <c r="BB19" s="3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ht="12.75" customHeight="1">
      <c r="A20" s="1962"/>
      <c r="B20" s="1963"/>
      <c r="C20" s="1964"/>
      <c r="D20" s="1965"/>
      <c r="E20" s="1966"/>
      <c r="F20" s="1966"/>
      <c r="G20" s="1962"/>
      <c r="H20" s="1962"/>
      <c r="I20" s="1965"/>
      <c r="J20" s="1965"/>
      <c r="K20" s="1965"/>
      <c r="L20" s="1965"/>
      <c r="M20" s="1976"/>
      <c r="N20" s="1976"/>
      <c r="O20" s="1967">
        <f t="shared" ref="O20:P20" si="2">SUM(O16:O19)</f>
        <v>55500</v>
      </c>
      <c r="P20" s="1967">
        <f t="shared" si="2"/>
        <v>103267.148</v>
      </c>
      <c r="Q20" s="1968"/>
      <c r="R20" s="1966"/>
      <c r="S20" s="1966"/>
      <c r="T20" s="1969"/>
      <c r="U20" s="1962"/>
      <c r="V20" s="1962"/>
      <c r="W20" s="1962"/>
      <c r="X20" s="1970"/>
      <c r="Y20" s="1971"/>
      <c r="Z20" s="1971"/>
      <c r="AA20" s="1971"/>
      <c r="AB20" s="1965"/>
      <c r="AC20" s="1965"/>
      <c r="AD20" s="1962"/>
      <c r="AE20" s="1962"/>
      <c r="AF20" s="1962"/>
      <c r="AG20" s="1962"/>
      <c r="AH20" s="1962"/>
      <c r="AI20" s="1962"/>
      <c r="AJ20" s="1962"/>
      <c r="AK20" s="1962"/>
      <c r="AL20" s="1962"/>
      <c r="AM20" s="1962"/>
      <c r="AN20" s="1962"/>
      <c r="AO20" s="1962"/>
      <c r="AP20" s="1965"/>
      <c r="AQ20" s="1965"/>
      <c r="AR20" s="1966"/>
      <c r="AS20" s="1965"/>
      <c r="AT20" s="1965"/>
      <c r="AU20" s="1962"/>
      <c r="AV20" s="1965"/>
      <c r="AW20" s="1965"/>
      <c r="AX20" s="1966"/>
      <c r="AY20" s="1965"/>
      <c r="AZ20" s="1965"/>
      <c r="BA20" s="1962"/>
      <c r="BB20" s="1962"/>
      <c r="BC20" s="1965"/>
      <c r="BD20" s="1965"/>
      <c r="BE20" s="1966"/>
      <c r="BF20" s="1965"/>
      <c r="BG20" s="1965"/>
      <c r="BH20" s="1962"/>
      <c r="BI20" s="1965"/>
      <c r="BJ20" s="1965"/>
      <c r="BK20" s="1966"/>
      <c r="BL20" s="1965"/>
      <c r="BM20" s="1965"/>
      <c r="BN20" s="1962"/>
      <c r="BO20" s="1965"/>
      <c r="BP20" s="1965"/>
      <c r="BQ20" s="1966"/>
    </row>
    <row r="21" ht="12.75" customHeight="1">
      <c r="A21" s="3">
        <v>1.0</v>
      </c>
      <c r="B21" s="1972" t="s">
        <v>3239</v>
      </c>
      <c r="C21" s="1951" t="s">
        <v>3240</v>
      </c>
      <c r="D21" s="3" t="s">
        <v>3186</v>
      </c>
      <c r="E21" s="4" t="s">
        <v>3241</v>
      </c>
      <c r="F21" s="3" t="s">
        <v>96</v>
      </c>
      <c r="G21" s="1954" t="s">
        <v>3242</v>
      </c>
      <c r="H21" s="3" t="s">
        <v>3243</v>
      </c>
      <c r="I21" s="4"/>
      <c r="J21" s="4"/>
      <c r="K21" s="4" t="s">
        <v>3241</v>
      </c>
      <c r="L21" s="4" t="s">
        <v>3244</v>
      </c>
      <c r="M21" s="1975"/>
      <c r="N21" s="1975" t="s">
        <v>3245</v>
      </c>
      <c r="O21" s="1952">
        <v>7600.0</v>
      </c>
      <c r="P21" s="1953">
        <v>7646.782</v>
      </c>
      <c r="Q21" s="1953">
        <v>7646.782</v>
      </c>
      <c r="R21" s="3"/>
      <c r="S21" s="3"/>
      <c r="T21" s="1954" t="s">
        <v>3192</v>
      </c>
      <c r="U21" s="1955"/>
      <c r="V21" s="1955"/>
      <c r="W21" s="1955">
        <v>45017.0</v>
      </c>
      <c r="X21" s="4"/>
      <c r="Y21" s="1956"/>
      <c r="Z21" s="1956"/>
      <c r="AA21" s="1956"/>
      <c r="AB21" s="4" t="s">
        <v>3193</v>
      </c>
      <c r="AC21" s="4" t="s">
        <v>3246</v>
      </c>
      <c r="AD21" s="3" t="s">
        <v>234</v>
      </c>
      <c r="AE21" s="3"/>
      <c r="AF21" s="3"/>
      <c r="AG21" s="1957"/>
      <c r="AH21" s="1957"/>
      <c r="AI21" s="1957"/>
      <c r="AJ21" s="1957"/>
      <c r="AK21" s="3"/>
      <c r="AL21" s="3"/>
      <c r="AM21" s="3"/>
      <c r="AN21" s="3"/>
      <c r="AO21" s="3"/>
      <c r="AP21" s="3"/>
      <c r="AQ21" s="4"/>
      <c r="AR21" s="3"/>
      <c r="AS21" s="3"/>
      <c r="AT21" s="3"/>
      <c r="AU21" s="3"/>
      <c r="AV21" s="3"/>
      <c r="AW21" s="3"/>
      <c r="AX21" s="3"/>
      <c r="AY21" s="4"/>
      <c r="AZ21" s="4"/>
      <c r="BA21" s="3"/>
      <c r="BB21" s="3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ht="12.75" customHeight="1">
      <c r="A22" s="3">
        <v>2.0</v>
      </c>
      <c r="B22" s="1972" t="s">
        <v>3239</v>
      </c>
      <c r="C22" s="1951" t="s">
        <v>3240</v>
      </c>
      <c r="D22" s="3" t="s">
        <v>3186</v>
      </c>
      <c r="E22" s="4" t="s">
        <v>3241</v>
      </c>
      <c r="F22" s="3" t="s">
        <v>96</v>
      </c>
      <c r="G22" s="1954" t="s">
        <v>3242</v>
      </c>
      <c r="H22" s="3" t="s">
        <v>3243</v>
      </c>
      <c r="I22" s="4"/>
      <c r="J22" s="4"/>
      <c r="K22" s="4" t="s">
        <v>3241</v>
      </c>
      <c r="L22" s="4" t="s">
        <v>3244</v>
      </c>
      <c r="M22" s="1975"/>
      <c r="N22" s="1975" t="s">
        <v>3247</v>
      </c>
      <c r="O22" s="1952">
        <v>7600.0</v>
      </c>
      <c r="P22" s="1953">
        <v>7503.726</v>
      </c>
      <c r="Q22" s="1953">
        <v>7503.726</v>
      </c>
      <c r="R22" s="3"/>
      <c r="S22" s="3"/>
      <c r="T22" s="1954" t="s">
        <v>3192</v>
      </c>
      <c r="U22" s="1955"/>
      <c r="V22" s="1955"/>
      <c r="W22" s="1955">
        <v>45024.0</v>
      </c>
      <c r="X22" s="4"/>
      <c r="Y22" s="1956"/>
      <c r="Z22" s="1956"/>
      <c r="AA22" s="1956"/>
      <c r="AB22" s="4" t="s">
        <v>3193</v>
      </c>
      <c r="AC22" s="4" t="s">
        <v>3246</v>
      </c>
      <c r="AD22" s="3" t="s">
        <v>234</v>
      </c>
      <c r="AE22" s="3"/>
      <c r="AF22" s="3"/>
      <c r="AG22" s="1957"/>
      <c r="AH22" s="1957"/>
      <c r="AI22" s="1957"/>
      <c r="AJ22" s="1957"/>
      <c r="AK22" s="3"/>
      <c r="AL22" s="3"/>
      <c r="AM22" s="3"/>
      <c r="AN22" s="3"/>
      <c r="AO22" s="3"/>
      <c r="AP22" s="3"/>
      <c r="AQ22" s="4"/>
      <c r="AR22" s="3"/>
      <c r="AS22" s="3"/>
      <c r="AT22" s="3"/>
      <c r="AU22" s="3"/>
      <c r="AV22" s="3"/>
      <c r="AW22" s="3"/>
      <c r="AX22" s="3"/>
      <c r="AY22" s="4"/>
      <c r="AZ22" s="4"/>
      <c r="BA22" s="3"/>
      <c r="BB22" s="3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ht="12.75" customHeight="1">
      <c r="A23" s="3">
        <v>3.0</v>
      </c>
      <c r="B23" s="1972" t="s">
        <v>3239</v>
      </c>
      <c r="C23" s="1951" t="s">
        <v>3240</v>
      </c>
      <c r="D23" s="3" t="s">
        <v>3186</v>
      </c>
      <c r="E23" s="4" t="s">
        <v>3248</v>
      </c>
      <c r="F23" s="4" t="s">
        <v>2611</v>
      </c>
      <c r="G23" s="3" t="s">
        <v>3187</v>
      </c>
      <c r="H23" s="3" t="s">
        <v>3249</v>
      </c>
      <c r="I23" s="4"/>
      <c r="J23" s="4"/>
      <c r="K23" s="4" t="s">
        <v>3248</v>
      </c>
      <c r="L23" s="4" t="s">
        <v>3064</v>
      </c>
      <c r="M23" s="1975"/>
      <c r="N23" s="1975" t="s">
        <v>3250</v>
      </c>
      <c r="O23" s="1952">
        <v>7500.0</v>
      </c>
      <c r="P23" s="1953">
        <v>7456.955</v>
      </c>
      <c r="Q23" s="1953">
        <v>7456.955</v>
      </c>
      <c r="R23" s="3"/>
      <c r="S23" s="3"/>
      <c r="T23" s="1954" t="s">
        <v>3192</v>
      </c>
      <c r="U23" s="1955"/>
      <c r="V23" s="1955"/>
      <c r="W23" s="1955">
        <v>45026.0</v>
      </c>
      <c r="X23" s="4"/>
      <c r="Y23" s="1956"/>
      <c r="Z23" s="1956"/>
      <c r="AA23" s="1956"/>
      <c r="AB23" s="4" t="s">
        <v>3193</v>
      </c>
      <c r="AC23" s="1959" t="s">
        <v>3251</v>
      </c>
      <c r="AD23" s="3" t="s">
        <v>234</v>
      </c>
      <c r="AE23" s="3"/>
      <c r="AF23" s="3"/>
      <c r="AG23" s="1957"/>
      <c r="AH23" s="1957"/>
      <c r="AI23" s="1957"/>
      <c r="AJ23" s="1957"/>
      <c r="AK23" s="3"/>
      <c r="AL23" s="3"/>
      <c r="AM23" s="3"/>
      <c r="AN23" s="3"/>
      <c r="AO23" s="3"/>
      <c r="AP23" s="3"/>
      <c r="AQ23" s="4"/>
      <c r="AR23" s="3"/>
      <c r="AS23" s="3"/>
      <c r="AT23" s="3"/>
      <c r="AU23" s="3"/>
      <c r="AV23" s="3"/>
      <c r="AW23" s="3"/>
      <c r="AX23" s="3"/>
      <c r="AY23" s="4"/>
      <c r="AZ23" s="4"/>
      <c r="BA23" s="3"/>
      <c r="BB23" s="3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ht="12.75" customHeight="1">
      <c r="A24" s="3">
        <v>4.0</v>
      </c>
      <c r="B24" s="1972" t="s">
        <v>3239</v>
      </c>
      <c r="C24" s="1951" t="s">
        <v>3240</v>
      </c>
      <c r="D24" s="3" t="s">
        <v>3186</v>
      </c>
      <c r="E24" s="1959" t="s">
        <v>3252</v>
      </c>
      <c r="F24" s="1959" t="s">
        <v>3038</v>
      </c>
      <c r="G24" s="1954" t="s">
        <v>3242</v>
      </c>
      <c r="H24" s="1954" t="s">
        <v>2885</v>
      </c>
      <c r="I24" s="1959"/>
      <c r="J24" s="1959"/>
      <c r="K24" s="1959" t="s">
        <v>3253</v>
      </c>
      <c r="L24" s="1959" t="s">
        <v>3254</v>
      </c>
      <c r="M24" s="1975"/>
      <c r="N24" s="1975" t="s">
        <v>3255</v>
      </c>
      <c r="O24" s="1952">
        <v>7500.0</v>
      </c>
      <c r="P24" s="1953">
        <v>7507.943</v>
      </c>
      <c r="Q24" s="1953">
        <v>7507.943</v>
      </c>
      <c r="R24" s="3"/>
      <c r="S24" s="3"/>
      <c r="T24" s="1954" t="s">
        <v>3192</v>
      </c>
      <c r="U24" s="1955"/>
      <c r="V24" s="1955"/>
      <c r="W24" s="1955">
        <v>45017.0</v>
      </c>
      <c r="X24" s="4"/>
      <c r="Y24" s="1956"/>
      <c r="Z24" s="1956"/>
      <c r="AA24" s="1956"/>
      <c r="AB24" s="4" t="s">
        <v>3193</v>
      </c>
      <c r="AC24" s="1959" t="s">
        <v>3256</v>
      </c>
      <c r="AD24" s="3" t="s">
        <v>234</v>
      </c>
      <c r="AE24" s="3"/>
      <c r="AF24" s="3" t="s">
        <v>884</v>
      </c>
      <c r="AG24" s="3" t="s">
        <v>1828</v>
      </c>
      <c r="AH24" s="3"/>
      <c r="AI24" s="3"/>
      <c r="AJ24" s="1957"/>
      <c r="AK24" s="3"/>
      <c r="AL24" s="3"/>
      <c r="AM24" s="3"/>
      <c r="AN24" s="3"/>
      <c r="AO24" s="3"/>
      <c r="AP24" s="3"/>
      <c r="AQ24" s="4"/>
      <c r="AR24" s="3"/>
      <c r="AS24" s="3"/>
      <c r="AT24" s="3"/>
      <c r="AU24" s="3"/>
      <c r="AV24" s="3"/>
      <c r="AW24" s="3"/>
      <c r="AX24" s="3"/>
      <c r="AY24" s="4"/>
      <c r="AZ24" s="4"/>
      <c r="BA24" s="3"/>
      <c r="BB24" s="3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ht="12.75" customHeight="1">
      <c r="A25" s="3">
        <v>5.0</v>
      </c>
      <c r="B25" s="1972" t="s">
        <v>3239</v>
      </c>
      <c r="C25" s="1951" t="s">
        <v>3240</v>
      </c>
      <c r="D25" s="3" t="s">
        <v>3186</v>
      </c>
      <c r="E25" s="4" t="s">
        <v>3248</v>
      </c>
      <c r="F25" s="1984" t="s">
        <v>3257</v>
      </c>
      <c r="G25" s="3" t="s">
        <v>3187</v>
      </c>
      <c r="H25" s="1954" t="s">
        <v>3258</v>
      </c>
      <c r="I25" s="4"/>
      <c r="J25" s="4"/>
      <c r="K25" s="4" t="s">
        <v>3248</v>
      </c>
      <c r="L25" s="4" t="s">
        <v>3058</v>
      </c>
      <c r="M25" s="1975"/>
      <c r="N25" s="1975" t="s">
        <v>3259</v>
      </c>
      <c r="O25" s="1952">
        <v>7500.0</v>
      </c>
      <c r="P25" s="1953">
        <v>6806.618</v>
      </c>
      <c r="Q25" s="1953">
        <v>6806.618</v>
      </c>
      <c r="R25" s="3"/>
      <c r="S25" s="3"/>
      <c r="T25" s="1954" t="s">
        <v>3192</v>
      </c>
      <c r="U25" s="1955"/>
      <c r="V25" s="1955"/>
      <c r="W25" s="1955">
        <v>45034.0</v>
      </c>
      <c r="X25" s="4"/>
      <c r="Y25" s="1956"/>
      <c r="Z25" s="1956"/>
      <c r="AA25" s="1956"/>
      <c r="AB25" s="4" t="s">
        <v>3193</v>
      </c>
      <c r="AC25" s="1959" t="s">
        <v>3260</v>
      </c>
      <c r="AD25" s="3" t="s">
        <v>234</v>
      </c>
      <c r="AE25" s="3"/>
      <c r="AF25" s="3"/>
      <c r="AG25" s="3"/>
      <c r="AH25" s="3"/>
      <c r="AI25" s="3"/>
      <c r="AJ25" s="1957"/>
      <c r="AK25" s="3"/>
      <c r="AL25" s="3"/>
      <c r="AM25" s="3"/>
      <c r="AN25" s="3"/>
      <c r="AO25" s="3"/>
      <c r="AP25" s="3"/>
      <c r="AQ25" s="4"/>
      <c r="AR25" s="3"/>
      <c r="AS25" s="3"/>
      <c r="AT25" s="3"/>
      <c r="AU25" s="3"/>
      <c r="AV25" s="3"/>
      <c r="AW25" s="3"/>
      <c r="AX25" s="3"/>
      <c r="AY25" s="4"/>
      <c r="AZ25" s="4"/>
      <c r="BA25" s="3"/>
      <c r="BB25" s="3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ht="12.75" customHeight="1">
      <c r="A26" s="1954">
        <v>7.0</v>
      </c>
      <c r="B26" s="1972" t="s">
        <v>3239</v>
      </c>
      <c r="C26" s="1951" t="s">
        <v>3240</v>
      </c>
      <c r="D26" s="3" t="s">
        <v>3186</v>
      </c>
      <c r="E26" s="1959" t="s">
        <v>3261</v>
      </c>
      <c r="F26" s="1975" t="s">
        <v>3033</v>
      </c>
      <c r="G26" s="1954" t="s">
        <v>552</v>
      </c>
      <c r="H26" s="1954" t="s">
        <v>3262</v>
      </c>
      <c r="I26" s="1959"/>
      <c r="J26" s="1959"/>
      <c r="K26" s="1959" t="s">
        <v>3261</v>
      </c>
      <c r="L26" s="1959" t="s">
        <v>3263</v>
      </c>
      <c r="M26" s="1975"/>
      <c r="N26" s="1975" t="s">
        <v>3264</v>
      </c>
      <c r="O26" s="1952">
        <v>7500.0</v>
      </c>
      <c r="P26" s="1953">
        <v>7392.614</v>
      </c>
      <c r="Q26" s="1953">
        <v>7392.614</v>
      </c>
      <c r="R26" s="3"/>
      <c r="S26" s="3"/>
      <c r="T26" s="1954" t="s">
        <v>3192</v>
      </c>
      <c r="U26" s="1955"/>
      <c r="V26" s="1955"/>
      <c r="W26" s="1955">
        <v>45021.0</v>
      </c>
      <c r="X26" s="1959"/>
      <c r="Y26" s="1985"/>
      <c r="Z26" s="1985"/>
      <c r="AA26" s="1985"/>
      <c r="AB26" s="4" t="s">
        <v>3193</v>
      </c>
      <c r="AC26" s="1959" t="s">
        <v>3265</v>
      </c>
      <c r="AD26" s="3" t="s">
        <v>234</v>
      </c>
      <c r="AE26" s="1954"/>
      <c r="AF26" s="3" t="s">
        <v>884</v>
      </c>
      <c r="AG26" s="3" t="s">
        <v>1828</v>
      </c>
      <c r="AH26" s="1954"/>
      <c r="AI26" s="1954"/>
      <c r="AJ26" s="1986"/>
      <c r="AK26" s="1954"/>
      <c r="AL26" s="1954"/>
      <c r="AM26" s="1954"/>
      <c r="AN26" s="1954"/>
      <c r="AO26" s="1954"/>
      <c r="AP26" s="1954"/>
      <c r="AQ26" s="1959"/>
      <c r="AR26" s="1954"/>
      <c r="AS26" s="1954"/>
      <c r="AT26" s="1954"/>
      <c r="AU26" s="1954"/>
      <c r="AV26" s="1954"/>
      <c r="AW26" s="1954"/>
      <c r="AX26" s="1954"/>
      <c r="AY26" s="1959"/>
      <c r="AZ26" s="1959"/>
      <c r="BA26" s="1954"/>
      <c r="BB26" s="1954"/>
      <c r="BC26" s="1959"/>
      <c r="BD26" s="1959"/>
      <c r="BE26" s="1959"/>
      <c r="BF26" s="1959"/>
      <c r="BG26" s="1959"/>
      <c r="BH26" s="1959"/>
      <c r="BI26" s="1959"/>
      <c r="BJ26" s="1959"/>
      <c r="BK26" s="1959"/>
      <c r="BL26" s="1959"/>
      <c r="BM26" s="1959"/>
      <c r="BN26" s="1959"/>
      <c r="BO26" s="1959"/>
      <c r="BP26" s="1959"/>
      <c r="BQ26" s="1959"/>
    </row>
    <row r="27" ht="12.75" customHeight="1">
      <c r="A27" s="1954">
        <v>8.0</v>
      </c>
      <c r="B27" s="1972" t="s">
        <v>3239</v>
      </c>
      <c r="C27" s="1951" t="s">
        <v>3240</v>
      </c>
      <c r="D27" s="3" t="s">
        <v>3186</v>
      </c>
      <c r="E27" s="4" t="s">
        <v>3266</v>
      </c>
      <c r="F27" s="4" t="s">
        <v>2611</v>
      </c>
      <c r="G27" s="3" t="s">
        <v>3187</v>
      </c>
      <c r="H27" s="3" t="s">
        <v>3249</v>
      </c>
      <c r="I27" s="4"/>
      <c r="J27" s="4"/>
      <c r="K27" s="4" t="s">
        <v>3267</v>
      </c>
      <c r="L27" s="4" t="s">
        <v>3268</v>
      </c>
      <c r="M27" s="1975"/>
      <c r="N27" s="1975" t="s">
        <v>3269</v>
      </c>
      <c r="O27" s="1952">
        <v>5000.0</v>
      </c>
      <c r="P27" s="1953">
        <v>5424.66</v>
      </c>
      <c r="Q27" s="1953">
        <v>5424.66</v>
      </c>
      <c r="R27" s="3"/>
      <c r="S27" s="3"/>
      <c r="T27" s="1954" t="s">
        <v>3192</v>
      </c>
      <c r="U27" s="1987"/>
      <c r="V27" s="1987"/>
      <c r="W27" s="1987">
        <v>45027.0</v>
      </c>
      <c r="X27" s="1959"/>
      <c r="Y27" s="1985"/>
      <c r="Z27" s="1985"/>
      <c r="AA27" s="1985"/>
      <c r="AB27" s="4" t="s">
        <v>3193</v>
      </c>
      <c r="AC27" s="1959" t="s">
        <v>3270</v>
      </c>
      <c r="AD27" s="3" t="s">
        <v>234</v>
      </c>
      <c r="AE27" s="1954"/>
      <c r="AF27" s="1954"/>
      <c r="AG27" s="1954"/>
      <c r="AH27" s="1954"/>
      <c r="AI27" s="1954"/>
      <c r="AJ27" s="1986"/>
      <c r="AK27" s="1954"/>
      <c r="AL27" s="1954"/>
      <c r="AM27" s="1954"/>
      <c r="AN27" s="1954"/>
      <c r="AO27" s="1954"/>
      <c r="AP27" s="1954"/>
      <c r="AQ27" s="1959"/>
      <c r="AR27" s="1954"/>
      <c r="AS27" s="1954"/>
      <c r="AT27" s="1954"/>
      <c r="AU27" s="1954"/>
      <c r="AV27" s="1954"/>
      <c r="AW27" s="1954"/>
      <c r="AX27" s="1954"/>
      <c r="AY27" s="1959"/>
      <c r="AZ27" s="1959"/>
      <c r="BA27" s="1954"/>
      <c r="BB27" s="1954"/>
      <c r="BC27" s="1959"/>
      <c r="BD27" s="1959"/>
      <c r="BE27" s="1959"/>
      <c r="BF27" s="1959"/>
      <c r="BG27" s="1959"/>
      <c r="BH27" s="1959"/>
      <c r="BI27" s="1959"/>
      <c r="BJ27" s="1959"/>
      <c r="BK27" s="1959"/>
      <c r="BL27" s="1959"/>
      <c r="BM27" s="1959"/>
      <c r="BN27" s="1959"/>
      <c r="BO27" s="1959"/>
      <c r="BP27" s="1959"/>
      <c r="BQ27" s="1959"/>
    </row>
    <row r="28" ht="12.75" customHeight="1">
      <c r="A28" s="1962"/>
      <c r="B28" s="1964"/>
      <c r="C28" s="1964"/>
      <c r="D28" s="1965"/>
      <c r="E28" s="1966"/>
      <c r="F28" s="1966"/>
      <c r="G28" s="1962"/>
      <c r="H28" s="1962"/>
      <c r="I28" s="1965"/>
      <c r="J28" s="1965"/>
      <c r="K28" s="1965"/>
      <c r="L28" s="1965"/>
      <c r="M28" s="1976"/>
      <c r="N28" s="1976"/>
      <c r="O28" s="1967">
        <f>SUM(O21:O27)</f>
        <v>50200</v>
      </c>
      <c r="P28" s="1967">
        <f>SUM(P21:P26)</f>
        <v>44314.638</v>
      </c>
      <c r="Q28" s="1968">
        <f>SUM(Q21:Q27)</f>
        <v>49739.298</v>
      </c>
      <c r="R28" s="1966"/>
      <c r="S28" s="1966"/>
      <c r="T28" s="1969"/>
      <c r="U28" s="1962"/>
      <c r="V28" s="1962"/>
      <c r="W28" s="1962"/>
      <c r="X28" s="1988">
        <f>Z28-Q28</f>
        <v>-239.298</v>
      </c>
      <c r="Y28" s="1989">
        <v>55000.0</v>
      </c>
      <c r="Z28" s="1989">
        <v>49500.0</v>
      </c>
      <c r="AA28" s="1971">
        <f>Y28-Q28</f>
        <v>5260.702</v>
      </c>
      <c r="AB28" s="1965"/>
      <c r="AC28" s="1965"/>
      <c r="AD28" s="1962"/>
      <c r="AE28" s="1962"/>
      <c r="AF28" s="1962"/>
      <c r="AG28" s="1962"/>
      <c r="AH28" s="1962"/>
      <c r="AI28" s="1962"/>
      <c r="AJ28" s="1962"/>
      <c r="AK28" s="1962"/>
      <c r="AL28" s="1962"/>
      <c r="AM28" s="1962"/>
      <c r="AN28" s="1962"/>
      <c r="AO28" s="1962"/>
      <c r="AP28" s="1965"/>
      <c r="AQ28" s="1965"/>
      <c r="AR28" s="1966"/>
      <c r="AS28" s="1965"/>
      <c r="AT28" s="1965"/>
      <c r="AU28" s="1962"/>
      <c r="AV28" s="1965"/>
      <c r="AW28" s="1965"/>
      <c r="AX28" s="1966"/>
      <c r="AY28" s="1965"/>
      <c r="AZ28" s="1965"/>
      <c r="BA28" s="1962"/>
      <c r="BB28" s="1962"/>
      <c r="BC28" s="1965"/>
      <c r="BD28" s="1965"/>
      <c r="BE28" s="1966"/>
      <c r="BF28" s="1965"/>
      <c r="BG28" s="1965"/>
      <c r="BH28" s="1962"/>
      <c r="BI28" s="1965"/>
      <c r="BJ28" s="1965"/>
      <c r="BK28" s="1966"/>
      <c r="BL28" s="1965"/>
      <c r="BM28" s="1965"/>
      <c r="BN28" s="1962"/>
      <c r="BO28" s="1965"/>
      <c r="BP28" s="1965"/>
      <c r="BQ28" s="1966"/>
    </row>
    <row r="29" ht="12.75" customHeight="1">
      <c r="A29" s="3">
        <v>1.0</v>
      </c>
      <c r="B29" s="3" t="s">
        <v>3227</v>
      </c>
      <c r="C29" s="348" t="s">
        <v>3236</v>
      </c>
      <c r="D29" s="1954" t="s">
        <v>581</v>
      </c>
      <c r="E29" s="1959" t="s">
        <v>3228</v>
      </c>
      <c r="F29" s="1975" t="s">
        <v>3229</v>
      </c>
      <c r="G29" s="3" t="s">
        <v>3230</v>
      </c>
      <c r="H29" s="3" t="s">
        <v>876</v>
      </c>
      <c r="I29" s="1959"/>
      <c r="J29" s="1959"/>
      <c r="K29" s="1959" t="s">
        <v>3231</v>
      </c>
      <c r="L29" s="4" t="s">
        <v>3231</v>
      </c>
      <c r="M29" s="1978"/>
      <c r="N29" s="1978" t="s">
        <v>2119</v>
      </c>
      <c r="O29" s="1952">
        <v>7400.0</v>
      </c>
      <c r="P29" s="1979">
        <v>7074.043</v>
      </c>
      <c r="Q29" s="1979">
        <v>7074.043</v>
      </c>
      <c r="R29" s="4"/>
      <c r="S29" s="4"/>
      <c r="T29" s="1954" t="s">
        <v>3192</v>
      </c>
      <c r="U29" s="1955"/>
      <c r="V29" s="1955"/>
      <c r="W29" s="1955"/>
      <c r="X29" s="4"/>
      <c r="Y29" s="1956"/>
      <c r="Z29" s="1956"/>
      <c r="AA29" s="1956"/>
      <c r="AB29" s="4" t="s">
        <v>3193</v>
      </c>
      <c r="AC29" s="4" t="s">
        <v>3271</v>
      </c>
      <c r="AD29" s="3" t="s">
        <v>883</v>
      </c>
      <c r="AE29" s="3" t="s">
        <v>3234</v>
      </c>
      <c r="AF29" s="3" t="s">
        <v>3235</v>
      </c>
      <c r="AG29" s="3" t="s">
        <v>1828</v>
      </c>
      <c r="AH29" s="3"/>
      <c r="AI29" s="3"/>
      <c r="AJ29" s="1980"/>
      <c r="AK29" s="3"/>
      <c r="AL29" s="3"/>
      <c r="AM29" s="3"/>
      <c r="AN29" s="3"/>
      <c r="AO29" s="3"/>
      <c r="AP29" s="3"/>
      <c r="AQ29" s="4"/>
      <c r="AR29" s="3"/>
      <c r="AS29" s="3"/>
      <c r="AT29" s="3"/>
      <c r="AU29" s="3"/>
      <c r="AV29" s="3"/>
      <c r="AW29" s="3"/>
      <c r="AX29" s="3"/>
      <c r="AY29" s="4"/>
      <c r="AZ29" s="4"/>
      <c r="BA29" s="3"/>
      <c r="BB29" s="3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ht="12.75" customHeight="1">
      <c r="A30" s="1962"/>
      <c r="B30" s="1963"/>
      <c r="C30" s="1964"/>
      <c r="D30" s="1965"/>
      <c r="E30" s="1966"/>
      <c r="F30" s="1966"/>
      <c r="G30" s="1962"/>
      <c r="H30" s="1962"/>
      <c r="I30" s="1965"/>
      <c r="J30" s="1965"/>
      <c r="K30" s="1965"/>
      <c r="L30" s="1965"/>
      <c r="M30" s="1962"/>
      <c r="N30" s="1962"/>
      <c r="O30" s="1967">
        <f t="shared" ref="O30:P30" si="3">SUM(O26:O29)</f>
        <v>70100</v>
      </c>
      <c r="P30" s="1967">
        <f t="shared" si="3"/>
        <v>64205.955</v>
      </c>
      <c r="Q30" s="1968"/>
      <c r="R30" s="1966"/>
      <c r="S30" s="1966"/>
      <c r="T30" s="1969"/>
      <c r="U30" s="1962"/>
      <c r="V30" s="1962"/>
      <c r="W30" s="1962"/>
      <c r="X30" s="1970"/>
      <c r="Y30" s="1971"/>
      <c r="Z30" s="1971"/>
      <c r="AA30" s="1971"/>
      <c r="AB30" s="1965"/>
      <c r="AC30" s="1965"/>
      <c r="AD30" s="1962"/>
      <c r="AE30" s="1962"/>
      <c r="AF30" s="1962"/>
      <c r="AG30" s="1962"/>
      <c r="AH30" s="1962"/>
      <c r="AI30" s="1962"/>
      <c r="AJ30" s="1962"/>
      <c r="AK30" s="1962"/>
      <c r="AL30" s="1962"/>
      <c r="AM30" s="1962"/>
      <c r="AN30" s="1962"/>
      <c r="AO30" s="1962"/>
      <c r="AP30" s="1965"/>
      <c r="AQ30" s="1965"/>
      <c r="AR30" s="1966"/>
      <c r="AS30" s="1965"/>
      <c r="AT30" s="1965"/>
      <c r="AU30" s="1962"/>
      <c r="AV30" s="1965"/>
      <c r="AW30" s="1965"/>
      <c r="AX30" s="1966"/>
      <c r="AY30" s="1965"/>
      <c r="AZ30" s="1965"/>
      <c r="BA30" s="1962"/>
      <c r="BB30" s="1962"/>
      <c r="BC30" s="1965"/>
      <c r="BD30" s="1965"/>
      <c r="BE30" s="1966"/>
      <c r="BF30" s="1965"/>
      <c r="BG30" s="1965"/>
      <c r="BH30" s="1962"/>
      <c r="BI30" s="1965"/>
      <c r="BJ30" s="1965"/>
      <c r="BK30" s="1966"/>
      <c r="BL30" s="1965"/>
      <c r="BM30" s="1965"/>
      <c r="BN30" s="1962"/>
      <c r="BO30" s="1965"/>
      <c r="BP30" s="1965"/>
      <c r="BQ30" s="1966"/>
    </row>
    <row r="31" ht="12.75" customHeight="1">
      <c r="A31" s="1954">
        <v>1.0</v>
      </c>
      <c r="B31" s="1972" t="s">
        <v>3272</v>
      </c>
      <c r="C31" s="1951" t="s">
        <v>3273</v>
      </c>
      <c r="D31" s="3" t="s">
        <v>3186</v>
      </c>
      <c r="E31" s="1959" t="s">
        <v>3252</v>
      </c>
      <c r="F31" s="1975" t="s">
        <v>3038</v>
      </c>
      <c r="G31" s="1954"/>
      <c r="H31" s="1954" t="s">
        <v>2885</v>
      </c>
      <c r="I31" s="1959"/>
      <c r="J31" s="1959"/>
      <c r="K31" s="1959" t="s">
        <v>3253</v>
      </c>
      <c r="L31" s="1959" t="s">
        <v>3274</v>
      </c>
      <c r="M31" s="1975"/>
      <c r="N31" s="1975" t="s">
        <v>3275</v>
      </c>
      <c r="O31" s="1952">
        <v>7500.0</v>
      </c>
      <c r="P31" s="1953">
        <v>7509.877</v>
      </c>
      <c r="Q31" s="1953">
        <v>7509.877</v>
      </c>
      <c r="R31" s="3"/>
      <c r="S31" s="3"/>
      <c r="T31" s="1954" t="s">
        <v>3192</v>
      </c>
      <c r="U31" s="3"/>
      <c r="V31" s="3" t="s">
        <v>2065</v>
      </c>
      <c r="W31" s="1955">
        <v>45067.0</v>
      </c>
      <c r="X31" s="1959"/>
      <c r="Y31" s="1985"/>
      <c r="Z31" s="1985"/>
      <c r="AA31" s="1985"/>
      <c r="AB31" s="4" t="s">
        <v>3193</v>
      </c>
      <c r="AC31" s="1959" t="s">
        <v>3276</v>
      </c>
      <c r="AD31" s="3" t="s">
        <v>234</v>
      </c>
      <c r="AE31" s="1954"/>
      <c r="AF31" s="3" t="s">
        <v>884</v>
      </c>
      <c r="AG31" s="1954" t="s">
        <v>1828</v>
      </c>
      <c r="AH31" s="1954"/>
      <c r="AI31" s="1954"/>
      <c r="AJ31" s="1986"/>
      <c r="AK31" s="1954"/>
      <c r="AL31" s="1954"/>
      <c r="AM31" s="1954"/>
      <c r="AN31" s="1954"/>
      <c r="AO31" s="1954"/>
      <c r="AP31" s="1954"/>
      <c r="AQ31" s="1959"/>
      <c r="AR31" s="1954"/>
      <c r="AS31" s="1954"/>
      <c r="AT31" s="1954"/>
      <c r="AU31" s="1954"/>
      <c r="AV31" s="1954"/>
      <c r="AW31" s="1954"/>
      <c r="AX31" s="1954"/>
      <c r="AY31" s="1959"/>
      <c r="AZ31" s="1959"/>
      <c r="BA31" s="1954"/>
      <c r="BB31" s="1954"/>
      <c r="BC31" s="1959"/>
      <c r="BD31" s="1959"/>
      <c r="BE31" s="1959"/>
      <c r="BF31" s="1959"/>
      <c r="BG31" s="1959"/>
      <c r="BH31" s="1959"/>
      <c r="BI31" s="1959"/>
      <c r="BJ31" s="1959"/>
      <c r="BK31" s="1959"/>
      <c r="BL31" s="1959"/>
      <c r="BM31" s="1959"/>
      <c r="BN31" s="1959"/>
      <c r="BO31" s="1959"/>
      <c r="BP31" s="1959"/>
      <c r="BQ31" s="1959"/>
    </row>
    <row r="32" ht="12.75" customHeight="1">
      <c r="A32" s="3">
        <v>2.0</v>
      </c>
      <c r="B32" s="1972" t="s">
        <v>3272</v>
      </c>
      <c r="C32" s="1951" t="s">
        <v>3273</v>
      </c>
      <c r="D32" s="3" t="s">
        <v>3186</v>
      </c>
      <c r="E32" s="4" t="s">
        <v>2607</v>
      </c>
      <c r="F32" s="4" t="s">
        <v>2611</v>
      </c>
      <c r="G32" s="1954"/>
      <c r="H32" s="3" t="s">
        <v>3277</v>
      </c>
      <c r="I32" s="4"/>
      <c r="J32" s="4"/>
      <c r="K32" s="4" t="s">
        <v>3278</v>
      </c>
      <c r="L32" s="4" t="s">
        <v>3279</v>
      </c>
      <c r="M32" s="1975"/>
      <c r="N32" s="1975" t="s">
        <v>3280</v>
      </c>
      <c r="O32" s="1952">
        <v>7500.0</v>
      </c>
      <c r="P32" s="1953">
        <v>7500.65</v>
      </c>
      <c r="Q32" s="1953">
        <v>7500.65</v>
      </c>
      <c r="R32" s="3"/>
      <c r="S32" s="3"/>
      <c r="T32" s="1954" t="s">
        <v>3192</v>
      </c>
      <c r="U32" s="3"/>
      <c r="V32" s="3" t="s">
        <v>2065</v>
      </c>
      <c r="W32" s="1955">
        <v>45066.0</v>
      </c>
      <c r="X32" s="4"/>
      <c r="Y32" s="1956"/>
      <c r="Z32" s="1956"/>
      <c r="AA32" s="1956"/>
      <c r="AB32" s="4" t="s">
        <v>3193</v>
      </c>
      <c r="AC32" s="4" t="s">
        <v>3281</v>
      </c>
      <c r="AD32" s="3" t="s">
        <v>234</v>
      </c>
      <c r="AE32" s="3"/>
      <c r="AF32" s="3"/>
      <c r="AG32" s="1957"/>
      <c r="AH32" s="1957"/>
      <c r="AI32" s="1957"/>
      <c r="AJ32" s="1957"/>
      <c r="AK32" s="3"/>
      <c r="AL32" s="3"/>
      <c r="AM32" s="3"/>
      <c r="AN32" s="3"/>
      <c r="AO32" s="3"/>
      <c r="AP32" s="3"/>
      <c r="AQ32" s="4"/>
      <c r="AR32" s="3"/>
      <c r="AS32" s="3"/>
      <c r="AT32" s="3"/>
      <c r="AU32" s="3"/>
      <c r="AV32" s="3"/>
      <c r="AW32" s="3"/>
      <c r="AX32" s="3"/>
      <c r="AY32" s="4"/>
      <c r="AZ32" s="4"/>
      <c r="BA32" s="3"/>
      <c r="BB32" s="3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ht="12.75" customHeight="1">
      <c r="A33" s="1954">
        <v>3.0</v>
      </c>
      <c r="B33" s="1972" t="s">
        <v>3272</v>
      </c>
      <c r="C33" s="1951" t="s">
        <v>3273</v>
      </c>
      <c r="D33" s="3" t="s">
        <v>3186</v>
      </c>
      <c r="E33" s="4" t="s">
        <v>3282</v>
      </c>
      <c r="F33" s="4" t="s">
        <v>3283</v>
      </c>
      <c r="G33" s="3"/>
      <c r="H33" s="3" t="s">
        <v>3284</v>
      </c>
      <c r="I33" s="1959"/>
      <c r="J33" s="1959"/>
      <c r="K33" s="1959" t="s">
        <v>3253</v>
      </c>
      <c r="L33" s="4" t="s">
        <v>3285</v>
      </c>
      <c r="M33" s="1975"/>
      <c r="N33" s="1975" t="s">
        <v>3286</v>
      </c>
      <c r="O33" s="1952">
        <v>5000.0</v>
      </c>
      <c r="P33" s="1953">
        <v>5002.508</v>
      </c>
      <c r="Q33" s="1953">
        <v>5002.508</v>
      </c>
      <c r="R33" s="3"/>
      <c r="S33" s="3"/>
      <c r="T33" s="1954" t="s">
        <v>3192</v>
      </c>
      <c r="U33" s="3"/>
      <c r="V33" s="3" t="s">
        <v>2065</v>
      </c>
      <c r="W33" s="1987">
        <v>45068.0</v>
      </c>
      <c r="X33" s="1959"/>
      <c r="Y33" s="1985"/>
      <c r="Z33" s="1985"/>
      <c r="AA33" s="1985"/>
      <c r="AB33" s="4" t="s">
        <v>3193</v>
      </c>
      <c r="AC33" s="4" t="s">
        <v>3287</v>
      </c>
      <c r="AD33" s="3" t="s">
        <v>234</v>
      </c>
      <c r="AE33" s="1954"/>
      <c r="AF33" s="3" t="s">
        <v>884</v>
      </c>
      <c r="AG33" s="1954" t="s">
        <v>1828</v>
      </c>
      <c r="AH33" s="1954"/>
      <c r="AI33" s="1954"/>
      <c r="AJ33" s="1986"/>
      <c r="AK33" s="1954"/>
      <c r="AL33" s="1954"/>
      <c r="AM33" s="1954"/>
      <c r="AN33" s="1954"/>
      <c r="AO33" s="1954"/>
      <c r="AP33" s="1954"/>
      <c r="AQ33" s="1959"/>
      <c r="AR33" s="1954"/>
      <c r="AS33" s="1954"/>
      <c r="AT33" s="1954"/>
      <c r="AU33" s="1954"/>
      <c r="AV33" s="1954"/>
      <c r="AW33" s="1954"/>
      <c r="AX33" s="1954"/>
      <c r="AY33" s="1959"/>
      <c r="AZ33" s="1959"/>
      <c r="BA33" s="1954"/>
      <c r="BB33" s="1954"/>
      <c r="BC33" s="1959"/>
      <c r="BD33" s="1959"/>
      <c r="BE33" s="1959"/>
      <c r="BF33" s="1959"/>
      <c r="BG33" s="1959"/>
      <c r="BH33" s="1959"/>
      <c r="BI33" s="1959"/>
      <c r="BJ33" s="1959"/>
      <c r="BK33" s="1959"/>
      <c r="BL33" s="1959"/>
      <c r="BM33" s="1959"/>
      <c r="BN33" s="1959"/>
      <c r="BO33" s="1959"/>
      <c r="BP33" s="1959"/>
      <c r="BQ33" s="1959"/>
    </row>
    <row r="34" ht="12.75" customHeight="1">
      <c r="A34" s="1954">
        <v>4.0</v>
      </c>
      <c r="B34" s="1972" t="s">
        <v>3272</v>
      </c>
      <c r="C34" s="1951" t="s">
        <v>3273</v>
      </c>
      <c r="D34" s="3" t="s">
        <v>3186</v>
      </c>
      <c r="E34" s="4" t="s">
        <v>3282</v>
      </c>
      <c r="F34" s="4" t="s">
        <v>3283</v>
      </c>
      <c r="G34" s="3"/>
      <c r="H34" s="3" t="s">
        <v>3284</v>
      </c>
      <c r="I34" s="1959"/>
      <c r="J34" s="1959"/>
      <c r="K34" s="1959" t="s">
        <v>3253</v>
      </c>
      <c r="L34" s="4" t="s">
        <v>3285</v>
      </c>
      <c r="M34" s="1975"/>
      <c r="N34" s="1975" t="s">
        <v>3288</v>
      </c>
      <c r="O34" s="1952">
        <v>5000.0</v>
      </c>
      <c r="P34" s="1953">
        <v>5020.343</v>
      </c>
      <c r="Q34" s="1953">
        <v>5020.343</v>
      </c>
      <c r="R34" s="3"/>
      <c r="S34" s="3"/>
      <c r="T34" s="1954" t="s">
        <v>3192</v>
      </c>
      <c r="U34" s="3"/>
      <c r="V34" s="3" t="s">
        <v>2065</v>
      </c>
      <c r="W34" s="1987">
        <v>45071.0</v>
      </c>
      <c r="X34" s="1959"/>
      <c r="Y34" s="1985"/>
      <c r="Z34" s="1985"/>
      <c r="AA34" s="1985"/>
      <c r="AB34" s="4" t="s">
        <v>3193</v>
      </c>
      <c r="AC34" s="4" t="s">
        <v>3287</v>
      </c>
      <c r="AD34" s="3" t="s">
        <v>234</v>
      </c>
      <c r="AE34" s="1954"/>
      <c r="AF34" s="3" t="s">
        <v>884</v>
      </c>
      <c r="AG34" s="1954" t="s">
        <v>1828</v>
      </c>
      <c r="AH34" s="1954"/>
      <c r="AI34" s="1954"/>
      <c r="AJ34" s="1986"/>
      <c r="AK34" s="1954"/>
      <c r="AL34" s="1954"/>
      <c r="AM34" s="1954"/>
      <c r="AN34" s="1954"/>
      <c r="AO34" s="1954"/>
      <c r="AP34" s="1954"/>
      <c r="AQ34" s="1959"/>
      <c r="AR34" s="1954"/>
      <c r="AS34" s="1954"/>
      <c r="AT34" s="1954"/>
      <c r="AU34" s="1954"/>
      <c r="AV34" s="1954"/>
      <c r="AW34" s="1954"/>
      <c r="AX34" s="1954"/>
      <c r="AY34" s="1959"/>
      <c r="AZ34" s="1959"/>
      <c r="BA34" s="1954"/>
      <c r="BB34" s="1954"/>
      <c r="BC34" s="1959"/>
      <c r="BD34" s="1959"/>
      <c r="BE34" s="1959"/>
      <c r="BF34" s="1959"/>
      <c r="BG34" s="1959"/>
      <c r="BH34" s="1959"/>
      <c r="BI34" s="1959"/>
      <c r="BJ34" s="1959"/>
      <c r="BK34" s="1959"/>
      <c r="BL34" s="1959"/>
      <c r="BM34" s="1959"/>
      <c r="BN34" s="1959"/>
      <c r="BO34" s="1959"/>
      <c r="BP34" s="1959"/>
      <c r="BQ34" s="1959"/>
    </row>
    <row r="35" ht="12.75" customHeight="1">
      <c r="A35" s="1954">
        <v>5.0</v>
      </c>
      <c r="B35" s="1972" t="s">
        <v>3272</v>
      </c>
      <c r="C35" s="1951" t="s">
        <v>3273</v>
      </c>
      <c r="D35" s="3" t="s">
        <v>3186</v>
      </c>
      <c r="E35" s="4" t="s">
        <v>3248</v>
      </c>
      <c r="F35" s="1975" t="s">
        <v>3038</v>
      </c>
      <c r="G35" s="1954"/>
      <c r="H35" s="1954" t="s">
        <v>2885</v>
      </c>
      <c r="I35" s="4"/>
      <c r="J35" s="4"/>
      <c r="K35" s="4" t="s">
        <v>3248</v>
      </c>
      <c r="L35" s="1959" t="s">
        <v>3289</v>
      </c>
      <c r="M35" s="1975"/>
      <c r="N35" s="1975" t="s">
        <v>3290</v>
      </c>
      <c r="O35" s="1952">
        <v>7500.0</v>
      </c>
      <c r="P35" s="1953">
        <v>7511.698</v>
      </c>
      <c r="Q35" s="1953">
        <v>7511.698</v>
      </c>
      <c r="R35" s="3"/>
      <c r="S35" s="3"/>
      <c r="T35" s="1954" t="s">
        <v>3192</v>
      </c>
      <c r="U35" s="3"/>
      <c r="V35" s="3" t="s">
        <v>2065</v>
      </c>
      <c r="W35" s="1987">
        <v>45071.0</v>
      </c>
      <c r="X35" s="1959"/>
      <c r="Y35" s="1985"/>
      <c r="Z35" s="1985"/>
      <c r="AA35" s="1985"/>
      <c r="AB35" s="4" t="s">
        <v>3193</v>
      </c>
      <c r="AC35" s="1959" t="s">
        <v>3291</v>
      </c>
      <c r="AD35" s="3" t="s">
        <v>234</v>
      </c>
      <c r="AE35" s="1954"/>
      <c r="AF35" s="3" t="s">
        <v>884</v>
      </c>
      <c r="AG35" s="1954" t="s">
        <v>1828</v>
      </c>
      <c r="AH35" s="1954"/>
      <c r="AI35" s="1954"/>
      <c r="AJ35" s="1986"/>
      <c r="AK35" s="1954"/>
      <c r="AL35" s="1954"/>
      <c r="AM35" s="1954"/>
      <c r="AN35" s="1954"/>
      <c r="AO35" s="1954"/>
      <c r="AP35" s="1954"/>
      <c r="AQ35" s="1959"/>
      <c r="AR35" s="1954"/>
      <c r="AS35" s="1954"/>
      <c r="AT35" s="1954"/>
      <c r="AU35" s="1954"/>
      <c r="AV35" s="1954"/>
      <c r="AW35" s="1954"/>
      <c r="AX35" s="1954"/>
      <c r="AY35" s="1959"/>
      <c r="AZ35" s="1959"/>
      <c r="BA35" s="1954"/>
      <c r="BB35" s="1954"/>
      <c r="BC35" s="1959"/>
      <c r="BD35" s="1959"/>
      <c r="BE35" s="1959"/>
      <c r="BF35" s="1959"/>
      <c r="BG35" s="1959"/>
      <c r="BH35" s="1959"/>
      <c r="BI35" s="1959"/>
      <c r="BJ35" s="1959"/>
      <c r="BK35" s="1959"/>
      <c r="BL35" s="1959"/>
      <c r="BM35" s="1959"/>
      <c r="BN35" s="1959"/>
      <c r="BO35" s="1959"/>
      <c r="BP35" s="1959"/>
      <c r="BQ35" s="1959"/>
    </row>
    <row r="36" ht="12.75" customHeight="1">
      <c r="A36" s="3">
        <v>6.0</v>
      </c>
      <c r="B36" s="1972" t="s">
        <v>3272</v>
      </c>
      <c r="C36" s="1951" t="s">
        <v>3273</v>
      </c>
      <c r="D36" s="3" t="s">
        <v>3186</v>
      </c>
      <c r="E36" s="4" t="s">
        <v>3292</v>
      </c>
      <c r="F36" s="4" t="s">
        <v>3293</v>
      </c>
      <c r="G36" s="3"/>
      <c r="H36" s="1954" t="s">
        <v>3096</v>
      </c>
      <c r="I36" s="4"/>
      <c r="J36" s="4"/>
      <c r="K36" s="4" t="s">
        <v>3294</v>
      </c>
      <c r="L36" s="4" t="s">
        <v>3295</v>
      </c>
      <c r="M36" s="1975"/>
      <c r="N36" s="1975" t="s">
        <v>3296</v>
      </c>
      <c r="O36" s="1952">
        <v>5000.0</v>
      </c>
      <c r="P36" s="1953">
        <v>4218.17</v>
      </c>
      <c r="Q36" s="1953">
        <v>4218.17</v>
      </c>
      <c r="R36" s="3"/>
      <c r="S36" s="3"/>
      <c r="T36" s="1954" t="s">
        <v>3192</v>
      </c>
      <c r="U36" s="3"/>
      <c r="V36" s="3" t="s">
        <v>2065</v>
      </c>
      <c r="W36" s="1990">
        <v>45073.0</v>
      </c>
      <c r="X36" s="4"/>
      <c r="Y36" s="1956"/>
      <c r="Z36" s="1956"/>
      <c r="AA36" s="1956"/>
      <c r="AB36" s="4" t="s">
        <v>3193</v>
      </c>
      <c r="AC36" s="4" t="s">
        <v>3297</v>
      </c>
      <c r="AD36" s="3" t="s">
        <v>234</v>
      </c>
      <c r="AE36" s="3"/>
      <c r="AF36" s="3"/>
      <c r="AG36" s="3"/>
      <c r="AH36" s="3"/>
      <c r="AI36" s="3"/>
      <c r="AJ36" s="1957"/>
      <c r="AK36" s="3"/>
      <c r="AL36" s="3"/>
      <c r="AM36" s="3"/>
      <c r="AN36" s="3"/>
      <c r="AO36" s="3"/>
      <c r="AP36" s="3"/>
      <c r="AQ36" s="4"/>
      <c r="AR36" s="3"/>
      <c r="AS36" s="3"/>
      <c r="AT36" s="3"/>
      <c r="AU36" s="3"/>
      <c r="AV36" s="3"/>
      <c r="AW36" s="3"/>
      <c r="AX36" s="3"/>
      <c r="AY36" s="4"/>
      <c r="AZ36" s="4"/>
      <c r="BA36" s="3"/>
      <c r="BB36" s="3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ht="12.75" customHeight="1">
      <c r="A37" s="3">
        <v>7.0</v>
      </c>
      <c r="B37" s="1972" t="s">
        <v>3272</v>
      </c>
      <c r="C37" s="1951" t="s">
        <v>3273</v>
      </c>
      <c r="D37" s="3" t="s">
        <v>3186</v>
      </c>
      <c r="E37" s="4" t="s">
        <v>3248</v>
      </c>
      <c r="F37" s="4" t="s">
        <v>3298</v>
      </c>
      <c r="G37" s="1954"/>
      <c r="H37" s="3" t="s">
        <v>3299</v>
      </c>
      <c r="I37" s="4"/>
      <c r="J37" s="4"/>
      <c r="K37" s="4" t="s">
        <v>3248</v>
      </c>
      <c r="L37" s="4" t="s">
        <v>3300</v>
      </c>
      <c r="M37" s="1975"/>
      <c r="N37" s="1975" t="s">
        <v>3301</v>
      </c>
      <c r="O37" s="1952">
        <v>7500.0</v>
      </c>
      <c r="P37" s="1953">
        <v>7597.159</v>
      </c>
      <c r="Q37" s="1953">
        <v>7597.159</v>
      </c>
      <c r="R37" s="3"/>
      <c r="S37" s="3"/>
      <c r="T37" s="1954" t="s">
        <v>3192</v>
      </c>
      <c r="U37" s="3"/>
      <c r="V37" s="3" t="s">
        <v>2065</v>
      </c>
      <c r="W37" s="1987">
        <v>45071.0</v>
      </c>
      <c r="X37" s="4"/>
      <c r="Y37" s="1956"/>
      <c r="Z37" s="1956"/>
      <c r="AA37" s="1956"/>
      <c r="AB37" s="4" t="s">
        <v>3193</v>
      </c>
      <c r="AC37" s="4" t="s">
        <v>3302</v>
      </c>
      <c r="AD37" s="3" t="s">
        <v>234</v>
      </c>
      <c r="AE37" s="3"/>
      <c r="AF37" s="3"/>
      <c r="AG37" s="1957"/>
      <c r="AH37" s="1957"/>
      <c r="AI37" s="1957"/>
      <c r="AJ37" s="1957"/>
      <c r="AK37" s="3"/>
      <c r="AL37" s="3"/>
      <c r="AM37" s="3"/>
      <c r="AN37" s="3"/>
      <c r="AO37" s="3"/>
      <c r="AP37" s="3"/>
      <c r="AQ37" s="4"/>
      <c r="AR37" s="3"/>
      <c r="AS37" s="3"/>
      <c r="AT37" s="3"/>
      <c r="AU37" s="3"/>
      <c r="AV37" s="3"/>
      <c r="AW37" s="3"/>
      <c r="AX37" s="3"/>
      <c r="AY37" s="4"/>
      <c r="AZ37" s="4"/>
      <c r="BA37" s="3"/>
      <c r="BB37" s="3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ht="12.75" customHeight="1">
      <c r="A38" s="1954">
        <v>8.0</v>
      </c>
      <c r="B38" s="1972" t="s">
        <v>3272</v>
      </c>
      <c r="C38" s="1951" t="s">
        <v>3273</v>
      </c>
      <c r="D38" s="3" t="s">
        <v>3186</v>
      </c>
      <c r="E38" s="1959" t="s">
        <v>2615</v>
      </c>
      <c r="F38" s="1975" t="s">
        <v>3038</v>
      </c>
      <c r="G38" s="3"/>
      <c r="H38" s="1954" t="s">
        <v>2885</v>
      </c>
      <c r="I38" s="4"/>
      <c r="J38" s="4"/>
      <c r="K38" s="1959" t="s">
        <v>3253</v>
      </c>
      <c r="L38" s="1959" t="s">
        <v>3274</v>
      </c>
      <c r="M38" s="1975"/>
      <c r="N38" s="1975" t="s">
        <v>3303</v>
      </c>
      <c r="O38" s="1952">
        <v>5000.0</v>
      </c>
      <c r="P38" s="1953">
        <v>5171.724</v>
      </c>
      <c r="Q38" s="1953">
        <v>5171.724</v>
      </c>
      <c r="R38" s="3"/>
      <c r="S38" s="3"/>
      <c r="T38" s="1954" t="s">
        <v>3192</v>
      </c>
      <c r="U38" s="3"/>
      <c r="V38" s="3" t="s">
        <v>2065</v>
      </c>
      <c r="W38" s="1991">
        <v>45072.0</v>
      </c>
      <c r="X38" s="1959"/>
      <c r="Y38" s="1985"/>
      <c r="Z38" s="1985"/>
      <c r="AA38" s="1985"/>
      <c r="AB38" s="4" t="s">
        <v>3193</v>
      </c>
      <c r="AC38" s="1959" t="s">
        <v>3304</v>
      </c>
      <c r="AD38" s="3" t="s">
        <v>234</v>
      </c>
      <c r="AE38" s="1954"/>
      <c r="AF38" s="3" t="s">
        <v>884</v>
      </c>
      <c r="AG38" s="1954" t="s">
        <v>1828</v>
      </c>
      <c r="AH38" s="1954"/>
      <c r="AI38" s="1954"/>
      <c r="AJ38" s="1986"/>
      <c r="AK38" s="1954"/>
      <c r="AL38" s="1954"/>
      <c r="AM38" s="1954"/>
      <c r="AN38" s="1954"/>
      <c r="AO38" s="1954"/>
      <c r="AP38" s="1954"/>
      <c r="AQ38" s="1959"/>
      <c r="AR38" s="1954"/>
      <c r="AS38" s="1954"/>
      <c r="AT38" s="1954"/>
      <c r="AU38" s="1954"/>
      <c r="AV38" s="1954"/>
      <c r="AW38" s="1954"/>
      <c r="AX38" s="1954"/>
      <c r="AY38" s="1959"/>
      <c r="AZ38" s="1959"/>
      <c r="BA38" s="1954"/>
      <c r="BB38" s="1954"/>
      <c r="BC38" s="1959"/>
      <c r="BD38" s="1959"/>
      <c r="BE38" s="1959"/>
      <c r="BF38" s="1959"/>
      <c r="BG38" s="1959"/>
      <c r="BH38" s="1959"/>
      <c r="BI38" s="1959"/>
      <c r="BJ38" s="1959"/>
      <c r="BK38" s="1959"/>
      <c r="BL38" s="1959"/>
      <c r="BM38" s="1959"/>
      <c r="BN38" s="1959"/>
      <c r="BO38" s="1959"/>
      <c r="BP38" s="1959"/>
      <c r="BQ38" s="1959"/>
    </row>
    <row r="39" ht="12.75" customHeight="1">
      <c r="A39" s="3">
        <v>9.0</v>
      </c>
      <c r="B39" s="1972" t="s">
        <v>3272</v>
      </c>
      <c r="C39" s="1951" t="s">
        <v>3273</v>
      </c>
      <c r="D39" s="3" t="s">
        <v>3186</v>
      </c>
      <c r="E39" s="4" t="s">
        <v>2607</v>
      </c>
      <c r="F39" s="4" t="s">
        <v>2611</v>
      </c>
      <c r="G39" s="1954"/>
      <c r="H39" s="3" t="s">
        <v>3277</v>
      </c>
      <c r="I39" s="4"/>
      <c r="J39" s="4"/>
      <c r="K39" s="4" t="s">
        <v>3278</v>
      </c>
      <c r="L39" s="4" t="s">
        <v>3279</v>
      </c>
      <c r="M39" s="1975"/>
      <c r="N39" s="1975" t="s">
        <v>3305</v>
      </c>
      <c r="O39" s="1952">
        <v>7500.0</v>
      </c>
      <c r="P39" s="1953">
        <v>7313.545</v>
      </c>
      <c r="Q39" s="1953">
        <v>7313.545</v>
      </c>
      <c r="R39" s="3"/>
      <c r="S39" s="3"/>
      <c r="T39" s="1954" t="s">
        <v>3192</v>
      </c>
      <c r="U39" s="3"/>
      <c r="V39" s="3" t="s">
        <v>2065</v>
      </c>
      <c r="W39" s="1955">
        <v>45071.0</v>
      </c>
      <c r="X39" s="4"/>
      <c r="Y39" s="1956"/>
      <c r="Z39" s="1956"/>
      <c r="AA39" s="1956"/>
      <c r="AB39" s="4" t="s">
        <v>3193</v>
      </c>
      <c r="AC39" s="4" t="s">
        <v>3281</v>
      </c>
      <c r="AD39" s="3" t="s">
        <v>234</v>
      </c>
      <c r="AE39" s="3"/>
      <c r="AF39" s="3"/>
      <c r="AG39" s="1957"/>
      <c r="AH39" s="1957"/>
      <c r="AI39" s="1957"/>
      <c r="AJ39" s="1957"/>
      <c r="AK39" s="3"/>
      <c r="AL39" s="3"/>
      <c r="AM39" s="3"/>
      <c r="AN39" s="3"/>
      <c r="AO39" s="3"/>
      <c r="AP39" s="3"/>
      <c r="AQ39" s="4"/>
      <c r="AR39" s="3"/>
      <c r="AS39" s="3"/>
      <c r="AT39" s="3"/>
      <c r="AU39" s="3"/>
      <c r="AV39" s="3"/>
      <c r="AW39" s="3"/>
      <c r="AX39" s="3"/>
      <c r="AY39" s="4"/>
      <c r="AZ39" s="4"/>
      <c r="BA39" s="3"/>
      <c r="BB39" s="3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ht="12.75" customHeight="1">
      <c r="A40" s="1954">
        <v>10.0</v>
      </c>
      <c r="B40" s="1972" t="s">
        <v>3272</v>
      </c>
      <c r="C40" s="1951" t="s">
        <v>3273</v>
      </c>
      <c r="D40" s="3" t="s">
        <v>3186</v>
      </c>
      <c r="E40" s="4" t="s">
        <v>2607</v>
      </c>
      <c r="F40" s="4" t="s">
        <v>2611</v>
      </c>
      <c r="G40" s="1954"/>
      <c r="H40" s="3" t="s">
        <v>3277</v>
      </c>
      <c r="I40" s="4"/>
      <c r="J40" s="4"/>
      <c r="K40" s="4" t="s">
        <v>3278</v>
      </c>
      <c r="L40" s="4" t="s">
        <v>3279</v>
      </c>
      <c r="M40" s="1975"/>
      <c r="N40" s="1975" t="s">
        <v>3306</v>
      </c>
      <c r="O40" s="1952">
        <v>7500.0</v>
      </c>
      <c r="P40" s="1953">
        <v>7507.154</v>
      </c>
      <c r="Q40" s="1953">
        <v>7507.154</v>
      </c>
      <c r="R40" s="3"/>
      <c r="S40" s="3"/>
      <c r="T40" s="1954" t="s">
        <v>3192</v>
      </c>
      <c r="U40" s="3"/>
      <c r="V40" s="3" t="s">
        <v>2065</v>
      </c>
      <c r="W40" s="1955">
        <v>45076.0</v>
      </c>
      <c r="X40" s="1959"/>
      <c r="Y40" s="1985"/>
      <c r="Z40" s="1985"/>
      <c r="AA40" s="1985"/>
      <c r="AB40" s="4" t="s">
        <v>3193</v>
      </c>
      <c r="AC40" s="4" t="s">
        <v>3281</v>
      </c>
      <c r="AD40" s="3" t="s">
        <v>234</v>
      </c>
      <c r="AE40" s="1954"/>
      <c r="AF40" s="1954"/>
      <c r="AG40" s="1954"/>
      <c r="AH40" s="1954"/>
      <c r="AI40" s="1954"/>
      <c r="AJ40" s="1986"/>
      <c r="AK40" s="1954"/>
      <c r="AL40" s="1954"/>
      <c r="AM40" s="1954"/>
      <c r="AN40" s="1954"/>
      <c r="AO40" s="1954"/>
      <c r="AP40" s="1954"/>
      <c r="AQ40" s="1959"/>
      <c r="AR40" s="1954"/>
      <c r="AS40" s="1954"/>
      <c r="AT40" s="1954"/>
      <c r="AU40" s="1954"/>
      <c r="AV40" s="1954"/>
      <c r="AW40" s="1954"/>
      <c r="AX40" s="1954"/>
      <c r="AY40" s="1959"/>
      <c r="AZ40" s="1959"/>
      <c r="BA40" s="1954"/>
      <c r="BB40" s="1954"/>
      <c r="BC40" s="1959"/>
      <c r="BD40" s="1959"/>
      <c r="BE40" s="1959"/>
      <c r="BF40" s="1959"/>
      <c r="BG40" s="1959"/>
      <c r="BH40" s="1959"/>
      <c r="BI40" s="1959"/>
      <c r="BJ40" s="1959"/>
      <c r="BK40" s="1959"/>
      <c r="BL40" s="1959"/>
      <c r="BM40" s="1959"/>
      <c r="BN40" s="1959"/>
      <c r="BO40" s="1959"/>
      <c r="BP40" s="1959"/>
      <c r="BQ40" s="1959"/>
    </row>
    <row r="41" ht="15.75" customHeight="1">
      <c r="A41" s="1962"/>
      <c r="B41" s="1964"/>
      <c r="C41" s="1964"/>
      <c r="D41" s="1965"/>
      <c r="E41" s="1966"/>
      <c r="F41" s="1966"/>
      <c r="G41" s="1962"/>
      <c r="H41" s="1962"/>
      <c r="I41" s="1965"/>
      <c r="J41" s="1965"/>
      <c r="K41" s="1965"/>
      <c r="L41" s="1965"/>
      <c r="M41" s="1976"/>
      <c r="N41" s="1976"/>
      <c r="O41" s="1967">
        <f t="shared" ref="O41:Q41" si="4">SUM(O31:O40)</f>
        <v>65000</v>
      </c>
      <c r="P41" s="1967">
        <f t="shared" si="4"/>
        <v>64352.828</v>
      </c>
      <c r="Q41" s="1967">
        <f t="shared" si="4"/>
        <v>64352.828</v>
      </c>
      <c r="R41" s="1966"/>
      <c r="S41" s="1966"/>
      <c r="T41" s="1969"/>
      <c r="U41" s="1962"/>
      <c r="V41" s="1962"/>
      <c r="W41" s="1962"/>
      <c r="X41" s="1988">
        <f>Y41-Q41</f>
        <v>647.172</v>
      </c>
      <c r="Y41" s="1977">
        <v>65000.0</v>
      </c>
      <c r="Z41" s="1989"/>
      <c r="AA41" s="1971">
        <f>Y41-Q41</f>
        <v>647.172</v>
      </c>
      <c r="AB41" s="1965"/>
      <c r="AC41" s="1965"/>
      <c r="AD41" s="1962"/>
      <c r="AE41" s="1962"/>
      <c r="AF41" s="1962"/>
      <c r="AG41" s="1962"/>
      <c r="AH41" s="1962"/>
      <c r="AI41" s="1962"/>
      <c r="AJ41" s="1962"/>
      <c r="AK41" s="1962"/>
      <c r="AL41" s="1962"/>
      <c r="AM41" s="1962"/>
      <c r="AN41" s="1962"/>
      <c r="AO41" s="1962"/>
      <c r="AP41" s="1965"/>
      <c r="AQ41" s="1965"/>
      <c r="AR41" s="1966"/>
      <c r="AS41" s="1965"/>
      <c r="AT41" s="1965"/>
      <c r="AU41" s="1962"/>
      <c r="AV41" s="1965"/>
      <c r="AW41" s="1965"/>
      <c r="AX41" s="1966"/>
      <c r="AY41" s="1965"/>
      <c r="AZ41" s="1965"/>
      <c r="BA41" s="1962"/>
      <c r="BB41" s="1962"/>
      <c r="BC41" s="1965"/>
      <c r="BD41" s="1965"/>
      <c r="BE41" s="1966"/>
      <c r="BF41" s="1965"/>
      <c r="BG41" s="1965"/>
      <c r="BH41" s="1962"/>
      <c r="BI41" s="1965"/>
      <c r="BJ41" s="1965"/>
      <c r="BK41" s="1966"/>
      <c r="BL41" s="1965"/>
      <c r="BM41" s="1965"/>
      <c r="BN41" s="1962"/>
      <c r="BO41" s="1965"/>
      <c r="BP41" s="1965"/>
      <c r="BQ41" s="1966"/>
    </row>
    <row r="42" ht="12.75" customHeight="1">
      <c r="A42" s="3">
        <v>1.0</v>
      </c>
      <c r="B42" s="1992" t="s">
        <v>3307</v>
      </c>
      <c r="C42" s="3" t="s">
        <v>3308</v>
      </c>
      <c r="D42" s="3" t="s">
        <v>3186</v>
      </c>
      <c r="E42" s="1959" t="s">
        <v>3241</v>
      </c>
      <c r="F42" s="1975" t="s">
        <v>96</v>
      </c>
      <c r="G42" s="3"/>
      <c r="H42" s="3" t="s">
        <v>3243</v>
      </c>
      <c r="I42" s="4">
        <v>5900.0</v>
      </c>
      <c r="J42" s="1993">
        <v>45078.0</v>
      </c>
      <c r="K42" s="1959" t="s">
        <v>3241</v>
      </c>
      <c r="L42" s="1959" t="s">
        <v>2451</v>
      </c>
      <c r="M42" s="1994"/>
      <c r="N42" s="1994" t="s">
        <v>3309</v>
      </c>
      <c r="O42" s="1952">
        <v>7500.0</v>
      </c>
      <c r="P42" s="1953">
        <v>7558.603</v>
      </c>
      <c r="Q42" s="1953">
        <v>7558.603</v>
      </c>
      <c r="R42" s="3"/>
      <c r="S42" s="3"/>
      <c r="T42" s="1954" t="s">
        <v>2065</v>
      </c>
      <c r="U42" s="3"/>
      <c r="V42" s="3" t="s">
        <v>2065</v>
      </c>
      <c r="W42" s="1995">
        <v>45085.0</v>
      </c>
      <c r="X42" s="1959"/>
      <c r="Y42" s="1985"/>
      <c r="Z42" s="1985"/>
      <c r="AA42" s="1985"/>
      <c r="AB42" s="4" t="s">
        <v>3193</v>
      </c>
      <c r="AC42" s="1959" t="s">
        <v>3310</v>
      </c>
      <c r="AD42" s="3"/>
      <c r="AE42" s="1954"/>
      <c r="AF42" s="3" t="s">
        <v>884</v>
      </c>
      <c r="AG42" s="1954" t="s">
        <v>1828</v>
      </c>
      <c r="AH42" s="1954"/>
      <c r="AI42" s="1954"/>
      <c r="AJ42" s="1986"/>
      <c r="AK42" s="1954"/>
      <c r="AL42" s="1954"/>
      <c r="AM42" s="1954"/>
      <c r="AN42" s="1954"/>
      <c r="AO42" s="1954"/>
      <c r="AP42" s="1954"/>
      <c r="AQ42" s="1959"/>
      <c r="AR42" s="1954"/>
      <c r="AS42" s="1954"/>
      <c r="AT42" s="1954"/>
      <c r="AU42" s="1954"/>
      <c r="AV42" s="1954"/>
      <c r="AW42" s="1954"/>
      <c r="AX42" s="1954"/>
      <c r="AY42" s="1959"/>
      <c r="AZ42" s="1959"/>
      <c r="BA42" s="1954"/>
      <c r="BB42" s="1954"/>
      <c r="BC42" s="1959"/>
      <c r="BD42" s="1959"/>
      <c r="BE42" s="1959"/>
      <c r="BF42" s="1959"/>
      <c r="BG42" s="1959"/>
      <c r="BH42" s="1959"/>
      <c r="BI42" s="1959"/>
      <c r="BJ42" s="1959"/>
      <c r="BK42" s="1959"/>
      <c r="BL42" s="1959"/>
      <c r="BM42" s="1959"/>
      <c r="BN42" s="1959"/>
      <c r="BO42" s="1959"/>
      <c r="BP42" s="1959"/>
      <c r="BQ42" s="1959"/>
    </row>
    <row r="43" ht="12.75" customHeight="1">
      <c r="A43" s="1954">
        <v>2.0</v>
      </c>
      <c r="B43" s="1992" t="s">
        <v>3307</v>
      </c>
      <c r="C43" s="3" t="s">
        <v>3308</v>
      </c>
      <c r="D43" s="3" t="s">
        <v>3186</v>
      </c>
      <c r="E43" s="1959" t="s">
        <v>3241</v>
      </c>
      <c r="F43" s="1975" t="s">
        <v>96</v>
      </c>
      <c r="G43" s="1954"/>
      <c r="H43" s="3" t="s">
        <v>3243</v>
      </c>
      <c r="I43" s="4">
        <v>5500.0</v>
      </c>
      <c r="J43" s="1993">
        <v>45078.0</v>
      </c>
      <c r="K43" s="1959" t="s">
        <v>3241</v>
      </c>
      <c r="L43" s="1959" t="s">
        <v>2451</v>
      </c>
      <c r="M43" s="1994"/>
      <c r="N43" s="1994" t="s">
        <v>3311</v>
      </c>
      <c r="O43" s="1952">
        <v>7500.0</v>
      </c>
      <c r="P43" s="1953">
        <v>7522.291</v>
      </c>
      <c r="Q43" s="1953">
        <v>7522.291</v>
      </c>
      <c r="R43" s="3"/>
      <c r="S43" s="3"/>
      <c r="T43" s="1954" t="s">
        <v>2065</v>
      </c>
      <c r="U43" s="3"/>
      <c r="V43" s="3" t="s">
        <v>2065</v>
      </c>
      <c r="W43" s="1995">
        <v>45088.0</v>
      </c>
      <c r="X43" s="4"/>
      <c r="Y43" s="1956"/>
      <c r="Z43" s="1956"/>
      <c r="AA43" s="1956"/>
      <c r="AB43" s="4" t="s">
        <v>3193</v>
      </c>
      <c r="AC43" s="1959" t="s">
        <v>3310</v>
      </c>
      <c r="AD43" s="3"/>
      <c r="AE43" s="3"/>
      <c r="AF43" s="3" t="s">
        <v>884</v>
      </c>
      <c r="AG43" s="1954" t="s">
        <v>1828</v>
      </c>
      <c r="AH43" s="1957"/>
      <c r="AI43" s="1957"/>
      <c r="AJ43" s="1957"/>
      <c r="AK43" s="3"/>
      <c r="AL43" s="3"/>
      <c r="AM43" s="3"/>
      <c r="AN43" s="3"/>
      <c r="AO43" s="3"/>
      <c r="AP43" s="3"/>
      <c r="AQ43" s="4"/>
      <c r="AR43" s="3"/>
      <c r="AS43" s="3"/>
      <c r="AT43" s="3"/>
      <c r="AU43" s="3"/>
      <c r="AV43" s="3"/>
      <c r="AW43" s="3"/>
      <c r="AX43" s="3"/>
      <c r="AY43" s="4"/>
      <c r="AZ43" s="4"/>
      <c r="BA43" s="3"/>
      <c r="BB43" s="3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ht="12.75" customHeight="1">
      <c r="A44" s="3">
        <v>3.0</v>
      </c>
      <c r="B44" s="1992" t="s">
        <v>3307</v>
      </c>
      <c r="C44" s="3" t="s">
        <v>3308</v>
      </c>
      <c r="D44" s="3" t="s">
        <v>3186</v>
      </c>
      <c r="E44" s="1959" t="s">
        <v>2615</v>
      </c>
      <c r="F44" s="1975" t="s">
        <v>3038</v>
      </c>
      <c r="G44" s="1954"/>
      <c r="H44" s="3" t="s">
        <v>2885</v>
      </c>
      <c r="I44" s="1959"/>
      <c r="J44" s="1996"/>
      <c r="K44" s="1959" t="s">
        <v>3253</v>
      </c>
      <c r="L44" s="1959" t="s">
        <v>3274</v>
      </c>
      <c r="M44" s="1975"/>
      <c r="N44" s="1975" t="s">
        <v>3312</v>
      </c>
      <c r="O44" s="1952">
        <v>7500.0</v>
      </c>
      <c r="P44" s="1953">
        <v>7673.707</v>
      </c>
      <c r="Q44" s="1953">
        <v>7673.707</v>
      </c>
      <c r="R44" s="3"/>
      <c r="S44" s="3"/>
      <c r="T44" s="1954" t="s">
        <v>2065</v>
      </c>
      <c r="U44" s="3"/>
      <c r="V44" s="3" t="s">
        <v>2065</v>
      </c>
      <c r="W44" s="1995">
        <v>45087.0</v>
      </c>
      <c r="X44" s="1959"/>
      <c r="Y44" s="1985"/>
      <c r="Z44" s="1985"/>
      <c r="AA44" s="1985"/>
      <c r="AB44" s="4" t="s">
        <v>3193</v>
      </c>
      <c r="AC44" s="1959" t="s">
        <v>3313</v>
      </c>
      <c r="AD44" s="3"/>
      <c r="AE44" s="1954"/>
      <c r="AF44" s="3" t="s">
        <v>884</v>
      </c>
      <c r="AG44" s="1997" t="s">
        <v>1828</v>
      </c>
      <c r="AH44" s="1954"/>
      <c r="AI44" s="1954"/>
      <c r="AJ44" s="1986"/>
      <c r="AK44" s="1954"/>
      <c r="AL44" s="1954"/>
      <c r="AM44" s="1954"/>
      <c r="AN44" s="1954"/>
      <c r="AO44" s="1954"/>
      <c r="AP44" s="1954"/>
      <c r="AQ44" s="1959"/>
      <c r="AR44" s="1954"/>
      <c r="AS44" s="1954"/>
      <c r="AT44" s="1954"/>
      <c r="AU44" s="1954"/>
      <c r="AV44" s="1954"/>
      <c r="AW44" s="1954"/>
      <c r="AX44" s="1954"/>
      <c r="AY44" s="1959"/>
      <c r="AZ44" s="1959"/>
      <c r="BA44" s="1954"/>
      <c r="BB44" s="1954"/>
      <c r="BC44" s="1959"/>
      <c r="BD44" s="1959"/>
      <c r="BE44" s="1959"/>
      <c r="BF44" s="1959"/>
      <c r="BG44" s="1959"/>
      <c r="BH44" s="1959"/>
      <c r="BI44" s="1959"/>
      <c r="BJ44" s="1959"/>
      <c r="BK44" s="1959"/>
      <c r="BL44" s="1959"/>
      <c r="BM44" s="1959"/>
      <c r="BN44" s="1959"/>
      <c r="BO44" s="1959"/>
      <c r="BP44" s="1959"/>
      <c r="BQ44" s="1959"/>
    </row>
    <row r="45" ht="12.75" customHeight="1">
      <c r="A45" s="1954">
        <v>4.0</v>
      </c>
      <c r="B45" s="1992" t="s">
        <v>3307</v>
      </c>
      <c r="C45" s="1998" t="s">
        <v>3308</v>
      </c>
      <c r="D45" s="1998" t="s">
        <v>3186</v>
      </c>
      <c r="E45" s="1999" t="s">
        <v>2615</v>
      </c>
      <c r="F45" s="1999" t="s">
        <v>3038</v>
      </c>
      <c r="G45" s="1999"/>
      <c r="H45" s="1998" t="s">
        <v>2885</v>
      </c>
      <c r="I45" s="2000">
        <v>5500.0</v>
      </c>
      <c r="J45" s="2001">
        <v>45076.0</v>
      </c>
      <c r="K45" s="2002" t="s">
        <v>3253</v>
      </c>
      <c r="L45" s="1999" t="s">
        <v>3314</v>
      </c>
      <c r="M45" s="2003"/>
      <c r="N45" s="1975" t="s">
        <v>3315</v>
      </c>
      <c r="O45" s="2004">
        <v>7500.0</v>
      </c>
      <c r="P45" s="1953">
        <v>7514.192</v>
      </c>
      <c r="Q45" s="1953">
        <v>7514.192</v>
      </c>
      <c r="R45" s="3"/>
      <c r="S45" s="3"/>
      <c r="T45" s="1954" t="s">
        <v>2065</v>
      </c>
      <c r="U45" s="3"/>
      <c r="V45" s="3" t="s">
        <v>2065</v>
      </c>
      <c r="W45" s="1995">
        <v>45088.0</v>
      </c>
      <c r="X45" s="1999"/>
      <c r="Y45" s="2005"/>
      <c r="Z45" s="2005"/>
      <c r="AA45" s="2005"/>
      <c r="AB45" s="4" t="s">
        <v>3193</v>
      </c>
      <c r="AC45" s="1959" t="s">
        <v>3316</v>
      </c>
      <c r="AD45" s="1998"/>
      <c r="AE45" s="1999"/>
      <c r="AF45" s="3" t="s">
        <v>884</v>
      </c>
      <c r="AG45" s="1997" t="s">
        <v>1828</v>
      </c>
      <c r="AH45" s="1999"/>
      <c r="AI45" s="1999"/>
      <c r="AJ45" s="2006"/>
      <c r="AK45" s="1999"/>
      <c r="AL45" s="1999"/>
      <c r="AM45" s="1999"/>
      <c r="AN45" s="1999"/>
      <c r="AO45" s="1999"/>
      <c r="AP45" s="1999"/>
      <c r="AQ45" s="1999"/>
      <c r="AR45" s="1999"/>
      <c r="AS45" s="1999"/>
      <c r="AT45" s="1999"/>
      <c r="AU45" s="1999"/>
      <c r="AV45" s="1999"/>
      <c r="AW45" s="1999"/>
      <c r="AX45" s="1999"/>
      <c r="AY45" s="1999"/>
      <c r="AZ45" s="1999"/>
      <c r="BA45" s="1999"/>
      <c r="BB45" s="1999"/>
      <c r="BC45" s="1999"/>
      <c r="BD45" s="1999"/>
      <c r="BE45" s="1999"/>
      <c r="BF45" s="1999"/>
      <c r="BG45" s="1999"/>
      <c r="BH45" s="1999"/>
      <c r="BI45" s="1999"/>
      <c r="BJ45" s="1999"/>
      <c r="BK45" s="1999"/>
      <c r="BL45" s="1999"/>
      <c r="BM45" s="1999"/>
      <c r="BN45" s="1999"/>
      <c r="BO45" s="1999"/>
      <c r="BP45" s="1999"/>
      <c r="BQ45" s="1999"/>
    </row>
    <row r="46" ht="12.75" customHeight="1">
      <c r="A46" s="3">
        <v>5.0</v>
      </c>
      <c r="B46" s="1992" t="s">
        <v>3307</v>
      </c>
      <c r="C46" s="3" t="s">
        <v>3308</v>
      </c>
      <c r="D46" s="3" t="s">
        <v>3186</v>
      </c>
      <c r="E46" s="1959" t="s">
        <v>3317</v>
      </c>
      <c r="F46" s="1975" t="s">
        <v>3318</v>
      </c>
      <c r="G46" s="1954"/>
      <c r="H46" s="3" t="s">
        <v>3319</v>
      </c>
      <c r="I46" s="4"/>
      <c r="J46" s="2007"/>
      <c r="K46" s="4" t="s">
        <v>3317</v>
      </c>
      <c r="L46" s="4" t="s">
        <v>3320</v>
      </c>
      <c r="M46" s="1994"/>
      <c r="N46" s="1994" t="s">
        <v>3321</v>
      </c>
      <c r="O46" s="1952">
        <v>7500.0</v>
      </c>
      <c r="P46" s="1953">
        <v>7545.296</v>
      </c>
      <c r="Q46" s="1953">
        <v>7545.296</v>
      </c>
      <c r="R46" s="3"/>
      <c r="S46" s="3"/>
      <c r="T46" s="1954" t="s">
        <v>2065</v>
      </c>
      <c r="U46" s="3"/>
      <c r="V46" s="3" t="s">
        <v>2065</v>
      </c>
      <c r="W46" s="1995">
        <v>45089.0</v>
      </c>
      <c r="X46" s="4"/>
      <c r="Y46" s="1956"/>
      <c r="Z46" s="1956"/>
      <c r="AA46" s="1956"/>
      <c r="AB46" s="4" t="s">
        <v>3193</v>
      </c>
      <c r="AC46" s="4" t="s">
        <v>3322</v>
      </c>
      <c r="AD46" s="3"/>
      <c r="AE46" s="3"/>
      <c r="AF46" s="3"/>
      <c r="AG46" s="1957"/>
      <c r="AH46" s="1957"/>
      <c r="AI46" s="1957"/>
      <c r="AJ46" s="1957"/>
      <c r="AK46" s="3"/>
      <c r="AL46" s="3"/>
      <c r="AM46" s="3"/>
      <c r="AN46" s="3"/>
      <c r="AO46" s="3"/>
      <c r="AP46" s="3"/>
      <c r="AQ46" s="4"/>
      <c r="AR46" s="3"/>
      <c r="AS46" s="3"/>
      <c r="AT46" s="3"/>
      <c r="AU46" s="3"/>
      <c r="AV46" s="3"/>
      <c r="AW46" s="3"/>
      <c r="AX46" s="3"/>
      <c r="AY46" s="4"/>
      <c r="AZ46" s="4"/>
      <c r="BA46" s="3"/>
      <c r="BB46" s="3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ht="12.75" customHeight="1">
      <c r="A47" s="1954">
        <v>6.0</v>
      </c>
      <c r="B47" s="1992" t="s">
        <v>3307</v>
      </c>
      <c r="C47" s="1998" t="s">
        <v>3308</v>
      </c>
      <c r="D47" s="1998" t="s">
        <v>3186</v>
      </c>
      <c r="E47" s="1999" t="s">
        <v>2615</v>
      </c>
      <c r="F47" s="1999" t="s">
        <v>3038</v>
      </c>
      <c r="G47" s="1999"/>
      <c r="H47" s="1998" t="s">
        <v>2885</v>
      </c>
      <c r="I47" s="2000">
        <v>5500.0</v>
      </c>
      <c r="J47" s="2001">
        <v>45076.0</v>
      </c>
      <c r="K47" s="1999" t="s">
        <v>3253</v>
      </c>
      <c r="L47" s="1999" t="s">
        <v>3323</v>
      </c>
      <c r="M47" s="2008"/>
      <c r="N47" s="2008" t="s">
        <v>3324</v>
      </c>
      <c r="O47" s="2004">
        <v>7500.0</v>
      </c>
      <c r="P47" s="1953">
        <v>7505.115</v>
      </c>
      <c r="Q47" s="1953">
        <v>7505.115</v>
      </c>
      <c r="R47" s="3"/>
      <c r="S47" s="3"/>
      <c r="T47" s="1954" t="s">
        <v>2065</v>
      </c>
      <c r="U47" s="3"/>
      <c r="V47" s="3" t="s">
        <v>2065</v>
      </c>
      <c r="W47" s="1995">
        <v>45093.0</v>
      </c>
      <c r="X47" s="1999"/>
      <c r="Y47" s="2005"/>
      <c r="Z47" s="2005"/>
      <c r="AA47" s="2005"/>
      <c r="AB47" s="4" t="s">
        <v>3193</v>
      </c>
      <c r="AC47" s="1959" t="s">
        <v>3316</v>
      </c>
      <c r="AD47" s="1998"/>
      <c r="AE47" s="1999"/>
      <c r="AF47" s="3" t="s">
        <v>884</v>
      </c>
      <c r="AG47" s="1997" t="s">
        <v>1828</v>
      </c>
      <c r="AH47" s="2006"/>
      <c r="AI47" s="2006"/>
      <c r="AJ47" s="2006"/>
      <c r="AK47" s="1999"/>
      <c r="AL47" s="1999"/>
      <c r="AM47" s="1999"/>
      <c r="AN47" s="1999"/>
      <c r="AO47" s="1999"/>
      <c r="AP47" s="1999"/>
      <c r="AQ47" s="1999"/>
      <c r="AR47" s="1999"/>
      <c r="AS47" s="1999"/>
      <c r="AT47" s="1999"/>
      <c r="AU47" s="1999"/>
      <c r="AV47" s="1999"/>
      <c r="AW47" s="1999"/>
      <c r="AX47" s="1999"/>
      <c r="AY47" s="1999"/>
      <c r="AZ47" s="1999"/>
      <c r="BA47" s="1999"/>
      <c r="BB47" s="1999"/>
      <c r="BC47" s="1999"/>
      <c r="BD47" s="1999"/>
      <c r="BE47" s="1999"/>
      <c r="BF47" s="1999"/>
      <c r="BG47" s="1999"/>
      <c r="BH47" s="1999"/>
      <c r="BI47" s="1999"/>
      <c r="BJ47" s="1999"/>
      <c r="BK47" s="1999"/>
      <c r="BL47" s="1999"/>
      <c r="BM47" s="1999"/>
      <c r="BN47" s="1999"/>
      <c r="BO47" s="1999"/>
      <c r="BP47" s="1999"/>
      <c r="BQ47" s="1999"/>
    </row>
    <row r="48" ht="12.75" customHeight="1">
      <c r="A48" s="3">
        <v>7.0</v>
      </c>
      <c r="B48" s="1992" t="s">
        <v>3307</v>
      </c>
      <c r="C48" s="3" t="s">
        <v>3308</v>
      </c>
      <c r="D48" s="3" t="s">
        <v>3186</v>
      </c>
      <c r="E48" s="4" t="s">
        <v>2607</v>
      </c>
      <c r="F48" s="4" t="s">
        <v>2611</v>
      </c>
      <c r="G48" s="1954"/>
      <c r="H48" s="3" t="s">
        <v>3277</v>
      </c>
      <c r="I48" s="1959">
        <v>4400.0</v>
      </c>
      <c r="J48" s="1996">
        <v>45078.0</v>
      </c>
      <c r="K48" s="4" t="s">
        <v>3278</v>
      </c>
      <c r="L48" s="4" t="s">
        <v>3279</v>
      </c>
      <c r="M48" s="1975"/>
      <c r="N48" s="1975" t="s">
        <v>3325</v>
      </c>
      <c r="O48" s="1952">
        <v>7500.0</v>
      </c>
      <c r="P48" s="1953">
        <v>7410.859</v>
      </c>
      <c r="Q48" s="1953">
        <v>7410.859</v>
      </c>
      <c r="R48" s="3"/>
      <c r="S48" s="3"/>
      <c r="T48" s="1954" t="s">
        <v>2065</v>
      </c>
      <c r="U48" s="3" t="s">
        <v>114</v>
      </c>
      <c r="V48" s="3" t="s">
        <v>2065</v>
      </c>
      <c r="W48" s="1995">
        <v>45092.0</v>
      </c>
      <c r="X48" s="1959"/>
      <c r="Y48" s="1985"/>
      <c r="Z48" s="1985"/>
      <c r="AA48" s="1985"/>
      <c r="AB48" s="4" t="s">
        <v>3193</v>
      </c>
      <c r="AC48" s="1959" t="s">
        <v>3326</v>
      </c>
      <c r="AD48" s="3"/>
      <c r="AE48" s="1954"/>
      <c r="AF48" s="1954"/>
      <c r="AG48" s="1954"/>
      <c r="AH48" s="1954"/>
      <c r="AI48" s="1954"/>
      <c r="AJ48" s="1986"/>
      <c r="AK48" s="1954"/>
      <c r="AL48" s="1954"/>
      <c r="AM48" s="1954"/>
      <c r="AN48" s="1954"/>
      <c r="AO48" s="1954"/>
      <c r="AP48" s="1954"/>
      <c r="AQ48" s="1959"/>
      <c r="AR48" s="1954"/>
      <c r="AS48" s="1954"/>
      <c r="AT48" s="1954"/>
      <c r="AU48" s="1954"/>
      <c r="AV48" s="1954"/>
      <c r="AW48" s="1954"/>
      <c r="AX48" s="1954"/>
      <c r="AY48" s="1959"/>
      <c r="AZ48" s="1959"/>
      <c r="BA48" s="1954"/>
      <c r="BB48" s="1954"/>
      <c r="BC48" s="1959"/>
      <c r="BD48" s="1959"/>
      <c r="BE48" s="1959"/>
      <c r="BF48" s="1959"/>
      <c r="BG48" s="1959"/>
      <c r="BH48" s="1959"/>
      <c r="BI48" s="1959"/>
      <c r="BJ48" s="1959"/>
      <c r="BK48" s="1959"/>
      <c r="BL48" s="1959"/>
      <c r="BM48" s="1959"/>
      <c r="BN48" s="1959"/>
      <c r="BO48" s="1959"/>
      <c r="BP48" s="1959"/>
      <c r="BQ48" s="1959"/>
    </row>
    <row r="49" ht="12.75" customHeight="1">
      <c r="A49" s="1954">
        <v>8.0</v>
      </c>
      <c r="B49" s="1992" t="s">
        <v>3307</v>
      </c>
      <c r="C49" s="3" t="s">
        <v>3308</v>
      </c>
      <c r="D49" s="3" t="s">
        <v>3186</v>
      </c>
      <c r="E49" s="4" t="s">
        <v>3292</v>
      </c>
      <c r="F49" s="4" t="s">
        <v>3293</v>
      </c>
      <c r="G49" s="3"/>
      <c r="H49" s="1954" t="s">
        <v>3096</v>
      </c>
      <c r="I49" s="4">
        <v>4600.0</v>
      </c>
      <c r="J49" s="2009">
        <v>45077.0</v>
      </c>
      <c r="K49" s="1959" t="s">
        <v>3294</v>
      </c>
      <c r="L49" s="4" t="s">
        <v>3327</v>
      </c>
      <c r="M49" s="1994"/>
      <c r="N49" s="1994" t="s">
        <v>3328</v>
      </c>
      <c r="O49" s="1952">
        <v>5000.0</v>
      </c>
      <c r="P49" s="1953">
        <v>4214.821</v>
      </c>
      <c r="Q49" s="1953">
        <v>4214.821</v>
      </c>
      <c r="R49" s="3"/>
      <c r="S49" s="3"/>
      <c r="T49" s="1954" t="s">
        <v>2065</v>
      </c>
      <c r="U49" s="3"/>
      <c r="V49" s="3" t="s">
        <v>2065</v>
      </c>
      <c r="W49" s="1995">
        <v>45094.0</v>
      </c>
      <c r="X49" s="4"/>
      <c r="Y49" s="1956"/>
      <c r="Z49" s="1956"/>
      <c r="AA49" s="1956"/>
      <c r="AB49" s="4" t="s">
        <v>3193</v>
      </c>
      <c r="AC49" s="4" t="s">
        <v>3297</v>
      </c>
      <c r="AD49" s="3"/>
      <c r="AE49" s="3"/>
      <c r="AF49" s="3"/>
      <c r="AG49" s="3"/>
      <c r="AH49" s="3"/>
      <c r="AI49" s="3"/>
      <c r="AJ49" s="1957"/>
      <c r="AK49" s="3"/>
      <c r="AL49" s="3"/>
      <c r="AM49" s="3"/>
      <c r="AN49" s="3"/>
      <c r="AO49" s="3"/>
      <c r="AP49" s="3"/>
      <c r="AQ49" s="4"/>
      <c r="AR49" s="3"/>
      <c r="AS49" s="3"/>
      <c r="AT49" s="3"/>
      <c r="AU49" s="3"/>
      <c r="AV49" s="3"/>
      <c r="AW49" s="3"/>
      <c r="AX49" s="3"/>
      <c r="AY49" s="4"/>
      <c r="AZ49" s="4"/>
      <c r="BA49" s="3"/>
      <c r="BB49" s="3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ht="12.75" customHeight="1">
      <c r="A50" s="3">
        <v>9.0</v>
      </c>
      <c r="B50" s="1992" t="s">
        <v>3307</v>
      </c>
      <c r="C50" s="3" t="s">
        <v>3308</v>
      </c>
      <c r="D50" s="3" t="s">
        <v>3186</v>
      </c>
      <c r="E50" s="4" t="s">
        <v>3248</v>
      </c>
      <c r="F50" s="4" t="s">
        <v>2611</v>
      </c>
      <c r="G50" s="1954"/>
      <c r="H50" s="3" t="s">
        <v>3329</v>
      </c>
      <c r="I50" s="4">
        <v>5500.0</v>
      </c>
      <c r="J50" s="1993">
        <v>45078.0</v>
      </c>
      <c r="K50" s="4" t="s">
        <v>3248</v>
      </c>
      <c r="L50" s="1959" t="s">
        <v>3330</v>
      </c>
      <c r="M50" s="1994"/>
      <c r="N50" s="1994" t="s">
        <v>3331</v>
      </c>
      <c r="O50" s="1952">
        <v>7500.0</v>
      </c>
      <c r="P50" s="1953">
        <v>7531.179</v>
      </c>
      <c r="Q50" s="1953">
        <v>7531.179</v>
      </c>
      <c r="R50" s="3"/>
      <c r="S50" s="3"/>
      <c r="T50" s="1954" t="s">
        <v>2065</v>
      </c>
      <c r="U50" s="3"/>
      <c r="V50" s="3" t="s">
        <v>2065</v>
      </c>
      <c r="W50" s="1995">
        <v>45097.0</v>
      </c>
      <c r="X50" s="4"/>
      <c r="Y50" s="1956"/>
      <c r="Z50" s="1956"/>
      <c r="AA50" s="1956"/>
      <c r="AB50" s="4" t="s">
        <v>3193</v>
      </c>
      <c r="AC50" s="1959" t="s">
        <v>3332</v>
      </c>
      <c r="AD50" s="3"/>
      <c r="AE50" s="3"/>
      <c r="AF50" s="3"/>
      <c r="AG50" s="1957"/>
      <c r="AH50" s="1957"/>
      <c r="AI50" s="1957"/>
      <c r="AJ50" s="1957"/>
      <c r="AK50" s="3"/>
      <c r="AL50" s="3"/>
      <c r="AM50" s="3"/>
      <c r="AN50" s="3"/>
      <c r="AO50" s="3"/>
      <c r="AP50" s="3"/>
      <c r="AQ50" s="4"/>
      <c r="AR50" s="3"/>
      <c r="AS50" s="3"/>
      <c r="AT50" s="3"/>
      <c r="AU50" s="3"/>
      <c r="AV50" s="3"/>
      <c r="AW50" s="3"/>
      <c r="AX50" s="3"/>
      <c r="AY50" s="4"/>
      <c r="AZ50" s="4"/>
      <c r="BA50" s="3"/>
      <c r="BB50" s="3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ht="12.75" customHeight="1">
      <c r="A51" s="1954">
        <v>10.0</v>
      </c>
      <c r="B51" s="1992" t="s">
        <v>3307</v>
      </c>
      <c r="C51" s="3" t="s">
        <v>3308</v>
      </c>
      <c r="D51" s="3" t="s">
        <v>3186</v>
      </c>
      <c r="E51" s="4" t="s">
        <v>2607</v>
      </c>
      <c r="F51" s="1975" t="s">
        <v>3333</v>
      </c>
      <c r="G51" s="1954"/>
      <c r="H51" s="3" t="s">
        <v>3095</v>
      </c>
      <c r="I51" s="4"/>
      <c r="J51" s="2007"/>
      <c r="K51" s="4" t="s">
        <v>3278</v>
      </c>
      <c r="L51" s="1959" t="s">
        <v>3095</v>
      </c>
      <c r="M51" s="1994"/>
      <c r="N51" s="1994" t="s">
        <v>3334</v>
      </c>
      <c r="O51" s="1952">
        <v>5000.0</v>
      </c>
      <c r="P51" s="1953">
        <v>4567.092</v>
      </c>
      <c r="Q51" s="1953">
        <v>4567.092</v>
      </c>
      <c r="R51" s="3"/>
      <c r="S51" s="3"/>
      <c r="T51" s="1954" t="s">
        <v>2065</v>
      </c>
      <c r="U51" s="3"/>
      <c r="V51" s="3" t="s">
        <v>2065</v>
      </c>
      <c r="W51" s="1995">
        <v>45095.0</v>
      </c>
      <c r="X51" s="4"/>
      <c r="Y51" s="1956"/>
      <c r="Z51" s="1956"/>
      <c r="AA51" s="1956"/>
      <c r="AB51" s="4" t="s">
        <v>3193</v>
      </c>
      <c r="AC51" s="4" t="s">
        <v>3335</v>
      </c>
      <c r="AD51" s="3"/>
      <c r="AE51" s="3"/>
      <c r="AF51" s="3"/>
      <c r="AG51" s="1957"/>
      <c r="AH51" s="1957"/>
      <c r="AI51" s="1957"/>
      <c r="AJ51" s="1957"/>
      <c r="AK51" s="3"/>
      <c r="AL51" s="3"/>
      <c r="AM51" s="3"/>
      <c r="AN51" s="3"/>
      <c r="AO51" s="3"/>
      <c r="AP51" s="3"/>
      <c r="AQ51" s="4"/>
      <c r="AR51" s="3"/>
      <c r="AS51" s="3"/>
      <c r="AT51" s="3"/>
      <c r="AU51" s="3"/>
      <c r="AV51" s="3"/>
      <c r="AW51" s="3"/>
      <c r="AX51" s="3"/>
      <c r="AY51" s="4"/>
      <c r="AZ51" s="4"/>
      <c r="BA51" s="3"/>
      <c r="BB51" s="3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</row>
    <row r="52" ht="12.75" customHeight="1">
      <c r="A52" s="3">
        <v>11.0</v>
      </c>
      <c r="B52" s="1992" t="s">
        <v>3307</v>
      </c>
      <c r="C52" s="3" t="s">
        <v>3308</v>
      </c>
      <c r="D52" s="3" t="s">
        <v>3186</v>
      </c>
      <c r="E52" s="1959" t="s">
        <v>3336</v>
      </c>
      <c r="F52" s="1975" t="s">
        <v>3337</v>
      </c>
      <c r="G52" s="1954"/>
      <c r="H52" s="3" t="s">
        <v>3338</v>
      </c>
      <c r="I52" s="4"/>
      <c r="J52" s="2007"/>
      <c r="K52" s="1959" t="s">
        <v>3336</v>
      </c>
      <c r="L52" s="4" t="s">
        <v>3339</v>
      </c>
      <c r="M52" s="1994"/>
      <c r="N52" s="1994" t="s">
        <v>3340</v>
      </c>
      <c r="O52" s="1952">
        <v>5000.0</v>
      </c>
      <c r="P52" s="1953">
        <v>4916.669</v>
      </c>
      <c r="Q52" s="1953">
        <v>4916.669</v>
      </c>
      <c r="R52" s="3"/>
      <c r="S52" s="3"/>
      <c r="T52" s="1954" t="s">
        <v>2065</v>
      </c>
      <c r="U52" s="3"/>
      <c r="V52" s="3" t="s">
        <v>2065</v>
      </c>
      <c r="W52" s="1995">
        <v>45095.0</v>
      </c>
      <c r="X52" s="4"/>
      <c r="Y52" s="1956"/>
      <c r="Z52" s="1956"/>
      <c r="AA52" s="1956"/>
      <c r="AB52" s="4" t="s">
        <v>3193</v>
      </c>
      <c r="AC52" s="4" t="s">
        <v>3341</v>
      </c>
      <c r="AD52" s="3"/>
      <c r="AE52" s="3"/>
      <c r="AF52" s="3" t="s">
        <v>884</v>
      </c>
      <c r="AG52" s="1957" t="s">
        <v>1828</v>
      </c>
      <c r="AH52" s="1957"/>
      <c r="AI52" s="1957"/>
      <c r="AJ52" s="1957"/>
      <c r="AK52" s="3"/>
      <c r="AL52" s="3"/>
      <c r="AM52" s="3"/>
      <c r="AN52" s="3"/>
      <c r="AO52" s="3"/>
      <c r="AP52" s="3"/>
      <c r="AQ52" s="4"/>
      <c r="AR52" s="3"/>
      <c r="AS52" s="3"/>
      <c r="AT52" s="3"/>
      <c r="AU52" s="3"/>
      <c r="AV52" s="3"/>
      <c r="AW52" s="3"/>
      <c r="AX52" s="3"/>
      <c r="AY52" s="4"/>
      <c r="AZ52" s="4"/>
      <c r="BA52" s="3"/>
      <c r="BB52" s="3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</row>
    <row r="53" ht="12.75" customHeight="1">
      <c r="A53" s="1962"/>
      <c r="B53" s="1963"/>
      <c r="C53" s="1964"/>
      <c r="D53" s="1965"/>
      <c r="E53" s="1966"/>
      <c r="F53" s="1966"/>
      <c r="G53" s="1962"/>
      <c r="H53" s="1962"/>
      <c r="I53" s="2010" t="str">
        <f>((#REF!*#REF!)+(#REF!*#REF!)+(#REF!*#REF!)+(#REF!*#REF!)+(#REF!*#REF!)+(#REF!*#REF!)+(#REF!*#REF!)+(#REF!*#REF!)+(#REF!*#REF!)+(#REF!*#REF!)+(#REF!*#REF!)+(#REF!*#REF!))/$O53</f>
        <v>#REF!</v>
      </c>
      <c r="J53" s="1965"/>
      <c r="K53" s="1965"/>
      <c r="L53" s="1965"/>
      <c r="M53" s="2011"/>
      <c r="N53" s="2011"/>
      <c r="O53" s="1967">
        <f>SUM(O44:O52)</f>
        <v>60000</v>
      </c>
      <c r="P53" s="1967">
        <f t="shared" ref="P53:Q53" si="5">SUM(P42:P52)</f>
        <v>73959.824</v>
      </c>
      <c r="Q53" s="1967">
        <f t="shared" si="5"/>
        <v>73959.824</v>
      </c>
      <c r="R53" s="1966"/>
      <c r="S53" s="1966"/>
      <c r="T53" s="1969"/>
      <c r="U53" s="1962"/>
      <c r="V53" s="1962"/>
      <c r="W53" s="1962"/>
      <c r="X53" s="1988">
        <f>Y53-Q53</f>
        <v>40.176</v>
      </c>
      <c r="Y53" s="1977">
        <v>74000.0</v>
      </c>
      <c r="Z53" s="1989"/>
      <c r="AA53" s="1971">
        <f>Y53-Q53</f>
        <v>40.176</v>
      </c>
      <c r="AB53" s="1965"/>
      <c r="AC53" s="1965"/>
      <c r="AD53" s="1962"/>
      <c r="AE53" s="1962"/>
      <c r="AF53" s="1962"/>
      <c r="AG53" s="1962"/>
      <c r="AH53" s="1962"/>
      <c r="AI53" s="1962"/>
      <c r="AJ53" s="1962"/>
      <c r="AK53" s="1962"/>
      <c r="AL53" s="1962"/>
      <c r="AM53" s="1962"/>
      <c r="AN53" s="1962"/>
      <c r="AO53" s="1962"/>
      <c r="AP53" s="1965"/>
      <c r="AQ53" s="1965"/>
      <c r="AR53" s="1966"/>
      <c r="AS53" s="1965"/>
      <c r="AT53" s="1965"/>
      <c r="AU53" s="1962"/>
      <c r="AV53" s="1965"/>
      <c r="AW53" s="1965"/>
      <c r="AX53" s="1966"/>
      <c r="AY53" s="1965"/>
      <c r="AZ53" s="1965"/>
      <c r="BA53" s="1962"/>
      <c r="BB53" s="1962"/>
      <c r="BC53" s="1965"/>
      <c r="BD53" s="1965"/>
      <c r="BE53" s="1966"/>
      <c r="BF53" s="1965"/>
      <c r="BG53" s="1965"/>
      <c r="BH53" s="1962"/>
      <c r="BI53" s="1965"/>
      <c r="BJ53" s="1965"/>
      <c r="BK53" s="1966"/>
      <c r="BL53" s="1965"/>
      <c r="BM53" s="1965"/>
      <c r="BN53" s="1962"/>
      <c r="BO53" s="1965"/>
      <c r="BP53" s="1965"/>
      <c r="BQ53" s="1966"/>
    </row>
    <row r="54" ht="15.75" hidden="1" customHeight="1">
      <c r="A54" s="4">
        <v>1.0</v>
      </c>
      <c r="B54" s="2012" t="s">
        <v>3342</v>
      </c>
      <c r="C54" s="4" t="s">
        <v>3308</v>
      </c>
      <c r="D54" s="3" t="s">
        <v>3186</v>
      </c>
      <c r="E54" s="4"/>
      <c r="F54" s="4" t="s">
        <v>1852</v>
      </c>
      <c r="G54" s="3"/>
      <c r="H54" s="3"/>
      <c r="I54" s="4">
        <v>5600.0</v>
      </c>
      <c r="J54" s="4"/>
      <c r="K54" s="4"/>
      <c r="L54" s="4"/>
      <c r="M54" s="4"/>
      <c r="N54" s="4"/>
      <c r="O54" s="4"/>
      <c r="P54" s="4">
        <v>10000.0</v>
      </c>
      <c r="Q54" s="2013"/>
      <c r="R54" s="4"/>
      <c r="S54" s="4"/>
      <c r="T54" s="1959"/>
      <c r="U54" s="4"/>
      <c r="V54" s="4"/>
      <c r="W54" s="3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ht="15.75" hidden="1" customHeight="1">
      <c r="A55" s="4">
        <v>2.0</v>
      </c>
      <c r="B55" s="2012" t="s">
        <v>3342</v>
      </c>
      <c r="C55" s="4" t="s">
        <v>3308</v>
      </c>
      <c r="D55" s="3" t="s">
        <v>3186</v>
      </c>
      <c r="E55" s="4"/>
      <c r="F55" s="4" t="s">
        <v>3338</v>
      </c>
      <c r="G55" s="3"/>
      <c r="H55" s="3"/>
      <c r="I55" s="4">
        <v>4800.0</v>
      </c>
      <c r="J55" s="4"/>
      <c r="K55" s="4"/>
      <c r="L55" s="4"/>
      <c r="M55" s="4"/>
      <c r="N55" s="4"/>
      <c r="O55" s="4"/>
      <c r="P55" s="4">
        <v>7500.0</v>
      </c>
      <c r="Q55" s="2013"/>
      <c r="R55" s="4"/>
      <c r="S55" s="4"/>
      <c r="T55" s="1959"/>
      <c r="U55" s="4"/>
      <c r="V55" s="4"/>
      <c r="W55" s="3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</row>
    <row r="56" ht="15.75" hidden="1" customHeight="1">
      <c r="A56" s="4">
        <v>3.0</v>
      </c>
      <c r="B56" s="2012" t="s">
        <v>3342</v>
      </c>
      <c r="C56" s="4" t="s">
        <v>3308</v>
      </c>
      <c r="D56" s="3" t="s">
        <v>3186</v>
      </c>
      <c r="E56" s="4"/>
      <c r="F56" s="4" t="s">
        <v>3343</v>
      </c>
      <c r="G56" s="3"/>
      <c r="H56" s="3"/>
      <c r="I56" s="4"/>
      <c r="J56" s="4"/>
      <c r="K56" s="4"/>
      <c r="L56" s="4"/>
      <c r="M56" s="4"/>
      <c r="N56" s="4"/>
      <c r="O56" s="4"/>
      <c r="P56" s="4"/>
      <c r="Q56" s="2013"/>
      <c r="R56" s="4"/>
      <c r="S56" s="4"/>
      <c r="T56" s="1959"/>
      <c r="U56" s="4"/>
      <c r="V56" s="4"/>
      <c r="W56" s="3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</row>
    <row r="57" ht="15.75" hidden="1" customHeight="1">
      <c r="A57" s="4">
        <v>4.0</v>
      </c>
      <c r="B57" s="2012" t="s">
        <v>3342</v>
      </c>
      <c r="C57" s="4" t="s">
        <v>3308</v>
      </c>
      <c r="D57" s="3" t="s">
        <v>3186</v>
      </c>
      <c r="E57" s="4"/>
      <c r="F57" s="4" t="s">
        <v>3344</v>
      </c>
      <c r="G57" s="3"/>
      <c r="H57" s="3"/>
      <c r="I57" s="4"/>
      <c r="J57" s="4"/>
      <c r="K57" s="4"/>
      <c r="L57" s="4"/>
      <c r="M57" s="4"/>
      <c r="N57" s="4"/>
      <c r="O57" s="4"/>
      <c r="P57" s="4"/>
      <c r="Q57" s="2013"/>
      <c r="R57" s="4"/>
      <c r="S57" s="4"/>
      <c r="T57" s="1959"/>
      <c r="U57" s="4"/>
      <c r="V57" s="4"/>
      <c r="W57" s="3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ht="15.75" hidden="1" customHeight="1">
      <c r="A58" s="4">
        <v>5.0</v>
      </c>
      <c r="B58" s="2012" t="s">
        <v>3342</v>
      </c>
      <c r="C58" s="4" t="s">
        <v>3308</v>
      </c>
      <c r="D58" s="3" t="s">
        <v>3186</v>
      </c>
      <c r="E58" s="4"/>
      <c r="F58" s="4" t="s">
        <v>3345</v>
      </c>
      <c r="G58" s="3"/>
      <c r="H58" s="3"/>
      <c r="I58" s="4">
        <v>5200.0</v>
      </c>
      <c r="J58" s="4"/>
      <c r="K58" s="4"/>
      <c r="L58" s="4"/>
      <c r="M58" s="4"/>
      <c r="N58" s="4"/>
      <c r="O58" s="4"/>
      <c r="P58" s="4">
        <v>7500.0</v>
      </c>
      <c r="Q58" s="2013"/>
      <c r="R58" s="4"/>
      <c r="S58" s="4"/>
      <c r="T58" s="1959"/>
      <c r="U58" s="4"/>
      <c r="V58" s="4"/>
      <c r="W58" s="3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</row>
    <row r="59" ht="15.75" hidden="1" customHeight="1">
      <c r="A59" s="4">
        <v>6.0</v>
      </c>
      <c r="B59" s="2012" t="s">
        <v>3342</v>
      </c>
      <c r="C59" s="4" t="s">
        <v>3308</v>
      </c>
      <c r="D59" s="3" t="s">
        <v>3186</v>
      </c>
      <c r="E59" s="4"/>
      <c r="F59" s="4" t="s">
        <v>3346</v>
      </c>
      <c r="G59" s="3"/>
      <c r="H59" s="3"/>
      <c r="I59" s="4">
        <v>4200.0</v>
      </c>
      <c r="J59" s="4"/>
      <c r="K59" s="4"/>
      <c r="L59" s="4"/>
      <c r="M59" s="4"/>
      <c r="N59" s="4"/>
      <c r="O59" s="4"/>
      <c r="P59" s="4">
        <v>7500.0</v>
      </c>
      <c r="Q59" s="2013"/>
      <c r="R59" s="4"/>
      <c r="S59" s="4"/>
      <c r="T59" s="1959"/>
      <c r="U59" s="4"/>
      <c r="V59" s="4"/>
      <c r="W59" s="3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</row>
    <row r="60" ht="15.75" hidden="1" customHeight="1">
      <c r="A60" s="4">
        <v>7.0</v>
      </c>
      <c r="B60" s="2012" t="s">
        <v>3342</v>
      </c>
      <c r="C60" s="4" t="s">
        <v>3308</v>
      </c>
      <c r="D60" s="3" t="s">
        <v>3186</v>
      </c>
      <c r="E60" s="4"/>
      <c r="F60" s="4" t="s">
        <v>3347</v>
      </c>
      <c r="G60" s="3"/>
      <c r="H60" s="3"/>
      <c r="I60" s="4"/>
      <c r="J60" s="4"/>
      <c r="K60" s="4"/>
      <c r="L60" s="4"/>
      <c r="M60" s="4"/>
      <c r="N60" s="4"/>
      <c r="O60" s="4"/>
      <c r="P60" s="4"/>
      <c r="Q60" s="2013"/>
      <c r="R60" s="4"/>
      <c r="S60" s="4"/>
      <c r="T60" s="1959"/>
      <c r="U60" s="4"/>
      <c r="V60" s="4"/>
      <c r="W60" s="3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</row>
    <row r="61" ht="15.75" hidden="1" customHeight="1">
      <c r="A61" s="4">
        <v>8.0</v>
      </c>
      <c r="B61" s="2012" t="s">
        <v>3342</v>
      </c>
      <c r="C61" s="4" t="s">
        <v>3308</v>
      </c>
      <c r="D61" s="3" t="s">
        <v>3186</v>
      </c>
      <c r="E61" s="4"/>
      <c r="F61" s="4" t="s">
        <v>3348</v>
      </c>
      <c r="G61" s="3"/>
      <c r="H61" s="3"/>
      <c r="I61" s="4"/>
      <c r="J61" s="4"/>
      <c r="K61" s="4"/>
      <c r="L61" s="4"/>
      <c r="M61" s="4"/>
      <c r="N61" s="4"/>
      <c r="O61" s="4"/>
      <c r="P61" s="4"/>
      <c r="Q61" s="2013"/>
      <c r="R61" s="4"/>
      <c r="S61" s="4"/>
      <c r="T61" s="1959"/>
      <c r="U61" s="4"/>
      <c r="V61" s="4"/>
      <c r="W61" s="3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</row>
    <row r="62" ht="15.75" hidden="1" customHeight="1">
      <c r="A62" s="4">
        <v>9.0</v>
      </c>
      <c r="B62" s="2012" t="s">
        <v>3342</v>
      </c>
      <c r="C62" s="4" t="s">
        <v>3308</v>
      </c>
      <c r="D62" s="3" t="s">
        <v>3186</v>
      </c>
      <c r="E62" s="4"/>
      <c r="F62" s="4" t="s">
        <v>3327</v>
      </c>
      <c r="G62" s="3"/>
      <c r="H62" s="3"/>
      <c r="I62" s="4">
        <v>5000.0</v>
      </c>
      <c r="J62" s="4"/>
      <c r="K62" s="4"/>
      <c r="L62" s="4"/>
      <c r="M62" s="4"/>
      <c r="N62" s="4"/>
      <c r="O62" s="4"/>
      <c r="P62" s="4">
        <v>5000.0</v>
      </c>
      <c r="Q62" s="2013"/>
      <c r="R62" s="4"/>
      <c r="S62" s="4"/>
      <c r="T62" s="1959"/>
      <c r="U62" s="4"/>
      <c r="V62" s="4"/>
      <c r="W62" s="3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</row>
    <row r="63" ht="15.75" hidden="1" customHeight="1">
      <c r="A63" s="1588"/>
      <c r="B63" s="1588"/>
      <c r="C63" s="1588"/>
      <c r="D63" s="1588"/>
      <c r="E63" s="1588"/>
      <c r="F63" s="1588" t="s">
        <v>3349</v>
      </c>
      <c r="G63" s="348"/>
      <c r="H63" s="348"/>
      <c r="I63" s="1588"/>
      <c r="J63" s="1588"/>
      <c r="K63" s="1588"/>
      <c r="L63" s="1588"/>
      <c r="M63" s="1588"/>
      <c r="N63" s="1588"/>
      <c r="O63" s="1588"/>
      <c r="P63" s="1588"/>
      <c r="Q63" s="2014"/>
      <c r="R63" s="1588"/>
      <c r="S63" s="1588"/>
      <c r="T63" s="2015"/>
      <c r="U63" s="1588"/>
      <c r="V63" s="1588"/>
      <c r="W63" s="348"/>
      <c r="X63" s="1588"/>
      <c r="Y63" s="1588"/>
      <c r="Z63" s="1588"/>
      <c r="AA63" s="1588"/>
      <c r="AB63" s="1588"/>
      <c r="AC63" s="1588"/>
      <c r="AD63" s="1588"/>
      <c r="AE63" s="1588"/>
      <c r="AF63" s="1588"/>
      <c r="AG63" s="1588"/>
      <c r="AH63" s="1588"/>
      <c r="AI63" s="1588"/>
      <c r="AJ63" s="1588"/>
      <c r="AK63" s="1588"/>
      <c r="AL63" s="1588"/>
      <c r="AM63" s="1588"/>
      <c r="AN63" s="1588"/>
      <c r="AO63" s="1588"/>
      <c r="AP63" s="1588"/>
      <c r="AQ63" s="1588"/>
      <c r="AR63" s="1588"/>
      <c r="AS63" s="1588"/>
      <c r="AT63" s="1588"/>
      <c r="AU63" s="1588"/>
      <c r="AV63" s="1588"/>
      <c r="AW63" s="1588"/>
      <c r="AX63" s="1588"/>
      <c r="AY63" s="1588"/>
      <c r="AZ63" s="1588"/>
      <c r="BA63" s="1588"/>
      <c r="BB63" s="1588"/>
      <c r="BC63" s="1588"/>
      <c r="BD63" s="1588"/>
      <c r="BE63" s="1588"/>
      <c r="BF63" s="1588"/>
      <c r="BG63" s="1588"/>
      <c r="BH63" s="1588"/>
      <c r="BI63" s="1588"/>
      <c r="BJ63" s="1588"/>
      <c r="BK63" s="1588"/>
      <c r="BL63" s="1588"/>
      <c r="BM63" s="1588"/>
      <c r="BN63" s="1588"/>
      <c r="BO63" s="1588"/>
      <c r="BP63" s="1588"/>
      <c r="BQ63" s="1588"/>
    </row>
    <row r="64" ht="15.75" hidden="1" customHeight="1">
      <c r="A64" s="1588"/>
      <c r="B64" s="1588"/>
      <c r="C64" s="1588"/>
      <c r="D64" s="1588"/>
      <c r="E64" s="1588"/>
      <c r="F64" s="1588" t="s">
        <v>3350</v>
      </c>
      <c r="G64" s="348"/>
      <c r="H64" s="348"/>
      <c r="I64" s="1588"/>
      <c r="J64" s="1588"/>
      <c r="K64" s="1588"/>
      <c r="L64" s="1588"/>
      <c r="M64" s="1588"/>
      <c r="N64" s="1588"/>
      <c r="O64" s="1588"/>
      <c r="P64" s="1588"/>
      <c r="Q64" s="2014"/>
      <c r="R64" s="1588"/>
      <c r="S64" s="1588"/>
      <c r="T64" s="2015"/>
      <c r="U64" s="1588"/>
      <c r="V64" s="1588"/>
      <c r="W64" s="348"/>
      <c r="X64" s="1588"/>
      <c r="Y64" s="1588"/>
      <c r="Z64" s="1588"/>
      <c r="AA64" s="1588"/>
      <c r="AB64" s="1588"/>
      <c r="AC64" s="1588"/>
      <c r="AD64" s="1588"/>
      <c r="AE64" s="1588"/>
      <c r="AF64" s="1588"/>
      <c r="AG64" s="1588"/>
      <c r="AH64" s="1588"/>
      <c r="AI64" s="1588"/>
      <c r="AJ64" s="1588"/>
      <c r="AK64" s="1588"/>
      <c r="AL64" s="1588"/>
      <c r="AM64" s="1588"/>
      <c r="AN64" s="1588"/>
      <c r="AO64" s="1588"/>
      <c r="AP64" s="1588"/>
      <c r="AQ64" s="1588"/>
      <c r="AR64" s="1588"/>
      <c r="AS64" s="1588"/>
      <c r="AT64" s="1588"/>
      <c r="AU64" s="1588"/>
      <c r="AV64" s="1588"/>
      <c r="AW64" s="1588"/>
      <c r="AX64" s="1588"/>
      <c r="AY64" s="1588"/>
      <c r="AZ64" s="1588"/>
      <c r="BA64" s="1588"/>
      <c r="BB64" s="1588"/>
      <c r="BC64" s="1588"/>
      <c r="BD64" s="1588"/>
      <c r="BE64" s="1588"/>
      <c r="BF64" s="1588"/>
      <c r="BG64" s="1588"/>
      <c r="BH64" s="1588"/>
      <c r="BI64" s="1588"/>
      <c r="BJ64" s="1588"/>
      <c r="BK64" s="1588"/>
      <c r="BL64" s="1588"/>
      <c r="BM64" s="1588"/>
      <c r="BN64" s="1588"/>
      <c r="BO64" s="1588"/>
      <c r="BP64" s="1588"/>
      <c r="BQ64" s="1588"/>
    </row>
    <row r="65" ht="12.75" hidden="1" customHeight="1">
      <c r="A65" s="1954">
        <v>3.0</v>
      </c>
      <c r="B65" s="2012" t="s">
        <v>3351</v>
      </c>
      <c r="C65" s="4" t="s">
        <v>3308</v>
      </c>
      <c r="D65" s="3" t="s">
        <v>3186</v>
      </c>
      <c r="E65" s="2016" t="s">
        <v>552</v>
      </c>
      <c r="F65" s="4" t="s">
        <v>2611</v>
      </c>
      <c r="G65" s="3"/>
      <c r="H65" s="3" t="s">
        <v>3277</v>
      </c>
      <c r="I65" s="1959">
        <v>4400.0</v>
      </c>
      <c r="J65" s="1996">
        <v>45078.0</v>
      </c>
      <c r="K65" s="1959"/>
      <c r="L65" s="4" t="s">
        <v>3279</v>
      </c>
      <c r="M65" s="1952"/>
      <c r="N65" s="1952" t="s">
        <v>552</v>
      </c>
      <c r="O65" s="1952">
        <v>7500.0</v>
      </c>
      <c r="P65" s="1952"/>
      <c r="Q65" s="1953"/>
      <c r="R65" s="4"/>
      <c r="S65" s="4"/>
      <c r="T65" s="1959"/>
      <c r="U65" s="3"/>
      <c r="V65" s="3"/>
      <c r="W65" s="1987"/>
      <c r="X65" s="1959"/>
      <c r="Y65" s="1985"/>
      <c r="Z65" s="1985"/>
      <c r="AA65" s="1985"/>
      <c r="AB65" s="4"/>
      <c r="AC65" s="4"/>
      <c r="AD65" s="3"/>
      <c r="AE65" s="1954"/>
      <c r="AF65" s="1954"/>
      <c r="AG65" s="1954"/>
      <c r="AH65" s="1954"/>
      <c r="AI65" s="1954"/>
      <c r="AJ65" s="1986"/>
      <c r="AK65" s="1954"/>
      <c r="AL65" s="1954"/>
      <c r="AM65" s="1954"/>
      <c r="AN65" s="1954"/>
      <c r="AO65" s="1954"/>
      <c r="AP65" s="1954"/>
      <c r="AQ65" s="1959"/>
      <c r="AR65" s="1954"/>
      <c r="AS65" s="1954"/>
      <c r="AT65" s="1954"/>
      <c r="AU65" s="1954"/>
      <c r="AV65" s="1954"/>
      <c r="AW65" s="1954"/>
      <c r="AX65" s="1954"/>
      <c r="AY65" s="1959"/>
      <c r="AZ65" s="1959"/>
      <c r="BA65" s="1954"/>
      <c r="BB65" s="1954"/>
      <c r="BC65" s="1959"/>
      <c r="BD65" s="1959"/>
      <c r="BE65" s="1959"/>
      <c r="BF65" s="1959"/>
      <c r="BG65" s="1959"/>
      <c r="BH65" s="1959"/>
      <c r="BI65" s="1959"/>
      <c r="BJ65" s="1959"/>
      <c r="BK65" s="1959"/>
      <c r="BL65" s="1959"/>
      <c r="BM65" s="1959"/>
      <c r="BN65" s="1959"/>
      <c r="BO65" s="1959"/>
      <c r="BP65" s="1959"/>
      <c r="BQ65" s="1959"/>
    </row>
    <row r="66" ht="12.75" hidden="1" customHeight="1">
      <c r="A66" s="1954">
        <v>4.0</v>
      </c>
      <c r="B66" s="2012" t="s">
        <v>3351</v>
      </c>
      <c r="C66" s="4" t="s">
        <v>3308</v>
      </c>
      <c r="D66" s="3" t="s">
        <v>3186</v>
      </c>
      <c r="E66" s="2016" t="s">
        <v>552</v>
      </c>
      <c r="F66" s="4" t="s">
        <v>3283</v>
      </c>
      <c r="G66" s="3"/>
      <c r="H66" s="3" t="s">
        <v>3284</v>
      </c>
      <c r="I66" s="1959">
        <v>3800.0</v>
      </c>
      <c r="J66" s="1996">
        <v>45078.0</v>
      </c>
      <c r="K66" s="1959"/>
      <c r="L66" s="4" t="s">
        <v>3285</v>
      </c>
      <c r="M66" s="1952"/>
      <c r="N66" s="1952" t="s">
        <v>552</v>
      </c>
      <c r="O66" s="1952">
        <v>5000.0</v>
      </c>
      <c r="P66" s="1952"/>
      <c r="Q66" s="1953"/>
      <c r="R66" s="4"/>
      <c r="S66" s="4"/>
      <c r="T66" s="1959"/>
      <c r="U66" s="3"/>
      <c r="V66" s="3"/>
      <c r="W66" s="1987"/>
      <c r="X66" s="1959"/>
      <c r="Y66" s="1985"/>
      <c r="Z66" s="1985"/>
      <c r="AA66" s="1985"/>
      <c r="AB66" s="4"/>
      <c r="AC66" s="4"/>
      <c r="AD66" s="3"/>
      <c r="AE66" s="1954"/>
      <c r="AF66" s="1954"/>
      <c r="AG66" s="1954"/>
      <c r="AH66" s="1954"/>
      <c r="AI66" s="1954"/>
      <c r="AJ66" s="1986"/>
      <c r="AK66" s="1954"/>
      <c r="AL66" s="1954"/>
      <c r="AM66" s="1954"/>
      <c r="AN66" s="1954"/>
      <c r="AO66" s="1954"/>
      <c r="AP66" s="1954"/>
      <c r="AQ66" s="1959"/>
      <c r="AR66" s="1954"/>
      <c r="AS66" s="1954"/>
      <c r="AT66" s="1954"/>
      <c r="AU66" s="1954"/>
      <c r="AV66" s="1954"/>
      <c r="AW66" s="1954"/>
      <c r="AX66" s="1954"/>
      <c r="AY66" s="1959"/>
      <c r="AZ66" s="1959"/>
      <c r="BA66" s="1954"/>
      <c r="BB66" s="1954"/>
      <c r="BC66" s="1959"/>
      <c r="BD66" s="1959"/>
      <c r="BE66" s="1959"/>
      <c r="BF66" s="1959"/>
      <c r="BG66" s="1959"/>
      <c r="BH66" s="1959"/>
      <c r="BI66" s="1959"/>
      <c r="BJ66" s="1959"/>
      <c r="BK66" s="1959"/>
      <c r="BL66" s="1959"/>
      <c r="BM66" s="1959"/>
      <c r="BN66" s="1959"/>
      <c r="BO66" s="1959"/>
      <c r="BP66" s="1959"/>
      <c r="BQ66" s="1959"/>
    </row>
    <row r="67" ht="12.75" hidden="1" customHeight="1">
      <c r="A67" s="1954">
        <v>5.0</v>
      </c>
      <c r="B67" s="2012" t="s">
        <v>3351</v>
      </c>
      <c r="C67" s="4" t="s">
        <v>3308</v>
      </c>
      <c r="D67" s="3" t="s">
        <v>3186</v>
      </c>
      <c r="E67" s="2016" t="s">
        <v>552</v>
      </c>
      <c r="F67" s="4" t="s">
        <v>3283</v>
      </c>
      <c r="G67" s="3"/>
      <c r="H67" s="3" t="s">
        <v>3284</v>
      </c>
      <c r="I67" s="1959">
        <v>3800.0</v>
      </c>
      <c r="J67" s="1996">
        <v>45078.0</v>
      </c>
      <c r="K67" s="1959"/>
      <c r="L67" s="4" t="s">
        <v>3285</v>
      </c>
      <c r="M67" s="1952"/>
      <c r="N67" s="1952" t="s">
        <v>552</v>
      </c>
      <c r="O67" s="1952">
        <v>5000.0</v>
      </c>
      <c r="P67" s="1952"/>
      <c r="Q67" s="1953"/>
      <c r="R67" s="4"/>
      <c r="S67" s="4"/>
      <c r="T67" s="1959"/>
      <c r="U67" s="3"/>
      <c r="V67" s="3"/>
      <c r="W67" s="1955"/>
      <c r="X67" s="1959"/>
      <c r="Y67" s="1985"/>
      <c r="Z67" s="1985"/>
      <c r="AA67" s="1985"/>
      <c r="AB67" s="4"/>
      <c r="AC67" s="1959"/>
      <c r="AD67" s="3"/>
      <c r="AE67" s="1954"/>
      <c r="AF67" s="1954"/>
      <c r="AG67" s="1954"/>
      <c r="AH67" s="1954"/>
      <c r="AI67" s="1954"/>
      <c r="AJ67" s="1986"/>
      <c r="AK67" s="1954"/>
      <c r="AL67" s="1954"/>
      <c r="AM67" s="1954"/>
      <c r="AN67" s="1954"/>
      <c r="AO67" s="1954"/>
      <c r="AP67" s="1954"/>
      <c r="AQ67" s="1959"/>
      <c r="AR67" s="1954"/>
      <c r="AS67" s="1954"/>
      <c r="AT67" s="1954"/>
      <c r="AU67" s="1954"/>
      <c r="AV67" s="1954"/>
      <c r="AW67" s="1954"/>
      <c r="AX67" s="1954"/>
      <c r="AY67" s="1959"/>
      <c r="AZ67" s="1959"/>
      <c r="BA67" s="1954"/>
      <c r="BB67" s="1954"/>
      <c r="BC67" s="1959"/>
      <c r="BD67" s="1959"/>
      <c r="BE67" s="1959"/>
      <c r="BF67" s="1959"/>
      <c r="BG67" s="1959"/>
      <c r="BH67" s="1959"/>
      <c r="BI67" s="1959"/>
      <c r="BJ67" s="1959"/>
      <c r="BK67" s="1959"/>
      <c r="BL67" s="1959"/>
      <c r="BM67" s="1959"/>
      <c r="BN67" s="1959"/>
      <c r="BO67" s="1959"/>
      <c r="BP67" s="1959"/>
      <c r="BQ67" s="1959"/>
    </row>
    <row r="68" ht="12.75" hidden="1" customHeight="1">
      <c r="A68" s="3">
        <v>1.0</v>
      </c>
      <c r="B68" s="1972" t="s">
        <v>3352</v>
      </c>
      <c r="C68" s="1958" t="s">
        <v>2798</v>
      </c>
      <c r="D68" s="1998" t="s">
        <v>3353</v>
      </c>
      <c r="E68" s="1959" t="s">
        <v>183</v>
      </c>
      <c r="F68" s="3" t="s">
        <v>96</v>
      </c>
      <c r="G68" s="1954" t="s">
        <v>3196</v>
      </c>
      <c r="H68" s="3" t="s">
        <v>539</v>
      </c>
      <c r="I68" s="4"/>
      <c r="J68" s="4"/>
      <c r="K68" s="4" t="s">
        <v>2730</v>
      </c>
      <c r="L68" s="4" t="s">
        <v>2730</v>
      </c>
      <c r="M68" s="1994"/>
      <c r="N68" s="1994" t="s">
        <v>3354</v>
      </c>
      <c r="O68" s="1973">
        <v>8941.41</v>
      </c>
      <c r="P68" s="1952"/>
      <c r="Q68" s="1953">
        <v>5000.797</v>
      </c>
      <c r="R68" s="3"/>
      <c r="S68" s="3"/>
      <c r="T68" s="1954" t="s">
        <v>3355</v>
      </c>
      <c r="U68" s="3"/>
      <c r="V68" s="3" t="s">
        <v>3355</v>
      </c>
      <c r="W68" s="1995">
        <v>45102.0</v>
      </c>
      <c r="X68" s="4"/>
      <c r="Y68" s="1956"/>
      <c r="Z68" s="1956"/>
      <c r="AA68" s="1956"/>
      <c r="AB68" s="4"/>
      <c r="AC68" s="4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4"/>
      <c r="AR68" s="3"/>
      <c r="AS68" s="3"/>
      <c r="AT68" s="3"/>
      <c r="AU68" s="3"/>
      <c r="AV68" s="3"/>
      <c r="AW68" s="3"/>
      <c r="AX68" s="3"/>
      <c r="AY68" s="4"/>
      <c r="AZ68" s="4"/>
      <c r="BA68" s="3"/>
      <c r="BB68" s="3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</row>
    <row r="69" ht="12.75" hidden="1" customHeight="1">
      <c r="A69" s="3">
        <v>2.0</v>
      </c>
      <c r="B69" s="1972" t="s">
        <v>3352</v>
      </c>
      <c r="C69" s="1958"/>
      <c r="D69" s="1998" t="s">
        <v>3353</v>
      </c>
      <c r="E69" s="1959" t="s">
        <v>183</v>
      </c>
      <c r="F69" s="3" t="s">
        <v>96</v>
      </c>
      <c r="G69" s="1954" t="s">
        <v>3196</v>
      </c>
      <c r="H69" s="3" t="s">
        <v>539</v>
      </c>
      <c r="I69" s="4"/>
      <c r="J69" s="4"/>
      <c r="K69" s="4" t="s">
        <v>2730</v>
      </c>
      <c r="L69" s="4" t="s">
        <v>2730</v>
      </c>
      <c r="M69" s="1994"/>
      <c r="N69" s="1994" t="s">
        <v>3356</v>
      </c>
      <c r="O69" s="1974">
        <v>8736.738</v>
      </c>
      <c r="P69" s="1952"/>
      <c r="Q69" s="1953">
        <v>4800.511</v>
      </c>
      <c r="R69" s="3"/>
      <c r="S69" s="3"/>
      <c r="T69" s="1954" t="s">
        <v>3355</v>
      </c>
      <c r="U69" s="3"/>
      <c r="V69" s="3" t="s">
        <v>3355</v>
      </c>
      <c r="W69" s="1995">
        <v>45103.0</v>
      </c>
      <c r="X69" s="4"/>
      <c r="Y69" s="1956"/>
      <c r="Z69" s="1956"/>
      <c r="AA69" s="1956"/>
      <c r="AB69" s="4"/>
      <c r="AC69" s="4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4"/>
      <c r="AR69" s="3"/>
      <c r="AS69" s="3"/>
      <c r="AT69" s="3"/>
      <c r="AU69" s="3"/>
      <c r="AV69" s="3"/>
      <c r="AW69" s="3"/>
      <c r="AX69" s="3"/>
      <c r="AY69" s="4"/>
      <c r="AZ69" s="4"/>
      <c r="BA69" s="3"/>
      <c r="BB69" s="3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</row>
    <row r="70" ht="12.75" hidden="1" customHeight="1">
      <c r="A70" s="1962"/>
      <c r="B70" s="1964"/>
      <c r="C70" s="1964"/>
      <c r="D70" s="1965"/>
      <c r="E70" s="1966"/>
      <c r="F70" s="1966"/>
      <c r="G70" s="1962"/>
      <c r="H70" s="1962"/>
      <c r="I70" s="1965"/>
      <c r="J70" s="1965"/>
      <c r="K70" s="1965"/>
      <c r="L70" s="1965"/>
      <c r="M70" s="1976"/>
      <c r="N70" s="1976"/>
      <c r="O70" s="1977">
        <f t="shared" ref="O70:Q70" si="6">SUM(O68:O69)</f>
        <v>17678.148</v>
      </c>
      <c r="P70" s="1967">
        <f t="shared" si="6"/>
        <v>0</v>
      </c>
      <c r="Q70" s="1968">
        <f t="shared" si="6"/>
        <v>9801.308</v>
      </c>
      <c r="R70" s="1966"/>
      <c r="S70" s="1966"/>
      <c r="T70" s="1969"/>
      <c r="U70" s="1962"/>
      <c r="V70" s="1962"/>
      <c r="W70" s="1962"/>
      <c r="X70" s="2017">
        <f>Y70-Q70</f>
        <v>-1.308</v>
      </c>
      <c r="Y70" s="1971">
        <v>9800.0</v>
      </c>
      <c r="Z70" s="1971"/>
      <c r="AA70" s="1971"/>
      <c r="AB70" s="1965"/>
      <c r="AC70" s="1965"/>
      <c r="AD70" s="1962"/>
      <c r="AE70" s="1962"/>
      <c r="AF70" s="1962"/>
      <c r="AG70" s="1962"/>
      <c r="AH70" s="1962"/>
      <c r="AI70" s="1962"/>
      <c r="AJ70" s="1962"/>
      <c r="AK70" s="1962"/>
      <c r="AL70" s="1962"/>
      <c r="AM70" s="1962"/>
      <c r="AN70" s="1962"/>
      <c r="AO70" s="1962"/>
      <c r="AP70" s="1965"/>
      <c r="AQ70" s="1965"/>
      <c r="AR70" s="1966"/>
      <c r="AS70" s="1965"/>
      <c r="AT70" s="1965"/>
      <c r="AU70" s="1962"/>
      <c r="AV70" s="1965"/>
      <c r="AW70" s="1965"/>
      <c r="AX70" s="1966"/>
      <c r="AY70" s="1965"/>
      <c r="AZ70" s="1965"/>
      <c r="BA70" s="1962"/>
      <c r="BB70" s="1962"/>
      <c r="BC70" s="1965"/>
      <c r="BD70" s="1965"/>
      <c r="BE70" s="1966"/>
      <c r="BF70" s="1965"/>
      <c r="BG70" s="1965"/>
      <c r="BH70" s="1962"/>
      <c r="BI70" s="1965"/>
      <c r="BJ70" s="1965"/>
      <c r="BK70" s="1966"/>
      <c r="BL70" s="1965"/>
      <c r="BM70" s="1965"/>
      <c r="BN70" s="1962"/>
      <c r="BO70" s="1965"/>
      <c r="BP70" s="1965"/>
      <c r="BQ70" s="1966"/>
    </row>
    <row r="71" ht="12.75" customHeight="1">
      <c r="A71" s="3">
        <v>1.0</v>
      </c>
      <c r="B71" s="1992" t="s">
        <v>3357</v>
      </c>
      <c r="C71" s="4"/>
      <c r="D71" s="3" t="s">
        <v>3358</v>
      </c>
      <c r="E71" s="1959" t="s">
        <v>28</v>
      </c>
      <c r="F71" s="1999" t="s">
        <v>3038</v>
      </c>
      <c r="G71" s="3"/>
      <c r="H71" s="3" t="s">
        <v>2885</v>
      </c>
      <c r="I71" s="4"/>
      <c r="J71" s="1993"/>
      <c r="K71" s="1959" t="s">
        <v>28</v>
      </c>
      <c r="L71" s="1959" t="s">
        <v>3359</v>
      </c>
      <c r="M71" s="1959"/>
      <c r="N71" s="1959" t="s">
        <v>3360</v>
      </c>
      <c r="O71" s="1952">
        <v>7500.0</v>
      </c>
      <c r="P71" s="1953">
        <v>7505.177</v>
      </c>
      <c r="Q71" s="1953">
        <v>7505.177</v>
      </c>
      <c r="R71" s="3"/>
      <c r="S71" s="3" t="s">
        <v>3361</v>
      </c>
      <c r="T71" s="1954" t="s">
        <v>2065</v>
      </c>
      <c r="U71" s="3"/>
      <c r="V71" s="3" t="s">
        <v>2065</v>
      </c>
      <c r="W71" s="1995">
        <v>45115.0</v>
      </c>
      <c r="X71" s="1959"/>
      <c r="Y71" s="1985"/>
      <c r="Z71" s="1985"/>
      <c r="AA71" s="1985"/>
      <c r="AB71" s="4" t="s">
        <v>3193</v>
      </c>
      <c r="AC71" s="1959" t="s">
        <v>3362</v>
      </c>
      <c r="AD71" s="3"/>
      <c r="AE71" s="1954"/>
      <c r="AF71" s="3" t="s">
        <v>884</v>
      </c>
      <c r="AG71" s="1954" t="s">
        <v>1828</v>
      </c>
      <c r="AH71" s="1954"/>
      <c r="AI71" s="1954"/>
      <c r="AJ71" s="1986"/>
      <c r="AK71" s="1954"/>
      <c r="AL71" s="1954"/>
      <c r="AM71" s="1954"/>
      <c r="AN71" s="1954"/>
      <c r="AO71" s="1954"/>
      <c r="AP71" s="1954"/>
      <c r="AQ71" s="1959"/>
      <c r="AR71" s="1954"/>
      <c r="AS71" s="1954"/>
      <c r="AT71" s="1954"/>
      <c r="AU71" s="1954"/>
      <c r="AV71" s="1954"/>
      <c r="AW71" s="1954"/>
      <c r="AX71" s="1954"/>
      <c r="AY71" s="1959"/>
      <c r="AZ71" s="1959"/>
      <c r="BA71" s="1954"/>
      <c r="BB71" s="1954"/>
      <c r="BC71" s="1959"/>
      <c r="BD71" s="1959"/>
      <c r="BE71" s="1959"/>
      <c r="BF71" s="1959"/>
      <c r="BG71" s="1959"/>
      <c r="BH71" s="1959"/>
      <c r="BI71" s="1959"/>
      <c r="BJ71" s="1959"/>
      <c r="BK71" s="1959"/>
      <c r="BL71" s="1959"/>
      <c r="BM71" s="1959"/>
      <c r="BN71" s="1959"/>
      <c r="BO71" s="1959"/>
      <c r="BP71" s="1959"/>
      <c r="BQ71" s="1959"/>
    </row>
    <row r="72" ht="12.75" customHeight="1">
      <c r="A72" s="1954">
        <v>2.0</v>
      </c>
      <c r="B72" s="1992" t="s">
        <v>3357</v>
      </c>
      <c r="C72" s="4"/>
      <c r="D72" s="3" t="s">
        <v>3358</v>
      </c>
      <c r="E72" s="1959" t="s">
        <v>28</v>
      </c>
      <c r="F72" s="1999" t="s">
        <v>3038</v>
      </c>
      <c r="G72" s="1954"/>
      <c r="H72" s="3" t="s">
        <v>2885</v>
      </c>
      <c r="I72" s="4"/>
      <c r="J72" s="1993"/>
      <c r="K72" s="1959" t="s">
        <v>28</v>
      </c>
      <c r="L72" s="1959" t="s">
        <v>3359</v>
      </c>
      <c r="M72" s="1959"/>
      <c r="N72" s="1959" t="s">
        <v>1989</v>
      </c>
      <c r="O72" s="1952">
        <v>7500.0</v>
      </c>
      <c r="P72" s="1953">
        <v>7543.43</v>
      </c>
      <c r="Q72" s="1953">
        <v>7543.43</v>
      </c>
      <c r="R72" s="3"/>
      <c r="S72" s="3" t="s">
        <v>3361</v>
      </c>
      <c r="T72" s="1954" t="s">
        <v>2065</v>
      </c>
      <c r="U72" s="3"/>
      <c r="V72" s="3" t="s">
        <v>2065</v>
      </c>
      <c r="W72" s="1955">
        <v>45117.0</v>
      </c>
      <c r="X72" s="4"/>
      <c r="Y72" s="1956"/>
      <c r="Z72" s="1956"/>
      <c r="AA72" s="1956"/>
      <c r="AB72" s="4" t="s">
        <v>3193</v>
      </c>
      <c r="AC72" s="1959" t="s">
        <v>3362</v>
      </c>
      <c r="AD72" s="3"/>
      <c r="AE72" s="3"/>
      <c r="AF72" s="3" t="s">
        <v>884</v>
      </c>
      <c r="AG72" s="1957" t="s">
        <v>1828</v>
      </c>
      <c r="AH72" s="1957"/>
      <c r="AI72" s="1957"/>
      <c r="AJ72" s="1957"/>
      <c r="AK72" s="3"/>
      <c r="AL72" s="3"/>
      <c r="AM72" s="3"/>
      <c r="AN72" s="3"/>
      <c r="AO72" s="3"/>
      <c r="AP72" s="3"/>
      <c r="AQ72" s="4"/>
      <c r="AR72" s="3"/>
      <c r="AS72" s="3"/>
      <c r="AT72" s="3"/>
      <c r="AU72" s="3"/>
      <c r="AV72" s="3"/>
      <c r="AW72" s="3"/>
      <c r="AX72" s="3"/>
      <c r="AY72" s="4"/>
      <c r="AZ72" s="4"/>
      <c r="BA72" s="3"/>
      <c r="BB72" s="3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ht="12.75" customHeight="1">
      <c r="A73" s="3">
        <v>3.0</v>
      </c>
      <c r="B73" s="1992" t="s">
        <v>3357</v>
      </c>
      <c r="C73" s="4"/>
      <c r="D73" s="3" t="s">
        <v>3358</v>
      </c>
      <c r="E73" s="1959" t="s">
        <v>3241</v>
      </c>
      <c r="F73" s="1975" t="s">
        <v>96</v>
      </c>
      <c r="G73" s="1954"/>
      <c r="H73" s="3" t="s">
        <v>3243</v>
      </c>
      <c r="I73" s="4"/>
      <c r="J73" s="2007"/>
      <c r="K73" s="1959" t="s">
        <v>3241</v>
      </c>
      <c r="L73" s="4" t="s">
        <v>2451</v>
      </c>
      <c r="M73" s="1959"/>
      <c r="N73" s="1959" t="s">
        <v>3363</v>
      </c>
      <c r="O73" s="1952">
        <v>7500.0</v>
      </c>
      <c r="P73" s="1953">
        <v>7501.595</v>
      </c>
      <c r="Q73" s="1953">
        <v>7501.595</v>
      </c>
      <c r="R73" s="3"/>
      <c r="S73" s="3" t="s">
        <v>3364</v>
      </c>
      <c r="T73" s="1954" t="s">
        <v>2065</v>
      </c>
      <c r="U73" s="3"/>
      <c r="V73" s="3" t="s">
        <v>2065</v>
      </c>
      <c r="W73" s="1955">
        <v>45116.0</v>
      </c>
      <c r="X73" s="4"/>
      <c r="Y73" s="1956"/>
      <c r="Z73" s="1956"/>
      <c r="AA73" s="1956"/>
      <c r="AB73" s="4" t="s">
        <v>3193</v>
      </c>
      <c r="AC73" s="4" t="s">
        <v>3365</v>
      </c>
      <c r="AD73" s="3"/>
      <c r="AE73" s="3"/>
      <c r="AF73" s="3" t="s">
        <v>884</v>
      </c>
      <c r="AG73" s="1957" t="s">
        <v>1828</v>
      </c>
      <c r="AH73" s="1957"/>
      <c r="AI73" s="1957"/>
      <c r="AJ73" s="1957"/>
      <c r="AK73" s="3"/>
      <c r="AL73" s="3"/>
      <c r="AM73" s="3"/>
      <c r="AN73" s="3"/>
      <c r="AO73" s="3"/>
      <c r="AP73" s="3"/>
      <c r="AQ73" s="4"/>
      <c r="AR73" s="3"/>
      <c r="AS73" s="3"/>
      <c r="AT73" s="3"/>
      <c r="AU73" s="3"/>
      <c r="AV73" s="3"/>
      <c r="AW73" s="3"/>
      <c r="AX73" s="3"/>
      <c r="AY73" s="4"/>
      <c r="AZ73" s="4"/>
      <c r="BA73" s="3"/>
      <c r="BB73" s="3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ht="12.75" customHeight="1">
      <c r="A74" s="3">
        <v>4.0</v>
      </c>
      <c r="B74" s="1992" t="s">
        <v>3357</v>
      </c>
      <c r="C74" s="4"/>
      <c r="D74" s="3" t="s">
        <v>3358</v>
      </c>
      <c r="E74" s="1959" t="s">
        <v>3241</v>
      </c>
      <c r="F74" s="1975" t="s">
        <v>96</v>
      </c>
      <c r="G74" s="1954"/>
      <c r="H74" s="3" t="s">
        <v>3243</v>
      </c>
      <c r="I74" s="4"/>
      <c r="J74" s="2007"/>
      <c r="K74" s="1959" t="s">
        <v>3241</v>
      </c>
      <c r="L74" s="4" t="s">
        <v>3366</v>
      </c>
      <c r="M74" s="1959"/>
      <c r="N74" s="1959" t="s">
        <v>3367</v>
      </c>
      <c r="O74" s="1952">
        <v>7500.0</v>
      </c>
      <c r="P74" s="1953">
        <v>8265.902</v>
      </c>
      <c r="Q74" s="1953">
        <v>8265.902</v>
      </c>
      <c r="R74" s="3"/>
      <c r="S74" s="3" t="s">
        <v>3361</v>
      </c>
      <c r="T74" s="1954" t="s">
        <v>2065</v>
      </c>
      <c r="U74" s="3"/>
      <c r="V74" s="3" t="s">
        <v>2065</v>
      </c>
      <c r="W74" s="1955">
        <v>45116.0</v>
      </c>
      <c r="X74" s="4"/>
      <c r="Y74" s="1956"/>
      <c r="Z74" s="1956"/>
      <c r="AA74" s="1956"/>
      <c r="AB74" s="4" t="s">
        <v>3193</v>
      </c>
      <c r="AC74" s="4" t="s">
        <v>3368</v>
      </c>
      <c r="AD74" s="3"/>
      <c r="AE74" s="3"/>
      <c r="AF74" s="3" t="s">
        <v>884</v>
      </c>
      <c r="AG74" s="1957" t="s">
        <v>1828</v>
      </c>
      <c r="AH74" s="1957"/>
      <c r="AI74" s="1957"/>
      <c r="AJ74" s="1957"/>
      <c r="AK74" s="3"/>
      <c r="AL74" s="3"/>
      <c r="AM74" s="3"/>
      <c r="AN74" s="3"/>
      <c r="AO74" s="3"/>
      <c r="AP74" s="3"/>
      <c r="AQ74" s="4"/>
      <c r="AR74" s="3"/>
      <c r="AS74" s="3"/>
      <c r="AT74" s="3"/>
      <c r="AU74" s="3"/>
      <c r="AV74" s="3"/>
      <c r="AW74" s="3"/>
      <c r="AX74" s="3"/>
      <c r="AY74" s="4"/>
      <c r="AZ74" s="4"/>
      <c r="BA74" s="3"/>
      <c r="BB74" s="3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ht="12.75" customHeight="1">
      <c r="A75" s="1954">
        <v>5.0</v>
      </c>
      <c r="B75" s="1992" t="s">
        <v>3357</v>
      </c>
      <c r="C75" s="1998"/>
      <c r="D75" s="3" t="s">
        <v>3358</v>
      </c>
      <c r="E75" s="1959" t="s">
        <v>28</v>
      </c>
      <c r="F75" s="1999" t="s">
        <v>3038</v>
      </c>
      <c r="G75" s="1998"/>
      <c r="H75" s="3" t="s">
        <v>2885</v>
      </c>
      <c r="I75" s="1998"/>
      <c r="J75" s="2018"/>
      <c r="K75" s="1959" t="s">
        <v>28</v>
      </c>
      <c r="L75" s="1954" t="s">
        <v>3369</v>
      </c>
      <c r="M75" s="1588"/>
      <c r="N75" s="1588" t="s">
        <v>3370</v>
      </c>
      <c r="O75" s="2019"/>
      <c r="P75" s="1953">
        <v>7593.028</v>
      </c>
      <c r="Q75" s="1953">
        <v>7593.028</v>
      </c>
      <c r="R75" s="3"/>
      <c r="S75" s="3" t="s">
        <v>3361</v>
      </c>
      <c r="T75" s="1954" t="s">
        <v>2065</v>
      </c>
      <c r="U75" s="3"/>
      <c r="V75" s="3" t="s">
        <v>2065</v>
      </c>
      <c r="W75" s="1955">
        <v>45119.0</v>
      </c>
      <c r="X75" s="1998"/>
      <c r="Y75" s="2020"/>
      <c r="Z75" s="2020"/>
      <c r="AA75" s="2020"/>
      <c r="AB75" s="4" t="s">
        <v>3193</v>
      </c>
      <c r="AC75" s="1959" t="s">
        <v>3371</v>
      </c>
      <c r="AD75" s="1998"/>
      <c r="AE75" s="1998"/>
      <c r="AF75" s="3" t="s">
        <v>884</v>
      </c>
      <c r="AG75" s="1957" t="s">
        <v>1828</v>
      </c>
      <c r="AH75" s="2021"/>
      <c r="AI75" s="2021"/>
      <c r="AJ75" s="2021"/>
      <c r="AK75" s="1998"/>
      <c r="AL75" s="1998"/>
      <c r="AM75" s="1998"/>
      <c r="AN75" s="1998"/>
      <c r="AO75" s="1998"/>
      <c r="AP75" s="1998"/>
      <c r="AQ75" s="1998"/>
      <c r="AR75" s="1998"/>
      <c r="AS75" s="1998"/>
      <c r="AT75" s="1998"/>
      <c r="AU75" s="1998"/>
      <c r="AV75" s="1998"/>
      <c r="AW75" s="1998"/>
      <c r="AX75" s="1998"/>
      <c r="AY75" s="1998"/>
      <c r="AZ75" s="1998"/>
      <c r="BA75" s="1998"/>
      <c r="BB75" s="1998"/>
      <c r="BC75" s="1998"/>
      <c r="BD75" s="1998"/>
      <c r="BE75" s="1998"/>
      <c r="BF75" s="1998"/>
      <c r="BG75" s="1998"/>
      <c r="BH75" s="1998"/>
      <c r="BI75" s="1998"/>
      <c r="BJ75" s="1998"/>
      <c r="BK75" s="1998"/>
      <c r="BL75" s="1998"/>
      <c r="BM75" s="1998"/>
      <c r="BN75" s="1998"/>
      <c r="BO75" s="1998"/>
      <c r="BP75" s="1998"/>
      <c r="BQ75" s="1998"/>
    </row>
    <row r="76" ht="12.75" customHeight="1">
      <c r="A76" s="1954">
        <v>6.0</v>
      </c>
      <c r="B76" s="1992" t="s">
        <v>3357</v>
      </c>
      <c r="C76" s="1998"/>
      <c r="D76" s="3" t="s">
        <v>3358</v>
      </c>
      <c r="E76" s="1959" t="s">
        <v>3241</v>
      </c>
      <c r="F76" s="1975" t="s">
        <v>96</v>
      </c>
      <c r="G76" s="1998"/>
      <c r="H76" s="3" t="s">
        <v>3243</v>
      </c>
      <c r="I76" s="2022"/>
      <c r="J76" s="2023"/>
      <c r="K76" s="1959" t="s">
        <v>3241</v>
      </c>
      <c r="L76" s="4" t="s">
        <v>2451</v>
      </c>
      <c r="M76" s="1959"/>
      <c r="N76" s="1959" t="s">
        <v>3372</v>
      </c>
      <c r="O76" s="2019"/>
      <c r="P76" s="1953">
        <v>7408.594</v>
      </c>
      <c r="Q76" s="1953">
        <v>7408.594</v>
      </c>
      <c r="R76" s="3"/>
      <c r="S76" s="3" t="s">
        <v>3364</v>
      </c>
      <c r="T76" s="1954" t="s">
        <v>2065</v>
      </c>
      <c r="U76" s="3"/>
      <c r="V76" s="3" t="s">
        <v>2065</v>
      </c>
      <c r="W76" s="2024">
        <v>45124.0</v>
      </c>
      <c r="X76" s="1998"/>
      <c r="Y76" s="2020"/>
      <c r="Z76" s="2020"/>
      <c r="AA76" s="2020"/>
      <c r="AB76" s="4" t="s">
        <v>3193</v>
      </c>
      <c r="AC76" s="2025" t="s">
        <v>3373</v>
      </c>
      <c r="AD76" s="1998"/>
      <c r="AE76" s="1998"/>
      <c r="AF76" s="1998"/>
      <c r="AG76" s="2021"/>
      <c r="AH76" s="2021"/>
      <c r="AI76" s="2021"/>
      <c r="AJ76" s="2021"/>
      <c r="AK76" s="1998"/>
      <c r="AL76" s="1998"/>
      <c r="AM76" s="1998"/>
      <c r="AN76" s="1998"/>
      <c r="AO76" s="1998"/>
      <c r="AP76" s="1998"/>
      <c r="AQ76" s="1998"/>
      <c r="AR76" s="1998"/>
      <c r="AS76" s="1998"/>
      <c r="AT76" s="1998"/>
      <c r="AU76" s="1998"/>
      <c r="AV76" s="1998"/>
      <c r="AW76" s="1998"/>
      <c r="AX76" s="1998"/>
      <c r="AY76" s="1998"/>
      <c r="AZ76" s="1998"/>
      <c r="BA76" s="1998"/>
      <c r="BB76" s="1998"/>
      <c r="BC76" s="1998"/>
      <c r="BD76" s="1998"/>
      <c r="BE76" s="1998"/>
      <c r="BF76" s="1998"/>
      <c r="BG76" s="1998"/>
      <c r="BH76" s="1998"/>
      <c r="BI76" s="1998"/>
      <c r="BJ76" s="1998"/>
      <c r="BK76" s="1998"/>
      <c r="BL76" s="1998"/>
      <c r="BM76" s="1998"/>
      <c r="BN76" s="1998"/>
      <c r="BO76" s="1998"/>
      <c r="BP76" s="1998"/>
      <c r="BQ76" s="1998"/>
    </row>
    <row r="77" ht="12.75" customHeight="1">
      <c r="A77" s="1962"/>
      <c r="B77" s="1963"/>
      <c r="C77" s="1964"/>
      <c r="D77" s="1965"/>
      <c r="E77" s="1966"/>
      <c r="F77" s="1966"/>
      <c r="G77" s="1962"/>
      <c r="H77" s="1962"/>
      <c r="I77" s="2010" t="str">
        <f>((#REF!*#REF!)+(#REF!*#REF!)+(#REF!*#REF!)+(#REF!*#REF!)+(#REF!*#REF!)+(#REF!*#REF!)+(#REF!*#REF!)+(#REF!*#REF!)+(#REF!*#REF!)+(#REF!*#REF!)+(#REF!*#REF!)+(#REF!*#REF!))/$O77</f>
        <v>#REF!</v>
      </c>
      <c r="J77" s="1965"/>
      <c r="K77" s="1965"/>
      <c r="L77" s="1965"/>
      <c r="M77" s="2011"/>
      <c r="N77" s="2011"/>
      <c r="O77" s="1967">
        <f>SUM(O68:O75)</f>
        <v>65356.296</v>
      </c>
      <c r="P77" s="2026">
        <f t="shared" ref="P77:Q77" si="7">SUM(P71:P76)</f>
        <v>45817.726</v>
      </c>
      <c r="Q77" s="2026">
        <f t="shared" si="7"/>
        <v>45817.726</v>
      </c>
      <c r="R77" s="1966"/>
      <c r="S77" s="1966"/>
      <c r="T77" s="1969"/>
      <c r="U77" s="1962"/>
      <c r="V77" s="1962" t="s">
        <v>2798</v>
      </c>
      <c r="W77" s="1962"/>
      <c r="X77" s="1988">
        <f>Y77-Q77</f>
        <v>-87.726</v>
      </c>
      <c r="Y77" s="1977">
        <v>45730.0</v>
      </c>
      <c r="Z77" s="1989"/>
      <c r="AA77" s="1971">
        <f>Y77-Q77</f>
        <v>-87.726</v>
      </c>
      <c r="AB77" s="1965"/>
      <c r="AC77" s="1965"/>
      <c r="AD77" s="1962"/>
      <c r="AE77" s="1962"/>
      <c r="AF77" s="1962"/>
      <c r="AG77" s="1962"/>
      <c r="AH77" s="1962"/>
      <c r="AI77" s="1962"/>
      <c r="AJ77" s="1962"/>
      <c r="AK77" s="1962"/>
      <c r="AL77" s="1962"/>
      <c r="AM77" s="1962"/>
      <c r="AN77" s="1962"/>
      <c r="AO77" s="1962"/>
      <c r="AP77" s="1965"/>
      <c r="AQ77" s="1965"/>
      <c r="AR77" s="1966"/>
      <c r="AS77" s="1965"/>
      <c r="AT77" s="1965"/>
      <c r="AU77" s="1962"/>
      <c r="AV77" s="1965"/>
      <c r="AW77" s="1965"/>
      <c r="AX77" s="1966"/>
      <c r="AY77" s="1965"/>
      <c r="AZ77" s="1965"/>
      <c r="BA77" s="1962"/>
      <c r="BB77" s="1962"/>
      <c r="BC77" s="1965"/>
      <c r="BD77" s="1965"/>
      <c r="BE77" s="1966"/>
      <c r="BF77" s="1965"/>
      <c r="BG77" s="1965"/>
      <c r="BH77" s="1962"/>
      <c r="BI77" s="1965"/>
      <c r="BJ77" s="1965"/>
      <c r="BK77" s="1966"/>
      <c r="BL77" s="1965"/>
      <c r="BM77" s="1965"/>
      <c r="BN77" s="1962"/>
      <c r="BO77" s="1965"/>
      <c r="BP77" s="1965"/>
      <c r="BQ77" s="1966"/>
    </row>
    <row r="78" ht="12.75" customHeight="1">
      <c r="A78" s="3">
        <v>1.0</v>
      </c>
      <c r="B78" s="1992" t="s">
        <v>3374</v>
      </c>
      <c r="C78" s="1959" t="s">
        <v>3375</v>
      </c>
      <c r="D78" s="1954" t="s">
        <v>3376</v>
      </c>
      <c r="E78" s="1975" t="s">
        <v>3377</v>
      </c>
      <c r="F78" s="4" t="s">
        <v>3034</v>
      </c>
      <c r="G78" s="1954"/>
      <c r="H78" s="1975" t="s">
        <v>3378</v>
      </c>
      <c r="I78" s="1954" t="s">
        <v>552</v>
      </c>
      <c r="J78" s="1954" t="s">
        <v>552</v>
      </c>
      <c r="K78" s="2027" t="s">
        <v>3379</v>
      </c>
      <c r="L78" s="2027" t="s">
        <v>3379</v>
      </c>
      <c r="M78" s="1959"/>
      <c r="N78" s="1959" t="s">
        <v>3380</v>
      </c>
      <c r="O78" s="1952">
        <v>7500.0</v>
      </c>
      <c r="P78" s="1953">
        <v>5050.171</v>
      </c>
      <c r="Q78" s="1953">
        <v>5050.171</v>
      </c>
      <c r="R78" s="2028"/>
      <c r="S78" s="2028" t="s">
        <v>3381</v>
      </c>
      <c r="T78" s="1954" t="s">
        <v>3382</v>
      </c>
      <c r="U78" s="3"/>
      <c r="V78" s="3" t="s">
        <v>3382</v>
      </c>
      <c r="W78" s="1955">
        <v>45133.0</v>
      </c>
      <c r="X78" s="4"/>
      <c r="Y78" s="1956"/>
      <c r="Z78" s="1956"/>
      <c r="AA78" s="1956"/>
      <c r="AB78" s="4" t="s">
        <v>3193</v>
      </c>
      <c r="AC78" s="1959" t="s">
        <v>3383</v>
      </c>
      <c r="AD78" s="3"/>
      <c r="AE78" s="3"/>
      <c r="AF78" s="3" t="s">
        <v>884</v>
      </c>
      <c r="AG78" s="1957" t="s">
        <v>1828</v>
      </c>
      <c r="AH78" s="1957"/>
      <c r="AI78" s="1957"/>
      <c r="AJ78" s="1957"/>
      <c r="AK78" s="3"/>
      <c r="AL78" s="3"/>
      <c r="AM78" s="3"/>
      <c r="AN78" s="3"/>
      <c r="AO78" s="3"/>
      <c r="AP78" s="3"/>
      <c r="AQ78" s="4"/>
      <c r="AR78" s="3"/>
      <c r="AS78" s="3"/>
      <c r="AT78" s="3"/>
      <c r="AU78" s="3"/>
      <c r="AV78" s="3"/>
      <c r="AW78" s="3"/>
      <c r="AX78" s="3"/>
      <c r="AY78" s="4"/>
      <c r="AZ78" s="4"/>
      <c r="BA78" s="3"/>
      <c r="BB78" s="3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ht="12.75" customHeight="1">
      <c r="A79" s="1954">
        <v>2.0</v>
      </c>
      <c r="B79" s="1992" t="s">
        <v>3374</v>
      </c>
      <c r="C79" s="1959" t="s">
        <v>3375</v>
      </c>
      <c r="D79" s="1954" t="s">
        <v>3376</v>
      </c>
      <c r="E79" s="1954" t="s">
        <v>28</v>
      </c>
      <c r="F79" s="2029" t="s">
        <v>3038</v>
      </c>
      <c r="G79" s="1954"/>
      <c r="H79" s="1954" t="s">
        <v>2885</v>
      </c>
      <c r="I79" s="1954" t="s">
        <v>552</v>
      </c>
      <c r="J79" s="1954" t="s">
        <v>552</v>
      </c>
      <c r="K79" s="2027" t="s">
        <v>3379</v>
      </c>
      <c r="L79" s="1975" t="s">
        <v>3384</v>
      </c>
      <c r="M79" s="2015"/>
      <c r="N79" s="1959" t="s">
        <v>3385</v>
      </c>
      <c r="O79" s="1952">
        <v>7500.0</v>
      </c>
      <c r="P79" s="1953">
        <v>7532.684</v>
      </c>
      <c r="Q79" s="1953">
        <v>7532.684</v>
      </c>
      <c r="R79" s="3"/>
      <c r="S79" s="3" t="s">
        <v>3381</v>
      </c>
      <c r="T79" s="1954" t="s">
        <v>3382</v>
      </c>
      <c r="U79" s="3"/>
      <c r="V79" s="3" t="s">
        <v>3382</v>
      </c>
      <c r="W79" s="1987">
        <v>45135.0</v>
      </c>
      <c r="X79" s="4"/>
      <c r="Y79" s="1956"/>
      <c r="Z79" s="1956"/>
      <c r="AA79" s="1956"/>
      <c r="AB79" s="4" t="s">
        <v>3193</v>
      </c>
      <c r="AC79" s="1959" t="s">
        <v>3386</v>
      </c>
      <c r="AD79" s="3"/>
      <c r="AE79" s="3"/>
      <c r="AF79" s="3" t="s">
        <v>884</v>
      </c>
      <c r="AG79" s="1957" t="s">
        <v>1828</v>
      </c>
      <c r="AH79" s="1957"/>
      <c r="AI79" s="1957"/>
      <c r="AJ79" s="1957"/>
      <c r="AK79" s="3"/>
      <c r="AL79" s="3"/>
      <c r="AM79" s="3"/>
      <c r="AN79" s="3"/>
      <c r="AO79" s="3"/>
      <c r="AP79" s="3"/>
      <c r="AQ79" s="4"/>
      <c r="AR79" s="3"/>
      <c r="AS79" s="3"/>
      <c r="AT79" s="3"/>
      <c r="AU79" s="3"/>
      <c r="AV79" s="3"/>
      <c r="AW79" s="3"/>
      <c r="AX79" s="3"/>
      <c r="AY79" s="4"/>
      <c r="AZ79" s="4"/>
      <c r="BA79" s="3"/>
      <c r="BB79" s="3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ht="12.75" customHeight="1">
      <c r="A80" s="1954">
        <v>3.0</v>
      </c>
      <c r="B80" s="1992" t="s">
        <v>3374</v>
      </c>
      <c r="C80" s="1959" t="s">
        <v>3375</v>
      </c>
      <c r="D80" s="1954" t="s">
        <v>3376</v>
      </c>
      <c r="E80" s="1954" t="s">
        <v>28</v>
      </c>
      <c r="F80" s="2029" t="s">
        <v>3038</v>
      </c>
      <c r="G80" s="1954"/>
      <c r="H80" s="1954" t="s">
        <v>2885</v>
      </c>
      <c r="I80" s="1954" t="s">
        <v>552</v>
      </c>
      <c r="J80" s="1954" t="s">
        <v>552</v>
      </c>
      <c r="K80" s="2027" t="s">
        <v>3379</v>
      </c>
      <c r="L80" s="1975" t="s">
        <v>3387</v>
      </c>
      <c r="M80" s="1959"/>
      <c r="N80" s="1959" t="s">
        <v>3388</v>
      </c>
      <c r="O80" s="1952">
        <v>7500.0</v>
      </c>
      <c r="P80" s="1953">
        <v>7517.325</v>
      </c>
      <c r="Q80" s="1953">
        <v>7517.325</v>
      </c>
      <c r="R80" s="3"/>
      <c r="S80" s="3" t="s">
        <v>3381</v>
      </c>
      <c r="T80" s="1954" t="s">
        <v>3382</v>
      </c>
      <c r="U80" s="3"/>
      <c r="V80" s="3" t="s">
        <v>3382</v>
      </c>
      <c r="W80" s="1987">
        <v>45137.0</v>
      </c>
      <c r="X80" s="4"/>
      <c r="Y80" s="1956"/>
      <c r="Z80" s="1956"/>
      <c r="AA80" s="1956"/>
      <c r="AB80" s="4" t="s">
        <v>3193</v>
      </c>
      <c r="AC80" s="1959" t="s">
        <v>3386</v>
      </c>
      <c r="AD80" s="3"/>
      <c r="AE80" s="3"/>
      <c r="AF80" s="3" t="s">
        <v>884</v>
      </c>
      <c r="AG80" s="1957" t="s">
        <v>1828</v>
      </c>
      <c r="AH80" s="1957"/>
      <c r="AI80" s="1957"/>
      <c r="AJ80" s="1957"/>
      <c r="AK80" s="3"/>
      <c r="AL80" s="3"/>
      <c r="AM80" s="3"/>
      <c r="AN80" s="3"/>
      <c r="AO80" s="3"/>
      <c r="AP80" s="3"/>
      <c r="AQ80" s="4"/>
      <c r="AR80" s="3"/>
      <c r="AS80" s="3"/>
      <c r="AT80" s="3"/>
      <c r="AU80" s="3"/>
      <c r="AV80" s="3"/>
      <c r="AW80" s="3"/>
      <c r="AX80" s="3"/>
      <c r="AY80" s="4"/>
      <c r="AZ80" s="4"/>
      <c r="BA80" s="3"/>
      <c r="BB80" s="3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</row>
    <row r="81" ht="12.75" customHeight="1">
      <c r="A81" s="1954">
        <v>4.0</v>
      </c>
      <c r="B81" s="1992" t="s">
        <v>3374</v>
      </c>
      <c r="C81" s="1959" t="s">
        <v>3375</v>
      </c>
      <c r="D81" s="1954" t="s">
        <v>3376</v>
      </c>
      <c r="E81" s="1954" t="s">
        <v>28</v>
      </c>
      <c r="F81" s="2029" t="s">
        <v>3038</v>
      </c>
      <c r="G81" s="1998"/>
      <c r="H81" s="1954" t="s">
        <v>2885</v>
      </c>
      <c r="I81" s="1954" t="s">
        <v>552</v>
      </c>
      <c r="J81" s="1954" t="s">
        <v>552</v>
      </c>
      <c r="K81" s="2027" t="s">
        <v>3379</v>
      </c>
      <c r="L81" s="1975" t="s">
        <v>3389</v>
      </c>
      <c r="M81" s="1959"/>
      <c r="N81" s="1959" t="s">
        <v>3390</v>
      </c>
      <c r="O81" s="2019"/>
      <c r="P81" s="1953">
        <v>5542.036</v>
      </c>
      <c r="Q81" s="1953">
        <v>5542.036</v>
      </c>
      <c r="R81" s="3"/>
      <c r="S81" s="3" t="s">
        <v>3381</v>
      </c>
      <c r="T81" s="1954" t="s">
        <v>3382</v>
      </c>
      <c r="U81" s="3"/>
      <c r="V81" s="3" t="s">
        <v>3382</v>
      </c>
      <c r="W81" s="2024">
        <v>45138.0</v>
      </c>
      <c r="X81" s="1998"/>
      <c r="Y81" s="2020"/>
      <c r="Z81" s="2020"/>
      <c r="AA81" s="2020"/>
      <c r="AB81" s="4" t="s">
        <v>3193</v>
      </c>
      <c r="AC81" s="1959" t="s">
        <v>3386</v>
      </c>
      <c r="AD81" s="1998"/>
      <c r="AE81" s="1998"/>
      <c r="AF81" s="3" t="s">
        <v>884</v>
      </c>
      <c r="AG81" s="1957" t="s">
        <v>1828</v>
      </c>
      <c r="AH81" s="2021"/>
      <c r="AI81" s="2021"/>
      <c r="AJ81" s="2021"/>
      <c r="AK81" s="1998"/>
      <c r="AL81" s="1998"/>
      <c r="AM81" s="1998"/>
      <c r="AN81" s="1998"/>
      <c r="AO81" s="1998"/>
      <c r="AP81" s="1998"/>
      <c r="AQ81" s="1998"/>
      <c r="AR81" s="1998"/>
      <c r="AS81" s="1998"/>
      <c r="AT81" s="1998"/>
      <c r="AU81" s="1998"/>
      <c r="AV81" s="1998"/>
      <c r="AW81" s="1998"/>
      <c r="AX81" s="1998"/>
      <c r="AY81" s="1998"/>
      <c r="AZ81" s="1998"/>
      <c r="BA81" s="1998"/>
      <c r="BB81" s="1998"/>
      <c r="BC81" s="1998"/>
      <c r="BD81" s="1998"/>
      <c r="BE81" s="1998"/>
      <c r="BF81" s="1998"/>
      <c r="BG81" s="1998"/>
      <c r="BH81" s="1998"/>
      <c r="BI81" s="1998"/>
      <c r="BJ81" s="1998"/>
      <c r="BK81" s="1998"/>
      <c r="BL81" s="1998"/>
      <c r="BM81" s="1998"/>
      <c r="BN81" s="1998"/>
      <c r="BO81" s="1998"/>
      <c r="BP81" s="1998"/>
      <c r="BQ81" s="1998"/>
    </row>
    <row r="82" ht="12.75" customHeight="1">
      <c r="A82" s="3">
        <v>5.0</v>
      </c>
      <c r="B82" s="1992" t="s">
        <v>3374</v>
      </c>
      <c r="C82" s="1959" t="s">
        <v>3375</v>
      </c>
      <c r="D82" s="1954" t="s">
        <v>3376</v>
      </c>
      <c r="E82" s="1954" t="s">
        <v>3391</v>
      </c>
      <c r="F82" s="1954" t="s">
        <v>3392</v>
      </c>
      <c r="G82" s="1954"/>
      <c r="H82" s="1954" t="s">
        <v>3098</v>
      </c>
      <c r="I82" s="1954" t="s">
        <v>552</v>
      </c>
      <c r="J82" s="1954" t="s">
        <v>552</v>
      </c>
      <c r="K82" s="2027" t="s">
        <v>3379</v>
      </c>
      <c r="L82" s="1975" t="s">
        <v>3067</v>
      </c>
      <c r="M82" s="1959"/>
      <c r="N82" s="1959" t="s">
        <v>3393</v>
      </c>
      <c r="O82" s="1952">
        <v>7500.0</v>
      </c>
      <c r="P82" s="1953">
        <v>6632.482</v>
      </c>
      <c r="Q82" s="1953">
        <v>6632.482</v>
      </c>
      <c r="R82" s="1954"/>
      <c r="S82" s="1954" t="s">
        <v>3394</v>
      </c>
      <c r="T82" s="1954" t="s">
        <v>3382</v>
      </c>
      <c r="U82" s="3"/>
      <c r="V82" s="3" t="s">
        <v>3382</v>
      </c>
      <c r="W82" s="1995">
        <v>45136.0</v>
      </c>
      <c r="X82" s="1959"/>
      <c r="Y82" s="1985"/>
      <c r="Z82" s="1985"/>
      <c r="AA82" s="1985"/>
      <c r="AB82" s="4" t="s">
        <v>3193</v>
      </c>
      <c r="AC82" s="1959"/>
      <c r="AD82" s="3"/>
      <c r="AE82" s="1954"/>
      <c r="AF82" s="1954"/>
      <c r="AG82" s="1954"/>
      <c r="AH82" s="1954"/>
      <c r="AI82" s="1954"/>
      <c r="AJ82" s="1986"/>
      <c r="AK82" s="1954"/>
      <c r="AL82" s="1954"/>
      <c r="AM82" s="1954"/>
      <c r="AN82" s="1954"/>
      <c r="AO82" s="1954"/>
      <c r="AP82" s="1954"/>
      <c r="AQ82" s="1959"/>
      <c r="AR82" s="1954"/>
      <c r="AS82" s="1954"/>
      <c r="AT82" s="1954"/>
      <c r="AU82" s="1954"/>
      <c r="AV82" s="1954"/>
      <c r="AW82" s="1954"/>
      <c r="AX82" s="1954"/>
      <c r="AY82" s="1959"/>
      <c r="AZ82" s="1959"/>
      <c r="BA82" s="1954"/>
      <c r="BB82" s="1954"/>
      <c r="BC82" s="1959"/>
      <c r="BD82" s="1959"/>
      <c r="BE82" s="1959"/>
      <c r="BF82" s="1959"/>
      <c r="BG82" s="1959"/>
      <c r="BH82" s="1959"/>
      <c r="BI82" s="1959"/>
      <c r="BJ82" s="1959"/>
      <c r="BK82" s="1959"/>
      <c r="BL82" s="1959"/>
      <c r="BM82" s="1959"/>
      <c r="BN82" s="1959"/>
      <c r="BO82" s="1959"/>
      <c r="BP82" s="1959"/>
      <c r="BQ82" s="1959"/>
    </row>
    <row r="83" ht="12.75" customHeight="1">
      <c r="A83" s="1954">
        <v>6.0</v>
      </c>
      <c r="B83" s="1992" t="s">
        <v>3374</v>
      </c>
      <c r="C83" s="1959" t="s">
        <v>3375</v>
      </c>
      <c r="D83" s="1954" t="s">
        <v>3376</v>
      </c>
      <c r="E83" s="1954" t="s">
        <v>28</v>
      </c>
      <c r="F83" s="4" t="s">
        <v>3298</v>
      </c>
      <c r="G83" s="2029"/>
      <c r="H83" s="1954" t="s">
        <v>3299</v>
      </c>
      <c r="I83" s="1954" t="s">
        <v>552</v>
      </c>
      <c r="J83" s="1954" t="s">
        <v>552</v>
      </c>
      <c r="K83" s="2027" t="s">
        <v>3379</v>
      </c>
      <c r="L83" s="1975" t="s">
        <v>3395</v>
      </c>
      <c r="M83" s="1959"/>
      <c r="N83" s="1959" t="s">
        <v>3396</v>
      </c>
      <c r="O83" s="2019"/>
      <c r="P83" s="1953">
        <v>6866.001</v>
      </c>
      <c r="Q83" s="1953">
        <v>6866.001</v>
      </c>
      <c r="R83" s="2028"/>
      <c r="S83" s="2028" t="s">
        <v>3361</v>
      </c>
      <c r="T83" s="1954" t="s">
        <v>3382</v>
      </c>
      <c r="U83" s="3"/>
      <c r="V83" s="3" t="s">
        <v>3382</v>
      </c>
      <c r="W83" s="2024">
        <v>45140.0</v>
      </c>
      <c r="X83" s="1998"/>
      <c r="Y83" s="2020"/>
      <c r="Z83" s="2020"/>
      <c r="AA83" s="2020"/>
      <c r="AB83" s="4" t="s">
        <v>3193</v>
      </c>
      <c r="AC83" s="1998"/>
      <c r="AD83" s="1998"/>
      <c r="AE83" s="1998"/>
      <c r="AF83" s="1998"/>
      <c r="AG83" s="2021"/>
      <c r="AH83" s="2021"/>
      <c r="AI83" s="2021"/>
      <c r="AJ83" s="2021"/>
      <c r="AK83" s="1998"/>
      <c r="AL83" s="1998"/>
      <c r="AM83" s="1998"/>
      <c r="AN83" s="1998"/>
      <c r="AO83" s="1998"/>
      <c r="AP83" s="1998"/>
      <c r="AQ83" s="1998"/>
      <c r="AR83" s="1998"/>
      <c r="AS83" s="1998"/>
      <c r="AT83" s="1998"/>
      <c r="AU83" s="1998"/>
      <c r="AV83" s="1998"/>
      <c r="AW83" s="1998"/>
      <c r="AX83" s="1998"/>
      <c r="AY83" s="1998"/>
      <c r="AZ83" s="1998"/>
      <c r="BA83" s="1998"/>
      <c r="BB83" s="1998"/>
      <c r="BC83" s="1998"/>
      <c r="BD83" s="1998"/>
      <c r="BE83" s="1998"/>
      <c r="BF83" s="1998"/>
      <c r="BG83" s="1998"/>
      <c r="BH83" s="1998"/>
      <c r="BI83" s="1998"/>
      <c r="BJ83" s="1998"/>
      <c r="BK83" s="1998"/>
      <c r="BL83" s="1998"/>
      <c r="BM83" s="1998"/>
      <c r="BN83" s="1998"/>
      <c r="BO83" s="1998"/>
      <c r="BP83" s="1998"/>
      <c r="BQ83" s="1998"/>
    </row>
    <row r="84" ht="12.75" customHeight="1">
      <c r="A84" s="3">
        <v>7.0</v>
      </c>
      <c r="B84" s="1992" t="s">
        <v>3374</v>
      </c>
      <c r="C84" s="1959" t="s">
        <v>3375</v>
      </c>
      <c r="D84" s="1954" t="s">
        <v>3376</v>
      </c>
      <c r="E84" s="1954" t="s">
        <v>28</v>
      </c>
      <c r="F84" s="2029" t="s">
        <v>3038</v>
      </c>
      <c r="G84" s="1954"/>
      <c r="H84" s="1954" t="s">
        <v>2885</v>
      </c>
      <c r="I84" s="1954" t="s">
        <v>552</v>
      </c>
      <c r="J84" s="1954" t="s">
        <v>552</v>
      </c>
      <c r="K84" s="2027" t="s">
        <v>3379</v>
      </c>
      <c r="L84" s="1975" t="s">
        <v>3397</v>
      </c>
      <c r="M84" s="1959"/>
      <c r="N84" s="1959" t="s">
        <v>3398</v>
      </c>
      <c r="O84" s="1952">
        <v>7500.0</v>
      </c>
      <c r="P84" s="1953">
        <v>6861.436</v>
      </c>
      <c r="Q84" s="1953">
        <v>6861.436</v>
      </c>
      <c r="R84" s="2028"/>
      <c r="S84" s="2028" t="s">
        <v>3381</v>
      </c>
      <c r="T84" s="1954" t="s">
        <v>3382</v>
      </c>
      <c r="U84" s="3"/>
      <c r="V84" s="3" t="s">
        <v>3382</v>
      </c>
      <c r="W84" s="1987">
        <v>45140.0</v>
      </c>
      <c r="X84" s="4"/>
      <c r="Y84" s="1956"/>
      <c r="Z84" s="1956"/>
      <c r="AA84" s="1956"/>
      <c r="AB84" s="4" t="s">
        <v>3193</v>
      </c>
      <c r="AC84" s="1959" t="s">
        <v>3399</v>
      </c>
      <c r="AD84" s="3"/>
      <c r="AE84" s="3"/>
      <c r="AF84" s="3" t="s">
        <v>884</v>
      </c>
      <c r="AG84" s="1957" t="s">
        <v>1828</v>
      </c>
      <c r="AH84" s="1957"/>
      <c r="AI84" s="1957"/>
      <c r="AJ84" s="1957"/>
      <c r="AK84" s="3"/>
      <c r="AL84" s="3"/>
      <c r="AM84" s="3"/>
      <c r="AN84" s="3"/>
      <c r="AO84" s="3"/>
      <c r="AP84" s="3"/>
      <c r="AQ84" s="4"/>
      <c r="AR84" s="3"/>
      <c r="AS84" s="3"/>
      <c r="AT84" s="3"/>
      <c r="AU84" s="3"/>
      <c r="AV84" s="3"/>
      <c r="AW84" s="3"/>
      <c r="AX84" s="3"/>
      <c r="AY84" s="4"/>
      <c r="AZ84" s="4"/>
      <c r="BA84" s="3"/>
      <c r="BB84" s="3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</row>
    <row r="85" ht="12.75" customHeight="1">
      <c r="A85" s="2030"/>
      <c r="B85" s="2031"/>
      <c r="C85" s="2032"/>
      <c r="D85" s="2033"/>
      <c r="E85" s="1966"/>
      <c r="F85" s="2034"/>
      <c r="G85" s="2030"/>
      <c r="H85" s="1962"/>
      <c r="I85" s="2035" t="str">
        <f>((#REF!*#REF!)+(#REF!*#REF!)+(#REF!*#REF!)+(#REF!*#REF!)+(#REF!*#REF!)+(#REF!*#REF!)+(#REF!*#REF!)+(#REF!*#REF!)+(#REF!*#REF!)+(#REF!*#REF!)+(#REF!*#REF!)+(#REF!*#REF!))/$O85</f>
        <v>#REF!</v>
      </c>
      <c r="J85" s="2033"/>
      <c r="K85" s="2027" t="s">
        <v>3379</v>
      </c>
      <c r="L85" s="2033"/>
      <c r="M85" s="2036"/>
      <c r="N85" s="2011"/>
      <c r="O85" s="2037">
        <f>SUM(O75:O84)</f>
        <v>102856.296</v>
      </c>
      <c r="P85" s="2038">
        <f t="shared" ref="P85:Q85" si="8">SUM(P78:P84)</f>
        <v>46002.135</v>
      </c>
      <c r="Q85" s="2038">
        <f t="shared" si="8"/>
        <v>46002.135</v>
      </c>
      <c r="R85" s="2034"/>
      <c r="S85" s="2034"/>
      <c r="T85" s="2039"/>
      <c r="U85" s="2030"/>
      <c r="V85" s="2030"/>
      <c r="W85" s="2030"/>
      <c r="X85" s="2040">
        <f>Y85-Q85</f>
        <v>-2.135</v>
      </c>
      <c r="Y85" s="2041">
        <v>46000.0</v>
      </c>
      <c r="Z85" s="2042"/>
      <c r="AA85" s="2043">
        <f>Y85-Q85</f>
        <v>-2.135</v>
      </c>
      <c r="AB85" s="2033"/>
      <c r="AC85" s="2033"/>
      <c r="AD85" s="2030"/>
      <c r="AE85" s="2030"/>
      <c r="AF85" s="2030"/>
      <c r="AG85" s="2030"/>
      <c r="AH85" s="2030"/>
      <c r="AI85" s="2030"/>
      <c r="AJ85" s="2030"/>
      <c r="AK85" s="2030"/>
      <c r="AL85" s="2030"/>
      <c r="AM85" s="2030"/>
      <c r="AN85" s="2030"/>
      <c r="AO85" s="2030"/>
      <c r="AP85" s="2033"/>
      <c r="AQ85" s="2033"/>
      <c r="AR85" s="2034"/>
      <c r="AS85" s="2033"/>
      <c r="AT85" s="2033"/>
      <c r="AU85" s="2030"/>
      <c r="AV85" s="2033"/>
      <c r="AW85" s="2033"/>
      <c r="AX85" s="2034"/>
      <c r="AY85" s="2033"/>
      <c r="AZ85" s="2033"/>
      <c r="BA85" s="2030"/>
      <c r="BB85" s="2030"/>
      <c r="BC85" s="2033"/>
      <c r="BD85" s="2033"/>
      <c r="BE85" s="2034"/>
      <c r="BF85" s="2033"/>
      <c r="BG85" s="2033"/>
      <c r="BH85" s="2030"/>
      <c r="BI85" s="2033"/>
      <c r="BJ85" s="2033"/>
      <c r="BK85" s="2034"/>
      <c r="BL85" s="2033"/>
      <c r="BM85" s="2033"/>
      <c r="BN85" s="2030"/>
      <c r="BO85" s="2033"/>
      <c r="BP85" s="2033"/>
      <c r="BQ85" s="2034"/>
    </row>
    <row r="86" ht="15.75" customHeight="1">
      <c r="A86" s="3">
        <v>1.0</v>
      </c>
      <c r="B86" s="1992" t="s">
        <v>3400</v>
      </c>
      <c r="C86" s="1959" t="s">
        <v>3401</v>
      </c>
      <c r="D86" s="4" t="s">
        <v>3221</v>
      </c>
      <c r="E86" s="1959" t="s">
        <v>183</v>
      </c>
      <c r="F86" s="1954" t="s">
        <v>96</v>
      </c>
      <c r="G86" s="3"/>
      <c r="H86" s="3" t="s">
        <v>3222</v>
      </c>
      <c r="I86" s="4"/>
      <c r="J86" s="4"/>
      <c r="K86" s="2027" t="s">
        <v>3379</v>
      </c>
      <c r="L86" s="3" t="s">
        <v>2730</v>
      </c>
      <c r="M86" s="4"/>
      <c r="N86" s="4" t="s">
        <v>3402</v>
      </c>
      <c r="O86" s="2044">
        <v>7550.0</v>
      </c>
      <c r="P86" s="1953">
        <v>8303.73</v>
      </c>
      <c r="Q86" s="1953">
        <v>8303.73</v>
      </c>
      <c r="R86" s="2044">
        <v>7550.0</v>
      </c>
      <c r="S86" s="4">
        <f t="shared" ref="S86:S90" si="9">R86*1.1</f>
        <v>8305</v>
      </c>
      <c r="T86" s="1954" t="s">
        <v>3382</v>
      </c>
      <c r="U86" s="3"/>
      <c r="V86" s="3" t="s">
        <v>2065</v>
      </c>
      <c r="W86" s="1987">
        <v>45139.0</v>
      </c>
      <c r="X86" s="4"/>
      <c r="Y86" s="4"/>
      <c r="Z86" s="4"/>
      <c r="AA86" s="4"/>
      <c r="AB86" s="4" t="s">
        <v>3193</v>
      </c>
      <c r="AC86" s="4" t="s">
        <v>3403</v>
      </c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ht="15.75" customHeight="1">
      <c r="A87" s="3">
        <v>2.0</v>
      </c>
      <c r="B87" s="1992" t="s">
        <v>3400</v>
      </c>
      <c r="C87" s="1959" t="s">
        <v>3404</v>
      </c>
      <c r="D87" s="4" t="s">
        <v>3221</v>
      </c>
      <c r="E87" s="1959" t="s">
        <v>183</v>
      </c>
      <c r="F87" s="1954" t="s">
        <v>96</v>
      </c>
      <c r="G87" s="3"/>
      <c r="H87" s="3" t="s">
        <v>3222</v>
      </c>
      <c r="I87" s="4"/>
      <c r="J87" s="4"/>
      <c r="K87" s="2027" t="s">
        <v>3379</v>
      </c>
      <c r="L87" s="3" t="s">
        <v>2730</v>
      </c>
      <c r="M87" s="4"/>
      <c r="N87" s="4" t="s">
        <v>3405</v>
      </c>
      <c r="O87" s="2044">
        <v>7550.0</v>
      </c>
      <c r="P87" s="1953">
        <v>8255.467</v>
      </c>
      <c r="Q87" s="1953">
        <v>8255.467</v>
      </c>
      <c r="R87" s="2044">
        <v>7550.0</v>
      </c>
      <c r="S87" s="4">
        <f t="shared" si="9"/>
        <v>8305</v>
      </c>
      <c r="T87" s="1954" t="s">
        <v>3382</v>
      </c>
      <c r="U87" s="3"/>
      <c r="V87" s="3" t="s">
        <v>2065</v>
      </c>
      <c r="W87" s="1987">
        <v>45143.0</v>
      </c>
      <c r="X87" s="4"/>
      <c r="Y87" s="4"/>
      <c r="Z87" s="4"/>
      <c r="AA87" s="4"/>
      <c r="AB87" s="4" t="s">
        <v>3193</v>
      </c>
      <c r="AC87" s="4" t="s">
        <v>3403</v>
      </c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ht="15.75" customHeight="1">
      <c r="A88" s="3">
        <v>3.0</v>
      </c>
      <c r="B88" s="1992" t="s">
        <v>3400</v>
      </c>
      <c r="C88" s="1959" t="s">
        <v>3406</v>
      </c>
      <c r="D88" s="4" t="s">
        <v>3221</v>
      </c>
      <c r="E88" s="1959" t="s">
        <v>183</v>
      </c>
      <c r="F88" s="1954" t="s">
        <v>96</v>
      </c>
      <c r="G88" s="3"/>
      <c r="H88" s="3" t="s">
        <v>3222</v>
      </c>
      <c r="I88" s="4"/>
      <c r="J88" s="4"/>
      <c r="K88" s="2027" t="s">
        <v>3379</v>
      </c>
      <c r="L88" s="3" t="s">
        <v>2730</v>
      </c>
      <c r="M88" s="1959"/>
      <c r="N88" s="1959" t="s">
        <v>3407</v>
      </c>
      <c r="O88" s="2044">
        <v>8200.0</v>
      </c>
      <c r="P88" s="1953">
        <v>8823.83</v>
      </c>
      <c r="Q88" s="1953">
        <v>8823.83</v>
      </c>
      <c r="R88" s="2044">
        <v>8200.0</v>
      </c>
      <c r="S88" s="4">
        <f t="shared" si="9"/>
        <v>9020</v>
      </c>
      <c r="T88" s="1954" t="s">
        <v>3382</v>
      </c>
      <c r="U88" s="3"/>
      <c r="V88" s="3" t="s">
        <v>2065</v>
      </c>
      <c r="W88" s="2045">
        <v>45146.0</v>
      </c>
      <c r="X88" s="4"/>
      <c r="Y88" s="4"/>
      <c r="Z88" s="4"/>
      <c r="AA88" s="4"/>
      <c r="AB88" s="4" t="s">
        <v>3193</v>
      </c>
      <c r="AC88" s="4" t="s">
        <v>3403</v>
      </c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ht="15.75" customHeight="1">
      <c r="A89" s="3">
        <v>4.0</v>
      </c>
      <c r="B89" s="1992" t="s">
        <v>3400</v>
      </c>
      <c r="C89" s="1959" t="s">
        <v>3408</v>
      </c>
      <c r="D89" s="1959" t="s">
        <v>3221</v>
      </c>
      <c r="E89" s="1959" t="s">
        <v>183</v>
      </c>
      <c r="F89" s="1954" t="s">
        <v>96</v>
      </c>
      <c r="G89" s="1954"/>
      <c r="H89" s="1954" t="s">
        <v>3222</v>
      </c>
      <c r="I89" s="1959"/>
      <c r="J89" s="1959"/>
      <c r="K89" s="2027" t="s">
        <v>3379</v>
      </c>
      <c r="L89" s="1954" t="s">
        <v>2730</v>
      </c>
      <c r="M89" s="1959"/>
      <c r="N89" s="1959" t="s">
        <v>3409</v>
      </c>
      <c r="O89" s="2044">
        <v>5500.0</v>
      </c>
      <c r="P89" s="1953">
        <v>6038.194</v>
      </c>
      <c r="Q89" s="1953">
        <v>6038.194</v>
      </c>
      <c r="R89" s="2044">
        <v>5500.0</v>
      </c>
      <c r="S89" s="4">
        <f t="shared" si="9"/>
        <v>6050</v>
      </c>
      <c r="T89" s="1954" t="s">
        <v>3382</v>
      </c>
      <c r="U89" s="3"/>
      <c r="V89" s="3" t="s">
        <v>2065</v>
      </c>
      <c r="W89" s="2045">
        <v>45147.0</v>
      </c>
      <c r="X89" s="4"/>
      <c r="Y89" s="4"/>
      <c r="Z89" s="4"/>
      <c r="AA89" s="4"/>
      <c r="AB89" s="4" t="s">
        <v>3193</v>
      </c>
      <c r="AC89" s="4" t="s">
        <v>3403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</row>
    <row r="90" ht="15.75" customHeight="1">
      <c r="A90" s="3">
        <v>5.0</v>
      </c>
      <c r="B90" s="1992" t="s">
        <v>3400</v>
      </c>
      <c r="C90" s="1959" t="s">
        <v>3410</v>
      </c>
      <c r="D90" s="1959" t="s">
        <v>3221</v>
      </c>
      <c r="E90" s="1959" t="s">
        <v>183</v>
      </c>
      <c r="F90" s="1954" t="s">
        <v>96</v>
      </c>
      <c r="G90" s="1954"/>
      <c r="H90" s="1954" t="s">
        <v>3222</v>
      </c>
      <c r="I90" s="1959"/>
      <c r="J90" s="1959"/>
      <c r="K90" s="2027" t="s">
        <v>3379</v>
      </c>
      <c r="L90" s="1954" t="s">
        <v>2730</v>
      </c>
      <c r="M90" s="1959"/>
      <c r="N90" s="1959" t="s">
        <v>3411</v>
      </c>
      <c r="O90" s="2044">
        <v>7550.0</v>
      </c>
      <c r="P90" s="1953">
        <v>8213.361</v>
      </c>
      <c r="Q90" s="1953">
        <v>8213.361</v>
      </c>
      <c r="R90" s="2044">
        <v>7550.0</v>
      </c>
      <c r="S90" s="4">
        <f t="shared" si="9"/>
        <v>8305</v>
      </c>
      <c r="T90" s="1954" t="s">
        <v>3382</v>
      </c>
      <c r="U90" s="3"/>
      <c r="V90" s="3" t="s">
        <v>2065</v>
      </c>
      <c r="W90" s="2045">
        <v>45149.0</v>
      </c>
      <c r="X90" s="4"/>
      <c r="Y90" s="4"/>
      <c r="Z90" s="4"/>
      <c r="AA90" s="4"/>
      <c r="AB90" s="4" t="s">
        <v>3193</v>
      </c>
      <c r="AC90" s="4" t="s">
        <v>3403</v>
      </c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ht="15.75" customHeight="1">
      <c r="A91" s="3">
        <v>6.0</v>
      </c>
      <c r="B91" s="1992" t="s">
        <v>3400</v>
      </c>
      <c r="C91" s="1959" t="s">
        <v>3412</v>
      </c>
      <c r="D91" s="1959" t="s">
        <v>3221</v>
      </c>
      <c r="E91" s="1959" t="s">
        <v>183</v>
      </c>
      <c r="F91" s="1954" t="s">
        <v>96</v>
      </c>
      <c r="G91" s="1954"/>
      <c r="H91" s="1954" t="s">
        <v>3222</v>
      </c>
      <c r="I91" s="1959"/>
      <c r="J91" s="1959"/>
      <c r="K91" s="2027" t="s">
        <v>3379</v>
      </c>
      <c r="L91" s="1954" t="s">
        <v>2730</v>
      </c>
      <c r="M91" s="1959"/>
      <c r="N91" s="1959" t="s">
        <v>3413</v>
      </c>
      <c r="O91" s="2044">
        <v>7300.0</v>
      </c>
      <c r="P91" s="1953">
        <v>8029.893</v>
      </c>
      <c r="Q91" s="1953">
        <v>8029.893</v>
      </c>
      <c r="R91" s="2046">
        <v>7300.0</v>
      </c>
      <c r="S91" s="2046">
        <v>8030.0</v>
      </c>
      <c r="T91" s="1954" t="s">
        <v>3382</v>
      </c>
      <c r="U91" s="3"/>
      <c r="V91" s="3" t="s">
        <v>2065</v>
      </c>
      <c r="W91" s="1987">
        <v>45150.0</v>
      </c>
      <c r="X91" s="1959"/>
      <c r="Y91" s="4"/>
      <c r="Z91" s="4"/>
      <c r="AA91" s="4"/>
      <c r="AB91" s="4" t="s">
        <v>3193</v>
      </c>
      <c r="AC91" s="4" t="s">
        <v>3403</v>
      </c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ht="15.75" customHeight="1">
      <c r="A92" s="3">
        <v>7.0</v>
      </c>
      <c r="B92" s="1992" t="s">
        <v>3400</v>
      </c>
      <c r="C92" s="1959" t="s">
        <v>3414</v>
      </c>
      <c r="D92" s="1959" t="s">
        <v>3221</v>
      </c>
      <c r="E92" s="1959" t="s">
        <v>183</v>
      </c>
      <c r="F92" s="1954" t="s">
        <v>96</v>
      </c>
      <c r="G92" s="1954"/>
      <c r="H92" s="1954" t="s">
        <v>3222</v>
      </c>
      <c r="I92" s="1959"/>
      <c r="J92" s="1959"/>
      <c r="K92" s="2027" t="s">
        <v>3379</v>
      </c>
      <c r="L92" s="1954" t="s">
        <v>2730</v>
      </c>
      <c r="M92" s="1959"/>
      <c r="N92" s="1959" t="s">
        <v>3415</v>
      </c>
      <c r="O92" s="2044">
        <v>6750.0</v>
      </c>
      <c r="P92" s="1953">
        <v>7102.208</v>
      </c>
      <c r="Q92" s="1953">
        <v>7102.208</v>
      </c>
      <c r="R92" s="2046">
        <v>6750.0</v>
      </c>
      <c r="S92" s="2046">
        <v>7425.0</v>
      </c>
      <c r="T92" s="1954" t="s">
        <v>3382</v>
      </c>
      <c r="U92" s="3"/>
      <c r="V92" s="3" t="s">
        <v>2065</v>
      </c>
      <c r="W92" s="1987">
        <v>45152.0</v>
      </c>
      <c r="X92" s="1959"/>
      <c r="Y92" s="4"/>
      <c r="Z92" s="4"/>
      <c r="AA92" s="4"/>
      <c r="AB92" s="4" t="s">
        <v>3193</v>
      </c>
      <c r="AC92" s="4" t="s">
        <v>3403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</row>
    <row r="93" ht="15.75" customHeight="1">
      <c r="A93" s="2047"/>
      <c r="B93" s="2047"/>
      <c r="C93" s="2047"/>
      <c r="D93" s="2047"/>
      <c r="E93" s="1965"/>
      <c r="F93" s="2047"/>
      <c r="G93" s="2048"/>
      <c r="H93" s="2048"/>
      <c r="I93" s="2047"/>
      <c r="J93" s="2047"/>
      <c r="K93" s="2048"/>
      <c r="L93" s="2047"/>
      <c r="M93" s="2047"/>
      <c r="N93" s="1965"/>
      <c r="O93" s="2049">
        <f t="shared" ref="O93:R93" si="10">SUM(O86:O92)</f>
        <v>50400</v>
      </c>
      <c r="P93" s="2050">
        <f t="shared" si="10"/>
        <v>54766.683</v>
      </c>
      <c r="Q93" s="2050">
        <f t="shared" si="10"/>
        <v>54766.683</v>
      </c>
      <c r="R93" s="2051">
        <f t="shared" si="10"/>
        <v>50400</v>
      </c>
      <c r="S93" s="2052"/>
      <c r="T93" s="2047"/>
      <c r="U93" s="2047"/>
      <c r="V93" s="2047"/>
      <c r="W93" s="2048"/>
      <c r="X93" s="2040">
        <f>Y93-Q93</f>
        <v>233.317</v>
      </c>
      <c r="Y93" s="2047">
        <v>55000.0</v>
      </c>
      <c r="Z93" s="2047"/>
      <c r="AA93" s="2047"/>
      <c r="AB93" s="2047"/>
      <c r="AC93" s="2047"/>
      <c r="AD93" s="2047"/>
      <c r="AE93" s="2047"/>
      <c r="AF93" s="2047"/>
      <c r="AG93" s="2047"/>
      <c r="AH93" s="2047"/>
      <c r="AI93" s="2047"/>
      <c r="AJ93" s="2047"/>
      <c r="AK93" s="2047"/>
      <c r="AL93" s="2047"/>
      <c r="AM93" s="2047"/>
      <c r="AN93" s="2047"/>
      <c r="AO93" s="2047"/>
      <c r="AP93" s="2047"/>
      <c r="AQ93" s="2047"/>
      <c r="AR93" s="2047"/>
      <c r="AS93" s="2047"/>
      <c r="AT93" s="2047"/>
      <c r="AU93" s="2047"/>
      <c r="AV93" s="2047"/>
      <c r="AW93" s="2047"/>
      <c r="AX93" s="2047"/>
      <c r="AY93" s="2047"/>
      <c r="AZ93" s="2047"/>
      <c r="BA93" s="2047"/>
      <c r="BB93" s="2047"/>
      <c r="BC93" s="2047"/>
      <c r="BD93" s="2047"/>
      <c r="BE93" s="2047"/>
      <c r="BF93" s="2047"/>
      <c r="BG93" s="2047"/>
      <c r="BH93" s="2047"/>
      <c r="BI93" s="2047"/>
      <c r="BJ93" s="2047"/>
      <c r="BK93" s="2047"/>
      <c r="BL93" s="2047"/>
      <c r="BM93" s="2047"/>
      <c r="BN93" s="2047"/>
      <c r="BO93" s="2047"/>
      <c r="BP93" s="2047"/>
      <c r="BQ93" s="2047"/>
    </row>
    <row r="94" ht="12.75" customHeight="1">
      <c r="A94" s="3">
        <v>1.0</v>
      </c>
      <c r="B94" s="1992" t="s">
        <v>3416</v>
      </c>
      <c r="C94" s="1959" t="s">
        <v>3417</v>
      </c>
      <c r="D94" s="1954" t="s">
        <v>3418</v>
      </c>
      <c r="E94" s="1992" t="s">
        <v>3419</v>
      </c>
      <c r="F94" s="2029" t="s">
        <v>3038</v>
      </c>
      <c r="G94" s="1954"/>
      <c r="H94" s="1954" t="s">
        <v>2885</v>
      </c>
      <c r="I94" s="1954"/>
      <c r="J94" s="1954"/>
      <c r="K94" s="2027" t="s">
        <v>3379</v>
      </c>
      <c r="L94" s="1954" t="s">
        <v>3274</v>
      </c>
      <c r="M94" s="1975"/>
      <c r="N94" s="1975" t="s">
        <v>3420</v>
      </c>
      <c r="O94" s="2053">
        <v>7500.0</v>
      </c>
      <c r="P94" s="1953">
        <v>7321.198</v>
      </c>
      <c r="Q94" s="1953">
        <v>7321.198</v>
      </c>
      <c r="R94" s="2028"/>
      <c r="S94" s="2028"/>
      <c r="T94" s="1954" t="s">
        <v>3382</v>
      </c>
      <c r="U94" s="3"/>
      <c r="V94" s="3"/>
      <c r="W94" s="1987">
        <v>45158.0</v>
      </c>
      <c r="X94" s="4"/>
      <c r="Y94" s="1956"/>
      <c r="Z94" s="1956"/>
      <c r="AA94" s="1956"/>
      <c r="AB94" s="4" t="s">
        <v>3193</v>
      </c>
      <c r="AC94" s="4" t="s">
        <v>3421</v>
      </c>
      <c r="AD94" s="3"/>
      <c r="AE94" s="3"/>
      <c r="AF94" s="3" t="s">
        <v>884</v>
      </c>
      <c r="AG94" s="1957" t="s">
        <v>1828</v>
      </c>
      <c r="AH94" s="1957"/>
      <c r="AI94" s="1957"/>
      <c r="AJ94" s="1957"/>
      <c r="AK94" s="3"/>
      <c r="AL94" s="3"/>
      <c r="AM94" s="3"/>
      <c r="AN94" s="3"/>
      <c r="AO94" s="3"/>
      <c r="AP94" s="3"/>
      <c r="AQ94" s="4"/>
      <c r="AR94" s="3"/>
      <c r="AS94" s="3"/>
      <c r="AT94" s="3"/>
      <c r="AU94" s="3"/>
      <c r="AV94" s="3"/>
      <c r="AW94" s="3"/>
      <c r="AX94" s="3"/>
      <c r="AY94" s="4"/>
      <c r="AZ94" s="4"/>
      <c r="BA94" s="3"/>
      <c r="BB94" s="3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</row>
    <row r="95" ht="12.75" customHeight="1">
      <c r="A95" s="3">
        <v>2.0</v>
      </c>
      <c r="B95" s="1992" t="s">
        <v>3416</v>
      </c>
      <c r="C95" s="1959" t="s">
        <v>3417</v>
      </c>
      <c r="D95" s="1954" t="s">
        <v>3418</v>
      </c>
      <c r="E95" s="1975" t="s">
        <v>3377</v>
      </c>
      <c r="F95" s="4" t="s">
        <v>3034</v>
      </c>
      <c r="G95" s="1954"/>
      <c r="H95" s="2027" t="s">
        <v>1928</v>
      </c>
      <c r="I95" s="1954"/>
      <c r="J95" s="1954"/>
      <c r="K95" s="2027" t="s">
        <v>3379</v>
      </c>
      <c r="L95" s="2027" t="s">
        <v>3379</v>
      </c>
      <c r="M95" s="1994"/>
      <c r="N95" s="1994" t="s">
        <v>3334</v>
      </c>
      <c r="O95" s="2053">
        <v>5000.0</v>
      </c>
      <c r="P95" s="1953">
        <v>5002.712</v>
      </c>
      <c r="Q95" s="1953">
        <v>5002.712</v>
      </c>
      <c r="R95" s="1954"/>
      <c r="S95" s="1954"/>
      <c r="T95" s="1954" t="s">
        <v>3382</v>
      </c>
      <c r="U95" s="1959"/>
      <c r="V95" s="1959"/>
      <c r="W95" s="1995">
        <v>45160.0</v>
      </c>
      <c r="X95" s="1959"/>
      <c r="Y95" s="1985"/>
      <c r="Z95" s="1985"/>
      <c r="AA95" s="1985"/>
      <c r="AB95" s="4" t="s">
        <v>3193</v>
      </c>
      <c r="AC95" s="1959" t="s">
        <v>3422</v>
      </c>
      <c r="AD95" s="3"/>
      <c r="AE95" s="1954"/>
      <c r="AF95" s="1954"/>
      <c r="AG95" s="1954"/>
      <c r="AH95" s="1954"/>
      <c r="AI95" s="1954"/>
      <c r="AJ95" s="1986"/>
      <c r="AK95" s="1954"/>
      <c r="AL95" s="1954"/>
      <c r="AM95" s="1954"/>
      <c r="AN95" s="1954"/>
      <c r="AO95" s="1954"/>
      <c r="AP95" s="1954"/>
      <c r="AQ95" s="1959"/>
      <c r="AR95" s="1954"/>
      <c r="AS95" s="1954"/>
      <c r="AT95" s="1954"/>
      <c r="AU95" s="1954"/>
      <c r="AV95" s="1954"/>
      <c r="AW95" s="1954"/>
      <c r="AX95" s="1954"/>
      <c r="AY95" s="1959"/>
      <c r="AZ95" s="1959"/>
      <c r="BA95" s="1954"/>
      <c r="BB95" s="1954"/>
      <c r="BC95" s="1959"/>
      <c r="BD95" s="1959"/>
      <c r="BE95" s="1959"/>
      <c r="BF95" s="1959"/>
      <c r="BG95" s="1959"/>
      <c r="BH95" s="1959"/>
      <c r="BI95" s="1959"/>
      <c r="BJ95" s="1959"/>
      <c r="BK95" s="1959"/>
      <c r="BL95" s="1959"/>
      <c r="BM95" s="1959"/>
      <c r="BN95" s="1959"/>
      <c r="BO95" s="1959"/>
      <c r="BP95" s="1959"/>
      <c r="BQ95" s="1959"/>
    </row>
    <row r="96" ht="12.75" customHeight="1">
      <c r="A96" s="1954">
        <v>3.0</v>
      </c>
      <c r="B96" s="1992" t="s">
        <v>3416</v>
      </c>
      <c r="C96" s="1959" t="s">
        <v>3417</v>
      </c>
      <c r="D96" s="1954" t="s">
        <v>3418</v>
      </c>
      <c r="E96" s="1992" t="s">
        <v>3419</v>
      </c>
      <c r="F96" s="2029" t="s">
        <v>3038</v>
      </c>
      <c r="G96" s="1954"/>
      <c r="H96" s="1954" t="s">
        <v>2885</v>
      </c>
      <c r="I96" s="1954"/>
      <c r="J96" s="1954"/>
      <c r="K96" s="1954" t="s">
        <v>3419</v>
      </c>
      <c r="L96" s="1954" t="s">
        <v>3274</v>
      </c>
      <c r="M96" s="2054"/>
      <c r="N96" s="2012" t="s">
        <v>3423</v>
      </c>
      <c r="O96" s="2053">
        <v>7500.0</v>
      </c>
      <c r="P96" s="1953">
        <v>6961.011</v>
      </c>
      <c r="Q96" s="1953">
        <v>6961.011</v>
      </c>
      <c r="R96" s="3"/>
      <c r="S96" s="3"/>
      <c r="T96" s="1954" t="s">
        <v>3382</v>
      </c>
      <c r="U96" s="1959"/>
      <c r="V96" s="1959"/>
      <c r="W96" s="1987">
        <v>45164.0</v>
      </c>
      <c r="X96" s="4"/>
      <c r="Y96" s="1956"/>
      <c r="Z96" s="1956"/>
      <c r="AA96" s="1956"/>
      <c r="AB96" s="4" t="s">
        <v>3193</v>
      </c>
      <c r="AC96" s="4" t="s">
        <v>3421</v>
      </c>
      <c r="AD96" s="3"/>
      <c r="AE96" s="3"/>
      <c r="AF96" s="3" t="s">
        <v>884</v>
      </c>
      <c r="AG96" s="1957" t="s">
        <v>1828</v>
      </c>
      <c r="AH96" s="1957"/>
      <c r="AI96" s="1957"/>
      <c r="AJ96" s="1957"/>
      <c r="AK96" s="3"/>
      <c r="AL96" s="3"/>
      <c r="AM96" s="3"/>
      <c r="AN96" s="3"/>
      <c r="AO96" s="3"/>
      <c r="AP96" s="3"/>
      <c r="AQ96" s="4"/>
      <c r="AR96" s="3"/>
      <c r="AS96" s="3"/>
      <c r="AT96" s="3"/>
      <c r="AU96" s="3"/>
      <c r="AV96" s="3"/>
      <c r="AW96" s="3"/>
      <c r="AX96" s="3"/>
      <c r="AY96" s="4"/>
      <c r="AZ96" s="4"/>
      <c r="BA96" s="3"/>
      <c r="BB96" s="3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</row>
    <row r="97" ht="12.75" customHeight="1">
      <c r="A97" s="1954">
        <v>2.0</v>
      </c>
      <c r="B97" s="1992" t="s">
        <v>3416</v>
      </c>
      <c r="C97" s="1959" t="s">
        <v>3417</v>
      </c>
      <c r="D97" s="1954" t="s">
        <v>3418</v>
      </c>
      <c r="E97" s="1992" t="s">
        <v>3419</v>
      </c>
      <c r="F97" s="2029" t="s">
        <v>3038</v>
      </c>
      <c r="G97" s="1954"/>
      <c r="H97" s="1954" t="s">
        <v>2885</v>
      </c>
      <c r="I97" s="1954"/>
      <c r="J97" s="1954"/>
      <c r="K97" s="2055" t="s">
        <v>3419</v>
      </c>
      <c r="L97" s="1954" t="s">
        <v>3274</v>
      </c>
      <c r="M97" s="1975"/>
      <c r="N97" s="1975" t="s">
        <v>3424</v>
      </c>
      <c r="O97" s="2053">
        <v>7500.0</v>
      </c>
      <c r="P97" s="1953">
        <v>7602.554</v>
      </c>
      <c r="Q97" s="1953">
        <v>7602.554</v>
      </c>
      <c r="R97" s="3"/>
      <c r="S97" s="3"/>
      <c r="T97" s="1954" t="s">
        <v>3382</v>
      </c>
      <c r="U97" s="3"/>
      <c r="V97" s="3" t="s">
        <v>2798</v>
      </c>
      <c r="W97" s="1987">
        <v>45160.0</v>
      </c>
      <c r="X97" s="4"/>
      <c r="Y97" s="1956"/>
      <c r="Z97" s="1956"/>
      <c r="AA97" s="1956"/>
      <c r="AB97" s="4" t="s">
        <v>3193</v>
      </c>
      <c r="AC97" s="4" t="s">
        <v>3421</v>
      </c>
      <c r="AD97" s="3"/>
      <c r="AE97" s="3"/>
      <c r="AF97" s="3" t="s">
        <v>884</v>
      </c>
      <c r="AG97" s="1957" t="s">
        <v>1828</v>
      </c>
      <c r="AH97" s="1957"/>
      <c r="AI97" s="1957"/>
      <c r="AJ97" s="1957"/>
      <c r="AK97" s="3"/>
      <c r="AL97" s="3"/>
      <c r="AM97" s="3"/>
      <c r="AN97" s="3"/>
      <c r="AO97" s="3"/>
      <c r="AP97" s="3"/>
      <c r="AQ97" s="4"/>
      <c r="AR97" s="3"/>
      <c r="AS97" s="3"/>
      <c r="AT97" s="3"/>
      <c r="AU97" s="3"/>
      <c r="AV97" s="3"/>
      <c r="AW97" s="3"/>
      <c r="AX97" s="3"/>
      <c r="AY97" s="4"/>
      <c r="AZ97" s="4"/>
      <c r="BA97" s="3"/>
      <c r="BB97" s="3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</row>
    <row r="98" ht="12.75" customHeight="1">
      <c r="A98" s="1954">
        <v>6.0</v>
      </c>
      <c r="B98" s="1992" t="s">
        <v>3416</v>
      </c>
      <c r="C98" s="1959" t="s">
        <v>3417</v>
      </c>
      <c r="D98" s="1954" t="s">
        <v>3418</v>
      </c>
      <c r="E98" s="1954" t="s">
        <v>3425</v>
      </c>
      <c r="F98" s="1954" t="s">
        <v>3033</v>
      </c>
      <c r="G98" s="2029"/>
      <c r="H98" s="1954" t="s">
        <v>3262</v>
      </c>
      <c r="I98" s="1954"/>
      <c r="J98" s="1954"/>
      <c r="K98" s="1954" t="s">
        <v>3426</v>
      </c>
      <c r="L98" s="1954" t="s">
        <v>3427</v>
      </c>
      <c r="M98" s="2012"/>
      <c r="N98" s="2012" t="s">
        <v>3428</v>
      </c>
      <c r="O98" s="2053">
        <v>7500.0</v>
      </c>
      <c r="P98" s="1953">
        <v>7522.718</v>
      </c>
      <c r="Q98" s="1953">
        <v>7522.718</v>
      </c>
      <c r="R98" s="2028"/>
      <c r="S98" s="2028"/>
      <c r="T98" s="1954" t="s">
        <v>3382</v>
      </c>
      <c r="U98" s="1959"/>
      <c r="V98" s="1959"/>
      <c r="W98" s="2024">
        <v>45164.0</v>
      </c>
      <c r="X98" s="1998"/>
      <c r="Y98" s="2020"/>
      <c r="Z98" s="2020"/>
      <c r="AA98" s="2020"/>
      <c r="AB98" s="4" t="s">
        <v>3193</v>
      </c>
      <c r="AC98" s="2025" t="s">
        <v>3429</v>
      </c>
      <c r="AD98" s="1998"/>
      <c r="AE98" s="1998"/>
      <c r="AF98" s="1998"/>
      <c r="AG98" s="2021"/>
      <c r="AH98" s="2021"/>
      <c r="AI98" s="2021"/>
      <c r="AJ98" s="2021"/>
      <c r="AK98" s="1998"/>
      <c r="AL98" s="1998"/>
      <c r="AM98" s="1998"/>
      <c r="AN98" s="1998"/>
      <c r="AO98" s="1998"/>
      <c r="AP98" s="1998"/>
      <c r="AQ98" s="1998"/>
      <c r="AR98" s="1998"/>
      <c r="AS98" s="1998"/>
      <c r="AT98" s="1998"/>
      <c r="AU98" s="1998"/>
      <c r="AV98" s="1998"/>
      <c r="AW98" s="1998"/>
      <c r="AX98" s="1998"/>
      <c r="AY98" s="1998"/>
      <c r="AZ98" s="1998"/>
      <c r="BA98" s="1998"/>
      <c r="BB98" s="1998"/>
      <c r="BC98" s="1998"/>
      <c r="BD98" s="1998"/>
      <c r="BE98" s="1998"/>
      <c r="BF98" s="1998"/>
      <c r="BG98" s="1998"/>
      <c r="BH98" s="1998"/>
      <c r="BI98" s="1998"/>
      <c r="BJ98" s="1998"/>
      <c r="BK98" s="1998"/>
      <c r="BL98" s="1998"/>
      <c r="BM98" s="1998"/>
      <c r="BN98" s="1998"/>
      <c r="BO98" s="1998"/>
      <c r="BP98" s="1998"/>
      <c r="BQ98" s="1998"/>
    </row>
    <row r="99" ht="12.75" customHeight="1">
      <c r="A99" s="3" t="s">
        <v>114</v>
      </c>
      <c r="B99" s="1992" t="s">
        <v>3416</v>
      </c>
      <c r="C99" s="1959" t="s">
        <v>3417</v>
      </c>
      <c r="D99" s="1954" t="s">
        <v>3418</v>
      </c>
      <c r="E99" s="1992" t="s">
        <v>3419</v>
      </c>
      <c r="F99" s="2029" t="s">
        <v>3038</v>
      </c>
      <c r="G99" s="1954"/>
      <c r="H99" s="1954" t="s">
        <v>2885</v>
      </c>
      <c r="I99" s="1954"/>
      <c r="J99" s="1954"/>
      <c r="K99" s="2055" t="s">
        <v>3419</v>
      </c>
      <c r="L99" s="1954" t="s">
        <v>3274</v>
      </c>
      <c r="M99" s="1975"/>
      <c r="N99" s="1975" t="s">
        <v>3430</v>
      </c>
      <c r="O99" s="2053">
        <v>5000.0</v>
      </c>
      <c r="P99" s="1953">
        <v>5315.788</v>
      </c>
      <c r="Q99" s="1953">
        <v>5315.788</v>
      </c>
      <c r="R99" s="1954"/>
      <c r="S99" s="1954"/>
      <c r="T99" s="1954" t="s">
        <v>3382</v>
      </c>
      <c r="U99" s="1959"/>
      <c r="V99" s="1959"/>
      <c r="W99" s="1995">
        <v>45166.0</v>
      </c>
      <c r="X99" s="1959"/>
      <c r="Y99" s="1985"/>
      <c r="Z99" s="1985"/>
      <c r="AA99" s="1985"/>
      <c r="AB99" s="4" t="s">
        <v>3193</v>
      </c>
      <c r="AC99" s="4" t="s">
        <v>3421</v>
      </c>
      <c r="AD99" s="3"/>
      <c r="AE99" s="1954"/>
      <c r="AF99" s="3" t="s">
        <v>884</v>
      </c>
      <c r="AG99" s="1957" t="s">
        <v>1828</v>
      </c>
      <c r="AH99" s="1954"/>
      <c r="AI99" s="1954"/>
      <c r="AJ99" s="1986"/>
      <c r="AK99" s="1954"/>
      <c r="AL99" s="1954"/>
      <c r="AM99" s="1954"/>
      <c r="AN99" s="1954"/>
      <c r="AO99" s="1954"/>
      <c r="AP99" s="1954"/>
      <c r="AQ99" s="1959"/>
      <c r="AR99" s="1954"/>
      <c r="AS99" s="1954"/>
      <c r="AT99" s="1954"/>
      <c r="AU99" s="1954"/>
      <c r="AV99" s="1954"/>
      <c r="AW99" s="1954"/>
      <c r="AX99" s="1954"/>
      <c r="AY99" s="1959"/>
      <c r="AZ99" s="1959"/>
      <c r="BA99" s="1954"/>
      <c r="BB99" s="1954"/>
      <c r="BC99" s="1959"/>
      <c r="BD99" s="1959"/>
      <c r="BE99" s="1959"/>
      <c r="BF99" s="1959"/>
      <c r="BG99" s="1959"/>
      <c r="BH99" s="1959"/>
      <c r="BI99" s="1959"/>
      <c r="BJ99" s="1959"/>
      <c r="BK99" s="1959"/>
      <c r="BL99" s="1959"/>
      <c r="BM99" s="1959"/>
      <c r="BN99" s="1959"/>
      <c r="BO99" s="1959"/>
      <c r="BP99" s="1959"/>
      <c r="BQ99" s="1959"/>
    </row>
    <row r="100" ht="12.75" customHeight="1">
      <c r="A100" s="1954">
        <v>4.0</v>
      </c>
      <c r="B100" s="1992" t="s">
        <v>3416</v>
      </c>
      <c r="C100" s="1959" t="s">
        <v>3417</v>
      </c>
      <c r="D100" s="1954" t="s">
        <v>3418</v>
      </c>
      <c r="E100" s="1959" t="s">
        <v>3252</v>
      </c>
      <c r="F100" s="4" t="s">
        <v>3298</v>
      </c>
      <c r="G100" s="1998"/>
      <c r="H100" s="1954" t="s">
        <v>3299</v>
      </c>
      <c r="I100" s="1954"/>
      <c r="J100" s="1954"/>
      <c r="K100" s="1954" t="s">
        <v>3431</v>
      </c>
      <c r="L100" s="1954" t="s">
        <v>2451</v>
      </c>
      <c r="M100" s="1994"/>
      <c r="N100" s="1994" t="s">
        <v>3432</v>
      </c>
      <c r="O100" s="2053">
        <v>7500.0</v>
      </c>
      <c r="P100" s="1953">
        <v>7559.816</v>
      </c>
      <c r="Q100" s="1953">
        <v>7559.816</v>
      </c>
      <c r="R100" s="3"/>
      <c r="S100" s="3"/>
      <c r="T100" s="1954" t="s">
        <v>3382</v>
      </c>
      <c r="U100" s="1959"/>
      <c r="V100" s="1959"/>
      <c r="W100" s="2024">
        <v>45170.0</v>
      </c>
      <c r="X100" s="1998"/>
      <c r="Y100" s="2020"/>
      <c r="Z100" s="2020"/>
      <c r="AA100" s="2020"/>
      <c r="AB100" s="4" t="s">
        <v>3193</v>
      </c>
      <c r="AC100" s="1998"/>
      <c r="AD100" s="1998"/>
      <c r="AE100" s="1998"/>
      <c r="AF100" s="1998"/>
      <c r="AG100" s="2021"/>
      <c r="AH100" s="2021"/>
      <c r="AI100" s="2021"/>
      <c r="AJ100" s="2021"/>
      <c r="AK100" s="1998"/>
      <c r="AL100" s="1998"/>
      <c r="AM100" s="1998"/>
      <c r="AN100" s="1998"/>
      <c r="AO100" s="1998"/>
      <c r="AP100" s="1998"/>
      <c r="AQ100" s="1998"/>
      <c r="AR100" s="1998"/>
      <c r="AS100" s="1998"/>
      <c r="AT100" s="1998"/>
      <c r="AU100" s="1998"/>
      <c r="AV100" s="1998"/>
      <c r="AW100" s="1998"/>
      <c r="AX100" s="1998"/>
      <c r="AY100" s="1998"/>
      <c r="AZ100" s="1998"/>
      <c r="BA100" s="1998"/>
      <c r="BB100" s="1998"/>
      <c r="BC100" s="1998"/>
      <c r="BD100" s="1998"/>
      <c r="BE100" s="1998"/>
      <c r="BF100" s="1998"/>
      <c r="BG100" s="1998"/>
      <c r="BH100" s="1998"/>
      <c r="BI100" s="1998"/>
      <c r="BJ100" s="1998"/>
      <c r="BK100" s="1998"/>
      <c r="BL100" s="1998"/>
      <c r="BM100" s="1998"/>
      <c r="BN100" s="1998"/>
      <c r="BO100" s="1998"/>
      <c r="BP100" s="1998"/>
      <c r="BQ100" s="1998"/>
    </row>
    <row r="101" ht="12.75" customHeight="1">
      <c r="A101" s="3">
        <v>7.0</v>
      </c>
      <c r="B101" s="1992" t="s">
        <v>3416</v>
      </c>
      <c r="C101" s="1959" t="s">
        <v>3417</v>
      </c>
      <c r="D101" s="1954" t="s">
        <v>3418</v>
      </c>
      <c r="E101" s="1992" t="s">
        <v>3433</v>
      </c>
      <c r="F101" s="4" t="s">
        <v>3434</v>
      </c>
      <c r="G101" s="1954"/>
      <c r="H101" s="1954" t="s">
        <v>3435</v>
      </c>
      <c r="I101" s="1954"/>
      <c r="J101" s="1954"/>
      <c r="K101" s="1954" t="s">
        <v>3431</v>
      </c>
      <c r="L101" s="1954" t="s">
        <v>3436</v>
      </c>
      <c r="M101" s="2012"/>
      <c r="N101" s="2012" t="s">
        <v>3437</v>
      </c>
      <c r="O101" s="2053">
        <v>7500.0</v>
      </c>
      <c r="P101" s="1953">
        <v>7608.291</v>
      </c>
      <c r="Q101" s="1953">
        <v>7608.291</v>
      </c>
      <c r="R101" s="2028"/>
      <c r="S101" s="2028"/>
      <c r="T101" s="1954" t="s">
        <v>3382</v>
      </c>
      <c r="U101" s="1959"/>
      <c r="V101" s="1959"/>
      <c r="W101" s="1987">
        <v>45170.0</v>
      </c>
      <c r="X101" s="4"/>
      <c r="Y101" s="1956"/>
      <c r="Z101" s="1956"/>
      <c r="AA101" s="1956"/>
      <c r="AB101" s="4" t="s">
        <v>3193</v>
      </c>
      <c r="AC101" s="4" t="s">
        <v>3438</v>
      </c>
      <c r="AD101" s="3"/>
      <c r="AE101" s="3"/>
      <c r="AF101" s="3"/>
      <c r="AG101" s="1957"/>
      <c r="AH101" s="1957"/>
      <c r="AI101" s="1957"/>
      <c r="AJ101" s="1957"/>
      <c r="AK101" s="3"/>
      <c r="AL101" s="3"/>
      <c r="AM101" s="3"/>
      <c r="AN101" s="3"/>
      <c r="AO101" s="3"/>
      <c r="AP101" s="3"/>
      <c r="AQ101" s="4"/>
      <c r="AR101" s="3"/>
      <c r="AS101" s="3"/>
      <c r="AT101" s="3"/>
      <c r="AU101" s="3"/>
      <c r="AV101" s="3"/>
      <c r="AW101" s="3"/>
      <c r="AX101" s="3"/>
      <c r="AY101" s="4"/>
      <c r="AZ101" s="4"/>
      <c r="BA101" s="3"/>
      <c r="BB101" s="3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</row>
    <row r="102" ht="12.75" customHeight="1">
      <c r="A102" s="2030"/>
      <c r="B102" s="2031"/>
      <c r="C102" s="2032"/>
      <c r="D102" s="2033"/>
      <c r="E102" s="1966"/>
      <c r="F102" s="2034"/>
      <c r="G102" s="2030"/>
      <c r="H102" s="2030"/>
      <c r="I102" s="2035" t="str">
        <f>((#REF!*#REF!)+(#REF!*#REF!)+(#REF!*#REF!)+(#REF!*#REF!)+(#REF!*#REF!)+(#REF!*#REF!)+(#REF!*#REF!)+(#REF!*#REF!)+(#REF!*#REF!)+(#REF!*#REF!)+(#REF!*#REF!)+(#REF!*#REF!))/$O102</f>
        <v>#REF!</v>
      </c>
      <c r="J102" s="2033"/>
      <c r="K102" s="2033"/>
      <c r="L102" s="2033"/>
      <c r="M102" s="2036"/>
      <c r="N102" s="2011"/>
      <c r="O102" s="2037">
        <f>SUM(O94:O98)</f>
        <v>35000</v>
      </c>
      <c r="P102" s="2041">
        <f t="shared" ref="P102:Q102" si="11">SUM(P94:P101)</f>
        <v>54894.088</v>
      </c>
      <c r="Q102" s="2041">
        <f t="shared" si="11"/>
        <v>54894.088</v>
      </c>
      <c r="R102" s="2034"/>
      <c r="S102" s="2034"/>
      <c r="T102" s="2034"/>
      <c r="U102" s="2030"/>
      <c r="V102" s="2030"/>
      <c r="W102" s="2030"/>
      <c r="X102" s="2040">
        <f>Y102-Q102</f>
        <v>105.912</v>
      </c>
      <c r="Y102" s="2042">
        <v>55000.0</v>
      </c>
      <c r="Z102" s="2042"/>
      <c r="AA102" s="2043">
        <f>Y102-Q102</f>
        <v>105.912</v>
      </c>
      <c r="AB102" s="2033"/>
      <c r="AC102" s="2033"/>
      <c r="AD102" s="2030"/>
      <c r="AE102" s="2030"/>
      <c r="AF102" s="2030"/>
      <c r="AG102" s="2030"/>
      <c r="AH102" s="2030"/>
      <c r="AI102" s="2030"/>
      <c r="AJ102" s="2030"/>
      <c r="AK102" s="2030"/>
      <c r="AL102" s="2030"/>
      <c r="AM102" s="2030"/>
      <c r="AN102" s="2030"/>
      <c r="AO102" s="2030"/>
      <c r="AP102" s="2033"/>
      <c r="AQ102" s="2033"/>
      <c r="AR102" s="2034"/>
      <c r="AS102" s="2033"/>
      <c r="AT102" s="2033"/>
      <c r="AU102" s="2030"/>
      <c r="AV102" s="2033"/>
      <c r="AW102" s="2033"/>
      <c r="AX102" s="2034"/>
      <c r="AY102" s="2033"/>
      <c r="AZ102" s="2033"/>
      <c r="BA102" s="2030"/>
      <c r="BB102" s="2030"/>
      <c r="BC102" s="2033"/>
      <c r="BD102" s="2033"/>
      <c r="BE102" s="2034"/>
      <c r="BF102" s="2033"/>
      <c r="BG102" s="2033"/>
      <c r="BH102" s="2030"/>
      <c r="BI102" s="2033"/>
      <c r="BJ102" s="2033"/>
      <c r="BK102" s="2034"/>
      <c r="BL102" s="2033"/>
      <c r="BM102" s="2033"/>
      <c r="BN102" s="2030"/>
      <c r="BO102" s="2033"/>
      <c r="BP102" s="2033"/>
      <c r="BQ102" s="2034"/>
    </row>
    <row r="103" ht="15.75" hidden="1" customHeight="1">
      <c r="A103" s="3">
        <v>1.0</v>
      </c>
      <c r="B103" s="4" t="s">
        <v>3439</v>
      </c>
      <c r="C103" s="4" t="s">
        <v>3440</v>
      </c>
      <c r="D103" s="3" t="s">
        <v>3441</v>
      </c>
      <c r="E103" s="1954" t="s">
        <v>183</v>
      </c>
      <c r="F103" s="4"/>
      <c r="G103" s="3"/>
      <c r="H103" s="3"/>
      <c r="I103" s="4"/>
      <c r="J103" s="4"/>
      <c r="K103" s="1954" t="s">
        <v>2730</v>
      </c>
      <c r="L103" s="1954" t="s">
        <v>2730</v>
      </c>
      <c r="M103" s="1959"/>
      <c r="N103" s="1959" t="s">
        <v>3411</v>
      </c>
      <c r="O103" s="4"/>
      <c r="P103" s="1953">
        <v>8000.17</v>
      </c>
      <c r="Q103" s="1953">
        <v>8000.17</v>
      </c>
      <c r="R103" s="2013">
        <v>8000.0</v>
      </c>
      <c r="S103" s="2013">
        <v>8000.0</v>
      </c>
      <c r="T103" s="1954" t="s">
        <v>3382</v>
      </c>
      <c r="U103" s="3"/>
      <c r="V103" s="3" t="s">
        <v>3442</v>
      </c>
      <c r="W103" s="3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ht="15.75" hidden="1" customHeight="1">
      <c r="A104" s="1965"/>
      <c r="B104" s="1965"/>
      <c r="C104" s="1965"/>
      <c r="D104" s="1965"/>
      <c r="E104" s="1965"/>
      <c r="F104" s="1965"/>
      <c r="G104" s="1962"/>
      <c r="H104" s="1962"/>
      <c r="I104" s="1965"/>
      <c r="J104" s="1965"/>
      <c r="K104" s="1965"/>
      <c r="L104" s="1965"/>
      <c r="M104" s="1965"/>
      <c r="N104" s="1965"/>
      <c r="O104" s="1965"/>
      <c r="P104" s="2056">
        <f>P103</f>
        <v>8000.17</v>
      </c>
      <c r="Q104" s="2056"/>
      <c r="R104" s="1965"/>
      <c r="S104" s="1965"/>
      <c r="T104" s="1965"/>
      <c r="U104" s="1965"/>
      <c r="V104" s="1965"/>
      <c r="W104" s="1962"/>
      <c r="X104" s="2057">
        <f>Y104-Q103</f>
        <v>-0.17</v>
      </c>
      <c r="Y104" s="2058">
        <v>8000.0</v>
      </c>
      <c r="Z104" s="1965"/>
      <c r="AA104" s="1965"/>
      <c r="AB104" s="1965"/>
      <c r="AC104" s="1965"/>
      <c r="AD104" s="1965"/>
      <c r="AE104" s="1965"/>
      <c r="AF104" s="1965"/>
      <c r="AG104" s="1965"/>
      <c r="AH104" s="1965"/>
      <c r="AI104" s="1965"/>
      <c r="AJ104" s="1965"/>
      <c r="AK104" s="1965"/>
      <c r="AL104" s="1965"/>
      <c r="AM104" s="1965"/>
      <c r="AN104" s="1965"/>
      <c r="AO104" s="1965"/>
      <c r="AP104" s="1965"/>
      <c r="AQ104" s="1965"/>
      <c r="AR104" s="1965"/>
      <c r="AS104" s="1965"/>
      <c r="AT104" s="1965"/>
      <c r="AU104" s="1965"/>
      <c r="AV104" s="1965"/>
      <c r="AW104" s="1965"/>
      <c r="AX104" s="1965"/>
      <c r="AY104" s="1965"/>
      <c r="AZ104" s="1965"/>
      <c r="BA104" s="1965"/>
      <c r="BB104" s="1965"/>
      <c r="BC104" s="1965"/>
      <c r="BD104" s="1965"/>
      <c r="BE104" s="1965"/>
      <c r="BF104" s="1965"/>
      <c r="BG104" s="1965"/>
      <c r="BH104" s="1965"/>
      <c r="BI104" s="1965"/>
      <c r="BJ104" s="1965"/>
      <c r="BK104" s="1965"/>
      <c r="BL104" s="1965"/>
      <c r="BM104" s="1965"/>
      <c r="BN104" s="1965"/>
      <c r="BO104" s="1965"/>
      <c r="BP104" s="1965"/>
      <c r="BQ104" s="1965"/>
    </row>
    <row r="105" ht="15.75" customHeight="1">
      <c r="A105" s="3">
        <v>1.0</v>
      </c>
      <c r="B105" s="1992" t="s">
        <v>3443</v>
      </c>
      <c r="C105" s="1999" t="s">
        <v>3444</v>
      </c>
      <c r="D105" s="1954" t="s">
        <v>3186</v>
      </c>
      <c r="E105" s="2059" t="s">
        <v>3419</v>
      </c>
      <c r="F105" s="4" t="s">
        <v>3038</v>
      </c>
      <c r="G105" s="2022"/>
      <c r="H105" s="2060" t="s">
        <v>2885</v>
      </c>
      <c r="I105" s="2061"/>
      <c r="J105" s="2061"/>
      <c r="K105" s="2062" t="s">
        <v>1009</v>
      </c>
      <c r="L105" s="2062" t="s">
        <v>3445</v>
      </c>
      <c r="M105" s="1999"/>
      <c r="N105" s="2063" t="s">
        <v>3446</v>
      </c>
      <c r="O105" s="2064">
        <v>7500.0</v>
      </c>
      <c r="P105" s="1953">
        <v>7402.703</v>
      </c>
      <c r="Q105" s="2065">
        <v>7040.828</v>
      </c>
      <c r="R105" s="2022"/>
      <c r="S105" s="2022"/>
      <c r="T105" s="1954" t="s">
        <v>3447</v>
      </c>
      <c r="U105" s="1998"/>
      <c r="V105" s="1998"/>
      <c r="W105" s="2066">
        <v>45557.0</v>
      </c>
      <c r="X105" s="1999"/>
      <c r="Y105" s="2005"/>
      <c r="Z105" s="2005"/>
      <c r="AA105" s="2005"/>
      <c r="AB105" s="4" t="s">
        <v>3193</v>
      </c>
      <c r="AC105" s="1999" t="s">
        <v>3448</v>
      </c>
      <c r="AD105" s="1998"/>
      <c r="AE105" s="1998"/>
      <c r="AF105" s="1998" t="s">
        <v>884</v>
      </c>
      <c r="AG105" s="2021" t="s">
        <v>1828</v>
      </c>
      <c r="AH105" s="2021"/>
      <c r="AI105" s="2021"/>
      <c r="AJ105" s="2021"/>
      <c r="AK105" s="1998"/>
      <c r="AL105" s="1998"/>
      <c r="AM105" s="1998"/>
      <c r="AN105" s="1998"/>
      <c r="AO105" s="1998"/>
      <c r="AP105" s="1998"/>
      <c r="AQ105" s="1999"/>
      <c r="AR105" s="1998"/>
      <c r="AS105" s="1998"/>
      <c r="AT105" s="1998"/>
      <c r="AU105" s="1998"/>
      <c r="AV105" s="1998"/>
      <c r="AW105" s="1998"/>
      <c r="AX105" s="1998"/>
      <c r="AY105" s="1999"/>
      <c r="AZ105" s="1999"/>
      <c r="BA105" s="1998"/>
      <c r="BB105" s="1998"/>
      <c r="BC105" s="1999"/>
      <c r="BD105" s="1999"/>
      <c r="BE105" s="1999"/>
      <c r="BF105" s="1999"/>
      <c r="BG105" s="1999"/>
      <c r="BH105" s="1999"/>
      <c r="BI105" s="1999"/>
      <c r="BJ105" s="1999"/>
      <c r="BK105" s="1999"/>
      <c r="BL105" s="1999"/>
      <c r="BM105" s="1999"/>
      <c r="BN105" s="1999"/>
      <c r="BO105" s="1999"/>
      <c r="BP105" s="1999"/>
      <c r="BQ105" s="1999"/>
    </row>
    <row r="106" ht="12.75" customHeight="1">
      <c r="A106" s="2067">
        <v>2.0</v>
      </c>
      <c r="B106" s="1992" t="s">
        <v>3443</v>
      </c>
      <c r="C106" s="1999" t="s">
        <v>3444</v>
      </c>
      <c r="D106" s="1954" t="s">
        <v>3186</v>
      </c>
      <c r="E106" s="2059" t="s">
        <v>3419</v>
      </c>
      <c r="F106" s="4" t="s">
        <v>3038</v>
      </c>
      <c r="G106" s="2068"/>
      <c r="H106" s="2060" t="s">
        <v>2885</v>
      </c>
      <c r="I106" s="2069"/>
      <c r="J106" s="2069"/>
      <c r="K106" s="2062" t="s">
        <v>1009</v>
      </c>
      <c r="L106" s="2062" t="s">
        <v>3387</v>
      </c>
      <c r="M106" s="2070"/>
      <c r="N106" s="2063" t="s">
        <v>3449</v>
      </c>
      <c r="O106" s="2064">
        <v>7500.0</v>
      </c>
      <c r="P106" s="1953">
        <v>7524.388</v>
      </c>
      <c r="Q106" s="2071">
        <v>7524.388</v>
      </c>
      <c r="R106" s="2072"/>
      <c r="S106" s="2072"/>
      <c r="T106" s="1954" t="s">
        <v>3382</v>
      </c>
      <c r="U106" s="2073"/>
      <c r="V106" s="2073"/>
      <c r="W106" s="2074">
        <v>45558.0</v>
      </c>
      <c r="X106" s="2073"/>
      <c r="Y106" s="2075"/>
      <c r="Z106" s="2075"/>
      <c r="AA106" s="2075"/>
      <c r="AB106" s="4" t="s">
        <v>3193</v>
      </c>
      <c r="AC106" s="2073" t="s">
        <v>3450</v>
      </c>
      <c r="AD106" s="2072"/>
      <c r="AE106" s="2072"/>
      <c r="AF106" s="2072"/>
      <c r="AG106" s="2076"/>
      <c r="AH106" s="2076"/>
      <c r="AI106" s="2076"/>
      <c r="AJ106" s="2077"/>
      <c r="AK106" s="2072"/>
      <c r="AL106" s="2072"/>
      <c r="AM106" s="2072"/>
      <c r="AN106" s="2072"/>
      <c r="AO106" s="2072"/>
      <c r="AP106" s="2072"/>
      <c r="AQ106" s="2073"/>
      <c r="AR106" s="2072"/>
      <c r="AS106" s="2072"/>
      <c r="AT106" s="2072"/>
      <c r="AU106" s="2072"/>
      <c r="AV106" s="2072"/>
      <c r="AW106" s="2072"/>
      <c r="AX106" s="2072"/>
      <c r="AY106" s="2073"/>
      <c r="AZ106" s="2073"/>
      <c r="BA106" s="2072"/>
      <c r="BB106" s="2072"/>
      <c r="BC106" s="2073"/>
      <c r="BD106" s="2073"/>
      <c r="BE106" s="2073"/>
      <c r="BF106" s="2073"/>
      <c r="BG106" s="2073"/>
      <c r="BH106" s="2073"/>
      <c r="BI106" s="2073"/>
      <c r="BJ106" s="2073"/>
      <c r="BK106" s="2073"/>
      <c r="BL106" s="2073"/>
      <c r="BM106" s="2073"/>
      <c r="BN106" s="2073"/>
      <c r="BO106" s="2073"/>
      <c r="BP106" s="2073"/>
      <c r="BQ106" s="2073"/>
    </row>
    <row r="107" ht="15.75" customHeight="1">
      <c r="A107" s="2067">
        <v>3.0</v>
      </c>
      <c r="B107" s="1992" t="s">
        <v>3443</v>
      </c>
      <c r="C107" s="1999" t="s">
        <v>3444</v>
      </c>
      <c r="D107" s="1954" t="s">
        <v>3186</v>
      </c>
      <c r="E107" s="2059" t="s">
        <v>3451</v>
      </c>
      <c r="F107" s="4" t="s">
        <v>3434</v>
      </c>
      <c r="G107" s="2068"/>
      <c r="H107" s="2060" t="s">
        <v>3452</v>
      </c>
      <c r="I107" s="2069"/>
      <c r="J107" s="2069"/>
      <c r="K107" s="1975" t="s">
        <v>3431</v>
      </c>
      <c r="L107" s="2078" t="s">
        <v>3453</v>
      </c>
      <c r="M107" s="2079"/>
      <c r="N107" s="2063" t="s">
        <v>3454</v>
      </c>
      <c r="O107" s="2064">
        <v>7500.0</v>
      </c>
      <c r="P107" s="1953">
        <v>7510.26</v>
      </c>
      <c r="Q107" s="2071">
        <v>7510.26</v>
      </c>
      <c r="R107" s="2072"/>
      <c r="S107" s="2072"/>
      <c r="T107" s="1954" t="s">
        <v>3382</v>
      </c>
      <c r="U107" s="2073"/>
      <c r="V107" s="2073"/>
      <c r="W107" s="2074">
        <v>45557.0</v>
      </c>
      <c r="X107" s="2073"/>
      <c r="Y107" s="2075"/>
      <c r="Z107" s="2075"/>
      <c r="AA107" s="2075"/>
      <c r="AB107" s="4" t="s">
        <v>3193</v>
      </c>
      <c r="AC107" s="2073" t="s">
        <v>3455</v>
      </c>
      <c r="AD107" s="2072"/>
      <c r="AE107" s="2072"/>
      <c r="AF107" s="2072" t="s">
        <v>884</v>
      </c>
      <c r="AG107" s="2076" t="s">
        <v>1828</v>
      </c>
      <c r="AH107" s="2076"/>
      <c r="AI107" s="2076"/>
      <c r="AJ107" s="2076"/>
      <c r="AK107" s="2072"/>
      <c r="AL107" s="2072"/>
      <c r="AM107" s="2072"/>
      <c r="AN107" s="2072"/>
      <c r="AO107" s="2072"/>
      <c r="AP107" s="2072"/>
      <c r="AQ107" s="2073"/>
      <c r="AR107" s="2072"/>
      <c r="AS107" s="2072"/>
      <c r="AT107" s="2072"/>
      <c r="AU107" s="2072"/>
      <c r="AV107" s="2072"/>
      <c r="AW107" s="2072"/>
      <c r="AX107" s="2072"/>
      <c r="AY107" s="2073"/>
      <c r="AZ107" s="2073"/>
      <c r="BA107" s="2072"/>
      <c r="BB107" s="2072"/>
      <c r="BC107" s="2073"/>
      <c r="BD107" s="2073"/>
      <c r="BE107" s="2073"/>
      <c r="BF107" s="2073"/>
      <c r="BG107" s="2073"/>
      <c r="BH107" s="2073"/>
      <c r="BI107" s="2073"/>
      <c r="BJ107" s="2073"/>
      <c r="BK107" s="2073"/>
      <c r="BL107" s="2073"/>
      <c r="BM107" s="2073"/>
      <c r="BN107" s="2073"/>
      <c r="BO107" s="2073"/>
      <c r="BP107" s="2073"/>
      <c r="BQ107" s="2073"/>
    </row>
    <row r="108" ht="15.75" customHeight="1">
      <c r="A108" s="2067">
        <v>4.0</v>
      </c>
      <c r="B108" s="1992" t="s">
        <v>3443</v>
      </c>
      <c r="C108" s="1999" t="s">
        <v>3444</v>
      </c>
      <c r="D108" s="1954" t="s">
        <v>3186</v>
      </c>
      <c r="E108" s="2059" t="s">
        <v>3248</v>
      </c>
      <c r="F108" s="4" t="s">
        <v>3434</v>
      </c>
      <c r="G108" s="2068"/>
      <c r="H108" s="2060" t="s">
        <v>3452</v>
      </c>
      <c r="I108" s="2069"/>
      <c r="J108" s="2069"/>
      <c r="K108" s="4" t="s">
        <v>3248</v>
      </c>
      <c r="L108" s="2062" t="s">
        <v>3456</v>
      </c>
      <c r="M108" s="2073"/>
      <c r="N108" s="2063" t="s">
        <v>3457</v>
      </c>
      <c r="O108" s="2064">
        <v>7500.0</v>
      </c>
      <c r="P108" s="1953">
        <v>7500.072</v>
      </c>
      <c r="Q108" s="2080">
        <v>7217.307</v>
      </c>
      <c r="R108" s="2072"/>
      <c r="S108" s="2072"/>
      <c r="T108" s="1954" t="s">
        <v>3458</v>
      </c>
      <c r="U108" s="2072"/>
      <c r="V108" s="2072" t="s">
        <v>2798</v>
      </c>
      <c r="W108" s="2074">
        <v>45567.0</v>
      </c>
      <c r="X108" s="2073"/>
      <c r="Y108" s="2075"/>
      <c r="Z108" s="2075"/>
      <c r="AA108" s="2075"/>
      <c r="AB108" s="4" t="s">
        <v>3193</v>
      </c>
      <c r="AC108" s="2073" t="s">
        <v>3459</v>
      </c>
      <c r="AD108" s="2072"/>
      <c r="AE108" s="2072"/>
      <c r="AF108" s="2072" t="s">
        <v>884</v>
      </c>
      <c r="AG108" s="2076" t="s">
        <v>1828</v>
      </c>
      <c r="AH108" s="2076"/>
      <c r="AI108" s="2076"/>
      <c r="AJ108" s="2076"/>
      <c r="AK108" s="2072"/>
      <c r="AL108" s="2072"/>
      <c r="AM108" s="2072"/>
      <c r="AN108" s="2072"/>
      <c r="AO108" s="2072"/>
      <c r="AP108" s="2072"/>
      <c r="AQ108" s="2073"/>
      <c r="AR108" s="2072"/>
      <c r="AS108" s="2072"/>
      <c r="AT108" s="2072"/>
      <c r="AU108" s="2072"/>
      <c r="AV108" s="2072"/>
      <c r="AW108" s="2072"/>
      <c r="AX108" s="2072"/>
      <c r="AY108" s="2073"/>
      <c r="AZ108" s="2073"/>
      <c r="BA108" s="2072"/>
      <c r="BB108" s="2072"/>
      <c r="BC108" s="2073"/>
      <c r="BD108" s="2073"/>
      <c r="BE108" s="2073"/>
      <c r="BF108" s="2073"/>
      <c r="BG108" s="2073"/>
      <c r="BH108" s="2073"/>
      <c r="BI108" s="2073"/>
      <c r="BJ108" s="2073"/>
      <c r="BK108" s="2073"/>
      <c r="BL108" s="2073"/>
      <c r="BM108" s="2073"/>
      <c r="BN108" s="2073"/>
      <c r="BO108" s="2073"/>
      <c r="BP108" s="2073"/>
      <c r="BQ108" s="2073"/>
    </row>
    <row r="109" ht="15.75" customHeight="1">
      <c r="A109" s="2067">
        <v>5.0</v>
      </c>
      <c r="B109" s="1992" t="s">
        <v>3443</v>
      </c>
      <c r="C109" s="1999" t="s">
        <v>3444</v>
      </c>
      <c r="D109" s="1954" t="s">
        <v>3186</v>
      </c>
      <c r="E109" s="2059" t="s">
        <v>3460</v>
      </c>
      <c r="F109" s="4" t="s">
        <v>3257</v>
      </c>
      <c r="G109" s="2069"/>
      <c r="H109" s="2060" t="s">
        <v>3461</v>
      </c>
      <c r="I109" s="2069"/>
      <c r="J109" s="2069"/>
      <c r="K109" s="2060" t="s">
        <v>3460</v>
      </c>
      <c r="L109" s="2062" t="s">
        <v>3462</v>
      </c>
      <c r="M109" s="2070"/>
      <c r="N109" s="2063" t="s">
        <v>3463</v>
      </c>
      <c r="O109" s="2064">
        <v>7500.0</v>
      </c>
      <c r="P109" s="1953">
        <v>7561.054</v>
      </c>
      <c r="Q109" s="2071">
        <v>7561.054</v>
      </c>
      <c r="R109" s="2072"/>
      <c r="S109" s="2072"/>
      <c r="T109" s="1954" t="s">
        <v>3382</v>
      </c>
      <c r="U109" s="2073"/>
      <c r="V109" s="2073"/>
      <c r="W109" s="2074">
        <v>45563.0</v>
      </c>
      <c r="X109" s="2073"/>
      <c r="Y109" s="2075"/>
      <c r="Z109" s="2075"/>
      <c r="AA109" s="2075"/>
      <c r="AB109" s="4" t="s">
        <v>3193</v>
      </c>
      <c r="AC109" s="2073" t="s">
        <v>3464</v>
      </c>
      <c r="AD109" s="2073"/>
      <c r="AE109" s="2073"/>
      <c r="AF109" s="2073"/>
      <c r="AG109" s="2077"/>
      <c r="AH109" s="2077"/>
      <c r="AI109" s="2077"/>
      <c r="AJ109" s="2077"/>
      <c r="AK109" s="2073"/>
      <c r="AL109" s="2073"/>
      <c r="AM109" s="2073"/>
      <c r="AN109" s="2073"/>
      <c r="AO109" s="2073"/>
      <c r="AP109" s="2073"/>
      <c r="AQ109" s="2073"/>
      <c r="AR109" s="2073"/>
      <c r="AS109" s="2073"/>
      <c r="AT109" s="2073"/>
      <c r="AU109" s="2073"/>
      <c r="AV109" s="2073"/>
      <c r="AW109" s="2073"/>
      <c r="AX109" s="2073"/>
      <c r="AY109" s="2073"/>
      <c r="AZ109" s="2073"/>
      <c r="BA109" s="2073"/>
      <c r="BB109" s="2073"/>
      <c r="BC109" s="2073"/>
      <c r="BD109" s="2073"/>
      <c r="BE109" s="2073"/>
      <c r="BF109" s="2073"/>
      <c r="BG109" s="2073"/>
      <c r="BH109" s="2073"/>
      <c r="BI109" s="2073"/>
      <c r="BJ109" s="2073"/>
      <c r="BK109" s="2073"/>
      <c r="BL109" s="2073"/>
      <c r="BM109" s="2073"/>
      <c r="BN109" s="2073"/>
      <c r="BO109" s="2073"/>
      <c r="BP109" s="2073"/>
      <c r="BQ109" s="2073"/>
    </row>
    <row r="110" ht="15.75" customHeight="1">
      <c r="A110" s="2067">
        <v>6.0</v>
      </c>
      <c r="B110" s="1992" t="s">
        <v>3443</v>
      </c>
      <c r="C110" s="1999" t="s">
        <v>3444</v>
      </c>
      <c r="D110" s="1954" t="s">
        <v>3186</v>
      </c>
      <c r="E110" s="2059" t="s">
        <v>3460</v>
      </c>
      <c r="F110" s="4" t="s">
        <v>3257</v>
      </c>
      <c r="G110" s="2068"/>
      <c r="H110" s="2060" t="s">
        <v>3461</v>
      </c>
      <c r="I110" s="2069"/>
      <c r="J110" s="2069"/>
      <c r="K110" s="2060" t="s">
        <v>3460</v>
      </c>
      <c r="L110" s="2062" t="s">
        <v>3462</v>
      </c>
      <c r="M110" s="2079"/>
      <c r="N110" s="2063" t="s">
        <v>3465</v>
      </c>
      <c r="O110" s="2064">
        <v>7500.0</v>
      </c>
      <c r="P110" s="1953">
        <v>7546.833</v>
      </c>
      <c r="Q110" s="2071">
        <v>7546.833</v>
      </c>
      <c r="R110" s="2068"/>
      <c r="S110" s="2068"/>
      <c r="T110" s="1954" t="s">
        <v>3382</v>
      </c>
      <c r="U110" s="2073"/>
      <c r="V110" s="2073"/>
      <c r="W110" s="2074">
        <v>45573.0</v>
      </c>
      <c r="X110" s="2073"/>
      <c r="Y110" s="2075"/>
      <c r="Z110" s="2075"/>
      <c r="AA110" s="2075"/>
      <c r="AB110" s="4" t="s">
        <v>3193</v>
      </c>
      <c r="AC110" s="2073"/>
      <c r="AD110" s="2072"/>
      <c r="AE110" s="2072"/>
      <c r="AF110" s="2072"/>
      <c r="AG110" s="2076"/>
      <c r="AH110" s="2076"/>
      <c r="AI110" s="2076"/>
      <c r="AJ110" s="2076"/>
      <c r="AK110" s="2072"/>
      <c r="AL110" s="2072"/>
      <c r="AM110" s="2072"/>
      <c r="AN110" s="2072"/>
      <c r="AO110" s="2072"/>
      <c r="AP110" s="2072"/>
      <c r="AQ110" s="2073"/>
      <c r="AR110" s="2072"/>
      <c r="AS110" s="2072"/>
      <c r="AT110" s="2072"/>
      <c r="AU110" s="2072"/>
      <c r="AV110" s="2072"/>
      <c r="AW110" s="2072"/>
      <c r="AX110" s="2072"/>
      <c r="AY110" s="2073"/>
      <c r="AZ110" s="2073"/>
      <c r="BA110" s="2072"/>
      <c r="BB110" s="2072"/>
      <c r="BC110" s="2073"/>
      <c r="BD110" s="2073"/>
      <c r="BE110" s="2073"/>
      <c r="BF110" s="2073"/>
      <c r="BG110" s="2073"/>
      <c r="BH110" s="2073"/>
      <c r="BI110" s="2073"/>
      <c r="BJ110" s="2073"/>
      <c r="BK110" s="2073"/>
      <c r="BL110" s="2073"/>
      <c r="BM110" s="2073"/>
      <c r="BN110" s="2073"/>
      <c r="BO110" s="2073"/>
      <c r="BP110" s="2073"/>
      <c r="BQ110" s="2073"/>
    </row>
    <row r="111" ht="15.75" customHeight="1">
      <c r="A111" s="2067">
        <v>7.0</v>
      </c>
      <c r="B111" s="1992" t="s">
        <v>3443</v>
      </c>
      <c r="C111" s="1999" t="s">
        <v>3444</v>
      </c>
      <c r="D111" s="1954" t="s">
        <v>3186</v>
      </c>
      <c r="E111" s="2059" t="s">
        <v>3466</v>
      </c>
      <c r="F111" s="4" t="s">
        <v>2611</v>
      </c>
      <c r="G111" s="2068"/>
      <c r="H111" s="2060" t="s">
        <v>3467</v>
      </c>
      <c r="I111" s="2069"/>
      <c r="J111" s="2069"/>
      <c r="K111" s="2060" t="s">
        <v>3468</v>
      </c>
      <c r="L111" s="2062" t="s">
        <v>3469</v>
      </c>
      <c r="M111" s="2079"/>
      <c r="N111" s="2081" t="s">
        <v>3470</v>
      </c>
      <c r="O111" s="2064">
        <v>7500.0</v>
      </c>
      <c r="P111" s="1953">
        <v>7428.944</v>
      </c>
      <c r="Q111" s="2071">
        <v>7428.944</v>
      </c>
      <c r="R111" s="2068"/>
      <c r="S111" s="2068"/>
      <c r="T111" s="1954" t="s">
        <v>3382</v>
      </c>
      <c r="U111" s="2073"/>
      <c r="V111" s="2073"/>
      <c r="W111" s="2074">
        <v>45560.0</v>
      </c>
      <c r="X111" s="2073"/>
      <c r="Y111" s="2075"/>
      <c r="Z111" s="2075"/>
      <c r="AA111" s="2075"/>
      <c r="AB111" s="4" t="s">
        <v>3193</v>
      </c>
      <c r="AC111" s="2073" t="s">
        <v>3471</v>
      </c>
      <c r="AD111" s="2073"/>
      <c r="AE111" s="2073"/>
      <c r="AF111" s="2073"/>
      <c r="AG111" s="2077"/>
      <c r="AH111" s="2077"/>
      <c r="AI111" s="2077"/>
      <c r="AJ111" s="2077"/>
      <c r="AK111" s="2073"/>
      <c r="AL111" s="2073"/>
      <c r="AM111" s="2073"/>
      <c r="AN111" s="2073"/>
      <c r="AO111" s="2073"/>
      <c r="AP111" s="2073"/>
      <c r="AQ111" s="2073"/>
      <c r="AR111" s="2073"/>
      <c r="AS111" s="2073"/>
      <c r="AT111" s="2073"/>
      <c r="AU111" s="2073"/>
      <c r="AV111" s="2073"/>
      <c r="AW111" s="2073"/>
      <c r="AX111" s="2073"/>
      <c r="AY111" s="2073"/>
      <c r="AZ111" s="2073"/>
      <c r="BA111" s="2073"/>
      <c r="BB111" s="2073"/>
      <c r="BC111" s="2073"/>
      <c r="BD111" s="2073"/>
      <c r="BE111" s="2073"/>
      <c r="BF111" s="2073"/>
      <c r="BG111" s="2073"/>
      <c r="BH111" s="2073"/>
      <c r="BI111" s="2073"/>
      <c r="BJ111" s="2073"/>
      <c r="BK111" s="2073"/>
      <c r="BL111" s="2073"/>
      <c r="BM111" s="2073"/>
      <c r="BN111" s="2073"/>
      <c r="BO111" s="2073"/>
      <c r="BP111" s="2073"/>
      <c r="BQ111" s="2073"/>
    </row>
    <row r="112" ht="15.75" customHeight="1">
      <c r="A112" s="2067">
        <v>8.0</v>
      </c>
      <c r="B112" s="1992" t="s">
        <v>3443</v>
      </c>
      <c r="C112" s="1999" t="s">
        <v>3444</v>
      </c>
      <c r="D112" s="1954" t="s">
        <v>3186</v>
      </c>
      <c r="E112" s="2059" t="s">
        <v>3472</v>
      </c>
      <c r="F112" s="4" t="s">
        <v>2611</v>
      </c>
      <c r="G112" s="2068"/>
      <c r="H112" s="2060" t="s">
        <v>3467</v>
      </c>
      <c r="I112" s="2069"/>
      <c r="J112" s="2069"/>
      <c r="K112" s="2062" t="s">
        <v>3473</v>
      </c>
      <c r="L112" s="2062" t="s">
        <v>3469</v>
      </c>
      <c r="M112" s="2073"/>
      <c r="N112" s="2063" t="s">
        <v>3474</v>
      </c>
      <c r="O112" s="2064"/>
      <c r="P112" s="1953">
        <v>4850.571</v>
      </c>
      <c r="Q112" s="2071">
        <v>3332.542</v>
      </c>
      <c r="R112" s="2072"/>
      <c r="S112" s="2072"/>
      <c r="T112" s="1954" t="s">
        <v>3382</v>
      </c>
      <c r="U112" s="2073"/>
      <c r="V112" s="2073">
        <f>4850.571-1518.029</f>
        <v>3332.542</v>
      </c>
      <c r="W112" s="2074">
        <v>45573.0</v>
      </c>
      <c r="X112" s="2073"/>
      <c r="Y112" s="2075"/>
      <c r="Z112" s="2075"/>
      <c r="AA112" s="2075"/>
      <c r="AB112" s="4" t="s">
        <v>3193</v>
      </c>
      <c r="AC112" s="2073"/>
      <c r="AD112" s="2072"/>
      <c r="AE112" s="2072"/>
      <c r="AF112" s="2072" t="s">
        <v>884</v>
      </c>
      <c r="AG112" s="2076" t="s">
        <v>1828</v>
      </c>
      <c r="AH112" s="2072"/>
      <c r="AI112" s="2072"/>
      <c r="AJ112" s="2077"/>
      <c r="AK112" s="2072"/>
      <c r="AL112" s="2072"/>
      <c r="AM112" s="2072"/>
      <c r="AN112" s="2072"/>
      <c r="AO112" s="2072"/>
      <c r="AP112" s="2072"/>
      <c r="AQ112" s="2073"/>
      <c r="AR112" s="2072"/>
      <c r="AS112" s="2072"/>
      <c r="AT112" s="2072"/>
      <c r="AU112" s="2072"/>
      <c r="AV112" s="2072"/>
      <c r="AW112" s="2072"/>
      <c r="AX112" s="2072"/>
      <c r="AY112" s="2073"/>
      <c r="AZ112" s="2073"/>
      <c r="BA112" s="2072"/>
      <c r="BB112" s="2072"/>
      <c r="BC112" s="2073"/>
      <c r="BD112" s="2073"/>
      <c r="BE112" s="2073"/>
      <c r="BF112" s="2073"/>
      <c r="BG112" s="2073"/>
      <c r="BH112" s="2073"/>
      <c r="BI112" s="2073"/>
      <c r="BJ112" s="2073"/>
      <c r="BK112" s="2073"/>
      <c r="BL112" s="2073"/>
      <c r="BM112" s="2073"/>
      <c r="BN112" s="2073"/>
      <c r="BO112" s="2073"/>
      <c r="BP112" s="2073"/>
      <c r="BQ112" s="2073"/>
    </row>
    <row r="113" ht="15.75" customHeight="1">
      <c r="A113" s="2082"/>
      <c r="B113" s="2083"/>
      <c r="C113" s="2083"/>
      <c r="D113" s="2084"/>
      <c r="E113" s="1965"/>
      <c r="F113" s="2083"/>
      <c r="G113" s="2083"/>
      <c r="H113" s="2083"/>
      <c r="I113" s="2085" t="str">
        <f>((#REF!*#REF!)+(#REF!*#REF!)+(#REF!*#REF!)+(#REF!*#REF!)+(#REF!*#REF!)+(#REF!*#REF!)+(#REF!*#REF!)+(#REF!*#REF!)+(#REF!*#REF!)+(#REF!*#REF!)+(#REF!*#REF!)+(#REF!*#REF!))/$O113</f>
        <v>#REF!</v>
      </c>
      <c r="J113" s="2083"/>
      <c r="K113" s="2083"/>
      <c r="L113" s="2083"/>
      <c r="M113" s="2083"/>
      <c r="N113" s="1965"/>
      <c r="O113" s="2086">
        <f t="shared" ref="O113:Q113" si="12">SUM(O105:O112)</f>
        <v>52500</v>
      </c>
      <c r="P113" s="2056">
        <f t="shared" si="12"/>
        <v>57324.825</v>
      </c>
      <c r="Q113" s="2087">
        <f t="shared" si="12"/>
        <v>55162.156</v>
      </c>
      <c r="R113" s="2083"/>
      <c r="S113" s="2083"/>
      <c r="T113" s="2083"/>
      <c r="U113" s="2083"/>
      <c r="V113" s="2083"/>
      <c r="W113" s="2088"/>
      <c r="X113" s="2089">
        <f>Y113-Q113</f>
        <v>-7.156</v>
      </c>
      <c r="Y113" s="2090">
        <v>55155.0</v>
      </c>
      <c r="Z113" s="2091"/>
      <c r="AA113" s="2087">
        <f>Y113-Q113</f>
        <v>-7.156</v>
      </c>
      <c r="AB113" s="2083"/>
      <c r="AC113" s="2083"/>
      <c r="AD113" s="2083"/>
      <c r="AE113" s="2083"/>
      <c r="AF113" s="2083"/>
      <c r="AG113" s="2083"/>
      <c r="AH113" s="2083"/>
      <c r="AI113" s="2083"/>
      <c r="AJ113" s="2083"/>
      <c r="AK113" s="2083"/>
      <c r="AL113" s="2083"/>
      <c r="AM113" s="2083"/>
      <c r="AN113" s="2083"/>
      <c r="AO113" s="2083"/>
      <c r="AP113" s="2083"/>
      <c r="AQ113" s="2083"/>
      <c r="AR113" s="2083"/>
      <c r="AS113" s="2083"/>
      <c r="AT113" s="2083"/>
      <c r="AU113" s="2083"/>
      <c r="AV113" s="2083"/>
      <c r="AW113" s="2083"/>
      <c r="AX113" s="2083"/>
      <c r="AY113" s="2083"/>
      <c r="AZ113" s="2083"/>
      <c r="BA113" s="2083"/>
      <c r="BB113" s="2083"/>
      <c r="BC113" s="2083"/>
      <c r="BD113" s="2083"/>
      <c r="BE113" s="2083"/>
      <c r="BF113" s="2083"/>
      <c r="BG113" s="2083"/>
      <c r="BH113" s="2083"/>
      <c r="BI113" s="2083"/>
      <c r="BJ113" s="2083"/>
      <c r="BK113" s="2083"/>
      <c r="BL113" s="2083"/>
      <c r="BM113" s="2083"/>
      <c r="BN113" s="2083"/>
      <c r="BO113" s="2083"/>
      <c r="BP113" s="2083"/>
      <c r="BQ113" s="2083"/>
    </row>
    <row r="114" ht="15.75" customHeight="1">
      <c r="A114" s="3">
        <v>1.0</v>
      </c>
      <c r="B114" s="1992" t="s">
        <v>3475</v>
      </c>
      <c r="C114" s="1999" t="s">
        <v>3476</v>
      </c>
      <c r="D114" s="1954" t="s">
        <v>3186</v>
      </c>
      <c r="E114" s="2059" t="s">
        <v>3040</v>
      </c>
      <c r="F114" s="2059" t="s">
        <v>3038</v>
      </c>
      <c r="G114" s="2022"/>
      <c r="H114" s="2060" t="s">
        <v>2885</v>
      </c>
      <c r="I114" s="2061"/>
      <c r="J114" s="2061"/>
      <c r="K114" s="2078" t="s">
        <v>3477</v>
      </c>
      <c r="L114" s="2062" t="s">
        <v>1812</v>
      </c>
      <c r="M114" s="1999"/>
      <c r="N114" s="2059" t="s">
        <v>3478</v>
      </c>
      <c r="O114" s="2064">
        <v>7500.0</v>
      </c>
      <c r="P114" s="1953">
        <v>7520.516</v>
      </c>
      <c r="Q114" s="2092">
        <v>7520.516</v>
      </c>
      <c r="R114" s="2022"/>
      <c r="S114" s="2022"/>
      <c r="T114" s="1954" t="s">
        <v>3382</v>
      </c>
      <c r="U114" s="1998"/>
      <c r="V114" s="1998"/>
      <c r="W114" s="2066">
        <v>45562.0</v>
      </c>
      <c r="X114" s="1999"/>
      <c r="Y114" s="2005"/>
      <c r="Z114" s="2005"/>
      <c r="AA114" s="2005"/>
      <c r="AB114" s="4" t="s">
        <v>3193</v>
      </c>
      <c r="AC114" s="1999" t="s">
        <v>3459</v>
      </c>
      <c r="AD114" s="1998"/>
      <c r="AE114" s="1998"/>
      <c r="AF114" s="1998" t="s">
        <v>884</v>
      </c>
      <c r="AG114" s="2021" t="s">
        <v>1828</v>
      </c>
      <c r="AH114" s="2021"/>
      <c r="AI114" s="2021"/>
      <c r="AJ114" s="2021"/>
      <c r="AK114" s="1998"/>
      <c r="AL114" s="1998"/>
      <c r="AM114" s="1998"/>
      <c r="AN114" s="1998"/>
      <c r="AO114" s="1998"/>
      <c r="AP114" s="1998"/>
      <c r="AQ114" s="1999"/>
      <c r="AR114" s="1998"/>
      <c r="AS114" s="1998"/>
      <c r="AT114" s="1998"/>
      <c r="AU114" s="1998"/>
      <c r="AV114" s="1998"/>
      <c r="AW114" s="1998"/>
      <c r="AX114" s="1998"/>
      <c r="AY114" s="1999"/>
      <c r="AZ114" s="1999"/>
      <c r="BA114" s="1998"/>
      <c r="BB114" s="1998"/>
      <c r="BC114" s="1999"/>
      <c r="BD114" s="1999"/>
      <c r="BE114" s="1999"/>
      <c r="BF114" s="1999"/>
      <c r="BG114" s="1999"/>
      <c r="BH114" s="1999"/>
      <c r="BI114" s="1999"/>
      <c r="BJ114" s="1999"/>
      <c r="BK114" s="1999"/>
      <c r="BL114" s="1999"/>
      <c r="BM114" s="1999"/>
      <c r="BN114" s="1999"/>
      <c r="BO114" s="1999"/>
      <c r="BP114" s="1999"/>
      <c r="BQ114" s="1999"/>
    </row>
    <row r="115" ht="12.75" customHeight="1">
      <c r="A115" s="2067">
        <v>2.0</v>
      </c>
      <c r="B115" s="1992" t="s">
        <v>3475</v>
      </c>
      <c r="C115" s="1999" t="s">
        <v>3476</v>
      </c>
      <c r="D115" s="1954" t="s">
        <v>3186</v>
      </c>
      <c r="E115" s="2059" t="s">
        <v>3479</v>
      </c>
      <c r="F115" s="2059" t="s">
        <v>3038</v>
      </c>
      <c r="G115" s="2068"/>
      <c r="H115" s="2060" t="s">
        <v>2885</v>
      </c>
      <c r="I115" s="2069"/>
      <c r="J115" s="2069"/>
      <c r="K115" s="2062" t="s">
        <v>3480</v>
      </c>
      <c r="L115" s="2062" t="s">
        <v>3481</v>
      </c>
      <c r="M115" s="2070"/>
      <c r="N115" s="2059" t="s">
        <v>3482</v>
      </c>
      <c r="O115" s="2064">
        <v>7500.0</v>
      </c>
      <c r="P115" s="1953">
        <v>7500.007</v>
      </c>
      <c r="Q115" s="2092">
        <v>7500.007</v>
      </c>
      <c r="R115" s="2072"/>
      <c r="S115" s="2072"/>
      <c r="T115" s="1954" t="s">
        <v>3382</v>
      </c>
      <c r="U115" s="2073"/>
      <c r="V115" s="2073"/>
      <c r="W115" s="2074">
        <v>45568.0</v>
      </c>
      <c r="X115" s="2073"/>
      <c r="Y115" s="2075"/>
      <c r="Z115" s="2075"/>
      <c r="AA115" s="2075"/>
      <c r="AB115" s="4" t="s">
        <v>3193</v>
      </c>
      <c r="AC115" s="1999" t="s">
        <v>3455</v>
      </c>
      <c r="AD115" s="2072"/>
      <c r="AE115" s="2072"/>
      <c r="AF115" s="2072"/>
      <c r="AG115" s="2076"/>
      <c r="AH115" s="2076"/>
      <c r="AI115" s="2076"/>
      <c r="AJ115" s="2077"/>
      <c r="AK115" s="2072"/>
      <c r="AL115" s="2072"/>
      <c r="AM115" s="2072"/>
      <c r="AN115" s="2072"/>
      <c r="AO115" s="2072"/>
      <c r="AP115" s="2072"/>
      <c r="AQ115" s="2073"/>
      <c r="AR115" s="2072"/>
      <c r="AS115" s="2072"/>
      <c r="AT115" s="2072"/>
      <c r="AU115" s="2072"/>
      <c r="AV115" s="2072"/>
      <c r="AW115" s="2072"/>
      <c r="AX115" s="2072"/>
      <c r="AY115" s="2073"/>
      <c r="AZ115" s="2073"/>
      <c r="BA115" s="2072"/>
      <c r="BB115" s="2072"/>
      <c r="BC115" s="2073"/>
      <c r="BD115" s="2073"/>
      <c r="BE115" s="2073"/>
      <c r="BF115" s="2073"/>
      <c r="BG115" s="2073"/>
      <c r="BH115" s="2073"/>
      <c r="BI115" s="2073"/>
      <c r="BJ115" s="2073"/>
      <c r="BK115" s="2073"/>
      <c r="BL115" s="2073"/>
      <c r="BM115" s="2073"/>
      <c r="BN115" s="2073"/>
      <c r="BO115" s="2073"/>
      <c r="BP115" s="2073"/>
      <c r="BQ115" s="2073"/>
    </row>
    <row r="116" ht="15.75" customHeight="1">
      <c r="A116" s="2067">
        <v>3.0</v>
      </c>
      <c r="B116" s="1992" t="s">
        <v>3475</v>
      </c>
      <c r="C116" s="1999" t="s">
        <v>3476</v>
      </c>
      <c r="D116" s="1954" t="s">
        <v>3186</v>
      </c>
      <c r="E116" s="2059" t="s">
        <v>3479</v>
      </c>
      <c r="F116" s="2059" t="s">
        <v>3038</v>
      </c>
      <c r="G116" s="2068"/>
      <c r="H116" s="2060" t="s">
        <v>2885</v>
      </c>
      <c r="I116" s="2069"/>
      <c r="J116" s="2069"/>
      <c r="K116" s="2062" t="s">
        <v>3480</v>
      </c>
      <c r="L116" s="2062" t="s">
        <v>3483</v>
      </c>
      <c r="M116" s="2079"/>
      <c r="N116" s="2059" t="s">
        <v>3484</v>
      </c>
      <c r="O116" s="2064">
        <v>7500.0</v>
      </c>
      <c r="P116" s="1953">
        <v>7524.815</v>
      </c>
      <c r="Q116" s="2092">
        <v>7524.815</v>
      </c>
      <c r="R116" s="2072"/>
      <c r="S116" s="2072"/>
      <c r="T116" s="1954" t="s">
        <v>3382</v>
      </c>
      <c r="U116" s="2073"/>
      <c r="V116" s="2073"/>
      <c r="W116" s="2074">
        <v>45568.0</v>
      </c>
      <c r="X116" s="2073"/>
      <c r="Y116" s="2075"/>
      <c r="Z116" s="2075"/>
      <c r="AA116" s="2075"/>
      <c r="AB116" s="4" t="s">
        <v>3193</v>
      </c>
      <c r="AC116" s="1999" t="s">
        <v>3455</v>
      </c>
      <c r="AD116" s="2072"/>
      <c r="AE116" s="2072"/>
      <c r="AF116" s="2072" t="s">
        <v>884</v>
      </c>
      <c r="AG116" s="2076" t="s">
        <v>1828</v>
      </c>
      <c r="AH116" s="2076"/>
      <c r="AI116" s="2076"/>
      <c r="AJ116" s="2076"/>
      <c r="AK116" s="2072"/>
      <c r="AL116" s="2072"/>
      <c r="AM116" s="2072"/>
      <c r="AN116" s="2072"/>
      <c r="AO116" s="2072"/>
      <c r="AP116" s="2072"/>
      <c r="AQ116" s="2073"/>
      <c r="AR116" s="2072"/>
      <c r="AS116" s="2072"/>
      <c r="AT116" s="2072"/>
      <c r="AU116" s="2072"/>
      <c r="AV116" s="2072"/>
      <c r="AW116" s="2072"/>
      <c r="AX116" s="2072"/>
      <c r="AY116" s="2073"/>
      <c r="AZ116" s="2073"/>
      <c r="BA116" s="2072"/>
      <c r="BB116" s="2072"/>
      <c r="BC116" s="2073"/>
      <c r="BD116" s="2073"/>
      <c r="BE116" s="2073"/>
      <c r="BF116" s="2073"/>
      <c r="BG116" s="2073"/>
      <c r="BH116" s="2073"/>
      <c r="BI116" s="2073"/>
      <c r="BJ116" s="2073"/>
      <c r="BK116" s="2073"/>
      <c r="BL116" s="2073"/>
      <c r="BM116" s="2073"/>
      <c r="BN116" s="2073"/>
      <c r="BO116" s="2073"/>
      <c r="BP116" s="2073"/>
      <c r="BQ116" s="2073"/>
    </row>
    <row r="117" ht="15.75" customHeight="1">
      <c r="A117" s="2067">
        <v>4.0</v>
      </c>
      <c r="B117" s="1992" t="s">
        <v>3475</v>
      </c>
      <c r="C117" s="1999" t="s">
        <v>3476</v>
      </c>
      <c r="D117" s="1954" t="s">
        <v>3186</v>
      </c>
      <c r="E117" s="2059" t="s">
        <v>3485</v>
      </c>
      <c r="F117" s="2059" t="s">
        <v>3038</v>
      </c>
      <c r="G117" s="2068"/>
      <c r="H117" s="2060" t="s">
        <v>2885</v>
      </c>
      <c r="I117" s="2069"/>
      <c r="J117" s="2069"/>
      <c r="K117" s="2062" t="s">
        <v>3486</v>
      </c>
      <c r="L117" s="2062" t="s">
        <v>3487</v>
      </c>
      <c r="M117" s="2073"/>
      <c r="N117" s="2059" t="s">
        <v>3488</v>
      </c>
      <c r="O117" s="2064">
        <v>7500.0</v>
      </c>
      <c r="P117" s="1953">
        <v>7711.736</v>
      </c>
      <c r="Q117" s="2092">
        <v>7711.736</v>
      </c>
      <c r="R117" s="2072"/>
      <c r="S117" s="2072"/>
      <c r="T117" s="1954" t="s">
        <v>3382</v>
      </c>
      <c r="U117" s="2072"/>
      <c r="V117" s="2072" t="s">
        <v>2798</v>
      </c>
      <c r="W117" s="2074">
        <v>45570.0</v>
      </c>
      <c r="X117" s="2073"/>
      <c r="Y117" s="2075"/>
      <c r="Z117" s="2075"/>
      <c r="AA117" s="2075"/>
      <c r="AB117" s="4" t="s">
        <v>3193</v>
      </c>
      <c r="AC117" s="1999" t="s">
        <v>3455</v>
      </c>
      <c r="AD117" s="2072"/>
      <c r="AE117" s="2072"/>
      <c r="AF117" s="2072" t="s">
        <v>884</v>
      </c>
      <c r="AG117" s="2076" t="s">
        <v>1828</v>
      </c>
      <c r="AH117" s="2076"/>
      <c r="AI117" s="2076"/>
      <c r="AJ117" s="2076"/>
      <c r="AK117" s="2072"/>
      <c r="AL117" s="2072"/>
      <c r="AM117" s="2072"/>
      <c r="AN117" s="2072"/>
      <c r="AO117" s="2072"/>
      <c r="AP117" s="2072"/>
      <c r="AQ117" s="2073"/>
      <c r="AR117" s="2072"/>
      <c r="AS117" s="2072"/>
      <c r="AT117" s="2072"/>
      <c r="AU117" s="2072"/>
      <c r="AV117" s="2072"/>
      <c r="AW117" s="2072"/>
      <c r="AX117" s="2072"/>
      <c r="AY117" s="2073"/>
      <c r="AZ117" s="2073"/>
      <c r="BA117" s="2072"/>
      <c r="BB117" s="2072"/>
      <c r="BC117" s="2073"/>
      <c r="BD117" s="2073"/>
      <c r="BE117" s="2073"/>
      <c r="BF117" s="2073"/>
      <c r="BG117" s="2073"/>
      <c r="BH117" s="2073"/>
      <c r="BI117" s="2073"/>
      <c r="BJ117" s="2073"/>
      <c r="BK117" s="2073"/>
      <c r="BL117" s="2073"/>
      <c r="BM117" s="2073"/>
      <c r="BN117" s="2073"/>
      <c r="BO117" s="2073"/>
      <c r="BP117" s="2073"/>
      <c r="BQ117" s="2073"/>
    </row>
    <row r="118" ht="15.75" customHeight="1">
      <c r="A118" s="2067">
        <v>5.0</v>
      </c>
      <c r="B118" s="1992" t="s">
        <v>3475</v>
      </c>
      <c r="C118" s="1999" t="s">
        <v>3476</v>
      </c>
      <c r="D118" s="1954" t="s">
        <v>3186</v>
      </c>
      <c r="E118" s="2059" t="s">
        <v>3485</v>
      </c>
      <c r="F118" s="2059" t="s">
        <v>3038</v>
      </c>
      <c r="G118" s="2068"/>
      <c r="H118" s="2060" t="s">
        <v>2885</v>
      </c>
      <c r="I118" s="2069"/>
      <c r="J118" s="2069"/>
      <c r="K118" s="2062" t="s">
        <v>3486</v>
      </c>
      <c r="L118" s="2062" t="s">
        <v>3489</v>
      </c>
      <c r="M118" s="2079"/>
      <c r="N118" s="2059" t="s">
        <v>3490</v>
      </c>
      <c r="O118" s="2064">
        <v>7500.0</v>
      </c>
      <c r="P118" s="1953">
        <v>7615.589</v>
      </c>
      <c r="Q118" s="2092">
        <v>7615.589</v>
      </c>
      <c r="R118" s="2068"/>
      <c r="S118" s="2068"/>
      <c r="T118" s="1954" t="s">
        <v>3382</v>
      </c>
      <c r="U118" s="2073"/>
      <c r="V118" s="2073"/>
      <c r="W118" s="2074">
        <v>45572.0</v>
      </c>
      <c r="X118" s="2073"/>
      <c r="Y118" s="2075"/>
      <c r="Z118" s="2075"/>
      <c r="AA118" s="2075"/>
      <c r="AB118" s="4" t="s">
        <v>3193</v>
      </c>
      <c r="AC118" s="1999" t="s">
        <v>3455</v>
      </c>
      <c r="AD118" s="2073"/>
      <c r="AE118" s="2073"/>
      <c r="AF118" s="2073"/>
      <c r="AG118" s="2077"/>
      <c r="AH118" s="2077"/>
      <c r="AI118" s="2077"/>
      <c r="AJ118" s="2077"/>
      <c r="AK118" s="2073"/>
      <c r="AL118" s="2073"/>
      <c r="AM118" s="2073"/>
      <c r="AN118" s="2073"/>
      <c r="AO118" s="2073"/>
      <c r="AP118" s="2073"/>
      <c r="AQ118" s="2073"/>
      <c r="AR118" s="2073"/>
      <c r="AS118" s="2073"/>
      <c r="AT118" s="2073"/>
      <c r="AU118" s="2073"/>
      <c r="AV118" s="2073"/>
      <c r="AW118" s="2073"/>
      <c r="AX118" s="2073"/>
      <c r="AY118" s="2073"/>
      <c r="AZ118" s="2073"/>
      <c r="BA118" s="2073"/>
      <c r="BB118" s="2073"/>
      <c r="BC118" s="2073"/>
      <c r="BD118" s="2073"/>
      <c r="BE118" s="2073"/>
      <c r="BF118" s="2073"/>
      <c r="BG118" s="2073"/>
      <c r="BH118" s="2073"/>
      <c r="BI118" s="2073"/>
      <c r="BJ118" s="2073"/>
      <c r="BK118" s="2073"/>
      <c r="BL118" s="2073"/>
      <c r="BM118" s="2073"/>
      <c r="BN118" s="2073"/>
      <c r="BO118" s="2073"/>
      <c r="BP118" s="2073"/>
      <c r="BQ118" s="2073"/>
    </row>
    <row r="119" ht="15.75" customHeight="1">
      <c r="A119" s="2067">
        <v>6.0</v>
      </c>
      <c r="B119" s="1992" t="s">
        <v>3475</v>
      </c>
      <c r="C119" s="1999" t="s">
        <v>3476</v>
      </c>
      <c r="D119" s="1954" t="s">
        <v>3186</v>
      </c>
      <c r="E119" s="2059" t="s">
        <v>3479</v>
      </c>
      <c r="F119" s="2059" t="s">
        <v>3038</v>
      </c>
      <c r="G119" s="2068"/>
      <c r="H119" s="2060" t="s">
        <v>2885</v>
      </c>
      <c r="I119" s="2069"/>
      <c r="J119" s="2069"/>
      <c r="K119" s="2062" t="s">
        <v>3480</v>
      </c>
      <c r="L119" s="2062" t="s">
        <v>3491</v>
      </c>
      <c r="M119" s="2079"/>
      <c r="N119" s="2059" t="s">
        <v>3492</v>
      </c>
      <c r="O119" s="2064">
        <v>7500.0</v>
      </c>
      <c r="P119" s="1953">
        <v>7532.538</v>
      </c>
      <c r="Q119" s="2092">
        <v>7481.908</v>
      </c>
      <c r="R119" s="2068"/>
      <c r="S119" s="2068"/>
      <c r="T119" s="1954" t="s">
        <v>3493</v>
      </c>
      <c r="U119" s="2073"/>
      <c r="V119" s="2073"/>
      <c r="W119" s="2074">
        <v>45562.0</v>
      </c>
      <c r="X119" s="2073"/>
      <c r="Y119" s="2075"/>
      <c r="Z119" s="2075"/>
      <c r="AA119" s="2075"/>
      <c r="AB119" s="4" t="s">
        <v>3193</v>
      </c>
      <c r="AC119" s="2073" t="s">
        <v>3450</v>
      </c>
      <c r="AD119" s="2073"/>
      <c r="AE119" s="2073"/>
      <c r="AF119" s="2073"/>
      <c r="AG119" s="2077"/>
      <c r="AH119" s="2077"/>
      <c r="AI119" s="2077"/>
      <c r="AJ119" s="2077"/>
      <c r="AK119" s="2073"/>
      <c r="AL119" s="2073"/>
      <c r="AM119" s="2073"/>
      <c r="AN119" s="2073"/>
      <c r="AO119" s="2073"/>
      <c r="AP119" s="2073"/>
      <c r="AQ119" s="2073"/>
      <c r="AR119" s="2073"/>
      <c r="AS119" s="2073"/>
      <c r="AT119" s="2073"/>
      <c r="AU119" s="2073"/>
      <c r="AV119" s="2073"/>
      <c r="AW119" s="2073"/>
      <c r="AX119" s="2073"/>
      <c r="AY119" s="2073"/>
      <c r="AZ119" s="2073"/>
      <c r="BA119" s="2073"/>
      <c r="BB119" s="2073"/>
      <c r="BC119" s="2073"/>
      <c r="BD119" s="2073"/>
      <c r="BE119" s="2073"/>
      <c r="BF119" s="2073"/>
      <c r="BG119" s="2073"/>
      <c r="BH119" s="2073"/>
      <c r="BI119" s="2073"/>
      <c r="BJ119" s="2073"/>
      <c r="BK119" s="2073"/>
      <c r="BL119" s="2073"/>
      <c r="BM119" s="2073"/>
      <c r="BN119" s="2073"/>
      <c r="BO119" s="2073"/>
      <c r="BP119" s="2073"/>
      <c r="BQ119" s="2073"/>
    </row>
    <row r="120" ht="15.75" customHeight="1">
      <c r="A120" s="2067">
        <v>7.0</v>
      </c>
      <c r="B120" s="1992" t="s">
        <v>3475</v>
      </c>
      <c r="C120" s="1999" t="s">
        <v>3476</v>
      </c>
      <c r="D120" s="1954" t="s">
        <v>3186</v>
      </c>
      <c r="E120" s="2059" t="s">
        <v>3472</v>
      </c>
      <c r="F120" s="4" t="s">
        <v>3033</v>
      </c>
      <c r="G120" s="2068"/>
      <c r="H120" s="2060" t="s">
        <v>3494</v>
      </c>
      <c r="I120" s="2069"/>
      <c r="J120" s="2069"/>
      <c r="K120" s="2062" t="s">
        <v>3495</v>
      </c>
      <c r="L120" s="2062" t="s">
        <v>3496</v>
      </c>
      <c r="M120" s="2073"/>
      <c r="N120" s="2059" t="s">
        <v>3497</v>
      </c>
      <c r="O120" s="2064">
        <v>7500.0</v>
      </c>
      <c r="P120" s="1953">
        <v>7548.591</v>
      </c>
      <c r="Q120" s="2092">
        <v>7311.166</v>
      </c>
      <c r="R120" s="2072"/>
      <c r="S120" s="2072"/>
      <c r="T120" s="1954" t="s">
        <v>3498</v>
      </c>
      <c r="U120" s="2073"/>
      <c r="V120" s="2073"/>
      <c r="W120" s="2074">
        <v>45565.0</v>
      </c>
      <c r="X120" s="2073"/>
      <c r="Y120" s="2075"/>
      <c r="Z120" s="2075"/>
      <c r="AA120" s="2075"/>
      <c r="AB120" s="4" t="s">
        <v>3193</v>
      </c>
      <c r="AC120" s="2073"/>
      <c r="AD120" s="2072"/>
      <c r="AE120" s="2072"/>
      <c r="AF120" s="2072" t="s">
        <v>884</v>
      </c>
      <c r="AG120" s="2076" t="s">
        <v>1828</v>
      </c>
      <c r="AH120" s="2072"/>
      <c r="AI120" s="2072"/>
      <c r="AJ120" s="2077"/>
      <c r="AK120" s="2072"/>
      <c r="AL120" s="2072"/>
      <c r="AM120" s="2072"/>
      <c r="AN120" s="2072"/>
      <c r="AO120" s="2072"/>
      <c r="AP120" s="2072"/>
      <c r="AQ120" s="2073"/>
      <c r="AR120" s="2072"/>
      <c r="AS120" s="2072"/>
      <c r="AT120" s="2072"/>
      <c r="AU120" s="2072"/>
      <c r="AV120" s="2072"/>
      <c r="AW120" s="2072"/>
      <c r="AX120" s="2072"/>
      <c r="AY120" s="2073"/>
      <c r="AZ120" s="2073"/>
      <c r="BA120" s="2072"/>
      <c r="BB120" s="2072"/>
      <c r="BC120" s="2073"/>
      <c r="BD120" s="2073"/>
      <c r="BE120" s="2073"/>
      <c r="BF120" s="2073"/>
      <c r="BG120" s="2073"/>
      <c r="BH120" s="2073"/>
      <c r="BI120" s="2073"/>
      <c r="BJ120" s="2073"/>
      <c r="BK120" s="2073"/>
      <c r="BL120" s="2073"/>
      <c r="BM120" s="2073"/>
      <c r="BN120" s="2073"/>
      <c r="BO120" s="2073"/>
      <c r="BP120" s="2073"/>
      <c r="BQ120" s="2073"/>
    </row>
    <row r="121" ht="15.75" customHeight="1">
      <c r="A121" s="2067">
        <v>8.0</v>
      </c>
      <c r="B121" s="1992" t="s">
        <v>3475</v>
      </c>
      <c r="C121" s="1999" t="s">
        <v>3476</v>
      </c>
      <c r="D121" s="1954" t="s">
        <v>3186</v>
      </c>
      <c r="E121" s="2059" t="s">
        <v>3479</v>
      </c>
      <c r="F121" s="2059" t="s">
        <v>3038</v>
      </c>
      <c r="G121" s="2069"/>
      <c r="H121" s="2060" t="s">
        <v>2885</v>
      </c>
      <c r="I121" s="2069"/>
      <c r="J121" s="2069"/>
      <c r="K121" s="2062" t="s">
        <v>3480</v>
      </c>
      <c r="L121" s="2062" t="s">
        <v>3499</v>
      </c>
      <c r="M121" s="2070"/>
      <c r="N121" s="2059" t="s">
        <v>3500</v>
      </c>
      <c r="O121" s="2064">
        <v>7500.0</v>
      </c>
      <c r="P121" s="1953">
        <v>7606.733</v>
      </c>
      <c r="Q121" s="2092">
        <v>7606.733</v>
      </c>
      <c r="R121" s="2072"/>
      <c r="S121" s="2072"/>
      <c r="T121" s="1954" t="s">
        <v>3382</v>
      </c>
      <c r="U121" s="2073"/>
      <c r="V121" s="2073"/>
      <c r="W121" s="2074">
        <v>45578.0</v>
      </c>
      <c r="X121" s="2073"/>
      <c r="Y121" s="2075"/>
      <c r="Z121" s="2075"/>
      <c r="AA121" s="2075"/>
      <c r="AB121" s="4" t="s">
        <v>3193</v>
      </c>
      <c r="AC121" s="1999" t="s">
        <v>3455</v>
      </c>
      <c r="AD121" s="2073"/>
      <c r="AE121" s="2073"/>
      <c r="AF121" s="2073"/>
      <c r="AG121" s="2077"/>
      <c r="AH121" s="2077"/>
      <c r="AI121" s="2077"/>
      <c r="AJ121" s="2077"/>
      <c r="AK121" s="2073"/>
      <c r="AL121" s="2073"/>
      <c r="AM121" s="2073"/>
      <c r="AN121" s="2073"/>
      <c r="AO121" s="2073"/>
      <c r="AP121" s="2073"/>
      <c r="AQ121" s="2073"/>
      <c r="AR121" s="2073"/>
      <c r="AS121" s="2073"/>
      <c r="AT121" s="2073"/>
      <c r="AU121" s="2073"/>
      <c r="AV121" s="2073"/>
      <c r="AW121" s="2073"/>
      <c r="AX121" s="2073"/>
      <c r="AY121" s="2073"/>
      <c r="AZ121" s="2073"/>
      <c r="BA121" s="2073"/>
      <c r="BB121" s="2073"/>
      <c r="BC121" s="2073"/>
      <c r="BD121" s="2073"/>
      <c r="BE121" s="2073"/>
      <c r="BF121" s="2073"/>
      <c r="BG121" s="2073"/>
      <c r="BH121" s="2073"/>
      <c r="BI121" s="2073"/>
      <c r="BJ121" s="2073"/>
      <c r="BK121" s="2073"/>
      <c r="BL121" s="2073"/>
      <c r="BM121" s="2073"/>
      <c r="BN121" s="2073"/>
      <c r="BO121" s="2073"/>
      <c r="BP121" s="2073"/>
      <c r="BQ121" s="2073"/>
    </row>
    <row r="122" ht="15.75" customHeight="1">
      <c r="A122" s="2067">
        <v>9.0</v>
      </c>
      <c r="B122" s="1992" t="s">
        <v>3475</v>
      </c>
      <c r="C122" s="1999" t="s">
        <v>3476</v>
      </c>
      <c r="D122" s="1954" t="s">
        <v>3186</v>
      </c>
      <c r="E122" s="2059" t="s">
        <v>3479</v>
      </c>
      <c r="F122" s="2059" t="s">
        <v>3038</v>
      </c>
      <c r="G122" s="2068"/>
      <c r="H122" s="2059" t="s">
        <v>3038</v>
      </c>
      <c r="I122" s="2069"/>
      <c r="J122" s="2069"/>
      <c r="K122" s="2062" t="s">
        <v>3480</v>
      </c>
      <c r="L122" s="2062" t="s">
        <v>3501</v>
      </c>
      <c r="M122" s="2079"/>
      <c r="N122" s="2059" t="s">
        <v>3502</v>
      </c>
      <c r="O122" s="2064">
        <v>7500.0</v>
      </c>
      <c r="P122" s="1953">
        <v>7636.927</v>
      </c>
      <c r="Q122" s="2092">
        <v>7636.927</v>
      </c>
      <c r="R122" s="2068"/>
      <c r="S122" s="2068"/>
      <c r="T122" s="1954" t="s">
        <v>3382</v>
      </c>
      <c r="U122" s="2073"/>
      <c r="V122" s="2073"/>
      <c r="W122" s="2074">
        <v>45581.0</v>
      </c>
      <c r="X122" s="2073"/>
      <c r="Y122" s="2075"/>
      <c r="Z122" s="2075"/>
      <c r="AA122" s="2075"/>
      <c r="AB122" s="4" t="s">
        <v>3193</v>
      </c>
      <c r="AC122" s="2073" t="s">
        <v>3455</v>
      </c>
      <c r="AD122" s="2072"/>
      <c r="AE122" s="2072"/>
      <c r="AF122" s="2072"/>
      <c r="AG122" s="2076"/>
      <c r="AH122" s="2076"/>
      <c r="AI122" s="2076"/>
      <c r="AJ122" s="2076"/>
      <c r="AK122" s="2072"/>
      <c r="AL122" s="2072"/>
      <c r="AM122" s="2072"/>
      <c r="AN122" s="2072"/>
      <c r="AO122" s="2072"/>
      <c r="AP122" s="2072"/>
      <c r="AQ122" s="2073"/>
      <c r="AR122" s="2072"/>
      <c r="AS122" s="2072"/>
      <c r="AT122" s="2072"/>
      <c r="AU122" s="2072"/>
      <c r="AV122" s="2072"/>
      <c r="AW122" s="2072"/>
      <c r="AX122" s="2072"/>
      <c r="AY122" s="2073"/>
      <c r="AZ122" s="2073"/>
      <c r="BA122" s="2072"/>
      <c r="BB122" s="2072"/>
      <c r="BC122" s="2073"/>
      <c r="BD122" s="2073"/>
      <c r="BE122" s="2073"/>
      <c r="BF122" s="2073"/>
      <c r="BG122" s="2073"/>
      <c r="BH122" s="2073"/>
      <c r="BI122" s="2073"/>
      <c r="BJ122" s="2073"/>
      <c r="BK122" s="2073"/>
      <c r="BL122" s="2073"/>
      <c r="BM122" s="2073"/>
      <c r="BN122" s="2073"/>
      <c r="BO122" s="2073"/>
      <c r="BP122" s="2073"/>
      <c r="BQ122" s="2073"/>
    </row>
    <row r="123" ht="15.75" customHeight="1">
      <c r="A123" s="2067">
        <v>10.0</v>
      </c>
      <c r="B123" s="1992" t="s">
        <v>3475</v>
      </c>
      <c r="C123" s="1999" t="s">
        <v>3476</v>
      </c>
      <c r="D123" s="1954" t="s">
        <v>3186</v>
      </c>
      <c r="E123" s="2059" t="s">
        <v>3479</v>
      </c>
      <c r="F123" s="2059" t="s">
        <v>3038</v>
      </c>
      <c r="G123" s="2068"/>
      <c r="H123" s="2060" t="s">
        <v>2885</v>
      </c>
      <c r="I123" s="2069"/>
      <c r="J123" s="2069"/>
      <c r="K123" s="2062" t="s">
        <v>3480</v>
      </c>
      <c r="L123" s="2062" t="s">
        <v>3491</v>
      </c>
      <c r="M123" s="2079"/>
      <c r="N123" s="2059" t="s">
        <v>3503</v>
      </c>
      <c r="O123" s="2064">
        <v>4000.0</v>
      </c>
      <c r="P123" s="1953">
        <v>7675.425</v>
      </c>
      <c r="Q123" s="2092">
        <v>3590.629</v>
      </c>
      <c r="R123" s="2068"/>
      <c r="S123" s="2068"/>
      <c r="T123" s="1954" t="s">
        <v>3382</v>
      </c>
      <c r="U123" s="2073"/>
      <c r="V123" s="2073"/>
      <c r="W123" s="2074">
        <v>45579.0</v>
      </c>
      <c r="X123" s="2073"/>
      <c r="Y123" s="2075"/>
      <c r="Z123" s="2075"/>
      <c r="AA123" s="2075"/>
      <c r="AB123" s="4" t="s">
        <v>3193</v>
      </c>
      <c r="AC123" s="2073"/>
      <c r="AD123" s="2072"/>
      <c r="AE123" s="2072"/>
      <c r="AF123" s="2072"/>
      <c r="AG123" s="2076"/>
      <c r="AH123" s="2076"/>
      <c r="AI123" s="2076"/>
      <c r="AJ123" s="2076"/>
      <c r="AK123" s="2072"/>
      <c r="AL123" s="2072"/>
      <c r="AM123" s="2072"/>
      <c r="AN123" s="2072"/>
      <c r="AO123" s="2072"/>
      <c r="AP123" s="2072"/>
      <c r="AQ123" s="2073"/>
      <c r="AR123" s="2072"/>
      <c r="AS123" s="2072"/>
      <c r="AT123" s="2072"/>
      <c r="AU123" s="2072"/>
      <c r="AV123" s="2072"/>
      <c r="AW123" s="2072"/>
      <c r="AX123" s="2072"/>
      <c r="AY123" s="2073"/>
      <c r="AZ123" s="2073"/>
      <c r="BA123" s="2072"/>
      <c r="BB123" s="2072"/>
      <c r="BC123" s="2073"/>
      <c r="BD123" s="2073"/>
      <c r="BE123" s="2073"/>
      <c r="BF123" s="2073"/>
      <c r="BG123" s="2073"/>
      <c r="BH123" s="2073"/>
      <c r="BI123" s="2073"/>
      <c r="BJ123" s="2073"/>
      <c r="BK123" s="2073"/>
      <c r="BL123" s="2073"/>
      <c r="BM123" s="2073"/>
      <c r="BN123" s="2073"/>
      <c r="BO123" s="2073"/>
      <c r="BP123" s="2073"/>
      <c r="BQ123" s="2073"/>
    </row>
    <row r="124" ht="15.75" customHeight="1">
      <c r="A124" s="2082"/>
      <c r="B124" s="2083"/>
      <c r="C124" s="2083"/>
      <c r="D124" s="2084"/>
      <c r="E124" s="1965"/>
      <c r="F124" s="2083"/>
      <c r="G124" s="2083"/>
      <c r="H124" s="2083"/>
      <c r="I124" s="2085" t="str">
        <f>((#REF!*#REF!)+(#REF!*#REF!)+(#REF!*#REF!)+(#REF!*#REF!)+(#REF!*#REF!)+(#REF!*#REF!)+(#REF!*#REF!)+(#REF!*#REF!)+(#REF!*#REF!)+(#REF!*#REF!)+(#REF!*#REF!)+(#REF!*#REF!))/$O124</f>
        <v>#REF!</v>
      </c>
      <c r="J124" s="2083"/>
      <c r="K124" s="2083"/>
      <c r="L124" s="2083"/>
      <c r="M124" s="2083"/>
      <c r="N124" s="1965"/>
      <c r="O124" s="2086">
        <f t="shared" ref="O124:Q124" si="13">SUM(O114:O123)</f>
        <v>71500</v>
      </c>
      <c r="P124" s="2093">
        <f t="shared" si="13"/>
        <v>75872.877</v>
      </c>
      <c r="Q124" s="2087">
        <f t="shared" si="13"/>
        <v>71500.026</v>
      </c>
      <c r="R124" s="2083"/>
      <c r="S124" s="2083"/>
      <c r="T124" s="2083"/>
      <c r="U124" s="2083"/>
      <c r="V124" s="2083"/>
      <c r="W124" s="2088"/>
      <c r="X124" s="2089">
        <f>Y124-O124</f>
        <v>0</v>
      </c>
      <c r="Y124" s="2090">
        <v>71500.0</v>
      </c>
      <c r="Z124" s="2091"/>
      <c r="AA124" s="2087">
        <f>Y124-Q124</f>
        <v>-0.026</v>
      </c>
      <c r="AB124" s="2083"/>
      <c r="AC124" s="2083"/>
      <c r="AD124" s="2083"/>
      <c r="AE124" s="2083"/>
      <c r="AF124" s="2083"/>
      <c r="AG124" s="2083"/>
      <c r="AH124" s="2083"/>
      <c r="AI124" s="2083"/>
      <c r="AJ124" s="2083"/>
      <c r="AK124" s="2083"/>
      <c r="AL124" s="2083"/>
      <c r="AM124" s="2083"/>
      <c r="AN124" s="2083"/>
      <c r="AO124" s="2083"/>
      <c r="AP124" s="2083"/>
      <c r="AQ124" s="2083"/>
      <c r="AR124" s="2083"/>
      <c r="AS124" s="2083"/>
      <c r="AT124" s="2083"/>
      <c r="AU124" s="2083"/>
      <c r="AV124" s="2083"/>
      <c r="AW124" s="2083"/>
      <c r="AX124" s="2083"/>
      <c r="AY124" s="2083"/>
      <c r="AZ124" s="2083"/>
      <c r="BA124" s="2083"/>
      <c r="BB124" s="2083"/>
      <c r="BC124" s="2083"/>
      <c r="BD124" s="2083"/>
      <c r="BE124" s="2083"/>
      <c r="BF124" s="2083"/>
      <c r="BG124" s="2083"/>
      <c r="BH124" s="2083"/>
      <c r="BI124" s="2083"/>
      <c r="BJ124" s="2083"/>
      <c r="BK124" s="2083"/>
      <c r="BL124" s="2083"/>
      <c r="BM124" s="2083"/>
      <c r="BN124" s="2083"/>
      <c r="BO124" s="2083"/>
      <c r="BP124" s="2083"/>
      <c r="BQ124" s="2083"/>
    </row>
    <row r="125" ht="15.75" customHeight="1">
      <c r="A125" s="3">
        <v>1.0</v>
      </c>
      <c r="B125" s="1992" t="s">
        <v>3504</v>
      </c>
      <c r="C125" s="1999" t="s">
        <v>3505</v>
      </c>
      <c r="D125" s="1954" t="s">
        <v>3506</v>
      </c>
      <c r="E125" s="2094" t="s">
        <v>3507</v>
      </c>
      <c r="F125" s="4" t="s">
        <v>2611</v>
      </c>
      <c r="G125" s="2022"/>
      <c r="H125" s="2060" t="s">
        <v>3329</v>
      </c>
      <c r="I125" s="2069"/>
      <c r="J125" s="2069"/>
      <c r="K125" s="2062" t="s">
        <v>3473</v>
      </c>
      <c r="L125" s="2062" t="s">
        <v>823</v>
      </c>
      <c r="M125" s="1999"/>
      <c r="N125" s="2059" t="s">
        <v>3508</v>
      </c>
      <c r="O125" s="2064">
        <v>7500.0</v>
      </c>
      <c r="P125" s="1953">
        <v>4850.571</v>
      </c>
      <c r="Q125" s="2095">
        <v>1518.029</v>
      </c>
      <c r="R125" s="2022"/>
      <c r="S125" s="2022"/>
      <c r="T125" s="1954" t="s">
        <v>3509</v>
      </c>
      <c r="U125" s="2096" t="s">
        <v>2420</v>
      </c>
      <c r="V125" s="1998"/>
      <c r="W125" s="2066">
        <v>45573.0</v>
      </c>
      <c r="X125" s="1999"/>
      <c r="Y125" s="2005"/>
      <c r="Z125" s="2005"/>
      <c r="AA125" s="2005"/>
      <c r="AB125" s="4" t="s">
        <v>3193</v>
      </c>
      <c r="AC125" s="1999"/>
      <c r="AD125" s="1998"/>
      <c r="AE125" s="1998"/>
      <c r="AF125" s="1998" t="s">
        <v>884</v>
      </c>
      <c r="AG125" s="2021" t="s">
        <v>1828</v>
      </c>
      <c r="AH125" s="2021"/>
      <c r="AI125" s="2021"/>
      <c r="AJ125" s="2021"/>
      <c r="AK125" s="2072"/>
      <c r="AL125" s="1998"/>
      <c r="AM125" s="1998"/>
      <c r="AN125" s="1998"/>
      <c r="AO125" s="1998"/>
      <c r="AP125" s="1998"/>
      <c r="AQ125" s="1999"/>
      <c r="AR125" s="1998"/>
      <c r="AS125" s="1998"/>
      <c r="AT125" s="1998"/>
      <c r="AU125" s="1998"/>
      <c r="AV125" s="1998"/>
      <c r="AW125" s="1998"/>
      <c r="AX125" s="1998"/>
      <c r="AY125" s="1999"/>
      <c r="AZ125" s="1999"/>
      <c r="BA125" s="1998"/>
      <c r="BB125" s="1998"/>
      <c r="BC125" s="1999"/>
      <c r="BD125" s="1999"/>
      <c r="BE125" s="1999"/>
      <c r="BF125" s="1999"/>
      <c r="BG125" s="1999"/>
      <c r="BH125" s="1999"/>
      <c r="BI125" s="1999"/>
      <c r="BJ125" s="1999"/>
      <c r="BK125" s="1999"/>
      <c r="BL125" s="1999"/>
      <c r="BM125" s="1999"/>
      <c r="BN125" s="1999"/>
      <c r="BO125" s="1999"/>
      <c r="BP125" s="1999"/>
      <c r="BQ125" s="1999"/>
    </row>
    <row r="126" ht="15.75" customHeight="1">
      <c r="A126" s="2067">
        <v>2.0</v>
      </c>
      <c r="B126" s="1992" t="s">
        <v>3504</v>
      </c>
      <c r="C126" s="1999" t="s">
        <v>3505</v>
      </c>
      <c r="D126" s="1954" t="s">
        <v>3506</v>
      </c>
      <c r="E126" s="2094" t="s">
        <v>3510</v>
      </c>
      <c r="F126" s="2059" t="s">
        <v>3038</v>
      </c>
      <c r="G126" s="2068"/>
      <c r="H126" s="2027" t="s">
        <v>2885</v>
      </c>
      <c r="I126" s="2069"/>
      <c r="J126" s="2069"/>
      <c r="K126" s="2062" t="s">
        <v>3480</v>
      </c>
      <c r="L126" s="2027" t="s">
        <v>3445</v>
      </c>
      <c r="M126" s="2079"/>
      <c r="N126" s="2094" t="s">
        <v>3470</v>
      </c>
      <c r="O126" s="2064">
        <v>7500.0</v>
      </c>
      <c r="P126" s="1953">
        <v>7675.425</v>
      </c>
      <c r="Q126" s="2097">
        <v>3856.568</v>
      </c>
      <c r="R126" s="2072"/>
      <c r="S126" s="2072"/>
      <c r="T126" s="2029" t="s">
        <v>3511</v>
      </c>
      <c r="U126" s="2096" t="s">
        <v>3512</v>
      </c>
      <c r="V126" s="2073"/>
      <c r="W126" s="2074">
        <v>45580.0</v>
      </c>
      <c r="X126" s="2073"/>
      <c r="Y126" s="2075"/>
      <c r="Z126" s="2075"/>
      <c r="AA126" s="2075"/>
      <c r="AB126" s="4" t="s">
        <v>3193</v>
      </c>
      <c r="AC126" s="2073"/>
      <c r="AD126" s="2072"/>
      <c r="AE126" s="2072"/>
      <c r="AF126" s="2072" t="s">
        <v>884</v>
      </c>
      <c r="AG126" s="2076" t="s">
        <v>1828</v>
      </c>
      <c r="AH126" s="2076"/>
      <c r="AI126" s="2076"/>
      <c r="AJ126" s="2076"/>
      <c r="AK126" s="2072"/>
      <c r="AL126" s="2072"/>
      <c r="AM126" s="2072"/>
      <c r="AN126" s="2072"/>
      <c r="AO126" s="2072"/>
      <c r="AP126" s="2072"/>
      <c r="AQ126" s="2073"/>
      <c r="AR126" s="2072"/>
      <c r="AS126" s="2072"/>
      <c r="AT126" s="2072"/>
      <c r="AU126" s="2072"/>
      <c r="AV126" s="2072"/>
      <c r="AW126" s="2072"/>
      <c r="AX126" s="2072"/>
      <c r="AY126" s="2073"/>
      <c r="AZ126" s="2073"/>
      <c r="BA126" s="2072"/>
      <c r="BB126" s="2072"/>
      <c r="BC126" s="2073"/>
      <c r="BD126" s="2073"/>
      <c r="BE126" s="2073"/>
      <c r="BF126" s="2073"/>
      <c r="BG126" s="2073"/>
      <c r="BH126" s="2073"/>
      <c r="BI126" s="2073"/>
      <c r="BJ126" s="2073"/>
      <c r="BK126" s="2073"/>
      <c r="BL126" s="2073"/>
      <c r="BM126" s="2073"/>
      <c r="BN126" s="2073"/>
      <c r="BO126" s="2073"/>
      <c r="BP126" s="2073"/>
      <c r="BQ126" s="2073"/>
    </row>
    <row r="127" ht="12.75" customHeight="1">
      <c r="A127" s="2067">
        <v>3.0</v>
      </c>
      <c r="B127" s="1992" t="s">
        <v>3504</v>
      </c>
      <c r="C127" s="1999" t="s">
        <v>3505</v>
      </c>
      <c r="D127" s="1954" t="s">
        <v>3506</v>
      </c>
      <c r="E127" s="2059" t="s">
        <v>3510</v>
      </c>
      <c r="F127" s="2059" t="s">
        <v>3038</v>
      </c>
      <c r="G127" s="2068"/>
      <c r="H127" s="2060" t="s">
        <v>2885</v>
      </c>
      <c r="I127" s="2069"/>
      <c r="J127" s="2069"/>
      <c r="K127" s="2062" t="s">
        <v>3480</v>
      </c>
      <c r="L127" s="2062" t="s">
        <v>3445</v>
      </c>
      <c r="M127" s="2070"/>
      <c r="N127" s="2059" t="s">
        <v>3513</v>
      </c>
      <c r="O127" s="2064">
        <v>7500.0</v>
      </c>
      <c r="P127" s="1953">
        <v>7514.2</v>
      </c>
      <c r="Q127" s="2097">
        <v>7514.2</v>
      </c>
      <c r="R127" s="2072"/>
      <c r="S127" s="2072"/>
      <c r="T127" s="1954" t="s">
        <v>3382</v>
      </c>
      <c r="U127" s="2073"/>
      <c r="V127" s="2073"/>
      <c r="W127" s="2074">
        <v>45578.0</v>
      </c>
      <c r="X127" s="2073"/>
      <c r="Y127" s="2075"/>
      <c r="Z127" s="2075"/>
      <c r="AA127" s="2075"/>
      <c r="AB127" s="4" t="s">
        <v>3193</v>
      </c>
      <c r="AC127" s="2073"/>
      <c r="AD127" s="2072"/>
      <c r="AE127" s="2072"/>
      <c r="AF127" s="2072"/>
      <c r="AG127" s="2076"/>
      <c r="AH127" s="2076"/>
      <c r="AI127" s="2076"/>
      <c r="AJ127" s="2077"/>
      <c r="AK127" s="2072"/>
      <c r="AL127" s="2072"/>
      <c r="AM127" s="2072"/>
      <c r="AN127" s="2072"/>
      <c r="AO127" s="2072"/>
      <c r="AP127" s="2072"/>
      <c r="AQ127" s="2073"/>
      <c r="AR127" s="2072"/>
      <c r="AS127" s="2072"/>
      <c r="AT127" s="2072"/>
      <c r="AU127" s="2072"/>
      <c r="AV127" s="2072"/>
      <c r="AW127" s="2072"/>
      <c r="AX127" s="2072"/>
      <c r="AY127" s="2073"/>
      <c r="AZ127" s="2073"/>
      <c r="BA127" s="2072"/>
      <c r="BB127" s="2072"/>
      <c r="BC127" s="2073"/>
      <c r="BD127" s="2073"/>
      <c r="BE127" s="2073"/>
      <c r="BF127" s="2073"/>
      <c r="BG127" s="2073"/>
      <c r="BH127" s="2073"/>
      <c r="BI127" s="2073"/>
      <c r="BJ127" s="2073"/>
      <c r="BK127" s="2073"/>
      <c r="BL127" s="2073"/>
      <c r="BM127" s="2073"/>
      <c r="BN127" s="2073"/>
      <c r="BO127" s="2073"/>
      <c r="BP127" s="2073"/>
      <c r="BQ127" s="2073"/>
    </row>
    <row r="128" ht="15.75" customHeight="1">
      <c r="A128" s="2067">
        <v>4.0</v>
      </c>
      <c r="B128" s="1992" t="s">
        <v>3504</v>
      </c>
      <c r="C128" s="1999" t="s">
        <v>3505</v>
      </c>
      <c r="D128" s="1954" t="s">
        <v>3506</v>
      </c>
      <c r="E128" s="2078" t="s">
        <v>3514</v>
      </c>
      <c r="F128" s="4" t="s">
        <v>3392</v>
      </c>
      <c r="G128" s="2068"/>
      <c r="H128" s="2027" t="s">
        <v>3515</v>
      </c>
      <c r="I128" s="2069"/>
      <c r="J128" s="2069"/>
      <c r="K128" s="2027" t="s">
        <v>3516</v>
      </c>
      <c r="L128" s="2027" t="s">
        <v>1858</v>
      </c>
      <c r="M128" s="2073"/>
      <c r="N128" s="2059" t="s">
        <v>3517</v>
      </c>
      <c r="O128" s="2064">
        <v>7500.0</v>
      </c>
      <c r="P128" s="1953">
        <v>7929.692</v>
      </c>
      <c r="Q128" s="2097">
        <v>7929.692</v>
      </c>
      <c r="R128" s="2072"/>
      <c r="S128" s="2072"/>
      <c r="T128" s="1954" t="s">
        <v>3382</v>
      </c>
      <c r="U128" s="2072"/>
      <c r="V128" s="2072" t="s">
        <v>2798</v>
      </c>
      <c r="W128" s="2074">
        <v>45584.0</v>
      </c>
      <c r="X128" s="2073"/>
      <c r="Y128" s="2075"/>
      <c r="Z128" s="2075"/>
      <c r="AA128" s="2075"/>
      <c r="AB128" s="4" t="s">
        <v>3193</v>
      </c>
      <c r="AC128" s="2073"/>
      <c r="AD128" s="2072"/>
      <c r="AE128" s="2072"/>
      <c r="AF128" s="2072" t="s">
        <v>884</v>
      </c>
      <c r="AG128" s="2076" t="s">
        <v>1828</v>
      </c>
      <c r="AH128" s="2076"/>
      <c r="AI128" s="2076"/>
      <c r="AJ128" s="2076"/>
      <c r="AK128" s="2072"/>
      <c r="AL128" s="2072"/>
      <c r="AM128" s="2072"/>
      <c r="AN128" s="2072"/>
      <c r="AO128" s="2072"/>
      <c r="AP128" s="2072"/>
      <c r="AQ128" s="2073"/>
      <c r="AR128" s="2072"/>
      <c r="AS128" s="2072"/>
      <c r="AT128" s="2072"/>
      <c r="AU128" s="2072"/>
      <c r="AV128" s="2072"/>
      <c r="AW128" s="2072"/>
      <c r="AX128" s="2072"/>
      <c r="AY128" s="2073"/>
      <c r="AZ128" s="2073"/>
      <c r="BA128" s="2072"/>
      <c r="BB128" s="2072"/>
      <c r="BC128" s="2073"/>
      <c r="BD128" s="2073"/>
      <c r="BE128" s="2073"/>
      <c r="BF128" s="2073"/>
      <c r="BG128" s="2073"/>
      <c r="BH128" s="2073"/>
      <c r="BI128" s="2073"/>
      <c r="BJ128" s="2073"/>
      <c r="BK128" s="2073"/>
      <c r="BL128" s="2073"/>
      <c r="BM128" s="2073"/>
      <c r="BN128" s="2073"/>
      <c r="BO128" s="2073"/>
      <c r="BP128" s="2073"/>
      <c r="BQ128" s="2073"/>
    </row>
    <row r="129" ht="15.75" customHeight="1">
      <c r="A129" s="2067">
        <v>3.0</v>
      </c>
      <c r="B129" s="1992" t="s">
        <v>3504</v>
      </c>
      <c r="C129" s="1999" t="s">
        <v>3505</v>
      </c>
      <c r="D129" s="1954" t="s">
        <v>3506</v>
      </c>
      <c r="E129" s="2094" t="s">
        <v>18</v>
      </c>
      <c r="F129" s="4" t="s">
        <v>3034</v>
      </c>
      <c r="G129" s="2068"/>
      <c r="H129" s="2027" t="s">
        <v>1928</v>
      </c>
      <c r="I129" s="2069"/>
      <c r="J129" s="2069"/>
      <c r="K129" s="2027" t="s">
        <v>3379</v>
      </c>
      <c r="L129" s="2027" t="s">
        <v>3379</v>
      </c>
      <c r="M129" s="2079"/>
      <c r="N129" s="2059" t="s">
        <v>3508</v>
      </c>
      <c r="O129" s="2064">
        <v>7500.0</v>
      </c>
      <c r="P129" s="1953">
        <v>4915.465</v>
      </c>
      <c r="Q129" s="2071">
        <v>4915.465</v>
      </c>
      <c r="R129" s="2068"/>
      <c r="S129" s="2068"/>
      <c r="T129" s="1954" t="s">
        <v>3382</v>
      </c>
      <c r="U129" s="2073"/>
      <c r="V129" s="2073"/>
      <c r="W129" s="2074">
        <v>45591.0</v>
      </c>
      <c r="X129" s="2073"/>
      <c r="Y129" s="2075"/>
      <c r="Z129" s="2075"/>
      <c r="AA129" s="2075"/>
      <c r="AB129" s="4" t="s">
        <v>3193</v>
      </c>
      <c r="AC129" s="2073"/>
      <c r="AD129" s="2072"/>
      <c r="AE129" s="2072"/>
      <c r="AF129" s="2072"/>
      <c r="AG129" s="2076"/>
      <c r="AH129" s="2076"/>
      <c r="AI129" s="2076"/>
      <c r="AJ129" s="2076"/>
      <c r="AK129" s="2072"/>
      <c r="AL129" s="2072"/>
      <c r="AM129" s="2072"/>
      <c r="AN129" s="2072"/>
      <c r="AO129" s="2072"/>
      <c r="AP129" s="2072"/>
      <c r="AQ129" s="2073"/>
      <c r="AR129" s="2072"/>
      <c r="AS129" s="2072"/>
      <c r="AT129" s="2072"/>
      <c r="AU129" s="2072"/>
      <c r="AV129" s="2072"/>
      <c r="AW129" s="2072"/>
      <c r="AX129" s="2072"/>
      <c r="AY129" s="2073"/>
      <c r="AZ129" s="2073"/>
      <c r="BA129" s="2072"/>
      <c r="BB129" s="2072"/>
      <c r="BC129" s="2073"/>
      <c r="BD129" s="2073"/>
      <c r="BE129" s="2073"/>
      <c r="BF129" s="2073"/>
      <c r="BG129" s="2073"/>
      <c r="BH129" s="2073"/>
      <c r="BI129" s="2073"/>
      <c r="BJ129" s="2073"/>
      <c r="BK129" s="2073"/>
      <c r="BL129" s="2073"/>
      <c r="BM129" s="2073"/>
      <c r="BN129" s="2073"/>
      <c r="BO129" s="2073"/>
      <c r="BP129" s="2073"/>
      <c r="BQ129" s="2073"/>
    </row>
    <row r="130" ht="15.75" customHeight="1">
      <c r="A130" s="2067">
        <v>6.0</v>
      </c>
      <c r="B130" s="1992" t="s">
        <v>3504</v>
      </c>
      <c r="C130" s="1999" t="s">
        <v>3505</v>
      </c>
      <c r="D130" s="1954" t="s">
        <v>3506</v>
      </c>
      <c r="E130" s="2059" t="s">
        <v>3485</v>
      </c>
      <c r="F130" s="2059" t="s">
        <v>3038</v>
      </c>
      <c r="G130" s="2068"/>
      <c r="H130" s="2027" t="s">
        <v>2885</v>
      </c>
      <c r="I130" s="2069"/>
      <c r="J130" s="2069"/>
      <c r="K130" s="2062" t="s">
        <v>3486</v>
      </c>
      <c r="L130" s="2062" t="s">
        <v>3445</v>
      </c>
      <c r="M130" s="2079"/>
      <c r="N130" s="2059" t="s">
        <v>3449</v>
      </c>
      <c r="O130" s="2064">
        <v>7500.0</v>
      </c>
      <c r="P130" s="1953">
        <v>6964.243</v>
      </c>
      <c r="Q130" s="2071">
        <v>6964.243</v>
      </c>
      <c r="R130" s="2068"/>
      <c r="S130" s="2068"/>
      <c r="T130" s="1954" t="s">
        <v>3382</v>
      </c>
      <c r="U130" s="2073"/>
      <c r="V130" s="2073"/>
      <c r="W130" s="2074">
        <v>45593.0</v>
      </c>
      <c r="X130" s="2073"/>
      <c r="Y130" s="2075"/>
      <c r="Z130" s="2075"/>
      <c r="AA130" s="2075"/>
      <c r="AB130" s="4" t="s">
        <v>3193</v>
      </c>
      <c r="AC130" s="2073"/>
      <c r="AD130" s="2073"/>
      <c r="AE130" s="2073"/>
      <c r="AF130" s="2073"/>
      <c r="AG130" s="2077"/>
      <c r="AH130" s="2077"/>
      <c r="AI130" s="2077"/>
      <c r="AJ130" s="2077"/>
      <c r="AK130" s="2073"/>
      <c r="AL130" s="2073"/>
      <c r="AM130" s="2073"/>
      <c r="AN130" s="2073"/>
      <c r="AO130" s="2073"/>
      <c r="AP130" s="2073"/>
      <c r="AQ130" s="2073"/>
      <c r="AR130" s="2073"/>
      <c r="AS130" s="2073"/>
      <c r="AT130" s="2073"/>
      <c r="AU130" s="2073"/>
      <c r="AV130" s="2073"/>
      <c r="AW130" s="2073"/>
      <c r="AX130" s="2073"/>
      <c r="AY130" s="2073"/>
      <c r="AZ130" s="2073"/>
      <c r="BA130" s="2073"/>
      <c r="BB130" s="2073"/>
      <c r="BC130" s="2073"/>
      <c r="BD130" s="2073"/>
      <c r="BE130" s="2073"/>
      <c r="BF130" s="2073"/>
      <c r="BG130" s="2073"/>
      <c r="BH130" s="2073"/>
      <c r="BI130" s="2073"/>
      <c r="BJ130" s="2073"/>
      <c r="BK130" s="2073"/>
      <c r="BL130" s="2073"/>
      <c r="BM130" s="2073"/>
      <c r="BN130" s="2073"/>
      <c r="BO130" s="2073"/>
      <c r="BP130" s="2073"/>
      <c r="BQ130" s="2073"/>
    </row>
    <row r="131" ht="15.75" customHeight="1">
      <c r="A131" s="2067">
        <v>7.0</v>
      </c>
      <c r="B131" s="1992" t="s">
        <v>3504</v>
      </c>
      <c r="C131" s="1999" t="s">
        <v>3505</v>
      </c>
      <c r="D131" s="1954" t="s">
        <v>3506</v>
      </c>
      <c r="E131" s="2059" t="s">
        <v>3040</v>
      </c>
      <c r="F131" s="2059" t="s">
        <v>3035</v>
      </c>
      <c r="G131" s="2068"/>
      <c r="H131" s="2027" t="s">
        <v>3518</v>
      </c>
      <c r="I131" s="2069"/>
      <c r="J131" s="2069"/>
      <c r="K131" s="2078" t="s">
        <v>3477</v>
      </c>
      <c r="L131" s="2062" t="s">
        <v>3519</v>
      </c>
      <c r="M131" s="2079"/>
      <c r="N131" s="2059" t="s">
        <v>3520</v>
      </c>
      <c r="O131" s="2064">
        <v>7500.0</v>
      </c>
      <c r="P131" s="1953">
        <v>7527.861</v>
      </c>
      <c r="Q131" s="2071">
        <v>7254.701</v>
      </c>
      <c r="R131" s="2068"/>
      <c r="S131" s="2068"/>
      <c r="T131" s="1954" t="s">
        <v>3382</v>
      </c>
      <c r="U131" s="2073"/>
      <c r="V131" s="2073"/>
      <c r="W131" s="2074">
        <v>45591.0</v>
      </c>
      <c r="X131" s="2073"/>
      <c r="Y131" s="2075"/>
      <c r="Z131" s="2075"/>
      <c r="AA131" s="2075"/>
      <c r="AB131" s="4" t="s">
        <v>3193</v>
      </c>
      <c r="AC131" s="2073"/>
      <c r="AD131" s="2073"/>
      <c r="AE131" s="2073"/>
      <c r="AF131" s="2073"/>
      <c r="AG131" s="2077"/>
      <c r="AH131" s="2077"/>
      <c r="AI131" s="2077"/>
      <c r="AJ131" s="2077"/>
      <c r="AK131" s="2073"/>
      <c r="AL131" s="2073"/>
      <c r="AM131" s="2073"/>
      <c r="AN131" s="2073"/>
      <c r="AO131" s="2073"/>
      <c r="AP131" s="2073"/>
      <c r="AQ131" s="2073"/>
      <c r="AR131" s="2073"/>
      <c r="AS131" s="2073"/>
      <c r="AT131" s="2073"/>
      <c r="AU131" s="2073"/>
      <c r="AV131" s="2073"/>
      <c r="AW131" s="2073"/>
      <c r="AX131" s="2073"/>
      <c r="AY131" s="2073"/>
      <c r="AZ131" s="2073"/>
      <c r="BA131" s="2073"/>
      <c r="BB131" s="2073"/>
      <c r="BC131" s="2073"/>
      <c r="BD131" s="2073"/>
      <c r="BE131" s="2073"/>
      <c r="BF131" s="2073"/>
      <c r="BG131" s="2073"/>
      <c r="BH131" s="2073"/>
      <c r="BI131" s="2073"/>
      <c r="BJ131" s="2073"/>
      <c r="BK131" s="2073"/>
      <c r="BL131" s="2073"/>
      <c r="BM131" s="2073"/>
      <c r="BN131" s="2073"/>
      <c r="BO131" s="2073"/>
      <c r="BP131" s="2073"/>
      <c r="BQ131" s="2073"/>
    </row>
    <row r="132" ht="15.75" customHeight="1">
      <c r="A132" s="2067">
        <v>8.0</v>
      </c>
      <c r="B132" s="1992" t="s">
        <v>3504</v>
      </c>
      <c r="C132" s="1999" t="s">
        <v>3505</v>
      </c>
      <c r="D132" s="1954" t="s">
        <v>3506</v>
      </c>
      <c r="E132" s="2059" t="s">
        <v>3485</v>
      </c>
      <c r="F132" s="4" t="s">
        <v>3257</v>
      </c>
      <c r="G132" s="2068"/>
      <c r="H132" s="2027" t="s">
        <v>3521</v>
      </c>
      <c r="I132" s="2069"/>
      <c r="J132" s="2069"/>
      <c r="K132" s="2062" t="s">
        <v>3486</v>
      </c>
      <c r="L132" s="2027" t="s">
        <v>3462</v>
      </c>
      <c r="M132" s="2079"/>
      <c r="N132" s="2059" t="s">
        <v>3522</v>
      </c>
      <c r="O132" s="2064">
        <v>7500.0</v>
      </c>
      <c r="P132" s="1953">
        <v>7503.103</v>
      </c>
      <c r="Q132" s="2071">
        <v>7503.103</v>
      </c>
      <c r="R132" s="2068"/>
      <c r="S132" s="2068"/>
      <c r="T132" s="1954" t="s">
        <v>3382</v>
      </c>
      <c r="U132" s="2073"/>
      <c r="V132" s="2073"/>
      <c r="W132" s="2074">
        <v>45593.0</v>
      </c>
      <c r="X132" s="2073"/>
      <c r="Y132" s="2075"/>
      <c r="Z132" s="2075"/>
      <c r="AA132" s="2075"/>
      <c r="AB132" s="4" t="s">
        <v>3193</v>
      </c>
      <c r="AC132" s="2073"/>
      <c r="AD132" s="2073"/>
      <c r="AE132" s="2073"/>
      <c r="AF132" s="2073"/>
      <c r="AG132" s="2077"/>
      <c r="AH132" s="2077"/>
      <c r="AI132" s="2077"/>
      <c r="AJ132" s="2077"/>
      <c r="AK132" s="2073"/>
      <c r="AL132" s="2073"/>
      <c r="AM132" s="2073"/>
      <c r="AN132" s="2073"/>
      <c r="AO132" s="2073"/>
      <c r="AP132" s="2073"/>
      <c r="AQ132" s="2073"/>
      <c r="AR132" s="2073"/>
      <c r="AS132" s="2073"/>
      <c r="AT132" s="2073"/>
      <c r="AU132" s="2073"/>
      <c r="AV132" s="2073"/>
      <c r="AW132" s="2073"/>
      <c r="AX132" s="2073"/>
      <c r="AY132" s="2073"/>
      <c r="AZ132" s="2073"/>
      <c r="BA132" s="2073"/>
      <c r="BB132" s="2073"/>
      <c r="BC132" s="2073"/>
      <c r="BD132" s="2073"/>
      <c r="BE132" s="2073"/>
      <c r="BF132" s="2073"/>
      <c r="BG132" s="2073"/>
      <c r="BH132" s="2073"/>
      <c r="BI132" s="2073"/>
      <c r="BJ132" s="2073"/>
      <c r="BK132" s="2073"/>
      <c r="BL132" s="2073"/>
      <c r="BM132" s="2073"/>
      <c r="BN132" s="2073"/>
      <c r="BO132" s="2073"/>
      <c r="BP132" s="2073"/>
      <c r="BQ132" s="2073"/>
    </row>
    <row r="133" ht="15.75" customHeight="1">
      <c r="A133" s="2067">
        <v>9.0</v>
      </c>
      <c r="B133" s="1992" t="s">
        <v>3504</v>
      </c>
      <c r="C133" s="1999" t="s">
        <v>3505</v>
      </c>
      <c r="D133" s="1954" t="s">
        <v>3506</v>
      </c>
      <c r="E133" s="2094" t="s">
        <v>3523</v>
      </c>
      <c r="F133" s="4" t="s">
        <v>2611</v>
      </c>
      <c r="G133" s="2069"/>
      <c r="H133" s="2027" t="s">
        <v>3277</v>
      </c>
      <c r="I133" s="2069"/>
      <c r="J133" s="2069"/>
      <c r="K133" s="2027" t="s">
        <v>3524</v>
      </c>
      <c r="L133" s="2027" t="s">
        <v>823</v>
      </c>
      <c r="M133" s="2070"/>
      <c r="N133" s="2059" t="s">
        <v>3525</v>
      </c>
      <c r="O133" s="2064">
        <v>7500.0</v>
      </c>
      <c r="P133" s="1953">
        <v>4735.071</v>
      </c>
      <c r="Q133" s="2071">
        <v>4735.071</v>
      </c>
      <c r="R133" s="2072"/>
      <c r="S133" s="2072"/>
      <c r="T133" s="1954" t="s">
        <v>3382</v>
      </c>
      <c r="U133" s="2073"/>
      <c r="V133" s="2073"/>
      <c r="W133" s="2074">
        <v>45590.0</v>
      </c>
      <c r="X133" s="2073"/>
      <c r="Y133" s="2075"/>
      <c r="Z133" s="2075"/>
      <c r="AA133" s="2075"/>
      <c r="AB133" s="4" t="s">
        <v>3193</v>
      </c>
      <c r="AC133" s="2073"/>
      <c r="AD133" s="2073"/>
      <c r="AE133" s="2073"/>
      <c r="AF133" s="2073"/>
      <c r="AG133" s="2077"/>
      <c r="AH133" s="2077"/>
      <c r="AI133" s="2077"/>
      <c r="AJ133" s="2077"/>
      <c r="AK133" s="2073"/>
      <c r="AL133" s="2073"/>
      <c r="AM133" s="2073"/>
      <c r="AN133" s="2073"/>
      <c r="AO133" s="2073"/>
      <c r="AP133" s="2073"/>
      <c r="AQ133" s="2073"/>
      <c r="AR133" s="2073"/>
      <c r="AS133" s="2073"/>
      <c r="AT133" s="2073"/>
      <c r="AU133" s="2073"/>
      <c r="AV133" s="2073"/>
      <c r="AW133" s="2073"/>
      <c r="AX133" s="2073"/>
      <c r="AY133" s="2073"/>
      <c r="AZ133" s="2073"/>
      <c r="BA133" s="2073"/>
      <c r="BB133" s="2073"/>
      <c r="BC133" s="2073"/>
      <c r="BD133" s="2073"/>
      <c r="BE133" s="2073"/>
      <c r="BF133" s="2073"/>
      <c r="BG133" s="2073"/>
      <c r="BH133" s="2073"/>
      <c r="BI133" s="2073"/>
      <c r="BJ133" s="2073"/>
      <c r="BK133" s="2073"/>
      <c r="BL133" s="2073"/>
      <c r="BM133" s="2073"/>
      <c r="BN133" s="2073"/>
      <c r="BO133" s="2073"/>
      <c r="BP133" s="2073"/>
      <c r="BQ133" s="2073"/>
    </row>
    <row r="134" ht="15.75" customHeight="1">
      <c r="A134" s="2067">
        <v>10.0</v>
      </c>
      <c r="B134" s="1992" t="s">
        <v>3504</v>
      </c>
      <c r="C134" s="1999" t="s">
        <v>3505</v>
      </c>
      <c r="D134" s="1954" t="s">
        <v>3506</v>
      </c>
      <c r="E134" s="2059" t="s">
        <v>3507</v>
      </c>
      <c r="F134" s="4" t="s">
        <v>3033</v>
      </c>
      <c r="G134" s="2068"/>
      <c r="H134" s="2027" t="s">
        <v>3526</v>
      </c>
      <c r="I134" s="2069"/>
      <c r="J134" s="2069"/>
      <c r="K134" s="2098"/>
      <c r="L134" s="2027" t="s">
        <v>3527</v>
      </c>
      <c r="M134" s="2073"/>
      <c r="N134" s="2059" t="s">
        <v>3528</v>
      </c>
      <c r="O134" s="2064">
        <v>7500.0</v>
      </c>
      <c r="P134" s="1953">
        <v>4539.476</v>
      </c>
      <c r="Q134" s="2071">
        <v>4539.476</v>
      </c>
      <c r="R134" s="2072"/>
      <c r="S134" s="2072"/>
      <c r="T134" s="1954" t="s">
        <v>3382</v>
      </c>
      <c r="U134" s="2073"/>
      <c r="V134" s="2073"/>
      <c r="W134" s="2074">
        <v>45594.0</v>
      </c>
      <c r="X134" s="2073"/>
      <c r="Y134" s="2075"/>
      <c r="Z134" s="2075"/>
      <c r="AA134" s="2075"/>
      <c r="AB134" s="4" t="s">
        <v>3193</v>
      </c>
      <c r="AC134" s="2073"/>
      <c r="AD134" s="2072"/>
      <c r="AE134" s="2072"/>
      <c r="AF134" s="2072" t="s">
        <v>884</v>
      </c>
      <c r="AG134" s="2076" t="s">
        <v>1828</v>
      </c>
      <c r="AH134" s="2072"/>
      <c r="AI134" s="2072"/>
      <c r="AJ134" s="2077"/>
      <c r="AK134" s="2072"/>
      <c r="AL134" s="2072"/>
      <c r="AM134" s="2072"/>
      <c r="AN134" s="2072"/>
      <c r="AO134" s="2072"/>
      <c r="AP134" s="2072"/>
      <c r="AQ134" s="2073"/>
      <c r="AR134" s="2072"/>
      <c r="AS134" s="2072"/>
      <c r="AT134" s="2072"/>
      <c r="AU134" s="2072"/>
      <c r="AV134" s="2072"/>
      <c r="AW134" s="2072"/>
      <c r="AX134" s="2072"/>
      <c r="AY134" s="2073"/>
      <c r="AZ134" s="2073"/>
      <c r="BA134" s="2072"/>
      <c r="BB134" s="2072"/>
      <c r="BC134" s="2073"/>
      <c r="BD134" s="2073"/>
      <c r="BE134" s="2073"/>
      <c r="BF134" s="2073"/>
      <c r="BG134" s="2073"/>
      <c r="BH134" s="2073"/>
      <c r="BI134" s="2073"/>
      <c r="BJ134" s="2073"/>
      <c r="BK134" s="2073"/>
      <c r="BL134" s="2073"/>
      <c r="BM134" s="2073"/>
      <c r="BN134" s="2073"/>
      <c r="BO134" s="2073"/>
      <c r="BP134" s="2073"/>
      <c r="BQ134" s="2073"/>
    </row>
    <row r="135" ht="15.75" customHeight="1">
      <c r="A135" s="2067">
        <v>11.0</v>
      </c>
      <c r="B135" s="1992" t="s">
        <v>3504</v>
      </c>
      <c r="C135" s="1999" t="s">
        <v>3505</v>
      </c>
      <c r="D135" s="1954" t="s">
        <v>3506</v>
      </c>
      <c r="E135" s="2099" t="s">
        <v>96</v>
      </c>
      <c r="F135" s="2098" t="s">
        <v>96</v>
      </c>
      <c r="G135" s="2068"/>
      <c r="H135" s="2098" t="s">
        <v>96</v>
      </c>
      <c r="I135" s="2069"/>
      <c r="J135" s="2069"/>
      <c r="K135" s="2098" t="s">
        <v>96</v>
      </c>
      <c r="L135" s="2098" t="s">
        <v>96</v>
      </c>
      <c r="M135" s="2079"/>
      <c r="N135" s="2099" t="s">
        <v>96</v>
      </c>
      <c r="O135" s="2064">
        <v>7500.0</v>
      </c>
      <c r="P135" s="1953" t="s">
        <v>96</v>
      </c>
      <c r="Q135" s="2098" t="s">
        <v>96</v>
      </c>
      <c r="R135" s="2068"/>
      <c r="S135" s="2068"/>
      <c r="T135" s="2028" t="s">
        <v>96</v>
      </c>
      <c r="U135" s="2073"/>
      <c r="V135" s="2073"/>
      <c r="W135" s="2074"/>
      <c r="X135" s="2073"/>
      <c r="Y135" s="2075"/>
      <c r="Z135" s="2075"/>
      <c r="AA135" s="2075"/>
      <c r="AB135" s="4" t="s">
        <v>3193</v>
      </c>
      <c r="AC135" s="2073"/>
      <c r="AD135" s="2072"/>
      <c r="AE135" s="2072"/>
      <c r="AF135" s="2072"/>
      <c r="AG135" s="2076"/>
      <c r="AH135" s="2076"/>
      <c r="AI135" s="2076"/>
      <c r="AJ135" s="2076"/>
      <c r="AK135" s="2072"/>
      <c r="AL135" s="2072"/>
      <c r="AM135" s="2072"/>
      <c r="AN135" s="2072"/>
      <c r="AO135" s="2072"/>
      <c r="AP135" s="2072"/>
      <c r="AQ135" s="2073"/>
      <c r="AR135" s="2072"/>
      <c r="AS135" s="2072"/>
      <c r="AT135" s="2072"/>
      <c r="AU135" s="2072"/>
      <c r="AV135" s="2072"/>
      <c r="AW135" s="2072"/>
      <c r="AX135" s="2072"/>
      <c r="AY135" s="2073"/>
      <c r="AZ135" s="2073"/>
      <c r="BA135" s="2072"/>
      <c r="BB135" s="2072"/>
      <c r="BC135" s="2073"/>
      <c r="BD135" s="2073"/>
      <c r="BE135" s="2073"/>
      <c r="BF135" s="2073"/>
      <c r="BG135" s="2073"/>
      <c r="BH135" s="2073"/>
      <c r="BI135" s="2073"/>
      <c r="BJ135" s="2073"/>
      <c r="BK135" s="2073"/>
      <c r="BL135" s="2073"/>
      <c r="BM135" s="2073"/>
      <c r="BN135" s="2073"/>
      <c r="BO135" s="2073"/>
      <c r="BP135" s="2073"/>
      <c r="BQ135" s="2073"/>
    </row>
    <row r="136" ht="15.75" customHeight="1">
      <c r="A136" s="2082"/>
      <c r="B136" s="2083"/>
      <c r="C136" s="2083"/>
      <c r="D136" s="2083"/>
      <c r="E136" s="1965"/>
      <c r="F136" s="2083"/>
      <c r="G136" s="2083"/>
      <c r="H136" s="2083"/>
      <c r="I136" s="2085" t="str">
        <f>((#REF!*#REF!)+(#REF!*#REF!)+(#REF!*#REF!)+(#REF!*#REF!)+(#REF!*#REF!)+(#REF!*#REF!)+(#REF!*#REF!)+(#REF!*#REF!)+(#REF!*#REF!)+(#REF!*#REF!)+(#REF!*#REF!)+(#REF!*#REF!))/$O136</f>
        <v>#REF!</v>
      </c>
      <c r="J136" s="2083"/>
      <c r="K136" s="2083"/>
      <c r="L136" s="2083"/>
      <c r="M136" s="2083"/>
      <c r="N136" s="1965"/>
      <c r="O136" s="2086">
        <f t="shared" ref="O136:Q136" si="14">SUM(O125:O135)</f>
        <v>82500</v>
      </c>
      <c r="P136" s="2093">
        <f t="shared" si="14"/>
        <v>64155.107</v>
      </c>
      <c r="Q136" s="2087">
        <f t="shared" si="14"/>
        <v>56730.548</v>
      </c>
      <c r="R136" s="2083"/>
      <c r="S136" s="2083"/>
      <c r="T136" s="2083"/>
      <c r="U136" s="2083"/>
      <c r="V136" s="2083"/>
      <c r="W136" s="2088"/>
      <c r="X136" s="2089">
        <f>Y136-O136</f>
        <v>-11000</v>
      </c>
      <c r="Y136" s="2090">
        <v>71500.0</v>
      </c>
      <c r="Z136" s="2091"/>
      <c r="AA136" s="2087">
        <f>Y136-Q136</f>
        <v>14769.452</v>
      </c>
      <c r="AB136" s="2083"/>
      <c r="AC136" s="2083"/>
      <c r="AD136" s="2083"/>
      <c r="AE136" s="2083"/>
      <c r="AF136" s="2083"/>
      <c r="AG136" s="2083"/>
      <c r="AH136" s="2083"/>
      <c r="AI136" s="2083"/>
      <c r="AJ136" s="2083"/>
      <c r="AK136" s="2083"/>
      <c r="AL136" s="2083"/>
      <c r="AM136" s="2083"/>
      <c r="AN136" s="2083"/>
      <c r="AO136" s="2083"/>
      <c r="AP136" s="2083"/>
      <c r="AQ136" s="2083"/>
      <c r="AR136" s="2083"/>
      <c r="AS136" s="2083"/>
      <c r="AT136" s="2083"/>
      <c r="AU136" s="2083"/>
      <c r="AV136" s="2083"/>
      <c r="AW136" s="2083"/>
      <c r="AX136" s="2083"/>
      <c r="AY136" s="2083"/>
      <c r="AZ136" s="2083"/>
      <c r="BA136" s="2083"/>
      <c r="BB136" s="2083"/>
      <c r="BC136" s="2083"/>
      <c r="BD136" s="2083"/>
      <c r="BE136" s="2083"/>
      <c r="BF136" s="2083"/>
      <c r="BG136" s="2083"/>
      <c r="BH136" s="2083"/>
      <c r="BI136" s="2083"/>
      <c r="BJ136" s="2083"/>
      <c r="BK136" s="2083"/>
      <c r="BL136" s="2083"/>
      <c r="BM136" s="2083"/>
      <c r="BN136" s="2083"/>
      <c r="BO136" s="2083"/>
      <c r="BP136" s="2083"/>
      <c r="BQ136" s="2083"/>
    </row>
    <row r="137">
      <c r="A137" s="3">
        <v>1.0</v>
      </c>
      <c r="B137" s="1992" t="s">
        <v>3529</v>
      </c>
      <c r="C137" s="1959" t="s">
        <v>3401</v>
      </c>
      <c r="D137" s="4" t="s">
        <v>3221</v>
      </c>
      <c r="E137" s="1959" t="s">
        <v>183</v>
      </c>
      <c r="F137" s="1954" t="s">
        <v>96</v>
      </c>
      <c r="G137" s="3"/>
      <c r="H137" s="3" t="s">
        <v>3222</v>
      </c>
      <c r="I137" s="4"/>
      <c r="J137" s="4"/>
      <c r="K137" s="3" t="s">
        <v>2730</v>
      </c>
      <c r="L137" s="3" t="s">
        <v>2730</v>
      </c>
      <c r="M137" s="4"/>
      <c r="N137" s="2059" t="s">
        <v>3530</v>
      </c>
      <c r="O137" s="2044">
        <v>7550.0</v>
      </c>
      <c r="P137" s="1953">
        <v>8692.66</v>
      </c>
      <c r="Q137" s="2071">
        <v>8692.66</v>
      </c>
      <c r="R137" s="2044">
        <v>7550.0</v>
      </c>
      <c r="S137" s="4">
        <f t="shared" ref="S137:S140" si="15">R137*1.1</f>
        <v>8305</v>
      </c>
      <c r="T137" s="1954" t="s">
        <v>3382</v>
      </c>
      <c r="U137" s="3"/>
      <c r="V137" s="3"/>
      <c r="W137" s="1987">
        <v>45580.0</v>
      </c>
      <c r="X137" s="4"/>
      <c r="Y137" s="4"/>
      <c r="Z137" s="4"/>
      <c r="AA137" s="4"/>
      <c r="AB137" s="4" t="s">
        <v>3193</v>
      </c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</row>
    <row r="138" ht="15.75" customHeight="1">
      <c r="A138" s="3">
        <v>2.0</v>
      </c>
      <c r="B138" s="1992" t="s">
        <v>3529</v>
      </c>
      <c r="C138" s="1959" t="s">
        <v>3404</v>
      </c>
      <c r="D138" s="4" t="s">
        <v>3221</v>
      </c>
      <c r="E138" s="1959" t="s">
        <v>183</v>
      </c>
      <c r="F138" s="1954" t="s">
        <v>96</v>
      </c>
      <c r="G138" s="3"/>
      <c r="H138" s="3" t="s">
        <v>3222</v>
      </c>
      <c r="I138" s="4"/>
      <c r="J138" s="4"/>
      <c r="K138" s="3" t="s">
        <v>2730</v>
      </c>
      <c r="L138" s="3" t="s">
        <v>2730</v>
      </c>
      <c r="M138" s="4"/>
      <c r="N138" s="2059" t="s">
        <v>3531</v>
      </c>
      <c r="O138" s="2044">
        <v>7550.0</v>
      </c>
      <c r="P138" s="1953">
        <v>8673.852</v>
      </c>
      <c r="Q138" s="2071">
        <v>8673.852</v>
      </c>
      <c r="R138" s="2044">
        <v>7550.0</v>
      </c>
      <c r="S138" s="4">
        <f t="shared" si="15"/>
        <v>8305</v>
      </c>
      <c r="T138" s="1954" t="s">
        <v>3382</v>
      </c>
      <c r="U138" s="3"/>
      <c r="V138" s="3"/>
      <c r="W138" s="1987">
        <v>45582.0</v>
      </c>
      <c r="X138" s="4"/>
      <c r="Y138" s="4"/>
      <c r="Z138" s="4"/>
      <c r="AA138" s="4"/>
      <c r="AB138" s="4" t="s">
        <v>3193</v>
      </c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</row>
    <row r="139" ht="15.75" customHeight="1">
      <c r="A139" s="3">
        <v>3.0</v>
      </c>
      <c r="B139" s="1992" t="s">
        <v>3529</v>
      </c>
      <c r="C139" s="1959" t="s">
        <v>3406</v>
      </c>
      <c r="D139" s="4" t="s">
        <v>3221</v>
      </c>
      <c r="E139" s="1959" t="s">
        <v>183</v>
      </c>
      <c r="F139" s="1954" t="s">
        <v>96</v>
      </c>
      <c r="G139" s="3"/>
      <c r="H139" s="3" t="s">
        <v>3222</v>
      </c>
      <c r="I139" s="4"/>
      <c r="J139" s="4"/>
      <c r="K139" s="3" t="s">
        <v>2730</v>
      </c>
      <c r="L139" s="3" t="s">
        <v>2730</v>
      </c>
      <c r="M139" s="1959"/>
      <c r="N139" s="2059" t="s">
        <v>3532</v>
      </c>
      <c r="O139" s="2044">
        <v>8200.0</v>
      </c>
      <c r="P139" s="1953">
        <v>6134.54</v>
      </c>
      <c r="Q139" s="2071">
        <v>6134.54</v>
      </c>
      <c r="R139" s="2044">
        <v>8200.0</v>
      </c>
      <c r="S139" s="4">
        <f t="shared" si="15"/>
        <v>9020</v>
      </c>
      <c r="T139" s="1954" t="s">
        <v>3382</v>
      </c>
      <c r="U139" s="3"/>
      <c r="V139" s="3"/>
      <c r="W139" s="2045">
        <v>45590.0</v>
      </c>
      <c r="X139" s="4"/>
      <c r="Y139" s="4"/>
      <c r="Z139" s="4"/>
      <c r="AA139" s="4"/>
      <c r="AB139" s="4" t="s">
        <v>3193</v>
      </c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</row>
    <row r="140" ht="15.75" customHeight="1">
      <c r="A140" s="3">
        <v>4.0</v>
      </c>
      <c r="B140" s="1992" t="s">
        <v>3529</v>
      </c>
      <c r="C140" s="1959" t="s">
        <v>3408</v>
      </c>
      <c r="D140" s="1959" t="s">
        <v>3221</v>
      </c>
      <c r="E140" s="1959" t="s">
        <v>183</v>
      </c>
      <c r="F140" s="1954" t="s">
        <v>96</v>
      </c>
      <c r="G140" s="1954"/>
      <c r="H140" s="1954" t="s">
        <v>3222</v>
      </c>
      <c r="I140" s="1959"/>
      <c r="J140" s="1959"/>
      <c r="K140" s="1954" t="s">
        <v>2730</v>
      </c>
      <c r="L140" s="1954" t="s">
        <v>2730</v>
      </c>
      <c r="M140" s="1959"/>
      <c r="N140" s="2059" t="s">
        <v>3533</v>
      </c>
      <c r="O140" s="2044">
        <v>5500.0</v>
      </c>
      <c r="P140" s="1953">
        <v>7700.621</v>
      </c>
      <c r="Q140" s="2071">
        <v>7700.621</v>
      </c>
      <c r="R140" s="2044">
        <v>5500.0</v>
      </c>
      <c r="S140" s="4">
        <f t="shared" si="15"/>
        <v>6050</v>
      </c>
      <c r="T140" s="1954" t="s">
        <v>3382</v>
      </c>
      <c r="U140" s="3"/>
      <c r="V140" s="3"/>
      <c r="W140" s="2045">
        <v>45589.0</v>
      </c>
      <c r="X140" s="4"/>
      <c r="Y140" s="4"/>
      <c r="Z140" s="4"/>
      <c r="AA140" s="4"/>
      <c r="AB140" s="4" t="s">
        <v>3193</v>
      </c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</row>
    <row r="141" ht="15.75" customHeight="1">
      <c r="A141" s="2047"/>
      <c r="B141" s="2047"/>
      <c r="C141" s="2047"/>
      <c r="D141" s="2047"/>
      <c r="E141" s="1965"/>
      <c r="F141" s="2047"/>
      <c r="G141" s="2048"/>
      <c r="H141" s="2048"/>
      <c r="I141" s="2047"/>
      <c r="J141" s="2047"/>
      <c r="K141" s="2047"/>
      <c r="L141" s="2047"/>
      <c r="M141" s="2047"/>
      <c r="N141" s="1965"/>
      <c r="O141" s="2058">
        <f t="shared" ref="O141:R141" si="16">SUM(O137:O140)</f>
        <v>28800</v>
      </c>
      <c r="P141" s="2093">
        <f t="shared" si="16"/>
        <v>31201.673</v>
      </c>
      <c r="Q141" s="2050">
        <f t="shared" si="16"/>
        <v>31201.673</v>
      </c>
      <c r="R141" s="2051">
        <f t="shared" si="16"/>
        <v>28800</v>
      </c>
      <c r="S141" s="2052"/>
      <c r="T141" s="2047"/>
      <c r="U141" s="2047"/>
      <c r="V141" s="2047"/>
      <c r="W141" s="2048"/>
      <c r="X141" s="2040">
        <f>Y141-Q141</f>
        <v>23798.327</v>
      </c>
      <c r="Y141" s="2047">
        <v>55000.0</v>
      </c>
      <c r="Z141" s="2047"/>
      <c r="AA141" s="2047"/>
      <c r="AB141" s="2047"/>
      <c r="AC141" s="2047"/>
      <c r="AD141" s="2047"/>
      <c r="AE141" s="2047"/>
      <c r="AF141" s="2047"/>
      <c r="AG141" s="2047"/>
      <c r="AH141" s="2047"/>
      <c r="AI141" s="2047"/>
      <c r="AJ141" s="2047"/>
      <c r="AK141" s="2047"/>
      <c r="AL141" s="2047"/>
      <c r="AM141" s="2047"/>
      <c r="AN141" s="2047"/>
      <c r="AO141" s="2047"/>
      <c r="AP141" s="2047"/>
      <c r="AQ141" s="2047"/>
      <c r="AR141" s="2047"/>
      <c r="AS141" s="2047"/>
      <c r="AT141" s="2047"/>
      <c r="AU141" s="2047"/>
      <c r="AV141" s="2047"/>
      <c r="AW141" s="2047"/>
      <c r="AX141" s="2047"/>
      <c r="AY141" s="2047"/>
      <c r="AZ141" s="2047"/>
      <c r="BA141" s="2047"/>
      <c r="BB141" s="2047"/>
      <c r="BC141" s="2047"/>
      <c r="BD141" s="2047"/>
      <c r="BE141" s="2047"/>
      <c r="BF141" s="2047"/>
      <c r="BG141" s="2047"/>
      <c r="BH141" s="2047"/>
      <c r="BI141" s="2047"/>
      <c r="BJ141" s="2047"/>
      <c r="BK141" s="2047"/>
      <c r="BL141" s="2047"/>
      <c r="BM141" s="2047"/>
      <c r="BN141" s="2047"/>
      <c r="BO141" s="2047"/>
      <c r="BP141" s="2047"/>
      <c r="BQ141" s="2047"/>
    </row>
    <row r="142" ht="15.75" customHeight="1">
      <c r="A142" s="3">
        <v>1.0</v>
      </c>
      <c r="B142" s="1992" t="s">
        <v>3534</v>
      </c>
      <c r="C142" s="1959" t="s">
        <v>3401</v>
      </c>
      <c r="D142" s="4" t="s">
        <v>3221</v>
      </c>
      <c r="E142" s="1959" t="s">
        <v>183</v>
      </c>
      <c r="F142" s="1954" t="s">
        <v>96</v>
      </c>
      <c r="G142" s="3"/>
      <c r="H142" s="1959" t="s">
        <v>183</v>
      </c>
      <c r="I142" s="4"/>
      <c r="J142" s="4"/>
      <c r="K142" s="3" t="s">
        <v>2730</v>
      </c>
      <c r="L142" s="3" t="s">
        <v>2730</v>
      </c>
      <c r="M142" s="4"/>
      <c r="N142" s="2059" t="s">
        <v>3535</v>
      </c>
      <c r="O142" s="2044">
        <v>7550.0</v>
      </c>
      <c r="P142" s="1953">
        <v>7500.844</v>
      </c>
      <c r="Q142" s="2071">
        <v>7500.844</v>
      </c>
      <c r="R142" s="2044">
        <v>7550.0</v>
      </c>
      <c r="S142" s="4">
        <f t="shared" ref="S142:S146" si="17">R142*1.1</f>
        <v>8305</v>
      </c>
      <c r="T142" s="1954" t="s">
        <v>3382</v>
      </c>
      <c r="U142" s="3"/>
      <c r="V142" s="3" t="s">
        <v>2065</v>
      </c>
      <c r="W142" s="1987">
        <v>45139.0</v>
      </c>
      <c r="X142" s="4"/>
      <c r="Y142" s="4"/>
      <c r="Z142" s="4"/>
      <c r="AA142" s="4"/>
      <c r="AB142" s="4" t="s">
        <v>3193</v>
      </c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ht="15.75" customHeight="1">
      <c r="A143" s="3">
        <v>2.0</v>
      </c>
      <c r="B143" s="1992" t="s">
        <v>3534</v>
      </c>
      <c r="C143" s="1959" t="s">
        <v>3404</v>
      </c>
      <c r="D143" s="4" t="s">
        <v>3221</v>
      </c>
      <c r="E143" s="1959" t="s">
        <v>183</v>
      </c>
      <c r="F143" s="1954" t="s">
        <v>96</v>
      </c>
      <c r="G143" s="3"/>
      <c r="H143" s="1959" t="s">
        <v>183</v>
      </c>
      <c r="I143" s="4"/>
      <c r="J143" s="4"/>
      <c r="K143" s="3" t="s">
        <v>2730</v>
      </c>
      <c r="L143" s="3" t="s">
        <v>2730</v>
      </c>
      <c r="M143" s="4"/>
      <c r="N143" s="2059" t="s">
        <v>3536</v>
      </c>
      <c r="O143" s="2044">
        <v>7550.0</v>
      </c>
      <c r="P143" s="1953">
        <v>7803.712</v>
      </c>
      <c r="Q143" s="2071">
        <v>7803.712</v>
      </c>
      <c r="R143" s="2044">
        <v>7550.0</v>
      </c>
      <c r="S143" s="4">
        <f t="shared" si="17"/>
        <v>8305</v>
      </c>
      <c r="T143" s="1954" t="s">
        <v>3382</v>
      </c>
      <c r="U143" s="3"/>
      <c r="V143" s="3" t="s">
        <v>2065</v>
      </c>
      <c r="W143" s="1987">
        <v>45143.0</v>
      </c>
      <c r="X143" s="4"/>
      <c r="Y143" s="4"/>
      <c r="Z143" s="4"/>
      <c r="AA143" s="4"/>
      <c r="AB143" s="4" t="s">
        <v>3193</v>
      </c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</row>
    <row r="144" ht="15.75" customHeight="1">
      <c r="A144" s="3">
        <v>3.0</v>
      </c>
      <c r="B144" s="1992" t="s">
        <v>3534</v>
      </c>
      <c r="C144" s="1959" t="s">
        <v>3406</v>
      </c>
      <c r="D144" s="4" t="s">
        <v>3221</v>
      </c>
      <c r="E144" s="1959" t="s">
        <v>183</v>
      </c>
      <c r="F144" s="1954" t="s">
        <v>96</v>
      </c>
      <c r="G144" s="3"/>
      <c r="H144" s="1959" t="s">
        <v>183</v>
      </c>
      <c r="I144" s="4"/>
      <c r="J144" s="4"/>
      <c r="K144" s="3" t="s">
        <v>2730</v>
      </c>
      <c r="L144" s="3" t="s">
        <v>2730</v>
      </c>
      <c r="M144" s="1959"/>
      <c r="N144" s="2059" t="s">
        <v>3537</v>
      </c>
      <c r="O144" s="2044">
        <v>8200.0</v>
      </c>
      <c r="P144" s="1953">
        <v>8659.413</v>
      </c>
      <c r="Q144" s="2071">
        <v>8659.413</v>
      </c>
      <c r="R144" s="2044">
        <v>8200.0</v>
      </c>
      <c r="S144" s="4">
        <f t="shared" si="17"/>
        <v>9020</v>
      </c>
      <c r="T144" s="1954" t="s">
        <v>3382</v>
      </c>
      <c r="U144" s="3"/>
      <c r="V144" s="3" t="s">
        <v>2065</v>
      </c>
      <c r="W144" s="2045">
        <v>45146.0</v>
      </c>
      <c r="X144" s="4"/>
      <c r="Y144" s="4"/>
      <c r="Z144" s="4"/>
      <c r="AA144" s="4"/>
      <c r="AB144" s="4" t="s">
        <v>3193</v>
      </c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</row>
    <row r="145" ht="15.75" customHeight="1">
      <c r="A145" s="3">
        <v>4.0</v>
      </c>
      <c r="B145" s="1992" t="s">
        <v>3534</v>
      </c>
      <c r="C145" s="1959" t="s">
        <v>3408</v>
      </c>
      <c r="D145" s="1959" t="s">
        <v>3221</v>
      </c>
      <c r="E145" s="1959" t="s">
        <v>183</v>
      </c>
      <c r="F145" s="1954" t="s">
        <v>96</v>
      </c>
      <c r="G145" s="1954"/>
      <c r="H145" s="1959" t="s">
        <v>183</v>
      </c>
      <c r="I145" s="1959"/>
      <c r="J145" s="1959"/>
      <c r="K145" s="1954" t="s">
        <v>2730</v>
      </c>
      <c r="L145" s="1954" t="s">
        <v>2730</v>
      </c>
      <c r="M145" s="1959"/>
      <c r="N145" s="2059" t="s">
        <v>3538</v>
      </c>
      <c r="O145" s="2044">
        <v>5500.0</v>
      </c>
      <c r="P145" s="1953">
        <v>7860.985</v>
      </c>
      <c r="Q145" s="2071">
        <v>7860.985</v>
      </c>
      <c r="R145" s="2044">
        <v>5500.0</v>
      </c>
      <c r="S145" s="4">
        <f t="shared" si="17"/>
        <v>6050</v>
      </c>
      <c r="T145" s="1954" t="s">
        <v>3382</v>
      </c>
      <c r="U145" s="3"/>
      <c r="V145" s="3" t="s">
        <v>2065</v>
      </c>
      <c r="W145" s="2045">
        <v>45147.0</v>
      </c>
      <c r="X145" s="4"/>
      <c r="Y145" s="4"/>
      <c r="Z145" s="4"/>
      <c r="AA145" s="4"/>
      <c r="AB145" s="4" t="s">
        <v>3193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</row>
    <row r="146" ht="15.75" customHeight="1">
      <c r="A146" s="3">
        <v>5.0</v>
      </c>
      <c r="B146" s="1992" t="s">
        <v>3534</v>
      </c>
      <c r="C146" s="1959" t="s">
        <v>3410</v>
      </c>
      <c r="D146" s="1959" t="s">
        <v>3221</v>
      </c>
      <c r="E146" s="1959" t="s">
        <v>183</v>
      </c>
      <c r="F146" s="1954" t="s">
        <v>96</v>
      </c>
      <c r="G146" s="1954"/>
      <c r="H146" s="1959" t="s">
        <v>183</v>
      </c>
      <c r="I146" s="1959"/>
      <c r="J146" s="1959"/>
      <c r="K146" s="1954" t="s">
        <v>2730</v>
      </c>
      <c r="L146" s="1954" t="s">
        <v>2730</v>
      </c>
      <c r="M146" s="1959"/>
      <c r="N146" s="2059" t="s">
        <v>3539</v>
      </c>
      <c r="O146" s="2044">
        <v>7550.0</v>
      </c>
      <c r="P146" s="1953">
        <v>7969.707</v>
      </c>
      <c r="Q146" s="2071">
        <v>7969.707</v>
      </c>
      <c r="R146" s="2044">
        <v>7550.0</v>
      </c>
      <c r="S146" s="4">
        <f t="shared" si="17"/>
        <v>8305</v>
      </c>
      <c r="T146" s="1954" t="s">
        <v>3382</v>
      </c>
      <c r="U146" s="3"/>
      <c r="V146" s="3" t="s">
        <v>2065</v>
      </c>
      <c r="W146" s="2045">
        <v>45149.0</v>
      </c>
      <c r="X146" s="4"/>
      <c r="Y146" s="4"/>
      <c r="Z146" s="4"/>
      <c r="AA146" s="4"/>
      <c r="AB146" s="4" t="s">
        <v>3193</v>
      </c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ht="15.75" customHeight="1">
      <c r="A147" s="3">
        <v>6.0</v>
      </c>
      <c r="B147" s="1992" t="s">
        <v>3534</v>
      </c>
      <c r="C147" s="1959" t="s">
        <v>3412</v>
      </c>
      <c r="D147" s="1959" t="s">
        <v>3221</v>
      </c>
      <c r="E147" s="1959" t="s">
        <v>183</v>
      </c>
      <c r="F147" s="1954" t="s">
        <v>96</v>
      </c>
      <c r="G147" s="1954"/>
      <c r="H147" s="1959" t="s">
        <v>183</v>
      </c>
      <c r="I147" s="1959"/>
      <c r="J147" s="1959"/>
      <c r="K147" s="1954" t="s">
        <v>2730</v>
      </c>
      <c r="L147" s="1954" t="s">
        <v>2730</v>
      </c>
      <c r="M147" s="1959"/>
      <c r="N147" s="2059" t="s">
        <v>3540</v>
      </c>
      <c r="O147" s="2044">
        <v>7300.0</v>
      </c>
      <c r="P147" s="1953">
        <v>7599.616</v>
      </c>
      <c r="Q147" s="2071">
        <v>7599.616</v>
      </c>
      <c r="R147" s="2046">
        <v>7300.0</v>
      </c>
      <c r="S147" s="2046">
        <v>8030.0</v>
      </c>
      <c r="T147" s="1954" t="s">
        <v>3382</v>
      </c>
      <c r="U147" s="3"/>
      <c r="V147" s="3" t="s">
        <v>2065</v>
      </c>
      <c r="W147" s="1987">
        <v>45150.0</v>
      </c>
      <c r="X147" s="1959"/>
      <c r="Y147" s="4"/>
      <c r="Z147" s="4"/>
      <c r="AA147" s="4"/>
      <c r="AB147" s="4" t="s">
        <v>3193</v>
      </c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</row>
    <row r="148" ht="15.75" customHeight="1">
      <c r="A148" s="3">
        <v>7.0</v>
      </c>
      <c r="B148" s="1992" t="s">
        <v>3534</v>
      </c>
      <c r="C148" s="1959" t="s">
        <v>3414</v>
      </c>
      <c r="D148" s="1959" t="s">
        <v>3221</v>
      </c>
      <c r="E148" s="1959" t="s">
        <v>183</v>
      </c>
      <c r="F148" s="1954" t="s">
        <v>96</v>
      </c>
      <c r="G148" s="1954"/>
      <c r="H148" s="1959" t="s">
        <v>183</v>
      </c>
      <c r="I148" s="1959"/>
      <c r="J148" s="1959"/>
      <c r="K148" s="1954" t="s">
        <v>2730</v>
      </c>
      <c r="L148" s="1954" t="s">
        <v>2730</v>
      </c>
      <c r="M148" s="1959"/>
      <c r="N148" s="2059" t="s">
        <v>3541</v>
      </c>
      <c r="O148" s="2044">
        <v>6750.0</v>
      </c>
      <c r="P148" s="1953">
        <v>7605.974</v>
      </c>
      <c r="Q148" s="2071">
        <v>7605.974</v>
      </c>
      <c r="R148" s="2046">
        <v>6750.0</v>
      </c>
      <c r="S148" s="2046">
        <v>7425.0</v>
      </c>
      <c r="T148" s="1954" t="s">
        <v>3382</v>
      </c>
      <c r="U148" s="3"/>
      <c r="V148" s="3" t="s">
        <v>2065</v>
      </c>
      <c r="W148" s="1987">
        <v>45152.0</v>
      </c>
      <c r="X148" s="1959"/>
      <c r="Y148" s="4"/>
      <c r="Z148" s="4"/>
      <c r="AA148" s="4"/>
      <c r="AB148" s="4" t="s">
        <v>3193</v>
      </c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</row>
    <row r="149" ht="15.75" customHeight="1">
      <c r="A149" s="1965"/>
      <c r="B149" s="1965"/>
      <c r="C149" s="1965"/>
      <c r="D149" s="1965"/>
      <c r="E149" s="1965"/>
      <c r="F149" s="1965"/>
      <c r="G149" s="1962"/>
      <c r="H149" s="1962"/>
      <c r="I149" s="1965"/>
      <c r="J149" s="1965"/>
      <c r="K149" s="1965"/>
      <c r="L149" s="1965"/>
      <c r="M149" s="1965"/>
      <c r="N149" s="1965"/>
      <c r="O149" s="2058">
        <f t="shared" ref="O149:R149" si="18">SUM(O142:O148)</f>
        <v>50400</v>
      </c>
      <c r="P149" s="2093">
        <f t="shared" si="18"/>
        <v>55000.251</v>
      </c>
      <c r="Q149" s="2056">
        <f t="shared" si="18"/>
        <v>55000.251</v>
      </c>
      <c r="R149" s="2026">
        <f t="shared" si="18"/>
        <v>50400</v>
      </c>
      <c r="S149" s="1981"/>
      <c r="T149" s="1965"/>
      <c r="U149" s="1965"/>
      <c r="V149" s="1965"/>
      <c r="W149" s="1962"/>
      <c r="X149" s="1988">
        <f>Y149-Q149</f>
        <v>-0.251</v>
      </c>
      <c r="Y149" s="1965">
        <v>55000.0</v>
      </c>
      <c r="Z149" s="1965"/>
      <c r="AA149" s="1965"/>
      <c r="AB149" s="1965"/>
      <c r="AC149" s="1965"/>
      <c r="AD149" s="1965"/>
      <c r="AE149" s="1965"/>
      <c r="AF149" s="1965"/>
      <c r="AG149" s="1965"/>
      <c r="AH149" s="1965"/>
      <c r="AI149" s="1965"/>
      <c r="AJ149" s="1965"/>
      <c r="AK149" s="1965"/>
      <c r="AL149" s="1965"/>
      <c r="AM149" s="1965"/>
      <c r="AN149" s="1965"/>
      <c r="AO149" s="1965"/>
      <c r="AP149" s="1965"/>
      <c r="AQ149" s="1965"/>
      <c r="AR149" s="1965"/>
      <c r="AS149" s="1965"/>
      <c r="AT149" s="1965"/>
      <c r="AU149" s="1965"/>
      <c r="AV149" s="1965"/>
      <c r="AW149" s="1965"/>
      <c r="AX149" s="1965"/>
      <c r="AY149" s="1965"/>
      <c r="AZ149" s="1965"/>
      <c r="BA149" s="1965"/>
      <c r="BB149" s="1965"/>
      <c r="BC149" s="1965"/>
      <c r="BD149" s="1965"/>
      <c r="BE149" s="1965"/>
      <c r="BF149" s="1965"/>
      <c r="BG149" s="1965"/>
      <c r="BH149" s="1965"/>
      <c r="BI149" s="1965"/>
      <c r="BJ149" s="1965"/>
      <c r="BK149" s="1965"/>
      <c r="BL149" s="1965"/>
      <c r="BM149" s="1965"/>
      <c r="BN149" s="1965"/>
      <c r="BO149" s="1965"/>
      <c r="BP149" s="1965"/>
      <c r="BQ149" s="1965"/>
    </row>
    <row r="150" ht="15.75" customHeight="1">
      <c r="A150" s="3">
        <v>4.0</v>
      </c>
      <c r="B150" s="1992" t="s">
        <v>3542</v>
      </c>
      <c r="C150" s="4" t="s">
        <v>3543</v>
      </c>
      <c r="D150" s="1954" t="s">
        <v>3186</v>
      </c>
      <c r="E150" s="2059" t="s">
        <v>3544</v>
      </c>
      <c r="F150" s="4" t="s">
        <v>3034</v>
      </c>
      <c r="G150" s="2028"/>
      <c r="H150" s="2027" t="s">
        <v>1928</v>
      </c>
      <c r="I150" s="2016"/>
      <c r="J150" s="2016"/>
      <c r="K150" s="2027" t="s">
        <v>3379</v>
      </c>
      <c r="L150" s="2027" t="s">
        <v>3379</v>
      </c>
      <c r="M150" s="4"/>
      <c r="N150" s="2100" t="s">
        <v>3545</v>
      </c>
      <c r="O150" s="2101">
        <v>5000.0</v>
      </c>
      <c r="P150" s="1953">
        <v>5012.552</v>
      </c>
      <c r="Q150" s="2013">
        <v>5012.552</v>
      </c>
      <c r="R150" s="2028"/>
      <c r="S150" s="2028"/>
      <c r="T150" s="1954" t="s">
        <v>3546</v>
      </c>
      <c r="U150" s="3"/>
      <c r="V150" s="3"/>
      <c r="W150" s="2074">
        <v>45630.0</v>
      </c>
      <c r="X150" s="4"/>
      <c r="Y150" s="5"/>
      <c r="Z150" s="5"/>
      <c r="AA150" s="5"/>
      <c r="AB150" s="4" t="s">
        <v>3193</v>
      </c>
      <c r="AC150" s="4"/>
      <c r="AD150" s="3"/>
      <c r="AE150" s="3"/>
      <c r="AF150" s="3" t="s">
        <v>884</v>
      </c>
      <c r="AG150" s="1957" t="s">
        <v>1828</v>
      </c>
      <c r="AH150" s="1957"/>
      <c r="AI150" s="1957"/>
      <c r="AJ150" s="1957"/>
      <c r="AK150" s="2072"/>
      <c r="AL150" s="3"/>
      <c r="AM150" s="3"/>
      <c r="AN150" s="3"/>
      <c r="AO150" s="3"/>
      <c r="AP150" s="3"/>
      <c r="AQ150" s="4"/>
      <c r="AR150" s="3"/>
      <c r="AS150" s="3"/>
      <c r="AT150" s="3"/>
      <c r="AU150" s="3"/>
      <c r="AV150" s="3"/>
      <c r="AW150" s="3"/>
      <c r="AX150" s="3"/>
      <c r="AY150" s="4"/>
      <c r="AZ150" s="4"/>
      <c r="BA150" s="3"/>
      <c r="BB150" s="3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ht="12.75" customHeight="1">
      <c r="A151" s="2067">
        <v>5.0</v>
      </c>
      <c r="B151" s="1992" t="s">
        <v>3542</v>
      </c>
      <c r="C151" s="4" t="s">
        <v>3543</v>
      </c>
      <c r="D151" s="1954" t="s">
        <v>3186</v>
      </c>
      <c r="E151" s="2059" t="s">
        <v>3544</v>
      </c>
      <c r="F151" s="4" t="s">
        <v>3034</v>
      </c>
      <c r="G151" s="2068"/>
      <c r="H151" s="2027" t="s">
        <v>1928</v>
      </c>
      <c r="I151" s="2069"/>
      <c r="J151" s="2069"/>
      <c r="K151" s="2027" t="s">
        <v>3379</v>
      </c>
      <c r="L151" s="2027" t="s">
        <v>3379</v>
      </c>
      <c r="M151" s="2070"/>
      <c r="N151" s="2100" t="s">
        <v>3547</v>
      </c>
      <c r="O151" s="2101">
        <v>5000.0</v>
      </c>
      <c r="P151" s="1953">
        <v>5024.052</v>
      </c>
      <c r="Q151" s="2013">
        <v>5024.052</v>
      </c>
      <c r="R151" s="2072"/>
      <c r="S151" s="2072"/>
      <c r="T151" s="1954" t="s">
        <v>3548</v>
      </c>
      <c r="U151" s="2073"/>
      <c r="V151" s="2073"/>
      <c r="W151" s="2074">
        <v>45632.0</v>
      </c>
      <c r="X151" s="2073"/>
      <c r="Y151" s="2075"/>
      <c r="Z151" s="2075"/>
      <c r="AA151" s="2075"/>
      <c r="AB151" s="4" t="s">
        <v>3193</v>
      </c>
      <c r="AC151" s="2073"/>
      <c r="AD151" s="2072"/>
      <c r="AE151" s="2072"/>
      <c r="AF151" s="3" t="s">
        <v>884</v>
      </c>
      <c r="AG151" s="2076"/>
      <c r="AH151" s="2076"/>
      <c r="AI151" s="2076"/>
      <c r="AJ151" s="2077"/>
      <c r="AK151" s="2072"/>
      <c r="AL151" s="2072"/>
      <c r="AM151" s="2072"/>
      <c r="AN151" s="2072"/>
      <c r="AO151" s="2072"/>
      <c r="AP151" s="2072"/>
      <c r="AQ151" s="2073"/>
      <c r="AR151" s="2072"/>
      <c r="AS151" s="2072"/>
      <c r="AT151" s="2072"/>
      <c r="AU151" s="2072"/>
      <c r="AV151" s="2072"/>
      <c r="AW151" s="2072"/>
      <c r="AX151" s="2072"/>
      <c r="AY151" s="2073"/>
      <c r="AZ151" s="2073"/>
      <c r="BA151" s="2072"/>
      <c r="BB151" s="2072"/>
      <c r="BC151" s="2073"/>
      <c r="BD151" s="2073"/>
      <c r="BE151" s="2073"/>
      <c r="BF151" s="2073"/>
      <c r="BG151" s="2073"/>
      <c r="BH151" s="2073"/>
      <c r="BI151" s="2073"/>
      <c r="BJ151" s="2073"/>
      <c r="BK151" s="2073"/>
      <c r="BL151" s="2073"/>
      <c r="BM151" s="2073"/>
      <c r="BN151" s="2073"/>
      <c r="BO151" s="2073"/>
      <c r="BP151" s="2073"/>
      <c r="BQ151" s="2073"/>
    </row>
    <row r="152" ht="15.75" customHeight="1">
      <c r="A152" s="2067">
        <v>3.0</v>
      </c>
      <c r="B152" s="1992" t="s">
        <v>3542</v>
      </c>
      <c r="C152" s="4" t="s">
        <v>3543</v>
      </c>
      <c r="D152" s="1954" t="s">
        <v>3186</v>
      </c>
      <c r="E152" s="2059" t="s">
        <v>3261</v>
      </c>
      <c r="F152" s="4" t="s">
        <v>3434</v>
      </c>
      <c r="G152" s="2068"/>
      <c r="H152" s="2060" t="s">
        <v>3452</v>
      </c>
      <c r="I152" s="2069"/>
      <c r="J152" s="2069"/>
      <c r="K152" s="2027" t="s">
        <v>3549</v>
      </c>
      <c r="L152" s="2078" t="s">
        <v>3453</v>
      </c>
      <c r="M152" s="2079"/>
      <c r="N152" s="2102" t="s">
        <v>3550</v>
      </c>
      <c r="O152" s="2064">
        <v>7500.0</v>
      </c>
      <c r="P152" s="2103">
        <v>7506.631</v>
      </c>
      <c r="Q152" s="2095">
        <v>7506.631</v>
      </c>
      <c r="R152" s="2072"/>
      <c r="S152" s="2072"/>
      <c r="T152" s="1954" t="s">
        <v>3551</v>
      </c>
      <c r="U152" s="2073"/>
      <c r="V152" s="2073"/>
      <c r="W152" s="2074">
        <v>45627.0</v>
      </c>
      <c r="X152" s="2073"/>
      <c r="Y152" s="2075"/>
      <c r="Z152" s="2075"/>
      <c r="AA152" s="2075"/>
      <c r="AB152" s="4" t="s">
        <v>3193</v>
      </c>
      <c r="AC152" s="2073"/>
      <c r="AD152" s="2072"/>
      <c r="AE152" s="2072"/>
      <c r="AF152" s="3" t="s">
        <v>884</v>
      </c>
      <c r="AG152" s="2076" t="s">
        <v>1828</v>
      </c>
      <c r="AH152" s="2076"/>
      <c r="AI152" s="2076"/>
      <c r="AJ152" s="2076"/>
      <c r="AK152" s="2072"/>
      <c r="AL152" s="2072"/>
      <c r="AM152" s="2072"/>
      <c r="AN152" s="2072"/>
      <c r="AO152" s="2072"/>
      <c r="AP152" s="2072"/>
      <c r="AQ152" s="2073"/>
      <c r="AR152" s="2072"/>
      <c r="AS152" s="2072"/>
      <c r="AT152" s="2072"/>
      <c r="AU152" s="2072"/>
      <c r="AV152" s="2072"/>
      <c r="AW152" s="2072"/>
      <c r="AX152" s="2072"/>
      <c r="AY152" s="2073"/>
      <c r="AZ152" s="2073"/>
      <c r="BA152" s="2072"/>
      <c r="BB152" s="2072"/>
      <c r="BC152" s="2073"/>
      <c r="BD152" s="2073"/>
      <c r="BE152" s="2073"/>
      <c r="BF152" s="2073"/>
      <c r="BG152" s="2073"/>
      <c r="BH152" s="2073"/>
      <c r="BI152" s="2073"/>
      <c r="BJ152" s="2073"/>
      <c r="BK152" s="2073"/>
      <c r="BL152" s="2073"/>
      <c r="BM152" s="2073"/>
      <c r="BN152" s="2073"/>
      <c r="BO152" s="2073"/>
      <c r="BP152" s="2073"/>
      <c r="BQ152" s="2073"/>
    </row>
    <row r="153" ht="15.75" customHeight="1">
      <c r="A153" s="2067">
        <v>4.0</v>
      </c>
      <c r="B153" s="1992" t="s">
        <v>3542</v>
      </c>
      <c r="C153" s="4" t="s">
        <v>3543</v>
      </c>
      <c r="D153" s="1954" t="s">
        <v>3186</v>
      </c>
      <c r="E153" s="2059" t="s">
        <v>28</v>
      </c>
      <c r="F153" s="4" t="s">
        <v>2611</v>
      </c>
      <c r="G153" s="2068"/>
      <c r="H153" s="2060" t="s">
        <v>3249</v>
      </c>
      <c r="I153" s="2069"/>
      <c r="J153" s="2069"/>
      <c r="K153" s="2027" t="s">
        <v>28</v>
      </c>
      <c r="L153" s="2062" t="s">
        <v>3552</v>
      </c>
      <c r="M153" s="2073"/>
      <c r="N153" s="2104" t="s">
        <v>3553</v>
      </c>
      <c r="O153" s="2064">
        <v>7500.0</v>
      </c>
      <c r="P153" s="2103">
        <v>7496.3</v>
      </c>
      <c r="Q153" s="2095">
        <v>7496.3</v>
      </c>
      <c r="R153" s="2072"/>
      <c r="S153" s="2072"/>
      <c r="T153" s="1954" t="s">
        <v>3551</v>
      </c>
      <c r="U153" s="2072"/>
      <c r="V153" s="2072" t="s">
        <v>2798</v>
      </c>
      <c r="W153" s="2074">
        <v>45626.0</v>
      </c>
      <c r="X153" s="2073"/>
      <c r="Y153" s="2075"/>
      <c r="Z153" s="2075"/>
      <c r="AA153" s="2075"/>
      <c r="AB153" s="4" t="s">
        <v>3193</v>
      </c>
      <c r="AC153" s="2073"/>
      <c r="AD153" s="2072"/>
      <c r="AE153" s="2072"/>
      <c r="AF153" s="3" t="s">
        <v>884</v>
      </c>
      <c r="AG153" s="2076" t="s">
        <v>1828</v>
      </c>
      <c r="AH153" s="2076"/>
      <c r="AI153" s="2076"/>
      <c r="AJ153" s="2076"/>
      <c r="AK153" s="2072"/>
      <c r="AL153" s="2072"/>
      <c r="AM153" s="2072"/>
      <c r="AN153" s="2072"/>
      <c r="AO153" s="2072"/>
      <c r="AP153" s="2072"/>
      <c r="AQ153" s="2073"/>
      <c r="AR153" s="2072"/>
      <c r="AS153" s="2072"/>
      <c r="AT153" s="2072"/>
      <c r="AU153" s="2072"/>
      <c r="AV153" s="2072"/>
      <c r="AW153" s="2072"/>
      <c r="AX153" s="2072"/>
      <c r="AY153" s="2073"/>
      <c r="AZ153" s="2073"/>
      <c r="BA153" s="2072"/>
      <c r="BB153" s="2072"/>
      <c r="BC153" s="2073"/>
      <c r="BD153" s="2073"/>
      <c r="BE153" s="2073"/>
      <c r="BF153" s="2073"/>
      <c r="BG153" s="2073"/>
      <c r="BH153" s="2073"/>
      <c r="BI153" s="2073"/>
      <c r="BJ153" s="2073"/>
      <c r="BK153" s="2073"/>
      <c r="BL153" s="2073"/>
      <c r="BM153" s="2073"/>
      <c r="BN153" s="2073"/>
      <c r="BO153" s="2073"/>
      <c r="BP153" s="2073"/>
      <c r="BQ153" s="2073"/>
    </row>
    <row r="154" ht="15.75" customHeight="1">
      <c r="A154" s="2067">
        <v>5.0</v>
      </c>
      <c r="B154" s="1992" t="s">
        <v>3542</v>
      </c>
      <c r="C154" s="4" t="s">
        <v>3543</v>
      </c>
      <c r="D154" s="1954" t="s">
        <v>3186</v>
      </c>
      <c r="E154" s="2105" t="s">
        <v>3510</v>
      </c>
      <c r="F154" s="4" t="s">
        <v>3033</v>
      </c>
      <c r="G154" s="2069"/>
      <c r="H154" s="2060" t="s">
        <v>3554</v>
      </c>
      <c r="I154" s="2069"/>
      <c r="J154" s="2069"/>
      <c r="K154" s="2062" t="s">
        <v>3480</v>
      </c>
      <c r="L154" s="2062" t="s">
        <v>3555</v>
      </c>
      <c r="M154" s="2070"/>
      <c r="N154" s="2104" t="s">
        <v>3556</v>
      </c>
      <c r="O154" s="2064">
        <v>7500.0</v>
      </c>
      <c r="P154" s="2103">
        <v>7739.316</v>
      </c>
      <c r="Q154" s="2095">
        <v>7739.316</v>
      </c>
      <c r="R154" s="2072"/>
      <c r="S154" s="2072"/>
      <c r="T154" s="1954" t="s">
        <v>3546</v>
      </c>
      <c r="U154" s="2073"/>
      <c r="V154" s="2073"/>
      <c r="W154" s="2074">
        <v>45626.0</v>
      </c>
      <c r="X154" s="2073"/>
      <c r="Y154" s="2075"/>
      <c r="Z154" s="2075"/>
      <c r="AA154" s="2075"/>
      <c r="AB154" s="4" t="s">
        <v>3193</v>
      </c>
      <c r="AC154" s="2073"/>
      <c r="AD154" s="2073"/>
      <c r="AE154" s="2073"/>
      <c r="AF154" s="3" t="s">
        <v>884</v>
      </c>
      <c r="AG154" s="2077"/>
      <c r="AH154" s="2077"/>
      <c r="AI154" s="2077"/>
      <c r="AJ154" s="2077"/>
      <c r="AK154" s="2073"/>
      <c r="AL154" s="2073"/>
      <c r="AM154" s="2073"/>
      <c r="AN154" s="2073"/>
      <c r="AO154" s="2073"/>
      <c r="AP154" s="2073"/>
      <c r="AQ154" s="2073"/>
      <c r="AR154" s="2073"/>
      <c r="AS154" s="2073"/>
      <c r="AT154" s="2073"/>
      <c r="AU154" s="2073"/>
      <c r="AV154" s="2073"/>
      <c r="AW154" s="2073"/>
      <c r="AX154" s="2073"/>
      <c r="AY154" s="2073"/>
      <c r="AZ154" s="2073"/>
      <c r="BA154" s="2073"/>
      <c r="BB154" s="2073"/>
      <c r="BC154" s="2073"/>
      <c r="BD154" s="2073"/>
      <c r="BE154" s="2073"/>
      <c r="BF154" s="2073"/>
      <c r="BG154" s="2073"/>
      <c r="BH154" s="2073"/>
      <c r="BI154" s="2073"/>
      <c r="BJ154" s="2073"/>
      <c r="BK154" s="2073"/>
      <c r="BL154" s="2073"/>
      <c r="BM154" s="2073"/>
      <c r="BN154" s="2073"/>
      <c r="BO154" s="2073"/>
      <c r="BP154" s="2073"/>
      <c r="BQ154" s="2073"/>
    </row>
    <row r="155" ht="15.75" customHeight="1">
      <c r="A155" s="2067">
        <v>6.0</v>
      </c>
      <c r="B155" s="1992" t="s">
        <v>3542</v>
      </c>
      <c r="C155" s="4" t="s">
        <v>3543</v>
      </c>
      <c r="D155" s="1954" t="s">
        <v>3186</v>
      </c>
      <c r="E155" s="2059" t="s">
        <v>28</v>
      </c>
      <c r="F155" s="2059" t="s">
        <v>3038</v>
      </c>
      <c r="G155" s="2068"/>
      <c r="H155" s="2060" t="s">
        <v>3557</v>
      </c>
      <c r="I155" s="2069"/>
      <c r="J155" s="2069"/>
      <c r="K155" s="2027" t="s">
        <v>28</v>
      </c>
      <c r="L155" s="2062" t="s">
        <v>3058</v>
      </c>
      <c r="M155" s="2079"/>
      <c r="N155" s="2104" t="s">
        <v>3558</v>
      </c>
      <c r="O155" s="2064">
        <v>5000.0</v>
      </c>
      <c r="P155" s="2071">
        <v>5199.345</v>
      </c>
      <c r="Q155" s="2106">
        <v>5199.345</v>
      </c>
      <c r="R155" s="2068"/>
      <c r="S155" s="2068"/>
      <c r="T155" s="1954" t="s">
        <v>3559</v>
      </c>
      <c r="U155" s="2073"/>
      <c r="V155" s="2073"/>
      <c r="W155" s="2074">
        <v>45633.0</v>
      </c>
      <c r="X155" s="2073"/>
      <c r="Y155" s="2075"/>
      <c r="Z155" s="2075"/>
      <c r="AA155" s="2075"/>
      <c r="AB155" s="4" t="s">
        <v>3193</v>
      </c>
      <c r="AC155" s="2073"/>
      <c r="AD155" s="2072"/>
      <c r="AE155" s="2072"/>
      <c r="AF155" s="3" t="s">
        <v>884</v>
      </c>
      <c r="AG155" s="2076"/>
      <c r="AH155" s="2076"/>
      <c r="AI155" s="2076"/>
      <c r="AJ155" s="2076"/>
      <c r="AK155" s="2072"/>
      <c r="AL155" s="2072"/>
      <c r="AM155" s="2072"/>
      <c r="AN155" s="2072"/>
      <c r="AO155" s="2072"/>
      <c r="AP155" s="2072"/>
      <c r="AQ155" s="2073"/>
      <c r="AR155" s="2072"/>
      <c r="AS155" s="2072"/>
      <c r="AT155" s="2072"/>
      <c r="AU155" s="2072"/>
      <c r="AV155" s="2072"/>
      <c r="AW155" s="2072"/>
      <c r="AX155" s="2072"/>
      <c r="AY155" s="2073"/>
      <c r="AZ155" s="2073"/>
      <c r="BA155" s="2072"/>
      <c r="BB155" s="2072"/>
      <c r="BC155" s="2073"/>
      <c r="BD155" s="2073"/>
      <c r="BE155" s="2073"/>
      <c r="BF155" s="2073"/>
      <c r="BG155" s="2073"/>
      <c r="BH155" s="2073"/>
      <c r="BI155" s="2073"/>
      <c r="BJ155" s="2073"/>
      <c r="BK155" s="2073"/>
      <c r="BL155" s="2073"/>
      <c r="BM155" s="2073"/>
      <c r="BN155" s="2073"/>
      <c r="BO155" s="2073"/>
      <c r="BP155" s="2073"/>
      <c r="BQ155" s="2073"/>
    </row>
    <row r="156" ht="15.75" customHeight="1">
      <c r="A156" s="2107">
        <v>7.0</v>
      </c>
      <c r="B156" s="1992" t="s">
        <v>3542</v>
      </c>
      <c r="C156" s="2016" t="s">
        <v>3543</v>
      </c>
      <c r="D156" s="2028" t="s">
        <v>3186</v>
      </c>
      <c r="E156" s="2099" t="s">
        <v>3261</v>
      </c>
      <c r="F156" s="2016" t="s">
        <v>3434</v>
      </c>
      <c r="G156" s="2068"/>
      <c r="H156" s="2027" t="s">
        <v>3258</v>
      </c>
      <c r="I156" s="2069"/>
      <c r="J156" s="2069"/>
      <c r="K156" s="2027" t="s">
        <v>3560</v>
      </c>
      <c r="L156" s="2108" t="s">
        <v>3453</v>
      </c>
      <c r="M156" s="2109"/>
      <c r="N156" s="2104" t="s">
        <v>3561</v>
      </c>
      <c r="O156" s="2064">
        <v>7500.0</v>
      </c>
      <c r="P156" s="2071"/>
      <c r="Q156" s="2106">
        <v>7727.873</v>
      </c>
      <c r="R156" s="2068"/>
      <c r="S156" s="2068"/>
      <c r="T156" s="1954"/>
      <c r="U156" s="2073"/>
      <c r="V156" s="2073"/>
      <c r="W156" s="2074">
        <v>45639.0</v>
      </c>
      <c r="X156" s="2073"/>
      <c r="Y156" s="2075"/>
      <c r="Z156" s="2075"/>
      <c r="AA156" s="2075"/>
      <c r="AB156" s="4" t="s">
        <v>3193</v>
      </c>
      <c r="AC156" s="2073"/>
      <c r="AD156" s="2073"/>
      <c r="AE156" s="2073"/>
      <c r="AF156" s="3" t="s">
        <v>884</v>
      </c>
      <c r="AG156" s="2077"/>
      <c r="AH156" s="2077"/>
      <c r="AI156" s="2077"/>
      <c r="AJ156" s="2077"/>
      <c r="AK156" s="2073"/>
      <c r="AL156" s="2073"/>
      <c r="AM156" s="2073"/>
      <c r="AN156" s="2073"/>
      <c r="AO156" s="2073"/>
      <c r="AP156" s="2073"/>
      <c r="AQ156" s="2073"/>
      <c r="AR156" s="2073"/>
      <c r="AS156" s="2073"/>
      <c r="AT156" s="2073"/>
      <c r="AU156" s="2073"/>
      <c r="AV156" s="2073"/>
      <c r="AW156" s="2073"/>
      <c r="AX156" s="2073"/>
      <c r="AY156" s="2073"/>
      <c r="AZ156" s="2073"/>
      <c r="BA156" s="2073"/>
      <c r="BB156" s="2073"/>
      <c r="BC156" s="2073"/>
      <c r="BD156" s="2073"/>
      <c r="BE156" s="2073"/>
      <c r="BF156" s="2073"/>
      <c r="BG156" s="2073"/>
      <c r="BH156" s="2073"/>
      <c r="BI156" s="2073"/>
      <c r="BJ156" s="2073"/>
      <c r="BK156" s="2073"/>
      <c r="BL156" s="2073"/>
      <c r="BM156" s="2073"/>
      <c r="BN156" s="2073"/>
      <c r="BO156" s="2073"/>
      <c r="BP156" s="2073"/>
      <c r="BQ156" s="2073"/>
    </row>
    <row r="157" ht="15.75" customHeight="1">
      <c r="A157" s="2082"/>
      <c r="B157" s="2083"/>
      <c r="C157" s="2083"/>
      <c r="D157" s="2083"/>
      <c r="E157" s="2083"/>
      <c r="F157" s="2083"/>
      <c r="G157" s="2083"/>
      <c r="H157" s="2083"/>
      <c r="I157" s="2085" t="str">
        <f>((#REF!*#REF!)+(#REF!*#REF!)+(#REF!*#REF!)+(#REF!*#REF!)+(#REF!*#REF!)+(#REF!*#REF!)+(#REF!*#REF!)+(#REF!*#REF!)+(#REF!*#REF!)+(#REF!*#REF!)+(#REF!*#REF!)+(#REF!*#REF!))/$O157</f>
        <v>#REF!</v>
      </c>
      <c r="J157" s="2083"/>
      <c r="K157" s="2083"/>
      <c r="L157" s="2083"/>
      <c r="M157" s="2083"/>
      <c r="N157" s="2083"/>
      <c r="O157" s="2086">
        <f>SUM(O150:O156)</f>
        <v>45000</v>
      </c>
      <c r="P157" s="2056">
        <f>P78+P95+P129+P150+P151</f>
        <v>25004.952</v>
      </c>
      <c r="Q157" s="2087">
        <f>SUM(Q150:Q156)</f>
        <v>45706.069</v>
      </c>
      <c r="R157" s="2083"/>
      <c r="S157" s="2083"/>
      <c r="T157" s="2083"/>
      <c r="U157" s="2083"/>
      <c r="V157" s="2083"/>
      <c r="W157" s="2088"/>
      <c r="X157" s="2089">
        <f>Y157-Q157</f>
        <v>9448.931</v>
      </c>
      <c r="Y157" s="2090">
        <v>55155.0</v>
      </c>
      <c r="Z157" s="2091"/>
      <c r="AA157" s="2087">
        <f>Y157-Q157</f>
        <v>9448.931</v>
      </c>
      <c r="AB157" s="2083"/>
      <c r="AC157" s="2083"/>
      <c r="AD157" s="2083"/>
      <c r="AE157" s="2083"/>
      <c r="AF157" s="2083"/>
      <c r="AG157" s="2083"/>
      <c r="AH157" s="2083"/>
      <c r="AI157" s="2083"/>
      <c r="AJ157" s="2083"/>
      <c r="AK157" s="2083"/>
      <c r="AL157" s="2083"/>
      <c r="AM157" s="2083"/>
      <c r="AN157" s="2083"/>
      <c r="AO157" s="2083"/>
      <c r="AP157" s="2083"/>
      <c r="AQ157" s="2083"/>
      <c r="AR157" s="2083"/>
      <c r="AS157" s="2083"/>
      <c r="AT157" s="2083"/>
      <c r="AU157" s="2083"/>
      <c r="AV157" s="2083"/>
      <c r="AW157" s="2083"/>
      <c r="AX157" s="2083"/>
      <c r="AY157" s="2083"/>
      <c r="AZ157" s="2083"/>
      <c r="BA157" s="2083"/>
      <c r="BB157" s="2083"/>
      <c r="BC157" s="2083"/>
      <c r="BD157" s="2083"/>
      <c r="BE157" s="2083"/>
      <c r="BF157" s="2083"/>
      <c r="BG157" s="2083"/>
      <c r="BH157" s="2083"/>
      <c r="BI157" s="2083"/>
      <c r="BJ157" s="2083"/>
      <c r="BK157" s="2083"/>
      <c r="BL157" s="2083"/>
      <c r="BM157" s="2083"/>
      <c r="BN157" s="2083"/>
      <c r="BO157" s="2083"/>
      <c r="BP157" s="2083"/>
      <c r="BQ157" s="2083"/>
    </row>
    <row r="158" ht="15.75" customHeight="1">
      <c r="A158" s="2067">
        <v>1.0</v>
      </c>
      <c r="B158" s="1992" t="s">
        <v>3562</v>
      </c>
      <c r="C158" s="4" t="s">
        <v>3543</v>
      </c>
      <c r="D158" s="1954" t="s">
        <v>3186</v>
      </c>
      <c r="E158" s="2059" t="s">
        <v>39</v>
      </c>
      <c r="F158" s="2059" t="s">
        <v>1816</v>
      </c>
      <c r="G158" s="2068"/>
      <c r="H158" s="2060" t="s">
        <v>3518</v>
      </c>
      <c r="I158" s="2069"/>
      <c r="J158" s="2069"/>
      <c r="K158" s="2027" t="s">
        <v>3563</v>
      </c>
      <c r="L158" s="2062" t="s">
        <v>1858</v>
      </c>
      <c r="M158" s="2079"/>
      <c r="N158" s="2104" t="s">
        <v>3564</v>
      </c>
      <c r="O158" s="2064">
        <v>7500.0</v>
      </c>
      <c r="P158" s="2071">
        <v>7529.237</v>
      </c>
      <c r="Q158" s="2106">
        <v>7529.237</v>
      </c>
      <c r="R158" s="2068"/>
      <c r="S158" s="2068"/>
      <c r="T158" s="1954" t="s">
        <v>3559</v>
      </c>
      <c r="U158" s="2073"/>
      <c r="V158" s="2073"/>
      <c r="W158" s="2074">
        <v>45637.0</v>
      </c>
      <c r="X158" s="2073"/>
      <c r="Y158" s="2075"/>
      <c r="Z158" s="2075"/>
      <c r="AA158" s="2075"/>
      <c r="AB158" s="4" t="s">
        <v>3193</v>
      </c>
      <c r="AC158" s="2073"/>
      <c r="AD158" s="2072"/>
      <c r="AE158" s="2072"/>
      <c r="AF158" s="3" t="s">
        <v>884</v>
      </c>
      <c r="AG158" s="2076"/>
      <c r="AH158" s="2076"/>
      <c r="AI158" s="2076"/>
      <c r="AJ158" s="2076"/>
      <c r="AK158" s="2072"/>
      <c r="AL158" s="2072"/>
      <c r="AM158" s="2072"/>
      <c r="AN158" s="2072"/>
      <c r="AO158" s="2072"/>
      <c r="AP158" s="2072"/>
      <c r="AQ158" s="2073"/>
      <c r="AR158" s="2072"/>
      <c r="AS158" s="2072"/>
      <c r="AT158" s="2072"/>
      <c r="AU158" s="2072"/>
      <c r="AV158" s="2072"/>
      <c r="AW158" s="2072"/>
      <c r="AX158" s="2072"/>
      <c r="AY158" s="2073"/>
      <c r="AZ158" s="2073"/>
      <c r="BA158" s="2072"/>
      <c r="BB158" s="2072"/>
      <c r="BC158" s="2073"/>
      <c r="BD158" s="2073"/>
      <c r="BE158" s="2073"/>
      <c r="BF158" s="2073"/>
      <c r="BG158" s="2073"/>
      <c r="BH158" s="2073"/>
      <c r="BI158" s="2073"/>
      <c r="BJ158" s="2073"/>
      <c r="BK158" s="2073"/>
      <c r="BL158" s="2073"/>
      <c r="BM158" s="2073"/>
      <c r="BN158" s="2073"/>
      <c r="BO158" s="2073"/>
      <c r="BP158" s="2073"/>
      <c r="BQ158" s="2073"/>
    </row>
    <row r="159" ht="15.75" customHeight="1">
      <c r="A159" s="2107">
        <v>2.0</v>
      </c>
      <c r="B159" s="1992" t="s">
        <v>3562</v>
      </c>
      <c r="C159" s="1959" t="s">
        <v>3543</v>
      </c>
      <c r="D159" s="1954" t="s">
        <v>3186</v>
      </c>
      <c r="E159" s="2110" t="s">
        <v>39</v>
      </c>
      <c r="F159" s="2059" t="s">
        <v>1816</v>
      </c>
      <c r="G159" s="2111"/>
      <c r="H159" s="2060" t="s">
        <v>3518</v>
      </c>
      <c r="I159" s="2112"/>
      <c r="J159" s="2112"/>
      <c r="K159" s="2027" t="s">
        <v>3563</v>
      </c>
      <c r="L159" s="2113" t="s">
        <v>1858</v>
      </c>
      <c r="M159" s="2114"/>
      <c r="N159" s="2104" t="s">
        <v>3565</v>
      </c>
      <c r="O159" s="2115">
        <v>3500.0</v>
      </c>
      <c r="P159" s="2116">
        <v>3446.08</v>
      </c>
      <c r="Q159" s="2106">
        <v>3446.08</v>
      </c>
      <c r="R159" s="2111"/>
      <c r="S159" s="2111"/>
      <c r="T159" s="1954"/>
      <c r="U159" s="2112"/>
      <c r="V159" s="2112"/>
      <c r="W159" s="2074">
        <v>45638.0</v>
      </c>
      <c r="X159" s="2112"/>
      <c r="Y159" s="2117"/>
      <c r="Z159" s="2117"/>
      <c r="AA159" s="2117"/>
      <c r="AB159" s="1959" t="s">
        <v>3193</v>
      </c>
      <c r="AC159" s="2112"/>
      <c r="AD159" s="2112"/>
      <c r="AE159" s="2112"/>
      <c r="AF159" s="1954" t="s">
        <v>884</v>
      </c>
      <c r="AG159" s="2118"/>
      <c r="AH159" s="2118"/>
      <c r="AI159" s="2118"/>
      <c r="AJ159" s="2118"/>
      <c r="AK159" s="2112"/>
      <c r="AL159" s="2112"/>
      <c r="AM159" s="2112"/>
      <c r="AN159" s="2112"/>
      <c r="AO159" s="2112"/>
      <c r="AP159" s="2112"/>
      <c r="AQ159" s="2112"/>
      <c r="AR159" s="2112"/>
      <c r="AS159" s="2112"/>
      <c r="AT159" s="2112"/>
      <c r="AU159" s="2112"/>
      <c r="AV159" s="2112"/>
      <c r="AW159" s="2112"/>
      <c r="AX159" s="2112"/>
      <c r="AY159" s="2112"/>
      <c r="AZ159" s="2112"/>
      <c r="BA159" s="2112"/>
      <c r="BB159" s="2112"/>
      <c r="BC159" s="2112"/>
      <c r="BD159" s="2112"/>
      <c r="BE159" s="2112"/>
      <c r="BF159" s="2112"/>
      <c r="BG159" s="2112"/>
      <c r="BH159" s="2112"/>
      <c r="BI159" s="2112"/>
      <c r="BJ159" s="2112"/>
      <c r="BK159" s="2112"/>
      <c r="BL159" s="2112"/>
      <c r="BM159" s="2112"/>
      <c r="BN159" s="2112"/>
      <c r="BO159" s="2112"/>
      <c r="BP159" s="2112"/>
      <c r="BQ159" s="2112"/>
    </row>
    <row r="160" ht="15.75" customHeight="1">
      <c r="A160" s="2082"/>
      <c r="B160" s="2083"/>
      <c r="C160" s="2083"/>
      <c r="D160" s="2083"/>
      <c r="E160" s="2083"/>
      <c r="F160" s="2083"/>
      <c r="G160" s="2083"/>
      <c r="H160" s="2083"/>
      <c r="I160" s="2085" t="str">
        <f>((#REF!*#REF!)+(#REF!*#REF!)+(#REF!*#REF!)+(#REF!*#REF!)+(#REF!*#REF!)+(#REF!*#REF!)+(#REF!*#REF!)+(#REF!*#REF!)+(#REF!*#REF!)+(#REF!*#REF!)+(#REF!*#REF!)+(#REF!*#REF!))/$O160</f>
        <v>#REF!</v>
      </c>
      <c r="J160" s="2083"/>
      <c r="K160" s="2083"/>
      <c r="L160" s="2083"/>
      <c r="M160" s="2083"/>
      <c r="N160" s="2083"/>
      <c r="O160" s="2086">
        <f t="shared" ref="O160:Q160" si="19">SUM(O158:O159)</f>
        <v>11000</v>
      </c>
      <c r="P160" s="2086">
        <f t="shared" si="19"/>
        <v>10975.317</v>
      </c>
      <c r="Q160" s="2087">
        <f t="shared" si="19"/>
        <v>10975.317</v>
      </c>
      <c r="R160" s="2083"/>
      <c r="S160" s="2083"/>
      <c r="T160" s="2083"/>
      <c r="U160" s="2083"/>
      <c r="V160" s="2083"/>
      <c r="W160" s="2088"/>
      <c r="X160" s="2089">
        <f>Y160-Q160</f>
        <v>44179.683</v>
      </c>
      <c r="Y160" s="2090">
        <v>55155.0</v>
      </c>
      <c r="Z160" s="2091"/>
      <c r="AA160" s="2087">
        <f>Y160-Q160</f>
        <v>44179.683</v>
      </c>
      <c r="AB160" s="2083"/>
      <c r="AC160" s="2083"/>
      <c r="AD160" s="2083"/>
      <c r="AE160" s="2083"/>
      <c r="AF160" s="2083"/>
      <c r="AG160" s="2083"/>
      <c r="AH160" s="2083"/>
      <c r="AI160" s="2083"/>
      <c r="AJ160" s="2083"/>
      <c r="AK160" s="2083"/>
      <c r="AL160" s="2083"/>
      <c r="AM160" s="2083"/>
      <c r="AN160" s="2083"/>
      <c r="AO160" s="2083"/>
      <c r="AP160" s="2083"/>
      <c r="AQ160" s="2083"/>
      <c r="AR160" s="2083"/>
      <c r="AS160" s="2083"/>
      <c r="AT160" s="2083"/>
      <c r="AU160" s="2083"/>
      <c r="AV160" s="2083"/>
      <c r="AW160" s="2083"/>
      <c r="AX160" s="2083"/>
      <c r="AY160" s="2083"/>
      <c r="AZ160" s="2083"/>
      <c r="BA160" s="2083"/>
      <c r="BB160" s="2083"/>
      <c r="BC160" s="2083"/>
      <c r="BD160" s="2083"/>
      <c r="BE160" s="2083"/>
      <c r="BF160" s="2083"/>
      <c r="BG160" s="2083"/>
      <c r="BH160" s="2083"/>
      <c r="BI160" s="2083"/>
      <c r="BJ160" s="2083"/>
      <c r="BK160" s="2083"/>
      <c r="BL160" s="2083"/>
      <c r="BM160" s="2083"/>
      <c r="BN160" s="2083"/>
      <c r="BO160" s="2083"/>
      <c r="BP160" s="2083"/>
      <c r="BQ160" s="2083"/>
    </row>
    <row r="161" ht="15.75" customHeight="1">
      <c r="A161" s="1588"/>
      <c r="B161" s="1588"/>
      <c r="C161" s="1588"/>
      <c r="D161" s="1588"/>
      <c r="E161" s="1588"/>
      <c r="F161" s="1588"/>
      <c r="G161" s="348"/>
      <c r="H161" s="348"/>
      <c r="I161" s="1588"/>
      <c r="J161" s="1588"/>
      <c r="K161" s="1588"/>
      <c r="L161" s="1588"/>
      <c r="M161" s="1588"/>
      <c r="N161" s="1588"/>
      <c r="O161" s="1588"/>
      <c r="P161" s="1588"/>
      <c r="Q161" s="2014"/>
      <c r="R161" s="1588"/>
      <c r="S161" s="1588"/>
      <c r="T161" s="1588"/>
      <c r="U161" s="1588"/>
      <c r="V161" s="1588"/>
      <c r="W161" s="348"/>
      <c r="X161" s="1588"/>
      <c r="Y161" s="1588"/>
      <c r="Z161" s="1588"/>
      <c r="AA161" s="1588"/>
      <c r="AB161" s="1588"/>
      <c r="AC161" s="1588"/>
      <c r="AD161" s="1588"/>
      <c r="AE161" s="1588"/>
      <c r="AF161" s="1588"/>
      <c r="AG161" s="1588"/>
      <c r="AH161" s="1588"/>
      <c r="AI161" s="1588"/>
      <c r="AJ161" s="1588"/>
      <c r="AK161" s="1588"/>
      <c r="AL161" s="1588"/>
      <c r="AM161" s="1588"/>
      <c r="AN161" s="1588"/>
      <c r="AO161" s="1588"/>
      <c r="AP161" s="1588"/>
      <c r="AQ161" s="1588"/>
      <c r="AR161" s="1588"/>
      <c r="AS161" s="1588"/>
      <c r="AT161" s="1588"/>
      <c r="AU161" s="1588"/>
      <c r="AV161" s="1588"/>
      <c r="AW161" s="1588"/>
      <c r="AX161" s="1588"/>
      <c r="AY161" s="1588"/>
      <c r="AZ161" s="1588"/>
      <c r="BA161" s="1588"/>
      <c r="BB161" s="1588"/>
      <c r="BC161" s="1588"/>
      <c r="BD161" s="1588"/>
      <c r="BE161" s="1588"/>
      <c r="BF161" s="1588"/>
      <c r="BG161" s="1588"/>
      <c r="BH161" s="1588"/>
      <c r="BI161" s="1588"/>
      <c r="BJ161" s="1588"/>
      <c r="BK161" s="1588"/>
      <c r="BL161" s="1588"/>
      <c r="BM161" s="1588"/>
      <c r="BN161" s="1588"/>
      <c r="BO161" s="1588"/>
      <c r="BP161" s="1588"/>
      <c r="BQ161" s="1588"/>
    </row>
    <row r="162" ht="15.75" customHeight="1">
      <c r="A162" s="1588"/>
      <c r="B162" s="1588"/>
      <c r="C162" s="1588"/>
      <c r="D162" s="1588"/>
      <c r="E162" s="1588"/>
      <c r="F162" s="1588"/>
      <c r="G162" s="348"/>
      <c r="H162" s="348"/>
      <c r="I162" s="1588"/>
      <c r="J162" s="1588"/>
      <c r="K162" s="2119" t="s">
        <v>3566</v>
      </c>
      <c r="L162" s="2119" t="s">
        <v>115</v>
      </c>
      <c r="M162" s="1588"/>
      <c r="N162" s="1588"/>
      <c r="O162" s="1588"/>
      <c r="P162" s="1588"/>
      <c r="Q162" s="2014"/>
      <c r="R162" s="1588"/>
      <c r="S162" s="1588"/>
      <c r="T162" s="1588"/>
      <c r="U162" s="1588"/>
      <c r="V162" s="1588"/>
      <c r="W162" s="348"/>
      <c r="X162" s="1588"/>
      <c r="Y162" s="1588"/>
      <c r="Z162" s="1588"/>
      <c r="AA162" s="1588"/>
      <c r="AB162" s="1588"/>
      <c r="AC162" s="1588"/>
      <c r="AD162" s="1588"/>
      <c r="AE162" s="1588"/>
      <c r="AF162" s="1588"/>
      <c r="AG162" s="1588"/>
      <c r="AH162" s="1588"/>
      <c r="AI162" s="1588"/>
      <c r="AJ162" s="1588"/>
      <c r="AK162" s="1588"/>
      <c r="AL162" s="1588"/>
      <c r="AM162" s="1588"/>
      <c r="AN162" s="1588"/>
      <c r="AO162" s="1588"/>
      <c r="AP162" s="1588"/>
      <c r="AQ162" s="1588"/>
      <c r="AR162" s="1588"/>
      <c r="AS162" s="1588"/>
      <c r="AT162" s="1588"/>
      <c r="AU162" s="1588"/>
      <c r="AV162" s="1588"/>
      <c r="AW162" s="1588"/>
      <c r="AX162" s="1588"/>
      <c r="AY162" s="1588"/>
      <c r="AZ162" s="1588"/>
      <c r="BA162" s="1588"/>
      <c r="BB162" s="1588"/>
      <c r="BC162" s="1588"/>
      <c r="BD162" s="1588"/>
      <c r="BE162" s="1588"/>
      <c r="BF162" s="1588"/>
      <c r="BG162" s="1588"/>
      <c r="BH162" s="1588"/>
      <c r="BI162" s="1588"/>
      <c r="BJ162" s="1588"/>
      <c r="BK162" s="1588"/>
      <c r="BL162" s="1588"/>
      <c r="BM162" s="1588"/>
      <c r="BN162" s="1588"/>
      <c r="BO162" s="1588"/>
      <c r="BP162" s="1588"/>
      <c r="BQ162" s="1588"/>
    </row>
    <row r="163" ht="15.75" customHeight="1">
      <c r="A163" s="1588"/>
      <c r="B163" s="1588"/>
      <c r="C163" s="1588"/>
      <c r="D163" s="1588"/>
      <c r="E163" s="1588"/>
      <c r="F163" s="1588"/>
      <c r="G163" s="348"/>
      <c r="H163" s="348"/>
      <c r="I163" s="1588"/>
      <c r="J163" s="1588"/>
      <c r="K163" s="4" t="s">
        <v>3567</v>
      </c>
      <c r="L163" s="4"/>
      <c r="M163" s="1588"/>
      <c r="N163" s="1588"/>
      <c r="O163" s="1588"/>
      <c r="P163" s="1588"/>
      <c r="Q163" s="2014"/>
      <c r="R163" s="1588"/>
      <c r="S163" s="1588"/>
      <c r="T163" s="1588"/>
      <c r="U163" s="1588"/>
      <c r="V163" s="1588"/>
      <c r="W163" s="348"/>
      <c r="X163" s="1588"/>
      <c r="Y163" s="1588"/>
      <c r="Z163" s="1588"/>
      <c r="AA163" s="1588"/>
      <c r="AB163" s="1588"/>
      <c r="AC163" s="1588"/>
      <c r="AD163" s="1588"/>
      <c r="AE163" s="1588"/>
      <c r="AF163" s="1588"/>
      <c r="AG163" s="1588"/>
      <c r="AH163" s="1588"/>
      <c r="AI163" s="1588"/>
      <c r="AJ163" s="1588"/>
      <c r="AK163" s="1588"/>
      <c r="AL163" s="1588"/>
      <c r="AM163" s="1588"/>
      <c r="AN163" s="1588"/>
      <c r="AO163" s="1588"/>
      <c r="AP163" s="1588"/>
      <c r="AQ163" s="1588"/>
      <c r="AR163" s="1588"/>
      <c r="AS163" s="1588"/>
      <c r="AT163" s="1588"/>
      <c r="AU163" s="1588"/>
      <c r="AV163" s="1588"/>
      <c r="AW163" s="1588"/>
      <c r="AX163" s="1588"/>
      <c r="AY163" s="1588"/>
      <c r="AZ163" s="1588"/>
      <c r="BA163" s="1588"/>
      <c r="BB163" s="1588"/>
      <c r="BC163" s="1588"/>
      <c r="BD163" s="1588"/>
      <c r="BE163" s="1588"/>
      <c r="BF163" s="1588"/>
      <c r="BG163" s="1588"/>
      <c r="BH163" s="1588"/>
      <c r="BI163" s="1588"/>
      <c r="BJ163" s="1588"/>
      <c r="BK163" s="1588"/>
      <c r="BL163" s="1588"/>
      <c r="BM163" s="1588"/>
      <c r="BN163" s="1588"/>
      <c r="BO163" s="1588"/>
      <c r="BP163" s="1588"/>
      <c r="BQ163" s="1588"/>
    </row>
    <row r="164" ht="43.5" customHeight="1">
      <c r="A164" s="100"/>
      <c r="B164" s="100"/>
      <c r="C164" s="100"/>
      <c r="D164" s="100"/>
      <c r="E164" s="100"/>
      <c r="F164" s="100"/>
      <c r="G164" s="101"/>
      <c r="H164" s="101"/>
      <c r="I164" s="100"/>
      <c r="J164" s="100"/>
      <c r="K164" s="2120" t="s">
        <v>3568</v>
      </c>
      <c r="L164" s="2120" t="s">
        <v>3569</v>
      </c>
      <c r="M164" s="100"/>
      <c r="N164" s="100"/>
      <c r="O164" s="100"/>
      <c r="P164" s="100"/>
      <c r="Q164" s="2121"/>
      <c r="R164" s="100"/>
      <c r="S164" s="100"/>
      <c r="T164" s="100"/>
      <c r="U164" s="100"/>
      <c r="V164" s="100"/>
      <c r="W164" s="101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</row>
    <row r="165" ht="15.75" customHeight="1">
      <c r="A165" s="1588"/>
      <c r="B165" s="1588"/>
      <c r="C165" s="1588"/>
      <c r="D165" s="1588"/>
      <c r="E165" s="1588"/>
      <c r="F165" s="1588"/>
      <c r="G165" s="348"/>
      <c r="H165" s="348"/>
      <c r="I165" s="1588"/>
      <c r="J165" s="1588"/>
      <c r="K165" s="4" t="s">
        <v>3243</v>
      </c>
      <c r="L165" s="2120" t="s">
        <v>3570</v>
      </c>
      <c r="M165" s="1588"/>
      <c r="N165" s="1588"/>
      <c r="O165" s="1588"/>
      <c r="P165" s="1588"/>
      <c r="Q165" s="2014"/>
      <c r="R165" s="1588"/>
      <c r="S165" s="1588"/>
      <c r="T165" s="1588"/>
      <c r="U165" s="1588"/>
      <c r="V165" s="1588"/>
      <c r="W165" s="348"/>
      <c r="X165" s="1588"/>
      <c r="Y165" s="1588"/>
      <c r="Z165" s="1588"/>
      <c r="AA165" s="1588"/>
      <c r="AB165" s="1588"/>
      <c r="AC165" s="1588"/>
      <c r="AD165" s="1588"/>
      <c r="AE165" s="1588"/>
      <c r="AF165" s="1588"/>
      <c r="AG165" s="1588"/>
      <c r="AH165" s="1588"/>
      <c r="AI165" s="1588"/>
      <c r="AJ165" s="1588"/>
      <c r="AK165" s="1588"/>
      <c r="AL165" s="1588"/>
      <c r="AM165" s="1588"/>
      <c r="AN165" s="1588"/>
      <c r="AO165" s="1588"/>
      <c r="AP165" s="1588"/>
      <c r="AQ165" s="1588"/>
      <c r="AR165" s="1588"/>
      <c r="AS165" s="1588"/>
      <c r="AT165" s="1588"/>
      <c r="AU165" s="1588"/>
      <c r="AV165" s="1588"/>
      <c r="AW165" s="1588"/>
      <c r="AX165" s="1588"/>
      <c r="AY165" s="1588"/>
      <c r="AZ165" s="1588"/>
      <c r="BA165" s="1588"/>
      <c r="BB165" s="1588"/>
      <c r="BC165" s="1588"/>
      <c r="BD165" s="1588"/>
      <c r="BE165" s="1588"/>
      <c r="BF165" s="1588"/>
      <c r="BG165" s="1588"/>
      <c r="BH165" s="1588"/>
      <c r="BI165" s="1588"/>
      <c r="BJ165" s="1588"/>
      <c r="BK165" s="1588"/>
      <c r="BL165" s="1588"/>
      <c r="BM165" s="1588"/>
      <c r="BN165" s="1588"/>
      <c r="BO165" s="1588"/>
      <c r="BP165" s="1588"/>
      <c r="BQ165" s="1588"/>
    </row>
    <row r="166" ht="15.75" customHeight="1">
      <c r="A166" s="1588"/>
      <c r="B166" s="1588"/>
      <c r="C166" s="1588"/>
      <c r="D166" s="1588"/>
      <c r="E166" s="1588"/>
      <c r="F166" s="1588"/>
      <c r="G166" s="348"/>
      <c r="H166" s="348"/>
      <c r="I166" s="1588"/>
      <c r="J166" s="1588"/>
      <c r="K166" s="4" t="s">
        <v>3258</v>
      </c>
      <c r="L166" s="2120"/>
      <c r="M166" s="1588"/>
      <c r="N166" s="1588"/>
      <c r="O166" s="1588"/>
      <c r="P166" s="1588"/>
      <c r="Q166" s="2014"/>
      <c r="R166" s="1588"/>
      <c r="S166" s="1588"/>
      <c r="T166" s="1588"/>
      <c r="U166" s="1588"/>
      <c r="V166" s="1588"/>
      <c r="W166" s="348"/>
      <c r="X166" s="1588"/>
      <c r="Y166" s="1588"/>
      <c r="Z166" s="1588"/>
      <c r="AA166" s="1588"/>
      <c r="AB166" s="1588"/>
      <c r="AC166" s="1588"/>
      <c r="AD166" s="1588"/>
      <c r="AE166" s="1588"/>
      <c r="AF166" s="1588"/>
      <c r="AG166" s="1588"/>
      <c r="AH166" s="1588"/>
      <c r="AI166" s="1588"/>
      <c r="AJ166" s="1588"/>
      <c r="AK166" s="1588"/>
      <c r="AL166" s="1588"/>
      <c r="AM166" s="1588"/>
      <c r="AN166" s="1588"/>
      <c r="AO166" s="1588"/>
      <c r="AP166" s="1588"/>
      <c r="AQ166" s="1588"/>
      <c r="AR166" s="1588"/>
      <c r="AS166" s="1588"/>
      <c r="AT166" s="1588"/>
      <c r="AU166" s="1588"/>
      <c r="AV166" s="1588"/>
      <c r="AW166" s="1588"/>
      <c r="AX166" s="1588"/>
      <c r="AY166" s="1588"/>
      <c r="AZ166" s="1588"/>
      <c r="BA166" s="1588"/>
      <c r="BB166" s="1588"/>
      <c r="BC166" s="1588"/>
      <c r="BD166" s="1588"/>
      <c r="BE166" s="1588"/>
      <c r="BF166" s="1588"/>
      <c r="BG166" s="1588"/>
      <c r="BH166" s="1588"/>
      <c r="BI166" s="1588"/>
      <c r="BJ166" s="1588"/>
      <c r="BK166" s="1588"/>
      <c r="BL166" s="1588"/>
      <c r="BM166" s="1588"/>
      <c r="BN166" s="1588"/>
      <c r="BO166" s="1588"/>
      <c r="BP166" s="1588"/>
      <c r="BQ166" s="1588"/>
    </row>
    <row r="167" ht="42.0" customHeight="1">
      <c r="A167" s="1588"/>
      <c r="B167" s="1588"/>
      <c r="C167" s="1588"/>
      <c r="D167" s="1588"/>
      <c r="E167" s="1588"/>
      <c r="F167" s="1588"/>
      <c r="G167" s="348"/>
      <c r="H167" s="348"/>
      <c r="I167" s="1588"/>
      <c r="J167" s="1588"/>
      <c r="K167" s="4" t="s">
        <v>3571</v>
      </c>
      <c r="L167" s="2120" t="s">
        <v>3572</v>
      </c>
      <c r="M167" s="1588"/>
      <c r="N167" s="1588"/>
      <c r="O167" s="1588"/>
      <c r="P167" s="1588"/>
      <c r="Q167" s="2014"/>
      <c r="R167" s="1588"/>
      <c r="S167" s="1588"/>
      <c r="T167" s="1588"/>
      <c r="U167" s="1588"/>
      <c r="V167" s="1588"/>
      <c r="W167" s="348"/>
      <c r="X167" s="1588"/>
      <c r="Y167" s="1588"/>
      <c r="Z167" s="1588"/>
      <c r="AA167" s="1588"/>
      <c r="AB167" s="1588"/>
      <c r="AC167" s="1588"/>
      <c r="AD167" s="1588"/>
      <c r="AE167" s="1588"/>
      <c r="AF167" s="1588"/>
      <c r="AG167" s="1588"/>
      <c r="AH167" s="1588"/>
      <c r="AI167" s="1588"/>
      <c r="AJ167" s="1588"/>
      <c r="AK167" s="1588"/>
      <c r="AL167" s="1588"/>
      <c r="AM167" s="1588"/>
      <c r="AN167" s="1588"/>
      <c r="AO167" s="1588"/>
      <c r="AP167" s="1588"/>
      <c r="AQ167" s="1588"/>
      <c r="AR167" s="1588"/>
      <c r="AS167" s="1588"/>
      <c r="AT167" s="1588"/>
      <c r="AU167" s="1588"/>
      <c r="AV167" s="1588"/>
      <c r="AW167" s="1588"/>
      <c r="AX167" s="1588"/>
      <c r="AY167" s="1588"/>
      <c r="AZ167" s="1588"/>
      <c r="BA167" s="1588"/>
      <c r="BB167" s="1588"/>
      <c r="BC167" s="1588"/>
      <c r="BD167" s="1588"/>
      <c r="BE167" s="1588"/>
      <c r="BF167" s="1588"/>
      <c r="BG167" s="1588"/>
      <c r="BH167" s="1588"/>
      <c r="BI167" s="1588"/>
      <c r="BJ167" s="1588"/>
      <c r="BK167" s="1588"/>
      <c r="BL167" s="1588"/>
      <c r="BM167" s="1588"/>
      <c r="BN167" s="1588"/>
      <c r="BO167" s="1588"/>
      <c r="BP167" s="1588"/>
      <c r="BQ167" s="1588"/>
    </row>
    <row r="168" ht="15.75" customHeight="1">
      <c r="A168" s="1588"/>
      <c r="B168" s="1588"/>
      <c r="C168" s="1588"/>
      <c r="D168" s="1588"/>
      <c r="E168" s="1588"/>
      <c r="F168" s="1588"/>
      <c r="G168" s="348"/>
      <c r="H168" s="348"/>
      <c r="I168" s="1588"/>
      <c r="J168" s="1588"/>
      <c r="K168" s="4" t="s">
        <v>3573</v>
      </c>
      <c r="L168" s="4"/>
      <c r="M168" s="1588"/>
      <c r="N168" s="1588"/>
      <c r="O168" s="1588"/>
      <c r="P168" s="1588"/>
      <c r="Q168" s="2014"/>
      <c r="R168" s="1588"/>
      <c r="S168" s="1588"/>
      <c r="T168" s="1588"/>
      <c r="U168" s="1588"/>
      <c r="V168" s="1588"/>
      <c r="W168" s="348"/>
      <c r="X168" s="1588"/>
      <c r="Y168" s="1588"/>
      <c r="Z168" s="1588"/>
      <c r="AA168" s="1588"/>
      <c r="AB168" s="1588"/>
      <c r="AC168" s="1588"/>
      <c r="AD168" s="1588"/>
      <c r="AE168" s="1588"/>
      <c r="AF168" s="1588"/>
      <c r="AG168" s="1588"/>
      <c r="AH168" s="1588"/>
      <c r="AI168" s="1588"/>
      <c r="AJ168" s="1588"/>
      <c r="AK168" s="1588"/>
      <c r="AL168" s="1588"/>
      <c r="AM168" s="1588"/>
      <c r="AN168" s="1588"/>
      <c r="AO168" s="1588"/>
      <c r="AP168" s="1588"/>
      <c r="AQ168" s="1588"/>
      <c r="AR168" s="1588"/>
      <c r="AS168" s="1588"/>
      <c r="AT168" s="1588"/>
      <c r="AU168" s="1588"/>
      <c r="AV168" s="1588"/>
      <c r="AW168" s="1588"/>
      <c r="AX168" s="1588"/>
      <c r="AY168" s="1588"/>
      <c r="AZ168" s="1588"/>
      <c r="BA168" s="1588"/>
      <c r="BB168" s="1588"/>
      <c r="BC168" s="1588"/>
      <c r="BD168" s="1588"/>
      <c r="BE168" s="1588"/>
      <c r="BF168" s="1588"/>
      <c r="BG168" s="1588"/>
      <c r="BH168" s="1588"/>
      <c r="BI168" s="1588"/>
      <c r="BJ168" s="1588"/>
      <c r="BK168" s="1588"/>
      <c r="BL168" s="1588"/>
      <c r="BM168" s="1588"/>
      <c r="BN168" s="1588"/>
      <c r="BO168" s="1588"/>
      <c r="BP168" s="1588"/>
      <c r="BQ168" s="1588"/>
    </row>
    <row r="169" ht="15.75" customHeight="1">
      <c r="A169" s="1588"/>
      <c r="B169" s="1588"/>
      <c r="C169" s="1588"/>
      <c r="D169" s="1588"/>
      <c r="E169" s="1588"/>
      <c r="F169" s="1588"/>
      <c r="G169" s="348"/>
      <c r="H169" s="348"/>
      <c r="I169" s="1588"/>
      <c r="J169" s="1588"/>
      <c r="K169" s="4"/>
      <c r="L169" s="4"/>
      <c r="M169" s="1588"/>
      <c r="N169" s="1588"/>
      <c r="O169" s="1588"/>
      <c r="P169" s="1588"/>
      <c r="Q169" s="2014"/>
      <c r="R169" s="1588"/>
      <c r="S169" s="1588"/>
      <c r="T169" s="1588"/>
      <c r="U169" s="1588"/>
      <c r="V169" s="1588"/>
      <c r="W169" s="348"/>
      <c r="X169" s="1588"/>
      <c r="Y169" s="1588"/>
      <c r="Z169" s="1588"/>
      <c r="AA169" s="1588"/>
      <c r="AB169" s="1588"/>
      <c r="AC169" s="1588"/>
      <c r="AD169" s="1588"/>
      <c r="AE169" s="1588"/>
      <c r="AF169" s="1588"/>
      <c r="AG169" s="1588"/>
      <c r="AH169" s="1588"/>
      <c r="AI169" s="1588"/>
      <c r="AJ169" s="1588"/>
      <c r="AK169" s="1588"/>
      <c r="AL169" s="1588"/>
      <c r="AM169" s="1588"/>
      <c r="AN169" s="1588"/>
      <c r="AO169" s="1588"/>
      <c r="AP169" s="1588"/>
      <c r="AQ169" s="1588"/>
      <c r="AR169" s="1588"/>
      <c r="AS169" s="1588"/>
      <c r="AT169" s="1588"/>
      <c r="AU169" s="1588"/>
      <c r="AV169" s="1588"/>
      <c r="AW169" s="1588"/>
      <c r="AX169" s="1588"/>
      <c r="AY169" s="1588"/>
      <c r="AZ169" s="1588"/>
      <c r="BA169" s="1588"/>
      <c r="BB169" s="1588"/>
      <c r="BC169" s="1588"/>
      <c r="BD169" s="1588"/>
      <c r="BE169" s="1588"/>
      <c r="BF169" s="1588"/>
      <c r="BG169" s="1588"/>
      <c r="BH169" s="1588"/>
      <c r="BI169" s="1588"/>
      <c r="BJ169" s="1588"/>
      <c r="BK169" s="1588"/>
      <c r="BL169" s="1588"/>
      <c r="BM169" s="1588"/>
      <c r="BN169" s="1588"/>
      <c r="BO169" s="1588"/>
      <c r="BP169" s="1588"/>
      <c r="BQ169" s="1588"/>
    </row>
    <row r="170" ht="15.75" customHeight="1">
      <c r="A170" s="1588"/>
      <c r="B170" s="1588"/>
      <c r="C170" s="1588"/>
      <c r="D170" s="1588"/>
      <c r="E170" s="1588"/>
      <c r="F170" s="1588"/>
      <c r="G170" s="348"/>
      <c r="H170" s="348"/>
      <c r="I170" s="1588"/>
      <c r="J170" s="1588"/>
      <c r="K170" s="4"/>
      <c r="L170" s="4"/>
      <c r="M170" s="1588"/>
      <c r="N170" s="1588"/>
      <c r="O170" s="1588"/>
      <c r="P170" s="1588"/>
      <c r="Q170" s="2014"/>
      <c r="R170" s="1588"/>
      <c r="S170" s="1588"/>
      <c r="T170" s="1588"/>
      <c r="U170" s="1588"/>
      <c r="V170" s="1588"/>
      <c r="W170" s="348"/>
      <c r="X170" s="1588"/>
      <c r="Y170" s="1588"/>
      <c r="Z170" s="1588"/>
      <c r="AA170" s="1588"/>
      <c r="AB170" s="1588"/>
      <c r="AC170" s="1588"/>
      <c r="AD170" s="1588"/>
      <c r="AE170" s="1588"/>
      <c r="AF170" s="1588"/>
      <c r="AG170" s="1588"/>
      <c r="AH170" s="1588"/>
      <c r="AI170" s="1588"/>
      <c r="AJ170" s="1588"/>
      <c r="AK170" s="1588"/>
      <c r="AL170" s="1588"/>
      <c r="AM170" s="1588"/>
      <c r="AN170" s="1588"/>
      <c r="AO170" s="1588"/>
      <c r="AP170" s="1588"/>
      <c r="AQ170" s="1588"/>
      <c r="AR170" s="1588"/>
      <c r="AS170" s="1588"/>
      <c r="AT170" s="1588"/>
      <c r="AU170" s="1588"/>
      <c r="AV170" s="1588"/>
      <c r="AW170" s="1588"/>
      <c r="AX170" s="1588"/>
      <c r="AY170" s="1588"/>
      <c r="AZ170" s="1588"/>
      <c r="BA170" s="1588"/>
      <c r="BB170" s="1588"/>
      <c r="BC170" s="1588"/>
      <c r="BD170" s="1588"/>
      <c r="BE170" s="1588"/>
      <c r="BF170" s="1588"/>
      <c r="BG170" s="1588"/>
      <c r="BH170" s="1588"/>
      <c r="BI170" s="1588"/>
      <c r="BJ170" s="1588"/>
      <c r="BK170" s="1588"/>
      <c r="BL170" s="1588"/>
      <c r="BM170" s="1588"/>
      <c r="BN170" s="1588"/>
      <c r="BO170" s="1588"/>
      <c r="BP170" s="1588"/>
      <c r="BQ170" s="1588"/>
    </row>
    <row r="171" ht="15.75" customHeight="1">
      <c r="A171" s="1588"/>
      <c r="B171" s="1588"/>
      <c r="C171" s="1588"/>
      <c r="D171" s="1588"/>
      <c r="E171" s="1588"/>
      <c r="F171" s="1588"/>
      <c r="G171" s="348"/>
      <c r="H171" s="348"/>
      <c r="I171" s="1588"/>
      <c r="J171" s="1588"/>
      <c r="K171" s="4"/>
      <c r="L171" s="4"/>
      <c r="M171" s="1588"/>
      <c r="N171" s="1588"/>
      <c r="O171" s="1588"/>
      <c r="P171" s="1588"/>
      <c r="Q171" s="2014"/>
      <c r="R171" s="1588"/>
      <c r="S171" s="1588"/>
      <c r="T171" s="1588"/>
      <c r="U171" s="1588"/>
      <c r="V171" s="1588"/>
      <c r="W171" s="348"/>
      <c r="X171" s="1588"/>
      <c r="Y171" s="1588"/>
      <c r="Z171" s="1588"/>
      <c r="AA171" s="1588"/>
      <c r="AB171" s="1588"/>
      <c r="AC171" s="1588"/>
      <c r="AD171" s="1588"/>
      <c r="AE171" s="1588"/>
      <c r="AF171" s="1588"/>
      <c r="AG171" s="1588"/>
      <c r="AH171" s="1588"/>
      <c r="AI171" s="1588"/>
      <c r="AJ171" s="1588"/>
      <c r="AK171" s="1588"/>
      <c r="AL171" s="1588"/>
      <c r="AM171" s="1588"/>
      <c r="AN171" s="1588"/>
      <c r="AO171" s="1588"/>
      <c r="AP171" s="1588"/>
      <c r="AQ171" s="1588"/>
      <c r="AR171" s="1588"/>
      <c r="AS171" s="1588"/>
      <c r="AT171" s="1588"/>
      <c r="AU171" s="1588"/>
      <c r="AV171" s="1588"/>
      <c r="AW171" s="1588"/>
      <c r="AX171" s="1588"/>
      <c r="AY171" s="1588"/>
      <c r="AZ171" s="1588"/>
      <c r="BA171" s="1588"/>
      <c r="BB171" s="1588"/>
      <c r="BC171" s="1588"/>
      <c r="BD171" s="1588"/>
      <c r="BE171" s="1588"/>
      <c r="BF171" s="1588"/>
      <c r="BG171" s="1588"/>
      <c r="BH171" s="1588"/>
      <c r="BI171" s="1588"/>
      <c r="BJ171" s="1588"/>
      <c r="BK171" s="1588"/>
      <c r="BL171" s="1588"/>
      <c r="BM171" s="1588"/>
      <c r="BN171" s="1588"/>
      <c r="BO171" s="1588"/>
      <c r="BP171" s="1588"/>
      <c r="BQ171" s="1588"/>
    </row>
    <row r="172" ht="15.75" customHeight="1">
      <c r="A172" s="1588"/>
      <c r="B172" s="1588"/>
      <c r="C172" s="1588"/>
      <c r="D172" s="1588"/>
      <c r="E172" s="1588"/>
      <c r="F172" s="1588"/>
      <c r="G172" s="348"/>
      <c r="H172" s="348"/>
      <c r="I172" s="1588"/>
      <c r="J172" s="1588"/>
      <c r="K172" s="4"/>
      <c r="L172" s="4"/>
      <c r="M172" s="1588"/>
      <c r="N172" s="1588"/>
      <c r="O172" s="1588"/>
      <c r="P172" s="1588"/>
      <c r="Q172" s="2014"/>
      <c r="R172" s="1588"/>
      <c r="S172" s="1588"/>
      <c r="T172" s="1588"/>
      <c r="U172" s="1588"/>
      <c r="V172" s="1588"/>
      <c r="W172" s="348"/>
      <c r="X172" s="1588"/>
      <c r="Y172" s="1588"/>
      <c r="Z172" s="1588"/>
      <c r="AA172" s="1588"/>
      <c r="AB172" s="1588"/>
      <c r="AC172" s="1588"/>
      <c r="AD172" s="1588"/>
      <c r="AE172" s="1588"/>
      <c r="AF172" s="1588"/>
      <c r="AG172" s="1588"/>
      <c r="AH172" s="1588"/>
      <c r="AI172" s="1588"/>
      <c r="AJ172" s="1588"/>
      <c r="AK172" s="1588"/>
      <c r="AL172" s="1588"/>
      <c r="AM172" s="1588"/>
      <c r="AN172" s="1588"/>
      <c r="AO172" s="1588"/>
      <c r="AP172" s="1588"/>
      <c r="AQ172" s="1588"/>
      <c r="AR172" s="1588"/>
      <c r="AS172" s="1588"/>
      <c r="AT172" s="1588"/>
      <c r="AU172" s="1588"/>
      <c r="AV172" s="1588"/>
      <c r="AW172" s="1588"/>
      <c r="AX172" s="1588"/>
      <c r="AY172" s="1588"/>
      <c r="AZ172" s="1588"/>
      <c r="BA172" s="1588"/>
      <c r="BB172" s="1588"/>
      <c r="BC172" s="1588"/>
      <c r="BD172" s="1588"/>
      <c r="BE172" s="1588"/>
      <c r="BF172" s="1588"/>
      <c r="BG172" s="1588"/>
      <c r="BH172" s="1588"/>
      <c r="BI172" s="1588"/>
      <c r="BJ172" s="1588"/>
      <c r="BK172" s="1588"/>
      <c r="BL172" s="1588"/>
      <c r="BM172" s="1588"/>
      <c r="BN172" s="1588"/>
      <c r="BO172" s="1588"/>
      <c r="BP172" s="1588"/>
      <c r="BQ172" s="1588"/>
    </row>
    <row r="173" ht="15.75" customHeight="1">
      <c r="A173" s="1588"/>
      <c r="B173" s="1588"/>
      <c r="C173" s="1588"/>
      <c r="D173" s="1588"/>
      <c r="E173" s="1588"/>
      <c r="F173" s="1588"/>
      <c r="G173" s="348"/>
      <c r="H173" s="348"/>
      <c r="I173" s="1588"/>
      <c r="J173" s="1588"/>
      <c r="K173" s="4"/>
      <c r="L173" s="4"/>
      <c r="M173" s="1588"/>
      <c r="N173" s="1588"/>
      <c r="O173" s="1588"/>
      <c r="P173" s="1588"/>
      <c r="Q173" s="2014"/>
      <c r="R173" s="1588"/>
      <c r="S173" s="1588"/>
      <c r="T173" s="1588"/>
      <c r="U173" s="1588"/>
      <c r="V173" s="1588"/>
      <c r="W173" s="348"/>
      <c r="X173" s="1588"/>
      <c r="Y173" s="1588"/>
      <c r="Z173" s="1588"/>
      <c r="AA173" s="1588"/>
      <c r="AB173" s="1588"/>
      <c r="AC173" s="1588"/>
      <c r="AD173" s="1588"/>
      <c r="AE173" s="1588"/>
      <c r="AF173" s="1588"/>
      <c r="AG173" s="1588"/>
      <c r="AH173" s="1588"/>
      <c r="AI173" s="1588"/>
      <c r="AJ173" s="1588"/>
      <c r="AK173" s="1588"/>
      <c r="AL173" s="1588"/>
      <c r="AM173" s="1588"/>
      <c r="AN173" s="1588"/>
      <c r="AO173" s="1588"/>
      <c r="AP173" s="1588"/>
      <c r="AQ173" s="1588"/>
      <c r="AR173" s="1588"/>
      <c r="AS173" s="1588"/>
      <c r="AT173" s="1588"/>
      <c r="AU173" s="1588"/>
      <c r="AV173" s="1588"/>
      <c r="AW173" s="1588"/>
      <c r="AX173" s="1588"/>
      <c r="AY173" s="1588"/>
      <c r="AZ173" s="1588"/>
      <c r="BA173" s="1588"/>
      <c r="BB173" s="1588"/>
      <c r="BC173" s="1588"/>
      <c r="BD173" s="1588"/>
      <c r="BE173" s="1588"/>
      <c r="BF173" s="1588"/>
      <c r="BG173" s="1588"/>
      <c r="BH173" s="1588"/>
      <c r="BI173" s="1588"/>
      <c r="BJ173" s="1588"/>
      <c r="BK173" s="1588"/>
      <c r="BL173" s="1588"/>
      <c r="BM173" s="1588"/>
      <c r="BN173" s="1588"/>
      <c r="BO173" s="1588"/>
      <c r="BP173" s="1588"/>
      <c r="BQ173" s="1588"/>
    </row>
    <row r="174" ht="15.75" customHeight="1">
      <c r="A174" s="1588"/>
      <c r="B174" s="1588"/>
      <c r="C174" s="1588"/>
      <c r="D174" s="1588"/>
      <c r="E174" s="1588"/>
      <c r="F174" s="1588"/>
      <c r="G174" s="348"/>
      <c r="H174" s="348"/>
      <c r="I174" s="1588"/>
      <c r="J174" s="1588"/>
      <c r="K174" s="4"/>
      <c r="L174" s="4"/>
      <c r="M174" s="1588"/>
      <c r="N174" s="1588"/>
      <c r="O174" s="1588"/>
      <c r="P174" s="1588"/>
      <c r="Q174" s="2014"/>
      <c r="R174" s="1588"/>
      <c r="S174" s="1588"/>
      <c r="T174" s="1588"/>
      <c r="U174" s="1588"/>
      <c r="V174" s="1588"/>
      <c r="W174" s="348"/>
      <c r="X174" s="1588"/>
      <c r="Y174" s="1588"/>
      <c r="Z174" s="1588"/>
      <c r="AA174" s="1588"/>
      <c r="AB174" s="1588"/>
      <c r="AC174" s="1588"/>
      <c r="AD174" s="1588"/>
      <c r="AE174" s="1588"/>
      <c r="AF174" s="1588"/>
      <c r="AG174" s="1588"/>
      <c r="AH174" s="1588"/>
      <c r="AI174" s="1588"/>
      <c r="AJ174" s="1588"/>
      <c r="AK174" s="1588"/>
      <c r="AL174" s="1588"/>
      <c r="AM174" s="1588"/>
      <c r="AN174" s="1588"/>
      <c r="AO174" s="1588"/>
      <c r="AP174" s="1588"/>
      <c r="AQ174" s="1588"/>
      <c r="AR174" s="1588"/>
      <c r="AS174" s="1588"/>
      <c r="AT174" s="1588"/>
      <c r="AU174" s="1588"/>
      <c r="AV174" s="1588"/>
      <c r="AW174" s="1588"/>
      <c r="AX174" s="1588"/>
      <c r="AY174" s="1588"/>
      <c r="AZ174" s="1588"/>
      <c r="BA174" s="1588"/>
      <c r="BB174" s="1588"/>
      <c r="BC174" s="1588"/>
      <c r="BD174" s="1588"/>
      <c r="BE174" s="1588"/>
      <c r="BF174" s="1588"/>
      <c r="BG174" s="1588"/>
      <c r="BH174" s="1588"/>
      <c r="BI174" s="1588"/>
      <c r="BJ174" s="1588"/>
      <c r="BK174" s="1588"/>
      <c r="BL174" s="1588"/>
      <c r="BM174" s="1588"/>
      <c r="BN174" s="1588"/>
      <c r="BO174" s="1588"/>
      <c r="BP174" s="1588"/>
      <c r="BQ174" s="1588"/>
    </row>
    <row r="175" ht="15.75" customHeight="1">
      <c r="A175" s="1588"/>
      <c r="B175" s="1588"/>
      <c r="C175" s="1588"/>
      <c r="D175" s="1588"/>
      <c r="E175" s="1588"/>
      <c r="F175" s="1588"/>
      <c r="G175" s="348"/>
      <c r="H175" s="348"/>
      <c r="I175" s="1588"/>
      <c r="J175" s="1588"/>
      <c r="K175" s="4"/>
      <c r="L175" s="4"/>
      <c r="M175" s="1588"/>
      <c r="N175" s="1588"/>
      <c r="O175" s="1588"/>
      <c r="P175" s="1588"/>
      <c r="Q175" s="2014"/>
      <c r="R175" s="1588"/>
      <c r="S175" s="1588"/>
      <c r="T175" s="1588"/>
      <c r="U175" s="1588"/>
      <c r="V175" s="1588"/>
      <c r="W175" s="348"/>
      <c r="X175" s="1588"/>
      <c r="Y175" s="1588"/>
      <c r="Z175" s="1588"/>
      <c r="AA175" s="1588"/>
      <c r="AB175" s="1588"/>
      <c r="AC175" s="1588"/>
      <c r="AD175" s="1588"/>
      <c r="AE175" s="1588"/>
      <c r="AF175" s="1588"/>
      <c r="AG175" s="1588"/>
      <c r="AH175" s="1588"/>
      <c r="AI175" s="1588"/>
      <c r="AJ175" s="1588"/>
      <c r="AK175" s="1588"/>
      <c r="AL175" s="1588"/>
      <c r="AM175" s="1588"/>
      <c r="AN175" s="1588"/>
      <c r="AO175" s="1588"/>
      <c r="AP175" s="1588"/>
      <c r="AQ175" s="1588"/>
      <c r="AR175" s="1588"/>
      <c r="AS175" s="1588"/>
      <c r="AT175" s="1588"/>
      <c r="AU175" s="1588"/>
      <c r="AV175" s="1588"/>
      <c r="AW175" s="1588"/>
      <c r="AX175" s="1588"/>
      <c r="AY175" s="1588"/>
      <c r="AZ175" s="1588"/>
      <c r="BA175" s="1588"/>
      <c r="BB175" s="1588"/>
      <c r="BC175" s="1588"/>
      <c r="BD175" s="1588"/>
      <c r="BE175" s="1588"/>
      <c r="BF175" s="1588"/>
      <c r="BG175" s="1588"/>
      <c r="BH175" s="1588"/>
      <c r="BI175" s="1588"/>
      <c r="BJ175" s="1588"/>
      <c r="BK175" s="1588"/>
      <c r="BL175" s="1588"/>
      <c r="BM175" s="1588"/>
      <c r="BN175" s="1588"/>
      <c r="BO175" s="1588"/>
      <c r="BP175" s="1588"/>
      <c r="BQ175" s="1588"/>
    </row>
    <row r="176" ht="15.75" customHeight="1">
      <c r="A176" s="1588"/>
      <c r="B176" s="1588"/>
      <c r="C176" s="1588"/>
      <c r="D176" s="1588"/>
      <c r="E176" s="1588"/>
      <c r="F176" s="1588"/>
      <c r="G176" s="348"/>
      <c r="H176" s="348"/>
      <c r="I176" s="1588"/>
      <c r="J176" s="1588"/>
      <c r="K176" s="4"/>
      <c r="L176" s="4"/>
      <c r="M176" s="1588"/>
      <c r="N176" s="1588"/>
      <c r="O176" s="1588"/>
      <c r="P176" s="1588"/>
      <c r="Q176" s="2014"/>
      <c r="R176" s="1588"/>
      <c r="S176" s="1588"/>
      <c r="T176" s="1588"/>
      <c r="U176" s="1588"/>
      <c r="V176" s="1588"/>
      <c r="W176" s="348"/>
      <c r="X176" s="1588"/>
      <c r="Y176" s="1588"/>
      <c r="Z176" s="1588"/>
      <c r="AA176" s="1588"/>
      <c r="AB176" s="1588"/>
      <c r="AC176" s="1588"/>
      <c r="AD176" s="1588"/>
      <c r="AE176" s="1588"/>
      <c r="AF176" s="1588"/>
      <c r="AG176" s="1588"/>
      <c r="AH176" s="1588"/>
      <c r="AI176" s="1588"/>
      <c r="AJ176" s="1588"/>
      <c r="AK176" s="1588"/>
      <c r="AL176" s="1588"/>
      <c r="AM176" s="1588"/>
      <c r="AN176" s="1588"/>
      <c r="AO176" s="1588"/>
      <c r="AP176" s="1588"/>
      <c r="AQ176" s="1588"/>
      <c r="AR176" s="1588"/>
      <c r="AS176" s="1588"/>
      <c r="AT176" s="1588"/>
      <c r="AU176" s="1588"/>
      <c r="AV176" s="1588"/>
      <c r="AW176" s="1588"/>
      <c r="AX176" s="1588"/>
      <c r="AY176" s="1588"/>
      <c r="AZ176" s="1588"/>
      <c r="BA176" s="1588"/>
      <c r="BB176" s="1588"/>
      <c r="BC176" s="1588"/>
      <c r="BD176" s="1588"/>
      <c r="BE176" s="1588"/>
      <c r="BF176" s="1588"/>
      <c r="BG176" s="1588"/>
      <c r="BH176" s="1588"/>
      <c r="BI176" s="1588"/>
      <c r="BJ176" s="1588"/>
      <c r="BK176" s="1588"/>
      <c r="BL176" s="1588"/>
      <c r="BM176" s="1588"/>
      <c r="BN176" s="1588"/>
      <c r="BO176" s="1588"/>
      <c r="BP176" s="1588"/>
      <c r="BQ176" s="1588"/>
    </row>
    <row r="177" ht="15.75" customHeight="1">
      <c r="A177" s="1588"/>
      <c r="B177" s="1588"/>
      <c r="C177" s="1588"/>
      <c r="D177" s="1588"/>
      <c r="E177" s="1588"/>
      <c r="F177" s="1588"/>
      <c r="G177" s="348"/>
      <c r="H177" s="348"/>
      <c r="I177" s="1588"/>
      <c r="J177" s="1588"/>
      <c r="K177" s="4"/>
      <c r="L177" s="4"/>
      <c r="M177" s="1588"/>
      <c r="N177" s="1588"/>
      <c r="O177" s="1588"/>
      <c r="P177" s="1588"/>
      <c r="Q177" s="2014"/>
      <c r="R177" s="1588"/>
      <c r="S177" s="1588"/>
      <c r="T177" s="1588"/>
      <c r="U177" s="1588"/>
      <c r="V177" s="1588"/>
      <c r="W177" s="348"/>
      <c r="X177" s="1588"/>
      <c r="Y177" s="1588"/>
      <c r="Z177" s="1588"/>
      <c r="AA177" s="1588"/>
      <c r="AB177" s="1588"/>
      <c r="AC177" s="1588"/>
      <c r="AD177" s="1588"/>
      <c r="AE177" s="1588"/>
      <c r="AF177" s="1588"/>
      <c r="AG177" s="1588"/>
      <c r="AH177" s="1588"/>
      <c r="AI177" s="1588"/>
      <c r="AJ177" s="1588"/>
      <c r="AK177" s="1588"/>
      <c r="AL177" s="1588"/>
      <c r="AM177" s="1588"/>
      <c r="AN177" s="1588"/>
      <c r="AO177" s="1588"/>
      <c r="AP177" s="1588"/>
      <c r="AQ177" s="1588"/>
      <c r="AR177" s="1588"/>
      <c r="AS177" s="1588"/>
      <c r="AT177" s="1588"/>
      <c r="AU177" s="1588"/>
      <c r="AV177" s="1588"/>
      <c r="AW177" s="1588"/>
      <c r="AX177" s="1588"/>
      <c r="AY177" s="1588"/>
      <c r="AZ177" s="1588"/>
      <c r="BA177" s="1588"/>
      <c r="BB177" s="1588"/>
      <c r="BC177" s="1588"/>
      <c r="BD177" s="1588"/>
      <c r="BE177" s="1588"/>
      <c r="BF177" s="1588"/>
      <c r="BG177" s="1588"/>
      <c r="BH177" s="1588"/>
      <c r="BI177" s="1588"/>
      <c r="BJ177" s="1588"/>
      <c r="BK177" s="1588"/>
      <c r="BL177" s="1588"/>
      <c r="BM177" s="1588"/>
      <c r="BN177" s="1588"/>
      <c r="BO177" s="1588"/>
      <c r="BP177" s="1588"/>
      <c r="BQ177" s="1588"/>
    </row>
    <row r="178" ht="15.75" customHeight="1">
      <c r="A178" s="1588"/>
      <c r="B178" s="1588"/>
      <c r="C178" s="1588"/>
      <c r="D178" s="1588"/>
      <c r="E178" s="1588"/>
      <c r="F178" s="1588"/>
      <c r="G178" s="348"/>
      <c r="H178" s="348"/>
      <c r="I178" s="1588"/>
      <c r="J178" s="1588"/>
      <c r="K178" s="1588"/>
      <c r="L178" s="1588"/>
      <c r="M178" s="1588"/>
      <c r="N178" s="1588"/>
      <c r="O178" s="1588"/>
      <c r="P178" s="1588"/>
      <c r="Q178" s="2014"/>
      <c r="R178" s="1588"/>
      <c r="S178" s="1588"/>
      <c r="T178" s="1588"/>
      <c r="U178" s="1588"/>
      <c r="V178" s="1588"/>
      <c r="W178" s="348"/>
      <c r="X178" s="1588"/>
      <c r="Y178" s="1588"/>
      <c r="Z178" s="1588"/>
      <c r="AA178" s="1588"/>
      <c r="AB178" s="1588"/>
      <c r="AC178" s="1588"/>
      <c r="AD178" s="1588"/>
      <c r="AE178" s="1588"/>
      <c r="AF178" s="1588"/>
      <c r="AG178" s="1588"/>
      <c r="AH178" s="1588"/>
      <c r="AI178" s="1588"/>
      <c r="AJ178" s="1588"/>
      <c r="AK178" s="1588"/>
      <c r="AL178" s="1588"/>
      <c r="AM178" s="1588"/>
      <c r="AN178" s="1588"/>
      <c r="AO178" s="1588"/>
      <c r="AP178" s="1588"/>
      <c r="AQ178" s="1588"/>
      <c r="AR178" s="1588"/>
      <c r="AS178" s="1588"/>
      <c r="AT178" s="1588"/>
      <c r="AU178" s="1588"/>
      <c r="AV178" s="1588"/>
      <c r="AW178" s="1588"/>
      <c r="AX178" s="1588"/>
      <c r="AY178" s="1588"/>
      <c r="AZ178" s="1588"/>
      <c r="BA178" s="1588"/>
      <c r="BB178" s="1588"/>
      <c r="BC178" s="1588"/>
      <c r="BD178" s="1588"/>
      <c r="BE178" s="1588"/>
      <c r="BF178" s="1588"/>
      <c r="BG178" s="1588"/>
      <c r="BH178" s="1588"/>
      <c r="BI178" s="1588"/>
      <c r="BJ178" s="1588"/>
      <c r="BK178" s="1588"/>
      <c r="BL178" s="1588"/>
      <c r="BM178" s="1588"/>
      <c r="BN178" s="1588"/>
      <c r="BO178" s="1588"/>
      <c r="BP178" s="1588"/>
      <c r="BQ178" s="1588"/>
    </row>
    <row r="179" ht="15.75" customHeight="1">
      <c r="A179" s="1588"/>
      <c r="B179" s="1588"/>
      <c r="C179" s="1588"/>
      <c r="D179" s="1588"/>
      <c r="E179" s="1588"/>
      <c r="F179" s="1588"/>
      <c r="G179" s="348"/>
      <c r="H179" s="348"/>
      <c r="I179" s="1588"/>
      <c r="J179" s="1588"/>
      <c r="K179" s="1588"/>
      <c r="L179" s="1588"/>
      <c r="M179" s="1588"/>
      <c r="N179" s="1588"/>
      <c r="O179" s="1588"/>
      <c r="P179" s="1588"/>
      <c r="Q179" s="2014"/>
      <c r="R179" s="1588"/>
      <c r="S179" s="1588"/>
      <c r="T179" s="1588"/>
      <c r="U179" s="1588"/>
      <c r="V179" s="1588"/>
      <c r="W179" s="348"/>
      <c r="X179" s="1588"/>
      <c r="Y179" s="1588"/>
      <c r="Z179" s="1588"/>
      <c r="AA179" s="1588"/>
      <c r="AB179" s="1588"/>
      <c r="AC179" s="1588"/>
      <c r="AD179" s="1588"/>
      <c r="AE179" s="1588"/>
      <c r="AF179" s="1588"/>
      <c r="AG179" s="1588"/>
      <c r="AH179" s="1588"/>
      <c r="AI179" s="1588"/>
      <c r="AJ179" s="1588"/>
      <c r="AK179" s="1588"/>
      <c r="AL179" s="1588"/>
      <c r="AM179" s="1588"/>
      <c r="AN179" s="1588"/>
      <c r="AO179" s="1588"/>
      <c r="AP179" s="1588"/>
      <c r="AQ179" s="1588"/>
      <c r="AR179" s="1588"/>
      <c r="AS179" s="1588"/>
      <c r="AT179" s="1588"/>
      <c r="AU179" s="1588"/>
      <c r="AV179" s="1588"/>
      <c r="AW179" s="1588"/>
      <c r="AX179" s="1588"/>
      <c r="AY179" s="1588"/>
      <c r="AZ179" s="1588"/>
      <c r="BA179" s="1588"/>
      <c r="BB179" s="1588"/>
      <c r="BC179" s="1588"/>
      <c r="BD179" s="1588"/>
      <c r="BE179" s="1588"/>
      <c r="BF179" s="1588"/>
      <c r="BG179" s="1588"/>
      <c r="BH179" s="1588"/>
      <c r="BI179" s="1588"/>
      <c r="BJ179" s="1588"/>
      <c r="BK179" s="1588"/>
      <c r="BL179" s="1588"/>
      <c r="BM179" s="1588"/>
      <c r="BN179" s="1588"/>
      <c r="BO179" s="1588"/>
      <c r="BP179" s="1588"/>
      <c r="BQ179" s="1588"/>
    </row>
    <row r="180" ht="15.75" customHeight="1">
      <c r="A180" s="1588"/>
      <c r="B180" s="1588"/>
      <c r="C180" s="1588"/>
      <c r="D180" s="1588"/>
      <c r="E180" s="1588"/>
      <c r="F180" s="1588"/>
      <c r="G180" s="348"/>
      <c r="H180" s="348"/>
      <c r="I180" s="1588"/>
      <c r="J180" s="1588"/>
      <c r="K180" s="1588"/>
      <c r="L180" s="1588"/>
      <c r="M180" s="1588"/>
      <c r="N180" s="1588"/>
      <c r="O180" s="1588"/>
      <c r="P180" s="1588"/>
      <c r="Q180" s="2014"/>
      <c r="R180" s="1588"/>
      <c r="S180" s="1588"/>
      <c r="T180" s="1588"/>
      <c r="U180" s="1588"/>
      <c r="V180" s="1588"/>
      <c r="W180" s="348"/>
      <c r="X180" s="1588"/>
      <c r="Y180" s="1588"/>
      <c r="Z180" s="1588"/>
      <c r="AA180" s="1588"/>
      <c r="AB180" s="1588"/>
      <c r="AC180" s="1588"/>
      <c r="AD180" s="1588"/>
      <c r="AE180" s="1588"/>
      <c r="AF180" s="1588"/>
      <c r="AG180" s="1588"/>
      <c r="AH180" s="1588"/>
      <c r="AI180" s="1588"/>
      <c r="AJ180" s="1588"/>
      <c r="AK180" s="1588"/>
      <c r="AL180" s="1588"/>
      <c r="AM180" s="1588"/>
      <c r="AN180" s="1588"/>
      <c r="AO180" s="1588"/>
      <c r="AP180" s="1588"/>
      <c r="AQ180" s="1588"/>
      <c r="AR180" s="1588"/>
      <c r="AS180" s="1588"/>
      <c r="AT180" s="1588"/>
      <c r="AU180" s="1588"/>
      <c r="AV180" s="1588"/>
      <c r="AW180" s="1588"/>
      <c r="AX180" s="1588"/>
      <c r="AY180" s="1588"/>
      <c r="AZ180" s="1588"/>
      <c r="BA180" s="1588"/>
      <c r="BB180" s="1588"/>
      <c r="BC180" s="1588"/>
      <c r="BD180" s="1588"/>
      <c r="BE180" s="1588"/>
      <c r="BF180" s="1588"/>
      <c r="BG180" s="1588"/>
      <c r="BH180" s="1588"/>
      <c r="BI180" s="1588"/>
      <c r="BJ180" s="1588"/>
      <c r="BK180" s="1588"/>
      <c r="BL180" s="1588"/>
      <c r="BM180" s="1588"/>
      <c r="BN180" s="1588"/>
      <c r="BO180" s="1588"/>
      <c r="BP180" s="1588"/>
      <c r="BQ180" s="1588"/>
    </row>
    <row r="181" ht="15.75" customHeight="1">
      <c r="A181" s="1588"/>
      <c r="B181" s="1588"/>
      <c r="C181" s="1588"/>
      <c r="D181" s="1588"/>
      <c r="E181" s="1588"/>
      <c r="F181" s="1588"/>
      <c r="G181" s="348"/>
      <c r="H181" s="348"/>
      <c r="I181" s="1588"/>
      <c r="J181" s="1588"/>
      <c r="K181" s="1588"/>
      <c r="L181" s="1588"/>
      <c r="M181" s="1588"/>
      <c r="N181" s="1588"/>
      <c r="O181" s="1588"/>
      <c r="P181" s="1588"/>
      <c r="Q181" s="2014"/>
      <c r="R181" s="1588"/>
      <c r="S181" s="1588"/>
      <c r="T181" s="1588"/>
      <c r="U181" s="1588"/>
      <c r="V181" s="1588"/>
      <c r="W181" s="348"/>
      <c r="X181" s="1588"/>
      <c r="Y181" s="1588"/>
      <c r="Z181" s="1588"/>
      <c r="AA181" s="1588"/>
      <c r="AB181" s="1588"/>
      <c r="AC181" s="1588"/>
      <c r="AD181" s="1588"/>
      <c r="AE181" s="1588"/>
      <c r="AF181" s="1588"/>
      <c r="AG181" s="1588"/>
      <c r="AH181" s="1588"/>
      <c r="AI181" s="1588"/>
      <c r="AJ181" s="1588"/>
      <c r="AK181" s="1588"/>
      <c r="AL181" s="1588"/>
      <c r="AM181" s="1588"/>
      <c r="AN181" s="1588"/>
      <c r="AO181" s="1588"/>
      <c r="AP181" s="1588"/>
      <c r="AQ181" s="1588"/>
      <c r="AR181" s="1588"/>
      <c r="AS181" s="1588"/>
      <c r="AT181" s="1588"/>
      <c r="AU181" s="1588"/>
      <c r="AV181" s="1588"/>
      <c r="AW181" s="1588"/>
      <c r="AX181" s="1588"/>
      <c r="AY181" s="1588"/>
      <c r="AZ181" s="1588"/>
      <c r="BA181" s="1588"/>
      <c r="BB181" s="1588"/>
      <c r="BC181" s="1588"/>
      <c r="BD181" s="1588"/>
      <c r="BE181" s="1588"/>
      <c r="BF181" s="1588"/>
      <c r="BG181" s="1588"/>
      <c r="BH181" s="1588"/>
      <c r="BI181" s="1588"/>
      <c r="BJ181" s="1588"/>
      <c r="BK181" s="1588"/>
      <c r="BL181" s="1588"/>
      <c r="BM181" s="1588"/>
      <c r="BN181" s="1588"/>
      <c r="BO181" s="1588"/>
      <c r="BP181" s="1588"/>
      <c r="BQ181" s="1588"/>
    </row>
    <row r="182" ht="15.75" customHeight="1">
      <c r="A182" s="1588"/>
      <c r="B182" s="1588"/>
      <c r="C182" s="1588"/>
      <c r="D182" s="1588"/>
      <c r="E182" s="1588"/>
      <c r="F182" s="1588"/>
      <c r="G182" s="348"/>
      <c r="H182" s="348"/>
      <c r="I182" s="1588"/>
      <c r="J182" s="1588"/>
      <c r="K182" s="1588"/>
      <c r="L182" s="1588"/>
      <c r="M182" s="1588"/>
      <c r="N182" s="1588"/>
      <c r="O182" s="1588"/>
      <c r="P182" s="1588"/>
      <c r="Q182" s="2014"/>
      <c r="R182" s="1588"/>
      <c r="S182" s="1588"/>
      <c r="T182" s="1588"/>
      <c r="U182" s="1588"/>
      <c r="V182" s="1588"/>
      <c r="W182" s="348"/>
      <c r="X182" s="1588"/>
      <c r="Y182" s="1588"/>
      <c r="Z182" s="1588"/>
      <c r="AA182" s="1588"/>
      <c r="AB182" s="1588"/>
      <c r="AC182" s="1588"/>
      <c r="AD182" s="1588"/>
      <c r="AE182" s="1588"/>
      <c r="AF182" s="1588"/>
      <c r="AG182" s="1588"/>
      <c r="AH182" s="1588"/>
      <c r="AI182" s="1588"/>
      <c r="AJ182" s="1588"/>
      <c r="AK182" s="1588"/>
      <c r="AL182" s="1588"/>
      <c r="AM182" s="1588"/>
      <c r="AN182" s="1588"/>
      <c r="AO182" s="1588"/>
      <c r="AP182" s="1588"/>
      <c r="AQ182" s="1588"/>
      <c r="AR182" s="1588"/>
      <c r="AS182" s="1588"/>
      <c r="AT182" s="1588"/>
      <c r="AU182" s="1588"/>
      <c r="AV182" s="1588"/>
      <c r="AW182" s="1588"/>
      <c r="AX182" s="1588"/>
      <c r="AY182" s="1588"/>
      <c r="AZ182" s="1588"/>
      <c r="BA182" s="1588"/>
      <c r="BB182" s="1588"/>
      <c r="BC182" s="1588"/>
      <c r="BD182" s="1588"/>
      <c r="BE182" s="1588"/>
      <c r="BF182" s="1588"/>
      <c r="BG182" s="1588"/>
      <c r="BH182" s="1588"/>
      <c r="BI182" s="1588"/>
      <c r="BJ182" s="1588"/>
      <c r="BK182" s="1588"/>
      <c r="BL182" s="1588"/>
      <c r="BM182" s="1588"/>
      <c r="BN182" s="1588"/>
      <c r="BO182" s="1588"/>
      <c r="BP182" s="1588"/>
      <c r="BQ182" s="1588"/>
    </row>
    <row r="183" ht="15.75" customHeight="1">
      <c r="A183" s="1588"/>
      <c r="B183" s="1588"/>
      <c r="C183" s="1588"/>
      <c r="D183" s="1588"/>
      <c r="E183" s="1588"/>
      <c r="F183" s="1588"/>
      <c r="G183" s="348"/>
      <c r="H183" s="348"/>
      <c r="I183" s="1588"/>
      <c r="J183" s="1588"/>
      <c r="K183" s="1588"/>
      <c r="L183" s="1588"/>
      <c r="M183" s="1588"/>
      <c r="N183" s="1588"/>
      <c r="O183" s="1588"/>
      <c r="P183" s="1588"/>
      <c r="Q183" s="2014"/>
      <c r="R183" s="1588"/>
      <c r="S183" s="1588"/>
      <c r="T183" s="1588"/>
      <c r="U183" s="1588"/>
      <c r="V183" s="1588"/>
      <c r="W183" s="348"/>
      <c r="X183" s="1588"/>
      <c r="Y183" s="1588"/>
      <c r="Z183" s="1588"/>
      <c r="AA183" s="1588"/>
      <c r="AB183" s="1588"/>
      <c r="AC183" s="1588"/>
      <c r="AD183" s="1588"/>
      <c r="AE183" s="1588"/>
      <c r="AF183" s="1588"/>
      <c r="AG183" s="1588"/>
      <c r="AH183" s="1588"/>
      <c r="AI183" s="1588"/>
      <c r="AJ183" s="1588"/>
      <c r="AK183" s="1588"/>
      <c r="AL183" s="1588"/>
      <c r="AM183" s="1588"/>
      <c r="AN183" s="1588"/>
      <c r="AO183" s="1588"/>
      <c r="AP183" s="1588"/>
      <c r="AQ183" s="1588"/>
      <c r="AR183" s="1588"/>
      <c r="AS183" s="1588"/>
      <c r="AT183" s="1588"/>
      <c r="AU183" s="1588"/>
      <c r="AV183" s="1588"/>
      <c r="AW183" s="1588"/>
      <c r="AX183" s="1588"/>
      <c r="AY183" s="1588"/>
      <c r="AZ183" s="1588"/>
      <c r="BA183" s="1588"/>
      <c r="BB183" s="1588"/>
      <c r="BC183" s="1588"/>
      <c r="BD183" s="1588"/>
      <c r="BE183" s="1588"/>
      <c r="BF183" s="1588"/>
      <c r="BG183" s="1588"/>
      <c r="BH183" s="1588"/>
      <c r="BI183" s="1588"/>
      <c r="BJ183" s="1588"/>
      <c r="BK183" s="1588"/>
      <c r="BL183" s="1588"/>
      <c r="BM183" s="1588"/>
      <c r="BN183" s="1588"/>
      <c r="BO183" s="1588"/>
      <c r="BP183" s="1588"/>
      <c r="BQ183" s="1588"/>
    </row>
    <row r="184" ht="15.75" customHeight="1">
      <c r="A184" s="1588"/>
      <c r="B184" s="1588"/>
      <c r="C184" s="1588"/>
      <c r="D184" s="1588"/>
      <c r="E184" s="1588"/>
      <c r="F184" s="1588"/>
      <c r="G184" s="348"/>
      <c r="H184" s="348"/>
      <c r="I184" s="1588"/>
      <c r="J184" s="1588"/>
      <c r="K184" s="1588"/>
      <c r="L184" s="1588"/>
      <c r="M184" s="1588"/>
      <c r="N184" s="1588"/>
      <c r="O184" s="1588"/>
      <c r="P184" s="1588"/>
      <c r="Q184" s="2014"/>
      <c r="R184" s="1588"/>
      <c r="S184" s="1588"/>
      <c r="T184" s="1588"/>
      <c r="U184" s="1588"/>
      <c r="V184" s="1588"/>
      <c r="W184" s="348"/>
      <c r="X184" s="1588"/>
      <c r="Y184" s="1588"/>
      <c r="Z184" s="1588"/>
      <c r="AA184" s="1588"/>
      <c r="AB184" s="1588"/>
      <c r="AC184" s="1588"/>
      <c r="AD184" s="1588"/>
      <c r="AE184" s="1588"/>
      <c r="AF184" s="1588"/>
      <c r="AG184" s="1588"/>
      <c r="AH184" s="1588"/>
      <c r="AI184" s="1588"/>
      <c r="AJ184" s="1588"/>
      <c r="AK184" s="1588"/>
      <c r="AL184" s="1588"/>
      <c r="AM184" s="1588"/>
      <c r="AN184" s="1588"/>
      <c r="AO184" s="1588"/>
      <c r="AP184" s="1588"/>
      <c r="AQ184" s="1588"/>
      <c r="AR184" s="1588"/>
      <c r="AS184" s="1588"/>
      <c r="AT184" s="1588"/>
      <c r="AU184" s="1588"/>
      <c r="AV184" s="1588"/>
      <c r="AW184" s="1588"/>
      <c r="AX184" s="1588"/>
      <c r="AY184" s="1588"/>
      <c r="AZ184" s="1588"/>
      <c r="BA184" s="1588"/>
      <c r="BB184" s="1588"/>
      <c r="BC184" s="1588"/>
      <c r="BD184" s="1588"/>
      <c r="BE184" s="1588"/>
      <c r="BF184" s="1588"/>
      <c r="BG184" s="1588"/>
      <c r="BH184" s="1588"/>
      <c r="BI184" s="1588"/>
      <c r="BJ184" s="1588"/>
      <c r="BK184" s="1588"/>
      <c r="BL184" s="1588"/>
      <c r="BM184" s="1588"/>
      <c r="BN184" s="1588"/>
      <c r="BO184" s="1588"/>
      <c r="BP184" s="1588"/>
      <c r="BQ184" s="1588"/>
    </row>
    <row r="185" ht="15.75" customHeight="1">
      <c r="A185" s="1588"/>
      <c r="B185" s="1588"/>
      <c r="C185" s="1588"/>
      <c r="D185" s="1588"/>
      <c r="E185" s="1588"/>
      <c r="F185" s="1588"/>
      <c r="G185" s="348"/>
      <c r="H185" s="348"/>
      <c r="I185" s="1588"/>
      <c r="J185" s="1588"/>
      <c r="K185" s="1588"/>
      <c r="L185" s="1588"/>
      <c r="M185" s="1588"/>
      <c r="N185" s="1588"/>
      <c r="O185" s="1588"/>
      <c r="P185" s="1588"/>
      <c r="Q185" s="2014"/>
      <c r="R185" s="1588"/>
      <c r="S185" s="1588"/>
      <c r="T185" s="1588"/>
      <c r="U185" s="1588"/>
      <c r="V185" s="1588"/>
      <c r="W185" s="348"/>
      <c r="X185" s="1588"/>
      <c r="Y185" s="1588"/>
      <c r="Z185" s="1588"/>
      <c r="AA185" s="1588"/>
      <c r="AB185" s="1588"/>
      <c r="AC185" s="1588"/>
      <c r="AD185" s="1588"/>
      <c r="AE185" s="1588"/>
      <c r="AF185" s="1588"/>
      <c r="AG185" s="1588"/>
      <c r="AH185" s="1588"/>
      <c r="AI185" s="1588"/>
      <c r="AJ185" s="1588"/>
      <c r="AK185" s="1588"/>
      <c r="AL185" s="1588"/>
      <c r="AM185" s="1588"/>
      <c r="AN185" s="1588"/>
      <c r="AO185" s="1588"/>
      <c r="AP185" s="1588"/>
      <c r="AQ185" s="1588"/>
      <c r="AR185" s="1588"/>
      <c r="AS185" s="1588"/>
      <c r="AT185" s="1588"/>
      <c r="AU185" s="1588"/>
      <c r="AV185" s="1588"/>
      <c r="AW185" s="1588"/>
      <c r="AX185" s="1588"/>
      <c r="AY185" s="1588"/>
      <c r="AZ185" s="1588"/>
      <c r="BA185" s="1588"/>
      <c r="BB185" s="1588"/>
      <c r="BC185" s="1588"/>
      <c r="BD185" s="1588"/>
      <c r="BE185" s="1588"/>
      <c r="BF185" s="1588"/>
      <c r="BG185" s="1588"/>
      <c r="BH185" s="1588"/>
      <c r="BI185" s="1588"/>
      <c r="BJ185" s="1588"/>
      <c r="BK185" s="1588"/>
      <c r="BL185" s="1588"/>
      <c r="BM185" s="1588"/>
      <c r="BN185" s="1588"/>
      <c r="BO185" s="1588"/>
      <c r="BP185" s="1588"/>
      <c r="BQ185" s="1588"/>
    </row>
    <row r="186" ht="15.75" customHeight="1">
      <c r="A186" s="1588"/>
      <c r="B186" s="1588"/>
      <c r="C186" s="1588"/>
      <c r="D186" s="1588"/>
      <c r="E186" s="1588"/>
      <c r="F186" s="1588"/>
      <c r="G186" s="348"/>
      <c r="H186" s="348"/>
      <c r="I186" s="1588"/>
      <c r="J186" s="1588"/>
      <c r="K186" s="1588"/>
      <c r="L186" s="1588"/>
      <c r="M186" s="1588"/>
      <c r="N186" s="1588"/>
      <c r="O186" s="1588"/>
      <c r="P186" s="1588"/>
      <c r="Q186" s="2014"/>
      <c r="R186" s="1588"/>
      <c r="S186" s="1588"/>
      <c r="T186" s="1588"/>
      <c r="U186" s="1588"/>
      <c r="V186" s="1588"/>
      <c r="W186" s="348"/>
      <c r="X186" s="1588"/>
      <c r="Y186" s="1588"/>
      <c r="Z186" s="1588"/>
      <c r="AA186" s="1588"/>
      <c r="AB186" s="1588"/>
      <c r="AC186" s="1588"/>
      <c r="AD186" s="1588"/>
      <c r="AE186" s="1588"/>
      <c r="AF186" s="1588"/>
      <c r="AG186" s="1588"/>
      <c r="AH186" s="1588"/>
      <c r="AI186" s="1588"/>
      <c r="AJ186" s="1588"/>
      <c r="AK186" s="1588"/>
      <c r="AL186" s="1588"/>
      <c r="AM186" s="1588"/>
      <c r="AN186" s="1588"/>
      <c r="AO186" s="1588"/>
      <c r="AP186" s="1588"/>
      <c r="AQ186" s="1588"/>
      <c r="AR186" s="1588"/>
      <c r="AS186" s="1588"/>
      <c r="AT186" s="1588"/>
      <c r="AU186" s="1588"/>
      <c r="AV186" s="1588"/>
      <c r="AW186" s="1588"/>
      <c r="AX186" s="1588"/>
      <c r="AY186" s="1588"/>
      <c r="AZ186" s="1588"/>
      <c r="BA186" s="1588"/>
      <c r="BB186" s="1588"/>
      <c r="BC186" s="1588"/>
      <c r="BD186" s="1588"/>
      <c r="BE186" s="1588"/>
      <c r="BF186" s="1588"/>
      <c r="BG186" s="1588"/>
      <c r="BH186" s="1588"/>
      <c r="BI186" s="1588"/>
      <c r="BJ186" s="1588"/>
      <c r="BK186" s="1588"/>
      <c r="BL186" s="1588"/>
      <c r="BM186" s="1588"/>
      <c r="BN186" s="1588"/>
      <c r="BO186" s="1588"/>
      <c r="BP186" s="1588"/>
      <c r="BQ186" s="1588"/>
    </row>
    <row r="187" ht="15.75" customHeight="1">
      <c r="A187" s="1588"/>
      <c r="B187" s="1588"/>
      <c r="C187" s="1588"/>
      <c r="D187" s="1588"/>
      <c r="E187" s="1588"/>
      <c r="F187" s="1588"/>
      <c r="G187" s="348"/>
      <c r="H187" s="348"/>
      <c r="I187" s="1588"/>
      <c r="J187" s="1588"/>
      <c r="K187" s="1588"/>
      <c r="L187" s="1588"/>
      <c r="M187" s="1588"/>
      <c r="N187" s="1588"/>
      <c r="O187" s="1588"/>
      <c r="P187" s="1588"/>
      <c r="Q187" s="2014"/>
      <c r="R187" s="1588"/>
      <c r="S187" s="1588"/>
      <c r="T187" s="1588"/>
      <c r="U187" s="1588"/>
      <c r="V187" s="1588"/>
      <c r="W187" s="348"/>
      <c r="X187" s="1588"/>
      <c r="Y187" s="1588"/>
      <c r="Z187" s="1588"/>
      <c r="AA187" s="1588"/>
      <c r="AB187" s="1588"/>
      <c r="AC187" s="1588"/>
      <c r="AD187" s="1588"/>
      <c r="AE187" s="1588"/>
      <c r="AF187" s="1588"/>
      <c r="AG187" s="1588"/>
      <c r="AH187" s="1588"/>
      <c r="AI187" s="1588"/>
      <c r="AJ187" s="1588"/>
      <c r="AK187" s="1588"/>
      <c r="AL187" s="1588"/>
      <c r="AM187" s="1588"/>
      <c r="AN187" s="1588"/>
      <c r="AO187" s="1588"/>
      <c r="AP187" s="1588"/>
      <c r="AQ187" s="1588"/>
      <c r="AR187" s="1588"/>
      <c r="AS187" s="1588"/>
      <c r="AT187" s="1588"/>
      <c r="AU187" s="1588"/>
      <c r="AV187" s="1588"/>
      <c r="AW187" s="1588"/>
      <c r="AX187" s="1588"/>
      <c r="AY187" s="1588"/>
      <c r="AZ187" s="1588"/>
      <c r="BA187" s="1588"/>
      <c r="BB187" s="1588"/>
      <c r="BC187" s="1588"/>
      <c r="BD187" s="1588"/>
      <c r="BE187" s="1588"/>
      <c r="BF187" s="1588"/>
      <c r="BG187" s="1588"/>
      <c r="BH187" s="1588"/>
      <c r="BI187" s="1588"/>
      <c r="BJ187" s="1588"/>
      <c r="BK187" s="1588"/>
      <c r="BL187" s="1588"/>
      <c r="BM187" s="1588"/>
      <c r="BN187" s="1588"/>
      <c r="BO187" s="1588"/>
      <c r="BP187" s="1588"/>
      <c r="BQ187" s="1588"/>
    </row>
    <row r="188" ht="15.75" customHeight="1">
      <c r="A188" s="1588"/>
      <c r="B188" s="1588"/>
      <c r="C188" s="1588"/>
      <c r="D188" s="1588"/>
      <c r="E188" s="1588"/>
      <c r="F188" s="1588"/>
      <c r="G188" s="348"/>
      <c r="H188" s="348"/>
      <c r="I188" s="1588"/>
      <c r="J188" s="1588"/>
      <c r="K188" s="1588"/>
      <c r="L188" s="1588"/>
      <c r="M188" s="1588"/>
      <c r="N188" s="1588"/>
      <c r="O188" s="1588"/>
      <c r="P188" s="1588"/>
      <c r="Q188" s="2014"/>
      <c r="R188" s="1588"/>
      <c r="S188" s="1588"/>
      <c r="T188" s="1588"/>
      <c r="U188" s="1588"/>
      <c r="V188" s="1588"/>
      <c r="W188" s="348"/>
      <c r="X188" s="1588"/>
      <c r="Y188" s="1588"/>
      <c r="Z188" s="1588"/>
      <c r="AA188" s="1588"/>
      <c r="AB188" s="1588"/>
      <c r="AC188" s="1588"/>
      <c r="AD188" s="1588"/>
      <c r="AE188" s="1588"/>
      <c r="AF188" s="1588"/>
      <c r="AG188" s="1588"/>
      <c r="AH188" s="1588"/>
      <c r="AI188" s="1588"/>
      <c r="AJ188" s="1588"/>
      <c r="AK188" s="1588"/>
      <c r="AL188" s="1588"/>
      <c r="AM188" s="1588"/>
      <c r="AN188" s="1588"/>
      <c r="AO188" s="1588"/>
      <c r="AP188" s="1588"/>
      <c r="AQ188" s="1588"/>
      <c r="AR188" s="1588"/>
      <c r="AS188" s="1588"/>
      <c r="AT188" s="1588"/>
      <c r="AU188" s="1588"/>
      <c r="AV188" s="1588"/>
      <c r="AW188" s="1588"/>
      <c r="AX188" s="1588"/>
      <c r="AY188" s="1588"/>
      <c r="AZ188" s="1588"/>
      <c r="BA188" s="1588"/>
      <c r="BB188" s="1588"/>
      <c r="BC188" s="1588"/>
      <c r="BD188" s="1588"/>
      <c r="BE188" s="1588"/>
      <c r="BF188" s="1588"/>
      <c r="BG188" s="1588"/>
      <c r="BH188" s="1588"/>
      <c r="BI188" s="1588"/>
      <c r="BJ188" s="1588"/>
      <c r="BK188" s="1588"/>
      <c r="BL188" s="1588"/>
      <c r="BM188" s="1588"/>
      <c r="BN188" s="1588"/>
      <c r="BO188" s="1588"/>
      <c r="BP188" s="1588"/>
      <c r="BQ188" s="1588"/>
    </row>
    <row r="189" ht="15.75" customHeight="1">
      <c r="A189" s="1588"/>
      <c r="B189" s="1588"/>
      <c r="C189" s="1588"/>
      <c r="D189" s="1588"/>
      <c r="E189" s="1588"/>
      <c r="F189" s="1588"/>
      <c r="G189" s="348"/>
      <c r="H189" s="348"/>
      <c r="I189" s="1588"/>
      <c r="J189" s="1588"/>
      <c r="K189" s="1588"/>
      <c r="L189" s="1588"/>
      <c r="M189" s="1588"/>
      <c r="N189" s="1588"/>
      <c r="O189" s="1588"/>
      <c r="P189" s="1588"/>
      <c r="Q189" s="2014"/>
      <c r="R189" s="1588"/>
      <c r="S189" s="1588"/>
      <c r="T189" s="1588"/>
      <c r="U189" s="1588"/>
      <c r="V189" s="1588"/>
      <c r="W189" s="348"/>
      <c r="X189" s="1588"/>
      <c r="Y189" s="1588"/>
      <c r="Z189" s="1588"/>
      <c r="AA189" s="1588"/>
      <c r="AB189" s="1588"/>
      <c r="AC189" s="1588"/>
      <c r="AD189" s="1588"/>
      <c r="AE189" s="1588"/>
      <c r="AF189" s="1588"/>
      <c r="AG189" s="1588"/>
      <c r="AH189" s="1588"/>
      <c r="AI189" s="1588"/>
      <c r="AJ189" s="1588"/>
      <c r="AK189" s="1588"/>
      <c r="AL189" s="1588"/>
      <c r="AM189" s="1588"/>
      <c r="AN189" s="1588"/>
      <c r="AO189" s="1588"/>
      <c r="AP189" s="1588"/>
      <c r="AQ189" s="1588"/>
      <c r="AR189" s="1588"/>
      <c r="AS189" s="1588"/>
      <c r="AT189" s="1588"/>
      <c r="AU189" s="1588"/>
      <c r="AV189" s="1588"/>
      <c r="AW189" s="1588"/>
      <c r="AX189" s="1588"/>
      <c r="AY189" s="1588"/>
      <c r="AZ189" s="1588"/>
      <c r="BA189" s="1588"/>
      <c r="BB189" s="1588"/>
      <c r="BC189" s="1588"/>
      <c r="BD189" s="1588"/>
      <c r="BE189" s="1588"/>
      <c r="BF189" s="1588"/>
      <c r="BG189" s="1588"/>
      <c r="BH189" s="1588"/>
      <c r="BI189" s="1588"/>
      <c r="BJ189" s="1588"/>
      <c r="BK189" s="1588"/>
      <c r="BL189" s="1588"/>
      <c r="BM189" s="1588"/>
      <c r="BN189" s="1588"/>
      <c r="BO189" s="1588"/>
      <c r="BP189" s="1588"/>
      <c r="BQ189" s="1588"/>
    </row>
    <row r="190" ht="15.75" customHeight="1">
      <c r="A190" s="1588"/>
      <c r="B190" s="1588"/>
      <c r="C190" s="1588"/>
      <c r="D190" s="1588"/>
      <c r="E190" s="1588"/>
      <c r="F190" s="1588"/>
      <c r="G190" s="348"/>
      <c r="H190" s="348"/>
      <c r="I190" s="1588"/>
      <c r="J190" s="1588"/>
      <c r="K190" s="1588"/>
      <c r="L190" s="1588"/>
      <c r="M190" s="1588"/>
      <c r="N190" s="1588"/>
      <c r="O190" s="1588"/>
      <c r="P190" s="1588"/>
      <c r="Q190" s="2014"/>
      <c r="R190" s="1588"/>
      <c r="S190" s="1588"/>
      <c r="T190" s="1588"/>
      <c r="U190" s="1588"/>
      <c r="V190" s="1588"/>
      <c r="W190" s="348"/>
      <c r="X190" s="1588"/>
      <c r="Y190" s="1588"/>
      <c r="Z190" s="1588"/>
      <c r="AA190" s="1588"/>
      <c r="AB190" s="1588"/>
      <c r="AC190" s="1588"/>
      <c r="AD190" s="1588"/>
      <c r="AE190" s="1588"/>
      <c r="AF190" s="1588"/>
      <c r="AG190" s="1588"/>
      <c r="AH190" s="1588"/>
      <c r="AI190" s="1588"/>
      <c r="AJ190" s="1588"/>
      <c r="AK190" s="1588"/>
      <c r="AL190" s="1588"/>
      <c r="AM190" s="1588"/>
      <c r="AN190" s="1588"/>
      <c r="AO190" s="1588"/>
      <c r="AP190" s="1588"/>
      <c r="AQ190" s="1588"/>
      <c r="AR190" s="1588"/>
      <c r="AS190" s="1588"/>
      <c r="AT190" s="1588"/>
      <c r="AU190" s="1588"/>
      <c r="AV190" s="1588"/>
      <c r="AW190" s="1588"/>
      <c r="AX190" s="1588"/>
      <c r="AY190" s="1588"/>
      <c r="AZ190" s="1588"/>
      <c r="BA190" s="1588"/>
      <c r="BB190" s="1588"/>
      <c r="BC190" s="1588"/>
      <c r="BD190" s="1588"/>
      <c r="BE190" s="1588"/>
      <c r="BF190" s="1588"/>
      <c r="BG190" s="1588"/>
      <c r="BH190" s="1588"/>
      <c r="BI190" s="1588"/>
      <c r="BJ190" s="1588"/>
      <c r="BK190" s="1588"/>
      <c r="BL190" s="1588"/>
      <c r="BM190" s="1588"/>
      <c r="BN190" s="1588"/>
      <c r="BO190" s="1588"/>
      <c r="BP190" s="1588"/>
      <c r="BQ190" s="1588"/>
    </row>
    <row r="191" ht="15.75" customHeight="1">
      <c r="A191" s="1588"/>
      <c r="B191" s="1588"/>
      <c r="C191" s="1588"/>
      <c r="D191" s="1588"/>
      <c r="E191" s="1588"/>
      <c r="F191" s="1588"/>
      <c r="G191" s="348"/>
      <c r="H191" s="348"/>
      <c r="I191" s="1588"/>
      <c r="J191" s="1588"/>
      <c r="K191" s="1588"/>
      <c r="L191" s="1588"/>
      <c r="M191" s="1588"/>
      <c r="N191" s="1588"/>
      <c r="O191" s="1588"/>
      <c r="P191" s="1588"/>
      <c r="Q191" s="2014"/>
      <c r="R191" s="1588"/>
      <c r="S191" s="1588"/>
      <c r="T191" s="1588"/>
      <c r="U191" s="1588"/>
      <c r="V191" s="1588"/>
      <c r="W191" s="348"/>
      <c r="X191" s="1588"/>
      <c r="Y191" s="1588"/>
      <c r="Z191" s="1588"/>
      <c r="AA191" s="1588"/>
      <c r="AB191" s="1588"/>
      <c r="AC191" s="1588"/>
      <c r="AD191" s="1588"/>
      <c r="AE191" s="1588"/>
      <c r="AF191" s="1588"/>
      <c r="AG191" s="1588"/>
      <c r="AH191" s="1588"/>
      <c r="AI191" s="1588"/>
      <c r="AJ191" s="1588"/>
      <c r="AK191" s="1588"/>
      <c r="AL191" s="1588"/>
      <c r="AM191" s="1588"/>
      <c r="AN191" s="1588"/>
      <c r="AO191" s="1588"/>
      <c r="AP191" s="1588"/>
      <c r="AQ191" s="1588"/>
      <c r="AR191" s="1588"/>
      <c r="AS191" s="1588"/>
      <c r="AT191" s="1588"/>
      <c r="AU191" s="1588"/>
      <c r="AV191" s="1588"/>
      <c r="AW191" s="1588"/>
      <c r="AX191" s="1588"/>
      <c r="AY191" s="1588"/>
      <c r="AZ191" s="1588"/>
      <c r="BA191" s="1588"/>
      <c r="BB191" s="1588"/>
      <c r="BC191" s="1588"/>
      <c r="BD191" s="1588"/>
      <c r="BE191" s="1588"/>
      <c r="BF191" s="1588"/>
      <c r="BG191" s="1588"/>
      <c r="BH191" s="1588"/>
      <c r="BI191" s="1588"/>
      <c r="BJ191" s="1588"/>
      <c r="BK191" s="1588"/>
      <c r="BL191" s="1588"/>
      <c r="BM191" s="1588"/>
      <c r="BN191" s="1588"/>
      <c r="BO191" s="1588"/>
      <c r="BP191" s="1588"/>
      <c r="BQ191" s="1588"/>
    </row>
    <row r="192" ht="15.75" customHeight="1">
      <c r="A192" s="1588"/>
      <c r="B192" s="1588"/>
      <c r="C192" s="1588"/>
      <c r="D192" s="1588"/>
      <c r="E192" s="1588"/>
      <c r="F192" s="1588"/>
      <c r="G192" s="348"/>
      <c r="H192" s="348"/>
      <c r="I192" s="1588"/>
      <c r="J192" s="1588"/>
      <c r="K192" s="1588"/>
      <c r="L192" s="1588"/>
      <c r="M192" s="1588"/>
      <c r="N192" s="1588"/>
      <c r="O192" s="1588"/>
      <c r="P192" s="1588"/>
      <c r="Q192" s="2014"/>
      <c r="R192" s="1588"/>
      <c r="S192" s="1588"/>
      <c r="T192" s="1588"/>
      <c r="U192" s="1588"/>
      <c r="V192" s="1588"/>
      <c r="W192" s="348"/>
      <c r="X192" s="1588"/>
      <c r="Y192" s="1588"/>
      <c r="Z192" s="1588"/>
      <c r="AA192" s="1588"/>
      <c r="AB192" s="1588"/>
      <c r="AC192" s="1588"/>
      <c r="AD192" s="1588"/>
      <c r="AE192" s="1588"/>
      <c r="AF192" s="1588"/>
      <c r="AG192" s="1588"/>
      <c r="AH192" s="1588"/>
      <c r="AI192" s="1588"/>
      <c r="AJ192" s="1588"/>
      <c r="AK192" s="1588"/>
      <c r="AL192" s="1588"/>
      <c r="AM192" s="1588"/>
      <c r="AN192" s="1588"/>
      <c r="AO192" s="1588"/>
      <c r="AP192" s="1588"/>
      <c r="AQ192" s="1588"/>
      <c r="AR192" s="1588"/>
      <c r="AS192" s="1588"/>
      <c r="AT192" s="1588"/>
      <c r="AU192" s="1588"/>
      <c r="AV192" s="1588"/>
      <c r="AW192" s="1588"/>
      <c r="AX192" s="1588"/>
      <c r="AY192" s="1588"/>
      <c r="AZ192" s="1588"/>
      <c r="BA192" s="1588"/>
      <c r="BB192" s="1588"/>
      <c r="BC192" s="1588"/>
      <c r="BD192" s="1588"/>
      <c r="BE192" s="1588"/>
      <c r="BF192" s="1588"/>
      <c r="BG192" s="1588"/>
      <c r="BH192" s="1588"/>
      <c r="BI192" s="1588"/>
      <c r="BJ192" s="1588"/>
      <c r="BK192" s="1588"/>
      <c r="BL192" s="1588"/>
      <c r="BM192" s="1588"/>
      <c r="BN192" s="1588"/>
      <c r="BO192" s="1588"/>
      <c r="BP192" s="1588"/>
      <c r="BQ192" s="1588"/>
    </row>
    <row r="193" ht="15.75" customHeight="1">
      <c r="A193" s="1588"/>
      <c r="B193" s="1588"/>
      <c r="C193" s="1588"/>
      <c r="D193" s="1588"/>
      <c r="E193" s="1588"/>
      <c r="F193" s="1588"/>
      <c r="G193" s="348"/>
      <c r="H193" s="348"/>
      <c r="I193" s="1588"/>
      <c r="J193" s="1588"/>
      <c r="K193" s="1588"/>
      <c r="L193" s="1588"/>
      <c r="M193" s="1588"/>
      <c r="N193" s="1588"/>
      <c r="O193" s="1588"/>
      <c r="P193" s="1588"/>
      <c r="Q193" s="2014"/>
      <c r="R193" s="1588"/>
      <c r="S193" s="1588"/>
      <c r="T193" s="1588"/>
      <c r="U193" s="1588"/>
      <c r="V193" s="1588"/>
      <c r="W193" s="348"/>
      <c r="X193" s="1588"/>
      <c r="Y193" s="1588"/>
      <c r="Z193" s="1588"/>
      <c r="AA193" s="1588"/>
      <c r="AB193" s="1588"/>
      <c r="AC193" s="1588"/>
      <c r="AD193" s="1588"/>
      <c r="AE193" s="1588"/>
      <c r="AF193" s="1588"/>
      <c r="AG193" s="1588"/>
      <c r="AH193" s="1588"/>
      <c r="AI193" s="1588"/>
      <c r="AJ193" s="1588"/>
      <c r="AK193" s="1588"/>
      <c r="AL193" s="1588"/>
      <c r="AM193" s="1588"/>
      <c r="AN193" s="1588"/>
      <c r="AO193" s="1588"/>
      <c r="AP193" s="1588"/>
      <c r="AQ193" s="1588"/>
      <c r="AR193" s="1588"/>
      <c r="AS193" s="1588"/>
      <c r="AT193" s="1588"/>
      <c r="AU193" s="1588"/>
      <c r="AV193" s="1588"/>
      <c r="AW193" s="1588"/>
      <c r="AX193" s="1588"/>
      <c r="AY193" s="1588"/>
      <c r="AZ193" s="1588"/>
      <c r="BA193" s="1588"/>
      <c r="BB193" s="1588"/>
      <c r="BC193" s="1588"/>
      <c r="BD193" s="1588"/>
      <c r="BE193" s="1588"/>
      <c r="BF193" s="1588"/>
      <c r="BG193" s="1588"/>
      <c r="BH193" s="1588"/>
      <c r="BI193" s="1588"/>
      <c r="BJ193" s="1588"/>
      <c r="BK193" s="1588"/>
      <c r="BL193" s="1588"/>
      <c r="BM193" s="1588"/>
      <c r="BN193" s="1588"/>
      <c r="BO193" s="1588"/>
      <c r="BP193" s="1588"/>
      <c r="BQ193" s="1588"/>
    </row>
    <row r="194" ht="15.75" customHeight="1">
      <c r="A194" s="1588"/>
      <c r="B194" s="1588"/>
      <c r="C194" s="1588"/>
      <c r="D194" s="1588"/>
      <c r="E194" s="1588"/>
      <c r="F194" s="1588"/>
      <c r="G194" s="348"/>
      <c r="H194" s="348"/>
      <c r="I194" s="1588"/>
      <c r="J194" s="1588"/>
      <c r="K194" s="1588"/>
      <c r="L194" s="1588"/>
      <c r="M194" s="1588"/>
      <c r="N194" s="1588"/>
      <c r="O194" s="1588"/>
      <c r="P194" s="1588"/>
      <c r="Q194" s="2014"/>
      <c r="R194" s="1588"/>
      <c r="S194" s="1588"/>
      <c r="T194" s="1588"/>
      <c r="U194" s="1588"/>
      <c r="V194" s="1588"/>
      <c r="W194" s="348"/>
      <c r="X194" s="1588"/>
      <c r="Y194" s="1588"/>
      <c r="Z194" s="1588"/>
      <c r="AA194" s="1588"/>
      <c r="AB194" s="1588"/>
      <c r="AC194" s="1588"/>
      <c r="AD194" s="1588"/>
      <c r="AE194" s="1588"/>
      <c r="AF194" s="1588"/>
      <c r="AG194" s="1588"/>
      <c r="AH194" s="1588"/>
      <c r="AI194" s="1588"/>
      <c r="AJ194" s="1588"/>
      <c r="AK194" s="1588"/>
      <c r="AL194" s="1588"/>
      <c r="AM194" s="1588"/>
      <c r="AN194" s="1588"/>
      <c r="AO194" s="1588"/>
      <c r="AP194" s="1588"/>
      <c r="AQ194" s="1588"/>
      <c r="AR194" s="1588"/>
      <c r="AS194" s="1588"/>
      <c r="AT194" s="1588"/>
      <c r="AU194" s="1588"/>
      <c r="AV194" s="1588"/>
      <c r="AW194" s="1588"/>
      <c r="AX194" s="1588"/>
      <c r="AY194" s="1588"/>
      <c r="AZ194" s="1588"/>
      <c r="BA194" s="1588"/>
      <c r="BB194" s="1588"/>
      <c r="BC194" s="1588"/>
      <c r="BD194" s="1588"/>
      <c r="BE194" s="1588"/>
      <c r="BF194" s="1588"/>
      <c r="BG194" s="1588"/>
      <c r="BH194" s="1588"/>
      <c r="BI194" s="1588"/>
      <c r="BJ194" s="1588"/>
      <c r="BK194" s="1588"/>
      <c r="BL194" s="1588"/>
      <c r="BM194" s="1588"/>
      <c r="BN194" s="1588"/>
      <c r="BO194" s="1588"/>
      <c r="BP194" s="1588"/>
      <c r="BQ194" s="1588"/>
    </row>
    <row r="195" ht="15.75" customHeight="1">
      <c r="A195" s="1588"/>
      <c r="B195" s="1588"/>
      <c r="C195" s="1588"/>
      <c r="D195" s="1588"/>
      <c r="E195" s="1588"/>
      <c r="F195" s="1588"/>
      <c r="G195" s="348"/>
      <c r="H195" s="348"/>
      <c r="I195" s="1588"/>
      <c r="J195" s="1588"/>
      <c r="K195" s="1588"/>
      <c r="L195" s="1588"/>
      <c r="M195" s="1588"/>
      <c r="N195" s="1588"/>
      <c r="O195" s="1588"/>
      <c r="P195" s="1588"/>
      <c r="Q195" s="2014"/>
      <c r="R195" s="1588"/>
      <c r="S195" s="1588"/>
      <c r="T195" s="1588"/>
      <c r="U195" s="1588"/>
      <c r="V195" s="1588"/>
      <c r="W195" s="348"/>
      <c r="X195" s="1588"/>
      <c r="Y195" s="1588"/>
      <c r="Z195" s="1588"/>
      <c r="AA195" s="1588"/>
      <c r="AB195" s="1588"/>
      <c r="AC195" s="1588"/>
      <c r="AD195" s="1588"/>
      <c r="AE195" s="1588"/>
      <c r="AF195" s="1588"/>
      <c r="AG195" s="1588"/>
      <c r="AH195" s="1588"/>
      <c r="AI195" s="1588"/>
      <c r="AJ195" s="1588"/>
      <c r="AK195" s="1588"/>
      <c r="AL195" s="1588"/>
      <c r="AM195" s="1588"/>
      <c r="AN195" s="1588"/>
      <c r="AO195" s="1588"/>
      <c r="AP195" s="1588"/>
      <c r="AQ195" s="1588"/>
      <c r="AR195" s="1588"/>
      <c r="AS195" s="1588"/>
      <c r="AT195" s="1588"/>
      <c r="AU195" s="1588"/>
      <c r="AV195" s="1588"/>
      <c r="AW195" s="1588"/>
      <c r="AX195" s="1588"/>
      <c r="AY195" s="1588"/>
      <c r="AZ195" s="1588"/>
      <c r="BA195" s="1588"/>
      <c r="BB195" s="1588"/>
      <c r="BC195" s="1588"/>
      <c r="BD195" s="1588"/>
      <c r="BE195" s="1588"/>
      <c r="BF195" s="1588"/>
      <c r="BG195" s="1588"/>
      <c r="BH195" s="1588"/>
      <c r="BI195" s="1588"/>
      <c r="BJ195" s="1588"/>
      <c r="BK195" s="1588"/>
      <c r="BL195" s="1588"/>
      <c r="BM195" s="1588"/>
      <c r="BN195" s="1588"/>
      <c r="BO195" s="1588"/>
      <c r="BP195" s="1588"/>
      <c r="BQ195" s="1588"/>
    </row>
    <row r="196" ht="15.75" customHeight="1">
      <c r="A196" s="1588"/>
      <c r="B196" s="1588"/>
      <c r="C196" s="1588"/>
      <c r="D196" s="1588"/>
      <c r="E196" s="1588"/>
      <c r="F196" s="1588"/>
      <c r="G196" s="348"/>
      <c r="H196" s="348"/>
      <c r="I196" s="1588"/>
      <c r="J196" s="1588"/>
      <c r="K196" s="1588"/>
      <c r="L196" s="1588"/>
      <c r="M196" s="1588"/>
      <c r="N196" s="1588"/>
      <c r="O196" s="1588"/>
      <c r="P196" s="1588"/>
      <c r="Q196" s="2014"/>
      <c r="R196" s="1588"/>
      <c r="S196" s="1588"/>
      <c r="T196" s="1588"/>
      <c r="U196" s="1588"/>
      <c r="V196" s="1588"/>
      <c r="W196" s="348"/>
      <c r="X196" s="1588"/>
      <c r="Y196" s="1588"/>
      <c r="Z196" s="1588"/>
      <c r="AA196" s="1588"/>
      <c r="AB196" s="1588"/>
      <c r="AC196" s="1588"/>
      <c r="AD196" s="1588"/>
      <c r="AE196" s="1588"/>
      <c r="AF196" s="1588"/>
      <c r="AG196" s="1588"/>
      <c r="AH196" s="1588"/>
      <c r="AI196" s="1588"/>
      <c r="AJ196" s="1588"/>
      <c r="AK196" s="1588"/>
      <c r="AL196" s="1588"/>
      <c r="AM196" s="1588"/>
      <c r="AN196" s="1588"/>
      <c r="AO196" s="1588"/>
      <c r="AP196" s="1588"/>
      <c r="AQ196" s="1588"/>
      <c r="AR196" s="1588"/>
      <c r="AS196" s="1588"/>
      <c r="AT196" s="1588"/>
      <c r="AU196" s="1588"/>
      <c r="AV196" s="1588"/>
      <c r="AW196" s="1588"/>
      <c r="AX196" s="1588"/>
      <c r="AY196" s="1588"/>
      <c r="AZ196" s="1588"/>
      <c r="BA196" s="1588"/>
      <c r="BB196" s="1588"/>
      <c r="BC196" s="1588"/>
      <c r="BD196" s="1588"/>
      <c r="BE196" s="1588"/>
      <c r="BF196" s="1588"/>
      <c r="BG196" s="1588"/>
      <c r="BH196" s="1588"/>
      <c r="BI196" s="1588"/>
      <c r="BJ196" s="1588"/>
      <c r="BK196" s="1588"/>
      <c r="BL196" s="1588"/>
      <c r="BM196" s="1588"/>
      <c r="BN196" s="1588"/>
      <c r="BO196" s="1588"/>
      <c r="BP196" s="1588"/>
      <c r="BQ196" s="1588"/>
    </row>
    <row r="197" ht="15.75" customHeight="1">
      <c r="A197" s="1588"/>
      <c r="B197" s="1588"/>
      <c r="C197" s="1588"/>
      <c r="D197" s="1588"/>
      <c r="E197" s="1588"/>
      <c r="F197" s="1588"/>
      <c r="G197" s="348"/>
      <c r="H197" s="348"/>
      <c r="I197" s="1588"/>
      <c r="J197" s="1588"/>
      <c r="K197" s="1588"/>
      <c r="L197" s="1588"/>
      <c r="M197" s="1588"/>
      <c r="N197" s="1588"/>
      <c r="O197" s="1588"/>
      <c r="P197" s="1588"/>
      <c r="Q197" s="2014"/>
      <c r="R197" s="1588"/>
      <c r="S197" s="1588"/>
      <c r="T197" s="1588"/>
      <c r="U197" s="1588"/>
      <c r="V197" s="1588"/>
      <c r="W197" s="348"/>
      <c r="X197" s="1588"/>
      <c r="Y197" s="1588"/>
      <c r="Z197" s="1588"/>
      <c r="AA197" s="1588"/>
      <c r="AB197" s="1588"/>
      <c r="AC197" s="1588"/>
      <c r="AD197" s="1588"/>
      <c r="AE197" s="1588"/>
      <c r="AF197" s="1588"/>
      <c r="AG197" s="1588"/>
      <c r="AH197" s="1588"/>
      <c r="AI197" s="1588"/>
      <c r="AJ197" s="1588"/>
      <c r="AK197" s="1588"/>
      <c r="AL197" s="1588"/>
      <c r="AM197" s="1588"/>
      <c r="AN197" s="1588"/>
      <c r="AO197" s="1588"/>
      <c r="AP197" s="1588"/>
      <c r="AQ197" s="1588"/>
      <c r="AR197" s="1588"/>
      <c r="AS197" s="1588"/>
      <c r="AT197" s="1588"/>
      <c r="AU197" s="1588"/>
      <c r="AV197" s="1588"/>
      <c r="AW197" s="1588"/>
      <c r="AX197" s="1588"/>
      <c r="AY197" s="1588"/>
      <c r="AZ197" s="1588"/>
      <c r="BA197" s="1588"/>
      <c r="BB197" s="1588"/>
      <c r="BC197" s="1588"/>
      <c r="BD197" s="1588"/>
      <c r="BE197" s="1588"/>
      <c r="BF197" s="1588"/>
      <c r="BG197" s="1588"/>
      <c r="BH197" s="1588"/>
      <c r="BI197" s="1588"/>
      <c r="BJ197" s="1588"/>
      <c r="BK197" s="1588"/>
      <c r="BL197" s="1588"/>
      <c r="BM197" s="1588"/>
      <c r="BN197" s="1588"/>
      <c r="BO197" s="1588"/>
      <c r="BP197" s="1588"/>
      <c r="BQ197" s="1588"/>
    </row>
    <row r="198" ht="15.75" customHeight="1">
      <c r="A198" s="1588"/>
      <c r="B198" s="1588"/>
      <c r="C198" s="1588"/>
      <c r="D198" s="1588"/>
      <c r="E198" s="1588"/>
      <c r="F198" s="1588"/>
      <c r="G198" s="348"/>
      <c r="H198" s="348"/>
      <c r="I198" s="1588"/>
      <c r="J198" s="1588"/>
      <c r="K198" s="1588"/>
      <c r="L198" s="1588"/>
      <c r="M198" s="1588"/>
      <c r="N198" s="1588"/>
      <c r="O198" s="1588"/>
      <c r="P198" s="1588"/>
      <c r="Q198" s="2014"/>
      <c r="R198" s="1588"/>
      <c r="S198" s="1588"/>
      <c r="T198" s="1588"/>
      <c r="U198" s="1588"/>
      <c r="V198" s="1588"/>
      <c r="W198" s="348"/>
      <c r="X198" s="1588"/>
      <c r="Y198" s="1588"/>
      <c r="Z198" s="1588"/>
      <c r="AA198" s="1588"/>
      <c r="AB198" s="1588"/>
      <c r="AC198" s="1588"/>
      <c r="AD198" s="1588"/>
      <c r="AE198" s="1588"/>
      <c r="AF198" s="1588"/>
      <c r="AG198" s="1588"/>
      <c r="AH198" s="1588"/>
      <c r="AI198" s="1588"/>
      <c r="AJ198" s="1588"/>
      <c r="AK198" s="1588"/>
      <c r="AL198" s="1588"/>
      <c r="AM198" s="1588"/>
      <c r="AN198" s="1588"/>
      <c r="AO198" s="1588"/>
      <c r="AP198" s="1588"/>
      <c r="AQ198" s="1588"/>
      <c r="AR198" s="1588"/>
      <c r="AS198" s="1588"/>
      <c r="AT198" s="1588"/>
      <c r="AU198" s="1588"/>
      <c r="AV198" s="1588"/>
      <c r="AW198" s="1588"/>
      <c r="AX198" s="1588"/>
      <c r="AY198" s="1588"/>
      <c r="AZ198" s="1588"/>
      <c r="BA198" s="1588"/>
      <c r="BB198" s="1588"/>
      <c r="BC198" s="1588"/>
      <c r="BD198" s="1588"/>
      <c r="BE198" s="1588"/>
      <c r="BF198" s="1588"/>
      <c r="BG198" s="1588"/>
      <c r="BH198" s="1588"/>
      <c r="BI198" s="1588"/>
      <c r="BJ198" s="1588"/>
      <c r="BK198" s="1588"/>
      <c r="BL198" s="1588"/>
      <c r="BM198" s="1588"/>
      <c r="BN198" s="1588"/>
      <c r="BO198" s="1588"/>
      <c r="BP198" s="1588"/>
      <c r="BQ198" s="1588"/>
    </row>
    <row r="199" ht="15.75" customHeight="1">
      <c r="A199" s="1588"/>
      <c r="B199" s="1588"/>
      <c r="C199" s="1588"/>
      <c r="D199" s="1588"/>
      <c r="E199" s="1588"/>
      <c r="F199" s="1588"/>
      <c r="G199" s="348"/>
      <c r="H199" s="348"/>
      <c r="I199" s="1588"/>
      <c r="J199" s="1588"/>
      <c r="K199" s="1588"/>
      <c r="L199" s="1588"/>
      <c r="M199" s="1588"/>
      <c r="N199" s="1588"/>
      <c r="O199" s="1588"/>
      <c r="P199" s="1588"/>
      <c r="Q199" s="2014"/>
      <c r="R199" s="1588"/>
      <c r="S199" s="1588"/>
      <c r="T199" s="1588"/>
      <c r="U199" s="1588"/>
      <c r="V199" s="1588"/>
      <c r="W199" s="348"/>
      <c r="X199" s="1588"/>
      <c r="Y199" s="1588"/>
      <c r="Z199" s="1588"/>
      <c r="AA199" s="1588"/>
      <c r="AB199" s="1588"/>
      <c r="AC199" s="1588"/>
      <c r="AD199" s="1588"/>
      <c r="AE199" s="1588"/>
      <c r="AF199" s="1588"/>
      <c r="AG199" s="1588"/>
      <c r="AH199" s="1588"/>
      <c r="AI199" s="1588"/>
      <c r="AJ199" s="1588"/>
      <c r="AK199" s="1588"/>
      <c r="AL199" s="1588"/>
      <c r="AM199" s="1588"/>
      <c r="AN199" s="1588"/>
      <c r="AO199" s="1588"/>
      <c r="AP199" s="1588"/>
      <c r="AQ199" s="1588"/>
      <c r="AR199" s="1588"/>
      <c r="AS199" s="1588"/>
      <c r="AT199" s="1588"/>
      <c r="AU199" s="1588"/>
      <c r="AV199" s="1588"/>
      <c r="AW199" s="1588"/>
      <c r="AX199" s="1588"/>
      <c r="AY199" s="1588"/>
      <c r="AZ199" s="1588"/>
      <c r="BA199" s="1588"/>
      <c r="BB199" s="1588"/>
      <c r="BC199" s="1588"/>
      <c r="BD199" s="1588"/>
      <c r="BE199" s="1588"/>
      <c r="BF199" s="1588"/>
      <c r="BG199" s="1588"/>
      <c r="BH199" s="1588"/>
      <c r="BI199" s="1588"/>
      <c r="BJ199" s="1588"/>
      <c r="BK199" s="1588"/>
      <c r="BL199" s="1588"/>
      <c r="BM199" s="1588"/>
      <c r="BN199" s="1588"/>
      <c r="BO199" s="1588"/>
      <c r="BP199" s="1588"/>
      <c r="BQ199" s="1588"/>
    </row>
    <row r="200" ht="15.75" customHeight="1">
      <c r="A200" s="1588"/>
      <c r="B200" s="1588"/>
      <c r="C200" s="1588"/>
      <c r="D200" s="1588"/>
      <c r="E200" s="1588"/>
      <c r="F200" s="1588"/>
      <c r="G200" s="348"/>
      <c r="H200" s="348"/>
      <c r="I200" s="1588"/>
      <c r="J200" s="1588"/>
      <c r="K200" s="1588"/>
      <c r="L200" s="1588"/>
      <c r="M200" s="1588"/>
      <c r="N200" s="1588"/>
      <c r="O200" s="1588"/>
      <c r="P200" s="1588"/>
      <c r="Q200" s="2014"/>
      <c r="R200" s="1588"/>
      <c r="S200" s="1588"/>
      <c r="T200" s="1588"/>
      <c r="U200" s="1588"/>
      <c r="V200" s="1588"/>
      <c r="W200" s="348"/>
      <c r="X200" s="1588"/>
      <c r="Y200" s="1588"/>
      <c r="Z200" s="1588"/>
      <c r="AA200" s="1588"/>
      <c r="AB200" s="1588"/>
      <c r="AC200" s="1588"/>
      <c r="AD200" s="1588"/>
      <c r="AE200" s="1588"/>
      <c r="AF200" s="1588"/>
      <c r="AG200" s="1588"/>
      <c r="AH200" s="1588"/>
      <c r="AI200" s="1588"/>
      <c r="AJ200" s="1588"/>
      <c r="AK200" s="1588"/>
      <c r="AL200" s="1588"/>
      <c r="AM200" s="1588"/>
      <c r="AN200" s="1588"/>
      <c r="AO200" s="1588"/>
      <c r="AP200" s="1588"/>
      <c r="AQ200" s="1588"/>
      <c r="AR200" s="1588"/>
      <c r="AS200" s="1588"/>
      <c r="AT200" s="1588"/>
      <c r="AU200" s="1588"/>
      <c r="AV200" s="1588"/>
      <c r="AW200" s="1588"/>
      <c r="AX200" s="1588"/>
      <c r="AY200" s="1588"/>
      <c r="AZ200" s="1588"/>
      <c r="BA200" s="1588"/>
      <c r="BB200" s="1588"/>
      <c r="BC200" s="1588"/>
      <c r="BD200" s="1588"/>
      <c r="BE200" s="1588"/>
      <c r="BF200" s="1588"/>
      <c r="BG200" s="1588"/>
      <c r="BH200" s="1588"/>
      <c r="BI200" s="1588"/>
      <c r="BJ200" s="1588"/>
      <c r="BK200" s="1588"/>
      <c r="BL200" s="1588"/>
      <c r="BM200" s="1588"/>
      <c r="BN200" s="1588"/>
      <c r="BO200" s="1588"/>
      <c r="BP200" s="1588"/>
      <c r="BQ200" s="1588"/>
    </row>
    <row r="201" ht="15.75" customHeight="1">
      <c r="A201" s="1588"/>
      <c r="B201" s="1588"/>
      <c r="C201" s="1588"/>
      <c r="D201" s="1588"/>
      <c r="E201" s="1588"/>
      <c r="F201" s="1588"/>
      <c r="G201" s="348"/>
      <c r="H201" s="348"/>
      <c r="I201" s="1588"/>
      <c r="J201" s="1588"/>
      <c r="K201" s="1588"/>
      <c r="L201" s="1588"/>
      <c r="M201" s="1588"/>
      <c r="N201" s="1588"/>
      <c r="O201" s="1588"/>
      <c r="P201" s="1588"/>
      <c r="Q201" s="2014"/>
      <c r="R201" s="1588"/>
      <c r="S201" s="1588"/>
      <c r="T201" s="1588"/>
      <c r="U201" s="1588"/>
      <c r="V201" s="1588"/>
      <c r="W201" s="348"/>
      <c r="X201" s="1588"/>
      <c r="Y201" s="1588"/>
      <c r="Z201" s="1588"/>
      <c r="AA201" s="1588"/>
      <c r="AB201" s="1588"/>
      <c r="AC201" s="1588"/>
      <c r="AD201" s="1588"/>
      <c r="AE201" s="1588"/>
      <c r="AF201" s="1588"/>
      <c r="AG201" s="1588"/>
      <c r="AH201" s="1588"/>
      <c r="AI201" s="1588"/>
      <c r="AJ201" s="1588"/>
      <c r="AK201" s="1588"/>
      <c r="AL201" s="1588"/>
      <c r="AM201" s="1588"/>
      <c r="AN201" s="1588"/>
      <c r="AO201" s="1588"/>
      <c r="AP201" s="1588"/>
      <c r="AQ201" s="1588"/>
      <c r="AR201" s="1588"/>
      <c r="AS201" s="1588"/>
      <c r="AT201" s="1588"/>
      <c r="AU201" s="1588"/>
      <c r="AV201" s="1588"/>
      <c r="AW201" s="1588"/>
      <c r="AX201" s="1588"/>
      <c r="AY201" s="1588"/>
      <c r="AZ201" s="1588"/>
      <c r="BA201" s="1588"/>
      <c r="BB201" s="1588"/>
      <c r="BC201" s="1588"/>
      <c r="BD201" s="1588"/>
      <c r="BE201" s="1588"/>
      <c r="BF201" s="1588"/>
      <c r="BG201" s="1588"/>
      <c r="BH201" s="1588"/>
      <c r="BI201" s="1588"/>
      <c r="BJ201" s="1588"/>
      <c r="BK201" s="1588"/>
      <c r="BL201" s="1588"/>
      <c r="BM201" s="1588"/>
      <c r="BN201" s="1588"/>
      <c r="BO201" s="1588"/>
      <c r="BP201" s="1588"/>
      <c r="BQ201" s="1588"/>
    </row>
    <row r="202" ht="15.75" customHeight="1">
      <c r="A202" s="1588"/>
      <c r="B202" s="1588"/>
      <c r="C202" s="1588"/>
      <c r="D202" s="1588"/>
      <c r="E202" s="1588"/>
      <c r="F202" s="1588"/>
      <c r="G202" s="348"/>
      <c r="H202" s="348"/>
      <c r="I202" s="1588"/>
      <c r="J202" s="1588"/>
      <c r="K202" s="1588"/>
      <c r="L202" s="1588"/>
      <c r="M202" s="1588"/>
      <c r="N202" s="1588"/>
      <c r="O202" s="1588"/>
      <c r="P202" s="1588"/>
      <c r="Q202" s="2014"/>
      <c r="R202" s="1588"/>
      <c r="S202" s="1588"/>
      <c r="T202" s="1588"/>
      <c r="U202" s="1588"/>
      <c r="V202" s="1588"/>
      <c r="W202" s="348"/>
      <c r="X202" s="1588"/>
      <c r="Y202" s="1588"/>
      <c r="Z202" s="1588"/>
      <c r="AA202" s="1588"/>
      <c r="AB202" s="1588"/>
      <c r="AC202" s="1588"/>
      <c r="AD202" s="1588"/>
      <c r="AE202" s="1588"/>
      <c r="AF202" s="1588"/>
      <c r="AG202" s="1588"/>
      <c r="AH202" s="1588"/>
      <c r="AI202" s="1588"/>
      <c r="AJ202" s="1588"/>
      <c r="AK202" s="1588"/>
      <c r="AL202" s="1588"/>
      <c r="AM202" s="1588"/>
      <c r="AN202" s="1588"/>
      <c r="AO202" s="1588"/>
      <c r="AP202" s="1588"/>
      <c r="AQ202" s="1588"/>
      <c r="AR202" s="1588"/>
      <c r="AS202" s="1588"/>
      <c r="AT202" s="1588"/>
      <c r="AU202" s="1588"/>
      <c r="AV202" s="1588"/>
      <c r="AW202" s="1588"/>
      <c r="AX202" s="1588"/>
      <c r="AY202" s="1588"/>
      <c r="AZ202" s="1588"/>
      <c r="BA202" s="1588"/>
      <c r="BB202" s="1588"/>
      <c r="BC202" s="1588"/>
      <c r="BD202" s="1588"/>
      <c r="BE202" s="1588"/>
      <c r="BF202" s="1588"/>
      <c r="BG202" s="1588"/>
      <c r="BH202" s="1588"/>
      <c r="BI202" s="1588"/>
      <c r="BJ202" s="1588"/>
      <c r="BK202" s="1588"/>
      <c r="BL202" s="1588"/>
      <c r="BM202" s="1588"/>
      <c r="BN202" s="1588"/>
      <c r="BO202" s="1588"/>
      <c r="BP202" s="1588"/>
      <c r="BQ202" s="1588"/>
    </row>
    <row r="203" ht="15.75" customHeight="1">
      <c r="A203" s="1588"/>
      <c r="B203" s="1588"/>
      <c r="C203" s="1588"/>
      <c r="D203" s="1588"/>
      <c r="E203" s="1588"/>
      <c r="F203" s="1588"/>
      <c r="G203" s="348"/>
      <c r="H203" s="348"/>
      <c r="I203" s="1588"/>
      <c r="J203" s="1588"/>
      <c r="K203" s="1588"/>
      <c r="L203" s="1588"/>
      <c r="M203" s="1588"/>
      <c r="N203" s="1588"/>
      <c r="O203" s="1588"/>
      <c r="P203" s="1588"/>
      <c r="Q203" s="2014"/>
      <c r="R203" s="1588"/>
      <c r="S203" s="1588"/>
      <c r="T203" s="1588"/>
      <c r="U203" s="1588"/>
      <c r="V203" s="1588"/>
      <c r="W203" s="348"/>
      <c r="X203" s="1588"/>
      <c r="Y203" s="1588"/>
      <c r="Z203" s="1588"/>
      <c r="AA203" s="1588"/>
      <c r="AB203" s="1588"/>
      <c r="AC203" s="1588"/>
      <c r="AD203" s="1588"/>
      <c r="AE203" s="1588"/>
      <c r="AF203" s="1588"/>
      <c r="AG203" s="1588"/>
      <c r="AH203" s="1588"/>
      <c r="AI203" s="1588"/>
      <c r="AJ203" s="1588"/>
      <c r="AK203" s="1588"/>
      <c r="AL203" s="1588"/>
      <c r="AM203" s="1588"/>
      <c r="AN203" s="1588"/>
      <c r="AO203" s="1588"/>
      <c r="AP203" s="1588"/>
      <c r="AQ203" s="1588"/>
      <c r="AR203" s="1588"/>
      <c r="AS203" s="1588"/>
      <c r="AT203" s="1588"/>
      <c r="AU203" s="1588"/>
      <c r="AV203" s="1588"/>
      <c r="AW203" s="1588"/>
      <c r="AX203" s="1588"/>
      <c r="AY203" s="1588"/>
      <c r="AZ203" s="1588"/>
      <c r="BA203" s="1588"/>
      <c r="BB203" s="1588"/>
      <c r="BC203" s="1588"/>
      <c r="BD203" s="1588"/>
      <c r="BE203" s="1588"/>
      <c r="BF203" s="1588"/>
      <c r="BG203" s="1588"/>
      <c r="BH203" s="1588"/>
      <c r="BI203" s="1588"/>
      <c r="BJ203" s="1588"/>
      <c r="BK203" s="1588"/>
      <c r="BL203" s="1588"/>
      <c r="BM203" s="1588"/>
      <c r="BN203" s="1588"/>
      <c r="BO203" s="1588"/>
      <c r="BP203" s="1588"/>
      <c r="BQ203" s="1588"/>
    </row>
    <row r="204" ht="15.75" customHeight="1">
      <c r="A204" s="1588"/>
      <c r="B204" s="1588"/>
      <c r="C204" s="1588"/>
      <c r="D204" s="1588"/>
      <c r="E204" s="1588"/>
      <c r="F204" s="1588"/>
      <c r="G204" s="348"/>
      <c r="H204" s="348"/>
      <c r="I204" s="1588"/>
      <c r="J204" s="1588"/>
      <c r="K204" s="1588"/>
      <c r="L204" s="1588"/>
      <c r="M204" s="1588"/>
      <c r="N204" s="1588"/>
      <c r="O204" s="1588"/>
      <c r="P204" s="1588"/>
      <c r="Q204" s="2014"/>
      <c r="R204" s="1588"/>
      <c r="S204" s="1588"/>
      <c r="T204" s="1588"/>
      <c r="U204" s="1588"/>
      <c r="V204" s="1588"/>
      <c r="W204" s="348"/>
      <c r="X204" s="1588"/>
      <c r="Y204" s="1588"/>
      <c r="Z204" s="1588"/>
      <c r="AA204" s="1588"/>
      <c r="AB204" s="1588"/>
      <c r="AC204" s="1588"/>
      <c r="AD204" s="1588"/>
      <c r="AE204" s="1588"/>
      <c r="AF204" s="1588"/>
      <c r="AG204" s="1588"/>
      <c r="AH204" s="1588"/>
      <c r="AI204" s="1588"/>
      <c r="AJ204" s="1588"/>
      <c r="AK204" s="1588"/>
      <c r="AL204" s="1588"/>
      <c r="AM204" s="1588"/>
      <c r="AN204" s="1588"/>
      <c r="AO204" s="1588"/>
      <c r="AP204" s="1588"/>
      <c r="AQ204" s="1588"/>
      <c r="AR204" s="1588"/>
      <c r="AS204" s="1588"/>
      <c r="AT204" s="1588"/>
      <c r="AU204" s="1588"/>
      <c r="AV204" s="1588"/>
      <c r="AW204" s="1588"/>
      <c r="AX204" s="1588"/>
      <c r="AY204" s="1588"/>
      <c r="AZ204" s="1588"/>
      <c r="BA204" s="1588"/>
      <c r="BB204" s="1588"/>
      <c r="BC204" s="1588"/>
      <c r="BD204" s="1588"/>
      <c r="BE204" s="1588"/>
      <c r="BF204" s="1588"/>
      <c r="BG204" s="1588"/>
      <c r="BH204" s="1588"/>
      <c r="BI204" s="1588"/>
      <c r="BJ204" s="1588"/>
      <c r="BK204" s="1588"/>
      <c r="BL204" s="1588"/>
      <c r="BM204" s="1588"/>
      <c r="BN204" s="1588"/>
      <c r="BO204" s="1588"/>
      <c r="BP204" s="1588"/>
      <c r="BQ204" s="1588"/>
    </row>
    <row r="205" ht="15.75" customHeight="1">
      <c r="A205" s="1588"/>
      <c r="B205" s="1588"/>
      <c r="C205" s="1588"/>
      <c r="D205" s="1588"/>
      <c r="E205" s="1588"/>
      <c r="F205" s="1588"/>
      <c r="G205" s="348"/>
      <c r="H205" s="348"/>
      <c r="I205" s="1588"/>
      <c r="J205" s="1588"/>
      <c r="K205" s="1588"/>
      <c r="L205" s="1588"/>
      <c r="M205" s="1588"/>
      <c r="N205" s="1588"/>
      <c r="O205" s="1588"/>
      <c r="P205" s="1588"/>
      <c r="Q205" s="2014"/>
      <c r="R205" s="1588"/>
      <c r="S205" s="1588"/>
      <c r="T205" s="1588"/>
      <c r="U205" s="1588"/>
      <c r="V205" s="1588"/>
      <c r="W205" s="348"/>
      <c r="X205" s="1588"/>
      <c r="Y205" s="1588"/>
      <c r="Z205" s="1588"/>
      <c r="AA205" s="1588"/>
      <c r="AB205" s="1588"/>
      <c r="AC205" s="1588"/>
      <c r="AD205" s="1588"/>
      <c r="AE205" s="1588"/>
      <c r="AF205" s="1588"/>
      <c r="AG205" s="1588"/>
      <c r="AH205" s="1588"/>
      <c r="AI205" s="1588"/>
      <c r="AJ205" s="1588"/>
      <c r="AK205" s="1588"/>
      <c r="AL205" s="1588"/>
      <c r="AM205" s="1588"/>
      <c r="AN205" s="1588"/>
      <c r="AO205" s="1588"/>
      <c r="AP205" s="1588"/>
      <c r="AQ205" s="1588"/>
      <c r="AR205" s="1588"/>
      <c r="AS205" s="1588"/>
      <c r="AT205" s="1588"/>
      <c r="AU205" s="1588"/>
      <c r="AV205" s="1588"/>
      <c r="AW205" s="1588"/>
      <c r="AX205" s="1588"/>
      <c r="AY205" s="1588"/>
      <c r="AZ205" s="1588"/>
      <c r="BA205" s="1588"/>
      <c r="BB205" s="1588"/>
      <c r="BC205" s="1588"/>
      <c r="BD205" s="1588"/>
      <c r="BE205" s="1588"/>
      <c r="BF205" s="1588"/>
      <c r="BG205" s="1588"/>
      <c r="BH205" s="1588"/>
      <c r="BI205" s="1588"/>
      <c r="BJ205" s="1588"/>
      <c r="BK205" s="1588"/>
      <c r="BL205" s="1588"/>
      <c r="BM205" s="1588"/>
      <c r="BN205" s="1588"/>
      <c r="BO205" s="1588"/>
      <c r="BP205" s="1588"/>
      <c r="BQ205" s="1588"/>
    </row>
    <row r="206" ht="15.75" customHeight="1">
      <c r="A206" s="1588"/>
      <c r="B206" s="1588"/>
      <c r="C206" s="1588"/>
      <c r="D206" s="1588"/>
      <c r="E206" s="1588"/>
      <c r="F206" s="1588"/>
      <c r="G206" s="348"/>
      <c r="H206" s="348"/>
      <c r="I206" s="1588"/>
      <c r="J206" s="1588"/>
      <c r="K206" s="1588"/>
      <c r="L206" s="1588"/>
      <c r="M206" s="1588"/>
      <c r="N206" s="1588"/>
      <c r="O206" s="1588"/>
      <c r="P206" s="1588"/>
      <c r="Q206" s="2014"/>
      <c r="R206" s="1588"/>
      <c r="S206" s="1588"/>
      <c r="T206" s="1588"/>
      <c r="U206" s="1588"/>
      <c r="V206" s="1588"/>
      <c r="W206" s="348"/>
      <c r="X206" s="1588"/>
      <c r="Y206" s="1588"/>
      <c r="Z206" s="1588"/>
      <c r="AA206" s="1588"/>
      <c r="AB206" s="1588"/>
      <c r="AC206" s="1588"/>
      <c r="AD206" s="1588"/>
      <c r="AE206" s="1588"/>
      <c r="AF206" s="1588"/>
      <c r="AG206" s="1588"/>
      <c r="AH206" s="1588"/>
      <c r="AI206" s="1588"/>
      <c r="AJ206" s="1588"/>
      <c r="AK206" s="1588"/>
      <c r="AL206" s="1588"/>
      <c r="AM206" s="1588"/>
      <c r="AN206" s="1588"/>
      <c r="AO206" s="1588"/>
      <c r="AP206" s="1588"/>
      <c r="AQ206" s="1588"/>
      <c r="AR206" s="1588"/>
      <c r="AS206" s="1588"/>
      <c r="AT206" s="1588"/>
      <c r="AU206" s="1588"/>
      <c r="AV206" s="1588"/>
      <c r="AW206" s="1588"/>
      <c r="AX206" s="1588"/>
      <c r="AY206" s="1588"/>
      <c r="AZ206" s="1588"/>
      <c r="BA206" s="1588"/>
      <c r="BB206" s="1588"/>
      <c r="BC206" s="1588"/>
      <c r="BD206" s="1588"/>
      <c r="BE206" s="1588"/>
      <c r="BF206" s="1588"/>
      <c r="BG206" s="1588"/>
      <c r="BH206" s="1588"/>
      <c r="BI206" s="1588"/>
      <c r="BJ206" s="1588"/>
      <c r="BK206" s="1588"/>
      <c r="BL206" s="1588"/>
      <c r="BM206" s="1588"/>
      <c r="BN206" s="1588"/>
      <c r="BO206" s="1588"/>
      <c r="BP206" s="1588"/>
      <c r="BQ206" s="1588"/>
    </row>
    <row r="207" ht="15.75" customHeight="1">
      <c r="A207" s="1588"/>
      <c r="B207" s="1588"/>
      <c r="C207" s="1588"/>
      <c r="D207" s="1588"/>
      <c r="E207" s="1588"/>
      <c r="F207" s="1588"/>
      <c r="G207" s="348"/>
      <c r="H207" s="348"/>
      <c r="I207" s="1588"/>
      <c r="J207" s="1588"/>
      <c r="K207" s="1588"/>
      <c r="L207" s="1588"/>
      <c r="M207" s="1588"/>
      <c r="N207" s="1588"/>
      <c r="O207" s="1588"/>
      <c r="P207" s="1588"/>
      <c r="Q207" s="2014"/>
      <c r="R207" s="1588"/>
      <c r="S207" s="1588"/>
      <c r="T207" s="1588"/>
      <c r="U207" s="1588"/>
      <c r="V207" s="1588"/>
      <c r="W207" s="348"/>
      <c r="X207" s="1588"/>
      <c r="Y207" s="1588"/>
      <c r="Z207" s="1588"/>
      <c r="AA207" s="1588"/>
      <c r="AB207" s="1588"/>
      <c r="AC207" s="1588"/>
      <c r="AD207" s="1588"/>
      <c r="AE207" s="1588"/>
      <c r="AF207" s="1588"/>
      <c r="AG207" s="1588"/>
      <c r="AH207" s="1588"/>
      <c r="AI207" s="1588"/>
      <c r="AJ207" s="1588"/>
      <c r="AK207" s="1588"/>
      <c r="AL207" s="1588"/>
      <c r="AM207" s="1588"/>
      <c r="AN207" s="1588"/>
      <c r="AO207" s="1588"/>
      <c r="AP207" s="1588"/>
      <c r="AQ207" s="1588"/>
      <c r="AR207" s="1588"/>
      <c r="AS207" s="1588"/>
      <c r="AT207" s="1588"/>
      <c r="AU207" s="1588"/>
      <c r="AV207" s="1588"/>
      <c r="AW207" s="1588"/>
      <c r="AX207" s="1588"/>
      <c r="AY207" s="1588"/>
      <c r="AZ207" s="1588"/>
      <c r="BA207" s="1588"/>
      <c r="BB207" s="1588"/>
      <c r="BC207" s="1588"/>
      <c r="BD207" s="1588"/>
      <c r="BE207" s="1588"/>
      <c r="BF207" s="1588"/>
      <c r="BG207" s="1588"/>
      <c r="BH207" s="1588"/>
      <c r="BI207" s="1588"/>
      <c r="BJ207" s="1588"/>
      <c r="BK207" s="1588"/>
      <c r="BL207" s="1588"/>
      <c r="BM207" s="1588"/>
      <c r="BN207" s="1588"/>
      <c r="BO207" s="1588"/>
      <c r="BP207" s="1588"/>
      <c r="BQ207" s="1588"/>
    </row>
    <row r="208" ht="15.75" customHeight="1">
      <c r="A208" s="1588"/>
      <c r="B208" s="1588"/>
      <c r="C208" s="1588"/>
      <c r="D208" s="1588"/>
      <c r="E208" s="1588"/>
      <c r="F208" s="1588"/>
      <c r="G208" s="348"/>
      <c r="H208" s="348"/>
      <c r="I208" s="1588"/>
      <c r="J208" s="1588"/>
      <c r="K208" s="1588"/>
      <c r="L208" s="1588"/>
      <c r="M208" s="1588"/>
      <c r="N208" s="1588"/>
      <c r="O208" s="1588"/>
      <c r="P208" s="1588"/>
      <c r="Q208" s="2014"/>
      <c r="R208" s="1588"/>
      <c r="S208" s="1588"/>
      <c r="T208" s="1588"/>
      <c r="U208" s="1588"/>
      <c r="V208" s="1588"/>
      <c r="W208" s="348"/>
      <c r="X208" s="1588"/>
      <c r="Y208" s="1588"/>
      <c r="Z208" s="1588"/>
      <c r="AA208" s="1588"/>
      <c r="AB208" s="1588"/>
      <c r="AC208" s="1588"/>
      <c r="AD208" s="1588"/>
      <c r="AE208" s="1588"/>
      <c r="AF208" s="1588"/>
      <c r="AG208" s="1588"/>
      <c r="AH208" s="1588"/>
      <c r="AI208" s="1588"/>
      <c r="AJ208" s="1588"/>
      <c r="AK208" s="1588"/>
      <c r="AL208" s="1588"/>
      <c r="AM208" s="1588"/>
      <c r="AN208" s="1588"/>
      <c r="AO208" s="1588"/>
      <c r="AP208" s="1588"/>
      <c r="AQ208" s="1588"/>
      <c r="AR208" s="1588"/>
      <c r="AS208" s="1588"/>
      <c r="AT208" s="1588"/>
      <c r="AU208" s="1588"/>
      <c r="AV208" s="1588"/>
      <c r="AW208" s="1588"/>
      <c r="AX208" s="1588"/>
      <c r="AY208" s="1588"/>
      <c r="AZ208" s="1588"/>
      <c r="BA208" s="1588"/>
      <c r="BB208" s="1588"/>
      <c r="BC208" s="1588"/>
      <c r="BD208" s="1588"/>
      <c r="BE208" s="1588"/>
      <c r="BF208" s="1588"/>
      <c r="BG208" s="1588"/>
      <c r="BH208" s="1588"/>
      <c r="BI208" s="1588"/>
      <c r="BJ208" s="1588"/>
      <c r="BK208" s="1588"/>
      <c r="BL208" s="1588"/>
      <c r="BM208" s="1588"/>
      <c r="BN208" s="1588"/>
      <c r="BO208" s="1588"/>
      <c r="BP208" s="1588"/>
      <c r="BQ208" s="1588"/>
    </row>
    <row r="209" ht="15.75" customHeight="1">
      <c r="A209" s="1588"/>
      <c r="B209" s="1588"/>
      <c r="C209" s="1588"/>
      <c r="D209" s="1588"/>
      <c r="E209" s="1588"/>
      <c r="F209" s="1588"/>
      <c r="G209" s="348"/>
      <c r="H209" s="348"/>
      <c r="I209" s="1588"/>
      <c r="J209" s="1588"/>
      <c r="K209" s="1588"/>
      <c r="L209" s="1588"/>
      <c r="M209" s="1588"/>
      <c r="N209" s="1588"/>
      <c r="O209" s="1588"/>
      <c r="P209" s="1588"/>
      <c r="Q209" s="2014"/>
      <c r="R209" s="1588"/>
      <c r="S209" s="1588"/>
      <c r="T209" s="1588"/>
      <c r="U209" s="1588"/>
      <c r="V209" s="1588"/>
      <c r="W209" s="348"/>
      <c r="X209" s="1588"/>
      <c r="Y209" s="1588"/>
      <c r="Z209" s="1588"/>
      <c r="AA209" s="1588"/>
      <c r="AB209" s="1588"/>
      <c r="AC209" s="1588"/>
      <c r="AD209" s="1588"/>
      <c r="AE209" s="1588"/>
      <c r="AF209" s="1588"/>
      <c r="AG209" s="1588"/>
      <c r="AH209" s="1588"/>
      <c r="AI209" s="1588"/>
      <c r="AJ209" s="1588"/>
      <c r="AK209" s="1588"/>
      <c r="AL209" s="1588"/>
      <c r="AM209" s="1588"/>
      <c r="AN209" s="1588"/>
      <c r="AO209" s="1588"/>
      <c r="AP209" s="1588"/>
      <c r="AQ209" s="1588"/>
      <c r="AR209" s="1588"/>
      <c r="AS209" s="1588"/>
      <c r="AT209" s="1588"/>
      <c r="AU209" s="1588"/>
      <c r="AV209" s="1588"/>
      <c r="AW209" s="1588"/>
      <c r="AX209" s="1588"/>
      <c r="AY209" s="1588"/>
      <c r="AZ209" s="1588"/>
      <c r="BA209" s="1588"/>
      <c r="BB209" s="1588"/>
      <c r="BC209" s="1588"/>
      <c r="BD209" s="1588"/>
      <c r="BE209" s="1588"/>
      <c r="BF209" s="1588"/>
      <c r="BG209" s="1588"/>
      <c r="BH209" s="1588"/>
      <c r="BI209" s="1588"/>
      <c r="BJ209" s="1588"/>
      <c r="BK209" s="1588"/>
      <c r="BL209" s="1588"/>
      <c r="BM209" s="1588"/>
      <c r="BN209" s="1588"/>
      <c r="BO209" s="1588"/>
      <c r="BP209" s="1588"/>
      <c r="BQ209" s="1588"/>
    </row>
    <row r="210" ht="15.75" customHeight="1">
      <c r="A210" s="1588"/>
      <c r="B210" s="1588"/>
      <c r="C210" s="1588"/>
      <c r="D210" s="1588"/>
      <c r="E210" s="1588"/>
      <c r="F210" s="1588"/>
      <c r="G210" s="348"/>
      <c r="H210" s="348"/>
      <c r="I210" s="1588"/>
      <c r="J210" s="1588"/>
      <c r="K210" s="1588"/>
      <c r="L210" s="1588"/>
      <c r="M210" s="1588"/>
      <c r="N210" s="1588"/>
      <c r="O210" s="1588"/>
      <c r="P210" s="1588"/>
      <c r="Q210" s="2014"/>
      <c r="R210" s="1588"/>
      <c r="S210" s="1588"/>
      <c r="T210" s="1588"/>
      <c r="U210" s="1588"/>
      <c r="V210" s="1588"/>
      <c r="W210" s="348"/>
      <c r="X210" s="1588"/>
      <c r="Y210" s="1588"/>
      <c r="Z210" s="1588"/>
      <c r="AA210" s="1588"/>
      <c r="AB210" s="1588"/>
      <c r="AC210" s="1588"/>
      <c r="AD210" s="1588"/>
      <c r="AE210" s="1588"/>
      <c r="AF210" s="1588"/>
      <c r="AG210" s="1588"/>
      <c r="AH210" s="1588"/>
      <c r="AI210" s="1588"/>
      <c r="AJ210" s="1588"/>
      <c r="AK210" s="1588"/>
      <c r="AL210" s="1588"/>
      <c r="AM210" s="1588"/>
      <c r="AN210" s="1588"/>
      <c r="AO210" s="1588"/>
      <c r="AP210" s="1588"/>
      <c r="AQ210" s="1588"/>
      <c r="AR210" s="1588"/>
      <c r="AS210" s="1588"/>
      <c r="AT210" s="1588"/>
      <c r="AU210" s="1588"/>
      <c r="AV210" s="1588"/>
      <c r="AW210" s="1588"/>
      <c r="AX210" s="1588"/>
      <c r="AY210" s="1588"/>
      <c r="AZ210" s="1588"/>
      <c r="BA210" s="1588"/>
      <c r="BB210" s="1588"/>
      <c r="BC210" s="1588"/>
      <c r="BD210" s="1588"/>
      <c r="BE210" s="1588"/>
      <c r="BF210" s="1588"/>
      <c r="BG210" s="1588"/>
      <c r="BH210" s="1588"/>
      <c r="BI210" s="1588"/>
      <c r="BJ210" s="1588"/>
      <c r="BK210" s="1588"/>
      <c r="BL210" s="1588"/>
      <c r="BM210" s="1588"/>
      <c r="BN210" s="1588"/>
      <c r="BO210" s="1588"/>
      <c r="BP210" s="1588"/>
      <c r="BQ210" s="1588"/>
    </row>
    <row r="211" ht="15.75" customHeight="1">
      <c r="A211" s="1588"/>
      <c r="B211" s="1588"/>
      <c r="C211" s="1588"/>
      <c r="D211" s="1588"/>
      <c r="E211" s="1588"/>
      <c r="F211" s="1588"/>
      <c r="G211" s="348"/>
      <c r="H211" s="348"/>
      <c r="I211" s="1588"/>
      <c r="J211" s="1588"/>
      <c r="K211" s="1588"/>
      <c r="L211" s="1588"/>
      <c r="M211" s="1588"/>
      <c r="N211" s="1588"/>
      <c r="O211" s="1588"/>
      <c r="P211" s="1588"/>
      <c r="Q211" s="2014"/>
      <c r="R211" s="1588"/>
      <c r="S211" s="1588"/>
      <c r="T211" s="1588"/>
      <c r="U211" s="1588"/>
      <c r="V211" s="1588"/>
      <c r="W211" s="348"/>
      <c r="X211" s="1588"/>
      <c r="Y211" s="1588"/>
      <c r="Z211" s="1588"/>
      <c r="AA211" s="1588"/>
      <c r="AB211" s="1588"/>
      <c r="AC211" s="1588"/>
      <c r="AD211" s="1588"/>
      <c r="AE211" s="1588"/>
      <c r="AF211" s="1588"/>
      <c r="AG211" s="1588"/>
      <c r="AH211" s="1588"/>
      <c r="AI211" s="1588"/>
      <c r="AJ211" s="1588"/>
      <c r="AK211" s="1588"/>
      <c r="AL211" s="1588"/>
      <c r="AM211" s="1588"/>
      <c r="AN211" s="1588"/>
      <c r="AO211" s="1588"/>
      <c r="AP211" s="1588"/>
      <c r="AQ211" s="1588"/>
      <c r="AR211" s="1588"/>
      <c r="AS211" s="1588"/>
      <c r="AT211" s="1588"/>
      <c r="AU211" s="1588"/>
      <c r="AV211" s="1588"/>
      <c r="AW211" s="1588"/>
      <c r="AX211" s="1588"/>
      <c r="AY211" s="1588"/>
      <c r="AZ211" s="1588"/>
      <c r="BA211" s="1588"/>
      <c r="BB211" s="1588"/>
      <c r="BC211" s="1588"/>
      <c r="BD211" s="1588"/>
      <c r="BE211" s="1588"/>
      <c r="BF211" s="1588"/>
      <c r="BG211" s="1588"/>
      <c r="BH211" s="1588"/>
      <c r="BI211" s="1588"/>
      <c r="BJ211" s="1588"/>
      <c r="BK211" s="1588"/>
      <c r="BL211" s="1588"/>
      <c r="BM211" s="1588"/>
      <c r="BN211" s="1588"/>
      <c r="BO211" s="1588"/>
      <c r="BP211" s="1588"/>
      <c r="BQ211" s="1588"/>
    </row>
    <row r="212" ht="15.75" customHeight="1">
      <c r="A212" s="1588"/>
      <c r="B212" s="1588"/>
      <c r="C212" s="1588"/>
      <c r="D212" s="1588"/>
      <c r="E212" s="1588"/>
      <c r="F212" s="1588"/>
      <c r="G212" s="348"/>
      <c r="H212" s="348"/>
      <c r="I212" s="1588"/>
      <c r="J212" s="1588"/>
      <c r="K212" s="1588"/>
      <c r="L212" s="1588"/>
      <c r="M212" s="1588"/>
      <c r="N212" s="1588"/>
      <c r="O212" s="1588"/>
      <c r="P212" s="1588"/>
      <c r="Q212" s="2014"/>
      <c r="R212" s="1588"/>
      <c r="S212" s="1588"/>
      <c r="T212" s="1588"/>
      <c r="U212" s="1588"/>
      <c r="V212" s="1588"/>
      <c r="W212" s="348"/>
      <c r="X212" s="1588"/>
      <c r="Y212" s="1588"/>
      <c r="Z212" s="1588"/>
      <c r="AA212" s="1588"/>
      <c r="AB212" s="1588"/>
      <c r="AC212" s="1588"/>
      <c r="AD212" s="1588"/>
      <c r="AE212" s="1588"/>
      <c r="AF212" s="1588"/>
      <c r="AG212" s="1588"/>
      <c r="AH212" s="1588"/>
      <c r="AI212" s="1588"/>
      <c r="AJ212" s="1588"/>
      <c r="AK212" s="1588"/>
      <c r="AL212" s="1588"/>
      <c r="AM212" s="1588"/>
      <c r="AN212" s="1588"/>
      <c r="AO212" s="1588"/>
      <c r="AP212" s="1588"/>
      <c r="AQ212" s="1588"/>
      <c r="AR212" s="1588"/>
      <c r="AS212" s="1588"/>
      <c r="AT212" s="1588"/>
      <c r="AU212" s="1588"/>
      <c r="AV212" s="1588"/>
      <c r="AW212" s="1588"/>
      <c r="AX212" s="1588"/>
      <c r="AY212" s="1588"/>
      <c r="AZ212" s="1588"/>
      <c r="BA212" s="1588"/>
      <c r="BB212" s="1588"/>
      <c r="BC212" s="1588"/>
      <c r="BD212" s="1588"/>
      <c r="BE212" s="1588"/>
      <c r="BF212" s="1588"/>
      <c r="BG212" s="1588"/>
      <c r="BH212" s="1588"/>
      <c r="BI212" s="1588"/>
      <c r="BJ212" s="1588"/>
      <c r="BK212" s="1588"/>
      <c r="BL212" s="1588"/>
      <c r="BM212" s="1588"/>
      <c r="BN212" s="1588"/>
      <c r="BO212" s="1588"/>
      <c r="BP212" s="1588"/>
      <c r="BQ212" s="1588"/>
    </row>
    <row r="213" ht="15.75" customHeight="1">
      <c r="A213" s="1588"/>
      <c r="B213" s="1588"/>
      <c r="C213" s="1588"/>
      <c r="D213" s="1588"/>
      <c r="E213" s="1588"/>
      <c r="F213" s="1588"/>
      <c r="G213" s="348"/>
      <c r="H213" s="348"/>
      <c r="I213" s="1588"/>
      <c r="J213" s="1588"/>
      <c r="K213" s="1588"/>
      <c r="L213" s="1588"/>
      <c r="M213" s="1588"/>
      <c r="N213" s="1588"/>
      <c r="O213" s="1588"/>
      <c r="P213" s="1588"/>
      <c r="Q213" s="2014"/>
      <c r="R213" s="1588"/>
      <c r="S213" s="1588"/>
      <c r="T213" s="1588"/>
      <c r="U213" s="1588"/>
      <c r="V213" s="1588"/>
      <c r="W213" s="348"/>
      <c r="X213" s="1588"/>
      <c r="Y213" s="1588"/>
      <c r="Z213" s="1588"/>
      <c r="AA213" s="1588"/>
      <c r="AB213" s="1588"/>
      <c r="AC213" s="1588"/>
      <c r="AD213" s="1588"/>
      <c r="AE213" s="1588"/>
      <c r="AF213" s="1588"/>
      <c r="AG213" s="1588"/>
      <c r="AH213" s="1588"/>
      <c r="AI213" s="1588"/>
      <c r="AJ213" s="1588"/>
      <c r="AK213" s="1588"/>
      <c r="AL213" s="1588"/>
      <c r="AM213" s="1588"/>
      <c r="AN213" s="1588"/>
      <c r="AO213" s="1588"/>
      <c r="AP213" s="1588"/>
      <c r="AQ213" s="1588"/>
      <c r="AR213" s="1588"/>
      <c r="AS213" s="1588"/>
      <c r="AT213" s="1588"/>
      <c r="AU213" s="1588"/>
      <c r="AV213" s="1588"/>
      <c r="AW213" s="1588"/>
      <c r="AX213" s="1588"/>
      <c r="AY213" s="1588"/>
      <c r="AZ213" s="1588"/>
      <c r="BA213" s="1588"/>
      <c r="BB213" s="1588"/>
      <c r="BC213" s="1588"/>
      <c r="BD213" s="1588"/>
      <c r="BE213" s="1588"/>
      <c r="BF213" s="1588"/>
      <c r="BG213" s="1588"/>
      <c r="BH213" s="1588"/>
      <c r="BI213" s="1588"/>
      <c r="BJ213" s="1588"/>
      <c r="BK213" s="1588"/>
      <c r="BL213" s="1588"/>
      <c r="BM213" s="1588"/>
      <c r="BN213" s="1588"/>
      <c r="BO213" s="1588"/>
      <c r="BP213" s="1588"/>
      <c r="BQ213" s="1588"/>
    </row>
    <row r="214" ht="15.75" customHeight="1">
      <c r="A214" s="1588"/>
      <c r="B214" s="1588"/>
      <c r="C214" s="1588"/>
      <c r="D214" s="1588"/>
      <c r="E214" s="1588"/>
      <c r="F214" s="1588"/>
      <c r="G214" s="348"/>
      <c r="H214" s="348"/>
      <c r="I214" s="1588"/>
      <c r="J214" s="1588"/>
      <c r="K214" s="1588"/>
      <c r="L214" s="1588"/>
      <c r="M214" s="1588"/>
      <c r="N214" s="1588"/>
      <c r="O214" s="1588"/>
      <c r="P214" s="1588"/>
      <c r="Q214" s="2014"/>
      <c r="R214" s="1588"/>
      <c r="S214" s="1588"/>
      <c r="T214" s="1588"/>
      <c r="U214" s="1588"/>
      <c r="V214" s="1588"/>
      <c r="W214" s="348"/>
      <c r="X214" s="1588"/>
      <c r="Y214" s="1588"/>
      <c r="Z214" s="1588"/>
      <c r="AA214" s="1588"/>
      <c r="AB214" s="1588"/>
      <c r="AC214" s="1588"/>
      <c r="AD214" s="1588"/>
      <c r="AE214" s="1588"/>
      <c r="AF214" s="1588"/>
      <c r="AG214" s="1588"/>
      <c r="AH214" s="1588"/>
      <c r="AI214" s="1588"/>
      <c r="AJ214" s="1588"/>
      <c r="AK214" s="1588"/>
      <c r="AL214" s="1588"/>
      <c r="AM214" s="1588"/>
      <c r="AN214" s="1588"/>
      <c r="AO214" s="1588"/>
      <c r="AP214" s="1588"/>
      <c r="AQ214" s="1588"/>
      <c r="AR214" s="1588"/>
      <c r="AS214" s="1588"/>
      <c r="AT214" s="1588"/>
      <c r="AU214" s="1588"/>
      <c r="AV214" s="1588"/>
      <c r="AW214" s="1588"/>
      <c r="AX214" s="1588"/>
      <c r="AY214" s="1588"/>
      <c r="AZ214" s="1588"/>
      <c r="BA214" s="1588"/>
      <c r="BB214" s="1588"/>
      <c r="BC214" s="1588"/>
      <c r="BD214" s="1588"/>
      <c r="BE214" s="1588"/>
      <c r="BF214" s="1588"/>
      <c r="BG214" s="1588"/>
      <c r="BH214" s="1588"/>
      <c r="BI214" s="1588"/>
      <c r="BJ214" s="1588"/>
      <c r="BK214" s="1588"/>
      <c r="BL214" s="1588"/>
      <c r="BM214" s="1588"/>
      <c r="BN214" s="1588"/>
      <c r="BO214" s="1588"/>
      <c r="BP214" s="1588"/>
      <c r="BQ214" s="1588"/>
    </row>
    <row r="215" ht="15.75" customHeight="1">
      <c r="A215" s="1588"/>
      <c r="B215" s="1588"/>
      <c r="C215" s="1588"/>
      <c r="D215" s="1588"/>
      <c r="E215" s="1588"/>
      <c r="F215" s="1588"/>
      <c r="G215" s="348"/>
      <c r="H215" s="348"/>
      <c r="I215" s="1588"/>
      <c r="J215" s="1588"/>
      <c r="K215" s="1588"/>
      <c r="L215" s="1588"/>
      <c r="M215" s="1588"/>
      <c r="N215" s="1588"/>
      <c r="O215" s="1588"/>
      <c r="P215" s="1588"/>
      <c r="Q215" s="2014"/>
      <c r="R215" s="1588"/>
      <c r="S215" s="1588"/>
      <c r="T215" s="1588"/>
      <c r="U215" s="1588"/>
      <c r="V215" s="1588"/>
      <c r="W215" s="348"/>
      <c r="X215" s="1588"/>
      <c r="Y215" s="1588"/>
      <c r="Z215" s="1588"/>
      <c r="AA215" s="1588"/>
      <c r="AB215" s="1588"/>
      <c r="AC215" s="1588"/>
      <c r="AD215" s="1588"/>
      <c r="AE215" s="1588"/>
      <c r="AF215" s="1588"/>
      <c r="AG215" s="1588"/>
      <c r="AH215" s="1588"/>
      <c r="AI215" s="1588"/>
      <c r="AJ215" s="1588"/>
      <c r="AK215" s="1588"/>
      <c r="AL215" s="1588"/>
      <c r="AM215" s="1588"/>
      <c r="AN215" s="1588"/>
      <c r="AO215" s="1588"/>
      <c r="AP215" s="1588"/>
      <c r="AQ215" s="1588"/>
      <c r="AR215" s="1588"/>
      <c r="AS215" s="1588"/>
      <c r="AT215" s="1588"/>
      <c r="AU215" s="1588"/>
      <c r="AV215" s="1588"/>
      <c r="AW215" s="1588"/>
      <c r="AX215" s="1588"/>
      <c r="AY215" s="1588"/>
      <c r="AZ215" s="1588"/>
      <c r="BA215" s="1588"/>
      <c r="BB215" s="1588"/>
      <c r="BC215" s="1588"/>
      <c r="BD215" s="1588"/>
      <c r="BE215" s="1588"/>
      <c r="BF215" s="1588"/>
      <c r="BG215" s="1588"/>
      <c r="BH215" s="1588"/>
      <c r="BI215" s="1588"/>
      <c r="BJ215" s="1588"/>
      <c r="BK215" s="1588"/>
      <c r="BL215" s="1588"/>
      <c r="BM215" s="1588"/>
      <c r="BN215" s="1588"/>
      <c r="BO215" s="1588"/>
      <c r="BP215" s="1588"/>
      <c r="BQ215" s="1588"/>
    </row>
    <row r="216" ht="15.75" customHeight="1">
      <c r="A216" s="1588"/>
      <c r="B216" s="1588"/>
      <c r="C216" s="1588"/>
      <c r="D216" s="1588"/>
      <c r="E216" s="1588"/>
      <c r="F216" s="1588"/>
      <c r="G216" s="348"/>
      <c r="H216" s="348"/>
      <c r="I216" s="1588"/>
      <c r="J216" s="1588"/>
      <c r="K216" s="1588"/>
      <c r="L216" s="1588"/>
      <c r="M216" s="1588"/>
      <c r="N216" s="1588"/>
      <c r="O216" s="1588"/>
      <c r="P216" s="1588"/>
      <c r="Q216" s="2014"/>
      <c r="R216" s="1588"/>
      <c r="S216" s="1588"/>
      <c r="T216" s="1588"/>
      <c r="U216" s="1588"/>
      <c r="V216" s="1588"/>
      <c r="W216" s="348"/>
      <c r="X216" s="1588"/>
      <c r="Y216" s="1588"/>
      <c r="Z216" s="1588"/>
      <c r="AA216" s="1588"/>
      <c r="AB216" s="1588"/>
      <c r="AC216" s="1588"/>
      <c r="AD216" s="1588"/>
      <c r="AE216" s="1588"/>
      <c r="AF216" s="1588"/>
      <c r="AG216" s="1588"/>
      <c r="AH216" s="1588"/>
      <c r="AI216" s="1588"/>
      <c r="AJ216" s="1588"/>
      <c r="AK216" s="1588"/>
      <c r="AL216" s="1588"/>
      <c r="AM216" s="1588"/>
      <c r="AN216" s="1588"/>
      <c r="AO216" s="1588"/>
      <c r="AP216" s="1588"/>
      <c r="AQ216" s="1588"/>
      <c r="AR216" s="1588"/>
      <c r="AS216" s="1588"/>
      <c r="AT216" s="1588"/>
      <c r="AU216" s="1588"/>
      <c r="AV216" s="1588"/>
      <c r="AW216" s="1588"/>
      <c r="AX216" s="1588"/>
      <c r="AY216" s="1588"/>
      <c r="AZ216" s="1588"/>
      <c r="BA216" s="1588"/>
      <c r="BB216" s="1588"/>
      <c r="BC216" s="1588"/>
      <c r="BD216" s="1588"/>
      <c r="BE216" s="1588"/>
      <c r="BF216" s="1588"/>
      <c r="BG216" s="1588"/>
      <c r="BH216" s="1588"/>
      <c r="BI216" s="1588"/>
      <c r="BJ216" s="1588"/>
      <c r="BK216" s="1588"/>
      <c r="BL216" s="1588"/>
      <c r="BM216" s="1588"/>
      <c r="BN216" s="1588"/>
      <c r="BO216" s="1588"/>
      <c r="BP216" s="1588"/>
      <c r="BQ216" s="1588"/>
    </row>
    <row r="217" ht="15.75" customHeight="1">
      <c r="A217" s="1588"/>
      <c r="B217" s="1588"/>
      <c r="C217" s="1588"/>
      <c r="D217" s="1588"/>
      <c r="E217" s="1588"/>
      <c r="F217" s="1588"/>
      <c r="G217" s="348"/>
      <c r="H217" s="348"/>
      <c r="I217" s="1588"/>
      <c r="J217" s="1588"/>
      <c r="K217" s="1588"/>
      <c r="L217" s="1588"/>
      <c r="M217" s="1588"/>
      <c r="N217" s="1588"/>
      <c r="O217" s="1588"/>
      <c r="P217" s="1588"/>
      <c r="Q217" s="2014"/>
      <c r="R217" s="1588"/>
      <c r="S217" s="1588"/>
      <c r="T217" s="1588"/>
      <c r="U217" s="1588"/>
      <c r="V217" s="1588"/>
      <c r="W217" s="348"/>
      <c r="X217" s="1588"/>
      <c r="Y217" s="1588"/>
      <c r="Z217" s="1588"/>
      <c r="AA217" s="1588"/>
      <c r="AB217" s="1588"/>
      <c r="AC217" s="1588"/>
      <c r="AD217" s="1588"/>
      <c r="AE217" s="1588"/>
      <c r="AF217" s="1588"/>
      <c r="AG217" s="1588"/>
      <c r="AH217" s="1588"/>
      <c r="AI217" s="1588"/>
      <c r="AJ217" s="1588"/>
      <c r="AK217" s="1588"/>
      <c r="AL217" s="1588"/>
      <c r="AM217" s="1588"/>
      <c r="AN217" s="1588"/>
      <c r="AO217" s="1588"/>
      <c r="AP217" s="1588"/>
      <c r="AQ217" s="1588"/>
      <c r="AR217" s="1588"/>
      <c r="AS217" s="1588"/>
      <c r="AT217" s="1588"/>
      <c r="AU217" s="1588"/>
      <c r="AV217" s="1588"/>
      <c r="AW217" s="1588"/>
      <c r="AX217" s="1588"/>
      <c r="AY217" s="1588"/>
      <c r="AZ217" s="1588"/>
      <c r="BA217" s="1588"/>
      <c r="BB217" s="1588"/>
      <c r="BC217" s="1588"/>
      <c r="BD217" s="1588"/>
      <c r="BE217" s="1588"/>
      <c r="BF217" s="1588"/>
      <c r="BG217" s="1588"/>
      <c r="BH217" s="1588"/>
      <c r="BI217" s="1588"/>
      <c r="BJ217" s="1588"/>
      <c r="BK217" s="1588"/>
      <c r="BL217" s="1588"/>
      <c r="BM217" s="1588"/>
      <c r="BN217" s="1588"/>
      <c r="BO217" s="1588"/>
      <c r="BP217" s="1588"/>
      <c r="BQ217" s="1588"/>
    </row>
    <row r="218" ht="15.75" customHeight="1">
      <c r="A218" s="1588"/>
      <c r="B218" s="1588"/>
      <c r="C218" s="1588"/>
      <c r="D218" s="1588"/>
      <c r="E218" s="1588"/>
      <c r="F218" s="1588"/>
      <c r="G218" s="348"/>
      <c r="H218" s="348"/>
      <c r="I218" s="1588"/>
      <c r="J218" s="1588"/>
      <c r="K218" s="1588"/>
      <c r="L218" s="1588"/>
      <c r="M218" s="1588"/>
      <c r="N218" s="1588"/>
      <c r="O218" s="1588"/>
      <c r="P218" s="1588"/>
      <c r="Q218" s="2014"/>
      <c r="R218" s="1588"/>
      <c r="S218" s="1588"/>
      <c r="T218" s="1588"/>
      <c r="U218" s="1588"/>
      <c r="V218" s="1588"/>
      <c r="W218" s="348"/>
      <c r="X218" s="1588"/>
      <c r="Y218" s="1588"/>
      <c r="Z218" s="1588"/>
      <c r="AA218" s="1588"/>
      <c r="AB218" s="1588"/>
      <c r="AC218" s="1588"/>
      <c r="AD218" s="1588"/>
      <c r="AE218" s="1588"/>
      <c r="AF218" s="1588"/>
      <c r="AG218" s="1588"/>
      <c r="AH218" s="1588"/>
      <c r="AI218" s="1588"/>
      <c r="AJ218" s="1588"/>
      <c r="AK218" s="1588"/>
      <c r="AL218" s="1588"/>
      <c r="AM218" s="1588"/>
      <c r="AN218" s="1588"/>
      <c r="AO218" s="1588"/>
      <c r="AP218" s="1588"/>
      <c r="AQ218" s="1588"/>
      <c r="AR218" s="1588"/>
      <c r="AS218" s="1588"/>
      <c r="AT218" s="1588"/>
      <c r="AU218" s="1588"/>
      <c r="AV218" s="1588"/>
      <c r="AW218" s="1588"/>
      <c r="AX218" s="1588"/>
      <c r="AY218" s="1588"/>
      <c r="AZ218" s="1588"/>
      <c r="BA218" s="1588"/>
      <c r="BB218" s="1588"/>
      <c r="BC218" s="1588"/>
      <c r="BD218" s="1588"/>
      <c r="BE218" s="1588"/>
      <c r="BF218" s="1588"/>
      <c r="BG218" s="1588"/>
      <c r="BH218" s="1588"/>
      <c r="BI218" s="1588"/>
      <c r="BJ218" s="1588"/>
      <c r="BK218" s="1588"/>
      <c r="BL218" s="1588"/>
      <c r="BM218" s="1588"/>
      <c r="BN218" s="1588"/>
      <c r="BO218" s="1588"/>
      <c r="BP218" s="1588"/>
      <c r="BQ218" s="1588"/>
    </row>
    <row r="219" ht="15.75" customHeight="1">
      <c r="A219" s="1588"/>
      <c r="B219" s="1588"/>
      <c r="C219" s="1588"/>
      <c r="D219" s="1588"/>
      <c r="E219" s="1588"/>
      <c r="F219" s="1588"/>
      <c r="G219" s="348"/>
      <c r="H219" s="348"/>
      <c r="I219" s="1588"/>
      <c r="J219" s="1588"/>
      <c r="K219" s="1588"/>
      <c r="L219" s="1588"/>
      <c r="M219" s="1588"/>
      <c r="N219" s="1588"/>
      <c r="O219" s="1588"/>
      <c r="P219" s="1588"/>
      <c r="Q219" s="2014"/>
      <c r="R219" s="1588"/>
      <c r="S219" s="1588"/>
      <c r="T219" s="1588"/>
      <c r="U219" s="1588"/>
      <c r="V219" s="1588"/>
      <c r="W219" s="348"/>
      <c r="X219" s="1588"/>
      <c r="Y219" s="1588"/>
      <c r="Z219" s="1588"/>
      <c r="AA219" s="1588"/>
      <c r="AB219" s="1588"/>
      <c r="AC219" s="1588"/>
      <c r="AD219" s="1588"/>
      <c r="AE219" s="1588"/>
      <c r="AF219" s="1588"/>
      <c r="AG219" s="1588"/>
      <c r="AH219" s="1588"/>
      <c r="AI219" s="1588"/>
      <c r="AJ219" s="1588"/>
      <c r="AK219" s="1588"/>
      <c r="AL219" s="1588"/>
      <c r="AM219" s="1588"/>
      <c r="AN219" s="1588"/>
      <c r="AO219" s="1588"/>
      <c r="AP219" s="1588"/>
      <c r="AQ219" s="1588"/>
      <c r="AR219" s="1588"/>
      <c r="AS219" s="1588"/>
      <c r="AT219" s="1588"/>
      <c r="AU219" s="1588"/>
      <c r="AV219" s="1588"/>
      <c r="AW219" s="1588"/>
      <c r="AX219" s="1588"/>
      <c r="AY219" s="1588"/>
      <c r="AZ219" s="1588"/>
      <c r="BA219" s="1588"/>
      <c r="BB219" s="1588"/>
      <c r="BC219" s="1588"/>
      <c r="BD219" s="1588"/>
      <c r="BE219" s="1588"/>
      <c r="BF219" s="1588"/>
      <c r="BG219" s="1588"/>
      <c r="BH219" s="1588"/>
      <c r="BI219" s="1588"/>
      <c r="BJ219" s="1588"/>
      <c r="BK219" s="1588"/>
      <c r="BL219" s="1588"/>
      <c r="BM219" s="1588"/>
      <c r="BN219" s="1588"/>
      <c r="BO219" s="1588"/>
      <c r="BP219" s="1588"/>
      <c r="BQ219" s="1588"/>
    </row>
    <row r="220" ht="15.75" customHeight="1">
      <c r="A220" s="1588"/>
      <c r="B220" s="1588"/>
      <c r="C220" s="1588"/>
      <c r="D220" s="1588"/>
      <c r="E220" s="1588"/>
      <c r="F220" s="1588"/>
      <c r="G220" s="348"/>
      <c r="H220" s="348"/>
      <c r="I220" s="1588"/>
      <c r="J220" s="1588"/>
      <c r="K220" s="1588"/>
      <c r="L220" s="1588"/>
      <c r="M220" s="1588"/>
      <c r="N220" s="1588"/>
      <c r="O220" s="1588"/>
      <c r="P220" s="1588"/>
      <c r="Q220" s="2014"/>
      <c r="R220" s="1588"/>
      <c r="S220" s="1588"/>
      <c r="T220" s="1588"/>
      <c r="U220" s="1588"/>
      <c r="V220" s="1588"/>
      <c r="W220" s="348"/>
      <c r="X220" s="1588"/>
      <c r="Y220" s="1588"/>
      <c r="Z220" s="1588"/>
      <c r="AA220" s="1588"/>
      <c r="AB220" s="1588"/>
      <c r="AC220" s="1588"/>
      <c r="AD220" s="1588"/>
      <c r="AE220" s="1588"/>
      <c r="AF220" s="1588"/>
      <c r="AG220" s="1588"/>
      <c r="AH220" s="1588"/>
      <c r="AI220" s="1588"/>
      <c r="AJ220" s="1588"/>
      <c r="AK220" s="1588"/>
      <c r="AL220" s="1588"/>
      <c r="AM220" s="1588"/>
      <c r="AN220" s="1588"/>
      <c r="AO220" s="1588"/>
      <c r="AP220" s="1588"/>
      <c r="AQ220" s="1588"/>
      <c r="AR220" s="1588"/>
      <c r="AS220" s="1588"/>
      <c r="AT220" s="1588"/>
      <c r="AU220" s="1588"/>
      <c r="AV220" s="1588"/>
      <c r="AW220" s="1588"/>
      <c r="AX220" s="1588"/>
      <c r="AY220" s="1588"/>
      <c r="AZ220" s="1588"/>
      <c r="BA220" s="1588"/>
      <c r="BB220" s="1588"/>
      <c r="BC220" s="1588"/>
      <c r="BD220" s="1588"/>
      <c r="BE220" s="1588"/>
      <c r="BF220" s="1588"/>
      <c r="BG220" s="1588"/>
      <c r="BH220" s="1588"/>
      <c r="BI220" s="1588"/>
      <c r="BJ220" s="1588"/>
      <c r="BK220" s="1588"/>
      <c r="BL220" s="1588"/>
      <c r="BM220" s="1588"/>
      <c r="BN220" s="1588"/>
      <c r="BO220" s="1588"/>
      <c r="BP220" s="1588"/>
      <c r="BQ220" s="1588"/>
    </row>
    <row r="221" ht="15.75" customHeight="1">
      <c r="A221" s="1588"/>
      <c r="B221" s="1588"/>
      <c r="C221" s="1588"/>
      <c r="D221" s="1588"/>
      <c r="E221" s="1588"/>
      <c r="F221" s="1588"/>
      <c r="G221" s="348"/>
      <c r="H221" s="348"/>
      <c r="I221" s="1588"/>
      <c r="J221" s="1588"/>
      <c r="K221" s="1588"/>
      <c r="L221" s="1588"/>
      <c r="M221" s="1588"/>
      <c r="N221" s="1588"/>
      <c r="O221" s="1588"/>
      <c r="P221" s="1588"/>
      <c r="Q221" s="2014"/>
      <c r="R221" s="1588"/>
      <c r="S221" s="1588"/>
      <c r="T221" s="1588"/>
      <c r="U221" s="1588"/>
      <c r="V221" s="1588"/>
      <c r="W221" s="348"/>
      <c r="X221" s="1588"/>
      <c r="Y221" s="1588"/>
      <c r="Z221" s="1588"/>
      <c r="AA221" s="1588"/>
      <c r="AB221" s="1588"/>
      <c r="AC221" s="1588"/>
      <c r="AD221" s="1588"/>
      <c r="AE221" s="1588"/>
      <c r="AF221" s="1588"/>
      <c r="AG221" s="1588"/>
      <c r="AH221" s="1588"/>
      <c r="AI221" s="1588"/>
      <c r="AJ221" s="1588"/>
      <c r="AK221" s="1588"/>
      <c r="AL221" s="1588"/>
      <c r="AM221" s="1588"/>
      <c r="AN221" s="1588"/>
      <c r="AO221" s="1588"/>
      <c r="AP221" s="1588"/>
      <c r="AQ221" s="1588"/>
      <c r="AR221" s="1588"/>
      <c r="AS221" s="1588"/>
      <c r="AT221" s="1588"/>
      <c r="AU221" s="1588"/>
      <c r="AV221" s="1588"/>
      <c r="AW221" s="1588"/>
      <c r="AX221" s="1588"/>
      <c r="AY221" s="1588"/>
      <c r="AZ221" s="1588"/>
      <c r="BA221" s="1588"/>
      <c r="BB221" s="1588"/>
      <c r="BC221" s="1588"/>
      <c r="BD221" s="1588"/>
      <c r="BE221" s="1588"/>
      <c r="BF221" s="1588"/>
      <c r="BG221" s="1588"/>
      <c r="BH221" s="1588"/>
      <c r="BI221" s="1588"/>
      <c r="BJ221" s="1588"/>
      <c r="BK221" s="1588"/>
      <c r="BL221" s="1588"/>
      <c r="BM221" s="1588"/>
      <c r="BN221" s="1588"/>
      <c r="BO221" s="1588"/>
      <c r="BP221" s="1588"/>
      <c r="BQ221" s="1588"/>
    </row>
    <row r="222" ht="15.75" customHeight="1">
      <c r="A222" s="1588"/>
      <c r="B222" s="1588"/>
      <c r="C222" s="1588"/>
      <c r="D222" s="1588"/>
      <c r="E222" s="1588"/>
      <c r="F222" s="1588"/>
      <c r="G222" s="348"/>
      <c r="H222" s="348"/>
      <c r="I222" s="1588"/>
      <c r="J222" s="1588"/>
      <c r="K222" s="1588"/>
      <c r="L222" s="1588"/>
      <c r="M222" s="1588"/>
      <c r="N222" s="1588"/>
      <c r="O222" s="1588"/>
      <c r="P222" s="1588"/>
      <c r="Q222" s="2014"/>
      <c r="R222" s="1588"/>
      <c r="S222" s="1588"/>
      <c r="T222" s="1588"/>
      <c r="U222" s="1588"/>
      <c r="V222" s="1588"/>
      <c r="W222" s="348"/>
      <c r="X222" s="1588"/>
      <c r="Y222" s="1588"/>
      <c r="Z222" s="1588"/>
      <c r="AA222" s="1588"/>
      <c r="AB222" s="1588"/>
      <c r="AC222" s="1588"/>
      <c r="AD222" s="1588"/>
      <c r="AE222" s="1588"/>
      <c r="AF222" s="1588"/>
      <c r="AG222" s="1588"/>
      <c r="AH222" s="1588"/>
      <c r="AI222" s="1588"/>
      <c r="AJ222" s="1588"/>
      <c r="AK222" s="1588"/>
      <c r="AL222" s="1588"/>
      <c r="AM222" s="1588"/>
      <c r="AN222" s="1588"/>
      <c r="AO222" s="1588"/>
      <c r="AP222" s="1588"/>
      <c r="AQ222" s="1588"/>
      <c r="AR222" s="1588"/>
      <c r="AS222" s="1588"/>
      <c r="AT222" s="1588"/>
      <c r="AU222" s="1588"/>
      <c r="AV222" s="1588"/>
      <c r="AW222" s="1588"/>
      <c r="AX222" s="1588"/>
      <c r="AY222" s="1588"/>
      <c r="AZ222" s="1588"/>
      <c r="BA222" s="1588"/>
      <c r="BB222" s="1588"/>
      <c r="BC222" s="1588"/>
      <c r="BD222" s="1588"/>
      <c r="BE222" s="1588"/>
      <c r="BF222" s="1588"/>
      <c r="BG222" s="1588"/>
      <c r="BH222" s="1588"/>
      <c r="BI222" s="1588"/>
      <c r="BJ222" s="1588"/>
      <c r="BK222" s="1588"/>
      <c r="BL222" s="1588"/>
      <c r="BM222" s="1588"/>
      <c r="BN222" s="1588"/>
      <c r="BO222" s="1588"/>
      <c r="BP222" s="1588"/>
      <c r="BQ222" s="1588"/>
    </row>
    <row r="223" ht="15.75" customHeight="1">
      <c r="A223" s="1588"/>
      <c r="B223" s="1588"/>
      <c r="C223" s="1588"/>
      <c r="D223" s="1588"/>
      <c r="E223" s="1588"/>
      <c r="F223" s="1588"/>
      <c r="G223" s="348"/>
      <c r="H223" s="348"/>
      <c r="I223" s="1588"/>
      <c r="J223" s="1588"/>
      <c r="K223" s="1588"/>
      <c r="L223" s="1588"/>
      <c r="M223" s="1588"/>
      <c r="N223" s="1588"/>
      <c r="O223" s="1588"/>
      <c r="P223" s="1588"/>
      <c r="Q223" s="2014"/>
      <c r="R223" s="1588"/>
      <c r="S223" s="1588"/>
      <c r="T223" s="1588"/>
      <c r="U223" s="1588"/>
      <c r="V223" s="1588"/>
      <c r="W223" s="348"/>
      <c r="X223" s="1588"/>
      <c r="Y223" s="1588"/>
      <c r="Z223" s="1588"/>
      <c r="AA223" s="1588"/>
      <c r="AB223" s="1588"/>
      <c r="AC223" s="1588"/>
      <c r="AD223" s="1588"/>
      <c r="AE223" s="1588"/>
      <c r="AF223" s="1588"/>
      <c r="AG223" s="1588"/>
      <c r="AH223" s="1588"/>
      <c r="AI223" s="1588"/>
      <c r="AJ223" s="1588"/>
      <c r="AK223" s="1588"/>
      <c r="AL223" s="1588"/>
      <c r="AM223" s="1588"/>
      <c r="AN223" s="1588"/>
      <c r="AO223" s="1588"/>
      <c r="AP223" s="1588"/>
      <c r="AQ223" s="1588"/>
      <c r="AR223" s="1588"/>
      <c r="AS223" s="1588"/>
      <c r="AT223" s="1588"/>
      <c r="AU223" s="1588"/>
      <c r="AV223" s="1588"/>
      <c r="AW223" s="1588"/>
      <c r="AX223" s="1588"/>
      <c r="AY223" s="1588"/>
      <c r="AZ223" s="1588"/>
      <c r="BA223" s="1588"/>
      <c r="BB223" s="1588"/>
      <c r="BC223" s="1588"/>
      <c r="BD223" s="1588"/>
      <c r="BE223" s="1588"/>
      <c r="BF223" s="1588"/>
      <c r="BG223" s="1588"/>
      <c r="BH223" s="1588"/>
      <c r="BI223" s="1588"/>
      <c r="BJ223" s="1588"/>
      <c r="BK223" s="1588"/>
      <c r="BL223" s="1588"/>
      <c r="BM223" s="1588"/>
      <c r="BN223" s="1588"/>
      <c r="BO223" s="1588"/>
      <c r="BP223" s="1588"/>
      <c r="BQ223" s="1588"/>
    </row>
    <row r="224" ht="15.75" customHeight="1">
      <c r="A224" s="1588"/>
      <c r="B224" s="1588"/>
      <c r="C224" s="1588"/>
      <c r="D224" s="1588"/>
      <c r="E224" s="1588"/>
      <c r="F224" s="1588"/>
      <c r="G224" s="348"/>
      <c r="H224" s="348"/>
      <c r="I224" s="1588"/>
      <c r="J224" s="1588"/>
      <c r="K224" s="1588"/>
      <c r="L224" s="1588"/>
      <c r="M224" s="1588"/>
      <c r="N224" s="1588"/>
      <c r="O224" s="1588"/>
      <c r="P224" s="1588"/>
      <c r="Q224" s="2014"/>
      <c r="R224" s="1588"/>
      <c r="S224" s="1588"/>
      <c r="T224" s="1588"/>
      <c r="U224" s="1588"/>
      <c r="V224" s="1588"/>
      <c r="W224" s="348"/>
      <c r="X224" s="1588"/>
      <c r="Y224" s="1588"/>
      <c r="Z224" s="1588"/>
      <c r="AA224" s="1588"/>
      <c r="AB224" s="1588"/>
      <c r="AC224" s="1588"/>
      <c r="AD224" s="1588"/>
      <c r="AE224" s="1588"/>
      <c r="AF224" s="1588"/>
      <c r="AG224" s="1588"/>
      <c r="AH224" s="1588"/>
      <c r="AI224" s="1588"/>
      <c r="AJ224" s="1588"/>
      <c r="AK224" s="1588"/>
      <c r="AL224" s="1588"/>
      <c r="AM224" s="1588"/>
      <c r="AN224" s="1588"/>
      <c r="AO224" s="1588"/>
      <c r="AP224" s="1588"/>
      <c r="AQ224" s="1588"/>
      <c r="AR224" s="1588"/>
      <c r="AS224" s="1588"/>
      <c r="AT224" s="1588"/>
      <c r="AU224" s="1588"/>
      <c r="AV224" s="1588"/>
      <c r="AW224" s="1588"/>
      <c r="AX224" s="1588"/>
      <c r="AY224" s="1588"/>
      <c r="AZ224" s="1588"/>
      <c r="BA224" s="1588"/>
      <c r="BB224" s="1588"/>
      <c r="BC224" s="1588"/>
      <c r="BD224" s="1588"/>
      <c r="BE224" s="1588"/>
      <c r="BF224" s="1588"/>
      <c r="BG224" s="1588"/>
      <c r="BH224" s="1588"/>
      <c r="BI224" s="1588"/>
      <c r="BJ224" s="1588"/>
      <c r="BK224" s="1588"/>
      <c r="BL224" s="1588"/>
      <c r="BM224" s="1588"/>
      <c r="BN224" s="1588"/>
      <c r="BO224" s="1588"/>
      <c r="BP224" s="1588"/>
      <c r="BQ224" s="1588"/>
    </row>
    <row r="225" ht="15.75" customHeight="1">
      <c r="A225" s="1588"/>
      <c r="B225" s="1588"/>
      <c r="C225" s="1588"/>
      <c r="D225" s="1588"/>
      <c r="E225" s="1588"/>
      <c r="F225" s="1588"/>
      <c r="G225" s="348"/>
      <c r="H225" s="348"/>
      <c r="I225" s="1588"/>
      <c r="J225" s="1588"/>
      <c r="K225" s="1588"/>
      <c r="L225" s="1588"/>
      <c r="M225" s="1588"/>
      <c r="N225" s="1588"/>
      <c r="O225" s="1588"/>
      <c r="P225" s="1588"/>
      <c r="Q225" s="2014"/>
      <c r="R225" s="1588"/>
      <c r="S225" s="1588"/>
      <c r="T225" s="1588"/>
      <c r="U225" s="1588"/>
      <c r="V225" s="1588"/>
      <c r="W225" s="348"/>
      <c r="X225" s="1588"/>
      <c r="Y225" s="1588"/>
      <c r="Z225" s="1588"/>
      <c r="AA225" s="1588"/>
      <c r="AB225" s="1588"/>
      <c r="AC225" s="1588"/>
      <c r="AD225" s="1588"/>
      <c r="AE225" s="1588"/>
      <c r="AF225" s="1588"/>
      <c r="AG225" s="1588"/>
      <c r="AH225" s="1588"/>
      <c r="AI225" s="1588"/>
      <c r="AJ225" s="1588"/>
      <c r="AK225" s="1588"/>
      <c r="AL225" s="1588"/>
      <c r="AM225" s="1588"/>
      <c r="AN225" s="1588"/>
      <c r="AO225" s="1588"/>
      <c r="AP225" s="1588"/>
      <c r="AQ225" s="1588"/>
      <c r="AR225" s="1588"/>
      <c r="AS225" s="1588"/>
      <c r="AT225" s="1588"/>
      <c r="AU225" s="1588"/>
      <c r="AV225" s="1588"/>
      <c r="AW225" s="1588"/>
      <c r="AX225" s="1588"/>
      <c r="AY225" s="1588"/>
      <c r="AZ225" s="1588"/>
      <c r="BA225" s="1588"/>
      <c r="BB225" s="1588"/>
      <c r="BC225" s="1588"/>
      <c r="BD225" s="1588"/>
      <c r="BE225" s="1588"/>
      <c r="BF225" s="1588"/>
      <c r="BG225" s="1588"/>
      <c r="BH225" s="1588"/>
      <c r="BI225" s="1588"/>
      <c r="BJ225" s="1588"/>
      <c r="BK225" s="1588"/>
      <c r="BL225" s="1588"/>
      <c r="BM225" s="1588"/>
      <c r="BN225" s="1588"/>
      <c r="BO225" s="1588"/>
      <c r="BP225" s="1588"/>
      <c r="BQ225" s="1588"/>
    </row>
    <row r="226" ht="15.75" customHeight="1">
      <c r="A226" s="1588"/>
      <c r="B226" s="1588"/>
      <c r="C226" s="1588"/>
      <c r="D226" s="1588"/>
      <c r="E226" s="1588"/>
      <c r="F226" s="1588"/>
      <c r="G226" s="348"/>
      <c r="H226" s="348"/>
      <c r="I226" s="1588"/>
      <c r="J226" s="1588"/>
      <c r="K226" s="1588"/>
      <c r="L226" s="1588"/>
      <c r="M226" s="1588"/>
      <c r="N226" s="1588"/>
      <c r="O226" s="1588"/>
      <c r="P226" s="1588"/>
      <c r="Q226" s="2014"/>
      <c r="R226" s="1588"/>
      <c r="S226" s="1588"/>
      <c r="T226" s="1588"/>
      <c r="U226" s="1588"/>
      <c r="V226" s="1588"/>
      <c r="W226" s="348"/>
      <c r="X226" s="1588"/>
      <c r="Y226" s="1588"/>
      <c r="Z226" s="1588"/>
      <c r="AA226" s="1588"/>
      <c r="AB226" s="1588"/>
      <c r="AC226" s="1588"/>
      <c r="AD226" s="1588"/>
      <c r="AE226" s="1588"/>
      <c r="AF226" s="1588"/>
      <c r="AG226" s="1588"/>
      <c r="AH226" s="1588"/>
      <c r="AI226" s="1588"/>
      <c r="AJ226" s="1588"/>
      <c r="AK226" s="1588"/>
      <c r="AL226" s="1588"/>
      <c r="AM226" s="1588"/>
      <c r="AN226" s="1588"/>
      <c r="AO226" s="1588"/>
      <c r="AP226" s="1588"/>
      <c r="AQ226" s="1588"/>
      <c r="AR226" s="1588"/>
      <c r="AS226" s="1588"/>
      <c r="AT226" s="1588"/>
      <c r="AU226" s="1588"/>
      <c r="AV226" s="1588"/>
      <c r="AW226" s="1588"/>
      <c r="AX226" s="1588"/>
      <c r="AY226" s="1588"/>
      <c r="AZ226" s="1588"/>
      <c r="BA226" s="1588"/>
      <c r="BB226" s="1588"/>
      <c r="BC226" s="1588"/>
      <c r="BD226" s="1588"/>
      <c r="BE226" s="1588"/>
      <c r="BF226" s="1588"/>
      <c r="BG226" s="1588"/>
      <c r="BH226" s="1588"/>
      <c r="BI226" s="1588"/>
      <c r="BJ226" s="1588"/>
      <c r="BK226" s="1588"/>
      <c r="BL226" s="1588"/>
      <c r="BM226" s="1588"/>
      <c r="BN226" s="1588"/>
      <c r="BO226" s="1588"/>
      <c r="BP226" s="1588"/>
      <c r="BQ226" s="1588"/>
    </row>
    <row r="227" ht="15.75" customHeight="1">
      <c r="A227" s="1588"/>
      <c r="B227" s="1588"/>
      <c r="C227" s="1588"/>
      <c r="D227" s="1588"/>
      <c r="E227" s="1588"/>
      <c r="F227" s="1588"/>
      <c r="G227" s="348"/>
      <c r="H227" s="348"/>
      <c r="I227" s="1588"/>
      <c r="J227" s="1588"/>
      <c r="K227" s="1588"/>
      <c r="L227" s="1588"/>
      <c r="M227" s="1588"/>
      <c r="N227" s="1588"/>
      <c r="O227" s="1588"/>
      <c r="P227" s="1588"/>
      <c r="Q227" s="2014"/>
      <c r="R227" s="1588"/>
      <c r="S227" s="1588"/>
      <c r="T227" s="1588"/>
      <c r="U227" s="1588"/>
      <c r="V227" s="1588"/>
      <c r="W227" s="348"/>
      <c r="X227" s="1588"/>
      <c r="Y227" s="1588"/>
      <c r="Z227" s="1588"/>
      <c r="AA227" s="1588"/>
      <c r="AB227" s="1588"/>
      <c r="AC227" s="1588"/>
      <c r="AD227" s="1588"/>
      <c r="AE227" s="1588"/>
      <c r="AF227" s="1588"/>
      <c r="AG227" s="1588"/>
      <c r="AH227" s="1588"/>
      <c r="AI227" s="1588"/>
      <c r="AJ227" s="1588"/>
      <c r="AK227" s="1588"/>
      <c r="AL227" s="1588"/>
      <c r="AM227" s="1588"/>
      <c r="AN227" s="1588"/>
      <c r="AO227" s="1588"/>
      <c r="AP227" s="1588"/>
      <c r="AQ227" s="1588"/>
      <c r="AR227" s="1588"/>
      <c r="AS227" s="1588"/>
      <c r="AT227" s="1588"/>
      <c r="AU227" s="1588"/>
      <c r="AV227" s="1588"/>
      <c r="AW227" s="1588"/>
      <c r="AX227" s="1588"/>
      <c r="AY227" s="1588"/>
      <c r="AZ227" s="1588"/>
      <c r="BA227" s="1588"/>
      <c r="BB227" s="1588"/>
      <c r="BC227" s="1588"/>
      <c r="BD227" s="1588"/>
      <c r="BE227" s="1588"/>
      <c r="BF227" s="1588"/>
      <c r="BG227" s="1588"/>
      <c r="BH227" s="1588"/>
      <c r="BI227" s="1588"/>
      <c r="BJ227" s="1588"/>
      <c r="BK227" s="1588"/>
      <c r="BL227" s="1588"/>
      <c r="BM227" s="1588"/>
      <c r="BN227" s="1588"/>
      <c r="BO227" s="1588"/>
      <c r="BP227" s="1588"/>
      <c r="BQ227" s="1588"/>
    </row>
    <row r="228" ht="15.75" customHeight="1">
      <c r="A228" s="1588"/>
      <c r="B228" s="1588"/>
      <c r="C228" s="1588"/>
      <c r="D228" s="1588"/>
      <c r="E228" s="1588"/>
      <c r="F228" s="1588"/>
      <c r="G228" s="348"/>
      <c r="H228" s="348"/>
      <c r="I228" s="1588"/>
      <c r="J228" s="1588"/>
      <c r="K228" s="1588"/>
      <c r="L228" s="1588"/>
      <c r="M228" s="1588"/>
      <c r="N228" s="1588"/>
      <c r="O228" s="1588"/>
      <c r="P228" s="1588"/>
      <c r="Q228" s="2014"/>
      <c r="R228" s="1588"/>
      <c r="S228" s="1588"/>
      <c r="T228" s="1588"/>
      <c r="U228" s="1588"/>
      <c r="V228" s="1588"/>
      <c r="W228" s="348"/>
      <c r="X228" s="1588"/>
      <c r="Y228" s="1588"/>
      <c r="Z228" s="1588"/>
      <c r="AA228" s="1588"/>
      <c r="AB228" s="1588"/>
      <c r="AC228" s="1588"/>
      <c r="AD228" s="1588"/>
      <c r="AE228" s="1588"/>
      <c r="AF228" s="1588"/>
      <c r="AG228" s="1588"/>
      <c r="AH228" s="1588"/>
      <c r="AI228" s="1588"/>
      <c r="AJ228" s="1588"/>
      <c r="AK228" s="1588"/>
      <c r="AL228" s="1588"/>
      <c r="AM228" s="1588"/>
      <c r="AN228" s="1588"/>
      <c r="AO228" s="1588"/>
      <c r="AP228" s="1588"/>
      <c r="AQ228" s="1588"/>
      <c r="AR228" s="1588"/>
      <c r="AS228" s="1588"/>
      <c r="AT228" s="1588"/>
      <c r="AU228" s="1588"/>
      <c r="AV228" s="1588"/>
      <c r="AW228" s="1588"/>
      <c r="AX228" s="1588"/>
      <c r="AY228" s="1588"/>
      <c r="AZ228" s="1588"/>
      <c r="BA228" s="1588"/>
      <c r="BB228" s="1588"/>
      <c r="BC228" s="1588"/>
      <c r="BD228" s="1588"/>
      <c r="BE228" s="1588"/>
      <c r="BF228" s="1588"/>
      <c r="BG228" s="1588"/>
      <c r="BH228" s="1588"/>
      <c r="BI228" s="1588"/>
      <c r="BJ228" s="1588"/>
      <c r="BK228" s="1588"/>
      <c r="BL228" s="1588"/>
      <c r="BM228" s="1588"/>
      <c r="BN228" s="1588"/>
      <c r="BO228" s="1588"/>
      <c r="BP228" s="1588"/>
      <c r="BQ228" s="1588"/>
    </row>
    <row r="229" ht="15.75" customHeight="1">
      <c r="A229" s="1588"/>
      <c r="B229" s="1588"/>
      <c r="C229" s="1588"/>
      <c r="D229" s="1588"/>
      <c r="E229" s="1588"/>
      <c r="F229" s="1588"/>
      <c r="G229" s="348"/>
      <c r="H229" s="348"/>
      <c r="I229" s="1588"/>
      <c r="J229" s="1588"/>
      <c r="K229" s="1588"/>
      <c r="L229" s="1588"/>
      <c r="M229" s="1588"/>
      <c r="N229" s="1588"/>
      <c r="O229" s="1588"/>
      <c r="P229" s="1588"/>
      <c r="Q229" s="2014"/>
      <c r="R229" s="1588"/>
      <c r="S229" s="1588"/>
      <c r="T229" s="1588"/>
      <c r="U229" s="1588"/>
      <c r="V229" s="1588"/>
      <c r="W229" s="348"/>
      <c r="X229" s="1588"/>
      <c r="Y229" s="1588"/>
      <c r="Z229" s="1588"/>
      <c r="AA229" s="1588"/>
      <c r="AB229" s="1588"/>
      <c r="AC229" s="1588"/>
      <c r="AD229" s="1588"/>
      <c r="AE229" s="1588"/>
      <c r="AF229" s="1588"/>
      <c r="AG229" s="1588"/>
      <c r="AH229" s="1588"/>
      <c r="AI229" s="1588"/>
      <c r="AJ229" s="1588"/>
      <c r="AK229" s="1588"/>
      <c r="AL229" s="1588"/>
      <c r="AM229" s="1588"/>
      <c r="AN229" s="1588"/>
      <c r="AO229" s="1588"/>
      <c r="AP229" s="1588"/>
      <c r="AQ229" s="1588"/>
      <c r="AR229" s="1588"/>
      <c r="AS229" s="1588"/>
      <c r="AT229" s="1588"/>
      <c r="AU229" s="1588"/>
      <c r="AV229" s="1588"/>
      <c r="AW229" s="1588"/>
      <c r="AX229" s="1588"/>
      <c r="AY229" s="1588"/>
      <c r="AZ229" s="1588"/>
      <c r="BA229" s="1588"/>
      <c r="BB229" s="1588"/>
      <c r="BC229" s="1588"/>
      <c r="BD229" s="1588"/>
      <c r="BE229" s="1588"/>
      <c r="BF229" s="1588"/>
      <c r="BG229" s="1588"/>
      <c r="BH229" s="1588"/>
      <c r="BI229" s="1588"/>
      <c r="BJ229" s="1588"/>
      <c r="BK229" s="1588"/>
      <c r="BL229" s="1588"/>
      <c r="BM229" s="1588"/>
      <c r="BN229" s="1588"/>
      <c r="BO229" s="1588"/>
      <c r="BP229" s="1588"/>
      <c r="BQ229" s="1588"/>
    </row>
    <row r="230" ht="15.75" customHeight="1">
      <c r="A230" s="1588"/>
      <c r="B230" s="1588"/>
      <c r="C230" s="1588"/>
      <c r="D230" s="1588"/>
      <c r="E230" s="1588"/>
      <c r="F230" s="1588"/>
      <c r="G230" s="348"/>
      <c r="H230" s="348"/>
      <c r="I230" s="1588"/>
      <c r="J230" s="1588"/>
      <c r="K230" s="1588"/>
      <c r="L230" s="1588"/>
      <c r="M230" s="1588"/>
      <c r="N230" s="1588"/>
      <c r="O230" s="1588"/>
      <c r="P230" s="1588"/>
      <c r="Q230" s="2014"/>
      <c r="R230" s="1588"/>
      <c r="S230" s="1588"/>
      <c r="T230" s="1588"/>
      <c r="U230" s="1588"/>
      <c r="V230" s="1588"/>
      <c r="W230" s="348"/>
      <c r="X230" s="1588"/>
      <c r="Y230" s="1588"/>
      <c r="Z230" s="1588"/>
      <c r="AA230" s="1588"/>
      <c r="AB230" s="1588"/>
      <c r="AC230" s="1588"/>
      <c r="AD230" s="1588"/>
      <c r="AE230" s="1588"/>
      <c r="AF230" s="1588"/>
      <c r="AG230" s="1588"/>
      <c r="AH230" s="1588"/>
      <c r="AI230" s="1588"/>
      <c r="AJ230" s="1588"/>
      <c r="AK230" s="1588"/>
      <c r="AL230" s="1588"/>
      <c r="AM230" s="1588"/>
      <c r="AN230" s="1588"/>
      <c r="AO230" s="1588"/>
      <c r="AP230" s="1588"/>
      <c r="AQ230" s="1588"/>
      <c r="AR230" s="1588"/>
      <c r="AS230" s="1588"/>
      <c r="AT230" s="1588"/>
      <c r="AU230" s="1588"/>
      <c r="AV230" s="1588"/>
      <c r="AW230" s="1588"/>
      <c r="AX230" s="1588"/>
      <c r="AY230" s="1588"/>
      <c r="AZ230" s="1588"/>
      <c r="BA230" s="1588"/>
      <c r="BB230" s="1588"/>
      <c r="BC230" s="1588"/>
      <c r="BD230" s="1588"/>
      <c r="BE230" s="1588"/>
      <c r="BF230" s="1588"/>
      <c r="BG230" s="1588"/>
      <c r="BH230" s="1588"/>
      <c r="BI230" s="1588"/>
      <c r="BJ230" s="1588"/>
      <c r="BK230" s="1588"/>
      <c r="BL230" s="1588"/>
      <c r="BM230" s="1588"/>
      <c r="BN230" s="1588"/>
      <c r="BO230" s="1588"/>
      <c r="BP230" s="1588"/>
      <c r="BQ230" s="1588"/>
    </row>
    <row r="231" ht="15.75" customHeight="1">
      <c r="A231" s="1588"/>
      <c r="B231" s="1588"/>
      <c r="C231" s="1588"/>
      <c r="D231" s="1588"/>
      <c r="E231" s="1588"/>
      <c r="F231" s="1588"/>
      <c r="G231" s="348"/>
      <c r="H231" s="348"/>
      <c r="I231" s="1588"/>
      <c r="J231" s="1588"/>
      <c r="K231" s="1588"/>
      <c r="L231" s="1588"/>
      <c r="M231" s="1588"/>
      <c r="N231" s="1588"/>
      <c r="O231" s="1588"/>
      <c r="P231" s="1588"/>
      <c r="Q231" s="2014"/>
      <c r="R231" s="1588"/>
      <c r="S231" s="1588"/>
      <c r="T231" s="1588"/>
      <c r="U231" s="1588"/>
      <c r="V231" s="1588"/>
      <c r="W231" s="348"/>
      <c r="X231" s="1588"/>
      <c r="Y231" s="1588"/>
      <c r="Z231" s="1588"/>
      <c r="AA231" s="1588"/>
      <c r="AB231" s="1588"/>
      <c r="AC231" s="1588"/>
      <c r="AD231" s="1588"/>
      <c r="AE231" s="1588"/>
      <c r="AF231" s="1588"/>
      <c r="AG231" s="1588"/>
      <c r="AH231" s="1588"/>
      <c r="AI231" s="1588"/>
      <c r="AJ231" s="1588"/>
      <c r="AK231" s="1588"/>
      <c r="AL231" s="1588"/>
      <c r="AM231" s="1588"/>
      <c r="AN231" s="1588"/>
      <c r="AO231" s="1588"/>
      <c r="AP231" s="1588"/>
      <c r="AQ231" s="1588"/>
      <c r="AR231" s="1588"/>
      <c r="AS231" s="1588"/>
      <c r="AT231" s="1588"/>
      <c r="AU231" s="1588"/>
      <c r="AV231" s="1588"/>
      <c r="AW231" s="1588"/>
      <c r="AX231" s="1588"/>
      <c r="AY231" s="1588"/>
      <c r="AZ231" s="1588"/>
      <c r="BA231" s="1588"/>
      <c r="BB231" s="1588"/>
      <c r="BC231" s="1588"/>
      <c r="BD231" s="1588"/>
      <c r="BE231" s="1588"/>
      <c r="BF231" s="1588"/>
      <c r="BG231" s="1588"/>
      <c r="BH231" s="1588"/>
      <c r="BI231" s="1588"/>
      <c r="BJ231" s="1588"/>
      <c r="BK231" s="1588"/>
      <c r="BL231" s="1588"/>
      <c r="BM231" s="1588"/>
      <c r="BN231" s="1588"/>
      <c r="BO231" s="1588"/>
      <c r="BP231" s="1588"/>
      <c r="BQ231" s="1588"/>
    </row>
    <row r="232" ht="15.75" customHeight="1">
      <c r="A232" s="1588"/>
      <c r="B232" s="1588"/>
      <c r="C232" s="1588"/>
      <c r="D232" s="1588"/>
      <c r="E232" s="1588"/>
      <c r="F232" s="1588"/>
      <c r="G232" s="348"/>
      <c r="H232" s="348"/>
      <c r="I232" s="1588"/>
      <c r="J232" s="1588"/>
      <c r="K232" s="1588"/>
      <c r="L232" s="1588"/>
      <c r="M232" s="1588"/>
      <c r="N232" s="1588"/>
      <c r="O232" s="1588"/>
      <c r="P232" s="1588"/>
      <c r="Q232" s="2014"/>
      <c r="R232" s="1588"/>
      <c r="S232" s="1588"/>
      <c r="T232" s="1588"/>
      <c r="U232" s="1588"/>
      <c r="V232" s="1588"/>
      <c r="W232" s="348"/>
      <c r="X232" s="1588"/>
      <c r="Y232" s="1588"/>
      <c r="Z232" s="1588"/>
      <c r="AA232" s="1588"/>
      <c r="AB232" s="1588"/>
      <c r="AC232" s="1588"/>
      <c r="AD232" s="1588"/>
      <c r="AE232" s="1588"/>
      <c r="AF232" s="1588"/>
      <c r="AG232" s="1588"/>
      <c r="AH232" s="1588"/>
      <c r="AI232" s="1588"/>
      <c r="AJ232" s="1588"/>
      <c r="AK232" s="1588"/>
      <c r="AL232" s="1588"/>
      <c r="AM232" s="1588"/>
      <c r="AN232" s="1588"/>
      <c r="AO232" s="1588"/>
      <c r="AP232" s="1588"/>
      <c r="AQ232" s="1588"/>
      <c r="AR232" s="1588"/>
      <c r="AS232" s="1588"/>
      <c r="AT232" s="1588"/>
      <c r="AU232" s="1588"/>
      <c r="AV232" s="1588"/>
      <c r="AW232" s="1588"/>
      <c r="AX232" s="1588"/>
      <c r="AY232" s="1588"/>
      <c r="AZ232" s="1588"/>
      <c r="BA232" s="1588"/>
      <c r="BB232" s="1588"/>
      <c r="BC232" s="1588"/>
      <c r="BD232" s="1588"/>
      <c r="BE232" s="1588"/>
      <c r="BF232" s="1588"/>
      <c r="BG232" s="1588"/>
      <c r="BH232" s="1588"/>
      <c r="BI232" s="1588"/>
      <c r="BJ232" s="1588"/>
      <c r="BK232" s="1588"/>
      <c r="BL232" s="1588"/>
      <c r="BM232" s="1588"/>
      <c r="BN232" s="1588"/>
      <c r="BO232" s="1588"/>
      <c r="BP232" s="1588"/>
      <c r="BQ232" s="1588"/>
    </row>
    <row r="233" ht="15.75" customHeight="1">
      <c r="A233" s="1588"/>
      <c r="B233" s="1588"/>
      <c r="C233" s="1588"/>
      <c r="D233" s="1588"/>
      <c r="E233" s="1588"/>
      <c r="F233" s="1588"/>
      <c r="G233" s="348"/>
      <c r="H233" s="348"/>
      <c r="I233" s="1588"/>
      <c r="J233" s="1588"/>
      <c r="K233" s="1588"/>
      <c r="L233" s="1588"/>
      <c r="M233" s="1588"/>
      <c r="N233" s="1588"/>
      <c r="O233" s="1588"/>
      <c r="P233" s="1588"/>
      <c r="Q233" s="2014"/>
      <c r="R233" s="1588"/>
      <c r="S233" s="1588"/>
      <c r="T233" s="1588"/>
      <c r="U233" s="1588"/>
      <c r="V233" s="1588"/>
      <c r="W233" s="348"/>
      <c r="X233" s="1588"/>
      <c r="Y233" s="1588"/>
      <c r="Z233" s="1588"/>
      <c r="AA233" s="1588"/>
      <c r="AB233" s="1588"/>
      <c r="AC233" s="1588"/>
      <c r="AD233" s="1588"/>
      <c r="AE233" s="1588"/>
      <c r="AF233" s="1588"/>
      <c r="AG233" s="1588"/>
      <c r="AH233" s="1588"/>
      <c r="AI233" s="1588"/>
      <c r="AJ233" s="1588"/>
      <c r="AK233" s="1588"/>
      <c r="AL233" s="1588"/>
      <c r="AM233" s="1588"/>
      <c r="AN233" s="1588"/>
      <c r="AO233" s="1588"/>
      <c r="AP233" s="1588"/>
      <c r="AQ233" s="1588"/>
      <c r="AR233" s="1588"/>
      <c r="AS233" s="1588"/>
      <c r="AT233" s="1588"/>
      <c r="AU233" s="1588"/>
      <c r="AV233" s="1588"/>
      <c r="AW233" s="1588"/>
      <c r="AX233" s="1588"/>
      <c r="AY233" s="1588"/>
      <c r="AZ233" s="1588"/>
      <c r="BA233" s="1588"/>
      <c r="BB233" s="1588"/>
      <c r="BC233" s="1588"/>
      <c r="BD233" s="1588"/>
      <c r="BE233" s="1588"/>
      <c r="BF233" s="1588"/>
      <c r="BG233" s="1588"/>
      <c r="BH233" s="1588"/>
      <c r="BI233" s="1588"/>
      <c r="BJ233" s="1588"/>
      <c r="BK233" s="1588"/>
      <c r="BL233" s="1588"/>
      <c r="BM233" s="1588"/>
      <c r="BN233" s="1588"/>
      <c r="BO233" s="1588"/>
      <c r="BP233" s="1588"/>
      <c r="BQ233" s="1588"/>
    </row>
    <row r="234" ht="15.75" customHeight="1">
      <c r="A234" s="1588"/>
      <c r="B234" s="1588"/>
      <c r="C234" s="1588"/>
      <c r="D234" s="1588"/>
      <c r="E234" s="1588"/>
      <c r="F234" s="1588"/>
      <c r="G234" s="348"/>
      <c r="H234" s="348"/>
      <c r="I234" s="1588"/>
      <c r="J234" s="1588"/>
      <c r="K234" s="1588"/>
      <c r="L234" s="1588"/>
      <c r="M234" s="1588"/>
      <c r="N234" s="1588"/>
      <c r="O234" s="1588"/>
      <c r="P234" s="1588"/>
      <c r="Q234" s="2014"/>
      <c r="R234" s="1588"/>
      <c r="S234" s="1588"/>
      <c r="T234" s="1588"/>
      <c r="U234" s="1588"/>
      <c r="V234" s="1588"/>
      <c r="W234" s="348"/>
      <c r="X234" s="1588"/>
      <c r="Y234" s="1588"/>
      <c r="Z234" s="1588"/>
      <c r="AA234" s="1588"/>
      <c r="AB234" s="1588"/>
      <c r="AC234" s="1588"/>
      <c r="AD234" s="1588"/>
      <c r="AE234" s="1588"/>
      <c r="AF234" s="1588"/>
      <c r="AG234" s="1588"/>
      <c r="AH234" s="1588"/>
      <c r="AI234" s="1588"/>
      <c r="AJ234" s="1588"/>
      <c r="AK234" s="1588"/>
      <c r="AL234" s="1588"/>
      <c r="AM234" s="1588"/>
      <c r="AN234" s="1588"/>
      <c r="AO234" s="1588"/>
      <c r="AP234" s="1588"/>
      <c r="AQ234" s="1588"/>
      <c r="AR234" s="1588"/>
      <c r="AS234" s="1588"/>
      <c r="AT234" s="1588"/>
      <c r="AU234" s="1588"/>
      <c r="AV234" s="1588"/>
      <c r="AW234" s="1588"/>
      <c r="AX234" s="1588"/>
      <c r="AY234" s="1588"/>
      <c r="AZ234" s="1588"/>
      <c r="BA234" s="1588"/>
      <c r="BB234" s="1588"/>
      <c r="BC234" s="1588"/>
      <c r="BD234" s="1588"/>
      <c r="BE234" s="1588"/>
      <c r="BF234" s="1588"/>
      <c r="BG234" s="1588"/>
      <c r="BH234" s="1588"/>
      <c r="BI234" s="1588"/>
      <c r="BJ234" s="1588"/>
      <c r="BK234" s="1588"/>
      <c r="BL234" s="1588"/>
      <c r="BM234" s="1588"/>
      <c r="BN234" s="1588"/>
      <c r="BO234" s="1588"/>
      <c r="BP234" s="1588"/>
      <c r="BQ234" s="1588"/>
    </row>
    <row r="235" ht="15.75" customHeight="1">
      <c r="A235" s="1588"/>
      <c r="B235" s="1588"/>
      <c r="C235" s="1588"/>
      <c r="D235" s="1588"/>
      <c r="E235" s="1588"/>
      <c r="F235" s="1588"/>
      <c r="G235" s="348"/>
      <c r="H235" s="348"/>
      <c r="I235" s="1588"/>
      <c r="J235" s="1588"/>
      <c r="K235" s="1588"/>
      <c r="L235" s="1588"/>
      <c r="M235" s="1588"/>
      <c r="N235" s="1588"/>
      <c r="O235" s="1588"/>
      <c r="P235" s="1588"/>
      <c r="Q235" s="2014"/>
      <c r="R235" s="1588"/>
      <c r="S235" s="1588"/>
      <c r="T235" s="1588"/>
      <c r="U235" s="1588"/>
      <c r="V235" s="1588"/>
      <c r="W235" s="348"/>
      <c r="X235" s="1588"/>
      <c r="Y235" s="1588"/>
      <c r="Z235" s="1588"/>
      <c r="AA235" s="1588"/>
      <c r="AB235" s="1588"/>
      <c r="AC235" s="1588"/>
      <c r="AD235" s="1588"/>
      <c r="AE235" s="1588"/>
      <c r="AF235" s="1588"/>
      <c r="AG235" s="1588"/>
      <c r="AH235" s="1588"/>
      <c r="AI235" s="1588"/>
      <c r="AJ235" s="1588"/>
      <c r="AK235" s="1588"/>
      <c r="AL235" s="1588"/>
      <c r="AM235" s="1588"/>
      <c r="AN235" s="1588"/>
      <c r="AO235" s="1588"/>
      <c r="AP235" s="1588"/>
      <c r="AQ235" s="1588"/>
      <c r="AR235" s="1588"/>
      <c r="AS235" s="1588"/>
      <c r="AT235" s="1588"/>
      <c r="AU235" s="1588"/>
      <c r="AV235" s="1588"/>
      <c r="AW235" s="1588"/>
      <c r="AX235" s="1588"/>
      <c r="AY235" s="1588"/>
      <c r="AZ235" s="1588"/>
      <c r="BA235" s="1588"/>
      <c r="BB235" s="1588"/>
      <c r="BC235" s="1588"/>
      <c r="BD235" s="1588"/>
      <c r="BE235" s="1588"/>
      <c r="BF235" s="1588"/>
      <c r="BG235" s="1588"/>
      <c r="BH235" s="1588"/>
      <c r="BI235" s="1588"/>
      <c r="BJ235" s="1588"/>
      <c r="BK235" s="1588"/>
      <c r="BL235" s="1588"/>
      <c r="BM235" s="1588"/>
      <c r="BN235" s="1588"/>
      <c r="BO235" s="1588"/>
      <c r="BP235" s="1588"/>
      <c r="BQ235" s="1588"/>
    </row>
    <row r="236" ht="15.75" customHeight="1">
      <c r="A236" s="1588"/>
      <c r="B236" s="1588"/>
      <c r="C236" s="1588"/>
      <c r="D236" s="1588"/>
      <c r="E236" s="1588"/>
      <c r="F236" s="1588"/>
      <c r="G236" s="348"/>
      <c r="H236" s="348"/>
      <c r="I236" s="1588"/>
      <c r="J236" s="1588"/>
      <c r="K236" s="1588"/>
      <c r="L236" s="1588"/>
      <c r="M236" s="1588"/>
      <c r="N236" s="1588"/>
      <c r="O236" s="1588"/>
      <c r="P236" s="1588"/>
      <c r="Q236" s="2014"/>
      <c r="R236" s="1588"/>
      <c r="S236" s="1588"/>
      <c r="T236" s="1588"/>
      <c r="U236" s="1588"/>
      <c r="V236" s="1588"/>
      <c r="W236" s="348"/>
      <c r="X236" s="1588"/>
      <c r="Y236" s="1588"/>
      <c r="Z236" s="1588"/>
      <c r="AA236" s="1588"/>
      <c r="AB236" s="1588"/>
      <c r="AC236" s="1588"/>
      <c r="AD236" s="1588"/>
      <c r="AE236" s="1588"/>
      <c r="AF236" s="1588"/>
      <c r="AG236" s="1588"/>
      <c r="AH236" s="1588"/>
      <c r="AI236" s="1588"/>
      <c r="AJ236" s="1588"/>
      <c r="AK236" s="1588"/>
      <c r="AL236" s="1588"/>
      <c r="AM236" s="1588"/>
      <c r="AN236" s="1588"/>
      <c r="AO236" s="1588"/>
      <c r="AP236" s="1588"/>
      <c r="AQ236" s="1588"/>
      <c r="AR236" s="1588"/>
      <c r="AS236" s="1588"/>
      <c r="AT236" s="1588"/>
      <c r="AU236" s="1588"/>
      <c r="AV236" s="1588"/>
      <c r="AW236" s="1588"/>
      <c r="AX236" s="1588"/>
      <c r="AY236" s="1588"/>
      <c r="AZ236" s="1588"/>
      <c r="BA236" s="1588"/>
      <c r="BB236" s="1588"/>
      <c r="BC236" s="1588"/>
      <c r="BD236" s="1588"/>
      <c r="BE236" s="1588"/>
      <c r="BF236" s="1588"/>
      <c r="BG236" s="1588"/>
      <c r="BH236" s="1588"/>
      <c r="BI236" s="1588"/>
      <c r="BJ236" s="1588"/>
      <c r="BK236" s="1588"/>
      <c r="BL236" s="1588"/>
      <c r="BM236" s="1588"/>
      <c r="BN236" s="1588"/>
      <c r="BO236" s="1588"/>
      <c r="BP236" s="1588"/>
      <c r="BQ236" s="1588"/>
    </row>
    <row r="237" ht="15.75" customHeight="1">
      <c r="A237" s="1588"/>
      <c r="B237" s="1588"/>
      <c r="C237" s="1588"/>
      <c r="D237" s="1588"/>
      <c r="E237" s="1588"/>
      <c r="F237" s="1588"/>
      <c r="G237" s="348"/>
      <c r="H237" s="348"/>
      <c r="I237" s="1588"/>
      <c r="J237" s="1588"/>
      <c r="K237" s="1588"/>
      <c r="L237" s="1588"/>
      <c r="M237" s="1588"/>
      <c r="N237" s="1588"/>
      <c r="O237" s="1588"/>
      <c r="P237" s="1588"/>
      <c r="Q237" s="2014"/>
      <c r="R237" s="1588"/>
      <c r="S237" s="1588"/>
      <c r="T237" s="1588"/>
      <c r="U237" s="1588"/>
      <c r="V237" s="1588"/>
      <c r="W237" s="348"/>
      <c r="X237" s="1588"/>
      <c r="Y237" s="1588"/>
      <c r="Z237" s="1588"/>
      <c r="AA237" s="1588"/>
      <c r="AB237" s="1588"/>
      <c r="AC237" s="1588"/>
      <c r="AD237" s="1588"/>
      <c r="AE237" s="1588"/>
      <c r="AF237" s="1588"/>
      <c r="AG237" s="1588"/>
      <c r="AH237" s="1588"/>
      <c r="AI237" s="1588"/>
      <c r="AJ237" s="1588"/>
      <c r="AK237" s="1588"/>
      <c r="AL237" s="1588"/>
      <c r="AM237" s="1588"/>
      <c r="AN237" s="1588"/>
      <c r="AO237" s="1588"/>
      <c r="AP237" s="1588"/>
      <c r="AQ237" s="1588"/>
      <c r="AR237" s="1588"/>
      <c r="AS237" s="1588"/>
      <c r="AT237" s="1588"/>
      <c r="AU237" s="1588"/>
      <c r="AV237" s="1588"/>
      <c r="AW237" s="1588"/>
      <c r="AX237" s="1588"/>
      <c r="AY237" s="1588"/>
      <c r="AZ237" s="1588"/>
      <c r="BA237" s="1588"/>
      <c r="BB237" s="1588"/>
      <c r="BC237" s="1588"/>
      <c r="BD237" s="1588"/>
      <c r="BE237" s="1588"/>
      <c r="BF237" s="1588"/>
      <c r="BG237" s="1588"/>
      <c r="BH237" s="1588"/>
      <c r="BI237" s="1588"/>
      <c r="BJ237" s="1588"/>
      <c r="BK237" s="1588"/>
      <c r="BL237" s="1588"/>
      <c r="BM237" s="1588"/>
      <c r="BN237" s="1588"/>
      <c r="BO237" s="1588"/>
      <c r="BP237" s="1588"/>
      <c r="BQ237" s="1588"/>
    </row>
    <row r="238" ht="15.75" customHeight="1">
      <c r="A238" s="1588"/>
      <c r="B238" s="1588"/>
      <c r="C238" s="1588"/>
      <c r="D238" s="1588"/>
      <c r="E238" s="1588"/>
      <c r="F238" s="1588"/>
      <c r="G238" s="348"/>
      <c r="H238" s="348"/>
      <c r="I238" s="1588"/>
      <c r="J238" s="1588"/>
      <c r="K238" s="1588"/>
      <c r="L238" s="1588"/>
      <c r="M238" s="1588"/>
      <c r="N238" s="1588"/>
      <c r="O238" s="1588"/>
      <c r="P238" s="1588"/>
      <c r="Q238" s="2014"/>
      <c r="R238" s="1588"/>
      <c r="S238" s="1588"/>
      <c r="T238" s="1588"/>
      <c r="U238" s="1588"/>
      <c r="V238" s="1588"/>
      <c r="W238" s="348"/>
      <c r="X238" s="1588"/>
      <c r="Y238" s="1588"/>
      <c r="Z238" s="1588"/>
      <c r="AA238" s="1588"/>
      <c r="AB238" s="1588"/>
      <c r="AC238" s="1588"/>
      <c r="AD238" s="1588"/>
      <c r="AE238" s="1588"/>
      <c r="AF238" s="1588"/>
      <c r="AG238" s="1588"/>
      <c r="AH238" s="1588"/>
      <c r="AI238" s="1588"/>
      <c r="AJ238" s="1588"/>
      <c r="AK238" s="1588"/>
      <c r="AL238" s="1588"/>
      <c r="AM238" s="1588"/>
      <c r="AN238" s="1588"/>
      <c r="AO238" s="1588"/>
      <c r="AP238" s="1588"/>
      <c r="AQ238" s="1588"/>
      <c r="AR238" s="1588"/>
      <c r="AS238" s="1588"/>
      <c r="AT238" s="1588"/>
      <c r="AU238" s="1588"/>
      <c r="AV238" s="1588"/>
      <c r="AW238" s="1588"/>
      <c r="AX238" s="1588"/>
      <c r="AY238" s="1588"/>
      <c r="AZ238" s="1588"/>
      <c r="BA238" s="1588"/>
      <c r="BB238" s="1588"/>
      <c r="BC238" s="1588"/>
      <c r="BD238" s="1588"/>
      <c r="BE238" s="1588"/>
      <c r="BF238" s="1588"/>
      <c r="BG238" s="1588"/>
      <c r="BH238" s="1588"/>
      <c r="BI238" s="1588"/>
      <c r="BJ238" s="1588"/>
      <c r="BK238" s="1588"/>
      <c r="BL238" s="1588"/>
      <c r="BM238" s="1588"/>
      <c r="BN238" s="1588"/>
      <c r="BO238" s="1588"/>
      <c r="BP238" s="1588"/>
      <c r="BQ238" s="1588"/>
    </row>
    <row r="239" ht="15.75" customHeight="1">
      <c r="A239" s="1588"/>
      <c r="B239" s="1588"/>
      <c r="C239" s="1588"/>
      <c r="D239" s="1588"/>
      <c r="E239" s="1588"/>
      <c r="F239" s="1588"/>
      <c r="G239" s="348"/>
      <c r="H239" s="348"/>
      <c r="I239" s="1588"/>
      <c r="J239" s="1588"/>
      <c r="K239" s="1588"/>
      <c r="L239" s="1588"/>
      <c r="M239" s="1588"/>
      <c r="N239" s="1588"/>
      <c r="O239" s="1588"/>
      <c r="P239" s="1588"/>
      <c r="Q239" s="2014"/>
      <c r="R239" s="1588"/>
      <c r="S239" s="1588"/>
      <c r="T239" s="1588"/>
      <c r="U239" s="1588"/>
      <c r="V239" s="1588"/>
      <c r="W239" s="348"/>
      <c r="X239" s="1588"/>
      <c r="Y239" s="1588"/>
      <c r="Z239" s="1588"/>
      <c r="AA239" s="1588"/>
      <c r="AB239" s="1588"/>
      <c r="AC239" s="1588"/>
      <c r="AD239" s="1588"/>
      <c r="AE239" s="1588"/>
      <c r="AF239" s="1588"/>
      <c r="AG239" s="1588"/>
      <c r="AH239" s="1588"/>
      <c r="AI239" s="1588"/>
      <c r="AJ239" s="1588"/>
      <c r="AK239" s="1588"/>
      <c r="AL239" s="1588"/>
      <c r="AM239" s="1588"/>
      <c r="AN239" s="1588"/>
      <c r="AO239" s="1588"/>
      <c r="AP239" s="1588"/>
      <c r="AQ239" s="1588"/>
      <c r="AR239" s="1588"/>
      <c r="AS239" s="1588"/>
      <c r="AT239" s="1588"/>
      <c r="AU239" s="1588"/>
      <c r="AV239" s="1588"/>
      <c r="AW239" s="1588"/>
      <c r="AX239" s="1588"/>
      <c r="AY239" s="1588"/>
      <c r="AZ239" s="1588"/>
      <c r="BA239" s="1588"/>
      <c r="BB239" s="1588"/>
      <c r="BC239" s="1588"/>
      <c r="BD239" s="1588"/>
      <c r="BE239" s="1588"/>
      <c r="BF239" s="1588"/>
      <c r="BG239" s="1588"/>
      <c r="BH239" s="1588"/>
      <c r="BI239" s="1588"/>
      <c r="BJ239" s="1588"/>
      <c r="BK239" s="1588"/>
      <c r="BL239" s="1588"/>
      <c r="BM239" s="1588"/>
      <c r="BN239" s="1588"/>
      <c r="BO239" s="1588"/>
      <c r="BP239" s="1588"/>
      <c r="BQ239" s="1588"/>
    </row>
    <row r="240" ht="15.75" customHeight="1">
      <c r="A240" s="1588"/>
      <c r="B240" s="1588"/>
      <c r="C240" s="1588"/>
      <c r="D240" s="1588"/>
      <c r="E240" s="1588"/>
      <c r="F240" s="1588"/>
      <c r="G240" s="348"/>
      <c r="H240" s="348"/>
      <c r="I240" s="1588"/>
      <c r="J240" s="1588"/>
      <c r="K240" s="1588"/>
      <c r="L240" s="1588"/>
      <c r="M240" s="1588"/>
      <c r="N240" s="1588"/>
      <c r="O240" s="1588"/>
      <c r="P240" s="1588"/>
      <c r="Q240" s="2014"/>
      <c r="R240" s="1588"/>
      <c r="S240" s="1588"/>
      <c r="T240" s="1588"/>
      <c r="U240" s="1588"/>
      <c r="V240" s="1588"/>
      <c r="W240" s="348"/>
      <c r="X240" s="1588"/>
      <c r="Y240" s="1588"/>
      <c r="Z240" s="1588"/>
      <c r="AA240" s="1588"/>
      <c r="AB240" s="1588"/>
      <c r="AC240" s="1588"/>
      <c r="AD240" s="1588"/>
      <c r="AE240" s="1588"/>
      <c r="AF240" s="1588"/>
      <c r="AG240" s="1588"/>
      <c r="AH240" s="1588"/>
      <c r="AI240" s="1588"/>
      <c r="AJ240" s="1588"/>
      <c r="AK240" s="1588"/>
      <c r="AL240" s="1588"/>
      <c r="AM240" s="1588"/>
      <c r="AN240" s="1588"/>
      <c r="AO240" s="1588"/>
      <c r="AP240" s="1588"/>
      <c r="AQ240" s="1588"/>
      <c r="AR240" s="1588"/>
      <c r="AS240" s="1588"/>
      <c r="AT240" s="1588"/>
      <c r="AU240" s="1588"/>
      <c r="AV240" s="1588"/>
      <c r="AW240" s="1588"/>
      <c r="AX240" s="1588"/>
      <c r="AY240" s="1588"/>
      <c r="AZ240" s="1588"/>
      <c r="BA240" s="1588"/>
      <c r="BB240" s="1588"/>
      <c r="BC240" s="1588"/>
      <c r="BD240" s="1588"/>
      <c r="BE240" s="1588"/>
      <c r="BF240" s="1588"/>
      <c r="BG240" s="1588"/>
      <c r="BH240" s="1588"/>
      <c r="BI240" s="1588"/>
      <c r="BJ240" s="1588"/>
      <c r="BK240" s="1588"/>
      <c r="BL240" s="1588"/>
      <c r="BM240" s="1588"/>
      <c r="BN240" s="1588"/>
      <c r="BO240" s="1588"/>
      <c r="BP240" s="1588"/>
      <c r="BQ240" s="1588"/>
    </row>
    <row r="241" ht="15.75" customHeight="1">
      <c r="A241" s="1588"/>
      <c r="B241" s="1588"/>
      <c r="C241" s="1588"/>
      <c r="D241" s="1588"/>
      <c r="E241" s="1588"/>
      <c r="F241" s="1588"/>
      <c r="G241" s="348"/>
      <c r="H241" s="348"/>
      <c r="I241" s="1588"/>
      <c r="J241" s="1588"/>
      <c r="K241" s="1588"/>
      <c r="L241" s="1588"/>
      <c r="M241" s="1588"/>
      <c r="N241" s="1588"/>
      <c r="O241" s="1588"/>
      <c r="P241" s="1588"/>
      <c r="Q241" s="2014"/>
      <c r="R241" s="1588"/>
      <c r="S241" s="1588"/>
      <c r="T241" s="1588"/>
      <c r="U241" s="1588"/>
      <c r="V241" s="1588"/>
      <c r="W241" s="348"/>
      <c r="X241" s="1588"/>
      <c r="Y241" s="1588"/>
      <c r="Z241" s="1588"/>
      <c r="AA241" s="1588"/>
      <c r="AB241" s="1588"/>
      <c r="AC241" s="1588"/>
      <c r="AD241" s="1588"/>
      <c r="AE241" s="1588"/>
      <c r="AF241" s="1588"/>
      <c r="AG241" s="1588"/>
      <c r="AH241" s="1588"/>
      <c r="AI241" s="1588"/>
      <c r="AJ241" s="1588"/>
      <c r="AK241" s="1588"/>
      <c r="AL241" s="1588"/>
      <c r="AM241" s="1588"/>
      <c r="AN241" s="1588"/>
      <c r="AO241" s="1588"/>
      <c r="AP241" s="1588"/>
      <c r="AQ241" s="1588"/>
      <c r="AR241" s="1588"/>
      <c r="AS241" s="1588"/>
      <c r="AT241" s="1588"/>
      <c r="AU241" s="1588"/>
      <c r="AV241" s="1588"/>
      <c r="AW241" s="1588"/>
      <c r="AX241" s="1588"/>
      <c r="AY241" s="1588"/>
      <c r="AZ241" s="1588"/>
      <c r="BA241" s="1588"/>
      <c r="BB241" s="1588"/>
      <c r="BC241" s="1588"/>
      <c r="BD241" s="1588"/>
      <c r="BE241" s="1588"/>
      <c r="BF241" s="1588"/>
      <c r="BG241" s="1588"/>
      <c r="BH241" s="1588"/>
      <c r="BI241" s="1588"/>
      <c r="BJ241" s="1588"/>
      <c r="BK241" s="1588"/>
      <c r="BL241" s="1588"/>
      <c r="BM241" s="1588"/>
      <c r="BN241" s="1588"/>
      <c r="BO241" s="1588"/>
      <c r="BP241" s="1588"/>
      <c r="BQ241" s="1588"/>
    </row>
    <row r="242" ht="15.75" customHeight="1">
      <c r="A242" s="1588"/>
      <c r="B242" s="1588"/>
      <c r="C242" s="1588"/>
      <c r="D242" s="1588"/>
      <c r="E242" s="1588"/>
      <c r="F242" s="1588"/>
      <c r="G242" s="348"/>
      <c r="H242" s="348"/>
      <c r="I242" s="1588"/>
      <c r="J242" s="1588"/>
      <c r="K242" s="1588"/>
      <c r="L242" s="1588"/>
      <c r="M242" s="1588"/>
      <c r="N242" s="1588"/>
      <c r="O242" s="1588"/>
      <c r="P242" s="1588"/>
      <c r="Q242" s="2014"/>
      <c r="R242" s="1588"/>
      <c r="S242" s="1588"/>
      <c r="T242" s="1588"/>
      <c r="U242" s="1588"/>
      <c r="V242" s="1588"/>
      <c r="W242" s="348"/>
      <c r="X242" s="1588"/>
      <c r="Y242" s="1588"/>
      <c r="Z242" s="1588"/>
      <c r="AA242" s="1588"/>
      <c r="AB242" s="1588"/>
      <c r="AC242" s="1588"/>
      <c r="AD242" s="1588"/>
      <c r="AE242" s="1588"/>
      <c r="AF242" s="1588"/>
      <c r="AG242" s="1588"/>
      <c r="AH242" s="1588"/>
      <c r="AI242" s="1588"/>
      <c r="AJ242" s="1588"/>
      <c r="AK242" s="1588"/>
      <c r="AL242" s="1588"/>
      <c r="AM242" s="1588"/>
      <c r="AN242" s="1588"/>
      <c r="AO242" s="1588"/>
      <c r="AP242" s="1588"/>
      <c r="AQ242" s="1588"/>
      <c r="AR242" s="1588"/>
      <c r="AS242" s="1588"/>
      <c r="AT242" s="1588"/>
      <c r="AU242" s="1588"/>
      <c r="AV242" s="1588"/>
      <c r="AW242" s="1588"/>
      <c r="AX242" s="1588"/>
      <c r="AY242" s="1588"/>
      <c r="AZ242" s="1588"/>
      <c r="BA242" s="1588"/>
      <c r="BB242" s="1588"/>
      <c r="BC242" s="1588"/>
      <c r="BD242" s="1588"/>
      <c r="BE242" s="1588"/>
      <c r="BF242" s="1588"/>
      <c r="BG242" s="1588"/>
      <c r="BH242" s="1588"/>
      <c r="BI242" s="1588"/>
      <c r="BJ242" s="1588"/>
      <c r="BK242" s="1588"/>
      <c r="BL242" s="1588"/>
      <c r="BM242" s="1588"/>
      <c r="BN242" s="1588"/>
      <c r="BO242" s="1588"/>
      <c r="BP242" s="1588"/>
      <c r="BQ242" s="1588"/>
    </row>
    <row r="243" ht="15.75" customHeight="1">
      <c r="A243" s="1588"/>
      <c r="B243" s="1588"/>
      <c r="C243" s="1588"/>
      <c r="D243" s="1588"/>
      <c r="E243" s="1588"/>
      <c r="F243" s="1588"/>
      <c r="G243" s="348"/>
      <c r="H243" s="348"/>
      <c r="I243" s="1588"/>
      <c r="J243" s="1588"/>
      <c r="K243" s="1588"/>
      <c r="L243" s="1588"/>
      <c r="M243" s="1588"/>
      <c r="N243" s="1588"/>
      <c r="O243" s="1588"/>
      <c r="P243" s="1588"/>
      <c r="Q243" s="2014"/>
      <c r="R243" s="1588"/>
      <c r="S243" s="1588"/>
      <c r="T243" s="1588"/>
      <c r="U243" s="1588"/>
      <c r="V243" s="1588"/>
      <c r="W243" s="348"/>
      <c r="X243" s="1588"/>
      <c r="Y243" s="1588"/>
      <c r="Z243" s="1588"/>
      <c r="AA243" s="1588"/>
      <c r="AB243" s="1588"/>
      <c r="AC243" s="1588"/>
      <c r="AD243" s="1588"/>
      <c r="AE243" s="1588"/>
      <c r="AF243" s="1588"/>
      <c r="AG243" s="1588"/>
      <c r="AH243" s="1588"/>
      <c r="AI243" s="1588"/>
      <c r="AJ243" s="1588"/>
      <c r="AK243" s="1588"/>
      <c r="AL243" s="1588"/>
      <c r="AM243" s="1588"/>
      <c r="AN243" s="1588"/>
      <c r="AO243" s="1588"/>
      <c r="AP243" s="1588"/>
      <c r="AQ243" s="1588"/>
      <c r="AR243" s="1588"/>
      <c r="AS243" s="1588"/>
      <c r="AT243" s="1588"/>
      <c r="AU243" s="1588"/>
      <c r="AV243" s="1588"/>
      <c r="AW243" s="1588"/>
      <c r="AX243" s="1588"/>
      <c r="AY243" s="1588"/>
      <c r="AZ243" s="1588"/>
      <c r="BA243" s="1588"/>
      <c r="BB243" s="1588"/>
      <c r="BC243" s="1588"/>
      <c r="BD243" s="1588"/>
      <c r="BE243" s="1588"/>
      <c r="BF243" s="1588"/>
      <c r="BG243" s="1588"/>
      <c r="BH243" s="1588"/>
      <c r="BI243" s="1588"/>
      <c r="BJ243" s="1588"/>
      <c r="BK243" s="1588"/>
      <c r="BL243" s="1588"/>
      <c r="BM243" s="1588"/>
      <c r="BN243" s="1588"/>
      <c r="BO243" s="1588"/>
      <c r="BP243" s="1588"/>
      <c r="BQ243" s="1588"/>
    </row>
    <row r="244" ht="15.75" customHeight="1">
      <c r="A244" s="1588"/>
      <c r="B244" s="1588"/>
      <c r="C244" s="1588"/>
      <c r="D244" s="1588"/>
      <c r="E244" s="1588"/>
      <c r="F244" s="1588"/>
      <c r="G244" s="348"/>
      <c r="H244" s="348"/>
      <c r="I244" s="1588"/>
      <c r="J244" s="1588"/>
      <c r="K244" s="1588"/>
      <c r="L244" s="1588"/>
      <c r="M244" s="1588"/>
      <c r="N244" s="1588"/>
      <c r="O244" s="1588"/>
      <c r="P244" s="1588"/>
      <c r="Q244" s="2014"/>
      <c r="R244" s="1588"/>
      <c r="S244" s="1588"/>
      <c r="T244" s="1588"/>
      <c r="U244" s="1588"/>
      <c r="V244" s="1588"/>
      <c r="W244" s="348"/>
      <c r="X244" s="1588"/>
      <c r="Y244" s="1588"/>
      <c r="Z244" s="1588"/>
      <c r="AA244" s="1588"/>
      <c r="AB244" s="1588"/>
      <c r="AC244" s="1588"/>
      <c r="AD244" s="1588"/>
      <c r="AE244" s="1588"/>
      <c r="AF244" s="1588"/>
      <c r="AG244" s="1588"/>
      <c r="AH244" s="1588"/>
      <c r="AI244" s="1588"/>
      <c r="AJ244" s="1588"/>
      <c r="AK244" s="1588"/>
      <c r="AL244" s="1588"/>
      <c r="AM244" s="1588"/>
      <c r="AN244" s="1588"/>
      <c r="AO244" s="1588"/>
      <c r="AP244" s="1588"/>
      <c r="AQ244" s="1588"/>
      <c r="AR244" s="1588"/>
      <c r="AS244" s="1588"/>
      <c r="AT244" s="1588"/>
      <c r="AU244" s="1588"/>
      <c r="AV244" s="1588"/>
      <c r="AW244" s="1588"/>
      <c r="AX244" s="1588"/>
      <c r="AY244" s="1588"/>
      <c r="AZ244" s="1588"/>
      <c r="BA244" s="1588"/>
      <c r="BB244" s="1588"/>
      <c r="BC244" s="1588"/>
      <c r="BD244" s="1588"/>
      <c r="BE244" s="1588"/>
      <c r="BF244" s="1588"/>
      <c r="BG244" s="1588"/>
      <c r="BH244" s="1588"/>
      <c r="BI244" s="1588"/>
      <c r="BJ244" s="1588"/>
      <c r="BK244" s="1588"/>
      <c r="BL244" s="1588"/>
      <c r="BM244" s="1588"/>
      <c r="BN244" s="1588"/>
      <c r="BO244" s="1588"/>
      <c r="BP244" s="1588"/>
      <c r="BQ244" s="1588"/>
    </row>
    <row r="245" ht="15.75" customHeight="1">
      <c r="A245" s="1588"/>
      <c r="B245" s="1588"/>
      <c r="C245" s="1588"/>
      <c r="D245" s="1588"/>
      <c r="E245" s="1588"/>
      <c r="F245" s="1588"/>
      <c r="G245" s="348"/>
      <c r="H245" s="348"/>
      <c r="I245" s="1588"/>
      <c r="J245" s="1588"/>
      <c r="K245" s="1588"/>
      <c r="L245" s="1588"/>
      <c r="M245" s="1588"/>
      <c r="N245" s="1588"/>
      <c r="O245" s="1588"/>
      <c r="P245" s="1588"/>
      <c r="Q245" s="2014"/>
      <c r="R245" s="1588"/>
      <c r="S245" s="1588"/>
      <c r="T245" s="1588"/>
      <c r="U245" s="1588"/>
      <c r="V245" s="1588"/>
      <c r="W245" s="348"/>
      <c r="X245" s="1588"/>
      <c r="Y245" s="1588"/>
      <c r="Z245" s="1588"/>
      <c r="AA245" s="1588"/>
      <c r="AB245" s="1588"/>
      <c r="AC245" s="1588"/>
      <c r="AD245" s="1588"/>
      <c r="AE245" s="1588"/>
      <c r="AF245" s="1588"/>
      <c r="AG245" s="1588"/>
      <c r="AH245" s="1588"/>
      <c r="AI245" s="1588"/>
      <c r="AJ245" s="1588"/>
      <c r="AK245" s="1588"/>
      <c r="AL245" s="1588"/>
      <c r="AM245" s="1588"/>
      <c r="AN245" s="1588"/>
      <c r="AO245" s="1588"/>
      <c r="AP245" s="1588"/>
      <c r="AQ245" s="1588"/>
      <c r="AR245" s="1588"/>
      <c r="AS245" s="1588"/>
      <c r="AT245" s="1588"/>
      <c r="AU245" s="1588"/>
      <c r="AV245" s="1588"/>
      <c r="AW245" s="1588"/>
      <c r="AX245" s="1588"/>
      <c r="AY245" s="1588"/>
      <c r="AZ245" s="1588"/>
      <c r="BA245" s="1588"/>
      <c r="BB245" s="1588"/>
      <c r="BC245" s="1588"/>
      <c r="BD245" s="1588"/>
      <c r="BE245" s="1588"/>
      <c r="BF245" s="1588"/>
      <c r="BG245" s="1588"/>
      <c r="BH245" s="1588"/>
      <c r="BI245" s="1588"/>
      <c r="BJ245" s="1588"/>
      <c r="BK245" s="1588"/>
      <c r="BL245" s="1588"/>
      <c r="BM245" s="1588"/>
      <c r="BN245" s="1588"/>
      <c r="BO245" s="1588"/>
      <c r="BP245" s="1588"/>
      <c r="BQ245" s="1588"/>
    </row>
    <row r="246" ht="15.75" customHeight="1">
      <c r="A246" s="1588"/>
      <c r="B246" s="1588"/>
      <c r="C246" s="1588"/>
      <c r="D246" s="1588"/>
      <c r="E246" s="1588"/>
      <c r="F246" s="1588"/>
      <c r="G246" s="348"/>
      <c r="H246" s="348"/>
      <c r="I246" s="1588"/>
      <c r="J246" s="1588"/>
      <c r="K246" s="1588"/>
      <c r="L246" s="1588"/>
      <c r="M246" s="1588"/>
      <c r="N246" s="1588"/>
      <c r="O246" s="1588"/>
      <c r="P246" s="1588"/>
      <c r="Q246" s="2014"/>
      <c r="R246" s="1588"/>
      <c r="S246" s="1588"/>
      <c r="T246" s="1588"/>
      <c r="U246" s="1588"/>
      <c r="V246" s="1588"/>
      <c r="W246" s="348"/>
      <c r="X246" s="1588"/>
      <c r="Y246" s="1588"/>
      <c r="Z246" s="1588"/>
      <c r="AA246" s="1588"/>
      <c r="AB246" s="1588"/>
      <c r="AC246" s="1588"/>
      <c r="AD246" s="1588"/>
      <c r="AE246" s="1588"/>
      <c r="AF246" s="1588"/>
      <c r="AG246" s="1588"/>
      <c r="AH246" s="1588"/>
      <c r="AI246" s="1588"/>
      <c r="AJ246" s="1588"/>
      <c r="AK246" s="1588"/>
      <c r="AL246" s="1588"/>
      <c r="AM246" s="1588"/>
      <c r="AN246" s="1588"/>
      <c r="AO246" s="1588"/>
      <c r="AP246" s="1588"/>
      <c r="AQ246" s="1588"/>
      <c r="AR246" s="1588"/>
      <c r="AS246" s="1588"/>
      <c r="AT246" s="1588"/>
      <c r="AU246" s="1588"/>
      <c r="AV246" s="1588"/>
      <c r="AW246" s="1588"/>
      <c r="AX246" s="1588"/>
      <c r="AY246" s="1588"/>
      <c r="AZ246" s="1588"/>
      <c r="BA246" s="1588"/>
      <c r="BB246" s="1588"/>
      <c r="BC246" s="1588"/>
      <c r="BD246" s="1588"/>
      <c r="BE246" s="1588"/>
      <c r="BF246" s="1588"/>
      <c r="BG246" s="1588"/>
      <c r="BH246" s="1588"/>
      <c r="BI246" s="1588"/>
      <c r="BJ246" s="1588"/>
      <c r="BK246" s="1588"/>
      <c r="BL246" s="1588"/>
      <c r="BM246" s="1588"/>
      <c r="BN246" s="1588"/>
      <c r="BO246" s="1588"/>
      <c r="BP246" s="1588"/>
      <c r="BQ246" s="1588"/>
    </row>
    <row r="247" ht="15.75" customHeight="1">
      <c r="A247" s="1588"/>
      <c r="B247" s="1588"/>
      <c r="C247" s="1588"/>
      <c r="D247" s="1588"/>
      <c r="E247" s="1588"/>
      <c r="F247" s="1588"/>
      <c r="G247" s="348"/>
      <c r="H247" s="348"/>
      <c r="I247" s="1588"/>
      <c r="J247" s="1588"/>
      <c r="K247" s="1588"/>
      <c r="L247" s="1588"/>
      <c r="M247" s="1588"/>
      <c r="N247" s="1588"/>
      <c r="O247" s="1588"/>
      <c r="P247" s="1588"/>
      <c r="Q247" s="2014"/>
      <c r="R247" s="1588"/>
      <c r="S247" s="1588"/>
      <c r="T247" s="1588"/>
      <c r="U247" s="1588"/>
      <c r="V247" s="1588"/>
      <c r="W247" s="348"/>
      <c r="X247" s="1588"/>
      <c r="Y247" s="1588"/>
      <c r="Z247" s="1588"/>
      <c r="AA247" s="1588"/>
      <c r="AB247" s="1588"/>
      <c r="AC247" s="1588"/>
      <c r="AD247" s="1588"/>
      <c r="AE247" s="1588"/>
      <c r="AF247" s="1588"/>
      <c r="AG247" s="1588"/>
      <c r="AH247" s="1588"/>
      <c r="AI247" s="1588"/>
      <c r="AJ247" s="1588"/>
      <c r="AK247" s="1588"/>
      <c r="AL247" s="1588"/>
      <c r="AM247" s="1588"/>
      <c r="AN247" s="1588"/>
      <c r="AO247" s="1588"/>
      <c r="AP247" s="1588"/>
      <c r="AQ247" s="1588"/>
      <c r="AR247" s="1588"/>
      <c r="AS247" s="1588"/>
      <c r="AT247" s="1588"/>
      <c r="AU247" s="1588"/>
      <c r="AV247" s="1588"/>
      <c r="AW247" s="1588"/>
      <c r="AX247" s="1588"/>
      <c r="AY247" s="1588"/>
      <c r="AZ247" s="1588"/>
      <c r="BA247" s="1588"/>
      <c r="BB247" s="1588"/>
      <c r="BC247" s="1588"/>
      <c r="BD247" s="1588"/>
      <c r="BE247" s="1588"/>
      <c r="BF247" s="1588"/>
      <c r="BG247" s="1588"/>
      <c r="BH247" s="1588"/>
      <c r="BI247" s="1588"/>
      <c r="BJ247" s="1588"/>
      <c r="BK247" s="1588"/>
      <c r="BL247" s="1588"/>
      <c r="BM247" s="1588"/>
      <c r="BN247" s="1588"/>
      <c r="BO247" s="1588"/>
      <c r="BP247" s="1588"/>
      <c r="BQ247" s="1588"/>
    </row>
    <row r="248" ht="15.75" customHeight="1">
      <c r="A248" s="1588"/>
      <c r="B248" s="1588"/>
      <c r="C248" s="1588"/>
      <c r="D248" s="1588"/>
      <c r="E248" s="1588"/>
      <c r="F248" s="1588"/>
      <c r="G248" s="348"/>
      <c r="H248" s="348"/>
      <c r="I248" s="1588"/>
      <c r="J248" s="1588"/>
      <c r="K248" s="1588"/>
      <c r="L248" s="1588"/>
      <c r="M248" s="1588"/>
      <c r="N248" s="1588"/>
      <c r="O248" s="1588"/>
      <c r="P248" s="1588"/>
      <c r="Q248" s="2014"/>
      <c r="R248" s="1588"/>
      <c r="S248" s="1588"/>
      <c r="T248" s="1588"/>
      <c r="U248" s="1588"/>
      <c r="V248" s="1588"/>
      <c r="W248" s="348"/>
      <c r="X248" s="1588"/>
      <c r="Y248" s="1588"/>
      <c r="Z248" s="1588"/>
      <c r="AA248" s="1588"/>
      <c r="AB248" s="1588"/>
      <c r="AC248" s="1588"/>
      <c r="AD248" s="1588"/>
      <c r="AE248" s="1588"/>
      <c r="AF248" s="1588"/>
      <c r="AG248" s="1588"/>
      <c r="AH248" s="1588"/>
      <c r="AI248" s="1588"/>
      <c r="AJ248" s="1588"/>
      <c r="AK248" s="1588"/>
      <c r="AL248" s="1588"/>
      <c r="AM248" s="1588"/>
      <c r="AN248" s="1588"/>
      <c r="AO248" s="1588"/>
      <c r="AP248" s="1588"/>
      <c r="AQ248" s="1588"/>
      <c r="AR248" s="1588"/>
      <c r="AS248" s="1588"/>
      <c r="AT248" s="1588"/>
      <c r="AU248" s="1588"/>
      <c r="AV248" s="1588"/>
      <c r="AW248" s="1588"/>
      <c r="AX248" s="1588"/>
      <c r="AY248" s="1588"/>
      <c r="AZ248" s="1588"/>
      <c r="BA248" s="1588"/>
      <c r="BB248" s="1588"/>
      <c r="BC248" s="1588"/>
      <c r="BD248" s="1588"/>
      <c r="BE248" s="1588"/>
      <c r="BF248" s="1588"/>
      <c r="BG248" s="1588"/>
      <c r="BH248" s="1588"/>
      <c r="BI248" s="1588"/>
      <c r="BJ248" s="1588"/>
      <c r="BK248" s="1588"/>
      <c r="BL248" s="1588"/>
      <c r="BM248" s="1588"/>
      <c r="BN248" s="1588"/>
      <c r="BO248" s="1588"/>
      <c r="BP248" s="1588"/>
      <c r="BQ248" s="1588"/>
    </row>
    <row r="249" ht="15.75" customHeight="1">
      <c r="A249" s="1588"/>
      <c r="B249" s="1588"/>
      <c r="C249" s="1588"/>
      <c r="D249" s="1588"/>
      <c r="E249" s="1588"/>
      <c r="F249" s="1588"/>
      <c r="G249" s="348"/>
      <c r="H249" s="348"/>
      <c r="I249" s="1588"/>
      <c r="J249" s="1588"/>
      <c r="K249" s="1588"/>
      <c r="L249" s="1588"/>
      <c r="M249" s="1588"/>
      <c r="N249" s="1588"/>
      <c r="O249" s="1588"/>
      <c r="P249" s="1588"/>
      <c r="Q249" s="2014"/>
      <c r="R249" s="1588"/>
      <c r="S249" s="1588"/>
      <c r="T249" s="1588"/>
      <c r="U249" s="1588"/>
      <c r="V249" s="1588"/>
      <c r="W249" s="348"/>
      <c r="X249" s="1588"/>
      <c r="Y249" s="1588"/>
      <c r="Z249" s="1588"/>
      <c r="AA249" s="1588"/>
      <c r="AB249" s="1588"/>
      <c r="AC249" s="1588"/>
      <c r="AD249" s="1588"/>
      <c r="AE249" s="1588"/>
      <c r="AF249" s="1588"/>
      <c r="AG249" s="1588"/>
      <c r="AH249" s="1588"/>
      <c r="AI249" s="1588"/>
      <c r="AJ249" s="1588"/>
      <c r="AK249" s="1588"/>
      <c r="AL249" s="1588"/>
      <c r="AM249" s="1588"/>
      <c r="AN249" s="1588"/>
      <c r="AO249" s="1588"/>
      <c r="AP249" s="1588"/>
      <c r="AQ249" s="1588"/>
      <c r="AR249" s="1588"/>
      <c r="AS249" s="1588"/>
      <c r="AT249" s="1588"/>
      <c r="AU249" s="1588"/>
      <c r="AV249" s="1588"/>
      <c r="AW249" s="1588"/>
      <c r="AX249" s="1588"/>
      <c r="AY249" s="1588"/>
      <c r="AZ249" s="1588"/>
      <c r="BA249" s="1588"/>
      <c r="BB249" s="1588"/>
      <c r="BC249" s="1588"/>
      <c r="BD249" s="1588"/>
      <c r="BE249" s="1588"/>
      <c r="BF249" s="1588"/>
      <c r="BG249" s="1588"/>
      <c r="BH249" s="1588"/>
      <c r="BI249" s="1588"/>
      <c r="BJ249" s="1588"/>
      <c r="BK249" s="1588"/>
      <c r="BL249" s="1588"/>
      <c r="BM249" s="1588"/>
      <c r="BN249" s="1588"/>
      <c r="BO249" s="1588"/>
      <c r="BP249" s="1588"/>
      <c r="BQ249" s="1588"/>
    </row>
    <row r="250" ht="15.75" customHeight="1">
      <c r="A250" s="1588"/>
      <c r="B250" s="1588"/>
      <c r="C250" s="1588"/>
      <c r="D250" s="1588"/>
      <c r="E250" s="1588"/>
      <c r="F250" s="1588"/>
      <c r="G250" s="348"/>
      <c r="H250" s="348"/>
      <c r="I250" s="1588"/>
      <c r="J250" s="1588"/>
      <c r="K250" s="1588"/>
      <c r="L250" s="1588"/>
      <c r="M250" s="1588"/>
      <c r="N250" s="1588"/>
      <c r="O250" s="1588"/>
      <c r="P250" s="1588"/>
      <c r="Q250" s="2014"/>
      <c r="R250" s="1588"/>
      <c r="S250" s="1588"/>
      <c r="T250" s="1588"/>
      <c r="U250" s="1588"/>
      <c r="V250" s="1588"/>
      <c r="W250" s="348"/>
      <c r="X250" s="1588"/>
      <c r="Y250" s="1588"/>
      <c r="Z250" s="1588"/>
      <c r="AA250" s="1588"/>
      <c r="AB250" s="1588"/>
      <c r="AC250" s="1588"/>
      <c r="AD250" s="1588"/>
      <c r="AE250" s="1588"/>
      <c r="AF250" s="1588"/>
      <c r="AG250" s="1588"/>
      <c r="AH250" s="1588"/>
      <c r="AI250" s="1588"/>
      <c r="AJ250" s="1588"/>
      <c r="AK250" s="1588"/>
      <c r="AL250" s="1588"/>
      <c r="AM250" s="1588"/>
      <c r="AN250" s="1588"/>
      <c r="AO250" s="1588"/>
      <c r="AP250" s="1588"/>
      <c r="AQ250" s="1588"/>
      <c r="AR250" s="1588"/>
      <c r="AS250" s="1588"/>
      <c r="AT250" s="1588"/>
      <c r="AU250" s="1588"/>
      <c r="AV250" s="1588"/>
      <c r="AW250" s="1588"/>
      <c r="AX250" s="1588"/>
      <c r="AY250" s="1588"/>
      <c r="AZ250" s="1588"/>
      <c r="BA250" s="1588"/>
      <c r="BB250" s="1588"/>
      <c r="BC250" s="1588"/>
      <c r="BD250" s="1588"/>
      <c r="BE250" s="1588"/>
      <c r="BF250" s="1588"/>
      <c r="BG250" s="1588"/>
      <c r="BH250" s="1588"/>
      <c r="BI250" s="1588"/>
      <c r="BJ250" s="1588"/>
      <c r="BK250" s="1588"/>
      <c r="BL250" s="1588"/>
      <c r="BM250" s="1588"/>
      <c r="BN250" s="1588"/>
      <c r="BO250" s="1588"/>
      <c r="BP250" s="1588"/>
      <c r="BQ250" s="1588"/>
    </row>
    <row r="251" ht="15.75" customHeight="1">
      <c r="A251" s="1588"/>
      <c r="B251" s="1588"/>
      <c r="C251" s="1588"/>
      <c r="D251" s="1588"/>
      <c r="E251" s="1588"/>
      <c r="F251" s="1588"/>
      <c r="G251" s="348"/>
      <c r="H251" s="348"/>
      <c r="I251" s="1588"/>
      <c r="J251" s="1588"/>
      <c r="K251" s="1588"/>
      <c r="L251" s="1588"/>
      <c r="M251" s="1588"/>
      <c r="N251" s="1588"/>
      <c r="O251" s="1588"/>
      <c r="P251" s="1588"/>
      <c r="Q251" s="2014"/>
      <c r="R251" s="1588"/>
      <c r="S251" s="1588"/>
      <c r="T251" s="1588"/>
      <c r="U251" s="1588"/>
      <c r="V251" s="1588"/>
      <c r="W251" s="348"/>
      <c r="X251" s="1588"/>
      <c r="Y251" s="1588"/>
      <c r="Z251" s="1588"/>
      <c r="AA251" s="1588"/>
      <c r="AB251" s="1588"/>
      <c r="AC251" s="1588"/>
      <c r="AD251" s="1588"/>
      <c r="AE251" s="1588"/>
      <c r="AF251" s="1588"/>
      <c r="AG251" s="1588"/>
      <c r="AH251" s="1588"/>
      <c r="AI251" s="1588"/>
      <c r="AJ251" s="1588"/>
      <c r="AK251" s="1588"/>
      <c r="AL251" s="1588"/>
      <c r="AM251" s="1588"/>
      <c r="AN251" s="1588"/>
      <c r="AO251" s="1588"/>
      <c r="AP251" s="1588"/>
      <c r="AQ251" s="1588"/>
      <c r="AR251" s="1588"/>
      <c r="AS251" s="1588"/>
      <c r="AT251" s="1588"/>
      <c r="AU251" s="1588"/>
      <c r="AV251" s="1588"/>
      <c r="AW251" s="1588"/>
      <c r="AX251" s="1588"/>
      <c r="AY251" s="1588"/>
      <c r="AZ251" s="1588"/>
      <c r="BA251" s="1588"/>
      <c r="BB251" s="1588"/>
      <c r="BC251" s="1588"/>
      <c r="BD251" s="1588"/>
      <c r="BE251" s="1588"/>
      <c r="BF251" s="1588"/>
      <c r="BG251" s="1588"/>
      <c r="BH251" s="1588"/>
      <c r="BI251" s="1588"/>
      <c r="BJ251" s="1588"/>
      <c r="BK251" s="1588"/>
      <c r="BL251" s="1588"/>
      <c r="BM251" s="1588"/>
      <c r="BN251" s="1588"/>
      <c r="BO251" s="1588"/>
      <c r="BP251" s="1588"/>
      <c r="BQ251" s="1588"/>
    </row>
    <row r="252" ht="15.75" customHeight="1">
      <c r="A252" s="1588"/>
      <c r="B252" s="1588"/>
      <c r="C252" s="1588"/>
      <c r="D252" s="1588"/>
      <c r="E252" s="1588"/>
      <c r="F252" s="1588"/>
      <c r="G252" s="348"/>
      <c r="H252" s="348"/>
      <c r="I252" s="1588"/>
      <c r="J252" s="1588"/>
      <c r="K252" s="1588"/>
      <c r="L252" s="1588"/>
      <c r="M252" s="1588"/>
      <c r="N252" s="1588"/>
      <c r="O252" s="1588"/>
      <c r="P252" s="1588"/>
      <c r="Q252" s="2014"/>
      <c r="R252" s="1588"/>
      <c r="S252" s="1588"/>
      <c r="T252" s="1588"/>
      <c r="U252" s="1588"/>
      <c r="V252" s="1588"/>
      <c r="W252" s="348"/>
      <c r="X252" s="1588"/>
      <c r="Y252" s="1588"/>
      <c r="Z252" s="1588"/>
      <c r="AA252" s="1588"/>
      <c r="AB252" s="1588"/>
      <c r="AC252" s="1588"/>
      <c r="AD252" s="1588"/>
      <c r="AE252" s="1588"/>
      <c r="AF252" s="1588"/>
      <c r="AG252" s="1588"/>
      <c r="AH252" s="1588"/>
      <c r="AI252" s="1588"/>
      <c r="AJ252" s="1588"/>
      <c r="AK252" s="1588"/>
      <c r="AL252" s="1588"/>
      <c r="AM252" s="1588"/>
      <c r="AN252" s="1588"/>
      <c r="AO252" s="1588"/>
      <c r="AP252" s="1588"/>
      <c r="AQ252" s="1588"/>
      <c r="AR252" s="1588"/>
      <c r="AS252" s="1588"/>
      <c r="AT252" s="1588"/>
      <c r="AU252" s="1588"/>
      <c r="AV252" s="1588"/>
      <c r="AW252" s="1588"/>
      <c r="AX252" s="1588"/>
      <c r="AY252" s="1588"/>
      <c r="AZ252" s="1588"/>
      <c r="BA252" s="1588"/>
      <c r="BB252" s="1588"/>
      <c r="BC252" s="1588"/>
      <c r="BD252" s="1588"/>
      <c r="BE252" s="1588"/>
      <c r="BF252" s="1588"/>
      <c r="BG252" s="1588"/>
      <c r="BH252" s="1588"/>
      <c r="BI252" s="1588"/>
      <c r="BJ252" s="1588"/>
      <c r="BK252" s="1588"/>
      <c r="BL252" s="1588"/>
      <c r="BM252" s="1588"/>
      <c r="BN252" s="1588"/>
      <c r="BO252" s="1588"/>
      <c r="BP252" s="1588"/>
      <c r="BQ252" s="1588"/>
    </row>
    <row r="253" ht="15.75" customHeight="1">
      <c r="A253" s="1588"/>
      <c r="B253" s="1588"/>
      <c r="C253" s="1588"/>
      <c r="D253" s="1588"/>
      <c r="E253" s="1588"/>
      <c r="F253" s="1588"/>
      <c r="G253" s="348"/>
      <c r="H253" s="348"/>
      <c r="I253" s="1588"/>
      <c r="J253" s="1588"/>
      <c r="K253" s="1588"/>
      <c r="L253" s="1588"/>
      <c r="M253" s="1588"/>
      <c r="N253" s="1588"/>
      <c r="O253" s="1588"/>
      <c r="P253" s="1588"/>
      <c r="Q253" s="2014"/>
      <c r="R253" s="1588"/>
      <c r="S253" s="1588"/>
      <c r="T253" s="1588"/>
      <c r="U253" s="1588"/>
      <c r="V253" s="1588"/>
      <c r="W253" s="348"/>
      <c r="X253" s="1588"/>
      <c r="Y253" s="1588"/>
      <c r="Z253" s="1588"/>
      <c r="AA253" s="1588"/>
      <c r="AB253" s="1588"/>
      <c r="AC253" s="1588"/>
      <c r="AD253" s="1588"/>
      <c r="AE253" s="1588"/>
      <c r="AF253" s="1588"/>
      <c r="AG253" s="1588"/>
      <c r="AH253" s="1588"/>
      <c r="AI253" s="1588"/>
      <c r="AJ253" s="1588"/>
      <c r="AK253" s="1588"/>
      <c r="AL253" s="1588"/>
      <c r="AM253" s="1588"/>
      <c r="AN253" s="1588"/>
      <c r="AO253" s="1588"/>
      <c r="AP253" s="1588"/>
      <c r="AQ253" s="1588"/>
      <c r="AR253" s="1588"/>
      <c r="AS253" s="1588"/>
      <c r="AT253" s="1588"/>
      <c r="AU253" s="1588"/>
      <c r="AV253" s="1588"/>
      <c r="AW253" s="1588"/>
      <c r="AX253" s="1588"/>
      <c r="AY253" s="1588"/>
      <c r="AZ253" s="1588"/>
      <c r="BA253" s="1588"/>
      <c r="BB253" s="1588"/>
      <c r="BC253" s="1588"/>
      <c r="BD253" s="1588"/>
      <c r="BE253" s="1588"/>
      <c r="BF253" s="1588"/>
      <c r="BG253" s="1588"/>
      <c r="BH253" s="1588"/>
      <c r="BI253" s="1588"/>
      <c r="BJ253" s="1588"/>
      <c r="BK253" s="1588"/>
      <c r="BL253" s="1588"/>
      <c r="BM253" s="1588"/>
      <c r="BN253" s="1588"/>
      <c r="BO253" s="1588"/>
      <c r="BP253" s="1588"/>
      <c r="BQ253" s="1588"/>
    </row>
    <row r="254" ht="15.75" customHeight="1">
      <c r="A254" s="1588"/>
      <c r="B254" s="1588"/>
      <c r="C254" s="1588"/>
      <c r="D254" s="1588"/>
      <c r="E254" s="1588"/>
      <c r="F254" s="1588"/>
      <c r="G254" s="348"/>
      <c r="H254" s="348"/>
      <c r="I254" s="1588"/>
      <c r="J254" s="1588"/>
      <c r="K254" s="1588"/>
      <c r="L254" s="1588"/>
      <c r="M254" s="1588"/>
      <c r="N254" s="1588"/>
      <c r="O254" s="1588"/>
      <c r="P254" s="1588"/>
      <c r="Q254" s="2014"/>
      <c r="R254" s="1588"/>
      <c r="S254" s="1588"/>
      <c r="T254" s="1588"/>
      <c r="U254" s="1588"/>
      <c r="V254" s="1588"/>
      <c r="W254" s="348"/>
      <c r="X254" s="1588"/>
      <c r="Y254" s="1588"/>
      <c r="Z254" s="1588"/>
      <c r="AA254" s="1588"/>
      <c r="AB254" s="1588"/>
      <c r="AC254" s="1588"/>
      <c r="AD254" s="1588"/>
      <c r="AE254" s="1588"/>
      <c r="AF254" s="1588"/>
      <c r="AG254" s="1588"/>
      <c r="AH254" s="1588"/>
      <c r="AI254" s="1588"/>
      <c r="AJ254" s="1588"/>
      <c r="AK254" s="1588"/>
      <c r="AL254" s="1588"/>
      <c r="AM254" s="1588"/>
      <c r="AN254" s="1588"/>
      <c r="AO254" s="1588"/>
      <c r="AP254" s="1588"/>
      <c r="AQ254" s="1588"/>
      <c r="AR254" s="1588"/>
      <c r="AS254" s="1588"/>
      <c r="AT254" s="1588"/>
      <c r="AU254" s="1588"/>
      <c r="AV254" s="1588"/>
      <c r="AW254" s="1588"/>
      <c r="AX254" s="1588"/>
      <c r="AY254" s="1588"/>
      <c r="AZ254" s="1588"/>
      <c r="BA254" s="1588"/>
      <c r="BB254" s="1588"/>
      <c r="BC254" s="1588"/>
      <c r="BD254" s="1588"/>
      <c r="BE254" s="1588"/>
      <c r="BF254" s="1588"/>
      <c r="BG254" s="1588"/>
      <c r="BH254" s="1588"/>
      <c r="BI254" s="1588"/>
      <c r="BJ254" s="1588"/>
      <c r="BK254" s="1588"/>
      <c r="BL254" s="1588"/>
      <c r="BM254" s="1588"/>
      <c r="BN254" s="1588"/>
      <c r="BO254" s="1588"/>
      <c r="BP254" s="1588"/>
      <c r="BQ254" s="1588"/>
    </row>
    <row r="255" ht="15.75" customHeight="1">
      <c r="A255" s="1588"/>
      <c r="B255" s="1588"/>
      <c r="C255" s="1588"/>
      <c r="D255" s="1588"/>
      <c r="E255" s="1588"/>
      <c r="F255" s="1588"/>
      <c r="G255" s="348"/>
      <c r="H255" s="348"/>
      <c r="I255" s="1588"/>
      <c r="J255" s="1588"/>
      <c r="K255" s="1588"/>
      <c r="L255" s="1588"/>
      <c r="M255" s="1588"/>
      <c r="N255" s="1588"/>
      <c r="O255" s="1588"/>
      <c r="P255" s="1588"/>
      <c r="Q255" s="2014"/>
      <c r="R255" s="1588"/>
      <c r="S255" s="1588"/>
      <c r="T255" s="1588"/>
      <c r="U255" s="1588"/>
      <c r="V255" s="1588"/>
      <c r="W255" s="348"/>
      <c r="X255" s="1588"/>
      <c r="Y255" s="1588"/>
      <c r="Z255" s="1588"/>
      <c r="AA255" s="1588"/>
      <c r="AB255" s="1588"/>
      <c r="AC255" s="1588"/>
      <c r="AD255" s="1588"/>
      <c r="AE255" s="1588"/>
      <c r="AF255" s="1588"/>
      <c r="AG255" s="1588"/>
      <c r="AH255" s="1588"/>
      <c r="AI255" s="1588"/>
      <c r="AJ255" s="1588"/>
      <c r="AK255" s="1588"/>
      <c r="AL255" s="1588"/>
      <c r="AM255" s="1588"/>
      <c r="AN255" s="1588"/>
      <c r="AO255" s="1588"/>
      <c r="AP255" s="1588"/>
      <c r="AQ255" s="1588"/>
      <c r="AR255" s="1588"/>
      <c r="AS255" s="1588"/>
      <c r="AT255" s="1588"/>
      <c r="AU255" s="1588"/>
      <c r="AV255" s="1588"/>
      <c r="AW255" s="1588"/>
      <c r="AX255" s="1588"/>
      <c r="AY255" s="1588"/>
      <c r="AZ255" s="1588"/>
      <c r="BA255" s="1588"/>
      <c r="BB255" s="1588"/>
      <c r="BC255" s="1588"/>
      <c r="BD255" s="1588"/>
      <c r="BE255" s="1588"/>
      <c r="BF255" s="1588"/>
      <c r="BG255" s="1588"/>
      <c r="BH255" s="1588"/>
      <c r="BI255" s="1588"/>
      <c r="BJ255" s="1588"/>
      <c r="BK255" s="1588"/>
      <c r="BL255" s="1588"/>
      <c r="BM255" s="1588"/>
      <c r="BN255" s="1588"/>
      <c r="BO255" s="1588"/>
      <c r="BP255" s="1588"/>
      <c r="BQ255" s="1588"/>
    </row>
    <row r="256" ht="15.75" customHeight="1">
      <c r="A256" s="1588"/>
      <c r="B256" s="1588"/>
      <c r="C256" s="1588"/>
      <c r="D256" s="1588"/>
      <c r="E256" s="1588"/>
      <c r="F256" s="1588"/>
      <c r="G256" s="348"/>
      <c r="H256" s="348"/>
      <c r="I256" s="1588"/>
      <c r="J256" s="1588"/>
      <c r="K256" s="1588"/>
      <c r="L256" s="1588"/>
      <c r="M256" s="1588"/>
      <c r="N256" s="1588"/>
      <c r="O256" s="1588"/>
      <c r="P256" s="1588"/>
      <c r="Q256" s="2014"/>
      <c r="R256" s="1588"/>
      <c r="S256" s="1588"/>
      <c r="T256" s="1588"/>
      <c r="U256" s="1588"/>
      <c r="V256" s="1588"/>
      <c r="W256" s="348"/>
      <c r="X256" s="1588"/>
      <c r="Y256" s="1588"/>
      <c r="Z256" s="1588"/>
      <c r="AA256" s="1588"/>
      <c r="AB256" s="1588"/>
      <c r="AC256" s="1588"/>
      <c r="AD256" s="1588"/>
      <c r="AE256" s="1588"/>
      <c r="AF256" s="1588"/>
      <c r="AG256" s="1588"/>
      <c r="AH256" s="1588"/>
      <c r="AI256" s="1588"/>
      <c r="AJ256" s="1588"/>
      <c r="AK256" s="1588"/>
      <c r="AL256" s="1588"/>
      <c r="AM256" s="1588"/>
      <c r="AN256" s="1588"/>
      <c r="AO256" s="1588"/>
      <c r="AP256" s="1588"/>
      <c r="AQ256" s="1588"/>
      <c r="AR256" s="1588"/>
      <c r="AS256" s="1588"/>
      <c r="AT256" s="1588"/>
      <c r="AU256" s="1588"/>
      <c r="AV256" s="1588"/>
      <c r="AW256" s="1588"/>
      <c r="AX256" s="1588"/>
      <c r="AY256" s="1588"/>
      <c r="AZ256" s="1588"/>
      <c r="BA256" s="1588"/>
      <c r="BB256" s="1588"/>
      <c r="BC256" s="1588"/>
      <c r="BD256" s="1588"/>
      <c r="BE256" s="1588"/>
      <c r="BF256" s="1588"/>
      <c r="BG256" s="1588"/>
      <c r="BH256" s="1588"/>
      <c r="BI256" s="1588"/>
      <c r="BJ256" s="1588"/>
      <c r="BK256" s="1588"/>
      <c r="BL256" s="1588"/>
      <c r="BM256" s="1588"/>
      <c r="BN256" s="1588"/>
      <c r="BO256" s="1588"/>
      <c r="BP256" s="1588"/>
      <c r="BQ256" s="1588"/>
    </row>
    <row r="257" ht="15.75" customHeight="1">
      <c r="A257" s="1588"/>
      <c r="B257" s="1588"/>
      <c r="C257" s="1588"/>
      <c r="D257" s="1588"/>
      <c r="E257" s="1588"/>
      <c r="F257" s="1588"/>
      <c r="G257" s="348"/>
      <c r="H257" s="348"/>
      <c r="I257" s="1588"/>
      <c r="J257" s="1588"/>
      <c r="K257" s="1588"/>
      <c r="L257" s="1588"/>
      <c r="M257" s="1588"/>
      <c r="N257" s="1588"/>
      <c r="O257" s="1588"/>
      <c r="P257" s="1588"/>
      <c r="Q257" s="2014"/>
      <c r="R257" s="1588"/>
      <c r="S257" s="1588"/>
      <c r="T257" s="1588"/>
      <c r="U257" s="1588"/>
      <c r="V257" s="1588"/>
      <c r="W257" s="348"/>
      <c r="X257" s="1588"/>
      <c r="Y257" s="1588"/>
      <c r="Z257" s="1588"/>
      <c r="AA257" s="1588"/>
      <c r="AB257" s="1588"/>
      <c r="AC257" s="1588"/>
      <c r="AD257" s="1588"/>
      <c r="AE257" s="1588"/>
      <c r="AF257" s="1588"/>
      <c r="AG257" s="1588"/>
      <c r="AH257" s="1588"/>
      <c r="AI257" s="1588"/>
      <c r="AJ257" s="1588"/>
      <c r="AK257" s="1588"/>
      <c r="AL257" s="1588"/>
      <c r="AM257" s="1588"/>
      <c r="AN257" s="1588"/>
      <c r="AO257" s="1588"/>
      <c r="AP257" s="1588"/>
      <c r="AQ257" s="1588"/>
      <c r="AR257" s="1588"/>
      <c r="AS257" s="1588"/>
      <c r="AT257" s="1588"/>
      <c r="AU257" s="1588"/>
      <c r="AV257" s="1588"/>
      <c r="AW257" s="1588"/>
      <c r="AX257" s="1588"/>
      <c r="AY257" s="1588"/>
      <c r="AZ257" s="1588"/>
      <c r="BA257" s="1588"/>
      <c r="BB257" s="1588"/>
      <c r="BC257" s="1588"/>
      <c r="BD257" s="1588"/>
      <c r="BE257" s="1588"/>
      <c r="BF257" s="1588"/>
      <c r="BG257" s="1588"/>
      <c r="BH257" s="1588"/>
      <c r="BI257" s="1588"/>
      <c r="BJ257" s="1588"/>
      <c r="BK257" s="1588"/>
      <c r="BL257" s="1588"/>
      <c r="BM257" s="1588"/>
      <c r="BN257" s="1588"/>
      <c r="BO257" s="1588"/>
      <c r="BP257" s="1588"/>
      <c r="BQ257" s="1588"/>
    </row>
    <row r="258" ht="15.75" customHeight="1">
      <c r="A258" s="1588"/>
      <c r="B258" s="1588"/>
      <c r="C258" s="1588"/>
      <c r="D258" s="1588"/>
      <c r="E258" s="1588"/>
      <c r="F258" s="1588"/>
      <c r="G258" s="348"/>
      <c r="H258" s="348"/>
      <c r="I258" s="1588"/>
      <c r="J258" s="1588"/>
      <c r="K258" s="1588"/>
      <c r="L258" s="1588"/>
      <c r="M258" s="1588"/>
      <c r="N258" s="1588"/>
      <c r="O258" s="1588"/>
      <c r="P258" s="1588"/>
      <c r="Q258" s="2014"/>
      <c r="R258" s="1588"/>
      <c r="S258" s="1588"/>
      <c r="T258" s="1588"/>
      <c r="U258" s="1588"/>
      <c r="V258" s="1588"/>
      <c r="W258" s="348"/>
      <c r="X258" s="1588"/>
      <c r="Y258" s="1588"/>
      <c r="Z258" s="1588"/>
      <c r="AA258" s="1588"/>
      <c r="AB258" s="1588"/>
      <c r="AC258" s="1588"/>
      <c r="AD258" s="1588"/>
      <c r="AE258" s="1588"/>
      <c r="AF258" s="1588"/>
      <c r="AG258" s="1588"/>
      <c r="AH258" s="1588"/>
      <c r="AI258" s="1588"/>
      <c r="AJ258" s="1588"/>
      <c r="AK258" s="1588"/>
      <c r="AL258" s="1588"/>
      <c r="AM258" s="1588"/>
      <c r="AN258" s="1588"/>
      <c r="AO258" s="1588"/>
      <c r="AP258" s="1588"/>
      <c r="AQ258" s="1588"/>
      <c r="AR258" s="1588"/>
      <c r="AS258" s="1588"/>
      <c r="AT258" s="1588"/>
      <c r="AU258" s="1588"/>
      <c r="AV258" s="1588"/>
      <c r="AW258" s="1588"/>
      <c r="AX258" s="1588"/>
      <c r="AY258" s="1588"/>
      <c r="AZ258" s="1588"/>
      <c r="BA258" s="1588"/>
      <c r="BB258" s="1588"/>
      <c r="BC258" s="1588"/>
      <c r="BD258" s="1588"/>
      <c r="BE258" s="1588"/>
      <c r="BF258" s="1588"/>
      <c r="BG258" s="1588"/>
      <c r="BH258" s="1588"/>
      <c r="BI258" s="1588"/>
      <c r="BJ258" s="1588"/>
      <c r="BK258" s="1588"/>
      <c r="BL258" s="1588"/>
      <c r="BM258" s="1588"/>
      <c r="BN258" s="1588"/>
      <c r="BO258" s="1588"/>
      <c r="BP258" s="1588"/>
      <c r="BQ258" s="1588"/>
    </row>
    <row r="259" ht="15.75" customHeight="1">
      <c r="A259" s="1588"/>
      <c r="B259" s="1588"/>
      <c r="C259" s="1588"/>
      <c r="D259" s="1588"/>
      <c r="E259" s="1588"/>
      <c r="F259" s="1588"/>
      <c r="G259" s="348"/>
      <c r="H259" s="348"/>
      <c r="I259" s="1588"/>
      <c r="J259" s="1588"/>
      <c r="K259" s="1588"/>
      <c r="L259" s="1588"/>
      <c r="M259" s="1588"/>
      <c r="N259" s="1588"/>
      <c r="O259" s="1588"/>
      <c r="P259" s="1588"/>
      <c r="Q259" s="2014"/>
      <c r="R259" s="1588"/>
      <c r="S259" s="1588"/>
      <c r="T259" s="1588"/>
      <c r="U259" s="1588"/>
      <c r="V259" s="1588"/>
      <c r="W259" s="348"/>
      <c r="X259" s="1588"/>
      <c r="Y259" s="1588"/>
      <c r="Z259" s="1588"/>
      <c r="AA259" s="1588"/>
      <c r="AB259" s="1588"/>
      <c r="AC259" s="1588"/>
      <c r="AD259" s="1588"/>
      <c r="AE259" s="1588"/>
      <c r="AF259" s="1588"/>
      <c r="AG259" s="1588"/>
      <c r="AH259" s="1588"/>
      <c r="AI259" s="1588"/>
      <c r="AJ259" s="1588"/>
      <c r="AK259" s="1588"/>
      <c r="AL259" s="1588"/>
      <c r="AM259" s="1588"/>
      <c r="AN259" s="1588"/>
      <c r="AO259" s="1588"/>
      <c r="AP259" s="1588"/>
      <c r="AQ259" s="1588"/>
      <c r="AR259" s="1588"/>
      <c r="AS259" s="1588"/>
      <c r="AT259" s="1588"/>
      <c r="AU259" s="1588"/>
      <c r="AV259" s="1588"/>
      <c r="AW259" s="1588"/>
      <c r="AX259" s="1588"/>
      <c r="AY259" s="1588"/>
      <c r="AZ259" s="1588"/>
      <c r="BA259" s="1588"/>
      <c r="BB259" s="1588"/>
      <c r="BC259" s="1588"/>
      <c r="BD259" s="1588"/>
      <c r="BE259" s="1588"/>
      <c r="BF259" s="1588"/>
      <c r="BG259" s="1588"/>
      <c r="BH259" s="1588"/>
      <c r="BI259" s="1588"/>
      <c r="BJ259" s="1588"/>
      <c r="BK259" s="1588"/>
      <c r="BL259" s="1588"/>
      <c r="BM259" s="1588"/>
      <c r="BN259" s="1588"/>
      <c r="BO259" s="1588"/>
      <c r="BP259" s="1588"/>
      <c r="BQ259" s="1588"/>
    </row>
    <row r="260" ht="15.75" customHeight="1">
      <c r="A260" s="1588"/>
      <c r="B260" s="1588"/>
      <c r="C260" s="1588"/>
      <c r="D260" s="1588"/>
      <c r="E260" s="1588"/>
      <c r="F260" s="1588"/>
      <c r="G260" s="348"/>
      <c r="H260" s="348"/>
      <c r="I260" s="1588"/>
      <c r="J260" s="1588"/>
      <c r="K260" s="1588"/>
      <c r="L260" s="1588"/>
      <c r="M260" s="1588"/>
      <c r="N260" s="1588"/>
      <c r="O260" s="1588"/>
      <c r="P260" s="1588"/>
      <c r="Q260" s="2014"/>
      <c r="R260" s="1588"/>
      <c r="S260" s="1588"/>
      <c r="T260" s="1588"/>
      <c r="U260" s="1588"/>
      <c r="V260" s="1588"/>
      <c r="W260" s="348"/>
      <c r="X260" s="1588"/>
      <c r="Y260" s="1588"/>
      <c r="Z260" s="1588"/>
      <c r="AA260" s="1588"/>
      <c r="AB260" s="1588"/>
      <c r="AC260" s="1588"/>
      <c r="AD260" s="1588"/>
      <c r="AE260" s="1588"/>
      <c r="AF260" s="1588"/>
      <c r="AG260" s="1588"/>
      <c r="AH260" s="1588"/>
      <c r="AI260" s="1588"/>
      <c r="AJ260" s="1588"/>
      <c r="AK260" s="1588"/>
      <c r="AL260" s="1588"/>
      <c r="AM260" s="1588"/>
      <c r="AN260" s="1588"/>
      <c r="AO260" s="1588"/>
      <c r="AP260" s="1588"/>
      <c r="AQ260" s="1588"/>
      <c r="AR260" s="1588"/>
      <c r="AS260" s="1588"/>
      <c r="AT260" s="1588"/>
      <c r="AU260" s="1588"/>
      <c r="AV260" s="1588"/>
      <c r="AW260" s="1588"/>
      <c r="AX260" s="1588"/>
      <c r="AY260" s="1588"/>
      <c r="AZ260" s="1588"/>
      <c r="BA260" s="1588"/>
      <c r="BB260" s="1588"/>
      <c r="BC260" s="1588"/>
      <c r="BD260" s="1588"/>
      <c r="BE260" s="1588"/>
      <c r="BF260" s="1588"/>
      <c r="BG260" s="1588"/>
      <c r="BH260" s="1588"/>
      <c r="BI260" s="1588"/>
      <c r="BJ260" s="1588"/>
      <c r="BK260" s="1588"/>
      <c r="BL260" s="1588"/>
      <c r="BM260" s="1588"/>
      <c r="BN260" s="1588"/>
      <c r="BO260" s="1588"/>
      <c r="BP260" s="1588"/>
      <c r="BQ260" s="1588"/>
    </row>
    <row r="261" ht="15.75" customHeight="1">
      <c r="A261" s="1588"/>
      <c r="B261" s="1588"/>
      <c r="C261" s="1588"/>
      <c r="D261" s="1588"/>
      <c r="E261" s="1588"/>
      <c r="F261" s="1588"/>
      <c r="G261" s="348"/>
      <c r="H261" s="348"/>
      <c r="I261" s="1588"/>
      <c r="J261" s="1588"/>
      <c r="K261" s="1588"/>
      <c r="L261" s="1588"/>
      <c r="M261" s="1588"/>
      <c r="N261" s="1588"/>
      <c r="O261" s="1588"/>
      <c r="P261" s="1588"/>
      <c r="Q261" s="2014"/>
      <c r="R261" s="1588"/>
      <c r="S261" s="1588"/>
      <c r="T261" s="1588"/>
      <c r="U261" s="1588"/>
      <c r="V261" s="1588"/>
      <c r="W261" s="348"/>
      <c r="X261" s="1588"/>
      <c r="Y261" s="1588"/>
      <c r="Z261" s="1588"/>
      <c r="AA261" s="1588"/>
      <c r="AB261" s="1588"/>
      <c r="AC261" s="1588"/>
      <c r="AD261" s="1588"/>
      <c r="AE261" s="1588"/>
      <c r="AF261" s="1588"/>
      <c r="AG261" s="1588"/>
      <c r="AH261" s="1588"/>
      <c r="AI261" s="1588"/>
      <c r="AJ261" s="1588"/>
      <c r="AK261" s="1588"/>
      <c r="AL261" s="1588"/>
      <c r="AM261" s="1588"/>
      <c r="AN261" s="1588"/>
      <c r="AO261" s="1588"/>
      <c r="AP261" s="1588"/>
      <c r="AQ261" s="1588"/>
      <c r="AR261" s="1588"/>
      <c r="AS261" s="1588"/>
      <c r="AT261" s="1588"/>
      <c r="AU261" s="1588"/>
      <c r="AV261" s="1588"/>
      <c r="AW261" s="1588"/>
      <c r="AX261" s="1588"/>
      <c r="AY261" s="1588"/>
      <c r="AZ261" s="1588"/>
      <c r="BA261" s="1588"/>
      <c r="BB261" s="1588"/>
      <c r="BC261" s="1588"/>
      <c r="BD261" s="1588"/>
      <c r="BE261" s="1588"/>
      <c r="BF261" s="1588"/>
      <c r="BG261" s="1588"/>
      <c r="BH261" s="1588"/>
      <c r="BI261" s="1588"/>
      <c r="BJ261" s="1588"/>
      <c r="BK261" s="1588"/>
      <c r="BL261" s="1588"/>
      <c r="BM261" s="1588"/>
      <c r="BN261" s="1588"/>
      <c r="BO261" s="1588"/>
      <c r="BP261" s="1588"/>
      <c r="BQ261" s="1588"/>
    </row>
    <row r="262" ht="15.75" customHeight="1">
      <c r="A262" s="1588"/>
      <c r="B262" s="1588"/>
      <c r="C262" s="1588"/>
      <c r="D262" s="1588"/>
      <c r="E262" s="1588"/>
      <c r="F262" s="1588"/>
      <c r="G262" s="348"/>
      <c r="H262" s="348"/>
      <c r="I262" s="1588"/>
      <c r="J262" s="1588"/>
      <c r="K262" s="1588"/>
      <c r="L262" s="1588"/>
      <c r="M262" s="1588"/>
      <c r="N262" s="1588"/>
      <c r="O262" s="1588"/>
      <c r="P262" s="1588"/>
      <c r="Q262" s="2014"/>
      <c r="R262" s="1588"/>
      <c r="S262" s="1588"/>
      <c r="T262" s="1588"/>
      <c r="U262" s="1588"/>
      <c r="V262" s="1588"/>
      <c r="W262" s="348"/>
      <c r="X262" s="1588"/>
      <c r="Y262" s="1588"/>
      <c r="Z262" s="1588"/>
      <c r="AA262" s="1588"/>
      <c r="AB262" s="1588"/>
      <c r="AC262" s="1588"/>
      <c r="AD262" s="1588"/>
      <c r="AE262" s="1588"/>
      <c r="AF262" s="1588"/>
      <c r="AG262" s="1588"/>
      <c r="AH262" s="1588"/>
      <c r="AI262" s="1588"/>
      <c r="AJ262" s="1588"/>
      <c r="AK262" s="1588"/>
      <c r="AL262" s="1588"/>
      <c r="AM262" s="1588"/>
      <c r="AN262" s="1588"/>
      <c r="AO262" s="1588"/>
      <c r="AP262" s="1588"/>
      <c r="AQ262" s="1588"/>
      <c r="AR262" s="1588"/>
      <c r="AS262" s="1588"/>
      <c r="AT262" s="1588"/>
      <c r="AU262" s="1588"/>
      <c r="AV262" s="1588"/>
      <c r="AW262" s="1588"/>
      <c r="AX262" s="1588"/>
      <c r="AY262" s="1588"/>
      <c r="AZ262" s="1588"/>
      <c r="BA262" s="1588"/>
      <c r="BB262" s="1588"/>
      <c r="BC262" s="1588"/>
      <c r="BD262" s="1588"/>
      <c r="BE262" s="1588"/>
      <c r="BF262" s="1588"/>
      <c r="BG262" s="1588"/>
      <c r="BH262" s="1588"/>
      <c r="BI262" s="1588"/>
      <c r="BJ262" s="1588"/>
      <c r="BK262" s="1588"/>
      <c r="BL262" s="1588"/>
      <c r="BM262" s="1588"/>
      <c r="BN262" s="1588"/>
      <c r="BO262" s="1588"/>
      <c r="BP262" s="1588"/>
      <c r="BQ262" s="1588"/>
    </row>
    <row r="263" ht="15.75" customHeight="1">
      <c r="A263" s="1588"/>
      <c r="B263" s="1588"/>
      <c r="C263" s="1588"/>
      <c r="D263" s="1588"/>
      <c r="E263" s="1588"/>
      <c r="F263" s="1588"/>
      <c r="G263" s="348"/>
      <c r="H263" s="348"/>
      <c r="I263" s="1588"/>
      <c r="J263" s="1588"/>
      <c r="K263" s="1588"/>
      <c r="L263" s="1588"/>
      <c r="M263" s="1588"/>
      <c r="N263" s="1588"/>
      <c r="O263" s="1588"/>
      <c r="P263" s="1588"/>
      <c r="Q263" s="2014"/>
      <c r="R263" s="1588"/>
      <c r="S263" s="1588"/>
      <c r="T263" s="1588"/>
      <c r="U263" s="1588"/>
      <c r="V263" s="1588"/>
      <c r="W263" s="348"/>
      <c r="X263" s="1588"/>
      <c r="Y263" s="1588"/>
      <c r="Z263" s="1588"/>
      <c r="AA263" s="1588"/>
      <c r="AB263" s="1588"/>
      <c r="AC263" s="1588"/>
      <c r="AD263" s="1588"/>
      <c r="AE263" s="1588"/>
      <c r="AF263" s="1588"/>
      <c r="AG263" s="1588"/>
      <c r="AH263" s="1588"/>
      <c r="AI263" s="1588"/>
      <c r="AJ263" s="1588"/>
      <c r="AK263" s="1588"/>
      <c r="AL263" s="1588"/>
      <c r="AM263" s="1588"/>
      <c r="AN263" s="1588"/>
      <c r="AO263" s="1588"/>
      <c r="AP263" s="1588"/>
      <c r="AQ263" s="1588"/>
      <c r="AR263" s="1588"/>
      <c r="AS263" s="1588"/>
      <c r="AT263" s="1588"/>
      <c r="AU263" s="1588"/>
      <c r="AV263" s="1588"/>
      <c r="AW263" s="1588"/>
      <c r="AX263" s="1588"/>
      <c r="AY263" s="1588"/>
      <c r="AZ263" s="1588"/>
      <c r="BA263" s="1588"/>
      <c r="BB263" s="1588"/>
      <c r="BC263" s="1588"/>
      <c r="BD263" s="1588"/>
      <c r="BE263" s="1588"/>
      <c r="BF263" s="1588"/>
      <c r="BG263" s="1588"/>
      <c r="BH263" s="1588"/>
      <c r="BI263" s="1588"/>
      <c r="BJ263" s="1588"/>
      <c r="BK263" s="1588"/>
      <c r="BL263" s="1588"/>
      <c r="BM263" s="1588"/>
      <c r="BN263" s="1588"/>
      <c r="BO263" s="1588"/>
      <c r="BP263" s="1588"/>
      <c r="BQ263" s="1588"/>
    </row>
    <row r="264" ht="15.75" customHeight="1">
      <c r="A264" s="1588"/>
      <c r="B264" s="1588"/>
      <c r="C264" s="1588"/>
      <c r="D264" s="1588"/>
      <c r="E264" s="1588"/>
      <c r="F264" s="1588"/>
      <c r="G264" s="348"/>
      <c r="H264" s="348"/>
      <c r="I264" s="1588"/>
      <c r="J264" s="1588"/>
      <c r="K264" s="1588"/>
      <c r="L264" s="1588"/>
      <c r="M264" s="1588"/>
      <c r="N264" s="1588"/>
      <c r="O264" s="1588"/>
      <c r="P264" s="1588"/>
      <c r="Q264" s="2014"/>
      <c r="R264" s="1588"/>
      <c r="S264" s="1588"/>
      <c r="T264" s="1588"/>
      <c r="U264" s="1588"/>
      <c r="V264" s="1588"/>
      <c r="W264" s="348"/>
      <c r="X264" s="1588"/>
      <c r="Y264" s="1588"/>
      <c r="Z264" s="1588"/>
      <c r="AA264" s="1588"/>
      <c r="AB264" s="1588"/>
      <c r="AC264" s="1588"/>
      <c r="AD264" s="1588"/>
      <c r="AE264" s="1588"/>
      <c r="AF264" s="1588"/>
      <c r="AG264" s="1588"/>
      <c r="AH264" s="1588"/>
      <c r="AI264" s="1588"/>
      <c r="AJ264" s="1588"/>
      <c r="AK264" s="1588"/>
      <c r="AL264" s="1588"/>
      <c r="AM264" s="1588"/>
      <c r="AN264" s="1588"/>
      <c r="AO264" s="1588"/>
      <c r="AP264" s="1588"/>
      <c r="AQ264" s="1588"/>
      <c r="AR264" s="1588"/>
      <c r="AS264" s="1588"/>
      <c r="AT264" s="1588"/>
      <c r="AU264" s="1588"/>
      <c r="AV264" s="1588"/>
      <c r="AW264" s="1588"/>
      <c r="AX264" s="1588"/>
      <c r="AY264" s="1588"/>
      <c r="AZ264" s="1588"/>
      <c r="BA264" s="1588"/>
      <c r="BB264" s="1588"/>
      <c r="BC264" s="1588"/>
      <c r="BD264" s="1588"/>
      <c r="BE264" s="1588"/>
      <c r="BF264" s="1588"/>
      <c r="BG264" s="1588"/>
      <c r="BH264" s="1588"/>
      <c r="BI264" s="1588"/>
      <c r="BJ264" s="1588"/>
      <c r="BK264" s="1588"/>
      <c r="BL264" s="1588"/>
      <c r="BM264" s="1588"/>
      <c r="BN264" s="1588"/>
      <c r="BO264" s="1588"/>
      <c r="BP264" s="1588"/>
      <c r="BQ264" s="1588"/>
    </row>
    <row r="265" ht="15.75" customHeight="1">
      <c r="A265" s="1588"/>
      <c r="B265" s="1588"/>
      <c r="C265" s="1588"/>
      <c r="D265" s="1588"/>
      <c r="E265" s="1588"/>
      <c r="F265" s="1588"/>
      <c r="G265" s="348"/>
      <c r="H265" s="348"/>
      <c r="I265" s="1588"/>
      <c r="J265" s="1588"/>
      <c r="K265" s="1588"/>
      <c r="L265" s="1588"/>
      <c r="M265" s="1588"/>
      <c r="N265" s="1588"/>
      <c r="O265" s="1588"/>
      <c r="P265" s="1588"/>
      <c r="Q265" s="2014"/>
      <c r="R265" s="1588"/>
      <c r="S265" s="1588"/>
      <c r="T265" s="1588"/>
      <c r="U265" s="1588"/>
      <c r="V265" s="1588"/>
      <c r="W265" s="348"/>
      <c r="X265" s="1588"/>
      <c r="Y265" s="1588"/>
      <c r="Z265" s="1588"/>
      <c r="AA265" s="1588"/>
      <c r="AB265" s="1588"/>
      <c r="AC265" s="1588"/>
      <c r="AD265" s="1588"/>
      <c r="AE265" s="1588"/>
      <c r="AF265" s="1588"/>
      <c r="AG265" s="1588"/>
      <c r="AH265" s="1588"/>
      <c r="AI265" s="1588"/>
      <c r="AJ265" s="1588"/>
      <c r="AK265" s="1588"/>
      <c r="AL265" s="1588"/>
      <c r="AM265" s="1588"/>
      <c r="AN265" s="1588"/>
      <c r="AO265" s="1588"/>
      <c r="AP265" s="1588"/>
      <c r="AQ265" s="1588"/>
      <c r="AR265" s="1588"/>
      <c r="AS265" s="1588"/>
      <c r="AT265" s="1588"/>
      <c r="AU265" s="1588"/>
      <c r="AV265" s="1588"/>
      <c r="AW265" s="1588"/>
      <c r="AX265" s="1588"/>
      <c r="AY265" s="1588"/>
      <c r="AZ265" s="1588"/>
      <c r="BA265" s="1588"/>
      <c r="BB265" s="1588"/>
      <c r="BC265" s="1588"/>
      <c r="BD265" s="1588"/>
      <c r="BE265" s="1588"/>
      <c r="BF265" s="1588"/>
      <c r="BG265" s="1588"/>
      <c r="BH265" s="1588"/>
      <c r="BI265" s="1588"/>
      <c r="BJ265" s="1588"/>
      <c r="BK265" s="1588"/>
      <c r="BL265" s="1588"/>
      <c r="BM265" s="1588"/>
      <c r="BN265" s="1588"/>
      <c r="BO265" s="1588"/>
      <c r="BP265" s="1588"/>
      <c r="BQ265" s="1588"/>
    </row>
    <row r="266" ht="15.75" customHeight="1">
      <c r="A266" s="1588"/>
      <c r="B266" s="1588"/>
      <c r="C266" s="1588"/>
      <c r="D266" s="1588"/>
      <c r="E266" s="1588"/>
      <c r="F266" s="1588"/>
      <c r="G266" s="348"/>
      <c r="H266" s="348"/>
      <c r="I266" s="1588"/>
      <c r="J266" s="1588"/>
      <c r="K266" s="1588"/>
      <c r="L266" s="1588"/>
      <c r="M266" s="1588"/>
      <c r="N266" s="1588"/>
      <c r="O266" s="1588"/>
      <c r="P266" s="1588"/>
      <c r="Q266" s="2014"/>
      <c r="R266" s="1588"/>
      <c r="S266" s="1588"/>
      <c r="T266" s="1588"/>
      <c r="U266" s="1588"/>
      <c r="V266" s="1588"/>
      <c r="W266" s="348"/>
      <c r="X266" s="1588"/>
      <c r="Y266" s="1588"/>
      <c r="Z266" s="1588"/>
      <c r="AA266" s="1588"/>
      <c r="AB266" s="1588"/>
      <c r="AC266" s="1588"/>
      <c r="AD266" s="1588"/>
      <c r="AE266" s="1588"/>
      <c r="AF266" s="1588"/>
      <c r="AG266" s="1588"/>
      <c r="AH266" s="1588"/>
      <c r="AI266" s="1588"/>
      <c r="AJ266" s="1588"/>
      <c r="AK266" s="1588"/>
      <c r="AL266" s="1588"/>
      <c r="AM266" s="1588"/>
      <c r="AN266" s="1588"/>
      <c r="AO266" s="1588"/>
      <c r="AP266" s="1588"/>
      <c r="AQ266" s="1588"/>
      <c r="AR266" s="1588"/>
      <c r="AS266" s="1588"/>
      <c r="AT266" s="1588"/>
      <c r="AU266" s="1588"/>
      <c r="AV266" s="1588"/>
      <c r="AW266" s="1588"/>
      <c r="AX266" s="1588"/>
      <c r="AY266" s="1588"/>
      <c r="AZ266" s="1588"/>
      <c r="BA266" s="1588"/>
      <c r="BB266" s="1588"/>
      <c r="BC266" s="1588"/>
      <c r="BD266" s="1588"/>
      <c r="BE266" s="1588"/>
      <c r="BF266" s="1588"/>
      <c r="BG266" s="1588"/>
      <c r="BH266" s="1588"/>
      <c r="BI266" s="1588"/>
      <c r="BJ266" s="1588"/>
      <c r="BK266" s="1588"/>
      <c r="BL266" s="1588"/>
      <c r="BM266" s="1588"/>
      <c r="BN266" s="1588"/>
      <c r="BO266" s="1588"/>
      <c r="BP266" s="1588"/>
      <c r="BQ266" s="1588"/>
    </row>
    <row r="267" ht="15.75" customHeight="1">
      <c r="A267" s="1588"/>
      <c r="B267" s="1588"/>
      <c r="C267" s="1588"/>
      <c r="D267" s="1588"/>
      <c r="E267" s="1588"/>
      <c r="F267" s="1588"/>
      <c r="G267" s="348"/>
      <c r="H267" s="348"/>
      <c r="I267" s="1588"/>
      <c r="J267" s="1588"/>
      <c r="K267" s="1588"/>
      <c r="L267" s="1588"/>
      <c r="M267" s="1588"/>
      <c r="N267" s="1588"/>
      <c r="O267" s="1588"/>
      <c r="P267" s="1588"/>
      <c r="Q267" s="2014"/>
      <c r="R267" s="1588"/>
      <c r="S267" s="1588"/>
      <c r="T267" s="1588"/>
      <c r="U267" s="1588"/>
      <c r="V267" s="1588"/>
      <c r="W267" s="348"/>
      <c r="X267" s="1588"/>
      <c r="Y267" s="1588"/>
      <c r="Z267" s="1588"/>
      <c r="AA267" s="1588"/>
      <c r="AB267" s="1588"/>
      <c r="AC267" s="1588"/>
      <c r="AD267" s="1588"/>
      <c r="AE267" s="1588"/>
      <c r="AF267" s="1588"/>
      <c r="AG267" s="1588"/>
      <c r="AH267" s="1588"/>
      <c r="AI267" s="1588"/>
      <c r="AJ267" s="1588"/>
      <c r="AK267" s="1588"/>
      <c r="AL267" s="1588"/>
      <c r="AM267" s="1588"/>
      <c r="AN267" s="1588"/>
      <c r="AO267" s="1588"/>
      <c r="AP267" s="1588"/>
      <c r="AQ267" s="1588"/>
      <c r="AR267" s="1588"/>
      <c r="AS267" s="1588"/>
      <c r="AT267" s="1588"/>
      <c r="AU267" s="1588"/>
      <c r="AV267" s="1588"/>
      <c r="AW267" s="1588"/>
      <c r="AX267" s="1588"/>
      <c r="AY267" s="1588"/>
      <c r="AZ267" s="1588"/>
      <c r="BA267" s="1588"/>
      <c r="BB267" s="1588"/>
      <c r="BC267" s="1588"/>
      <c r="BD267" s="1588"/>
      <c r="BE267" s="1588"/>
      <c r="BF267" s="1588"/>
      <c r="BG267" s="1588"/>
      <c r="BH267" s="1588"/>
      <c r="BI267" s="1588"/>
      <c r="BJ267" s="1588"/>
      <c r="BK267" s="1588"/>
      <c r="BL267" s="1588"/>
      <c r="BM267" s="1588"/>
      <c r="BN267" s="1588"/>
      <c r="BO267" s="1588"/>
      <c r="BP267" s="1588"/>
      <c r="BQ267" s="1588"/>
    </row>
    <row r="268" ht="15.75" customHeight="1">
      <c r="A268" s="1588"/>
      <c r="B268" s="1588"/>
      <c r="C268" s="1588"/>
      <c r="D268" s="1588"/>
      <c r="E268" s="1588"/>
      <c r="F268" s="1588"/>
      <c r="G268" s="348"/>
      <c r="H268" s="348"/>
      <c r="I268" s="1588"/>
      <c r="J268" s="1588"/>
      <c r="K268" s="1588"/>
      <c r="L268" s="1588"/>
      <c r="M268" s="1588"/>
      <c r="N268" s="1588"/>
      <c r="O268" s="1588"/>
      <c r="P268" s="1588"/>
      <c r="Q268" s="2014"/>
      <c r="R268" s="1588"/>
      <c r="S268" s="1588"/>
      <c r="T268" s="1588"/>
      <c r="U268" s="1588"/>
      <c r="V268" s="1588"/>
      <c r="W268" s="348"/>
      <c r="X268" s="1588"/>
      <c r="Y268" s="1588"/>
      <c r="Z268" s="1588"/>
      <c r="AA268" s="1588"/>
      <c r="AB268" s="1588"/>
      <c r="AC268" s="1588"/>
      <c r="AD268" s="1588"/>
      <c r="AE268" s="1588"/>
      <c r="AF268" s="1588"/>
      <c r="AG268" s="1588"/>
      <c r="AH268" s="1588"/>
      <c r="AI268" s="1588"/>
      <c r="AJ268" s="1588"/>
      <c r="AK268" s="1588"/>
      <c r="AL268" s="1588"/>
      <c r="AM268" s="1588"/>
      <c r="AN268" s="1588"/>
      <c r="AO268" s="1588"/>
      <c r="AP268" s="1588"/>
      <c r="AQ268" s="1588"/>
      <c r="AR268" s="1588"/>
      <c r="AS268" s="1588"/>
      <c r="AT268" s="1588"/>
      <c r="AU268" s="1588"/>
      <c r="AV268" s="1588"/>
      <c r="AW268" s="1588"/>
      <c r="AX268" s="1588"/>
      <c r="AY268" s="1588"/>
      <c r="AZ268" s="1588"/>
      <c r="BA268" s="1588"/>
      <c r="BB268" s="1588"/>
      <c r="BC268" s="1588"/>
      <c r="BD268" s="1588"/>
      <c r="BE268" s="1588"/>
      <c r="BF268" s="1588"/>
      <c r="BG268" s="1588"/>
      <c r="BH268" s="1588"/>
      <c r="BI268" s="1588"/>
      <c r="BJ268" s="1588"/>
      <c r="BK268" s="1588"/>
      <c r="BL268" s="1588"/>
      <c r="BM268" s="1588"/>
      <c r="BN268" s="1588"/>
      <c r="BO268" s="1588"/>
      <c r="BP268" s="1588"/>
      <c r="BQ268" s="1588"/>
    </row>
    <row r="269" ht="15.75" customHeight="1">
      <c r="A269" s="1588"/>
      <c r="B269" s="1588"/>
      <c r="C269" s="1588"/>
      <c r="D269" s="1588"/>
      <c r="E269" s="1588"/>
      <c r="F269" s="1588"/>
      <c r="G269" s="348"/>
      <c r="H269" s="348"/>
      <c r="I269" s="1588"/>
      <c r="J269" s="1588"/>
      <c r="K269" s="1588"/>
      <c r="L269" s="1588"/>
      <c r="M269" s="1588"/>
      <c r="N269" s="1588"/>
      <c r="O269" s="1588"/>
      <c r="P269" s="1588"/>
      <c r="Q269" s="2014"/>
      <c r="R269" s="1588"/>
      <c r="S269" s="1588"/>
      <c r="T269" s="1588"/>
      <c r="U269" s="1588"/>
      <c r="V269" s="1588"/>
      <c r="W269" s="348"/>
      <c r="X269" s="1588"/>
      <c r="Y269" s="1588"/>
      <c r="Z269" s="1588"/>
      <c r="AA269" s="1588"/>
      <c r="AB269" s="1588"/>
      <c r="AC269" s="1588"/>
      <c r="AD269" s="1588"/>
      <c r="AE269" s="1588"/>
      <c r="AF269" s="1588"/>
      <c r="AG269" s="1588"/>
      <c r="AH269" s="1588"/>
      <c r="AI269" s="1588"/>
      <c r="AJ269" s="1588"/>
      <c r="AK269" s="1588"/>
      <c r="AL269" s="1588"/>
      <c r="AM269" s="1588"/>
      <c r="AN269" s="1588"/>
      <c r="AO269" s="1588"/>
      <c r="AP269" s="1588"/>
      <c r="AQ269" s="1588"/>
      <c r="AR269" s="1588"/>
      <c r="AS269" s="1588"/>
      <c r="AT269" s="1588"/>
      <c r="AU269" s="1588"/>
      <c r="AV269" s="1588"/>
      <c r="AW269" s="1588"/>
      <c r="AX269" s="1588"/>
      <c r="AY269" s="1588"/>
      <c r="AZ269" s="1588"/>
      <c r="BA269" s="1588"/>
      <c r="BB269" s="1588"/>
      <c r="BC269" s="1588"/>
      <c r="BD269" s="1588"/>
      <c r="BE269" s="1588"/>
      <c r="BF269" s="1588"/>
      <c r="BG269" s="1588"/>
      <c r="BH269" s="1588"/>
      <c r="BI269" s="1588"/>
      <c r="BJ269" s="1588"/>
      <c r="BK269" s="1588"/>
      <c r="BL269" s="1588"/>
      <c r="BM269" s="1588"/>
      <c r="BN269" s="1588"/>
      <c r="BO269" s="1588"/>
      <c r="BP269" s="1588"/>
      <c r="BQ269" s="1588"/>
    </row>
    <row r="270" ht="15.75" customHeight="1">
      <c r="A270" s="1588"/>
      <c r="B270" s="1588"/>
      <c r="C270" s="1588"/>
      <c r="D270" s="1588"/>
      <c r="E270" s="1588"/>
      <c r="F270" s="1588"/>
      <c r="G270" s="348"/>
      <c r="H270" s="348"/>
      <c r="I270" s="1588"/>
      <c r="J270" s="1588"/>
      <c r="K270" s="1588"/>
      <c r="L270" s="1588"/>
      <c r="M270" s="1588"/>
      <c r="N270" s="1588"/>
      <c r="O270" s="1588"/>
      <c r="P270" s="1588"/>
      <c r="Q270" s="2014"/>
      <c r="R270" s="1588"/>
      <c r="S270" s="1588"/>
      <c r="T270" s="1588"/>
      <c r="U270" s="1588"/>
      <c r="V270" s="1588"/>
      <c r="W270" s="348"/>
      <c r="X270" s="1588"/>
      <c r="Y270" s="1588"/>
      <c r="Z270" s="1588"/>
      <c r="AA270" s="1588"/>
      <c r="AB270" s="1588"/>
      <c r="AC270" s="1588"/>
      <c r="AD270" s="1588"/>
      <c r="AE270" s="1588"/>
      <c r="AF270" s="1588"/>
      <c r="AG270" s="1588"/>
      <c r="AH270" s="1588"/>
      <c r="AI270" s="1588"/>
      <c r="AJ270" s="1588"/>
      <c r="AK270" s="1588"/>
      <c r="AL270" s="1588"/>
      <c r="AM270" s="1588"/>
      <c r="AN270" s="1588"/>
      <c r="AO270" s="1588"/>
      <c r="AP270" s="1588"/>
      <c r="AQ270" s="1588"/>
      <c r="AR270" s="1588"/>
      <c r="AS270" s="1588"/>
      <c r="AT270" s="1588"/>
      <c r="AU270" s="1588"/>
      <c r="AV270" s="1588"/>
      <c r="AW270" s="1588"/>
      <c r="AX270" s="1588"/>
      <c r="AY270" s="1588"/>
      <c r="AZ270" s="1588"/>
      <c r="BA270" s="1588"/>
      <c r="BB270" s="1588"/>
      <c r="BC270" s="1588"/>
      <c r="BD270" s="1588"/>
      <c r="BE270" s="1588"/>
      <c r="BF270" s="1588"/>
      <c r="BG270" s="1588"/>
      <c r="BH270" s="1588"/>
      <c r="BI270" s="1588"/>
      <c r="BJ270" s="1588"/>
      <c r="BK270" s="1588"/>
      <c r="BL270" s="1588"/>
      <c r="BM270" s="1588"/>
      <c r="BN270" s="1588"/>
      <c r="BO270" s="1588"/>
      <c r="BP270" s="1588"/>
      <c r="BQ270" s="1588"/>
    </row>
    <row r="271" ht="15.75" customHeight="1">
      <c r="A271" s="1588"/>
      <c r="B271" s="1588"/>
      <c r="C271" s="1588"/>
      <c r="D271" s="1588"/>
      <c r="E271" s="1588"/>
      <c r="F271" s="1588"/>
      <c r="G271" s="348"/>
      <c r="H271" s="348"/>
      <c r="I271" s="1588"/>
      <c r="J271" s="1588"/>
      <c r="K271" s="1588"/>
      <c r="L271" s="1588"/>
      <c r="M271" s="1588"/>
      <c r="N271" s="1588"/>
      <c r="O271" s="1588"/>
      <c r="P271" s="1588"/>
      <c r="Q271" s="2014"/>
      <c r="R271" s="1588"/>
      <c r="S271" s="1588"/>
      <c r="T271" s="1588"/>
      <c r="U271" s="1588"/>
      <c r="V271" s="1588"/>
      <c r="W271" s="348"/>
      <c r="X271" s="1588"/>
      <c r="Y271" s="1588"/>
      <c r="Z271" s="1588"/>
      <c r="AA271" s="1588"/>
      <c r="AB271" s="1588"/>
      <c r="AC271" s="1588"/>
      <c r="AD271" s="1588"/>
      <c r="AE271" s="1588"/>
      <c r="AF271" s="1588"/>
      <c r="AG271" s="1588"/>
      <c r="AH271" s="1588"/>
      <c r="AI271" s="1588"/>
      <c r="AJ271" s="1588"/>
      <c r="AK271" s="1588"/>
      <c r="AL271" s="1588"/>
      <c r="AM271" s="1588"/>
      <c r="AN271" s="1588"/>
      <c r="AO271" s="1588"/>
      <c r="AP271" s="1588"/>
      <c r="AQ271" s="1588"/>
      <c r="AR271" s="1588"/>
      <c r="AS271" s="1588"/>
      <c r="AT271" s="1588"/>
      <c r="AU271" s="1588"/>
      <c r="AV271" s="1588"/>
      <c r="AW271" s="1588"/>
      <c r="AX271" s="1588"/>
      <c r="AY271" s="1588"/>
      <c r="AZ271" s="1588"/>
      <c r="BA271" s="1588"/>
      <c r="BB271" s="1588"/>
      <c r="BC271" s="1588"/>
      <c r="BD271" s="1588"/>
      <c r="BE271" s="1588"/>
      <c r="BF271" s="1588"/>
      <c r="BG271" s="1588"/>
      <c r="BH271" s="1588"/>
      <c r="BI271" s="1588"/>
      <c r="BJ271" s="1588"/>
      <c r="BK271" s="1588"/>
      <c r="BL271" s="1588"/>
      <c r="BM271" s="1588"/>
      <c r="BN271" s="1588"/>
      <c r="BO271" s="1588"/>
      <c r="BP271" s="1588"/>
      <c r="BQ271" s="1588"/>
    </row>
    <row r="272" ht="15.75" customHeight="1">
      <c r="A272" s="1588"/>
      <c r="B272" s="1588"/>
      <c r="C272" s="1588"/>
      <c r="D272" s="1588"/>
      <c r="E272" s="1588"/>
      <c r="F272" s="1588"/>
      <c r="G272" s="348"/>
      <c r="H272" s="348"/>
      <c r="I272" s="1588"/>
      <c r="J272" s="1588"/>
      <c r="K272" s="1588"/>
      <c r="L272" s="1588"/>
      <c r="M272" s="1588"/>
      <c r="N272" s="1588"/>
      <c r="O272" s="1588"/>
      <c r="P272" s="1588"/>
      <c r="Q272" s="2014"/>
      <c r="R272" s="1588"/>
      <c r="S272" s="1588"/>
      <c r="T272" s="1588"/>
      <c r="U272" s="1588"/>
      <c r="V272" s="1588"/>
      <c r="W272" s="348"/>
      <c r="X272" s="1588"/>
      <c r="Y272" s="1588"/>
      <c r="Z272" s="1588"/>
      <c r="AA272" s="1588"/>
      <c r="AB272" s="1588"/>
      <c r="AC272" s="1588"/>
      <c r="AD272" s="1588"/>
      <c r="AE272" s="1588"/>
      <c r="AF272" s="1588"/>
      <c r="AG272" s="1588"/>
      <c r="AH272" s="1588"/>
      <c r="AI272" s="1588"/>
      <c r="AJ272" s="1588"/>
      <c r="AK272" s="1588"/>
      <c r="AL272" s="1588"/>
      <c r="AM272" s="1588"/>
      <c r="AN272" s="1588"/>
      <c r="AO272" s="1588"/>
      <c r="AP272" s="1588"/>
      <c r="AQ272" s="1588"/>
      <c r="AR272" s="1588"/>
      <c r="AS272" s="1588"/>
      <c r="AT272" s="1588"/>
      <c r="AU272" s="1588"/>
      <c r="AV272" s="1588"/>
      <c r="AW272" s="1588"/>
      <c r="AX272" s="1588"/>
      <c r="AY272" s="1588"/>
      <c r="AZ272" s="1588"/>
      <c r="BA272" s="1588"/>
      <c r="BB272" s="1588"/>
      <c r="BC272" s="1588"/>
      <c r="BD272" s="1588"/>
      <c r="BE272" s="1588"/>
      <c r="BF272" s="1588"/>
      <c r="BG272" s="1588"/>
      <c r="BH272" s="1588"/>
      <c r="BI272" s="1588"/>
      <c r="BJ272" s="1588"/>
      <c r="BK272" s="1588"/>
      <c r="BL272" s="1588"/>
      <c r="BM272" s="1588"/>
      <c r="BN272" s="1588"/>
      <c r="BO272" s="1588"/>
      <c r="BP272" s="1588"/>
      <c r="BQ272" s="1588"/>
    </row>
    <row r="273" ht="15.75" customHeight="1">
      <c r="A273" s="1588"/>
      <c r="B273" s="1588"/>
      <c r="C273" s="1588"/>
      <c r="D273" s="1588"/>
      <c r="E273" s="1588"/>
      <c r="F273" s="1588"/>
      <c r="G273" s="348"/>
      <c r="H273" s="348"/>
      <c r="I273" s="1588"/>
      <c r="J273" s="1588"/>
      <c r="K273" s="1588"/>
      <c r="L273" s="1588"/>
      <c r="M273" s="1588"/>
      <c r="N273" s="1588"/>
      <c r="O273" s="1588"/>
      <c r="P273" s="1588"/>
      <c r="Q273" s="2014"/>
      <c r="R273" s="1588"/>
      <c r="S273" s="1588"/>
      <c r="T273" s="1588"/>
      <c r="U273" s="1588"/>
      <c r="V273" s="1588"/>
      <c r="W273" s="348"/>
      <c r="X273" s="1588"/>
      <c r="Y273" s="1588"/>
      <c r="Z273" s="1588"/>
      <c r="AA273" s="1588"/>
      <c r="AB273" s="1588"/>
      <c r="AC273" s="1588"/>
      <c r="AD273" s="1588"/>
      <c r="AE273" s="1588"/>
      <c r="AF273" s="1588"/>
      <c r="AG273" s="1588"/>
      <c r="AH273" s="1588"/>
      <c r="AI273" s="1588"/>
      <c r="AJ273" s="1588"/>
      <c r="AK273" s="1588"/>
      <c r="AL273" s="1588"/>
      <c r="AM273" s="1588"/>
      <c r="AN273" s="1588"/>
      <c r="AO273" s="1588"/>
      <c r="AP273" s="1588"/>
      <c r="AQ273" s="1588"/>
      <c r="AR273" s="1588"/>
      <c r="AS273" s="1588"/>
      <c r="AT273" s="1588"/>
      <c r="AU273" s="1588"/>
      <c r="AV273" s="1588"/>
      <c r="AW273" s="1588"/>
      <c r="AX273" s="1588"/>
      <c r="AY273" s="1588"/>
      <c r="AZ273" s="1588"/>
      <c r="BA273" s="1588"/>
      <c r="BB273" s="1588"/>
      <c r="BC273" s="1588"/>
      <c r="BD273" s="1588"/>
      <c r="BE273" s="1588"/>
      <c r="BF273" s="1588"/>
      <c r="BG273" s="1588"/>
      <c r="BH273" s="1588"/>
      <c r="BI273" s="1588"/>
      <c r="BJ273" s="1588"/>
      <c r="BK273" s="1588"/>
      <c r="BL273" s="1588"/>
      <c r="BM273" s="1588"/>
      <c r="BN273" s="1588"/>
      <c r="BO273" s="1588"/>
      <c r="BP273" s="1588"/>
      <c r="BQ273" s="1588"/>
    </row>
    <row r="274" ht="15.75" customHeight="1">
      <c r="A274" s="1588"/>
      <c r="B274" s="1588"/>
      <c r="C274" s="1588"/>
      <c r="D274" s="1588"/>
      <c r="E274" s="1588"/>
      <c r="F274" s="1588"/>
      <c r="G274" s="348"/>
      <c r="H274" s="348"/>
      <c r="I274" s="1588"/>
      <c r="J274" s="1588"/>
      <c r="K274" s="1588"/>
      <c r="L274" s="1588"/>
      <c r="M274" s="1588"/>
      <c r="N274" s="1588"/>
      <c r="O274" s="1588"/>
      <c r="P274" s="1588"/>
      <c r="Q274" s="2014"/>
      <c r="R274" s="1588"/>
      <c r="S274" s="1588"/>
      <c r="T274" s="1588"/>
      <c r="U274" s="1588"/>
      <c r="V274" s="1588"/>
      <c r="W274" s="348"/>
      <c r="X274" s="1588"/>
      <c r="Y274" s="1588"/>
      <c r="Z274" s="1588"/>
      <c r="AA274" s="1588"/>
      <c r="AB274" s="1588"/>
      <c r="AC274" s="1588"/>
      <c r="AD274" s="1588"/>
      <c r="AE274" s="1588"/>
      <c r="AF274" s="1588"/>
      <c r="AG274" s="1588"/>
      <c r="AH274" s="1588"/>
      <c r="AI274" s="1588"/>
      <c r="AJ274" s="1588"/>
      <c r="AK274" s="1588"/>
      <c r="AL274" s="1588"/>
      <c r="AM274" s="1588"/>
      <c r="AN274" s="1588"/>
      <c r="AO274" s="1588"/>
      <c r="AP274" s="1588"/>
      <c r="AQ274" s="1588"/>
      <c r="AR274" s="1588"/>
      <c r="AS274" s="1588"/>
      <c r="AT274" s="1588"/>
      <c r="AU274" s="1588"/>
      <c r="AV274" s="1588"/>
      <c r="AW274" s="1588"/>
      <c r="AX274" s="1588"/>
      <c r="AY274" s="1588"/>
      <c r="AZ274" s="1588"/>
      <c r="BA274" s="1588"/>
      <c r="BB274" s="1588"/>
      <c r="BC274" s="1588"/>
      <c r="BD274" s="1588"/>
      <c r="BE274" s="1588"/>
      <c r="BF274" s="1588"/>
      <c r="BG274" s="1588"/>
      <c r="BH274" s="1588"/>
      <c r="BI274" s="1588"/>
      <c r="BJ274" s="1588"/>
      <c r="BK274" s="1588"/>
      <c r="BL274" s="1588"/>
      <c r="BM274" s="1588"/>
      <c r="BN274" s="1588"/>
      <c r="BO274" s="1588"/>
      <c r="BP274" s="1588"/>
      <c r="BQ274" s="1588"/>
    </row>
    <row r="275" ht="15.75" customHeight="1">
      <c r="A275" s="1588"/>
      <c r="B275" s="1588"/>
      <c r="C275" s="1588"/>
      <c r="D275" s="1588"/>
      <c r="E275" s="1588"/>
      <c r="F275" s="1588"/>
      <c r="G275" s="348"/>
      <c r="H275" s="348"/>
      <c r="I275" s="1588"/>
      <c r="J275" s="1588"/>
      <c r="K275" s="1588"/>
      <c r="L275" s="1588"/>
      <c r="M275" s="1588"/>
      <c r="N275" s="1588"/>
      <c r="O275" s="1588"/>
      <c r="P275" s="1588"/>
      <c r="Q275" s="2014"/>
      <c r="R275" s="1588"/>
      <c r="S275" s="1588"/>
      <c r="T275" s="1588"/>
      <c r="U275" s="1588"/>
      <c r="V275" s="1588"/>
      <c r="W275" s="348"/>
      <c r="X275" s="1588"/>
      <c r="Y275" s="1588"/>
      <c r="Z275" s="1588"/>
      <c r="AA275" s="1588"/>
      <c r="AB275" s="1588"/>
      <c r="AC275" s="1588"/>
      <c r="AD275" s="1588"/>
      <c r="AE275" s="1588"/>
      <c r="AF275" s="1588"/>
      <c r="AG275" s="1588"/>
      <c r="AH275" s="1588"/>
      <c r="AI275" s="1588"/>
      <c r="AJ275" s="1588"/>
      <c r="AK275" s="1588"/>
      <c r="AL275" s="1588"/>
      <c r="AM275" s="1588"/>
      <c r="AN275" s="1588"/>
      <c r="AO275" s="1588"/>
      <c r="AP275" s="1588"/>
      <c r="AQ275" s="1588"/>
      <c r="AR275" s="1588"/>
      <c r="AS275" s="1588"/>
      <c r="AT275" s="1588"/>
      <c r="AU275" s="1588"/>
      <c r="AV275" s="1588"/>
      <c r="AW275" s="1588"/>
      <c r="AX275" s="1588"/>
      <c r="AY275" s="1588"/>
      <c r="AZ275" s="1588"/>
      <c r="BA275" s="1588"/>
      <c r="BB275" s="1588"/>
      <c r="BC275" s="1588"/>
      <c r="BD275" s="1588"/>
      <c r="BE275" s="1588"/>
      <c r="BF275" s="1588"/>
      <c r="BG275" s="1588"/>
      <c r="BH275" s="1588"/>
      <c r="BI275" s="1588"/>
      <c r="BJ275" s="1588"/>
      <c r="BK275" s="1588"/>
      <c r="BL275" s="1588"/>
      <c r="BM275" s="1588"/>
      <c r="BN275" s="1588"/>
      <c r="BO275" s="1588"/>
      <c r="BP275" s="1588"/>
      <c r="BQ275" s="1588"/>
    </row>
    <row r="276" ht="15.75" customHeight="1">
      <c r="A276" s="1588"/>
      <c r="B276" s="1588"/>
      <c r="C276" s="1588"/>
      <c r="D276" s="1588"/>
      <c r="E276" s="1588"/>
      <c r="F276" s="1588"/>
      <c r="G276" s="348"/>
      <c r="H276" s="348"/>
      <c r="I276" s="1588"/>
      <c r="J276" s="1588"/>
      <c r="K276" s="1588"/>
      <c r="L276" s="1588"/>
      <c r="M276" s="1588"/>
      <c r="N276" s="1588"/>
      <c r="O276" s="1588"/>
      <c r="P276" s="1588"/>
      <c r="Q276" s="2014"/>
      <c r="R276" s="1588"/>
      <c r="S276" s="1588"/>
      <c r="T276" s="1588"/>
      <c r="U276" s="1588"/>
      <c r="V276" s="1588"/>
      <c r="W276" s="348"/>
      <c r="X276" s="1588"/>
      <c r="Y276" s="1588"/>
      <c r="Z276" s="1588"/>
      <c r="AA276" s="1588"/>
      <c r="AB276" s="1588"/>
      <c r="AC276" s="1588"/>
      <c r="AD276" s="1588"/>
      <c r="AE276" s="1588"/>
      <c r="AF276" s="1588"/>
      <c r="AG276" s="1588"/>
      <c r="AH276" s="1588"/>
      <c r="AI276" s="1588"/>
      <c r="AJ276" s="1588"/>
      <c r="AK276" s="1588"/>
      <c r="AL276" s="1588"/>
      <c r="AM276" s="1588"/>
      <c r="AN276" s="1588"/>
      <c r="AO276" s="1588"/>
      <c r="AP276" s="1588"/>
      <c r="AQ276" s="1588"/>
      <c r="AR276" s="1588"/>
      <c r="AS276" s="1588"/>
      <c r="AT276" s="1588"/>
      <c r="AU276" s="1588"/>
      <c r="AV276" s="1588"/>
      <c r="AW276" s="1588"/>
      <c r="AX276" s="1588"/>
      <c r="AY276" s="1588"/>
      <c r="AZ276" s="1588"/>
      <c r="BA276" s="1588"/>
      <c r="BB276" s="1588"/>
      <c r="BC276" s="1588"/>
      <c r="BD276" s="1588"/>
      <c r="BE276" s="1588"/>
      <c r="BF276" s="1588"/>
      <c r="BG276" s="1588"/>
      <c r="BH276" s="1588"/>
      <c r="BI276" s="1588"/>
      <c r="BJ276" s="1588"/>
      <c r="BK276" s="1588"/>
      <c r="BL276" s="1588"/>
      <c r="BM276" s="1588"/>
      <c r="BN276" s="1588"/>
      <c r="BO276" s="1588"/>
      <c r="BP276" s="1588"/>
      <c r="BQ276" s="1588"/>
    </row>
    <row r="277" ht="15.75" customHeight="1">
      <c r="A277" s="1588"/>
      <c r="B277" s="1588"/>
      <c r="C277" s="1588"/>
      <c r="D277" s="1588"/>
      <c r="E277" s="1588"/>
      <c r="F277" s="1588"/>
      <c r="G277" s="348"/>
      <c r="H277" s="348"/>
      <c r="I277" s="1588"/>
      <c r="J277" s="1588"/>
      <c r="K277" s="1588"/>
      <c r="L277" s="1588"/>
      <c r="M277" s="1588"/>
      <c r="N277" s="1588"/>
      <c r="O277" s="1588"/>
      <c r="P277" s="1588"/>
      <c r="Q277" s="2014"/>
      <c r="R277" s="1588"/>
      <c r="S277" s="1588"/>
      <c r="T277" s="1588"/>
      <c r="U277" s="1588"/>
      <c r="V277" s="1588"/>
      <c r="W277" s="348"/>
      <c r="X277" s="1588"/>
      <c r="Y277" s="1588"/>
      <c r="Z277" s="1588"/>
      <c r="AA277" s="1588"/>
      <c r="AB277" s="1588"/>
      <c r="AC277" s="1588"/>
      <c r="AD277" s="1588"/>
      <c r="AE277" s="1588"/>
      <c r="AF277" s="1588"/>
      <c r="AG277" s="1588"/>
      <c r="AH277" s="1588"/>
      <c r="AI277" s="1588"/>
      <c r="AJ277" s="1588"/>
      <c r="AK277" s="1588"/>
      <c r="AL277" s="1588"/>
      <c r="AM277" s="1588"/>
      <c r="AN277" s="1588"/>
      <c r="AO277" s="1588"/>
      <c r="AP277" s="1588"/>
      <c r="AQ277" s="1588"/>
      <c r="AR277" s="1588"/>
      <c r="AS277" s="1588"/>
      <c r="AT277" s="1588"/>
      <c r="AU277" s="1588"/>
      <c r="AV277" s="1588"/>
      <c r="AW277" s="1588"/>
      <c r="AX277" s="1588"/>
      <c r="AY277" s="1588"/>
      <c r="AZ277" s="1588"/>
      <c r="BA277" s="1588"/>
      <c r="BB277" s="1588"/>
      <c r="BC277" s="1588"/>
      <c r="BD277" s="1588"/>
      <c r="BE277" s="1588"/>
      <c r="BF277" s="1588"/>
      <c r="BG277" s="1588"/>
      <c r="BH277" s="1588"/>
      <c r="BI277" s="1588"/>
      <c r="BJ277" s="1588"/>
      <c r="BK277" s="1588"/>
      <c r="BL277" s="1588"/>
      <c r="BM277" s="1588"/>
      <c r="BN277" s="1588"/>
      <c r="BO277" s="1588"/>
      <c r="BP277" s="1588"/>
      <c r="BQ277" s="1588"/>
    </row>
    <row r="278" ht="15.75" customHeight="1">
      <c r="A278" s="1588"/>
      <c r="B278" s="1588"/>
      <c r="C278" s="1588"/>
      <c r="D278" s="1588"/>
      <c r="E278" s="1588"/>
      <c r="F278" s="1588"/>
      <c r="G278" s="348"/>
      <c r="H278" s="348"/>
      <c r="I278" s="1588"/>
      <c r="J278" s="1588"/>
      <c r="K278" s="1588"/>
      <c r="L278" s="1588"/>
      <c r="M278" s="1588"/>
      <c r="N278" s="1588"/>
      <c r="O278" s="1588"/>
      <c r="P278" s="1588"/>
      <c r="Q278" s="2014"/>
      <c r="R278" s="1588"/>
      <c r="S278" s="1588"/>
      <c r="T278" s="1588"/>
      <c r="U278" s="1588"/>
      <c r="V278" s="1588"/>
      <c r="W278" s="348"/>
      <c r="X278" s="1588"/>
      <c r="Y278" s="1588"/>
      <c r="Z278" s="1588"/>
      <c r="AA278" s="1588"/>
      <c r="AB278" s="1588"/>
      <c r="AC278" s="1588"/>
      <c r="AD278" s="1588"/>
      <c r="AE278" s="1588"/>
      <c r="AF278" s="1588"/>
      <c r="AG278" s="1588"/>
      <c r="AH278" s="1588"/>
      <c r="AI278" s="1588"/>
      <c r="AJ278" s="1588"/>
      <c r="AK278" s="1588"/>
      <c r="AL278" s="1588"/>
      <c r="AM278" s="1588"/>
      <c r="AN278" s="1588"/>
      <c r="AO278" s="1588"/>
      <c r="AP278" s="1588"/>
      <c r="AQ278" s="1588"/>
      <c r="AR278" s="1588"/>
      <c r="AS278" s="1588"/>
      <c r="AT278" s="1588"/>
      <c r="AU278" s="1588"/>
      <c r="AV278" s="1588"/>
      <c r="AW278" s="1588"/>
      <c r="AX278" s="1588"/>
      <c r="AY278" s="1588"/>
      <c r="AZ278" s="1588"/>
      <c r="BA278" s="1588"/>
      <c r="BB278" s="1588"/>
      <c r="BC278" s="1588"/>
      <c r="BD278" s="1588"/>
      <c r="BE278" s="1588"/>
      <c r="BF278" s="1588"/>
      <c r="BG278" s="1588"/>
      <c r="BH278" s="1588"/>
      <c r="BI278" s="1588"/>
      <c r="BJ278" s="1588"/>
      <c r="BK278" s="1588"/>
      <c r="BL278" s="1588"/>
      <c r="BM278" s="1588"/>
      <c r="BN278" s="1588"/>
      <c r="BO278" s="1588"/>
      <c r="BP278" s="1588"/>
      <c r="BQ278" s="1588"/>
    </row>
    <row r="279" ht="15.75" customHeight="1">
      <c r="A279" s="1588"/>
      <c r="B279" s="1588"/>
      <c r="C279" s="1588"/>
      <c r="D279" s="1588"/>
      <c r="E279" s="1588"/>
      <c r="F279" s="1588"/>
      <c r="G279" s="348"/>
      <c r="H279" s="348"/>
      <c r="I279" s="1588"/>
      <c r="J279" s="1588"/>
      <c r="K279" s="1588"/>
      <c r="L279" s="1588"/>
      <c r="M279" s="1588"/>
      <c r="N279" s="1588"/>
      <c r="O279" s="1588"/>
      <c r="P279" s="1588"/>
      <c r="Q279" s="2014"/>
      <c r="R279" s="1588"/>
      <c r="S279" s="1588"/>
      <c r="T279" s="1588"/>
      <c r="U279" s="1588"/>
      <c r="V279" s="1588"/>
      <c r="W279" s="348"/>
      <c r="X279" s="1588"/>
      <c r="Y279" s="1588"/>
      <c r="Z279" s="1588"/>
      <c r="AA279" s="1588"/>
      <c r="AB279" s="1588"/>
      <c r="AC279" s="1588"/>
      <c r="AD279" s="1588"/>
      <c r="AE279" s="1588"/>
      <c r="AF279" s="1588"/>
      <c r="AG279" s="1588"/>
      <c r="AH279" s="1588"/>
      <c r="AI279" s="1588"/>
      <c r="AJ279" s="1588"/>
      <c r="AK279" s="1588"/>
      <c r="AL279" s="1588"/>
      <c r="AM279" s="1588"/>
      <c r="AN279" s="1588"/>
      <c r="AO279" s="1588"/>
      <c r="AP279" s="1588"/>
      <c r="AQ279" s="1588"/>
      <c r="AR279" s="1588"/>
      <c r="AS279" s="1588"/>
      <c r="AT279" s="1588"/>
      <c r="AU279" s="1588"/>
      <c r="AV279" s="1588"/>
      <c r="AW279" s="1588"/>
      <c r="AX279" s="1588"/>
      <c r="AY279" s="1588"/>
      <c r="AZ279" s="1588"/>
      <c r="BA279" s="1588"/>
      <c r="BB279" s="1588"/>
      <c r="BC279" s="1588"/>
      <c r="BD279" s="1588"/>
      <c r="BE279" s="1588"/>
      <c r="BF279" s="1588"/>
      <c r="BG279" s="1588"/>
      <c r="BH279" s="1588"/>
      <c r="BI279" s="1588"/>
      <c r="BJ279" s="1588"/>
      <c r="BK279" s="1588"/>
      <c r="BL279" s="1588"/>
      <c r="BM279" s="1588"/>
      <c r="BN279" s="1588"/>
      <c r="BO279" s="1588"/>
      <c r="BP279" s="1588"/>
      <c r="BQ279" s="1588"/>
    </row>
    <row r="280" ht="15.75" customHeight="1">
      <c r="A280" s="1588"/>
      <c r="B280" s="1588"/>
      <c r="C280" s="1588"/>
      <c r="D280" s="1588"/>
      <c r="E280" s="1588"/>
      <c r="F280" s="1588"/>
      <c r="G280" s="348"/>
      <c r="H280" s="348"/>
      <c r="I280" s="1588"/>
      <c r="J280" s="1588"/>
      <c r="K280" s="1588"/>
      <c r="L280" s="1588"/>
      <c r="M280" s="1588"/>
      <c r="N280" s="1588"/>
      <c r="O280" s="1588"/>
      <c r="P280" s="1588"/>
      <c r="Q280" s="2014"/>
      <c r="R280" s="1588"/>
      <c r="S280" s="1588"/>
      <c r="T280" s="1588"/>
      <c r="U280" s="1588"/>
      <c r="V280" s="1588"/>
      <c r="W280" s="348"/>
      <c r="X280" s="1588"/>
      <c r="Y280" s="1588"/>
      <c r="Z280" s="1588"/>
      <c r="AA280" s="1588"/>
      <c r="AB280" s="1588"/>
      <c r="AC280" s="1588"/>
      <c r="AD280" s="1588"/>
      <c r="AE280" s="1588"/>
      <c r="AF280" s="1588"/>
      <c r="AG280" s="1588"/>
      <c r="AH280" s="1588"/>
      <c r="AI280" s="1588"/>
      <c r="AJ280" s="1588"/>
      <c r="AK280" s="1588"/>
      <c r="AL280" s="1588"/>
      <c r="AM280" s="1588"/>
      <c r="AN280" s="1588"/>
      <c r="AO280" s="1588"/>
      <c r="AP280" s="1588"/>
      <c r="AQ280" s="1588"/>
      <c r="AR280" s="1588"/>
      <c r="AS280" s="1588"/>
      <c r="AT280" s="1588"/>
      <c r="AU280" s="1588"/>
      <c r="AV280" s="1588"/>
      <c r="AW280" s="1588"/>
      <c r="AX280" s="1588"/>
      <c r="AY280" s="1588"/>
      <c r="AZ280" s="1588"/>
      <c r="BA280" s="1588"/>
      <c r="BB280" s="1588"/>
      <c r="BC280" s="1588"/>
      <c r="BD280" s="1588"/>
      <c r="BE280" s="1588"/>
      <c r="BF280" s="1588"/>
      <c r="BG280" s="1588"/>
      <c r="BH280" s="1588"/>
      <c r="BI280" s="1588"/>
      <c r="BJ280" s="1588"/>
      <c r="BK280" s="1588"/>
      <c r="BL280" s="1588"/>
      <c r="BM280" s="1588"/>
      <c r="BN280" s="1588"/>
      <c r="BO280" s="1588"/>
      <c r="BP280" s="1588"/>
      <c r="BQ280" s="1588"/>
    </row>
    <row r="281" ht="15.75" customHeight="1">
      <c r="A281" s="1588"/>
      <c r="B281" s="1588"/>
      <c r="C281" s="1588"/>
      <c r="D281" s="1588"/>
      <c r="E281" s="1588"/>
      <c r="F281" s="1588"/>
      <c r="G281" s="348"/>
      <c r="H281" s="348"/>
      <c r="I281" s="1588"/>
      <c r="J281" s="1588"/>
      <c r="K281" s="1588"/>
      <c r="L281" s="1588"/>
      <c r="M281" s="1588"/>
      <c r="N281" s="1588"/>
      <c r="O281" s="1588"/>
      <c r="P281" s="1588"/>
      <c r="Q281" s="2014"/>
      <c r="R281" s="1588"/>
      <c r="S281" s="1588"/>
      <c r="T281" s="1588"/>
      <c r="U281" s="1588"/>
      <c r="V281" s="1588"/>
      <c r="W281" s="348"/>
      <c r="X281" s="1588"/>
      <c r="Y281" s="1588"/>
      <c r="Z281" s="1588"/>
      <c r="AA281" s="1588"/>
      <c r="AB281" s="1588"/>
      <c r="AC281" s="1588"/>
      <c r="AD281" s="1588"/>
      <c r="AE281" s="1588"/>
      <c r="AF281" s="1588"/>
      <c r="AG281" s="1588"/>
      <c r="AH281" s="1588"/>
      <c r="AI281" s="1588"/>
      <c r="AJ281" s="1588"/>
      <c r="AK281" s="1588"/>
      <c r="AL281" s="1588"/>
      <c r="AM281" s="1588"/>
      <c r="AN281" s="1588"/>
      <c r="AO281" s="1588"/>
      <c r="AP281" s="1588"/>
      <c r="AQ281" s="1588"/>
      <c r="AR281" s="1588"/>
      <c r="AS281" s="1588"/>
      <c r="AT281" s="1588"/>
      <c r="AU281" s="1588"/>
      <c r="AV281" s="1588"/>
      <c r="AW281" s="1588"/>
      <c r="AX281" s="1588"/>
      <c r="AY281" s="1588"/>
      <c r="AZ281" s="1588"/>
      <c r="BA281" s="1588"/>
      <c r="BB281" s="1588"/>
      <c r="BC281" s="1588"/>
      <c r="BD281" s="1588"/>
      <c r="BE281" s="1588"/>
      <c r="BF281" s="1588"/>
      <c r="BG281" s="1588"/>
      <c r="BH281" s="1588"/>
      <c r="BI281" s="1588"/>
      <c r="BJ281" s="1588"/>
      <c r="BK281" s="1588"/>
      <c r="BL281" s="1588"/>
      <c r="BM281" s="1588"/>
      <c r="BN281" s="1588"/>
      <c r="BO281" s="1588"/>
      <c r="BP281" s="1588"/>
      <c r="BQ281" s="1588"/>
    </row>
    <row r="282" ht="15.75" customHeight="1">
      <c r="A282" s="1588"/>
      <c r="B282" s="1588"/>
      <c r="C282" s="1588"/>
      <c r="D282" s="1588"/>
      <c r="E282" s="1588"/>
      <c r="F282" s="1588"/>
      <c r="G282" s="348"/>
      <c r="H282" s="348"/>
      <c r="I282" s="1588"/>
      <c r="J282" s="1588"/>
      <c r="K282" s="1588"/>
      <c r="L282" s="1588"/>
      <c r="M282" s="1588"/>
      <c r="N282" s="1588"/>
      <c r="O282" s="1588"/>
      <c r="P282" s="1588"/>
      <c r="Q282" s="2014"/>
      <c r="R282" s="1588"/>
      <c r="S282" s="1588"/>
      <c r="T282" s="1588"/>
      <c r="U282" s="1588"/>
      <c r="V282" s="1588"/>
      <c r="W282" s="348"/>
      <c r="X282" s="1588"/>
      <c r="Y282" s="1588"/>
      <c r="Z282" s="1588"/>
      <c r="AA282" s="1588"/>
      <c r="AB282" s="1588"/>
      <c r="AC282" s="1588"/>
      <c r="AD282" s="1588"/>
      <c r="AE282" s="1588"/>
      <c r="AF282" s="1588"/>
      <c r="AG282" s="1588"/>
      <c r="AH282" s="1588"/>
      <c r="AI282" s="1588"/>
      <c r="AJ282" s="1588"/>
      <c r="AK282" s="1588"/>
      <c r="AL282" s="1588"/>
      <c r="AM282" s="1588"/>
      <c r="AN282" s="1588"/>
      <c r="AO282" s="1588"/>
      <c r="AP282" s="1588"/>
      <c r="AQ282" s="1588"/>
      <c r="AR282" s="1588"/>
      <c r="AS282" s="1588"/>
      <c r="AT282" s="1588"/>
      <c r="AU282" s="1588"/>
      <c r="AV282" s="1588"/>
      <c r="AW282" s="1588"/>
      <c r="AX282" s="1588"/>
      <c r="AY282" s="1588"/>
      <c r="AZ282" s="1588"/>
      <c r="BA282" s="1588"/>
      <c r="BB282" s="1588"/>
      <c r="BC282" s="1588"/>
      <c r="BD282" s="1588"/>
      <c r="BE282" s="1588"/>
      <c r="BF282" s="1588"/>
      <c r="BG282" s="1588"/>
      <c r="BH282" s="1588"/>
      <c r="BI282" s="1588"/>
      <c r="BJ282" s="1588"/>
      <c r="BK282" s="1588"/>
      <c r="BL282" s="1588"/>
      <c r="BM282" s="1588"/>
      <c r="BN282" s="1588"/>
      <c r="BO282" s="1588"/>
      <c r="BP282" s="1588"/>
      <c r="BQ282" s="1588"/>
    </row>
    <row r="283" ht="15.75" customHeight="1">
      <c r="A283" s="1588"/>
      <c r="B283" s="1588"/>
      <c r="C283" s="1588"/>
      <c r="D283" s="1588"/>
      <c r="E283" s="1588"/>
      <c r="F283" s="1588"/>
      <c r="G283" s="348"/>
      <c r="H283" s="348"/>
      <c r="I283" s="1588"/>
      <c r="J283" s="1588"/>
      <c r="K283" s="1588"/>
      <c r="L283" s="1588"/>
      <c r="M283" s="1588"/>
      <c r="N283" s="1588"/>
      <c r="O283" s="1588"/>
      <c r="P283" s="1588"/>
      <c r="Q283" s="2014"/>
      <c r="R283" s="1588"/>
      <c r="S283" s="1588"/>
      <c r="T283" s="1588"/>
      <c r="U283" s="1588"/>
      <c r="V283" s="1588"/>
      <c r="W283" s="348"/>
      <c r="X283" s="1588"/>
      <c r="Y283" s="1588"/>
      <c r="Z283" s="1588"/>
      <c r="AA283" s="1588"/>
      <c r="AB283" s="1588"/>
      <c r="AC283" s="1588"/>
      <c r="AD283" s="1588"/>
      <c r="AE283" s="1588"/>
      <c r="AF283" s="1588"/>
      <c r="AG283" s="1588"/>
      <c r="AH283" s="1588"/>
      <c r="AI283" s="1588"/>
      <c r="AJ283" s="1588"/>
      <c r="AK283" s="1588"/>
      <c r="AL283" s="1588"/>
      <c r="AM283" s="1588"/>
      <c r="AN283" s="1588"/>
      <c r="AO283" s="1588"/>
      <c r="AP283" s="1588"/>
      <c r="AQ283" s="1588"/>
      <c r="AR283" s="1588"/>
      <c r="AS283" s="1588"/>
      <c r="AT283" s="1588"/>
      <c r="AU283" s="1588"/>
      <c r="AV283" s="1588"/>
      <c r="AW283" s="1588"/>
      <c r="AX283" s="1588"/>
      <c r="AY283" s="1588"/>
      <c r="AZ283" s="1588"/>
      <c r="BA283" s="1588"/>
      <c r="BB283" s="1588"/>
      <c r="BC283" s="1588"/>
      <c r="BD283" s="1588"/>
      <c r="BE283" s="1588"/>
      <c r="BF283" s="1588"/>
      <c r="BG283" s="1588"/>
      <c r="BH283" s="1588"/>
      <c r="BI283" s="1588"/>
      <c r="BJ283" s="1588"/>
      <c r="BK283" s="1588"/>
      <c r="BL283" s="1588"/>
      <c r="BM283" s="1588"/>
      <c r="BN283" s="1588"/>
      <c r="BO283" s="1588"/>
      <c r="BP283" s="1588"/>
      <c r="BQ283" s="1588"/>
    </row>
    <row r="284" ht="15.75" customHeight="1">
      <c r="A284" s="1588"/>
      <c r="B284" s="1588"/>
      <c r="C284" s="1588"/>
      <c r="D284" s="1588"/>
      <c r="E284" s="1588"/>
      <c r="F284" s="1588"/>
      <c r="G284" s="348"/>
      <c r="H284" s="348"/>
      <c r="I284" s="1588"/>
      <c r="J284" s="1588"/>
      <c r="K284" s="1588"/>
      <c r="L284" s="1588"/>
      <c r="M284" s="1588"/>
      <c r="N284" s="1588"/>
      <c r="O284" s="1588"/>
      <c r="P284" s="1588"/>
      <c r="Q284" s="2014"/>
      <c r="R284" s="1588"/>
      <c r="S284" s="1588"/>
      <c r="T284" s="1588"/>
      <c r="U284" s="1588"/>
      <c r="V284" s="1588"/>
      <c r="W284" s="348"/>
      <c r="X284" s="1588"/>
      <c r="Y284" s="1588"/>
      <c r="Z284" s="1588"/>
      <c r="AA284" s="1588"/>
      <c r="AB284" s="1588"/>
      <c r="AC284" s="1588"/>
      <c r="AD284" s="1588"/>
      <c r="AE284" s="1588"/>
      <c r="AF284" s="1588"/>
      <c r="AG284" s="1588"/>
      <c r="AH284" s="1588"/>
      <c r="AI284" s="1588"/>
      <c r="AJ284" s="1588"/>
      <c r="AK284" s="1588"/>
      <c r="AL284" s="1588"/>
      <c r="AM284" s="1588"/>
      <c r="AN284" s="1588"/>
      <c r="AO284" s="1588"/>
      <c r="AP284" s="1588"/>
      <c r="AQ284" s="1588"/>
      <c r="AR284" s="1588"/>
      <c r="AS284" s="1588"/>
      <c r="AT284" s="1588"/>
      <c r="AU284" s="1588"/>
      <c r="AV284" s="1588"/>
      <c r="AW284" s="1588"/>
      <c r="AX284" s="1588"/>
      <c r="AY284" s="1588"/>
      <c r="AZ284" s="1588"/>
      <c r="BA284" s="1588"/>
      <c r="BB284" s="1588"/>
      <c r="BC284" s="1588"/>
      <c r="BD284" s="1588"/>
      <c r="BE284" s="1588"/>
      <c r="BF284" s="1588"/>
      <c r="BG284" s="1588"/>
      <c r="BH284" s="1588"/>
      <c r="BI284" s="1588"/>
      <c r="BJ284" s="1588"/>
      <c r="BK284" s="1588"/>
      <c r="BL284" s="1588"/>
      <c r="BM284" s="1588"/>
      <c r="BN284" s="1588"/>
      <c r="BO284" s="1588"/>
      <c r="BP284" s="1588"/>
      <c r="BQ284" s="1588"/>
    </row>
    <row r="285" ht="15.75" customHeight="1">
      <c r="A285" s="1588"/>
      <c r="B285" s="1588"/>
      <c r="C285" s="1588"/>
      <c r="D285" s="1588"/>
      <c r="E285" s="1588"/>
      <c r="F285" s="1588"/>
      <c r="G285" s="348"/>
      <c r="H285" s="348"/>
      <c r="I285" s="1588"/>
      <c r="J285" s="1588"/>
      <c r="K285" s="1588"/>
      <c r="L285" s="1588"/>
      <c r="M285" s="1588"/>
      <c r="N285" s="1588"/>
      <c r="O285" s="1588"/>
      <c r="P285" s="1588"/>
      <c r="Q285" s="2014"/>
      <c r="R285" s="1588"/>
      <c r="S285" s="1588"/>
      <c r="T285" s="1588"/>
      <c r="U285" s="1588"/>
      <c r="V285" s="1588"/>
      <c r="W285" s="348"/>
      <c r="X285" s="1588"/>
      <c r="Y285" s="1588"/>
      <c r="Z285" s="1588"/>
      <c r="AA285" s="1588"/>
      <c r="AB285" s="1588"/>
      <c r="AC285" s="1588"/>
      <c r="AD285" s="1588"/>
      <c r="AE285" s="1588"/>
      <c r="AF285" s="1588"/>
      <c r="AG285" s="1588"/>
      <c r="AH285" s="1588"/>
      <c r="AI285" s="1588"/>
      <c r="AJ285" s="1588"/>
      <c r="AK285" s="1588"/>
      <c r="AL285" s="1588"/>
      <c r="AM285" s="1588"/>
      <c r="AN285" s="1588"/>
      <c r="AO285" s="1588"/>
      <c r="AP285" s="1588"/>
      <c r="AQ285" s="1588"/>
      <c r="AR285" s="1588"/>
      <c r="AS285" s="1588"/>
      <c r="AT285" s="1588"/>
      <c r="AU285" s="1588"/>
      <c r="AV285" s="1588"/>
      <c r="AW285" s="1588"/>
      <c r="AX285" s="1588"/>
      <c r="AY285" s="1588"/>
      <c r="AZ285" s="1588"/>
      <c r="BA285" s="1588"/>
      <c r="BB285" s="1588"/>
      <c r="BC285" s="1588"/>
      <c r="BD285" s="1588"/>
      <c r="BE285" s="1588"/>
      <c r="BF285" s="1588"/>
      <c r="BG285" s="1588"/>
      <c r="BH285" s="1588"/>
      <c r="BI285" s="1588"/>
      <c r="BJ285" s="1588"/>
      <c r="BK285" s="1588"/>
      <c r="BL285" s="1588"/>
      <c r="BM285" s="1588"/>
      <c r="BN285" s="1588"/>
      <c r="BO285" s="1588"/>
      <c r="BP285" s="1588"/>
      <c r="BQ285" s="1588"/>
    </row>
    <row r="286" ht="15.75" customHeight="1">
      <c r="A286" s="1588"/>
      <c r="B286" s="1588"/>
      <c r="C286" s="1588"/>
      <c r="D286" s="1588"/>
      <c r="E286" s="1588"/>
      <c r="F286" s="1588"/>
      <c r="G286" s="348"/>
      <c r="H286" s="348"/>
      <c r="I286" s="1588"/>
      <c r="J286" s="1588"/>
      <c r="K286" s="1588"/>
      <c r="L286" s="1588"/>
      <c r="M286" s="1588"/>
      <c r="N286" s="1588"/>
      <c r="O286" s="1588"/>
      <c r="P286" s="1588"/>
      <c r="Q286" s="2014"/>
      <c r="R286" s="1588"/>
      <c r="S286" s="1588"/>
      <c r="T286" s="1588"/>
      <c r="U286" s="1588"/>
      <c r="V286" s="1588"/>
      <c r="W286" s="348"/>
      <c r="X286" s="1588"/>
      <c r="Y286" s="1588"/>
      <c r="Z286" s="1588"/>
      <c r="AA286" s="1588"/>
      <c r="AB286" s="1588"/>
      <c r="AC286" s="1588"/>
      <c r="AD286" s="1588"/>
      <c r="AE286" s="1588"/>
      <c r="AF286" s="1588"/>
      <c r="AG286" s="1588"/>
      <c r="AH286" s="1588"/>
      <c r="AI286" s="1588"/>
      <c r="AJ286" s="1588"/>
      <c r="AK286" s="1588"/>
      <c r="AL286" s="1588"/>
      <c r="AM286" s="1588"/>
      <c r="AN286" s="1588"/>
      <c r="AO286" s="1588"/>
      <c r="AP286" s="1588"/>
      <c r="AQ286" s="1588"/>
      <c r="AR286" s="1588"/>
      <c r="AS286" s="1588"/>
      <c r="AT286" s="1588"/>
      <c r="AU286" s="1588"/>
      <c r="AV286" s="1588"/>
      <c r="AW286" s="1588"/>
      <c r="AX286" s="1588"/>
      <c r="AY286" s="1588"/>
      <c r="AZ286" s="1588"/>
      <c r="BA286" s="1588"/>
      <c r="BB286" s="1588"/>
      <c r="BC286" s="1588"/>
      <c r="BD286" s="1588"/>
      <c r="BE286" s="1588"/>
      <c r="BF286" s="1588"/>
      <c r="BG286" s="1588"/>
      <c r="BH286" s="1588"/>
      <c r="BI286" s="1588"/>
      <c r="BJ286" s="1588"/>
      <c r="BK286" s="1588"/>
      <c r="BL286" s="1588"/>
      <c r="BM286" s="1588"/>
      <c r="BN286" s="1588"/>
      <c r="BO286" s="1588"/>
      <c r="BP286" s="1588"/>
      <c r="BQ286" s="1588"/>
    </row>
    <row r="287" ht="15.75" customHeight="1">
      <c r="A287" s="1588"/>
      <c r="B287" s="1588"/>
      <c r="C287" s="1588"/>
      <c r="D287" s="1588"/>
      <c r="E287" s="1588"/>
      <c r="F287" s="1588"/>
      <c r="G287" s="348"/>
      <c r="H287" s="348"/>
      <c r="I287" s="1588"/>
      <c r="J287" s="1588"/>
      <c r="K287" s="1588"/>
      <c r="L287" s="1588"/>
      <c r="M287" s="1588"/>
      <c r="N287" s="1588"/>
      <c r="O287" s="1588"/>
      <c r="P287" s="1588"/>
      <c r="Q287" s="2014"/>
      <c r="R287" s="1588"/>
      <c r="S287" s="1588"/>
      <c r="T287" s="1588"/>
      <c r="U287" s="1588"/>
      <c r="V287" s="1588"/>
      <c r="W287" s="348"/>
      <c r="X287" s="1588"/>
      <c r="Y287" s="1588"/>
      <c r="Z287" s="1588"/>
      <c r="AA287" s="1588"/>
      <c r="AB287" s="1588"/>
      <c r="AC287" s="1588"/>
      <c r="AD287" s="1588"/>
      <c r="AE287" s="1588"/>
      <c r="AF287" s="1588"/>
      <c r="AG287" s="1588"/>
      <c r="AH287" s="1588"/>
      <c r="AI287" s="1588"/>
      <c r="AJ287" s="1588"/>
      <c r="AK287" s="1588"/>
      <c r="AL287" s="1588"/>
      <c r="AM287" s="1588"/>
      <c r="AN287" s="1588"/>
      <c r="AO287" s="1588"/>
      <c r="AP287" s="1588"/>
      <c r="AQ287" s="1588"/>
      <c r="AR287" s="1588"/>
      <c r="AS287" s="1588"/>
      <c r="AT287" s="1588"/>
      <c r="AU287" s="1588"/>
      <c r="AV287" s="1588"/>
      <c r="AW287" s="1588"/>
      <c r="AX287" s="1588"/>
      <c r="AY287" s="1588"/>
      <c r="AZ287" s="1588"/>
      <c r="BA287" s="1588"/>
      <c r="BB287" s="1588"/>
      <c r="BC287" s="1588"/>
      <c r="BD287" s="1588"/>
      <c r="BE287" s="1588"/>
      <c r="BF287" s="1588"/>
      <c r="BG287" s="1588"/>
      <c r="BH287" s="1588"/>
      <c r="BI287" s="1588"/>
      <c r="BJ287" s="1588"/>
      <c r="BK287" s="1588"/>
      <c r="BL287" s="1588"/>
      <c r="BM287" s="1588"/>
      <c r="BN287" s="1588"/>
      <c r="BO287" s="1588"/>
      <c r="BP287" s="1588"/>
      <c r="BQ287" s="1588"/>
    </row>
    <row r="288" ht="15.75" customHeight="1">
      <c r="A288" s="1588"/>
      <c r="B288" s="1588"/>
      <c r="C288" s="1588"/>
      <c r="D288" s="1588"/>
      <c r="E288" s="1588"/>
      <c r="F288" s="1588"/>
      <c r="G288" s="348"/>
      <c r="H288" s="348"/>
      <c r="I288" s="1588"/>
      <c r="J288" s="1588"/>
      <c r="K288" s="1588"/>
      <c r="L288" s="1588"/>
      <c r="M288" s="1588"/>
      <c r="N288" s="1588"/>
      <c r="O288" s="1588"/>
      <c r="P288" s="1588"/>
      <c r="Q288" s="2014"/>
      <c r="R288" s="1588"/>
      <c r="S288" s="1588"/>
      <c r="T288" s="1588"/>
      <c r="U288" s="1588"/>
      <c r="V288" s="1588"/>
      <c r="W288" s="348"/>
      <c r="X288" s="1588"/>
      <c r="Y288" s="1588"/>
      <c r="Z288" s="1588"/>
      <c r="AA288" s="1588"/>
      <c r="AB288" s="1588"/>
      <c r="AC288" s="1588"/>
      <c r="AD288" s="1588"/>
      <c r="AE288" s="1588"/>
      <c r="AF288" s="1588"/>
      <c r="AG288" s="1588"/>
      <c r="AH288" s="1588"/>
      <c r="AI288" s="1588"/>
      <c r="AJ288" s="1588"/>
      <c r="AK288" s="1588"/>
      <c r="AL288" s="1588"/>
      <c r="AM288" s="1588"/>
      <c r="AN288" s="1588"/>
      <c r="AO288" s="1588"/>
      <c r="AP288" s="1588"/>
      <c r="AQ288" s="1588"/>
      <c r="AR288" s="1588"/>
      <c r="AS288" s="1588"/>
      <c r="AT288" s="1588"/>
      <c r="AU288" s="1588"/>
      <c r="AV288" s="1588"/>
      <c r="AW288" s="1588"/>
      <c r="AX288" s="1588"/>
      <c r="AY288" s="1588"/>
      <c r="AZ288" s="1588"/>
      <c r="BA288" s="1588"/>
      <c r="BB288" s="1588"/>
      <c r="BC288" s="1588"/>
      <c r="BD288" s="1588"/>
      <c r="BE288" s="1588"/>
      <c r="BF288" s="1588"/>
      <c r="BG288" s="1588"/>
      <c r="BH288" s="1588"/>
      <c r="BI288" s="1588"/>
      <c r="BJ288" s="1588"/>
      <c r="BK288" s="1588"/>
      <c r="BL288" s="1588"/>
      <c r="BM288" s="1588"/>
      <c r="BN288" s="1588"/>
      <c r="BO288" s="1588"/>
      <c r="BP288" s="1588"/>
      <c r="BQ288" s="1588"/>
    </row>
    <row r="289" ht="15.75" customHeight="1">
      <c r="A289" s="1588"/>
      <c r="B289" s="1588"/>
      <c r="C289" s="1588"/>
      <c r="D289" s="1588"/>
      <c r="E289" s="1588"/>
      <c r="F289" s="1588"/>
      <c r="G289" s="348"/>
      <c r="H289" s="348"/>
      <c r="I289" s="1588"/>
      <c r="J289" s="1588"/>
      <c r="K289" s="1588"/>
      <c r="L289" s="1588"/>
      <c r="M289" s="1588"/>
      <c r="N289" s="1588"/>
      <c r="O289" s="1588"/>
      <c r="P289" s="1588"/>
      <c r="Q289" s="2014"/>
      <c r="R289" s="1588"/>
      <c r="S289" s="1588"/>
      <c r="T289" s="1588"/>
      <c r="U289" s="1588"/>
      <c r="V289" s="1588"/>
      <c r="W289" s="348"/>
      <c r="X289" s="1588"/>
      <c r="Y289" s="1588"/>
      <c r="Z289" s="1588"/>
      <c r="AA289" s="1588"/>
      <c r="AB289" s="1588"/>
      <c r="AC289" s="1588"/>
      <c r="AD289" s="1588"/>
      <c r="AE289" s="1588"/>
      <c r="AF289" s="1588"/>
      <c r="AG289" s="1588"/>
      <c r="AH289" s="1588"/>
      <c r="AI289" s="1588"/>
      <c r="AJ289" s="1588"/>
      <c r="AK289" s="1588"/>
      <c r="AL289" s="1588"/>
      <c r="AM289" s="1588"/>
      <c r="AN289" s="1588"/>
      <c r="AO289" s="1588"/>
      <c r="AP289" s="1588"/>
      <c r="AQ289" s="1588"/>
      <c r="AR289" s="1588"/>
      <c r="AS289" s="1588"/>
      <c r="AT289" s="1588"/>
      <c r="AU289" s="1588"/>
      <c r="AV289" s="1588"/>
      <c r="AW289" s="1588"/>
      <c r="AX289" s="1588"/>
      <c r="AY289" s="1588"/>
      <c r="AZ289" s="1588"/>
      <c r="BA289" s="1588"/>
      <c r="BB289" s="1588"/>
      <c r="BC289" s="1588"/>
      <c r="BD289" s="1588"/>
      <c r="BE289" s="1588"/>
      <c r="BF289" s="1588"/>
      <c r="BG289" s="1588"/>
      <c r="BH289" s="1588"/>
      <c r="BI289" s="1588"/>
      <c r="BJ289" s="1588"/>
      <c r="BK289" s="1588"/>
      <c r="BL289" s="1588"/>
      <c r="BM289" s="1588"/>
      <c r="BN289" s="1588"/>
      <c r="BO289" s="1588"/>
      <c r="BP289" s="1588"/>
      <c r="BQ289" s="1588"/>
    </row>
    <row r="290" ht="15.75" customHeight="1">
      <c r="A290" s="1588"/>
      <c r="B290" s="1588"/>
      <c r="C290" s="1588"/>
      <c r="D290" s="1588"/>
      <c r="E290" s="1588"/>
      <c r="F290" s="1588"/>
      <c r="G290" s="348"/>
      <c r="H290" s="348"/>
      <c r="I290" s="1588"/>
      <c r="J290" s="1588"/>
      <c r="K290" s="1588"/>
      <c r="L290" s="1588"/>
      <c r="M290" s="1588"/>
      <c r="N290" s="1588"/>
      <c r="O290" s="1588"/>
      <c r="P290" s="1588"/>
      <c r="Q290" s="2014"/>
      <c r="R290" s="1588"/>
      <c r="S290" s="1588"/>
      <c r="T290" s="1588"/>
      <c r="U290" s="1588"/>
      <c r="V290" s="1588"/>
      <c r="W290" s="348"/>
      <c r="X290" s="1588"/>
      <c r="Y290" s="1588"/>
      <c r="Z290" s="1588"/>
      <c r="AA290" s="1588"/>
      <c r="AB290" s="1588"/>
      <c r="AC290" s="1588"/>
      <c r="AD290" s="1588"/>
      <c r="AE290" s="1588"/>
      <c r="AF290" s="1588"/>
      <c r="AG290" s="1588"/>
      <c r="AH290" s="1588"/>
      <c r="AI290" s="1588"/>
      <c r="AJ290" s="1588"/>
      <c r="AK290" s="1588"/>
      <c r="AL290" s="1588"/>
      <c r="AM290" s="1588"/>
      <c r="AN290" s="1588"/>
      <c r="AO290" s="1588"/>
      <c r="AP290" s="1588"/>
      <c r="AQ290" s="1588"/>
      <c r="AR290" s="1588"/>
      <c r="AS290" s="1588"/>
      <c r="AT290" s="1588"/>
      <c r="AU290" s="1588"/>
      <c r="AV290" s="1588"/>
      <c r="AW290" s="1588"/>
      <c r="AX290" s="1588"/>
      <c r="AY290" s="1588"/>
      <c r="AZ290" s="1588"/>
      <c r="BA290" s="1588"/>
      <c r="BB290" s="1588"/>
      <c r="BC290" s="1588"/>
      <c r="BD290" s="1588"/>
      <c r="BE290" s="1588"/>
      <c r="BF290" s="1588"/>
      <c r="BG290" s="1588"/>
      <c r="BH290" s="1588"/>
      <c r="BI290" s="1588"/>
      <c r="BJ290" s="1588"/>
      <c r="BK290" s="1588"/>
      <c r="BL290" s="1588"/>
      <c r="BM290" s="1588"/>
      <c r="BN290" s="1588"/>
      <c r="BO290" s="1588"/>
      <c r="BP290" s="1588"/>
      <c r="BQ290" s="1588"/>
    </row>
    <row r="291" ht="15.75" customHeight="1">
      <c r="A291" s="1588"/>
      <c r="B291" s="1588"/>
      <c r="C291" s="1588"/>
      <c r="D291" s="1588"/>
      <c r="E291" s="1588"/>
      <c r="F291" s="1588"/>
      <c r="G291" s="348"/>
      <c r="H291" s="348"/>
      <c r="I291" s="1588"/>
      <c r="J291" s="1588"/>
      <c r="K291" s="1588"/>
      <c r="L291" s="1588"/>
      <c r="M291" s="1588"/>
      <c r="N291" s="1588"/>
      <c r="O291" s="1588"/>
      <c r="P291" s="1588"/>
      <c r="Q291" s="2014"/>
      <c r="R291" s="1588"/>
      <c r="S291" s="1588"/>
      <c r="T291" s="1588"/>
      <c r="U291" s="1588"/>
      <c r="V291" s="1588"/>
      <c r="W291" s="348"/>
      <c r="X291" s="1588"/>
      <c r="Y291" s="1588"/>
      <c r="Z291" s="1588"/>
      <c r="AA291" s="1588"/>
      <c r="AB291" s="1588"/>
      <c r="AC291" s="1588"/>
      <c r="AD291" s="1588"/>
      <c r="AE291" s="1588"/>
      <c r="AF291" s="1588"/>
      <c r="AG291" s="1588"/>
      <c r="AH291" s="1588"/>
      <c r="AI291" s="1588"/>
      <c r="AJ291" s="1588"/>
      <c r="AK291" s="1588"/>
      <c r="AL291" s="1588"/>
      <c r="AM291" s="1588"/>
      <c r="AN291" s="1588"/>
      <c r="AO291" s="1588"/>
      <c r="AP291" s="1588"/>
      <c r="AQ291" s="1588"/>
      <c r="AR291" s="1588"/>
      <c r="AS291" s="1588"/>
      <c r="AT291" s="1588"/>
      <c r="AU291" s="1588"/>
      <c r="AV291" s="1588"/>
      <c r="AW291" s="1588"/>
      <c r="AX291" s="1588"/>
      <c r="AY291" s="1588"/>
      <c r="AZ291" s="1588"/>
      <c r="BA291" s="1588"/>
      <c r="BB291" s="1588"/>
      <c r="BC291" s="1588"/>
      <c r="BD291" s="1588"/>
      <c r="BE291" s="1588"/>
      <c r="BF291" s="1588"/>
      <c r="BG291" s="1588"/>
      <c r="BH291" s="1588"/>
      <c r="BI291" s="1588"/>
      <c r="BJ291" s="1588"/>
      <c r="BK291" s="1588"/>
      <c r="BL291" s="1588"/>
      <c r="BM291" s="1588"/>
      <c r="BN291" s="1588"/>
      <c r="BO291" s="1588"/>
      <c r="BP291" s="1588"/>
      <c r="BQ291" s="1588"/>
    </row>
    <row r="292" ht="15.75" customHeight="1">
      <c r="A292" s="1588"/>
      <c r="B292" s="1588"/>
      <c r="C292" s="1588"/>
      <c r="D292" s="1588"/>
      <c r="E292" s="1588"/>
      <c r="F292" s="1588"/>
      <c r="G292" s="348"/>
      <c r="H292" s="348"/>
      <c r="I292" s="1588"/>
      <c r="J292" s="1588"/>
      <c r="K292" s="1588"/>
      <c r="L292" s="1588"/>
      <c r="M292" s="1588"/>
      <c r="N292" s="1588"/>
      <c r="O292" s="1588"/>
      <c r="P292" s="1588"/>
      <c r="Q292" s="2014"/>
      <c r="R292" s="1588"/>
      <c r="S292" s="1588"/>
      <c r="T292" s="1588"/>
      <c r="U292" s="1588"/>
      <c r="V292" s="1588"/>
      <c r="W292" s="348"/>
      <c r="X292" s="1588"/>
      <c r="Y292" s="1588"/>
      <c r="Z292" s="1588"/>
      <c r="AA292" s="1588"/>
      <c r="AB292" s="1588"/>
      <c r="AC292" s="1588"/>
      <c r="AD292" s="1588"/>
      <c r="AE292" s="1588"/>
      <c r="AF292" s="1588"/>
      <c r="AG292" s="1588"/>
      <c r="AH292" s="1588"/>
      <c r="AI292" s="1588"/>
      <c r="AJ292" s="1588"/>
      <c r="AK292" s="1588"/>
      <c r="AL292" s="1588"/>
      <c r="AM292" s="1588"/>
      <c r="AN292" s="1588"/>
      <c r="AO292" s="1588"/>
      <c r="AP292" s="1588"/>
      <c r="AQ292" s="1588"/>
      <c r="AR292" s="1588"/>
      <c r="AS292" s="1588"/>
      <c r="AT292" s="1588"/>
      <c r="AU292" s="1588"/>
      <c r="AV292" s="1588"/>
      <c r="AW292" s="1588"/>
      <c r="AX292" s="1588"/>
      <c r="AY292" s="1588"/>
      <c r="AZ292" s="1588"/>
      <c r="BA292" s="1588"/>
      <c r="BB292" s="1588"/>
      <c r="BC292" s="1588"/>
      <c r="BD292" s="1588"/>
      <c r="BE292" s="1588"/>
      <c r="BF292" s="1588"/>
      <c r="BG292" s="1588"/>
      <c r="BH292" s="1588"/>
      <c r="BI292" s="1588"/>
      <c r="BJ292" s="1588"/>
      <c r="BK292" s="1588"/>
      <c r="BL292" s="1588"/>
      <c r="BM292" s="1588"/>
      <c r="BN292" s="1588"/>
      <c r="BO292" s="1588"/>
      <c r="BP292" s="1588"/>
      <c r="BQ292" s="1588"/>
    </row>
    <row r="293" ht="15.75" customHeight="1">
      <c r="A293" s="1588"/>
      <c r="B293" s="1588"/>
      <c r="C293" s="1588"/>
      <c r="D293" s="1588"/>
      <c r="E293" s="1588"/>
      <c r="F293" s="1588"/>
      <c r="G293" s="348"/>
      <c r="H293" s="348"/>
      <c r="I293" s="1588"/>
      <c r="J293" s="1588"/>
      <c r="K293" s="1588"/>
      <c r="L293" s="1588"/>
      <c r="M293" s="1588"/>
      <c r="N293" s="1588"/>
      <c r="O293" s="1588"/>
      <c r="P293" s="1588"/>
      <c r="Q293" s="2014"/>
      <c r="R293" s="1588"/>
      <c r="S293" s="1588"/>
      <c r="T293" s="1588"/>
      <c r="U293" s="1588"/>
      <c r="V293" s="1588"/>
      <c r="W293" s="348"/>
      <c r="X293" s="1588"/>
      <c r="Y293" s="1588"/>
      <c r="Z293" s="1588"/>
      <c r="AA293" s="1588"/>
      <c r="AB293" s="1588"/>
      <c r="AC293" s="1588"/>
      <c r="AD293" s="1588"/>
      <c r="AE293" s="1588"/>
      <c r="AF293" s="1588"/>
      <c r="AG293" s="1588"/>
      <c r="AH293" s="1588"/>
      <c r="AI293" s="1588"/>
      <c r="AJ293" s="1588"/>
      <c r="AK293" s="1588"/>
      <c r="AL293" s="1588"/>
      <c r="AM293" s="1588"/>
      <c r="AN293" s="1588"/>
      <c r="AO293" s="1588"/>
      <c r="AP293" s="1588"/>
      <c r="AQ293" s="1588"/>
      <c r="AR293" s="1588"/>
      <c r="AS293" s="1588"/>
      <c r="AT293" s="1588"/>
      <c r="AU293" s="1588"/>
      <c r="AV293" s="1588"/>
      <c r="AW293" s="1588"/>
      <c r="AX293" s="1588"/>
      <c r="AY293" s="1588"/>
      <c r="AZ293" s="1588"/>
      <c r="BA293" s="1588"/>
      <c r="BB293" s="1588"/>
      <c r="BC293" s="1588"/>
      <c r="BD293" s="1588"/>
      <c r="BE293" s="1588"/>
      <c r="BF293" s="1588"/>
      <c r="BG293" s="1588"/>
      <c r="BH293" s="1588"/>
      <c r="BI293" s="1588"/>
      <c r="BJ293" s="1588"/>
      <c r="BK293" s="1588"/>
      <c r="BL293" s="1588"/>
      <c r="BM293" s="1588"/>
      <c r="BN293" s="1588"/>
      <c r="BO293" s="1588"/>
      <c r="BP293" s="1588"/>
      <c r="BQ293" s="1588"/>
    </row>
    <row r="294" ht="15.75" customHeight="1">
      <c r="A294" s="1588"/>
      <c r="B294" s="1588"/>
      <c r="C294" s="1588"/>
      <c r="D294" s="1588"/>
      <c r="E294" s="1588"/>
      <c r="F294" s="1588"/>
      <c r="G294" s="348"/>
      <c r="H294" s="348"/>
      <c r="I294" s="1588"/>
      <c r="J294" s="1588"/>
      <c r="K294" s="1588"/>
      <c r="L294" s="1588"/>
      <c r="M294" s="1588"/>
      <c r="N294" s="1588"/>
      <c r="O294" s="1588"/>
      <c r="P294" s="1588"/>
      <c r="Q294" s="2014"/>
      <c r="R294" s="1588"/>
      <c r="S294" s="1588"/>
      <c r="T294" s="1588"/>
      <c r="U294" s="1588"/>
      <c r="V294" s="1588"/>
      <c r="W294" s="348"/>
      <c r="X294" s="1588"/>
      <c r="Y294" s="1588"/>
      <c r="Z294" s="1588"/>
      <c r="AA294" s="1588"/>
      <c r="AB294" s="1588"/>
      <c r="AC294" s="1588"/>
      <c r="AD294" s="1588"/>
      <c r="AE294" s="1588"/>
      <c r="AF294" s="1588"/>
      <c r="AG294" s="1588"/>
      <c r="AH294" s="1588"/>
      <c r="AI294" s="1588"/>
      <c r="AJ294" s="1588"/>
      <c r="AK294" s="1588"/>
      <c r="AL294" s="1588"/>
      <c r="AM294" s="1588"/>
      <c r="AN294" s="1588"/>
      <c r="AO294" s="1588"/>
      <c r="AP294" s="1588"/>
      <c r="AQ294" s="1588"/>
      <c r="AR294" s="1588"/>
      <c r="AS294" s="1588"/>
      <c r="AT294" s="1588"/>
      <c r="AU294" s="1588"/>
      <c r="AV294" s="1588"/>
      <c r="AW294" s="1588"/>
      <c r="AX294" s="1588"/>
      <c r="AY294" s="1588"/>
      <c r="AZ294" s="1588"/>
      <c r="BA294" s="1588"/>
      <c r="BB294" s="1588"/>
      <c r="BC294" s="1588"/>
      <c r="BD294" s="1588"/>
      <c r="BE294" s="1588"/>
      <c r="BF294" s="1588"/>
      <c r="BG294" s="1588"/>
      <c r="BH294" s="1588"/>
      <c r="BI294" s="1588"/>
      <c r="BJ294" s="1588"/>
      <c r="BK294" s="1588"/>
      <c r="BL294" s="1588"/>
      <c r="BM294" s="1588"/>
      <c r="BN294" s="1588"/>
      <c r="BO294" s="1588"/>
      <c r="BP294" s="1588"/>
      <c r="BQ294" s="1588"/>
    </row>
    <row r="295" ht="15.75" customHeight="1">
      <c r="A295" s="1588"/>
      <c r="B295" s="1588"/>
      <c r="C295" s="1588"/>
      <c r="D295" s="1588"/>
      <c r="E295" s="1588"/>
      <c r="F295" s="1588"/>
      <c r="G295" s="348"/>
      <c r="H295" s="348"/>
      <c r="I295" s="1588"/>
      <c r="J295" s="1588"/>
      <c r="K295" s="1588"/>
      <c r="L295" s="1588"/>
      <c r="M295" s="1588"/>
      <c r="N295" s="1588"/>
      <c r="O295" s="1588"/>
      <c r="P295" s="1588"/>
      <c r="Q295" s="2014"/>
      <c r="R295" s="1588"/>
      <c r="S295" s="1588"/>
      <c r="T295" s="1588"/>
      <c r="U295" s="1588"/>
      <c r="V295" s="1588"/>
      <c r="W295" s="348"/>
      <c r="X295" s="1588"/>
      <c r="Y295" s="1588"/>
      <c r="Z295" s="1588"/>
      <c r="AA295" s="1588"/>
      <c r="AB295" s="1588"/>
      <c r="AC295" s="1588"/>
      <c r="AD295" s="1588"/>
      <c r="AE295" s="1588"/>
      <c r="AF295" s="1588"/>
      <c r="AG295" s="1588"/>
      <c r="AH295" s="1588"/>
      <c r="AI295" s="1588"/>
      <c r="AJ295" s="1588"/>
      <c r="AK295" s="1588"/>
      <c r="AL295" s="1588"/>
      <c r="AM295" s="1588"/>
      <c r="AN295" s="1588"/>
      <c r="AO295" s="1588"/>
      <c r="AP295" s="1588"/>
      <c r="AQ295" s="1588"/>
      <c r="AR295" s="1588"/>
      <c r="AS295" s="1588"/>
      <c r="AT295" s="1588"/>
      <c r="AU295" s="1588"/>
      <c r="AV295" s="1588"/>
      <c r="AW295" s="1588"/>
      <c r="AX295" s="1588"/>
      <c r="AY295" s="1588"/>
      <c r="AZ295" s="1588"/>
      <c r="BA295" s="1588"/>
      <c r="BB295" s="1588"/>
      <c r="BC295" s="1588"/>
      <c r="BD295" s="1588"/>
      <c r="BE295" s="1588"/>
      <c r="BF295" s="1588"/>
      <c r="BG295" s="1588"/>
      <c r="BH295" s="1588"/>
      <c r="BI295" s="1588"/>
      <c r="BJ295" s="1588"/>
      <c r="BK295" s="1588"/>
      <c r="BL295" s="1588"/>
      <c r="BM295" s="1588"/>
      <c r="BN295" s="1588"/>
      <c r="BO295" s="1588"/>
      <c r="BP295" s="1588"/>
      <c r="BQ295" s="1588"/>
    </row>
    <row r="296" ht="15.75" customHeight="1">
      <c r="A296" s="1588"/>
      <c r="B296" s="1588"/>
      <c r="C296" s="1588"/>
      <c r="D296" s="1588"/>
      <c r="E296" s="1588"/>
      <c r="F296" s="1588"/>
      <c r="G296" s="348"/>
      <c r="H296" s="348"/>
      <c r="I296" s="1588"/>
      <c r="J296" s="1588"/>
      <c r="K296" s="1588"/>
      <c r="L296" s="1588"/>
      <c r="M296" s="1588"/>
      <c r="N296" s="1588"/>
      <c r="O296" s="1588"/>
      <c r="P296" s="1588"/>
      <c r="Q296" s="2014"/>
      <c r="R296" s="1588"/>
      <c r="S296" s="1588"/>
      <c r="T296" s="1588"/>
      <c r="U296" s="1588"/>
      <c r="V296" s="1588"/>
      <c r="W296" s="348"/>
      <c r="X296" s="1588"/>
      <c r="Y296" s="1588"/>
      <c r="Z296" s="1588"/>
      <c r="AA296" s="1588"/>
      <c r="AB296" s="1588"/>
      <c r="AC296" s="1588"/>
      <c r="AD296" s="1588"/>
      <c r="AE296" s="1588"/>
      <c r="AF296" s="1588"/>
      <c r="AG296" s="1588"/>
      <c r="AH296" s="1588"/>
      <c r="AI296" s="1588"/>
      <c r="AJ296" s="1588"/>
      <c r="AK296" s="1588"/>
      <c r="AL296" s="1588"/>
      <c r="AM296" s="1588"/>
      <c r="AN296" s="1588"/>
      <c r="AO296" s="1588"/>
      <c r="AP296" s="1588"/>
      <c r="AQ296" s="1588"/>
      <c r="AR296" s="1588"/>
      <c r="AS296" s="1588"/>
      <c r="AT296" s="1588"/>
      <c r="AU296" s="1588"/>
      <c r="AV296" s="1588"/>
      <c r="AW296" s="1588"/>
      <c r="AX296" s="1588"/>
      <c r="AY296" s="1588"/>
      <c r="AZ296" s="1588"/>
      <c r="BA296" s="1588"/>
      <c r="BB296" s="1588"/>
      <c r="BC296" s="1588"/>
      <c r="BD296" s="1588"/>
      <c r="BE296" s="1588"/>
      <c r="BF296" s="1588"/>
      <c r="BG296" s="1588"/>
      <c r="BH296" s="1588"/>
      <c r="BI296" s="1588"/>
      <c r="BJ296" s="1588"/>
      <c r="BK296" s="1588"/>
      <c r="BL296" s="1588"/>
      <c r="BM296" s="1588"/>
      <c r="BN296" s="1588"/>
      <c r="BO296" s="1588"/>
      <c r="BP296" s="1588"/>
      <c r="BQ296" s="1588"/>
    </row>
    <row r="297" ht="15.75" customHeight="1">
      <c r="A297" s="1588"/>
      <c r="B297" s="1588"/>
      <c r="C297" s="1588"/>
      <c r="D297" s="1588"/>
      <c r="E297" s="1588"/>
      <c r="F297" s="1588"/>
      <c r="G297" s="348"/>
      <c r="H297" s="348"/>
      <c r="I297" s="1588"/>
      <c r="J297" s="1588"/>
      <c r="K297" s="1588"/>
      <c r="L297" s="1588"/>
      <c r="M297" s="1588"/>
      <c r="N297" s="1588"/>
      <c r="O297" s="1588"/>
      <c r="P297" s="1588"/>
      <c r="Q297" s="2014"/>
      <c r="R297" s="1588"/>
      <c r="S297" s="1588"/>
      <c r="T297" s="1588"/>
      <c r="U297" s="1588"/>
      <c r="V297" s="1588"/>
      <c r="W297" s="348"/>
      <c r="X297" s="1588"/>
      <c r="Y297" s="1588"/>
      <c r="Z297" s="1588"/>
      <c r="AA297" s="1588"/>
      <c r="AB297" s="1588"/>
      <c r="AC297" s="1588"/>
      <c r="AD297" s="1588"/>
      <c r="AE297" s="1588"/>
      <c r="AF297" s="1588"/>
      <c r="AG297" s="1588"/>
      <c r="AH297" s="1588"/>
      <c r="AI297" s="1588"/>
      <c r="AJ297" s="1588"/>
      <c r="AK297" s="1588"/>
      <c r="AL297" s="1588"/>
      <c r="AM297" s="1588"/>
      <c r="AN297" s="1588"/>
      <c r="AO297" s="1588"/>
      <c r="AP297" s="1588"/>
      <c r="AQ297" s="1588"/>
      <c r="AR297" s="1588"/>
      <c r="AS297" s="1588"/>
      <c r="AT297" s="1588"/>
      <c r="AU297" s="1588"/>
      <c r="AV297" s="1588"/>
      <c r="AW297" s="1588"/>
      <c r="AX297" s="1588"/>
      <c r="AY297" s="1588"/>
      <c r="AZ297" s="1588"/>
      <c r="BA297" s="1588"/>
      <c r="BB297" s="1588"/>
      <c r="BC297" s="1588"/>
      <c r="BD297" s="1588"/>
      <c r="BE297" s="1588"/>
      <c r="BF297" s="1588"/>
      <c r="BG297" s="1588"/>
      <c r="BH297" s="1588"/>
      <c r="BI297" s="1588"/>
      <c r="BJ297" s="1588"/>
      <c r="BK297" s="1588"/>
      <c r="BL297" s="1588"/>
      <c r="BM297" s="1588"/>
      <c r="BN297" s="1588"/>
      <c r="BO297" s="1588"/>
      <c r="BP297" s="1588"/>
      <c r="BQ297" s="1588"/>
    </row>
    <row r="298" ht="15.75" customHeight="1">
      <c r="A298" s="1588"/>
      <c r="B298" s="1588"/>
      <c r="C298" s="1588"/>
      <c r="D298" s="1588"/>
      <c r="E298" s="1588"/>
      <c r="F298" s="1588"/>
      <c r="G298" s="348"/>
      <c r="H298" s="348"/>
      <c r="I298" s="1588"/>
      <c r="J298" s="1588"/>
      <c r="K298" s="1588"/>
      <c r="L298" s="1588"/>
      <c r="M298" s="1588"/>
      <c r="N298" s="1588"/>
      <c r="O298" s="1588"/>
      <c r="P298" s="1588"/>
      <c r="Q298" s="2014"/>
      <c r="R298" s="1588"/>
      <c r="S298" s="1588"/>
      <c r="T298" s="1588"/>
      <c r="U298" s="1588"/>
      <c r="V298" s="1588"/>
      <c r="W298" s="348"/>
      <c r="X298" s="1588"/>
      <c r="Y298" s="1588"/>
      <c r="Z298" s="1588"/>
      <c r="AA298" s="1588"/>
      <c r="AB298" s="1588"/>
      <c r="AC298" s="1588"/>
      <c r="AD298" s="1588"/>
      <c r="AE298" s="1588"/>
      <c r="AF298" s="1588"/>
      <c r="AG298" s="1588"/>
      <c r="AH298" s="1588"/>
      <c r="AI298" s="1588"/>
      <c r="AJ298" s="1588"/>
      <c r="AK298" s="1588"/>
      <c r="AL298" s="1588"/>
      <c r="AM298" s="1588"/>
      <c r="AN298" s="1588"/>
      <c r="AO298" s="1588"/>
      <c r="AP298" s="1588"/>
      <c r="AQ298" s="1588"/>
      <c r="AR298" s="1588"/>
      <c r="AS298" s="1588"/>
      <c r="AT298" s="1588"/>
      <c r="AU298" s="1588"/>
      <c r="AV298" s="1588"/>
      <c r="AW298" s="1588"/>
      <c r="AX298" s="1588"/>
      <c r="AY298" s="1588"/>
      <c r="AZ298" s="1588"/>
      <c r="BA298" s="1588"/>
      <c r="BB298" s="1588"/>
      <c r="BC298" s="1588"/>
      <c r="BD298" s="1588"/>
      <c r="BE298" s="1588"/>
      <c r="BF298" s="1588"/>
      <c r="BG298" s="1588"/>
      <c r="BH298" s="1588"/>
      <c r="BI298" s="1588"/>
      <c r="BJ298" s="1588"/>
      <c r="BK298" s="1588"/>
      <c r="BL298" s="1588"/>
      <c r="BM298" s="1588"/>
      <c r="BN298" s="1588"/>
      <c r="BO298" s="1588"/>
      <c r="BP298" s="1588"/>
      <c r="BQ298" s="1588"/>
    </row>
    <row r="299" ht="15.75" customHeight="1">
      <c r="A299" s="1588"/>
      <c r="B299" s="1588"/>
      <c r="C299" s="1588"/>
      <c r="D299" s="1588"/>
      <c r="E299" s="1588"/>
      <c r="F299" s="1588"/>
      <c r="G299" s="348"/>
      <c r="H299" s="348"/>
      <c r="I299" s="1588"/>
      <c r="J299" s="1588"/>
      <c r="K299" s="1588"/>
      <c r="L299" s="1588"/>
      <c r="M299" s="1588"/>
      <c r="N299" s="1588"/>
      <c r="O299" s="1588"/>
      <c r="P299" s="1588"/>
      <c r="Q299" s="2014"/>
      <c r="R299" s="1588"/>
      <c r="S299" s="1588"/>
      <c r="T299" s="1588"/>
      <c r="U299" s="1588"/>
      <c r="V299" s="1588"/>
      <c r="W299" s="348"/>
      <c r="X299" s="1588"/>
      <c r="Y299" s="1588"/>
      <c r="Z299" s="1588"/>
      <c r="AA299" s="1588"/>
      <c r="AB299" s="1588"/>
      <c r="AC299" s="1588"/>
      <c r="AD299" s="1588"/>
      <c r="AE299" s="1588"/>
      <c r="AF299" s="1588"/>
      <c r="AG299" s="1588"/>
      <c r="AH299" s="1588"/>
      <c r="AI299" s="1588"/>
      <c r="AJ299" s="1588"/>
      <c r="AK299" s="1588"/>
      <c r="AL299" s="1588"/>
      <c r="AM299" s="1588"/>
      <c r="AN299" s="1588"/>
      <c r="AO299" s="1588"/>
      <c r="AP299" s="1588"/>
      <c r="AQ299" s="1588"/>
      <c r="AR299" s="1588"/>
      <c r="AS299" s="1588"/>
      <c r="AT299" s="1588"/>
      <c r="AU299" s="1588"/>
      <c r="AV299" s="1588"/>
      <c r="AW299" s="1588"/>
      <c r="AX299" s="1588"/>
      <c r="AY299" s="1588"/>
      <c r="AZ299" s="1588"/>
      <c r="BA299" s="1588"/>
      <c r="BB299" s="1588"/>
      <c r="BC299" s="1588"/>
      <c r="BD299" s="1588"/>
      <c r="BE299" s="1588"/>
      <c r="BF299" s="1588"/>
      <c r="BG299" s="1588"/>
      <c r="BH299" s="1588"/>
      <c r="BI299" s="1588"/>
      <c r="BJ299" s="1588"/>
      <c r="BK299" s="1588"/>
      <c r="BL299" s="1588"/>
      <c r="BM299" s="1588"/>
      <c r="BN299" s="1588"/>
      <c r="BO299" s="1588"/>
      <c r="BP299" s="1588"/>
      <c r="BQ299" s="1588"/>
    </row>
    <row r="300" ht="15.75" customHeight="1">
      <c r="A300" s="1588"/>
      <c r="B300" s="1588"/>
      <c r="C300" s="1588"/>
      <c r="D300" s="1588"/>
      <c r="E300" s="1588"/>
      <c r="F300" s="1588"/>
      <c r="G300" s="348"/>
      <c r="H300" s="348"/>
      <c r="I300" s="1588"/>
      <c r="J300" s="1588"/>
      <c r="K300" s="1588"/>
      <c r="L300" s="1588"/>
      <c r="M300" s="1588"/>
      <c r="N300" s="1588"/>
      <c r="O300" s="1588"/>
      <c r="P300" s="1588"/>
      <c r="Q300" s="2014"/>
      <c r="R300" s="1588"/>
      <c r="S300" s="1588"/>
      <c r="T300" s="1588"/>
      <c r="U300" s="1588"/>
      <c r="V300" s="1588"/>
      <c r="W300" s="348"/>
      <c r="X300" s="1588"/>
      <c r="Y300" s="1588"/>
      <c r="Z300" s="1588"/>
      <c r="AA300" s="1588"/>
      <c r="AB300" s="1588"/>
      <c r="AC300" s="1588"/>
      <c r="AD300" s="1588"/>
      <c r="AE300" s="1588"/>
      <c r="AF300" s="1588"/>
      <c r="AG300" s="1588"/>
      <c r="AH300" s="1588"/>
      <c r="AI300" s="1588"/>
      <c r="AJ300" s="1588"/>
      <c r="AK300" s="1588"/>
      <c r="AL300" s="1588"/>
      <c r="AM300" s="1588"/>
      <c r="AN300" s="1588"/>
      <c r="AO300" s="1588"/>
      <c r="AP300" s="1588"/>
      <c r="AQ300" s="1588"/>
      <c r="AR300" s="1588"/>
      <c r="AS300" s="1588"/>
      <c r="AT300" s="1588"/>
      <c r="AU300" s="1588"/>
      <c r="AV300" s="1588"/>
      <c r="AW300" s="1588"/>
      <c r="AX300" s="1588"/>
      <c r="AY300" s="1588"/>
      <c r="AZ300" s="1588"/>
      <c r="BA300" s="1588"/>
      <c r="BB300" s="1588"/>
      <c r="BC300" s="1588"/>
      <c r="BD300" s="1588"/>
      <c r="BE300" s="1588"/>
      <c r="BF300" s="1588"/>
      <c r="BG300" s="1588"/>
      <c r="BH300" s="1588"/>
      <c r="BI300" s="1588"/>
      <c r="BJ300" s="1588"/>
      <c r="BK300" s="1588"/>
      <c r="BL300" s="1588"/>
      <c r="BM300" s="1588"/>
      <c r="BN300" s="1588"/>
      <c r="BO300" s="1588"/>
      <c r="BP300" s="1588"/>
      <c r="BQ300" s="1588"/>
    </row>
    <row r="301" ht="15.75" customHeight="1">
      <c r="A301" s="1588"/>
      <c r="B301" s="1588"/>
      <c r="C301" s="1588"/>
      <c r="D301" s="1588"/>
      <c r="E301" s="1588"/>
      <c r="F301" s="1588"/>
      <c r="G301" s="348"/>
      <c r="H301" s="348"/>
      <c r="I301" s="1588"/>
      <c r="J301" s="1588"/>
      <c r="K301" s="1588"/>
      <c r="L301" s="1588"/>
      <c r="M301" s="1588"/>
      <c r="N301" s="1588"/>
      <c r="O301" s="1588"/>
      <c r="P301" s="1588"/>
      <c r="Q301" s="2014"/>
      <c r="R301" s="1588"/>
      <c r="S301" s="1588"/>
      <c r="T301" s="1588"/>
      <c r="U301" s="1588"/>
      <c r="V301" s="1588"/>
      <c r="W301" s="348"/>
      <c r="X301" s="1588"/>
      <c r="Y301" s="1588"/>
      <c r="Z301" s="1588"/>
      <c r="AA301" s="1588"/>
      <c r="AB301" s="1588"/>
      <c r="AC301" s="1588"/>
      <c r="AD301" s="1588"/>
      <c r="AE301" s="1588"/>
      <c r="AF301" s="1588"/>
      <c r="AG301" s="1588"/>
      <c r="AH301" s="1588"/>
      <c r="AI301" s="1588"/>
      <c r="AJ301" s="1588"/>
      <c r="AK301" s="1588"/>
      <c r="AL301" s="1588"/>
      <c r="AM301" s="1588"/>
      <c r="AN301" s="1588"/>
      <c r="AO301" s="1588"/>
      <c r="AP301" s="1588"/>
      <c r="AQ301" s="1588"/>
      <c r="AR301" s="1588"/>
      <c r="AS301" s="1588"/>
      <c r="AT301" s="1588"/>
      <c r="AU301" s="1588"/>
      <c r="AV301" s="1588"/>
      <c r="AW301" s="1588"/>
      <c r="AX301" s="1588"/>
      <c r="AY301" s="1588"/>
      <c r="AZ301" s="1588"/>
      <c r="BA301" s="1588"/>
      <c r="BB301" s="1588"/>
      <c r="BC301" s="1588"/>
      <c r="BD301" s="1588"/>
      <c r="BE301" s="1588"/>
      <c r="BF301" s="1588"/>
      <c r="BG301" s="1588"/>
      <c r="BH301" s="1588"/>
      <c r="BI301" s="1588"/>
      <c r="BJ301" s="1588"/>
      <c r="BK301" s="1588"/>
      <c r="BL301" s="1588"/>
      <c r="BM301" s="1588"/>
      <c r="BN301" s="1588"/>
      <c r="BO301" s="1588"/>
      <c r="BP301" s="1588"/>
      <c r="BQ301" s="1588"/>
    </row>
    <row r="302" ht="15.75" customHeight="1">
      <c r="A302" s="1588"/>
      <c r="B302" s="1588"/>
      <c r="C302" s="1588"/>
      <c r="D302" s="1588"/>
      <c r="E302" s="1588"/>
      <c r="F302" s="1588"/>
      <c r="G302" s="348"/>
      <c r="H302" s="348"/>
      <c r="I302" s="1588"/>
      <c r="J302" s="1588"/>
      <c r="K302" s="1588"/>
      <c r="L302" s="1588"/>
      <c r="M302" s="1588"/>
      <c r="N302" s="1588"/>
      <c r="O302" s="1588"/>
      <c r="P302" s="1588"/>
      <c r="Q302" s="2014"/>
      <c r="R302" s="1588"/>
      <c r="S302" s="1588"/>
      <c r="T302" s="1588"/>
      <c r="U302" s="1588"/>
      <c r="V302" s="1588"/>
      <c r="W302" s="348"/>
      <c r="X302" s="1588"/>
      <c r="Y302" s="1588"/>
      <c r="Z302" s="1588"/>
      <c r="AA302" s="1588"/>
      <c r="AB302" s="1588"/>
      <c r="AC302" s="1588"/>
      <c r="AD302" s="1588"/>
      <c r="AE302" s="1588"/>
      <c r="AF302" s="1588"/>
      <c r="AG302" s="1588"/>
      <c r="AH302" s="1588"/>
      <c r="AI302" s="1588"/>
      <c r="AJ302" s="1588"/>
      <c r="AK302" s="1588"/>
      <c r="AL302" s="1588"/>
      <c r="AM302" s="1588"/>
      <c r="AN302" s="1588"/>
      <c r="AO302" s="1588"/>
      <c r="AP302" s="1588"/>
      <c r="AQ302" s="1588"/>
      <c r="AR302" s="1588"/>
      <c r="AS302" s="1588"/>
      <c r="AT302" s="1588"/>
      <c r="AU302" s="1588"/>
      <c r="AV302" s="1588"/>
      <c r="AW302" s="1588"/>
      <c r="AX302" s="1588"/>
      <c r="AY302" s="1588"/>
      <c r="AZ302" s="1588"/>
      <c r="BA302" s="1588"/>
      <c r="BB302" s="1588"/>
      <c r="BC302" s="1588"/>
      <c r="BD302" s="1588"/>
      <c r="BE302" s="1588"/>
      <c r="BF302" s="1588"/>
      <c r="BG302" s="1588"/>
      <c r="BH302" s="1588"/>
      <c r="BI302" s="1588"/>
      <c r="BJ302" s="1588"/>
      <c r="BK302" s="1588"/>
      <c r="BL302" s="1588"/>
      <c r="BM302" s="1588"/>
      <c r="BN302" s="1588"/>
      <c r="BO302" s="1588"/>
      <c r="BP302" s="1588"/>
      <c r="BQ302" s="1588"/>
    </row>
    <row r="303" ht="15.75" customHeight="1">
      <c r="A303" s="1588"/>
      <c r="B303" s="1588"/>
      <c r="C303" s="1588"/>
      <c r="D303" s="1588"/>
      <c r="E303" s="1588"/>
      <c r="F303" s="1588"/>
      <c r="G303" s="348"/>
      <c r="H303" s="348"/>
      <c r="I303" s="1588"/>
      <c r="J303" s="1588"/>
      <c r="K303" s="1588"/>
      <c r="L303" s="1588"/>
      <c r="M303" s="1588"/>
      <c r="N303" s="1588"/>
      <c r="O303" s="1588"/>
      <c r="P303" s="1588"/>
      <c r="Q303" s="2014"/>
      <c r="R303" s="1588"/>
      <c r="S303" s="1588"/>
      <c r="T303" s="1588"/>
      <c r="U303" s="1588"/>
      <c r="V303" s="1588"/>
      <c r="W303" s="348"/>
      <c r="X303" s="1588"/>
      <c r="Y303" s="1588"/>
      <c r="Z303" s="1588"/>
      <c r="AA303" s="1588"/>
      <c r="AB303" s="1588"/>
      <c r="AC303" s="1588"/>
      <c r="AD303" s="1588"/>
      <c r="AE303" s="1588"/>
      <c r="AF303" s="1588"/>
      <c r="AG303" s="1588"/>
      <c r="AH303" s="1588"/>
      <c r="AI303" s="1588"/>
      <c r="AJ303" s="1588"/>
      <c r="AK303" s="1588"/>
      <c r="AL303" s="1588"/>
      <c r="AM303" s="1588"/>
      <c r="AN303" s="1588"/>
      <c r="AO303" s="1588"/>
      <c r="AP303" s="1588"/>
      <c r="AQ303" s="1588"/>
      <c r="AR303" s="1588"/>
      <c r="AS303" s="1588"/>
      <c r="AT303" s="1588"/>
      <c r="AU303" s="1588"/>
      <c r="AV303" s="1588"/>
      <c r="AW303" s="1588"/>
      <c r="AX303" s="1588"/>
      <c r="AY303" s="1588"/>
      <c r="AZ303" s="1588"/>
      <c r="BA303" s="1588"/>
      <c r="BB303" s="1588"/>
      <c r="BC303" s="1588"/>
      <c r="BD303" s="1588"/>
      <c r="BE303" s="1588"/>
      <c r="BF303" s="1588"/>
      <c r="BG303" s="1588"/>
      <c r="BH303" s="1588"/>
      <c r="BI303" s="1588"/>
      <c r="BJ303" s="1588"/>
      <c r="BK303" s="1588"/>
      <c r="BL303" s="1588"/>
      <c r="BM303" s="1588"/>
      <c r="BN303" s="1588"/>
      <c r="BO303" s="1588"/>
      <c r="BP303" s="1588"/>
      <c r="BQ303" s="1588"/>
    </row>
    <row r="304" ht="15.75" customHeight="1">
      <c r="A304" s="1588"/>
      <c r="B304" s="1588"/>
      <c r="C304" s="1588"/>
      <c r="D304" s="1588"/>
      <c r="E304" s="1588"/>
      <c r="F304" s="1588"/>
      <c r="G304" s="348"/>
      <c r="H304" s="348"/>
      <c r="I304" s="1588"/>
      <c r="J304" s="1588"/>
      <c r="K304" s="1588"/>
      <c r="L304" s="1588"/>
      <c r="M304" s="1588"/>
      <c r="N304" s="1588"/>
      <c r="O304" s="1588"/>
      <c r="P304" s="1588"/>
      <c r="Q304" s="2014"/>
      <c r="R304" s="1588"/>
      <c r="S304" s="1588"/>
      <c r="T304" s="1588"/>
      <c r="U304" s="1588"/>
      <c r="V304" s="1588"/>
      <c r="W304" s="348"/>
      <c r="X304" s="1588"/>
      <c r="Y304" s="1588"/>
      <c r="Z304" s="1588"/>
      <c r="AA304" s="1588"/>
      <c r="AB304" s="1588"/>
      <c r="AC304" s="1588"/>
      <c r="AD304" s="1588"/>
      <c r="AE304" s="1588"/>
      <c r="AF304" s="1588"/>
      <c r="AG304" s="1588"/>
      <c r="AH304" s="1588"/>
      <c r="AI304" s="1588"/>
      <c r="AJ304" s="1588"/>
      <c r="AK304" s="1588"/>
      <c r="AL304" s="1588"/>
      <c r="AM304" s="1588"/>
      <c r="AN304" s="1588"/>
      <c r="AO304" s="1588"/>
      <c r="AP304" s="1588"/>
      <c r="AQ304" s="1588"/>
      <c r="AR304" s="1588"/>
      <c r="AS304" s="1588"/>
      <c r="AT304" s="1588"/>
      <c r="AU304" s="1588"/>
      <c r="AV304" s="1588"/>
      <c r="AW304" s="1588"/>
      <c r="AX304" s="1588"/>
      <c r="AY304" s="1588"/>
      <c r="AZ304" s="1588"/>
      <c r="BA304" s="1588"/>
      <c r="BB304" s="1588"/>
      <c r="BC304" s="1588"/>
      <c r="BD304" s="1588"/>
      <c r="BE304" s="1588"/>
      <c r="BF304" s="1588"/>
      <c r="BG304" s="1588"/>
      <c r="BH304" s="1588"/>
      <c r="BI304" s="1588"/>
      <c r="BJ304" s="1588"/>
      <c r="BK304" s="1588"/>
      <c r="BL304" s="1588"/>
      <c r="BM304" s="1588"/>
      <c r="BN304" s="1588"/>
      <c r="BO304" s="1588"/>
      <c r="BP304" s="1588"/>
      <c r="BQ304" s="1588"/>
    </row>
    <row r="305" ht="15.75" customHeight="1">
      <c r="A305" s="1588"/>
      <c r="B305" s="1588"/>
      <c r="C305" s="1588"/>
      <c r="D305" s="1588"/>
      <c r="E305" s="1588"/>
      <c r="F305" s="1588"/>
      <c r="G305" s="348"/>
      <c r="H305" s="348"/>
      <c r="I305" s="1588"/>
      <c r="J305" s="1588"/>
      <c r="K305" s="1588"/>
      <c r="L305" s="1588"/>
      <c r="M305" s="1588"/>
      <c r="N305" s="1588"/>
      <c r="O305" s="1588"/>
      <c r="P305" s="1588"/>
      <c r="Q305" s="2014"/>
      <c r="R305" s="1588"/>
      <c r="S305" s="1588"/>
      <c r="T305" s="1588"/>
      <c r="U305" s="1588"/>
      <c r="V305" s="1588"/>
      <c r="W305" s="348"/>
      <c r="X305" s="1588"/>
      <c r="Y305" s="1588"/>
      <c r="Z305" s="1588"/>
      <c r="AA305" s="1588"/>
      <c r="AB305" s="1588"/>
      <c r="AC305" s="1588"/>
      <c r="AD305" s="1588"/>
      <c r="AE305" s="1588"/>
      <c r="AF305" s="1588"/>
      <c r="AG305" s="1588"/>
      <c r="AH305" s="1588"/>
      <c r="AI305" s="1588"/>
      <c r="AJ305" s="1588"/>
      <c r="AK305" s="1588"/>
      <c r="AL305" s="1588"/>
      <c r="AM305" s="1588"/>
      <c r="AN305" s="1588"/>
      <c r="AO305" s="1588"/>
      <c r="AP305" s="1588"/>
      <c r="AQ305" s="1588"/>
      <c r="AR305" s="1588"/>
      <c r="AS305" s="1588"/>
      <c r="AT305" s="1588"/>
      <c r="AU305" s="1588"/>
      <c r="AV305" s="1588"/>
      <c r="AW305" s="1588"/>
      <c r="AX305" s="1588"/>
      <c r="AY305" s="1588"/>
      <c r="AZ305" s="1588"/>
      <c r="BA305" s="1588"/>
      <c r="BB305" s="1588"/>
      <c r="BC305" s="1588"/>
      <c r="BD305" s="1588"/>
      <c r="BE305" s="1588"/>
      <c r="BF305" s="1588"/>
      <c r="BG305" s="1588"/>
      <c r="BH305" s="1588"/>
      <c r="BI305" s="1588"/>
      <c r="BJ305" s="1588"/>
      <c r="BK305" s="1588"/>
      <c r="BL305" s="1588"/>
      <c r="BM305" s="1588"/>
      <c r="BN305" s="1588"/>
      <c r="BO305" s="1588"/>
      <c r="BP305" s="1588"/>
      <c r="BQ305" s="1588"/>
    </row>
    <row r="306" ht="15.75" customHeight="1">
      <c r="A306" s="1588"/>
      <c r="B306" s="1588"/>
      <c r="C306" s="1588"/>
      <c r="D306" s="1588"/>
      <c r="E306" s="1588"/>
      <c r="F306" s="1588"/>
      <c r="G306" s="348"/>
      <c r="H306" s="348"/>
      <c r="I306" s="1588"/>
      <c r="J306" s="1588"/>
      <c r="K306" s="1588"/>
      <c r="L306" s="1588"/>
      <c r="M306" s="1588"/>
      <c r="N306" s="1588"/>
      <c r="O306" s="1588"/>
      <c r="P306" s="1588"/>
      <c r="Q306" s="2014"/>
      <c r="R306" s="1588"/>
      <c r="S306" s="1588"/>
      <c r="T306" s="1588"/>
      <c r="U306" s="1588"/>
      <c r="V306" s="1588"/>
      <c r="W306" s="348"/>
      <c r="X306" s="1588"/>
      <c r="Y306" s="1588"/>
      <c r="Z306" s="1588"/>
      <c r="AA306" s="1588"/>
      <c r="AB306" s="1588"/>
      <c r="AC306" s="1588"/>
      <c r="AD306" s="1588"/>
      <c r="AE306" s="1588"/>
      <c r="AF306" s="1588"/>
      <c r="AG306" s="1588"/>
      <c r="AH306" s="1588"/>
      <c r="AI306" s="1588"/>
      <c r="AJ306" s="1588"/>
      <c r="AK306" s="1588"/>
      <c r="AL306" s="1588"/>
      <c r="AM306" s="1588"/>
      <c r="AN306" s="1588"/>
      <c r="AO306" s="1588"/>
      <c r="AP306" s="1588"/>
      <c r="AQ306" s="1588"/>
      <c r="AR306" s="1588"/>
      <c r="AS306" s="1588"/>
      <c r="AT306" s="1588"/>
      <c r="AU306" s="1588"/>
      <c r="AV306" s="1588"/>
      <c r="AW306" s="1588"/>
      <c r="AX306" s="1588"/>
      <c r="AY306" s="1588"/>
      <c r="AZ306" s="1588"/>
      <c r="BA306" s="1588"/>
      <c r="BB306" s="1588"/>
      <c r="BC306" s="1588"/>
      <c r="BD306" s="1588"/>
      <c r="BE306" s="1588"/>
      <c r="BF306" s="1588"/>
      <c r="BG306" s="1588"/>
      <c r="BH306" s="1588"/>
      <c r="BI306" s="1588"/>
      <c r="BJ306" s="1588"/>
      <c r="BK306" s="1588"/>
      <c r="BL306" s="1588"/>
      <c r="BM306" s="1588"/>
      <c r="BN306" s="1588"/>
      <c r="BO306" s="1588"/>
      <c r="BP306" s="1588"/>
      <c r="BQ306" s="1588"/>
    </row>
    <row r="307" ht="15.75" customHeight="1">
      <c r="A307" s="1588"/>
      <c r="B307" s="1588"/>
      <c r="C307" s="1588"/>
      <c r="D307" s="1588"/>
      <c r="E307" s="1588"/>
      <c r="F307" s="1588"/>
      <c r="G307" s="348"/>
      <c r="H307" s="348"/>
      <c r="I307" s="1588"/>
      <c r="J307" s="1588"/>
      <c r="K307" s="1588"/>
      <c r="L307" s="1588"/>
      <c r="M307" s="1588"/>
      <c r="N307" s="1588"/>
      <c r="O307" s="1588"/>
      <c r="P307" s="1588"/>
      <c r="Q307" s="2014"/>
      <c r="R307" s="1588"/>
      <c r="S307" s="1588"/>
      <c r="T307" s="1588"/>
      <c r="U307" s="1588"/>
      <c r="V307" s="1588"/>
      <c r="W307" s="348"/>
      <c r="X307" s="1588"/>
      <c r="Y307" s="1588"/>
      <c r="Z307" s="1588"/>
      <c r="AA307" s="1588"/>
      <c r="AB307" s="1588"/>
      <c r="AC307" s="1588"/>
      <c r="AD307" s="1588"/>
      <c r="AE307" s="1588"/>
      <c r="AF307" s="1588"/>
      <c r="AG307" s="1588"/>
      <c r="AH307" s="1588"/>
      <c r="AI307" s="1588"/>
      <c r="AJ307" s="1588"/>
      <c r="AK307" s="1588"/>
      <c r="AL307" s="1588"/>
      <c r="AM307" s="1588"/>
      <c r="AN307" s="1588"/>
      <c r="AO307" s="1588"/>
      <c r="AP307" s="1588"/>
      <c r="AQ307" s="1588"/>
      <c r="AR307" s="1588"/>
      <c r="AS307" s="1588"/>
      <c r="AT307" s="1588"/>
      <c r="AU307" s="1588"/>
      <c r="AV307" s="1588"/>
      <c r="AW307" s="1588"/>
      <c r="AX307" s="1588"/>
      <c r="AY307" s="1588"/>
      <c r="AZ307" s="1588"/>
      <c r="BA307" s="1588"/>
      <c r="BB307" s="1588"/>
      <c r="BC307" s="1588"/>
      <c r="BD307" s="1588"/>
      <c r="BE307" s="1588"/>
      <c r="BF307" s="1588"/>
      <c r="BG307" s="1588"/>
      <c r="BH307" s="1588"/>
      <c r="BI307" s="1588"/>
      <c r="BJ307" s="1588"/>
      <c r="BK307" s="1588"/>
      <c r="BL307" s="1588"/>
      <c r="BM307" s="1588"/>
      <c r="BN307" s="1588"/>
      <c r="BO307" s="1588"/>
      <c r="BP307" s="1588"/>
      <c r="BQ307" s="1588"/>
    </row>
    <row r="308" ht="15.75" customHeight="1">
      <c r="A308" s="1588"/>
      <c r="B308" s="1588"/>
      <c r="C308" s="1588"/>
      <c r="D308" s="1588"/>
      <c r="E308" s="1588"/>
      <c r="F308" s="1588"/>
      <c r="G308" s="348"/>
      <c r="H308" s="348"/>
      <c r="I308" s="1588"/>
      <c r="J308" s="1588"/>
      <c r="K308" s="1588"/>
      <c r="L308" s="1588"/>
      <c r="M308" s="1588"/>
      <c r="N308" s="1588"/>
      <c r="O308" s="1588"/>
      <c r="P308" s="1588"/>
      <c r="Q308" s="2014"/>
      <c r="R308" s="1588"/>
      <c r="S308" s="1588"/>
      <c r="T308" s="1588"/>
      <c r="U308" s="1588"/>
      <c r="V308" s="1588"/>
      <c r="W308" s="348"/>
      <c r="X308" s="1588"/>
      <c r="Y308" s="1588"/>
      <c r="Z308" s="1588"/>
      <c r="AA308" s="1588"/>
      <c r="AB308" s="1588"/>
      <c r="AC308" s="1588"/>
      <c r="AD308" s="1588"/>
      <c r="AE308" s="1588"/>
      <c r="AF308" s="1588"/>
      <c r="AG308" s="1588"/>
      <c r="AH308" s="1588"/>
      <c r="AI308" s="1588"/>
      <c r="AJ308" s="1588"/>
      <c r="AK308" s="1588"/>
      <c r="AL308" s="1588"/>
      <c r="AM308" s="1588"/>
      <c r="AN308" s="1588"/>
      <c r="AO308" s="1588"/>
      <c r="AP308" s="1588"/>
      <c r="AQ308" s="1588"/>
      <c r="AR308" s="1588"/>
      <c r="AS308" s="1588"/>
      <c r="AT308" s="1588"/>
      <c r="AU308" s="1588"/>
      <c r="AV308" s="1588"/>
      <c r="AW308" s="1588"/>
      <c r="AX308" s="1588"/>
      <c r="AY308" s="1588"/>
      <c r="AZ308" s="1588"/>
      <c r="BA308" s="1588"/>
      <c r="BB308" s="1588"/>
      <c r="BC308" s="1588"/>
      <c r="BD308" s="1588"/>
      <c r="BE308" s="1588"/>
      <c r="BF308" s="1588"/>
      <c r="BG308" s="1588"/>
      <c r="BH308" s="1588"/>
      <c r="BI308" s="1588"/>
      <c r="BJ308" s="1588"/>
      <c r="BK308" s="1588"/>
      <c r="BL308" s="1588"/>
      <c r="BM308" s="1588"/>
      <c r="BN308" s="1588"/>
      <c r="BO308" s="1588"/>
      <c r="BP308" s="1588"/>
      <c r="BQ308" s="1588"/>
    </row>
    <row r="309" ht="15.75" customHeight="1">
      <c r="A309" s="1588"/>
      <c r="B309" s="1588"/>
      <c r="C309" s="1588"/>
      <c r="D309" s="1588"/>
      <c r="E309" s="1588"/>
      <c r="F309" s="1588"/>
      <c r="G309" s="348"/>
      <c r="H309" s="348"/>
      <c r="I309" s="1588"/>
      <c r="J309" s="1588"/>
      <c r="K309" s="1588"/>
      <c r="L309" s="1588"/>
      <c r="M309" s="1588"/>
      <c r="N309" s="1588"/>
      <c r="O309" s="1588"/>
      <c r="P309" s="1588"/>
      <c r="Q309" s="2014"/>
      <c r="R309" s="1588"/>
      <c r="S309" s="1588"/>
      <c r="T309" s="1588"/>
      <c r="U309" s="1588"/>
      <c r="V309" s="1588"/>
      <c r="W309" s="348"/>
      <c r="X309" s="1588"/>
      <c r="Y309" s="1588"/>
      <c r="Z309" s="1588"/>
      <c r="AA309" s="1588"/>
      <c r="AB309" s="1588"/>
      <c r="AC309" s="1588"/>
      <c r="AD309" s="1588"/>
      <c r="AE309" s="1588"/>
      <c r="AF309" s="1588"/>
      <c r="AG309" s="1588"/>
      <c r="AH309" s="1588"/>
      <c r="AI309" s="1588"/>
      <c r="AJ309" s="1588"/>
      <c r="AK309" s="1588"/>
      <c r="AL309" s="1588"/>
      <c r="AM309" s="1588"/>
      <c r="AN309" s="1588"/>
      <c r="AO309" s="1588"/>
      <c r="AP309" s="1588"/>
      <c r="AQ309" s="1588"/>
      <c r="AR309" s="1588"/>
      <c r="AS309" s="1588"/>
      <c r="AT309" s="1588"/>
      <c r="AU309" s="1588"/>
      <c r="AV309" s="1588"/>
      <c r="AW309" s="1588"/>
      <c r="AX309" s="1588"/>
      <c r="AY309" s="1588"/>
      <c r="AZ309" s="1588"/>
      <c r="BA309" s="1588"/>
      <c r="BB309" s="1588"/>
      <c r="BC309" s="1588"/>
      <c r="BD309" s="1588"/>
      <c r="BE309" s="1588"/>
      <c r="BF309" s="1588"/>
      <c r="BG309" s="1588"/>
      <c r="BH309" s="1588"/>
      <c r="BI309" s="1588"/>
      <c r="BJ309" s="1588"/>
      <c r="BK309" s="1588"/>
      <c r="BL309" s="1588"/>
      <c r="BM309" s="1588"/>
      <c r="BN309" s="1588"/>
      <c r="BO309" s="1588"/>
      <c r="BP309" s="1588"/>
      <c r="BQ309" s="1588"/>
    </row>
    <row r="310" ht="15.75" customHeight="1">
      <c r="A310" s="1588"/>
      <c r="B310" s="1588"/>
      <c r="C310" s="1588"/>
      <c r="D310" s="1588"/>
      <c r="E310" s="1588"/>
      <c r="F310" s="1588"/>
      <c r="G310" s="348"/>
      <c r="H310" s="348"/>
      <c r="I310" s="1588"/>
      <c r="J310" s="1588"/>
      <c r="K310" s="1588"/>
      <c r="L310" s="1588"/>
      <c r="M310" s="1588"/>
      <c r="N310" s="1588"/>
      <c r="O310" s="1588"/>
      <c r="P310" s="1588"/>
      <c r="Q310" s="2014"/>
      <c r="R310" s="1588"/>
      <c r="S310" s="1588"/>
      <c r="T310" s="1588"/>
      <c r="U310" s="1588"/>
      <c r="V310" s="1588"/>
      <c r="W310" s="348"/>
      <c r="X310" s="1588"/>
      <c r="Y310" s="1588"/>
      <c r="Z310" s="1588"/>
      <c r="AA310" s="1588"/>
      <c r="AB310" s="1588"/>
      <c r="AC310" s="1588"/>
      <c r="AD310" s="1588"/>
      <c r="AE310" s="1588"/>
      <c r="AF310" s="1588"/>
      <c r="AG310" s="1588"/>
      <c r="AH310" s="1588"/>
      <c r="AI310" s="1588"/>
      <c r="AJ310" s="1588"/>
      <c r="AK310" s="1588"/>
      <c r="AL310" s="1588"/>
      <c r="AM310" s="1588"/>
      <c r="AN310" s="1588"/>
      <c r="AO310" s="1588"/>
      <c r="AP310" s="1588"/>
      <c r="AQ310" s="1588"/>
      <c r="AR310" s="1588"/>
      <c r="AS310" s="1588"/>
      <c r="AT310" s="1588"/>
      <c r="AU310" s="1588"/>
      <c r="AV310" s="1588"/>
      <c r="AW310" s="1588"/>
      <c r="AX310" s="1588"/>
      <c r="AY310" s="1588"/>
      <c r="AZ310" s="1588"/>
      <c r="BA310" s="1588"/>
      <c r="BB310" s="1588"/>
      <c r="BC310" s="1588"/>
      <c r="BD310" s="1588"/>
      <c r="BE310" s="1588"/>
      <c r="BF310" s="1588"/>
      <c r="BG310" s="1588"/>
      <c r="BH310" s="1588"/>
      <c r="BI310" s="1588"/>
      <c r="BJ310" s="1588"/>
      <c r="BK310" s="1588"/>
      <c r="BL310" s="1588"/>
      <c r="BM310" s="1588"/>
      <c r="BN310" s="1588"/>
      <c r="BO310" s="1588"/>
      <c r="BP310" s="1588"/>
      <c r="BQ310" s="1588"/>
    </row>
    <row r="311" ht="15.75" customHeight="1">
      <c r="A311" s="1588"/>
      <c r="B311" s="1588"/>
      <c r="C311" s="1588"/>
      <c r="D311" s="1588"/>
      <c r="E311" s="1588"/>
      <c r="F311" s="1588"/>
      <c r="G311" s="348"/>
      <c r="H311" s="348"/>
      <c r="I311" s="1588"/>
      <c r="J311" s="1588"/>
      <c r="K311" s="1588"/>
      <c r="L311" s="1588"/>
      <c r="M311" s="1588"/>
      <c r="N311" s="1588"/>
      <c r="O311" s="1588"/>
      <c r="P311" s="1588"/>
      <c r="Q311" s="2014"/>
      <c r="R311" s="1588"/>
      <c r="S311" s="1588"/>
      <c r="T311" s="1588"/>
      <c r="U311" s="1588"/>
      <c r="V311" s="1588"/>
      <c r="W311" s="348"/>
      <c r="X311" s="1588"/>
      <c r="Y311" s="1588"/>
      <c r="Z311" s="1588"/>
      <c r="AA311" s="1588"/>
      <c r="AB311" s="1588"/>
      <c r="AC311" s="1588"/>
      <c r="AD311" s="1588"/>
      <c r="AE311" s="1588"/>
      <c r="AF311" s="1588"/>
      <c r="AG311" s="1588"/>
      <c r="AH311" s="1588"/>
      <c r="AI311" s="1588"/>
      <c r="AJ311" s="1588"/>
      <c r="AK311" s="1588"/>
      <c r="AL311" s="1588"/>
      <c r="AM311" s="1588"/>
      <c r="AN311" s="1588"/>
      <c r="AO311" s="1588"/>
      <c r="AP311" s="1588"/>
      <c r="AQ311" s="1588"/>
      <c r="AR311" s="1588"/>
      <c r="AS311" s="1588"/>
      <c r="AT311" s="1588"/>
      <c r="AU311" s="1588"/>
      <c r="AV311" s="1588"/>
      <c r="AW311" s="1588"/>
      <c r="AX311" s="1588"/>
      <c r="AY311" s="1588"/>
      <c r="AZ311" s="1588"/>
      <c r="BA311" s="1588"/>
      <c r="BB311" s="1588"/>
      <c r="BC311" s="1588"/>
      <c r="BD311" s="1588"/>
      <c r="BE311" s="1588"/>
      <c r="BF311" s="1588"/>
      <c r="BG311" s="1588"/>
      <c r="BH311" s="1588"/>
      <c r="BI311" s="1588"/>
      <c r="BJ311" s="1588"/>
      <c r="BK311" s="1588"/>
      <c r="BL311" s="1588"/>
      <c r="BM311" s="1588"/>
      <c r="BN311" s="1588"/>
      <c r="BO311" s="1588"/>
      <c r="BP311" s="1588"/>
      <c r="BQ311" s="1588"/>
    </row>
    <row r="312" ht="15.75" customHeight="1">
      <c r="A312" s="1588"/>
      <c r="B312" s="1588"/>
      <c r="C312" s="1588"/>
      <c r="D312" s="1588"/>
      <c r="E312" s="1588"/>
      <c r="F312" s="1588"/>
      <c r="G312" s="348"/>
      <c r="H312" s="348"/>
      <c r="I312" s="1588"/>
      <c r="J312" s="1588"/>
      <c r="K312" s="1588"/>
      <c r="L312" s="1588"/>
      <c r="M312" s="1588"/>
      <c r="N312" s="1588"/>
      <c r="O312" s="1588"/>
      <c r="P312" s="1588"/>
      <c r="Q312" s="2014"/>
      <c r="R312" s="1588"/>
      <c r="S312" s="1588"/>
      <c r="T312" s="1588"/>
      <c r="U312" s="1588"/>
      <c r="V312" s="1588"/>
      <c r="W312" s="348"/>
      <c r="X312" s="1588"/>
      <c r="Y312" s="1588"/>
      <c r="Z312" s="1588"/>
      <c r="AA312" s="1588"/>
      <c r="AB312" s="1588"/>
      <c r="AC312" s="1588"/>
      <c r="AD312" s="1588"/>
      <c r="AE312" s="1588"/>
      <c r="AF312" s="1588"/>
      <c r="AG312" s="1588"/>
      <c r="AH312" s="1588"/>
      <c r="AI312" s="1588"/>
      <c r="AJ312" s="1588"/>
      <c r="AK312" s="1588"/>
      <c r="AL312" s="1588"/>
      <c r="AM312" s="1588"/>
      <c r="AN312" s="1588"/>
      <c r="AO312" s="1588"/>
      <c r="AP312" s="1588"/>
      <c r="AQ312" s="1588"/>
      <c r="AR312" s="1588"/>
      <c r="AS312" s="1588"/>
      <c r="AT312" s="1588"/>
      <c r="AU312" s="1588"/>
      <c r="AV312" s="1588"/>
      <c r="AW312" s="1588"/>
      <c r="AX312" s="1588"/>
      <c r="AY312" s="1588"/>
      <c r="AZ312" s="1588"/>
      <c r="BA312" s="1588"/>
      <c r="BB312" s="1588"/>
      <c r="BC312" s="1588"/>
      <c r="BD312" s="1588"/>
      <c r="BE312" s="1588"/>
      <c r="BF312" s="1588"/>
      <c r="BG312" s="1588"/>
      <c r="BH312" s="1588"/>
      <c r="BI312" s="1588"/>
      <c r="BJ312" s="1588"/>
      <c r="BK312" s="1588"/>
      <c r="BL312" s="1588"/>
      <c r="BM312" s="1588"/>
      <c r="BN312" s="1588"/>
      <c r="BO312" s="1588"/>
      <c r="BP312" s="1588"/>
      <c r="BQ312" s="1588"/>
    </row>
    <row r="313" ht="15.75" customHeight="1">
      <c r="A313" s="1588"/>
      <c r="B313" s="1588"/>
      <c r="C313" s="1588"/>
      <c r="D313" s="1588"/>
      <c r="E313" s="1588"/>
      <c r="F313" s="1588"/>
      <c r="G313" s="348"/>
      <c r="H313" s="348"/>
      <c r="I313" s="1588"/>
      <c r="J313" s="1588"/>
      <c r="K313" s="1588"/>
      <c r="L313" s="1588"/>
      <c r="M313" s="1588"/>
      <c r="N313" s="1588"/>
      <c r="O313" s="1588"/>
      <c r="P313" s="1588"/>
      <c r="Q313" s="2014"/>
      <c r="R313" s="1588"/>
      <c r="S313" s="1588"/>
      <c r="T313" s="1588"/>
      <c r="U313" s="1588"/>
      <c r="V313" s="1588"/>
      <c r="W313" s="348"/>
      <c r="X313" s="1588"/>
      <c r="Y313" s="1588"/>
      <c r="Z313" s="1588"/>
      <c r="AA313" s="1588"/>
      <c r="AB313" s="1588"/>
      <c r="AC313" s="1588"/>
      <c r="AD313" s="1588"/>
      <c r="AE313" s="1588"/>
      <c r="AF313" s="1588"/>
      <c r="AG313" s="1588"/>
      <c r="AH313" s="1588"/>
      <c r="AI313" s="1588"/>
      <c r="AJ313" s="1588"/>
      <c r="AK313" s="1588"/>
      <c r="AL313" s="1588"/>
      <c r="AM313" s="1588"/>
      <c r="AN313" s="1588"/>
      <c r="AO313" s="1588"/>
      <c r="AP313" s="1588"/>
      <c r="AQ313" s="1588"/>
      <c r="AR313" s="1588"/>
      <c r="AS313" s="1588"/>
      <c r="AT313" s="1588"/>
      <c r="AU313" s="1588"/>
      <c r="AV313" s="1588"/>
      <c r="AW313" s="1588"/>
      <c r="AX313" s="1588"/>
      <c r="AY313" s="1588"/>
      <c r="AZ313" s="1588"/>
      <c r="BA313" s="1588"/>
      <c r="BB313" s="1588"/>
      <c r="BC313" s="1588"/>
      <c r="BD313" s="1588"/>
      <c r="BE313" s="1588"/>
      <c r="BF313" s="1588"/>
      <c r="BG313" s="1588"/>
      <c r="BH313" s="1588"/>
      <c r="BI313" s="1588"/>
      <c r="BJ313" s="1588"/>
      <c r="BK313" s="1588"/>
      <c r="BL313" s="1588"/>
      <c r="BM313" s="1588"/>
      <c r="BN313" s="1588"/>
      <c r="BO313" s="1588"/>
      <c r="BP313" s="1588"/>
      <c r="BQ313" s="1588"/>
    </row>
    <row r="314" ht="15.75" customHeight="1">
      <c r="A314" s="1588"/>
      <c r="B314" s="1588"/>
      <c r="C314" s="1588"/>
      <c r="D314" s="1588"/>
      <c r="E314" s="1588"/>
      <c r="F314" s="1588"/>
      <c r="G314" s="348"/>
      <c r="H314" s="348"/>
      <c r="I314" s="1588"/>
      <c r="J314" s="1588"/>
      <c r="K314" s="1588"/>
      <c r="L314" s="1588"/>
      <c r="M314" s="1588"/>
      <c r="N314" s="1588"/>
      <c r="O314" s="1588"/>
      <c r="P314" s="1588"/>
      <c r="Q314" s="2014"/>
      <c r="R314" s="1588"/>
      <c r="S314" s="1588"/>
      <c r="T314" s="1588"/>
      <c r="U314" s="1588"/>
      <c r="V314" s="1588"/>
      <c r="W314" s="348"/>
      <c r="X314" s="1588"/>
      <c r="Y314" s="1588"/>
      <c r="Z314" s="1588"/>
      <c r="AA314" s="1588"/>
      <c r="AB314" s="1588"/>
      <c r="AC314" s="1588"/>
      <c r="AD314" s="1588"/>
      <c r="AE314" s="1588"/>
      <c r="AF314" s="1588"/>
      <c r="AG314" s="1588"/>
      <c r="AH314" s="1588"/>
      <c r="AI314" s="1588"/>
      <c r="AJ314" s="1588"/>
      <c r="AK314" s="1588"/>
      <c r="AL314" s="1588"/>
      <c r="AM314" s="1588"/>
      <c r="AN314" s="1588"/>
      <c r="AO314" s="1588"/>
      <c r="AP314" s="1588"/>
      <c r="AQ314" s="1588"/>
      <c r="AR314" s="1588"/>
      <c r="AS314" s="1588"/>
      <c r="AT314" s="1588"/>
      <c r="AU314" s="1588"/>
      <c r="AV314" s="1588"/>
      <c r="AW314" s="1588"/>
      <c r="AX314" s="1588"/>
      <c r="AY314" s="1588"/>
      <c r="AZ314" s="1588"/>
      <c r="BA314" s="1588"/>
      <c r="BB314" s="1588"/>
      <c r="BC314" s="1588"/>
      <c r="BD314" s="1588"/>
      <c r="BE314" s="1588"/>
      <c r="BF314" s="1588"/>
      <c r="BG314" s="1588"/>
      <c r="BH314" s="1588"/>
      <c r="BI314" s="1588"/>
      <c r="BJ314" s="1588"/>
      <c r="BK314" s="1588"/>
      <c r="BL314" s="1588"/>
      <c r="BM314" s="1588"/>
      <c r="BN314" s="1588"/>
      <c r="BO314" s="1588"/>
      <c r="BP314" s="1588"/>
      <c r="BQ314" s="1588"/>
    </row>
    <row r="315" ht="15.75" customHeight="1">
      <c r="A315" s="1588"/>
      <c r="B315" s="1588"/>
      <c r="C315" s="1588"/>
      <c r="D315" s="1588"/>
      <c r="E315" s="1588"/>
      <c r="F315" s="1588"/>
      <c r="G315" s="348"/>
      <c r="H315" s="348"/>
      <c r="I315" s="1588"/>
      <c r="J315" s="1588"/>
      <c r="K315" s="1588"/>
      <c r="L315" s="1588"/>
      <c r="M315" s="1588"/>
      <c r="N315" s="1588"/>
      <c r="O315" s="1588"/>
      <c r="P315" s="1588"/>
      <c r="Q315" s="2014"/>
      <c r="R315" s="1588"/>
      <c r="S315" s="1588"/>
      <c r="T315" s="1588"/>
      <c r="U315" s="1588"/>
      <c r="V315" s="1588"/>
      <c r="W315" s="348"/>
      <c r="X315" s="1588"/>
      <c r="Y315" s="1588"/>
      <c r="Z315" s="1588"/>
      <c r="AA315" s="1588"/>
      <c r="AB315" s="1588"/>
      <c r="AC315" s="1588"/>
      <c r="AD315" s="1588"/>
      <c r="AE315" s="1588"/>
      <c r="AF315" s="1588"/>
      <c r="AG315" s="1588"/>
      <c r="AH315" s="1588"/>
      <c r="AI315" s="1588"/>
      <c r="AJ315" s="1588"/>
      <c r="AK315" s="1588"/>
      <c r="AL315" s="1588"/>
      <c r="AM315" s="1588"/>
      <c r="AN315" s="1588"/>
      <c r="AO315" s="1588"/>
      <c r="AP315" s="1588"/>
      <c r="AQ315" s="1588"/>
      <c r="AR315" s="1588"/>
      <c r="AS315" s="1588"/>
      <c r="AT315" s="1588"/>
      <c r="AU315" s="1588"/>
      <c r="AV315" s="1588"/>
      <c r="AW315" s="1588"/>
      <c r="AX315" s="1588"/>
      <c r="AY315" s="1588"/>
      <c r="AZ315" s="1588"/>
      <c r="BA315" s="1588"/>
      <c r="BB315" s="1588"/>
      <c r="BC315" s="1588"/>
      <c r="BD315" s="1588"/>
      <c r="BE315" s="1588"/>
      <c r="BF315" s="1588"/>
      <c r="BG315" s="1588"/>
      <c r="BH315" s="1588"/>
      <c r="BI315" s="1588"/>
      <c r="BJ315" s="1588"/>
      <c r="BK315" s="1588"/>
      <c r="BL315" s="1588"/>
      <c r="BM315" s="1588"/>
      <c r="BN315" s="1588"/>
      <c r="BO315" s="1588"/>
      <c r="BP315" s="1588"/>
      <c r="BQ315" s="1588"/>
    </row>
    <row r="316" ht="15.75" customHeight="1">
      <c r="A316" s="1588"/>
      <c r="B316" s="1588"/>
      <c r="C316" s="1588"/>
      <c r="D316" s="1588"/>
      <c r="E316" s="1588"/>
      <c r="F316" s="1588"/>
      <c r="G316" s="348"/>
      <c r="H316" s="348"/>
      <c r="I316" s="1588"/>
      <c r="J316" s="1588"/>
      <c r="K316" s="1588"/>
      <c r="L316" s="1588"/>
      <c r="M316" s="1588"/>
      <c r="N316" s="1588"/>
      <c r="O316" s="1588"/>
      <c r="P316" s="1588"/>
      <c r="Q316" s="2014"/>
      <c r="R316" s="1588"/>
      <c r="S316" s="1588"/>
      <c r="T316" s="1588"/>
      <c r="U316" s="1588"/>
      <c r="V316" s="1588"/>
      <c r="W316" s="348"/>
      <c r="X316" s="1588"/>
      <c r="Y316" s="1588"/>
      <c r="Z316" s="1588"/>
      <c r="AA316" s="1588"/>
      <c r="AB316" s="1588"/>
      <c r="AC316" s="1588"/>
      <c r="AD316" s="1588"/>
      <c r="AE316" s="1588"/>
      <c r="AF316" s="1588"/>
      <c r="AG316" s="1588"/>
      <c r="AH316" s="1588"/>
      <c r="AI316" s="1588"/>
      <c r="AJ316" s="1588"/>
      <c r="AK316" s="1588"/>
      <c r="AL316" s="1588"/>
      <c r="AM316" s="1588"/>
      <c r="AN316" s="1588"/>
      <c r="AO316" s="1588"/>
      <c r="AP316" s="1588"/>
      <c r="AQ316" s="1588"/>
      <c r="AR316" s="1588"/>
      <c r="AS316" s="1588"/>
      <c r="AT316" s="1588"/>
      <c r="AU316" s="1588"/>
      <c r="AV316" s="1588"/>
      <c r="AW316" s="1588"/>
      <c r="AX316" s="1588"/>
      <c r="AY316" s="1588"/>
      <c r="AZ316" s="1588"/>
      <c r="BA316" s="1588"/>
      <c r="BB316" s="1588"/>
      <c r="BC316" s="1588"/>
      <c r="BD316" s="1588"/>
      <c r="BE316" s="1588"/>
      <c r="BF316" s="1588"/>
      <c r="BG316" s="1588"/>
      <c r="BH316" s="1588"/>
      <c r="BI316" s="1588"/>
      <c r="BJ316" s="1588"/>
      <c r="BK316" s="1588"/>
      <c r="BL316" s="1588"/>
      <c r="BM316" s="1588"/>
      <c r="BN316" s="1588"/>
      <c r="BO316" s="1588"/>
      <c r="BP316" s="1588"/>
      <c r="BQ316" s="1588"/>
    </row>
    <row r="317" ht="15.75" customHeight="1">
      <c r="A317" s="1588"/>
      <c r="B317" s="1588"/>
      <c r="C317" s="1588"/>
      <c r="D317" s="1588"/>
      <c r="E317" s="1588"/>
      <c r="F317" s="1588"/>
      <c r="G317" s="348"/>
      <c r="H317" s="348"/>
      <c r="I317" s="1588"/>
      <c r="J317" s="1588"/>
      <c r="K317" s="1588"/>
      <c r="L317" s="1588"/>
      <c r="M317" s="1588"/>
      <c r="N317" s="1588"/>
      <c r="O317" s="1588"/>
      <c r="P317" s="1588"/>
      <c r="Q317" s="2014"/>
      <c r="R317" s="1588"/>
      <c r="S317" s="1588"/>
      <c r="T317" s="1588"/>
      <c r="U317" s="1588"/>
      <c r="V317" s="1588"/>
      <c r="W317" s="348"/>
      <c r="X317" s="1588"/>
      <c r="Y317" s="1588"/>
      <c r="Z317" s="1588"/>
      <c r="AA317" s="1588"/>
      <c r="AB317" s="1588"/>
      <c r="AC317" s="1588"/>
      <c r="AD317" s="1588"/>
      <c r="AE317" s="1588"/>
      <c r="AF317" s="1588"/>
      <c r="AG317" s="1588"/>
      <c r="AH317" s="1588"/>
      <c r="AI317" s="1588"/>
      <c r="AJ317" s="1588"/>
      <c r="AK317" s="1588"/>
      <c r="AL317" s="1588"/>
      <c r="AM317" s="1588"/>
      <c r="AN317" s="1588"/>
      <c r="AO317" s="1588"/>
      <c r="AP317" s="1588"/>
      <c r="AQ317" s="1588"/>
      <c r="AR317" s="1588"/>
      <c r="AS317" s="1588"/>
      <c r="AT317" s="1588"/>
      <c r="AU317" s="1588"/>
      <c r="AV317" s="1588"/>
      <c r="AW317" s="1588"/>
      <c r="AX317" s="1588"/>
      <c r="AY317" s="1588"/>
      <c r="AZ317" s="1588"/>
      <c r="BA317" s="1588"/>
      <c r="BB317" s="1588"/>
      <c r="BC317" s="1588"/>
      <c r="BD317" s="1588"/>
      <c r="BE317" s="1588"/>
      <c r="BF317" s="1588"/>
      <c r="BG317" s="1588"/>
      <c r="BH317" s="1588"/>
      <c r="BI317" s="1588"/>
      <c r="BJ317" s="1588"/>
      <c r="BK317" s="1588"/>
      <c r="BL317" s="1588"/>
      <c r="BM317" s="1588"/>
      <c r="BN317" s="1588"/>
      <c r="BO317" s="1588"/>
      <c r="BP317" s="1588"/>
      <c r="BQ317" s="1588"/>
    </row>
    <row r="318" ht="15.75" customHeight="1">
      <c r="A318" s="1588"/>
      <c r="B318" s="1588"/>
      <c r="C318" s="1588"/>
      <c r="D318" s="1588"/>
      <c r="E318" s="1588"/>
      <c r="F318" s="1588"/>
      <c r="G318" s="348"/>
      <c r="H318" s="348"/>
      <c r="I318" s="1588"/>
      <c r="J318" s="1588"/>
      <c r="K318" s="1588"/>
      <c r="L318" s="1588"/>
      <c r="M318" s="1588"/>
      <c r="N318" s="1588"/>
      <c r="O318" s="1588"/>
      <c r="P318" s="1588"/>
      <c r="Q318" s="2014"/>
      <c r="R318" s="1588"/>
      <c r="S318" s="1588"/>
      <c r="T318" s="1588"/>
      <c r="U318" s="1588"/>
      <c r="V318" s="1588"/>
      <c r="W318" s="348"/>
      <c r="X318" s="1588"/>
      <c r="Y318" s="1588"/>
      <c r="Z318" s="1588"/>
      <c r="AA318" s="1588"/>
      <c r="AB318" s="1588"/>
      <c r="AC318" s="1588"/>
      <c r="AD318" s="1588"/>
      <c r="AE318" s="1588"/>
      <c r="AF318" s="1588"/>
      <c r="AG318" s="1588"/>
      <c r="AH318" s="1588"/>
      <c r="AI318" s="1588"/>
      <c r="AJ318" s="1588"/>
      <c r="AK318" s="1588"/>
      <c r="AL318" s="1588"/>
      <c r="AM318" s="1588"/>
      <c r="AN318" s="1588"/>
      <c r="AO318" s="1588"/>
      <c r="AP318" s="1588"/>
      <c r="AQ318" s="1588"/>
      <c r="AR318" s="1588"/>
      <c r="AS318" s="1588"/>
      <c r="AT318" s="1588"/>
      <c r="AU318" s="1588"/>
      <c r="AV318" s="1588"/>
      <c r="AW318" s="1588"/>
      <c r="AX318" s="1588"/>
      <c r="AY318" s="1588"/>
      <c r="AZ318" s="1588"/>
      <c r="BA318" s="1588"/>
      <c r="BB318" s="1588"/>
      <c r="BC318" s="1588"/>
      <c r="BD318" s="1588"/>
      <c r="BE318" s="1588"/>
      <c r="BF318" s="1588"/>
      <c r="BG318" s="1588"/>
      <c r="BH318" s="1588"/>
      <c r="BI318" s="1588"/>
      <c r="BJ318" s="1588"/>
      <c r="BK318" s="1588"/>
      <c r="BL318" s="1588"/>
      <c r="BM318" s="1588"/>
      <c r="BN318" s="1588"/>
      <c r="BO318" s="1588"/>
      <c r="BP318" s="1588"/>
      <c r="BQ318" s="1588"/>
    </row>
    <row r="319" ht="15.75" customHeight="1">
      <c r="A319" s="1588"/>
      <c r="B319" s="1588"/>
      <c r="C319" s="1588"/>
      <c r="D319" s="1588"/>
      <c r="E319" s="1588"/>
      <c r="F319" s="1588"/>
      <c r="G319" s="348"/>
      <c r="H319" s="348"/>
      <c r="I319" s="1588"/>
      <c r="J319" s="1588"/>
      <c r="K319" s="1588"/>
      <c r="L319" s="1588"/>
      <c r="M319" s="1588"/>
      <c r="N319" s="1588"/>
      <c r="O319" s="1588"/>
      <c r="P319" s="1588"/>
      <c r="Q319" s="2014"/>
      <c r="R319" s="1588"/>
      <c r="S319" s="1588"/>
      <c r="T319" s="1588"/>
      <c r="U319" s="1588"/>
      <c r="V319" s="1588"/>
      <c r="W319" s="348"/>
      <c r="X319" s="1588"/>
      <c r="Y319" s="1588"/>
      <c r="Z319" s="1588"/>
      <c r="AA319" s="1588"/>
      <c r="AB319" s="1588"/>
      <c r="AC319" s="1588"/>
      <c r="AD319" s="1588"/>
      <c r="AE319" s="1588"/>
      <c r="AF319" s="1588"/>
      <c r="AG319" s="1588"/>
      <c r="AH319" s="1588"/>
      <c r="AI319" s="1588"/>
      <c r="AJ319" s="1588"/>
      <c r="AK319" s="1588"/>
      <c r="AL319" s="1588"/>
      <c r="AM319" s="1588"/>
      <c r="AN319" s="1588"/>
      <c r="AO319" s="1588"/>
      <c r="AP319" s="1588"/>
      <c r="AQ319" s="1588"/>
      <c r="AR319" s="1588"/>
      <c r="AS319" s="1588"/>
      <c r="AT319" s="1588"/>
      <c r="AU319" s="1588"/>
      <c r="AV319" s="1588"/>
      <c r="AW319" s="1588"/>
      <c r="AX319" s="1588"/>
      <c r="AY319" s="1588"/>
      <c r="AZ319" s="1588"/>
      <c r="BA319" s="1588"/>
      <c r="BB319" s="1588"/>
      <c r="BC319" s="1588"/>
      <c r="BD319" s="1588"/>
      <c r="BE319" s="1588"/>
      <c r="BF319" s="1588"/>
      <c r="BG319" s="1588"/>
      <c r="BH319" s="1588"/>
      <c r="BI319" s="1588"/>
      <c r="BJ319" s="1588"/>
      <c r="BK319" s="1588"/>
      <c r="BL319" s="1588"/>
      <c r="BM319" s="1588"/>
      <c r="BN319" s="1588"/>
      <c r="BO319" s="1588"/>
      <c r="BP319" s="1588"/>
      <c r="BQ319" s="1588"/>
    </row>
    <row r="320" ht="15.75" customHeight="1">
      <c r="A320" s="1588"/>
      <c r="B320" s="1588"/>
      <c r="C320" s="1588"/>
      <c r="D320" s="1588"/>
      <c r="E320" s="1588"/>
      <c r="F320" s="1588"/>
      <c r="G320" s="348"/>
      <c r="H320" s="348"/>
      <c r="I320" s="1588"/>
      <c r="J320" s="1588"/>
      <c r="K320" s="1588"/>
      <c r="L320" s="1588"/>
      <c r="M320" s="1588"/>
      <c r="N320" s="1588"/>
      <c r="O320" s="1588"/>
      <c r="P320" s="1588"/>
      <c r="Q320" s="2014"/>
      <c r="R320" s="1588"/>
      <c r="S320" s="1588"/>
      <c r="T320" s="1588"/>
      <c r="U320" s="1588"/>
      <c r="V320" s="1588"/>
      <c r="W320" s="348"/>
      <c r="X320" s="1588"/>
      <c r="Y320" s="1588"/>
      <c r="Z320" s="1588"/>
      <c r="AA320" s="1588"/>
      <c r="AB320" s="1588"/>
      <c r="AC320" s="1588"/>
      <c r="AD320" s="1588"/>
      <c r="AE320" s="1588"/>
      <c r="AF320" s="1588"/>
      <c r="AG320" s="1588"/>
      <c r="AH320" s="1588"/>
      <c r="AI320" s="1588"/>
      <c r="AJ320" s="1588"/>
      <c r="AK320" s="1588"/>
      <c r="AL320" s="1588"/>
      <c r="AM320" s="1588"/>
      <c r="AN320" s="1588"/>
      <c r="AO320" s="1588"/>
      <c r="AP320" s="1588"/>
      <c r="AQ320" s="1588"/>
      <c r="AR320" s="1588"/>
      <c r="AS320" s="1588"/>
      <c r="AT320" s="1588"/>
      <c r="AU320" s="1588"/>
      <c r="AV320" s="1588"/>
      <c r="AW320" s="1588"/>
      <c r="AX320" s="1588"/>
      <c r="AY320" s="1588"/>
      <c r="AZ320" s="1588"/>
      <c r="BA320" s="1588"/>
      <c r="BB320" s="1588"/>
      <c r="BC320" s="1588"/>
      <c r="BD320" s="1588"/>
      <c r="BE320" s="1588"/>
      <c r="BF320" s="1588"/>
      <c r="BG320" s="1588"/>
      <c r="BH320" s="1588"/>
      <c r="BI320" s="1588"/>
      <c r="BJ320" s="1588"/>
      <c r="BK320" s="1588"/>
      <c r="BL320" s="1588"/>
      <c r="BM320" s="1588"/>
      <c r="BN320" s="1588"/>
      <c r="BO320" s="1588"/>
      <c r="BP320" s="1588"/>
      <c r="BQ320" s="1588"/>
    </row>
    <row r="321" ht="15.75" customHeight="1">
      <c r="A321" s="1588"/>
      <c r="B321" s="1588"/>
      <c r="C321" s="1588"/>
      <c r="D321" s="1588"/>
      <c r="E321" s="1588"/>
      <c r="F321" s="1588"/>
      <c r="G321" s="348"/>
      <c r="H321" s="348"/>
      <c r="I321" s="1588"/>
      <c r="J321" s="1588"/>
      <c r="K321" s="1588"/>
      <c r="L321" s="1588"/>
      <c r="M321" s="1588"/>
      <c r="N321" s="1588"/>
      <c r="O321" s="1588"/>
      <c r="P321" s="1588"/>
      <c r="Q321" s="2014"/>
      <c r="R321" s="1588"/>
      <c r="S321" s="1588"/>
      <c r="T321" s="1588"/>
      <c r="U321" s="1588"/>
      <c r="V321" s="1588"/>
      <c r="W321" s="348"/>
      <c r="X321" s="1588"/>
      <c r="Y321" s="1588"/>
      <c r="Z321" s="1588"/>
      <c r="AA321" s="1588"/>
      <c r="AB321" s="1588"/>
      <c r="AC321" s="1588"/>
      <c r="AD321" s="1588"/>
      <c r="AE321" s="1588"/>
      <c r="AF321" s="1588"/>
      <c r="AG321" s="1588"/>
      <c r="AH321" s="1588"/>
      <c r="AI321" s="1588"/>
      <c r="AJ321" s="1588"/>
      <c r="AK321" s="1588"/>
      <c r="AL321" s="1588"/>
      <c r="AM321" s="1588"/>
      <c r="AN321" s="1588"/>
      <c r="AO321" s="1588"/>
      <c r="AP321" s="1588"/>
      <c r="AQ321" s="1588"/>
      <c r="AR321" s="1588"/>
      <c r="AS321" s="1588"/>
      <c r="AT321" s="1588"/>
      <c r="AU321" s="1588"/>
      <c r="AV321" s="1588"/>
      <c r="AW321" s="1588"/>
      <c r="AX321" s="1588"/>
      <c r="AY321" s="1588"/>
      <c r="AZ321" s="1588"/>
      <c r="BA321" s="1588"/>
      <c r="BB321" s="1588"/>
      <c r="BC321" s="1588"/>
      <c r="BD321" s="1588"/>
      <c r="BE321" s="1588"/>
      <c r="BF321" s="1588"/>
      <c r="BG321" s="1588"/>
      <c r="BH321" s="1588"/>
      <c r="BI321" s="1588"/>
      <c r="BJ321" s="1588"/>
      <c r="BK321" s="1588"/>
      <c r="BL321" s="1588"/>
      <c r="BM321" s="1588"/>
      <c r="BN321" s="1588"/>
      <c r="BO321" s="1588"/>
      <c r="BP321" s="1588"/>
      <c r="BQ321" s="1588"/>
    </row>
    <row r="322" ht="15.75" customHeight="1">
      <c r="A322" s="1588"/>
      <c r="B322" s="1588"/>
      <c r="C322" s="1588"/>
      <c r="D322" s="1588"/>
      <c r="E322" s="1588"/>
      <c r="F322" s="1588"/>
      <c r="G322" s="348"/>
      <c r="H322" s="348"/>
      <c r="I322" s="1588"/>
      <c r="J322" s="1588"/>
      <c r="K322" s="1588"/>
      <c r="L322" s="1588"/>
      <c r="M322" s="1588"/>
      <c r="N322" s="1588"/>
      <c r="O322" s="1588"/>
      <c r="P322" s="1588"/>
      <c r="Q322" s="2014"/>
      <c r="R322" s="1588"/>
      <c r="S322" s="1588"/>
      <c r="T322" s="1588"/>
      <c r="U322" s="1588"/>
      <c r="V322" s="1588"/>
      <c r="W322" s="348"/>
      <c r="X322" s="1588"/>
      <c r="Y322" s="1588"/>
      <c r="Z322" s="1588"/>
      <c r="AA322" s="1588"/>
      <c r="AB322" s="1588"/>
      <c r="AC322" s="1588"/>
      <c r="AD322" s="1588"/>
      <c r="AE322" s="1588"/>
      <c r="AF322" s="1588"/>
      <c r="AG322" s="1588"/>
      <c r="AH322" s="1588"/>
      <c r="AI322" s="1588"/>
      <c r="AJ322" s="1588"/>
      <c r="AK322" s="1588"/>
      <c r="AL322" s="1588"/>
      <c r="AM322" s="1588"/>
      <c r="AN322" s="1588"/>
      <c r="AO322" s="1588"/>
      <c r="AP322" s="1588"/>
      <c r="AQ322" s="1588"/>
      <c r="AR322" s="1588"/>
      <c r="AS322" s="1588"/>
      <c r="AT322" s="1588"/>
      <c r="AU322" s="1588"/>
      <c r="AV322" s="1588"/>
      <c r="AW322" s="1588"/>
      <c r="AX322" s="1588"/>
      <c r="AY322" s="1588"/>
      <c r="AZ322" s="1588"/>
      <c r="BA322" s="1588"/>
      <c r="BB322" s="1588"/>
      <c r="BC322" s="1588"/>
      <c r="BD322" s="1588"/>
      <c r="BE322" s="1588"/>
      <c r="BF322" s="1588"/>
      <c r="BG322" s="1588"/>
      <c r="BH322" s="1588"/>
      <c r="BI322" s="1588"/>
      <c r="BJ322" s="1588"/>
      <c r="BK322" s="1588"/>
      <c r="BL322" s="1588"/>
      <c r="BM322" s="1588"/>
      <c r="BN322" s="1588"/>
      <c r="BO322" s="1588"/>
      <c r="BP322" s="1588"/>
      <c r="BQ322" s="1588"/>
    </row>
    <row r="323" ht="15.75" customHeight="1">
      <c r="A323" s="1588"/>
      <c r="B323" s="1588"/>
      <c r="C323" s="1588"/>
      <c r="D323" s="1588"/>
      <c r="E323" s="1588"/>
      <c r="F323" s="1588"/>
      <c r="G323" s="348"/>
      <c r="H323" s="348"/>
      <c r="I323" s="1588"/>
      <c r="J323" s="1588"/>
      <c r="K323" s="1588"/>
      <c r="L323" s="1588"/>
      <c r="M323" s="1588"/>
      <c r="N323" s="1588"/>
      <c r="O323" s="1588"/>
      <c r="P323" s="1588"/>
      <c r="Q323" s="2014"/>
      <c r="R323" s="1588"/>
      <c r="S323" s="1588"/>
      <c r="T323" s="1588"/>
      <c r="U323" s="1588"/>
      <c r="V323" s="1588"/>
      <c r="W323" s="348"/>
      <c r="X323" s="1588"/>
      <c r="Y323" s="1588"/>
      <c r="Z323" s="1588"/>
      <c r="AA323" s="1588"/>
      <c r="AB323" s="1588"/>
      <c r="AC323" s="1588"/>
      <c r="AD323" s="1588"/>
      <c r="AE323" s="1588"/>
      <c r="AF323" s="1588"/>
      <c r="AG323" s="1588"/>
      <c r="AH323" s="1588"/>
      <c r="AI323" s="1588"/>
      <c r="AJ323" s="1588"/>
      <c r="AK323" s="1588"/>
      <c r="AL323" s="1588"/>
      <c r="AM323" s="1588"/>
      <c r="AN323" s="1588"/>
      <c r="AO323" s="1588"/>
      <c r="AP323" s="1588"/>
      <c r="AQ323" s="1588"/>
      <c r="AR323" s="1588"/>
      <c r="AS323" s="1588"/>
      <c r="AT323" s="1588"/>
      <c r="AU323" s="1588"/>
      <c r="AV323" s="1588"/>
      <c r="AW323" s="1588"/>
      <c r="AX323" s="1588"/>
      <c r="AY323" s="1588"/>
      <c r="AZ323" s="1588"/>
      <c r="BA323" s="1588"/>
      <c r="BB323" s="1588"/>
      <c r="BC323" s="1588"/>
      <c r="BD323" s="1588"/>
      <c r="BE323" s="1588"/>
      <c r="BF323" s="1588"/>
      <c r="BG323" s="1588"/>
      <c r="BH323" s="1588"/>
      <c r="BI323" s="1588"/>
      <c r="BJ323" s="1588"/>
      <c r="BK323" s="1588"/>
      <c r="BL323" s="1588"/>
      <c r="BM323" s="1588"/>
      <c r="BN323" s="1588"/>
      <c r="BO323" s="1588"/>
      <c r="BP323" s="1588"/>
      <c r="BQ323" s="1588"/>
    </row>
    <row r="324" ht="15.75" customHeight="1">
      <c r="A324" s="1588"/>
      <c r="B324" s="1588"/>
      <c r="C324" s="1588"/>
      <c r="D324" s="1588"/>
      <c r="E324" s="1588"/>
      <c r="F324" s="1588"/>
      <c r="G324" s="348"/>
      <c r="H324" s="348"/>
      <c r="I324" s="1588"/>
      <c r="J324" s="1588"/>
      <c r="K324" s="1588"/>
      <c r="L324" s="1588"/>
      <c r="M324" s="1588"/>
      <c r="N324" s="1588"/>
      <c r="O324" s="1588"/>
      <c r="P324" s="1588"/>
      <c r="Q324" s="2014"/>
      <c r="R324" s="1588"/>
      <c r="S324" s="1588"/>
      <c r="T324" s="1588"/>
      <c r="U324" s="1588"/>
      <c r="V324" s="1588"/>
      <c r="W324" s="348"/>
      <c r="X324" s="1588"/>
      <c r="Y324" s="1588"/>
      <c r="Z324" s="1588"/>
      <c r="AA324" s="1588"/>
      <c r="AB324" s="1588"/>
      <c r="AC324" s="1588"/>
      <c r="AD324" s="1588"/>
      <c r="AE324" s="1588"/>
      <c r="AF324" s="1588"/>
      <c r="AG324" s="1588"/>
      <c r="AH324" s="1588"/>
      <c r="AI324" s="1588"/>
      <c r="AJ324" s="1588"/>
      <c r="AK324" s="1588"/>
      <c r="AL324" s="1588"/>
      <c r="AM324" s="1588"/>
      <c r="AN324" s="1588"/>
      <c r="AO324" s="1588"/>
      <c r="AP324" s="1588"/>
      <c r="AQ324" s="1588"/>
      <c r="AR324" s="1588"/>
      <c r="AS324" s="1588"/>
      <c r="AT324" s="1588"/>
      <c r="AU324" s="1588"/>
      <c r="AV324" s="1588"/>
      <c r="AW324" s="1588"/>
      <c r="AX324" s="1588"/>
      <c r="AY324" s="1588"/>
      <c r="AZ324" s="1588"/>
      <c r="BA324" s="1588"/>
      <c r="BB324" s="1588"/>
      <c r="BC324" s="1588"/>
      <c r="BD324" s="1588"/>
      <c r="BE324" s="1588"/>
      <c r="BF324" s="1588"/>
      <c r="BG324" s="1588"/>
      <c r="BH324" s="1588"/>
      <c r="BI324" s="1588"/>
      <c r="BJ324" s="1588"/>
      <c r="BK324" s="1588"/>
      <c r="BL324" s="1588"/>
      <c r="BM324" s="1588"/>
      <c r="BN324" s="1588"/>
      <c r="BO324" s="1588"/>
      <c r="BP324" s="1588"/>
      <c r="BQ324" s="1588"/>
    </row>
    <row r="325" ht="15.75" customHeight="1">
      <c r="A325" s="1588"/>
      <c r="B325" s="1588"/>
      <c r="C325" s="1588"/>
      <c r="D325" s="1588"/>
      <c r="E325" s="1588"/>
      <c r="F325" s="1588"/>
      <c r="G325" s="348"/>
      <c r="H325" s="348"/>
      <c r="I325" s="1588"/>
      <c r="J325" s="1588"/>
      <c r="K325" s="1588"/>
      <c r="L325" s="1588"/>
      <c r="M325" s="1588"/>
      <c r="N325" s="1588"/>
      <c r="O325" s="1588"/>
      <c r="P325" s="1588"/>
      <c r="Q325" s="2014"/>
      <c r="R325" s="1588"/>
      <c r="S325" s="1588"/>
      <c r="T325" s="1588"/>
      <c r="U325" s="1588"/>
      <c r="V325" s="1588"/>
      <c r="W325" s="348"/>
      <c r="X325" s="1588"/>
      <c r="Y325" s="1588"/>
      <c r="Z325" s="1588"/>
      <c r="AA325" s="1588"/>
      <c r="AB325" s="1588"/>
      <c r="AC325" s="1588"/>
      <c r="AD325" s="1588"/>
      <c r="AE325" s="1588"/>
      <c r="AF325" s="1588"/>
      <c r="AG325" s="1588"/>
      <c r="AH325" s="1588"/>
      <c r="AI325" s="1588"/>
      <c r="AJ325" s="1588"/>
      <c r="AK325" s="1588"/>
      <c r="AL325" s="1588"/>
      <c r="AM325" s="1588"/>
      <c r="AN325" s="1588"/>
      <c r="AO325" s="1588"/>
      <c r="AP325" s="1588"/>
      <c r="AQ325" s="1588"/>
      <c r="AR325" s="1588"/>
      <c r="AS325" s="1588"/>
      <c r="AT325" s="1588"/>
      <c r="AU325" s="1588"/>
      <c r="AV325" s="1588"/>
      <c r="AW325" s="1588"/>
      <c r="AX325" s="1588"/>
      <c r="AY325" s="1588"/>
      <c r="AZ325" s="1588"/>
      <c r="BA325" s="1588"/>
      <c r="BB325" s="1588"/>
      <c r="BC325" s="1588"/>
      <c r="BD325" s="1588"/>
      <c r="BE325" s="1588"/>
      <c r="BF325" s="1588"/>
      <c r="BG325" s="1588"/>
      <c r="BH325" s="1588"/>
      <c r="BI325" s="1588"/>
      <c r="BJ325" s="1588"/>
      <c r="BK325" s="1588"/>
      <c r="BL325" s="1588"/>
      <c r="BM325" s="1588"/>
      <c r="BN325" s="1588"/>
      <c r="BO325" s="1588"/>
      <c r="BP325" s="1588"/>
      <c r="BQ325" s="1588"/>
    </row>
    <row r="326" ht="15.75" customHeight="1">
      <c r="A326" s="1588"/>
      <c r="B326" s="1588"/>
      <c r="C326" s="1588"/>
      <c r="D326" s="1588"/>
      <c r="E326" s="1588"/>
      <c r="F326" s="1588"/>
      <c r="G326" s="348"/>
      <c r="H326" s="348"/>
      <c r="I326" s="1588"/>
      <c r="J326" s="1588"/>
      <c r="K326" s="1588"/>
      <c r="L326" s="1588"/>
      <c r="M326" s="1588"/>
      <c r="N326" s="1588"/>
      <c r="O326" s="1588"/>
      <c r="P326" s="1588"/>
      <c r="Q326" s="2014"/>
      <c r="R326" s="1588"/>
      <c r="S326" s="1588"/>
      <c r="T326" s="1588"/>
      <c r="U326" s="1588"/>
      <c r="V326" s="1588"/>
      <c r="W326" s="348"/>
      <c r="X326" s="1588"/>
      <c r="Y326" s="1588"/>
      <c r="Z326" s="1588"/>
      <c r="AA326" s="1588"/>
      <c r="AB326" s="1588"/>
      <c r="AC326" s="1588"/>
      <c r="AD326" s="1588"/>
      <c r="AE326" s="1588"/>
      <c r="AF326" s="1588"/>
      <c r="AG326" s="1588"/>
      <c r="AH326" s="1588"/>
      <c r="AI326" s="1588"/>
      <c r="AJ326" s="1588"/>
      <c r="AK326" s="1588"/>
      <c r="AL326" s="1588"/>
      <c r="AM326" s="1588"/>
      <c r="AN326" s="1588"/>
      <c r="AO326" s="1588"/>
      <c r="AP326" s="1588"/>
      <c r="AQ326" s="1588"/>
      <c r="AR326" s="1588"/>
      <c r="AS326" s="1588"/>
      <c r="AT326" s="1588"/>
      <c r="AU326" s="1588"/>
      <c r="AV326" s="1588"/>
      <c r="AW326" s="1588"/>
      <c r="AX326" s="1588"/>
      <c r="AY326" s="1588"/>
      <c r="AZ326" s="1588"/>
      <c r="BA326" s="1588"/>
      <c r="BB326" s="1588"/>
      <c r="BC326" s="1588"/>
      <c r="BD326" s="1588"/>
      <c r="BE326" s="1588"/>
      <c r="BF326" s="1588"/>
      <c r="BG326" s="1588"/>
      <c r="BH326" s="1588"/>
      <c r="BI326" s="1588"/>
      <c r="BJ326" s="1588"/>
      <c r="BK326" s="1588"/>
      <c r="BL326" s="1588"/>
      <c r="BM326" s="1588"/>
      <c r="BN326" s="1588"/>
      <c r="BO326" s="1588"/>
      <c r="BP326" s="1588"/>
      <c r="BQ326" s="1588"/>
    </row>
    <row r="327" ht="15.75" customHeight="1">
      <c r="A327" s="1588"/>
      <c r="B327" s="1588"/>
      <c r="C327" s="1588"/>
      <c r="D327" s="1588"/>
      <c r="E327" s="1588"/>
      <c r="F327" s="1588"/>
      <c r="G327" s="348"/>
      <c r="H327" s="348"/>
      <c r="I327" s="1588"/>
      <c r="J327" s="1588"/>
      <c r="K327" s="1588"/>
      <c r="L327" s="1588"/>
      <c r="M327" s="1588"/>
      <c r="N327" s="1588"/>
      <c r="O327" s="1588"/>
      <c r="P327" s="1588"/>
      <c r="Q327" s="2014"/>
      <c r="R327" s="1588"/>
      <c r="S327" s="1588"/>
      <c r="T327" s="1588"/>
      <c r="U327" s="1588"/>
      <c r="V327" s="1588"/>
      <c r="W327" s="348"/>
      <c r="X327" s="1588"/>
      <c r="Y327" s="1588"/>
      <c r="Z327" s="1588"/>
      <c r="AA327" s="1588"/>
      <c r="AB327" s="1588"/>
      <c r="AC327" s="1588"/>
      <c r="AD327" s="1588"/>
      <c r="AE327" s="1588"/>
      <c r="AF327" s="1588"/>
      <c r="AG327" s="1588"/>
      <c r="AH327" s="1588"/>
      <c r="AI327" s="1588"/>
      <c r="AJ327" s="1588"/>
      <c r="AK327" s="1588"/>
      <c r="AL327" s="1588"/>
      <c r="AM327" s="1588"/>
      <c r="AN327" s="1588"/>
      <c r="AO327" s="1588"/>
      <c r="AP327" s="1588"/>
      <c r="AQ327" s="1588"/>
      <c r="AR327" s="1588"/>
      <c r="AS327" s="1588"/>
      <c r="AT327" s="1588"/>
      <c r="AU327" s="1588"/>
      <c r="AV327" s="1588"/>
      <c r="AW327" s="1588"/>
      <c r="AX327" s="1588"/>
      <c r="AY327" s="1588"/>
      <c r="AZ327" s="1588"/>
      <c r="BA327" s="1588"/>
      <c r="BB327" s="1588"/>
      <c r="BC327" s="1588"/>
      <c r="BD327" s="1588"/>
      <c r="BE327" s="1588"/>
      <c r="BF327" s="1588"/>
      <c r="BG327" s="1588"/>
      <c r="BH327" s="1588"/>
      <c r="BI327" s="1588"/>
      <c r="BJ327" s="1588"/>
      <c r="BK327" s="1588"/>
      <c r="BL327" s="1588"/>
      <c r="BM327" s="1588"/>
      <c r="BN327" s="1588"/>
      <c r="BO327" s="1588"/>
      <c r="BP327" s="1588"/>
      <c r="BQ327" s="1588"/>
    </row>
    <row r="328" ht="15.75" customHeight="1">
      <c r="A328" s="1588"/>
      <c r="B328" s="1588"/>
      <c r="C328" s="1588"/>
      <c r="D328" s="1588"/>
      <c r="E328" s="1588"/>
      <c r="F328" s="1588"/>
      <c r="G328" s="348"/>
      <c r="H328" s="348"/>
      <c r="I328" s="1588"/>
      <c r="J328" s="1588"/>
      <c r="K328" s="1588"/>
      <c r="L328" s="1588"/>
      <c r="M328" s="1588"/>
      <c r="N328" s="1588"/>
      <c r="O328" s="1588"/>
      <c r="P328" s="1588"/>
      <c r="Q328" s="2014"/>
      <c r="R328" s="1588"/>
      <c r="S328" s="1588"/>
      <c r="T328" s="1588"/>
      <c r="U328" s="1588"/>
      <c r="V328" s="1588"/>
      <c r="W328" s="348"/>
      <c r="X328" s="1588"/>
      <c r="Y328" s="1588"/>
      <c r="Z328" s="1588"/>
      <c r="AA328" s="1588"/>
      <c r="AB328" s="1588"/>
      <c r="AC328" s="1588"/>
      <c r="AD328" s="1588"/>
      <c r="AE328" s="1588"/>
      <c r="AF328" s="1588"/>
      <c r="AG328" s="1588"/>
      <c r="AH328" s="1588"/>
      <c r="AI328" s="1588"/>
      <c r="AJ328" s="1588"/>
      <c r="AK328" s="1588"/>
      <c r="AL328" s="1588"/>
      <c r="AM328" s="1588"/>
      <c r="AN328" s="1588"/>
      <c r="AO328" s="1588"/>
      <c r="AP328" s="1588"/>
      <c r="AQ328" s="1588"/>
      <c r="AR328" s="1588"/>
      <c r="AS328" s="1588"/>
      <c r="AT328" s="1588"/>
      <c r="AU328" s="1588"/>
      <c r="AV328" s="1588"/>
      <c r="AW328" s="1588"/>
      <c r="AX328" s="1588"/>
      <c r="AY328" s="1588"/>
      <c r="AZ328" s="1588"/>
      <c r="BA328" s="1588"/>
      <c r="BB328" s="1588"/>
      <c r="BC328" s="1588"/>
      <c r="BD328" s="1588"/>
      <c r="BE328" s="1588"/>
      <c r="BF328" s="1588"/>
      <c r="BG328" s="1588"/>
      <c r="BH328" s="1588"/>
      <c r="BI328" s="1588"/>
      <c r="BJ328" s="1588"/>
      <c r="BK328" s="1588"/>
      <c r="BL328" s="1588"/>
      <c r="BM328" s="1588"/>
      <c r="BN328" s="1588"/>
      <c r="BO328" s="1588"/>
      <c r="BP328" s="1588"/>
      <c r="BQ328" s="1588"/>
    </row>
    <row r="329" ht="15.75" customHeight="1">
      <c r="A329" s="1588"/>
      <c r="B329" s="1588"/>
      <c r="C329" s="1588"/>
      <c r="D329" s="1588"/>
      <c r="E329" s="1588"/>
      <c r="F329" s="1588"/>
      <c r="G329" s="348"/>
      <c r="H329" s="348"/>
      <c r="I329" s="1588"/>
      <c r="J329" s="1588"/>
      <c r="K329" s="1588"/>
      <c r="L329" s="1588"/>
      <c r="M329" s="1588"/>
      <c r="N329" s="1588"/>
      <c r="O329" s="1588"/>
      <c r="P329" s="1588"/>
      <c r="Q329" s="2014"/>
      <c r="R329" s="1588"/>
      <c r="S329" s="1588"/>
      <c r="T329" s="1588"/>
      <c r="U329" s="1588"/>
      <c r="V329" s="1588"/>
      <c r="W329" s="348"/>
      <c r="X329" s="1588"/>
      <c r="Y329" s="1588"/>
      <c r="Z329" s="1588"/>
      <c r="AA329" s="1588"/>
      <c r="AB329" s="1588"/>
      <c r="AC329" s="1588"/>
      <c r="AD329" s="1588"/>
      <c r="AE329" s="1588"/>
      <c r="AF329" s="1588"/>
      <c r="AG329" s="1588"/>
      <c r="AH329" s="1588"/>
      <c r="AI329" s="1588"/>
      <c r="AJ329" s="1588"/>
      <c r="AK329" s="1588"/>
      <c r="AL329" s="1588"/>
      <c r="AM329" s="1588"/>
      <c r="AN329" s="1588"/>
      <c r="AO329" s="1588"/>
      <c r="AP329" s="1588"/>
      <c r="AQ329" s="1588"/>
      <c r="AR329" s="1588"/>
      <c r="AS329" s="1588"/>
      <c r="AT329" s="1588"/>
      <c r="AU329" s="1588"/>
      <c r="AV329" s="1588"/>
      <c r="AW329" s="1588"/>
      <c r="AX329" s="1588"/>
      <c r="AY329" s="1588"/>
      <c r="AZ329" s="1588"/>
      <c r="BA329" s="1588"/>
      <c r="BB329" s="1588"/>
      <c r="BC329" s="1588"/>
      <c r="BD329" s="1588"/>
      <c r="BE329" s="1588"/>
      <c r="BF329" s="1588"/>
      <c r="BG329" s="1588"/>
      <c r="BH329" s="1588"/>
      <c r="BI329" s="1588"/>
      <c r="BJ329" s="1588"/>
      <c r="BK329" s="1588"/>
      <c r="BL329" s="1588"/>
      <c r="BM329" s="1588"/>
      <c r="BN329" s="1588"/>
      <c r="BO329" s="1588"/>
      <c r="BP329" s="1588"/>
      <c r="BQ329" s="1588"/>
    </row>
    <row r="330" ht="15.75" customHeight="1">
      <c r="A330" s="1588"/>
      <c r="B330" s="1588"/>
      <c r="C330" s="1588"/>
      <c r="D330" s="1588"/>
      <c r="E330" s="1588"/>
      <c r="F330" s="1588"/>
      <c r="G330" s="348"/>
      <c r="H330" s="348"/>
      <c r="I330" s="1588"/>
      <c r="J330" s="1588"/>
      <c r="K330" s="1588"/>
      <c r="L330" s="1588"/>
      <c r="M330" s="1588"/>
      <c r="N330" s="1588"/>
      <c r="O330" s="1588"/>
      <c r="P330" s="1588"/>
      <c r="Q330" s="2014"/>
      <c r="R330" s="1588"/>
      <c r="S330" s="1588"/>
      <c r="T330" s="1588"/>
      <c r="U330" s="1588"/>
      <c r="V330" s="1588"/>
      <c r="W330" s="348"/>
      <c r="X330" s="1588"/>
      <c r="Y330" s="1588"/>
      <c r="Z330" s="1588"/>
      <c r="AA330" s="1588"/>
      <c r="AB330" s="1588"/>
      <c r="AC330" s="1588"/>
      <c r="AD330" s="1588"/>
      <c r="AE330" s="1588"/>
      <c r="AF330" s="1588"/>
      <c r="AG330" s="1588"/>
      <c r="AH330" s="1588"/>
      <c r="AI330" s="1588"/>
      <c r="AJ330" s="1588"/>
      <c r="AK330" s="1588"/>
      <c r="AL330" s="1588"/>
      <c r="AM330" s="1588"/>
      <c r="AN330" s="1588"/>
      <c r="AO330" s="1588"/>
      <c r="AP330" s="1588"/>
      <c r="AQ330" s="1588"/>
      <c r="AR330" s="1588"/>
      <c r="AS330" s="1588"/>
      <c r="AT330" s="1588"/>
      <c r="AU330" s="1588"/>
      <c r="AV330" s="1588"/>
      <c r="AW330" s="1588"/>
      <c r="AX330" s="1588"/>
      <c r="AY330" s="1588"/>
      <c r="AZ330" s="1588"/>
      <c r="BA330" s="1588"/>
      <c r="BB330" s="1588"/>
      <c r="BC330" s="1588"/>
      <c r="BD330" s="1588"/>
      <c r="BE330" s="1588"/>
      <c r="BF330" s="1588"/>
      <c r="BG330" s="1588"/>
      <c r="BH330" s="1588"/>
      <c r="BI330" s="1588"/>
      <c r="BJ330" s="1588"/>
      <c r="BK330" s="1588"/>
      <c r="BL330" s="1588"/>
      <c r="BM330" s="1588"/>
      <c r="BN330" s="1588"/>
      <c r="BO330" s="1588"/>
      <c r="BP330" s="1588"/>
      <c r="BQ330" s="1588"/>
    </row>
    <row r="331" ht="15.75" customHeight="1">
      <c r="A331" s="1588"/>
      <c r="B331" s="1588"/>
      <c r="C331" s="1588"/>
      <c r="D331" s="1588"/>
      <c r="E331" s="1588"/>
      <c r="F331" s="1588"/>
      <c r="G331" s="348"/>
      <c r="H331" s="348"/>
      <c r="I331" s="1588"/>
      <c r="J331" s="1588"/>
      <c r="K331" s="1588"/>
      <c r="L331" s="1588"/>
      <c r="M331" s="1588"/>
      <c r="N331" s="1588"/>
      <c r="O331" s="1588"/>
      <c r="P331" s="1588"/>
      <c r="Q331" s="2014"/>
      <c r="R331" s="1588"/>
      <c r="S331" s="1588"/>
      <c r="T331" s="1588"/>
      <c r="U331" s="1588"/>
      <c r="V331" s="1588"/>
      <c r="W331" s="348"/>
      <c r="X331" s="1588"/>
      <c r="Y331" s="1588"/>
      <c r="Z331" s="1588"/>
      <c r="AA331" s="1588"/>
      <c r="AB331" s="1588"/>
      <c r="AC331" s="1588"/>
      <c r="AD331" s="1588"/>
      <c r="AE331" s="1588"/>
      <c r="AF331" s="1588"/>
      <c r="AG331" s="1588"/>
      <c r="AH331" s="1588"/>
      <c r="AI331" s="1588"/>
      <c r="AJ331" s="1588"/>
      <c r="AK331" s="1588"/>
      <c r="AL331" s="1588"/>
      <c r="AM331" s="1588"/>
      <c r="AN331" s="1588"/>
      <c r="AO331" s="1588"/>
      <c r="AP331" s="1588"/>
      <c r="AQ331" s="1588"/>
      <c r="AR331" s="1588"/>
      <c r="AS331" s="1588"/>
      <c r="AT331" s="1588"/>
      <c r="AU331" s="1588"/>
      <c r="AV331" s="1588"/>
      <c r="AW331" s="1588"/>
      <c r="AX331" s="1588"/>
      <c r="AY331" s="1588"/>
      <c r="AZ331" s="1588"/>
      <c r="BA331" s="1588"/>
      <c r="BB331" s="1588"/>
      <c r="BC331" s="1588"/>
      <c r="BD331" s="1588"/>
      <c r="BE331" s="1588"/>
      <c r="BF331" s="1588"/>
      <c r="BG331" s="1588"/>
      <c r="BH331" s="1588"/>
      <c r="BI331" s="1588"/>
      <c r="BJ331" s="1588"/>
      <c r="BK331" s="1588"/>
      <c r="BL331" s="1588"/>
      <c r="BM331" s="1588"/>
      <c r="BN331" s="1588"/>
      <c r="BO331" s="1588"/>
      <c r="BP331" s="1588"/>
      <c r="BQ331" s="1588"/>
    </row>
    <row r="332" ht="15.75" customHeight="1">
      <c r="A332" s="1588"/>
      <c r="B332" s="1588"/>
      <c r="C332" s="1588"/>
      <c r="D332" s="1588"/>
      <c r="E332" s="1588"/>
      <c r="F332" s="1588"/>
      <c r="G332" s="348"/>
      <c r="H332" s="348"/>
      <c r="I332" s="1588"/>
      <c r="J332" s="1588"/>
      <c r="K332" s="1588"/>
      <c r="L332" s="1588"/>
      <c r="M332" s="1588"/>
      <c r="N332" s="1588"/>
      <c r="O332" s="1588"/>
      <c r="P332" s="1588"/>
      <c r="Q332" s="2014"/>
      <c r="R332" s="1588"/>
      <c r="S332" s="1588"/>
      <c r="T332" s="1588"/>
      <c r="U332" s="1588"/>
      <c r="V332" s="1588"/>
      <c r="W332" s="348"/>
      <c r="X332" s="1588"/>
      <c r="Y332" s="1588"/>
      <c r="Z332" s="1588"/>
      <c r="AA332" s="1588"/>
      <c r="AB332" s="1588"/>
      <c r="AC332" s="1588"/>
      <c r="AD332" s="1588"/>
      <c r="AE332" s="1588"/>
      <c r="AF332" s="1588"/>
      <c r="AG332" s="1588"/>
      <c r="AH332" s="1588"/>
      <c r="AI332" s="1588"/>
      <c r="AJ332" s="1588"/>
      <c r="AK332" s="1588"/>
      <c r="AL332" s="1588"/>
      <c r="AM332" s="1588"/>
      <c r="AN332" s="1588"/>
      <c r="AO332" s="1588"/>
      <c r="AP332" s="1588"/>
      <c r="AQ332" s="1588"/>
      <c r="AR332" s="1588"/>
      <c r="AS332" s="1588"/>
      <c r="AT332" s="1588"/>
      <c r="AU332" s="1588"/>
      <c r="AV332" s="1588"/>
      <c r="AW332" s="1588"/>
      <c r="AX332" s="1588"/>
      <c r="AY332" s="1588"/>
      <c r="AZ332" s="1588"/>
      <c r="BA332" s="1588"/>
      <c r="BB332" s="1588"/>
      <c r="BC332" s="1588"/>
      <c r="BD332" s="1588"/>
      <c r="BE332" s="1588"/>
      <c r="BF332" s="1588"/>
      <c r="BG332" s="1588"/>
      <c r="BH332" s="1588"/>
      <c r="BI332" s="1588"/>
      <c r="BJ332" s="1588"/>
      <c r="BK332" s="1588"/>
      <c r="BL332" s="1588"/>
      <c r="BM332" s="1588"/>
      <c r="BN332" s="1588"/>
      <c r="BO332" s="1588"/>
      <c r="BP332" s="1588"/>
      <c r="BQ332" s="1588"/>
    </row>
    <row r="333" ht="15.75" customHeight="1">
      <c r="A333" s="1588"/>
      <c r="B333" s="1588"/>
      <c r="C333" s="1588"/>
      <c r="D333" s="1588"/>
      <c r="E333" s="1588"/>
      <c r="F333" s="1588"/>
      <c r="G333" s="348"/>
      <c r="H333" s="348"/>
      <c r="I333" s="1588"/>
      <c r="J333" s="1588"/>
      <c r="K333" s="1588"/>
      <c r="L333" s="1588"/>
      <c r="M333" s="1588"/>
      <c r="N333" s="1588"/>
      <c r="O333" s="1588"/>
      <c r="P333" s="1588"/>
      <c r="Q333" s="2014"/>
      <c r="R333" s="1588"/>
      <c r="S333" s="1588"/>
      <c r="T333" s="1588"/>
      <c r="U333" s="1588"/>
      <c r="V333" s="1588"/>
      <c r="W333" s="348"/>
      <c r="X333" s="1588"/>
      <c r="Y333" s="1588"/>
      <c r="Z333" s="1588"/>
      <c r="AA333" s="1588"/>
      <c r="AB333" s="1588"/>
      <c r="AC333" s="1588"/>
      <c r="AD333" s="1588"/>
      <c r="AE333" s="1588"/>
      <c r="AF333" s="1588"/>
      <c r="AG333" s="1588"/>
      <c r="AH333" s="1588"/>
      <c r="AI333" s="1588"/>
      <c r="AJ333" s="1588"/>
      <c r="AK333" s="1588"/>
      <c r="AL333" s="1588"/>
      <c r="AM333" s="1588"/>
      <c r="AN333" s="1588"/>
      <c r="AO333" s="1588"/>
      <c r="AP333" s="1588"/>
      <c r="AQ333" s="1588"/>
      <c r="AR333" s="1588"/>
      <c r="AS333" s="1588"/>
      <c r="AT333" s="1588"/>
      <c r="AU333" s="1588"/>
      <c r="AV333" s="1588"/>
      <c r="AW333" s="1588"/>
      <c r="AX333" s="1588"/>
      <c r="AY333" s="1588"/>
      <c r="AZ333" s="1588"/>
      <c r="BA333" s="1588"/>
      <c r="BB333" s="1588"/>
      <c r="BC333" s="1588"/>
      <c r="BD333" s="1588"/>
      <c r="BE333" s="1588"/>
      <c r="BF333" s="1588"/>
      <c r="BG333" s="1588"/>
      <c r="BH333" s="1588"/>
      <c r="BI333" s="1588"/>
      <c r="BJ333" s="1588"/>
      <c r="BK333" s="1588"/>
      <c r="BL333" s="1588"/>
      <c r="BM333" s="1588"/>
      <c r="BN333" s="1588"/>
      <c r="BO333" s="1588"/>
      <c r="BP333" s="1588"/>
      <c r="BQ333" s="1588"/>
    </row>
    <row r="334" ht="15.75" customHeight="1">
      <c r="A334" s="1588"/>
      <c r="B334" s="1588"/>
      <c r="C334" s="1588"/>
      <c r="D334" s="1588"/>
      <c r="E334" s="1588"/>
      <c r="F334" s="1588"/>
      <c r="G334" s="348"/>
      <c r="H334" s="348"/>
      <c r="I334" s="1588"/>
      <c r="J334" s="1588"/>
      <c r="K334" s="1588"/>
      <c r="L334" s="1588"/>
      <c r="M334" s="1588"/>
      <c r="N334" s="1588"/>
      <c r="O334" s="1588"/>
      <c r="P334" s="1588"/>
      <c r="Q334" s="2014"/>
      <c r="R334" s="1588"/>
      <c r="S334" s="1588"/>
      <c r="T334" s="1588"/>
      <c r="U334" s="1588"/>
      <c r="V334" s="1588"/>
      <c r="W334" s="348"/>
      <c r="X334" s="1588"/>
      <c r="Y334" s="1588"/>
      <c r="Z334" s="1588"/>
      <c r="AA334" s="1588"/>
      <c r="AB334" s="1588"/>
      <c r="AC334" s="1588"/>
      <c r="AD334" s="1588"/>
      <c r="AE334" s="1588"/>
      <c r="AF334" s="1588"/>
      <c r="AG334" s="1588"/>
      <c r="AH334" s="1588"/>
      <c r="AI334" s="1588"/>
      <c r="AJ334" s="1588"/>
      <c r="AK334" s="1588"/>
      <c r="AL334" s="1588"/>
      <c r="AM334" s="1588"/>
      <c r="AN334" s="1588"/>
      <c r="AO334" s="1588"/>
      <c r="AP334" s="1588"/>
      <c r="AQ334" s="1588"/>
      <c r="AR334" s="1588"/>
      <c r="AS334" s="1588"/>
      <c r="AT334" s="1588"/>
      <c r="AU334" s="1588"/>
      <c r="AV334" s="1588"/>
      <c r="AW334" s="1588"/>
      <c r="AX334" s="1588"/>
      <c r="AY334" s="1588"/>
      <c r="AZ334" s="1588"/>
      <c r="BA334" s="1588"/>
      <c r="BB334" s="1588"/>
      <c r="BC334" s="1588"/>
      <c r="BD334" s="1588"/>
      <c r="BE334" s="1588"/>
      <c r="BF334" s="1588"/>
      <c r="BG334" s="1588"/>
      <c r="BH334" s="1588"/>
      <c r="BI334" s="1588"/>
      <c r="BJ334" s="1588"/>
      <c r="BK334" s="1588"/>
      <c r="BL334" s="1588"/>
      <c r="BM334" s="1588"/>
      <c r="BN334" s="1588"/>
      <c r="BO334" s="1588"/>
      <c r="BP334" s="1588"/>
      <c r="BQ334" s="1588"/>
    </row>
    <row r="335" ht="15.75" customHeight="1">
      <c r="A335" s="1588"/>
      <c r="B335" s="1588"/>
      <c r="C335" s="1588"/>
      <c r="D335" s="1588"/>
      <c r="E335" s="1588"/>
      <c r="F335" s="1588"/>
      <c r="G335" s="348"/>
      <c r="H335" s="348"/>
      <c r="I335" s="1588"/>
      <c r="J335" s="1588"/>
      <c r="K335" s="1588"/>
      <c r="L335" s="1588"/>
      <c r="M335" s="1588"/>
      <c r="N335" s="1588"/>
      <c r="O335" s="1588"/>
      <c r="P335" s="1588"/>
      <c r="Q335" s="2014"/>
      <c r="R335" s="1588"/>
      <c r="S335" s="1588"/>
      <c r="T335" s="1588"/>
      <c r="U335" s="1588"/>
      <c r="V335" s="1588"/>
      <c r="W335" s="348"/>
      <c r="X335" s="1588"/>
      <c r="Y335" s="1588"/>
      <c r="Z335" s="1588"/>
      <c r="AA335" s="1588"/>
      <c r="AB335" s="1588"/>
      <c r="AC335" s="1588"/>
      <c r="AD335" s="1588"/>
      <c r="AE335" s="1588"/>
      <c r="AF335" s="1588"/>
      <c r="AG335" s="1588"/>
      <c r="AH335" s="1588"/>
      <c r="AI335" s="1588"/>
      <c r="AJ335" s="1588"/>
      <c r="AK335" s="1588"/>
      <c r="AL335" s="1588"/>
      <c r="AM335" s="1588"/>
      <c r="AN335" s="1588"/>
      <c r="AO335" s="1588"/>
      <c r="AP335" s="1588"/>
      <c r="AQ335" s="1588"/>
      <c r="AR335" s="1588"/>
      <c r="AS335" s="1588"/>
      <c r="AT335" s="1588"/>
      <c r="AU335" s="1588"/>
      <c r="AV335" s="1588"/>
      <c r="AW335" s="1588"/>
      <c r="AX335" s="1588"/>
      <c r="AY335" s="1588"/>
      <c r="AZ335" s="1588"/>
      <c r="BA335" s="1588"/>
      <c r="BB335" s="1588"/>
      <c r="BC335" s="1588"/>
      <c r="BD335" s="1588"/>
      <c r="BE335" s="1588"/>
      <c r="BF335" s="1588"/>
      <c r="BG335" s="1588"/>
      <c r="BH335" s="1588"/>
      <c r="BI335" s="1588"/>
      <c r="BJ335" s="1588"/>
      <c r="BK335" s="1588"/>
      <c r="BL335" s="1588"/>
      <c r="BM335" s="1588"/>
      <c r="BN335" s="1588"/>
      <c r="BO335" s="1588"/>
      <c r="BP335" s="1588"/>
      <c r="BQ335" s="1588"/>
    </row>
    <row r="336" ht="15.75" customHeight="1">
      <c r="A336" s="1588"/>
      <c r="B336" s="1588"/>
      <c r="C336" s="1588"/>
      <c r="D336" s="1588"/>
      <c r="E336" s="1588"/>
      <c r="F336" s="1588"/>
      <c r="G336" s="348"/>
      <c r="H336" s="348"/>
      <c r="I336" s="1588"/>
      <c r="J336" s="1588"/>
      <c r="K336" s="1588"/>
      <c r="L336" s="1588"/>
      <c r="M336" s="1588"/>
      <c r="N336" s="1588"/>
      <c r="O336" s="1588"/>
      <c r="P336" s="1588"/>
      <c r="Q336" s="2014"/>
      <c r="R336" s="1588"/>
      <c r="S336" s="1588"/>
      <c r="T336" s="1588"/>
      <c r="U336" s="1588"/>
      <c r="V336" s="1588"/>
      <c r="W336" s="348"/>
      <c r="X336" s="1588"/>
      <c r="Y336" s="1588"/>
      <c r="Z336" s="1588"/>
      <c r="AA336" s="1588"/>
      <c r="AB336" s="1588"/>
      <c r="AC336" s="1588"/>
      <c r="AD336" s="1588"/>
      <c r="AE336" s="1588"/>
      <c r="AF336" s="1588"/>
      <c r="AG336" s="1588"/>
      <c r="AH336" s="1588"/>
      <c r="AI336" s="1588"/>
      <c r="AJ336" s="1588"/>
      <c r="AK336" s="1588"/>
      <c r="AL336" s="1588"/>
      <c r="AM336" s="1588"/>
      <c r="AN336" s="1588"/>
      <c r="AO336" s="1588"/>
      <c r="AP336" s="1588"/>
      <c r="AQ336" s="1588"/>
      <c r="AR336" s="1588"/>
      <c r="AS336" s="1588"/>
      <c r="AT336" s="1588"/>
      <c r="AU336" s="1588"/>
      <c r="AV336" s="1588"/>
      <c r="AW336" s="1588"/>
      <c r="AX336" s="1588"/>
      <c r="AY336" s="1588"/>
      <c r="AZ336" s="1588"/>
      <c r="BA336" s="1588"/>
      <c r="BB336" s="1588"/>
      <c r="BC336" s="1588"/>
      <c r="BD336" s="1588"/>
      <c r="BE336" s="1588"/>
      <c r="BF336" s="1588"/>
      <c r="BG336" s="1588"/>
      <c r="BH336" s="1588"/>
      <c r="BI336" s="1588"/>
      <c r="BJ336" s="1588"/>
      <c r="BK336" s="1588"/>
      <c r="BL336" s="1588"/>
      <c r="BM336" s="1588"/>
      <c r="BN336" s="1588"/>
      <c r="BO336" s="1588"/>
      <c r="BP336" s="1588"/>
      <c r="BQ336" s="1588"/>
    </row>
    <row r="337" ht="15.75" customHeight="1">
      <c r="A337" s="1588"/>
      <c r="B337" s="1588"/>
      <c r="C337" s="1588"/>
      <c r="D337" s="1588"/>
      <c r="E337" s="1588"/>
      <c r="F337" s="1588"/>
      <c r="G337" s="348"/>
      <c r="H337" s="348"/>
      <c r="I337" s="1588"/>
      <c r="J337" s="1588"/>
      <c r="K337" s="1588"/>
      <c r="L337" s="1588"/>
      <c r="M337" s="1588"/>
      <c r="N337" s="1588"/>
      <c r="O337" s="1588"/>
      <c r="P337" s="1588"/>
      <c r="Q337" s="2014"/>
      <c r="R337" s="1588"/>
      <c r="S337" s="1588"/>
      <c r="T337" s="1588"/>
      <c r="U337" s="1588"/>
      <c r="V337" s="1588"/>
      <c r="W337" s="348"/>
      <c r="X337" s="1588"/>
      <c r="Y337" s="1588"/>
      <c r="Z337" s="1588"/>
      <c r="AA337" s="1588"/>
      <c r="AB337" s="1588"/>
      <c r="AC337" s="1588"/>
      <c r="AD337" s="1588"/>
      <c r="AE337" s="1588"/>
      <c r="AF337" s="1588"/>
      <c r="AG337" s="1588"/>
      <c r="AH337" s="1588"/>
      <c r="AI337" s="1588"/>
      <c r="AJ337" s="1588"/>
      <c r="AK337" s="1588"/>
      <c r="AL337" s="1588"/>
      <c r="AM337" s="1588"/>
      <c r="AN337" s="1588"/>
      <c r="AO337" s="1588"/>
      <c r="AP337" s="1588"/>
      <c r="AQ337" s="1588"/>
      <c r="AR337" s="1588"/>
      <c r="AS337" s="1588"/>
      <c r="AT337" s="1588"/>
      <c r="AU337" s="1588"/>
      <c r="AV337" s="1588"/>
      <c r="AW337" s="1588"/>
      <c r="AX337" s="1588"/>
      <c r="AY337" s="1588"/>
      <c r="AZ337" s="1588"/>
      <c r="BA337" s="1588"/>
      <c r="BB337" s="1588"/>
      <c r="BC337" s="1588"/>
      <c r="BD337" s="1588"/>
      <c r="BE337" s="1588"/>
      <c r="BF337" s="1588"/>
      <c r="BG337" s="1588"/>
      <c r="BH337" s="1588"/>
      <c r="BI337" s="1588"/>
      <c r="BJ337" s="1588"/>
      <c r="BK337" s="1588"/>
      <c r="BL337" s="1588"/>
      <c r="BM337" s="1588"/>
      <c r="BN337" s="1588"/>
      <c r="BO337" s="1588"/>
      <c r="BP337" s="1588"/>
      <c r="BQ337" s="1588"/>
    </row>
    <row r="338" ht="15.75" customHeight="1">
      <c r="A338" s="1588"/>
      <c r="B338" s="1588"/>
      <c r="C338" s="1588"/>
      <c r="D338" s="1588"/>
      <c r="E338" s="1588"/>
      <c r="F338" s="1588"/>
      <c r="G338" s="348"/>
      <c r="H338" s="348"/>
      <c r="I338" s="1588"/>
      <c r="J338" s="1588"/>
      <c r="K338" s="1588"/>
      <c r="L338" s="1588"/>
      <c r="M338" s="1588"/>
      <c r="N338" s="1588"/>
      <c r="O338" s="1588"/>
      <c r="P338" s="1588"/>
      <c r="Q338" s="2014"/>
      <c r="R338" s="1588"/>
      <c r="S338" s="1588"/>
      <c r="T338" s="1588"/>
      <c r="U338" s="1588"/>
      <c r="V338" s="1588"/>
      <c r="W338" s="348"/>
      <c r="X338" s="1588"/>
      <c r="Y338" s="1588"/>
      <c r="Z338" s="1588"/>
      <c r="AA338" s="1588"/>
      <c r="AB338" s="1588"/>
      <c r="AC338" s="1588"/>
      <c r="AD338" s="1588"/>
      <c r="AE338" s="1588"/>
      <c r="AF338" s="1588"/>
      <c r="AG338" s="1588"/>
      <c r="AH338" s="1588"/>
      <c r="AI338" s="1588"/>
      <c r="AJ338" s="1588"/>
      <c r="AK338" s="1588"/>
      <c r="AL338" s="1588"/>
      <c r="AM338" s="1588"/>
      <c r="AN338" s="1588"/>
      <c r="AO338" s="1588"/>
      <c r="AP338" s="1588"/>
      <c r="AQ338" s="1588"/>
      <c r="AR338" s="1588"/>
      <c r="AS338" s="1588"/>
      <c r="AT338" s="1588"/>
      <c r="AU338" s="1588"/>
      <c r="AV338" s="1588"/>
      <c r="AW338" s="1588"/>
      <c r="AX338" s="1588"/>
      <c r="AY338" s="1588"/>
      <c r="AZ338" s="1588"/>
      <c r="BA338" s="1588"/>
      <c r="BB338" s="1588"/>
      <c r="BC338" s="1588"/>
      <c r="BD338" s="1588"/>
      <c r="BE338" s="1588"/>
      <c r="BF338" s="1588"/>
      <c r="BG338" s="1588"/>
      <c r="BH338" s="1588"/>
      <c r="BI338" s="1588"/>
      <c r="BJ338" s="1588"/>
      <c r="BK338" s="1588"/>
      <c r="BL338" s="1588"/>
      <c r="BM338" s="1588"/>
      <c r="BN338" s="1588"/>
      <c r="BO338" s="1588"/>
      <c r="BP338" s="1588"/>
      <c r="BQ338" s="1588"/>
    </row>
    <row r="339" ht="15.75" customHeight="1">
      <c r="A339" s="1588"/>
      <c r="B339" s="1588"/>
      <c r="C339" s="1588"/>
      <c r="D339" s="1588"/>
      <c r="E339" s="1588"/>
      <c r="F339" s="1588"/>
      <c r="G339" s="348"/>
      <c r="H339" s="348"/>
      <c r="I339" s="1588"/>
      <c r="J339" s="1588"/>
      <c r="K339" s="1588"/>
      <c r="L339" s="1588"/>
      <c r="M339" s="1588"/>
      <c r="N339" s="1588"/>
      <c r="O339" s="1588"/>
      <c r="P339" s="1588"/>
      <c r="Q339" s="2014"/>
      <c r="R339" s="1588"/>
      <c r="S339" s="1588"/>
      <c r="T339" s="1588"/>
      <c r="U339" s="1588"/>
      <c r="V339" s="1588"/>
      <c r="W339" s="348"/>
      <c r="X339" s="1588"/>
      <c r="Y339" s="1588"/>
      <c r="Z339" s="1588"/>
      <c r="AA339" s="1588"/>
      <c r="AB339" s="1588"/>
      <c r="AC339" s="1588"/>
      <c r="AD339" s="1588"/>
      <c r="AE339" s="1588"/>
      <c r="AF339" s="1588"/>
      <c r="AG339" s="1588"/>
      <c r="AH339" s="1588"/>
      <c r="AI339" s="1588"/>
      <c r="AJ339" s="1588"/>
      <c r="AK339" s="1588"/>
      <c r="AL339" s="1588"/>
      <c r="AM339" s="1588"/>
      <c r="AN339" s="1588"/>
      <c r="AO339" s="1588"/>
      <c r="AP339" s="1588"/>
      <c r="AQ339" s="1588"/>
      <c r="AR339" s="1588"/>
      <c r="AS339" s="1588"/>
      <c r="AT339" s="1588"/>
      <c r="AU339" s="1588"/>
      <c r="AV339" s="1588"/>
      <c r="AW339" s="1588"/>
      <c r="AX339" s="1588"/>
      <c r="AY339" s="1588"/>
      <c r="AZ339" s="1588"/>
      <c r="BA339" s="1588"/>
      <c r="BB339" s="1588"/>
      <c r="BC339" s="1588"/>
      <c r="BD339" s="1588"/>
      <c r="BE339" s="1588"/>
      <c r="BF339" s="1588"/>
      <c r="BG339" s="1588"/>
      <c r="BH339" s="1588"/>
      <c r="BI339" s="1588"/>
      <c r="BJ339" s="1588"/>
      <c r="BK339" s="1588"/>
      <c r="BL339" s="1588"/>
      <c r="BM339" s="1588"/>
      <c r="BN339" s="1588"/>
      <c r="BO339" s="1588"/>
      <c r="BP339" s="1588"/>
      <c r="BQ339" s="1588"/>
    </row>
    <row r="340" ht="15.75" customHeight="1">
      <c r="A340" s="1588"/>
      <c r="B340" s="1588"/>
      <c r="C340" s="1588"/>
      <c r="D340" s="1588"/>
      <c r="E340" s="1588"/>
      <c r="F340" s="1588"/>
      <c r="G340" s="348"/>
      <c r="H340" s="348"/>
      <c r="I340" s="1588"/>
      <c r="J340" s="1588"/>
      <c r="K340" s="1588"/>
      <c r="L340" s="1588"/>
      <c r="M340" s="1588"/>
      <c r="N340" s="1588"/>
      <c r="O340" s="1588"/>
      <c r="P340" s="1588"/>
      <c r="Q340" s="2014"/>
      <c r="R340" s="1588"/>
      <c r="S340" s="1588"/>
      <c r="T340" s="1588"/>
      <c r="U340" s="1588"/>
      <c r="V340" s="1588"/>
      <c r="W340" s="348"/>
      <c r="X340" s="1588"/>
      <c r="Y340" s="1588"/>
      <c r="Z340" s="1588"/>
      <c r="AA340" s="1588"/>
      <c r="AB340" s="1588"/>
      <c r="AC340" s="1588"/>
      <c r="AD340" s="1588"/>
      <c r="AE340" s="1588"/>
      <c r="AF340" s="1588"/>
      <c r="AG340" s="1588"/>
      <c r="AH340" s="1588"/>
      <c r="AI340" s="1588"/>
      <c r="AJ340" s="1588"/>
      <c r="AK340" s="1588"/>
      <c r="AL340" s="1588"/>
      <c r="AM340" s="1588"/>
      <c r="AN340" s="1588"/>
      <c r="AO340" s="1588"/>
      <c r="AP340" s="1588"/>
      <c r="AQ340" s="1588"/>
      <c r="AR340" s="1588"/>
      <c r="AS340" s="1588"/>
      <c r="AT340" s="1588"/>
      <c r="AU340" s="1588"/>
      <c r="AV340" s="1588"/>
      <c r="AW340" s="1588"/>
      <c r="AX340" s="1588"/>
      <c r="AY340" s="1588"/>
      <c r="AZ340" s="1588"/>
      <c r="BA340" s="1588"/>
      <c r="BB340" s="1588"/>
      <c r="BC340" s="1588"/>
      <c r="BD340" s="1588"/>
      <c r="BE340" s="1588"/>
      <c r="BF340" s="1588"/>
      <c r="BG340" s="1588"/>
      <c r="BH340" s="1588"/>
      <c r="BI340" s="1588"/>
      <c r="BJ340" s="1588"/>
      <c r="BK340" s="1588"/>
      <c r="BL340" s="1588"/>
      <c r="BM340" s="1588"/>
      <c r="BN340" s="1588"/>
      <c r="BO340" s="1588"/>
      <c r="BP340" s="1588"/>
      <c r="BQ340" s="1588"/>
    </row>
    <row r="341" ht="15.75" customHeight="1">
      <c r="A341" s="1588"/>
      <c r="B341" s="1588"/>
      <c r="C341" s="1588"/>
      <c r="D341" s="1588"/>
      <c r="E341" s="1588"/>
      <c r="F341" s="1588"/>
      <c r="G341" s="348"/>
      <c r="H341" s="348"/>
      <c r="I341" s="1588"/>
      <c r="J341" s="1588"/>
      <c r="K341" s="1588"/>
      <c r="L341" s="1588"/>
      <c r="M341" s="1588"/>
      <c r="N341" s="1588"/>
      <c r="O341" s="1588"/>
      <c r="P341" s="1588"/>
      <c r="Q341" s="2014"/>
      <c r="R341" s="1588"/>
      <c r="S341" s="1588"/>
      <c r="T341" s="1588"/>
      <c r="U341" s="1588"/>
      <c r="V341" s="1588"/>
      <c r="W341" s="348"/>
      <c r="X341" s="1588"/>
      <c r="Y341" s="1588"/>
      <c r="Z341" s="1588"/>
      <c r="AA341" s="1588"/>
      <c r="AB341" s="1588"/>
      <c r="AC341" s="1588"/>
      <c r="AD341" s="1588"/>
      <c r="AE341" s="1588"/>
      <c r="AF341" s="1588"/>
      <c r="AG341" s="1588"/>
      <c r="AH341" s="1588"/>
      <c r="AI341" s="1588"/>
      <c r="AJ341" s="1588"/>
      <c r="AK341" s="1588"/>
      <c r="AL341" s="1588"/>
      <c r="AM341" s="1588"/>
      <c r="AN341" s="1588"/>
      <c r="AO341" s="1588"/>
      <c r="AP341" s="1588"/>
      <c r="AQ341" s="1588"/>
      <c r="AR341" s="1588"/>
      <c r="AS341" s="1588"/>
      <c r="AT341" s="1588"/>
      <c r="AU341" s="1588"/>
      <c r="AV341" s="1588"/>
      <c r="AW341" s="1588"/>
      <c r="AX341" s="1588"/>
      <c r="AY341" s="1588"/>
      <c r="AZ341" s="1588"/>
      <c r="BA341" s="1588"/>
      <c r="BB341" s="1588"/>
      <c r="BC341" s="1588"/>
      <c r="BD341" s="1588"/>
      <c r="BE341" s="1588"/>
      <c r="BF341" s="1588"/>
      <c r="BG341" s="1588"/>
      <c r="BH341" s="1588"/>
      <c r="BI341" s="1588"/>
      <c r="BJ341" s="1588"/>
      <c r="BK341" s="1588"/>
      <c r="BL341" s="1588"/>
      <c r="BM341" s="1588"/>
      <c r="BN341" s="1588"/>
      <c r="BO341" s="1588"/>
      <c r="BP341" s="1588"/>
      <c r="BQ341" s="1588"/>
    </row>
    <row r="342" ht="15.75" customHeight="1">
      <c r="A342" s="1588"/>
      <c r="B342" s="1588"/>
      <c r="C342" s="1588"/>
      <c r="D342" s="1588"/>
      <c r="E342" s="1588"/>
      <c r="F342" s="1588"/>
      <c r="G342" s="348"/>
      <c r="H342" s="348"/>
      <c r="I342" s="1588"/>
      <c r="J342" s="1588"/>
      <c r="K342" s="1588"/>
      <c r="L342" s="1588"/>
      <c r="M342" s="1588"/>
      <c r="N342" s="1588"/>
      <c r="O342" s="1588"/>
      <c r="P342" s="1588"/>
      <c r="Q342" s="2014"/>
      <c r="R342" s="1588"/>
      <c r="S342" s="1588"/>
      <c r="T342" s="1588"/>
      <c r="U342" s="1588"/>
      <c r="V342" s="1588"/>
      <c r="W342" s="348"/>
      <c r="X342" s="1588"/>
      <c r="Y342" s="1588"/>
      <c r="Z342" s="1588"/>
      <c r="AA342" s="1588"/>
      <c r="AB342" s="1588"/>
      <c r="AC342" s="1588"/>
      <c r="AD342" s="1588"/>
      <c r="AE342" s="1588"/>
      <c r="AF342" s="1588"/>
      <c r="AG342" s="1588"/>
      <c r="AH342" s="1588"/>
      <c r="AI342" s="1588"/>
      <c r="AJ342" s="1588"/>
      <c r="AK342" s="1588"/>
      <c r="AL342" s="1588"/>
      <c r="AM342" s="1588"/>
      <c r="AN342" s="1588"/>
      <c r="AO342" s="1588"/>
      <c r="AP342" s="1588"/>
      <c r="AQ342" s="1588"/>
      <c r="AR342" s="1588"/>
      <c r="AS342" s="1588"/>
      <c r="AT342" s="1588"/>
      <c r="AU342" s="1588"/>
      <c r="AV342" s="1588"/>
      <c r="AW342" s="1588"/>
      <c r="AX342" s="1588"/>
      <c r="AY342" s="1588"/>
      <c r="AZ342" s="1588"/>
      <c r="BA342" s="1588"/>
      <c r="BB342" s="1588"/>
      <c r="BC342" s="1588"/>
      <c r="BD342" s="1588"/>
      <c r="BE342" s="1588"/>
      <c r="BF342" s="1588"/>
      <c r="BG342" s="1588"/>
      <c r="BH342" s="1588"/>
      <c r="BI342" s="1588"/>
      <c r="BJ342" s="1588"/>
      <c r="BK342" s="1588"/>
      <c r="BL342" s="1588"/>
      <c r="BM342" s="1588"/>
      <c r="BN342" s="1588"/>
      <c r="BO342" s="1588"/>
      <c r="BP342" s="1588"/>
      <c r="BQ342" s="1588"/>
    </row>
    <row r="343" ht="15.75" customHeight="1">
      <c r="A343" s="1588"/>
      <c r="B343" s="1588"/>
      <c r="C343" s="1588"/>
      <c r="D343" s="1588"/>
      <c r="E343" s="1588"/>
      <c r="F343" s="1588"/>
      <c r="G343" s="348"/>
      <c r="H343" s="348"/>
      <c r="I343" s="1588"/>
      <c r="J343" s="1588"/>
      <c r="K343" s="1588"/>
      <c r="L343" s="1588"/>
      <c r="M343" s="1588"/>
      <c r="N343" s="1588"/>
      <c r="O343" s="1588"/>
      <c r="P343" s="1588"/>
      <c r="Q343" s="2014"/>
      <c r="R343" s="1588"/>
      <c r="S343" s="1588"/>
      <c r="T343" s="1588"/>
      <c r="U343" s="1588"/>
      <c r="V343" s="1588"/>
      <c r="W343" s="348"/>
      <c r="X343" s="1588"/>
      <c r="Y343" s="1588"/>
      <c r="Z343" s="1588"/>
      <c r="AA343" s="1588"/>
      <c r="AB343" s="1588"/>
      <c r="AC343" s="1588"/>
      <c r="AD343" s="1588"/>
      <c r="AE343" s="1588"/>
      <c r="AF343" s="1588"/>
      <c r="AG343" s="1588"/>
      <c r="AH343" s="1588"/>
      <c r="AI343" s="1588"/>
      <c r="AJ343" s="1588"/>
      <c r="AK343" s="1588"/>
      <c r="AL343" s="1588"/>
      <c r="AM343" s="1588"/>
      <c r="AN343" s="1588"/>
      <c r="AO343" s="1588"/>
      <c r="AP343" s="1588"/>
      <c r="AQ343" s="1588"/>
      <c r="AR343" s="1588"/>
      <c r="AS343" s="1588"/>
      <c r="AT343" s="1588"/>
      <c r="AU343" s="1588"/>
      <c r="AV343" s="1588"/>
      <c r="AW343" s="1588"/>
      <c r="AX343" s="1588"/>
      <c r="AY343" s="1588"/>
      <c r="AZ343" s="1588"/>
      <c r="BA343" s="1588"/>
      <c r="BB343" s="1588"/>
      <c r="BC343" s="1588"/>
      <c r="BD343" s="1588"/>
      <c r="BE343" s="1588"/>
      <c r="BF343" s="1588"/>
      <c r="BG343" s="1588"/>
      <c r="BH343" s="1588"/>
      <c r="BI343" s="1588"/>
      <c r="BJ343" s="1588"/>
      <c r="BK343" s="1588"/>
      <c r="BL343" s="1588"/>
      <c r="BM343" s="1588"/>
      <c r="BN343" s="1588"/>
      <c r="BO343" s="1588"/>
      <c r="BP343" s="1588"/>
      <c r="BQ343" s="1588"/>
    </row>
    <row r="344" ht="15.75" customHeight="1">
      <c r="A344" s="1588"/>
      <c r="B344" s="1588"/>
      <c r="C344" s="1588"/>
      <c r="D344" s="1588"/>
      <c r="E344" s="1588"/>
      <c r="F344" s="1588"/>
      <c r="G344" s="348"/>
      <c r="H344" s="348"/>
      <c r="I344" s="1588"/>
      <c r="J344" s="1588"/>
      <c r="K344" s="1588"/>
      <c r="L344" s="1588"/>
      <c r="M344" s="1588"/>
      <c r="N344" s="1588"/>
      <c r="O344" s="1588"/>
      <c r="P344" s="1588"/>
      <c r="Q344" s="2014"/>
      <c r="R344" s="1588"/>
      <c r="S344" s="1588"/>
      <c r="T344" s="1588"/>
      <c r="U344" s="1588"/>
      <c r="V344" s="1588"/>
      <c r="W344" s="348"/>
      <c r="X344" s="1588"/>
      <c r="Y344" s="1588"/>
      <c r="Z344" s="1588"/>
      <c r="AA344" s="1588"/>
      <c r="AB344" s="1588"/>
      <c r="AC344" s="1588"/>
      <c r="AD344" s="1588"/>
      <c r="AE344" s="1588"/>
      <c r="AF344" s="1588"/>
      <c r="AG344" s="1588"/>
      <c r="AH344" s="1588"/>
      <c r="AI344" s="1588"/>
      <c r="AJ344" s="1588"/>
      <c r="AK344" s="1588"/>
      <c r="AL344" s="1588"/>
      <c r="AM344" s="1588"/>
      <c r="AN344" s="1588"/>
      <c r="AO344" s="1588"/>
      <c r="AP344" s="1588"/>
      <c r="AQ344" s="1588"/>
      <c r="AR344" s="1588"/>
      <c r="AS344" s="1588"/>
      <c r="AT344" s="1588"/>
      <c r="AU344" s="1588"/>
      <c r="AV344" s="1588"/>
      <c r="AW344" s="1588"/>
      <c r="AX344" s="1588"/>
      <c r="AY344" s="1588"/>
      <c r="AZ344" s="1588"/>
      <c r="BA344" s="1588"/>
      <c r="BB344" s="1588"/>
      <c r="BC344" s="1588"/>
      <c r="BD344" s="1588"/>
      <c r="BE344" s="1588"/>
      <c r="BF344" s="1588"/>
      <c r="BG344" s="1588"/>
      <c r="BH344" s="1588"/>
      <c r="BI344" s="1588"/>
      <c r="BJ344" s="1588"/>
      <c r="BK344" s="1588"/>
      <c r="BL344" s="1588"/>
      <c r="BM344" s="1588"/>
      <c r="BN344" s="1588"/>
      <c r="BO344" s="1588"/>
      <c r="BP344" s="1588"/>
      <c r="BQ344" s="1588"/>
    </row>
    <row r="345" ht="15.75" customHeight="1">
      <c r="A345" s="1588"/>
      <c r="B345" s="1588"/>
      <c r="C345" s="1588"/>
      <c r="D345" s="1588"/>
      <c r="E345" s="1588"/>
      <c r="F345" s="1588"/>
      <c r="G345" s="348"/>
      <c r="H345" s="348"/>
      <c r="I345" s="1588"/>
      <c r="J345" s="1588"/>
      <c r="K345" s="1588"/>
      <c r="L345" s="1588"/>
      <c r="M345" s="1588"/>
      <c r="N345" s="1588"/>
      <c r="O345" s="1588"/>
      <c r="P345" s="1588"/>
      <c r="Q345" s="2014"/>
      <c r="R345" s="1588"/>
      <c r="S345" s="1588"/>
      <c r="T345" s="1588"/>
      <c r="U345" s="1588"/>
      <c r="V345" s="1588"/>
      <c r="W345" s="348"/>
      <c r="X345" s="1588"/>
      <c r="Y345" s="1588"/>
      <c r="Z345" s="1588"/>
      <c r="AA345" s="1588"/>
      <c r="AB345" s="1588"/>
      <c r="AC345" s="1588"/>
      <c r="AD345" s="1588"/>
      <c r="AE345" s="1588"/>
      <c r="AF345" s="1588"/>
      <c r="AG345" s="1588"/>
      <c r="AH345" s="1588"/>
      <c r="AI345" s="1588"/>
      <c r="AJ345" s="1588"/>
      <c r="AK345" s="1588"/>
      <c r="AL345" s="1588"/>
      <c r="AM345" s="1588"/>
      <c r="AN345" s="1588"/>
      <c r="AO345" s="1588"/>
      <c r="AP345" s="1588"/>
      <c r="AQ345" s="1588"/>
      <c r="AR345" s="1588"/>
      <c r="AS345" s="1588"/>
      <c r="AT345" s="1588"/>
      <c r="AU345" s="1588"/>
      <c r="AV345" s="1588"/>
      <c r="AW345" s="1588"/>
      <c r="AX345" s="1588"/>
      <c r="AY345" s="1588"/>
      <c r="AZ345" s="1588"/>
      <c r="BA345" s="1588"/>
      <c r="BB345" s="1588"/>
      <c r="BC345" s="1588"/>
      <c r="BD345" s="1588"/>
      <c r="BE345" s="1588"/>
      <c r="BF345" s="1588"/>
      <c r="BG345" s="1588"/>
      <c r="BH345" s="1588"/>
      <c r="BI345" s="1588"/>
      <c r="BJ345" s="1588"/>
      <c r="BK345" s="1588"/>
      <c r="BL345" s="1588"/>
      <c r="BM345" s="1588"/>
      <c r="BN345" s="1588"/>
      <c r="BO345" s="1588"/>
      <c r="BP345" s="1588"/>
      <c r="BQ345" s="1588"/>
    </row>
    <row r="346" ht="15.75" customHeight="1">
      <c r="A346" s="1588"/>
      <c r="B346" s="1588"/>
      <c r="C346" s="1588"/>
      <c r="D346" s="1588"/>
      <c r="E346" s="1588"/>
      <c r="F346" s="1588"/>
      <c r="G346" s="348"/>
      <c r="H346" s="348"/>
      <c r="I346" s="1588"/>
      <c r="J346" s="1588"/>
      <c r="K346" s="1588"/>
      <c r="L346" s="1588"/>
      <c r="M346" s="1588"/>
      <c r="N346" s="1588"/>
      <c r="O346" s="1588"/>
      <c r="P346" s="1588"/>
      <c r="Q346" s="2014"/>
      <c r="R346" s="1588"/>
      <c r="S346" s="1588"/>
      <c r="T346" s="1588"/>
      <c r="U346" s="1588"/>
      <c r="V346" s="1588"/>
      <c r="W346" s="348"/>
      <c r="X346" s="1588"/>
      <c r="Y346" s="1588"/>
      <c r="Z346" s="1588"/>
      <c r="AA346" s="1588"/>
      <c r="AB346" s="1588"/>
      <c r="AC346" s="1588"/>
      <c r="AD346" s="1588"/>
      <c r="AE346" s="1588"/>
      <c r="AF346" s="1588"/>
      <c r="AG346" s="1588"/>
      <c r="AH346" s="1588"/>
      <c r="AI346" s="1588"/>
      <c r="AJ346" s="1588"/>
      <c r="AK346" s="1588"/>
      <c r="AL346" s="1588"/>
      <c r="AM346" s="1588"/>
      <c r="AN346" s="1588"/>
      <c r="AO346" s="1588"/>
      <c r="AP346" s="1588"/>
      <c r="AQ346" s="1588"/>
      <c r="AR346" s="1588"/>
      <c r="AS346" s="1588"/>
      <c r="AT346" s="1588"/>
      <c r="AU346" s="1588"/>
      <c r="AV346" s="1588"/>
      <c r="AW346" s="1588"/>
      <c r="AX346" s="1588"/>
      <c r="AY346" s="1588"/>
      <c r="AZ346" s="1588"/>
      <c r="BA346" s="1588"/>
      <c r="BB346" s="1588"/>
      <c r="BC346" s="1588"/>
      <c r="BD346" s="1588"/>
      <c r="BE346" s="1588"/>
      <c r="BF346" s="1588"/>
      <c r="BG346" s="1588"/>
      <c r="BH346" s="1588"/>
      <c r="BI346" s="1588"/>
      <c r="BJ346" s="1588"/>
      <c r="BK346" s="1588"/>
      <c r="BL346" s="1588"/>
      <c r="BM346" s="1588"/>
      <c r="BN346" s="1588"/>
      <c r="BO346" s="1588"/>
      <c r="BP346" s="1588"/>
      <c r="BQ346" s="1588"/>
    </row>
    <row r="347" ht="15.75" customHeight="1">
      <c r="A347" s="1588"/>
      <c r="B347" s="1588"/>
      <c r="C347" s="1588"/>
      <c r="D347" s="1588"/>
      <c r="E347" s="1588"/>
      <c r="F347" s="1588"/>
      <c r="G347" s="348"/>
      <c r="H347" s="348"/>
      <c r="I347" s="1588"/>
      <c r="J347" s="1588"/>
      <c r="K347" s="1588"/>
      <c r="L347" s="1588"/>
      <c r="M347" s="1588"/>
      <c r="N347" s="1588"/>
      <c r="O347" s="1588"/>
      <c r="P347" s="1588"/>
      <c r="Q347" s="2014"/>
      <c r="R347" s="1588"/>
      <c r="S347" s="1588"/>
      <c r="T347" s="1588"/>
      <c r="U347" s="1588"/>
      <c r="V347" s="1588"/>
      <c r="W347" s="348"/>
      <c r="X347" s="1588"/>
      <c r="Y347" s="1588"/>
      <c r="Z347" s="1588"/>
      <c r="AA347" s="1588"/>
      <c r="AB347" s="1588"/>
      <c r="AC347" s="1588"/>
      <c r="AD347" s="1588"/>
      <c r="AE347" s="1588"/>
      <c r="AF347" s="1588"/>
      <c r="AG347" s="1588"/>
      <c r="AH347" s="1588"/>
      <c r="AI347" s="1588"/>
      <c r="AJ347" s="1588"/>
      <c r="AK347" s="1588"/>
      <c r="AL347" s="1588"/>
      <c r="AM347" s="1588"/>
      <c r="AN347" s="1588"/>
      <c r="AO347" s="1588"/>
      <c r="AP347" s="1588"/>
      <c r="AQ347" s="1588"/>
      <c r="AR347" s="1588"/>
      <c r="AS347" s="1588"/>
      <c r="AT347" s="1588"/>
      <c r="AU347" s="1588"/>
      <c r="AV347" s="1588"/>
      <c r="AW347" s="1588"/>
      <c r="AX347" s="1588"/>
      <c r="AY347" s="1588"/>
      <c r="AZ347" s="1588"/>
      <c r="BA347" s="1588"/>
      <c r="BB347" s="1588"/>
      <c r="BC347" s="1588"/>
      <c r="BD347" s="1588"/>
      <c r="BE347" s="1588"/>
      <c r="BF347" s="1588"/>
      <c r="BG347" s="1588"/>
      <c r="BH347" s="1588"/>
      <c r="BI347" s="1588"/>
      <c r="BJ347" s="1588"/>
      <c r="BK347" s="1588"/>
      <c r="BL347" s="1588"/>
      <c r="BM347" s="1588"/>
      <c r="BN347" s="1588"/>
      <c r="BO347" s="1588"/>
      <c r="BP347" s="1588"/>
      <c r="BQ347" s="1588"/>
    </row>
    <row r="348" ht="15.75" customHeight="1">
      <c r="A348" s="1588"/>
      <c r="B348" s="1588"/>
      <c r="C348" s="1588"/>
      <c r="D348" s="1588"/>
      <c r="E348" s="1588"/>
      <c r="F348" s="1588"/>
      <c r="G348" s="348"/>
      <c r="H348" s="348"/>
      <c r="I348" s="1588"/>
      <c r="J348" s="1588"/>
      <c r="K348" s="1588"/>
      <c r="L348" s="1588"/>
      <c r="M348" s="1588"/>
      <c r="N348" s="1588"/>
      <c r="O348" s="1588"/>
      <c r="P348" s="1588"/>
      <c r="Q348" s="2014"/>
      <c r="R348" s="1588"/>
      <c r="S348" s="1588"/>
      <c r="T348" s="1588"/>
      <c r="U348" s="1588"/>
      <c r="V348" s="1588"/>
      <c r="W348" s="348"/>
      <c r="X348" s="1588"/>
      <c r="Y348" s="1588"/>
      <c r="Z348" s="1588"/>
      <c r="AA348" s="1588"/>
      <c r="AB348" s="1588"/>
      <c r="AC348" s="1588"/>
      <c r="AD348" s="1588"/>
      <c r="AE348" s="1588"/>
      <c r="AF348" s="1588"/>
      <c r="AG348" s="1588"/>
      <c r="AH348" s="1588"/>
      <c r="AI348" s="1588"/>
      <c r="AJ348" s="1588"/>
      <c r="AK348" s="1588"/>
      <c r="AL348" s="1588"/>
      <c r="AM348" s="1588"/>
      <c r="AN348" s="1588"/>
      <c r="AO348" s="1588"/>
      <c r="AP348" s="1588"/>
      <c r="AQ348" s="1588"/>
      <c r="AR348" s="1588"/>
      <c r="AS348" s="1588"/>
      <c r="AT348" s="1588"/>
      <c r="AU348" s="1588"/>
      <c r="AV348" s="1588"/>
      <c r="AW348" s="1588"/>
      <c r="AX348" s="1588"/>
      <c r="AY348" s="1588"/>
      <c r="AZ348" s="1588"/>
      <c r="BA348" s="1588"/>
      <c r="BB348" s="1588"/>
      <c r="BC348" s="1588"/>
      <c r="BD348" s="1588"/>
      <c r="BE348" s="1588"/>
      <c r="BF348" s="1588"/>
      <c r="BG348" s="1588"/>
      <c r="BH348" s="1588"/>
      <c r="BI348" s="1588"/>
      <c r="BJ348" s="1588"/>
      <c r="BK348" s="1588"/>
      <c r="BL348" s="1588"/>
      <c r="BM348" s="1588"/>
      <c r="BN348" s="1588"/>
      <c r="BO348" s="1588"/>
      <c r="BP348" s="1588"/>
      <c r="BQ348" s="1588"/>
    </row>
    <row r="349" ht="15.75" customHeight="1">
      <c r="A349" s="1588"/>
      <c r="B349" s="1588"/>
      <c r="C349" s="1588"/>
      <c r="D349" s="1588"/>
      <c r="E349" s="1588"/>
      <c r="F349" s="1588"/>
      <c r="G349" s="348"/>
      <c r="H349" s="348"/>
      <c r="I349" s="1588"/>
      <c r="J349" s="1588"/>
      <c r="K349" s="1588"/>
      <c r="L349" s="1588"/>
      <c r="M349" s="1588"/>
      <c r="N349" s="1588"/>
      <c r="O349" s="1588"/>
      <c r="P349" s="1588"/>
      <c r="Q349" s="2014"/>
      <c r="R349" s="1588"/>
      <c r="S349" s="1588"/>
      <c r="T349" s="1588"/>
      <c r="U349" s="1588"/>
      <c r="V349" s="1588"/>
      <c r="W349" s="348"/>
      <c r="X349" s="1588"/>
      <c r="Y349" s="1588"/>
      <c r="Z349" s="1588"/>
      <c r="AA349" s="1588"/>
      <c r="AB349" s="1588"/>
      <c r="AC349" s="1588"/>
      <c r="AD349" s="1588"/>
      <c r="AE349" s="1588"/>
      <c r="AF349" s="1588"/>
      <c r="AG349" s="1588"/>
      <c r="AH349" s="1588"/>
      <c r="AI349" s="1588"/>
      <c r="AJ349" s="1588"/>
      <c r="AK349" s="1588"/>
      <c r="AL349" s="1588"/>
      <c r="AM349" s="1588"/>
      <c r="AN349" s="1588"/>
      <c r="AO349" s="1588"/>
      <c r="AP349" s="1588"/>
      <c r="AQ349" s="1588"/>
      <c r="AR349" s="1588"/>
      <c r="AS349" s="1588"/>
      <c r="AT349" s="1588"/>
      <c r="AU349" s="1588"/>
      <c r="AV349" s="1588"/>
      <c r="AW349" s="1588"/>
      <c r="AX349" s="1588"/>
      <c r="AY349" s="1588"/>
      <c r="AZ349" s="1588"/>
      <c r="BA349" s="1588"/>
      <c r="BB349" s="1588"/>
      <c r="BC349" s="1588"/>
      <c r="BD349" s="1588"/>
      <c r="BE349" s="1588"/>
      <c r="BF349" s="1588"/>
      <c r="BG349" s="1588"/>
      <c r="BH349" s="1588"/>
      <c r="BI349" s="1588"/>
      <c r="BJ349" s="1588"/>
      <c r="BK349" s="1588"/>
      <c r="BL349" s="1588"/>
      <c r="BM349" s="1588"/>
      <c r="BN349" s="1588"/>
      <c r="BO349" s="1588"/>
      <c r="BP349" s="1588"/>
      <c r="BQ349" s="1588"/>
    </row>
    <row r="350" ht="15.75" customHeight="1">
      <c r="A350" s="1588"/>
      <c r="B350" s="1588"/>
      <c r="C350" s="1588"/>
      <c r="D350" s="1588"/>
      <c r="E350" s="1588"/>
      <c r="F350" s="1588"/>
      <c r="G350" s="348"/>
      <c r="H350" s="348"/>
      <c r="I350" s="1588"/>
      <c r="J350" s="1588"/>
      <c r="K350" s="1588"/>
      <c r="L350" s="1588"/>
      <c r="M350" s="1588"/>
      <c r="N350" s="1588"/>
      <c r="O350" s="1588"/>
      <c r="P350" s="1588"/>
      <c r="Q350" s="2014"/>
      <c r="R350" s="1588"/>
      <c r="S350" s="1588"/>
      <c r="T350" s="1588"/>
      <c r="U350" s="1588"/>
      <c r="V350" s="1588"/>
      <c r="W350" s="348"/>
      <c r="X350" s="1588"/>
      <c r="Y350" s="1588"/>
      <c r="Z350" s="1588"/>
      <c r="AA350" s="1588"/>
      <c r="AB350" s="1588"/>
      <c r="AC350" s="1588"/>
      <c r="AD350" s="1588"/>
      <c r="AE350" s="1588"/>
      <c r="AF350" s="1588"/>
      <c r="AG350" s="1588"/>
      <c r="AH350" s="1588"/>
      <c r="AI350" s="1588"/>
      <c r="AJ350" s="1588"/>
      <c r="AK350" s="1588"/>
      <c r="AL350" s="1588"/>
      <c r="AM350" s="1588"/>
      <c r="AN350" s="1588"/>
      <c r="AO350" s="1588"/>
      <c r="AP350" s="1588"/>
      <c r="AQ350" s="1588"/>
      <c r="AR350" s="1588"/>
      <c r="AS350" s="1588"/>
      <c r="AT350" s="1588"/>
      <c r="AU350" s="1588"/>
      <c r="AV350" s="1588"/>
      <c r="AW350" s="1588"/>
      <c r="AX350" s="1588"/>
      <c r="AY350" s="1588"/>
      <c r="AZ350" s="1588"/>
      <c r="BA350" s="1588"/>
      <c r="BB350" s="1588"/>
      <c r="BC350" s="1588"/>
      <c r="BD350" s="1588"/>
      <c r="BE350" s="1588"/>
      <c r="BF350" s="1588"/>
      <c r="BG350" s="1588"/>
      <c r="BH350" s="1588"/>
      <c r="BI350" s="1588"/>
      <c r="BJ350" s="1588"/>
      <c r="BK350" s="1588"/>
      <c r="BL350" s="1588"/>
      <c r="BM350" s="1588"/>
      <c r="BN350" s="1588"/>
      <c r="BO350" s="1588"/>
      <c r="BP350" s="1588"/>
      <c r="BQ350" s="1588"/>
    </row>
    <row r="351" ht="15.75" customHeight="1">
      <c r="A351" s="1588"/>
      <c r="B351" s="1588"/>
      <c r="C351" s="1588"/>
      <c r="D351" s="1588"/>
      <c r="E351" s="1588"/>
      <c r="F351" s="1588"/>
      <c r="G351" s="348"/>
      <c r="H351" s="348"/>
      <c r="I351" s="1588"/>
      <c r="J351" s="1588"/>
      <c r="K351" s="1588"/>
      <c r="L351" s="1588"/>
      <c r="M351" s="1588"/>
      <c r="N351" s="1588"/>
      <c r="O351" s="1588"/>
      <c r="P351" s="1588"/>
      <c r="Q351" s="2014"/>
      <c r="R351" s="1588"/>
      <c r="S351" s="1588"/>
      <c r="T351" s="1588"/>
      <c r="U351" s="1588"/>
      <c r="V351" s="1588"/>
      <c r="W351" s="348"/>
      <c r="X351" s="1588"/>
      <c r="Y351" s="1588"/>
      <c r="Z351" s="1588"/>
      <c r="AA351" s="1588"/>
      <c r="AB351" s="1588"/>
      <c r="AC351" s="1588"/>
      <c r="AD351" s="1588"/>
      <c r="AE351" s="1588"/>
      <c r="AF351" s="1588"/>
      <c r="AG351" s="1588"/>
      <c r="AH351" s="1588"/>
      <c r="AI351" s="1588"/>
      <c r="AJ351" s="1588"/>
      <c r="AK351" s="1588"/>
      <c r="AL351" s="1588"/>
      <c r="AM351" s="1588"/>
      <c r="AN351" s="1588"/>
      <c r="AO351" s="1588"/>
      <c r="AP351" s="1588"/>
      <c r="AQ351" s="1588"/>
      <c r="AR351" s="1588"/>
      <c r="AS351" s="1588"/>
      <c r="AT351" s="1588"/>
      <c r="AU351" s="1588"/>
      <c r="AV351" s="1588"/>
      <c r="AW351" s="1588"/>
      <c r="AX351" s="1588"/>
      <c r="AY351" s="1588"/>
      <c r="AZ351" s="1588"/>
      <c r="BA351" s="1588"/>
      <c r="BB351" s="1588"/>
      <c r="BC351" s="1588"/>
      <c r="BD351" s="1588"/>
      <c r="BE351" s="1588"/>
      <c r="BF351" s="1588"/>
      <c r="BG351" s="1588"/>
      <c r="BH351" s="1588"/>
      <c r="BI351" s="1588"/>
      <c r="BJ351" s="1588"/>
      <c r="BK351" s="1588"/>
      <c r="BL351" s="1588"/>
      <c r="BM351" s="1588"/>
      <c r="BN351" s="1588"/>
      <c r="BO351" s="1588"/>
      <c r="BP351" s="1588"/>
      <c r="BQ351" s="1588"/>
    </row>
    <row r="352" ht="15.75" customHeight="1">
      <c r="A352" s="1588"/>
      <c r="B352" s="1588"/>
      <c r="C352" s="1588"/>
      <c r="D352" s="1588"/>
      <c r="E352" s="1588"/>
      <c r="F352" s="1588"/>
      <c r="G352" s="348"/>
      <c r="H352" s="348"/>
      <c r="I352" s="1588"/>
      <c r="J352" s="1588"/>
      <c r="K352" s="1588"/>
      <c r="L352" s="1588"/>
      <c r="M352" s="1588"/>
      <c r="N352" s="1588"/>
      <c r="O352" s="1588"/>
      <c r="P352" s="1588"/>
      <c r="Q352" s="2014"/>
      <c r="R352" s="1588"/>
      <c r="S352" s="1588"/>
      <c r="T352" s="1588"/>
      <c r="U352" s="1588"/>
      <c r="V352" s="1588"/>
      <c r="W352" s="348"/>
      <c r="X352" s="1588"/>
      <c r="Y352" s="1588"/>
      <c r="Z352" s="1588"/>
      <c r="AA352" s="1588"/>
      <c r="AB352" s="1588"/>
      <c r="AC352" s="1588"/>
      <c r="AD352" s="1588"/>
      <c r="AE352" s="1588"/>
      <c r="AF352" s="1588"/>
      <c r="AG352" s="1588"/>
      <c r="AH352" s="1588"/>
      <c r="AI352" s="1588"/>
      <c r="AJ352" s="1588"/>
      <c r="AK352" s="1588"/>
      <c r="AL352" s="1588"/>
      <c r="AM352" s="1588"/>
      <c r="AN352" s="1588"/>
      <c r="AO352" s="1588"/>
      <c r="AP352" s="1588"/>
      <c r="AQ352" s="1588"/>
      <c r="AR352" s="1588"/>
      <c r="AS352" s="1588"/>
      <c r="AT352" s="1588"/>
      <c r="AU352" s="1588"/>
      <c r="AV352" s="1588"/>
      <c r="AW352" s="1588"/>
      <c r="AX352" s="1588"/>
      <c r="AY352" s="1588"/>
      <c r="AZ352" s="1588"/>
      <c r="BA352" s="1588"/>
      <c r="BB352" s="1588"/>
      <c r="BC352" s="1588"/>
      <c r="BD352" s="1588"/>
      <c r="BE352" s="1588"/>
      <c r="BF352" s="1588"/>
      <c r="BG352" s="1588"/>
      <c r="BH352" s="1588"/>
      <c r="BI352" s="1588"/>
      <c r="BJ352" s="1588"/>
      <c r="BK352" s="1588"/>
      <c r="BL352" s="1588"/>
      <c r="BM352" s="1588"/>
      <c r="BN352" s="1588"/>
      <c r="BO352" s="1588"/>
      <c r="BP352" s="1588"/>
      <c r="BQ352" s="1588"/>
    </row>
    <row r="353" ht="15.75" customHeight="1">
      <c r="A353" s="1588"/>
      <c r="B353" s="1588"/>
      <c r="C353" s="1588"/>
      <c r="D353" s="1588"/>
      <c r="E353" s="1588"/>
      <c r="F353" s="1588"/>
      <c r="G353" s="348"/>
      <c r="H353" s="348"/>
      <c r="I353" s="1588"/>
      <c r="J353" s="1588"/>
      <c r="K353" s="1588"/>
      <c r="L353" s="1588"/>
      <c r="M353" s="1588"/>
      <c r="N353" s="1588"/>
      <c r="O353" s="1588"/>
      <c r="P353" s="1588"/>
      <c r="Q353" s="2014"/>
      <c r="R353" s="1588"/>
      <c r="S353" s="1588"/>
      <c r="T353" s="1588"/>
      <c r="U353" s="1588"/>
      <c r="V353" s="1588"/>
      <c r="W353" s="348"/>
      <c r="X353" s="1588"/>
      <c r="Y353" s="1588"/>
      <c r="Z353" s="1588"/>
      <c r="AA353" s="1588"/>
      <c r="AB353" s="1588"/>
      <c r="AC353" s="1588"/>
      <c r="AD353" s="1588"/>
      <c r="AE353" s="1588"/>
      <c r="AF353" s="1588"/>
      <c r="AG353" s="1588"/>
      <c r="AH353" s="1588"/>
      <c r="AI353" s="1588"/>
      <c r="AJ353" s="1588"/>
      <c r="AK353" s="1588"/>
      <c r="AL353" s="1588"/>
      <c r="AM353" s="1588"/>
      <c r="AN353" s="1588"/>
      <c r="AO353" s="1588"/>
      <c r="AP353" s="1588"/>
      <c r="AQ353" s="1588"/>
      <c r="AR353" s="1588"/>
      <c r="AS353" s="1588"/>
      <c r="AT353" s="1588"/>
      <c r="AU353" s="1588"/>
      <c r="AV353" s="1588"/>
      <c r="AW353" s="1588"/>
      <c r="AX353" s="1588"/>
      <c r="AY353" s="1588"/>
      <c r="AZ353" s="1588"/>
      <c r="BA353" s="1588"/>
      <c r="BB353" s="1588"/>
      <c r="BC353" s="1588"/>
      <c r="BD353" s="1588"/>
      <c r="BE353" s="1588"/>
      <c r="BF353" s="1588"/>
      <c r="BG353" s="1588"/>
      <c r="BH353" s="1588"/>
      <c r="BI353" s="1588"/>
      <c r="BJ353" s="1588"/>
      <c r="BK353" s="1588"/>
      <c r="BL353" s="1588"/>
      <c r="BM353" s="1588"/>
      <c r="BN353" s="1588"/>
      <c r="BO353" s="1588"/>
      <c r="BP353" s="1588"/>
      <c r="BQ353" s="1588"/>
    </row>
    <row r="354" ht="15.75" customHeight="1">
      <c r="A354" s="1588"/>
      <c r="B354" s="1588"/>
      <c r="C354" s="1588"/>
      <c r="D354" s="1588"/>
      <c r="E354" s="1588"/>
      <c r="F354" s="1588"/>
      <c r="G354" s="348"/>
      <c r="H354" s="348"/>
      <c r="I354" s="1588"/>
      <c r="J354" s="1588"/>
      <c r="K354" s="1588"/>
      <c r="L354" s="1588"/>
      <c r="M354" s="1588"/>
      <c r="N354" s="1588"/>
      <c r="O354" s="1588"/>
      <c r="P354" s="1588"/>
      <c r="Q354" s="2014"/>
      <c r="R354" s="1588"/>
      <c r="S354" s="1588"/>
      <c r="T354" s="1588"/>
      <c r="U354" s="1588"/>
      <c r="V354" s="1588"/>
      <c r="W354" s="348"/>
      <c r="X354" s="1588"/>
      <c r="Y354" s="1588"/>
      <c r="Z354" s="1588"/>
      <c r="AA354" s="1588"/>
      <c r="AB354" s="1588"/>
      <c r="AC354" s="1588"/>
      <c r="AD354" s="1588"/>
      <c r="AE354" s="1588"/>
      <c r="AF354" s="1588"/>
      <c r="AG354" s="1588"/>
      <c r="AH354" s="1588"/>
      <c r="AI354" s="1588"/>
      <c r="AJ354" s="1588"/>
      <c r="AK354" s="1588"/>
      <c r="AL354" s="1588"/>
      <c r="AM354" s="1588"/>
      <c r="AN354" s="1588"/>
      <c r="AO354" s="1588"/>
      <c r="AP354" s="1588"/>
      <c r="AQ354" s="1588"/>
      <c r="AR354" s="1588"/>
      <c r="AS354" s="1588"/>
      <c r="AT354" s="1588"/>
      <c r="AU354" s="1588"/>
      <c r="AV354" s="1588"/>
      <c r="AW354" s="1588"/>
      <c r="AX354" s="1588"/>
      <c r="AY354" s="1588"/>
      <c r="AZ354" s="1588"/>
      <c r="BA354" s="1588"/>
      <c r="BB354" s="1588"/>
      <c r="BC354" s="1588"/>
      <c r="BD354" s="1588"/>
      <c r="BE354" s="1588"/>
      <c r="BF354" s="1588"/>
      <c r="BG354" s="1588"/>
      <c r="BH354" s="1588"/>
      <c r="BI354" s="1588"/>
      <c r="BJ354" s="1588"/>
      <c r="BK354" s="1588"/>
      <c r="BL354" s="1588"/>
      <c r="BM354" s="1588"/>
      <c r="BN354" s="1588"/>
      <c r="BO354" s="1588"/>
      <c r="BP354" s="1588"/>
      <c r="BQ354" s="1588"/>
    </row>
    <row r="355" ht="15.75" customHeight="1">
      <c r="A355" s="1588"/>
      <c r="B355" s="1588"/>
      <c r="C355" s="1588"/>
      <c r="D355" s="1588"/>
      <c r="E355" s="1588"/>
      <c r="F355" s="1588"/>
      <c r="G355" s="348"/>
      <c r="H355" s="348"/>
      <c r="I355" s="1588"/>
      <c r="J355" s="1588"/>
      <c r="K355" s="1588"/>
      <c r="L355" s="1588"/>
      <c r="M355" s="1588"/>
      <c r="N355" s="1588"/>
      <c r="O355" s="1588"/>
      <c r="P355" s="1588"/>
      <c r="Q355" s="2014"/>
      <c r="R355" s="1588"/>
      <c r="S355" s="1588"/>
      <c r="T355" s="1588"/>
      <c r="U355" s="1588"/>
      <c r="V355" s="1588"/>
      <c r="W355" s="348"/>
      <c r="X355" s="1588"/>
      <c r="Y355" s="1588"/>
      <c r="Z355" s="1588"/>
      <c r="AA355" s="1588"/>
      <c r="AB355" s="1588"/>
      <c r="AC355" s="1588"/>
      <c r="AD355" s="1588"/>
      <c r="AE355" s="1588"/>
      <c r="AF355" s="1588"/>
      <c r="AG355" s="1588"/>
      <c r="AH355" s="1588"/>
      <c r="AI355" s="1588"/>
      <c r="AJ355" s="1588"/>
      <c r="AK355" s="1588"/>
      <c r="AL355" s="1588"/>
      <c r="AM355" s="1588"/>
      <c r="AN355" s="1588"/>
      <c r="AO355" s="1588"/>
      <c r="AP355" s="1588"/>
      <c r="AQ355" s="1588"/>
      <c r="AR355" s="1588"/>
      <c r="AS355" s="1588"/>
      <c r="AT355" s="1588"/>
      <c r="AU355" s="1588"/>
      <c r="AV355" s="1588"/>
      <c r="AW355" s="1588"/>
      <c r="AX355" s="1588"/>
      <c r="AY355" s="1588"/>
      <c r="AZ355" s="1588"/>
      <c r="BA355" s="1588"/>
      <c r="BB355" s="1588"/>
      <c r="BC355" s="1588"/>
      <c r="BD355" s="1588"/>
      <c r="BE355" s="1588"/>
      <c r="BF355" s="1588"/>
      <c r="BG355" s="1588"/>
      <c r="BH355" s="1588"/>
      <c r="BI355" s="1588"/>
      <c r="BJ355" s="1588"/>
      <c r="BK355" s="1588"/>
      <c r="BL355" s="1588"/>
      <c r="BM355" s="1588"/>
      <c r="BN355" s="1588"/>
      <c r="BO355" s="1588"/>
      <c r="BP355" s="1588"/>
      <c r="BQ355" s="1588"/>
    </row>
    <row r="356" ht="15.75" customHeight="1">
      <c r="A356" s="1588"/>
      <c r="B356" s="1588"/>
      <c r="C356" s="1588"/>
      <c r="D356" s="1588"/>
      <c r="E356" s="1588"/>
      <c r="F356" s="1588"/>
      <c r="G356" s="348"/>
      <c r="H356" s="348"/>
      <c r="I356" s="1588"/>
      <c r="J356" s="1588"/>
      <c r="K356" s="1588"/>
      <c r="L356" s="1588"/>
      <c r="M356" s="1588"/>
      <c r="N356" s="1588"/>
      <c r="O356" s="1588"/>
      <c r="P356" s="1588"/>
      <c r="Q356" s="2014"/>
      <c r="R356" s="1588"/>
      <c r="S356" s="1588"/>
      <c r="T356" s="1588"/>
      <c r="U356" s="1588"/>
      <c r="V356" s="1588"/>
      <c r="W356" s="348"/>
      <c r="X356" s="1588"/>
      <c r="Y356" s="1588"/>
      <c r="Z356" s="1588"/>
      <c r="AA356" s="1588"/>
      <c r="AB356" s="1588"/>
      <c r="AC356" s="1588"/>
      <c r="AD356" s="1588"/>
      <c r="AE356" s="1588"/>
      <c r="AF356" s="1588"/>
      <c r="AG356" s="1588"/>
      <c r="AH356" s="1588"/>
      <c r="AI356" s="1588"/>
      <c r="AJ356" s="1588"/>
      <c r="AK356" s="1588"/>
      <c r="AL356" s="1588"/>
      <c r="AM356" s="1588"/>
      <c r="AN356" s="1588"/>
      <c r="AO356" s="1588"/>
      <c r="AP356" s="1588"/>
      <c r="AQ356" s="1588"/>
      <c r="AR356" s="1588"/>
      <c r="AS356" s="1588"/>
      <c r="AT356" s="1588"/>
      <c r="AU356" s="1588"/>
      <c r="AV356" s="1588"/>
      <c r="AW356" s="1588"/>
      <c r="AX356" s="1588"/>
      <c r="AY356" s="1588"/>
      <c r="AZ356" s="1588"/>
      <c r="BA356" s="1588"/>
      <c r="BB356" s="1588"/>
      <c r="BC356" s="1588"/>
      <c r="BD356" s="1588"/>
      <c r="BE356" s="1588"/>
      <c r="BF356" s="1588"/>
      <c r="BG356" s="1588"/>
      <c r="BH356" s="1588"/>
      <c r="BI356" s="1588"/>
      <c r="BJ356" s="1588"/>
      <c r="BK356" s="1588"/>
      <c r="BL356" s="1588"/>
      <c r="BM356" s="1588"/>
      <c r="BN356" s="1588"/>
      <c r="BO356" s="1588"/>
      <c r="BP356" s="1588"/>
      <c r="BQ356" s="1588"/>
    </row>
    <row r="357" ht="15.75" customHeight="1">
      <c r="A357" s="1588"/>
      <c r="B357" s="1588"/>
      <c r="C357" s="1588"/>
      <c r="D357" s="1588"/>
      <c r="E357" s="1588"/>
      <c r="F357" s="1588"/>
      <c r="G357" s="348"/>
      <c r="H357" s="348"/>
      <c r="I357" s="1588"/>
      <c r="J357" s="1588"/>
      <c r="K357" s="1588"/>
      <c r="L357" s="1588"/>
      <c r="M357" s="1588"/>
      <c r="N357" s="1588"/>
      <c r="O357" s="1588"/>
      <c r="P357" s="1588"/>
      <c r="Q357" s="2014"/>
      <c r="R357" s="1588"/>
      <c r="S357" s="1588"/>
      <c r="T357" s="1588"/>
      <c r="U357" s="1588"/>
      <c r="V357" s="1588"/>
      <c r="W357" s="348"/>
      <c r="X357" s="1588"/>
      <c r="Y357" s="1588"/>
      <c r="Z357" s="1588"/>
      <c r="AA357" s="1588"/>
      <c r="AB357" s="1588"/>
      <c r="AC357" s="1588"/>
      <c r="AD357" s="1588"/>
      <c r="AE357" s="1588"/>
      <c r="AF357" s="1588"/>
      <c r="AG357" s="1588"/>
      <c r="AH357" s="1588"/>
      <c r="AI357" s="1588"/>
      <c r="AJ357" s="1588"/>
      <c r="AK357" s="1588"/>
      <c r="AL357" s="1588"/>
      <c r="AM357" s="1588"/>
      <c r="AN357" s="1588"/>
      <c r="AO357" s="1588"/>
      <c r="AP357" s="1588"/>
      <c r="AQ357" s="1588"/>
      <c r="AR357" s="1588"/>
      <c r="AS357" s="1588"/>
      <c r="AT357" s="1588"/>
      <c r="AU357" s="1588"/>
      <c r="AV357" s="1588"/>
      <c r="AW357" s="1588"/>
      <c r="AX357" s="1588"/>
      <c r="AY357" s="1588"/>
      <c r="AZ357" s="1588"/>
      <c r="BA357" s="1588"/>
      <c r="BB357" s="1588"/>
      <c r="BC357" s="1588"/>
      <c r="BD357" s="1588"/>
      <c r="BE357" s="1588"/>
      <c r="BF357" s="1588"/>
      <c r="BG357" s="1588"/>
      <c r="BH357" s="1588"/>
      <c r="BI357" s="1588"/>
      <c r="BJ357" s="1588"/>
      <c r="BK357" s="1588"/>
      <c r="BL357" s="1588"/>
      <c r="BM357" s="1588"/>
      <c r="BN357" s="1588"/>
      <c r="BO357" s="1588"/>
      <c r="BP357" s="1588"/>
      <c r="BQ357" s="1588"/>
    </row>
    <row r="358" ht="15.75" customHeight="1">
      <c r="A358" s="1588"/>
      <c r="B358" s="1588"/>
      <c r="C358" s="1588"/>
      <c r="D358" s="1588"/>
      <c r="E358" s="1588"/>
      <c r="F358" s="1588"/>
      <c r="G358" s="348"/>
      <c r="H358" s="348"/>
      <c r="I358" s="1588"/>
      <c r="J358" s="1588"/>
      <c r="K358" s="1588"/>
      <c r="L358" s="1588"/>
      <c r="M358" s="1588"/>
      <c r="N358" s="1588"/>
      <c r="O358" s="1588"/>
      <c r="P358" s="1588"/>
      <c r="Q358" s="2014"/>
      <c r="R358" s="1588"/>
      <c r="S358" s="1588"/>
      <c r="T358" s="1588"/>
      <c r="U358" s="1588"/>
      <c r="V358" s="1588"/>
      <c r="W358" s="348"/>
      <c r="X358" s="1588"/>
      <c r="Y358" s="1588"/>
      <c r="Z358" s="1588"/>
      <c r="AA358" s="1588"/>
      <c r="AB358" s="1588"/>
      <c r="AC358" s="1588"/>
      <c r="AD358" s="1588"/>
      <c r="AE358" s="1588"/>
      <c r="AF358" s="1588"/>
      <c r="AG358" s="1588"/>
      <c r="AH358" s="1588"/>
      <c r="AI358" s="1588"/>
      <c r="AJ358" s="1588"/>
      <c r="AK358" s="1588"/>
      <c r="AL358" s="1588"/>
      <c r="AM358" s="1588"/>
      <c r="AN358" s="1588"/>
      <c r="AO358" s="1588"/>
      <c r="AP358" s="1588"/>
      <c r="AQ358" s="1588"/>
      <c r="AR358" s="1588"/>
      <c r="AS358" s="1588"/>
      <c r="AT358" s="1588"/>
      <c r="AU358" s="1588"/>
      <c r="AV358" s="1588"/>
      <c r="AW358" s="1588"/>
      <c r="AX358" s="1588"/>
      <c r="AY358" s="1588"/>
      <c r="AZ358" s="1588"/>
      <c r="BA358" s="1588"/>
      <c r="BB358" s="1588"/>
      <c r="BC358" s="1588"/>
      <c r="BD358" s="1588"/>
      <c r="BE358" s="1588"/>
      <c r="BF358" s="1588"/>
      <c r="BG358" s="1588"/>
      <c r="BH358" s="1588"/>
      <c r="BI358" s="1588"/>
      <c r="BJ358" s="1588"/>
      <c r="BK358" s="1588"/>
      <c r="BL358" s="1588"/>
      <c r="BM358" s="1588"/>
      <c r="BN358" s="1588"/>
      <c r="BO358" s="1588"/>
      <c r="BP358" s="1588"/>
      <c r="BQ358" s="1588"/>
    </row>
    <row r="359" ht="15.75" customHeight="1">
      <c r="A359" s="1588"/>
      <c r="B359" s="1588"/>
      <c r="C359" s="1588"/>
      <c r="D359" s="1588"/>
      <c r="E359" s="1588"/>
      <c r="F359" s="1588"/>
      <c r="G359" s="348"/>
      <c r="H359" s="348"/>
      <c r="I359" s="1588"/>
      <c r="J359" s="1588"/>
      <c r="K359" s="1588"/>
      <c r="L359" s="1588"/>
      <c r="M359" s="1588"/>
      <c r="N359" s="1588"/>
      <c r="O359" s="1588"/>
      <c r="P359" s="1588"/>
      <c r="Q359" s="2014"/>
      <c r="R359" s="1588"/>
      <c r="S359" s="1588"/>
      <c r="T359" s="1588"/>
      <c r="U359" s="1588"/>
      <c r="V359" s="1588"/>
      <c r="W359" s="348"/>
      <c r="X359" s="1588"/>
      <c r="Y359" s="1588"/>
      <c r="Z359" s="1588"/>
      <c r="AA359" s="1588"/>
      <c r="AB359" s="1588"/>
      <c r="AC359" s="1588"/>
      <c r="AD359" s="1588"/>
      <c r="AE359" s="1588"/>
      <c r="AF359" s="1588"/>
      <c r="AG359" s="1588"/>
      <c r="AH359" s="1588"/>
      <c r="AI359" s="1588"/>
      <c r="AJ359" s="1588"/>
      <c r="AK359" s="1588"/>
      <c r="AL359" s="1588"/>
      <c r="AM359" s="1588"/>
      <c r="AN359" s="1588"/>
      <c r="AO359" s="1588"/>
      <c r="AP359" s="1588"/>
      <c r="AQ359" s="1588"/>
      <c r="AR359" s="1588"/>
      <c r="AS359" s="1588"/>
      <c r="AT359" s="1588"/>
      <c r="AU359" s="1588"/>
      <c r="AV359" s="1588"/>
      <c r="AW359" s="1588"/>
      <c r="AX359" s="1588"/>
      <c r="AY359" s="1588"/>
      <c r="AZ359" s="1588"/>
      <c r="BA359" s="1588"/>
      <c r="BB359" s="1588"/>
      <c r="BC359" s="1588"/>
      <c r="BD359" s="1588"/>
      <c r="BE359" s="1588"/>
      <c r="BF359" s="1588"/>
      <c r="BG359" s="1588"/>
      <c r="BH359" s="1588"/>
      <c r="BI359" s="1588"/>
      <c r="BJ359" s="1588"/>
      <c r="BK359" s="1588"/>
      <c r="BL359" s="1588"/>
      <c r="BM359" s="1588"/>
      <c r="BN359" s="1588"/>
      <c r="BO359" s="1588"/>
      <c r="BP359" s="1588"/>
      <c r="BQ359" s="1588"/>
    </row>
    <row r="360" ht="15.75" customHeight="1">
      <c r="A360" s="1588"/>
      <c r="B360" s="1588"/>
      <c r="C360" s="1588"/>
      <c r="D360" s="1588"/>
      <c r="E360" s="1588"/>
      <c r="F360" s="1588"/>
      <c r="G360" s="348"/>
      <c r="H360" s="348"/>
      <c r="I360" s="1588"/>
      <c r="J360" s="1588"/>
      <c r="K360" s="1588"/>
      <c r="L360" s="1588"/>
      <c r="M360" s="1588"/>
      <c r="N360" s="1588"/>
      <c r="O360" s="1588"/>
      <c r="P360" s="1588"/>
      <c r="Q360" s="2014"/>
      <c r="R360" s="1588"/>
      <c r="S360" s="1588"/>
      <c r="T360" s="1588"/>
      <c r="U360" s="1588"/>
      <c r="V360" s="1588"/>
      <c r="W360" s="348"/>
      <c r="X360" s="1588"/>
      <c r="Y360" s="1588"/>
      <c r="Z360" s="1588"/>
      <c r="AA360" s="1588"/>
      <c r="AB360" s="1588"/>
      <c r="AC360" s="1588"/>
      <c r="AD360" s="1588"/>
      <c r="AE360" s="1588"/>
      <c r="AF360" s="1588"/>
      <c r="AG360" s="1588"/>
      <c r="AH360" s="1588"/>
      <c r="AI360" s="1588"/>
      <c r="AJ360" s="1588"/>
      <c r="AK360" s="1588"/>
      <c r="AL360" s="1588"/>
      <c r="AM360" s="1588"/>
      <c r="AN360" s="1588"/>
      <c r="AO360" s="1588"/>
      <c r="AP360" s="1588"/>
      <c r="AQ360" s="1588"/>
      <c r="AR360" s="1588"/>
      <c r="AS360" s="1588"/>
      <c r="AT360" s="1588"/>
      <c r="AU360" s="1588"/>
      <c r="AV360" s="1588"/>
      <c r="AW360" s="1588"/>
      <c r="AX360" s="1588"/>
      <c r="AY360" s="1588"/>
      <c r="AZ360" s="1588"/>
      <c r="BA360" s="1588"/>
      <c r="BB360" s="1588"/>
      <c r="BC360" s="1588"/>
      <c r="BD360" s="1588"/>
      <c r="BE360" s="1588"/>
      <c r="BF360" s="1588"/>
      <c r="BG360" s="1588"/>
      <c r="BH360" s="1588"/>
      <c r="BI360" s="1588"/>
      <c r="BJ360" s="1588"/>
      <c r="BK360" s="1588"/>
      <c r="BL360" s="1588"/>
      <c r="BM360" s="1588"/>
      <c r="BN360" s="1588"/>
      <c r="BO360" s="1588"/>
      <c r="BP360" s="1588"/>
      <c r="BQ360" s="1588"/>
    </row>
    <row r="361" ht="15.75" customHeight="1">
      <c r="A361" s="1588"/>
      <c r="B361" s="1588"/>
      <c r="C361" s="1588"/>
      <c r="D361" s="1588"/>
      <c r="E361" s="1588"/>
      <c r="F361" s="1588"/>
      <c r="G361" s="348"/>
      <c r="H361" s="348"/>
      <c r="I361" s="1588"/>
      <c r="J361" s="1588"/>
      <c r="K361" s="1588"/>
      <c r="L361" s="1588"/>
      <c r="M361" s="1588"/>
      <c r="N361" s="1588"/>
      <c r="O361" s="1588"/>
      <c r="P361" s="1588"/>
      <c r="Q361" s="2014"/>
      <c r="R361" s="1588"/>
      <c r="S361" s="1588"/>
      <c r="T361" s="1588"/>
      <c r="U361" s="1588"/>
      <c r="V361" s="1588"/>
      <c r="W361" s="348"/>
      <c r="X361" s="1588"/>
      <c r="Y361" s="1588"/>
      <c r="Z361" s="1588"/>
      <c r="AA361" s="1588"/>
      <c r="AB361" s="1588"/>
      <c r="AC361" s="1588"/>
      <c r="AD361" s="1588"/>
      <c r="AE361" s="1588"/>
      <c r="AF361" s="1588"/>
      <c r="AG361" s="1588"/>
      <c r="AH361" s="1588"/>
      <c r="AI361" s="1588"/>
      <c r="AJ361" s="1588"/>
      <c r="AK361" s="1588"/>
      <c r="AL361" s="1588"/>
      <c r="AM361" s="1588"/>
      <c r="AN361" s="1588"/>
      <c r="AO361" s="1588"/>
      <c r="AP361" s="1588"/>
      <c r="AQ361" s="1588"/>
      <c r="AR361" s="1588"/>
      <c r="AS361" s="1588"/>
      <c r="AT361" s="1588"/>
      <c r="AU361" s="1588"/>
      <c r="AV361" s="1588"/>
      <c r="AW361" s="1588"/>
      <c r="AX361" s="1588"/>
      <c r="AY361" s="1588"/>
      <c r="AZ361" s="1588"/>
      <c r="BA361" s="1588"/>
      <c r="BB361" s="1588"/>
      <c r="BC361" s="1588"/>
      <c r="BD361" s="1588"/>
      <c r="BE361" s="1588"/>
      <c r="BF361" s="1588"/>
      <c r="BG361" s="1588"/>
      <c r="BH361" s="1588"/>
      <c r="BI361" s="1588"/>
      <c r="BJ361" s="1588"/>
      <c r="BK361" s="1588"/>
      <c r="BL361" s="1588"/>
      <c r="BM361" s="1588"/>
      <c r="BN361" s="1588"/>
      <c r="BO361" s="1588"/>
      <c r="BP361" s="1588"/>
      <c r="BQ361" s="1588"/>
    </row>
    <row r="362" ht="15.75" customHeight="1">
      <c r="A362" s="1588"/>
      <c r="B362" s="1588"/>
      <c r="C362" s="1588"/>
      <c r="D362" s="1588"/>
      <c r="E362" s="1588"/>
      <c r="F362" s="1588"/>
      <c r="G362" s="348"/>
      <c r="H362" s="348"/>
      <c r="I362" s="1588"/>
      <c r="J362" s="1588"/>
      <c r="K362" s="1588"/>
      <c r="L362" s="1588"/>
      <c r="M362" s="1588"/>
      <c r="N362" s="1588"/>
      <c r="O362" s="1588"/>
      <c r="P362" s="1588"/>
      <c r="Q362" s="2014"/>
      <c r="R362" s="1588"/>
      <c r="S362" s="1588"/>
      <c r="T362" s="1588"/>
      <c r="U362" s="1588"/>
      <c r="V362" s="1588"/>
      <c r="W362" s="348"/>
      <c r="X362" s="1588"/>
      <c r="Y362" s="1588"/>
      <c r="Z362" s="1588"/>
      <c r="AA362" s="1588"/>
      <c r="AB362" s="1588"/>
      <c r="AC362" s="1588"/>
      <c r="AD362" s="1588"/>
      <c r="AE362" s="1588"/>
      <c r="AF362" s="1588"/>
      <c r="AG362" s="1588"/>
      <c r="AH362" s="1588"/>
      <c r="AI362" s="1588"/>
      <c r="AJ362" s="1588"/>
      <c r="AK362" s="1588"/>
      <c r="AL362" s="1588"/>
      <c r="AM362" s="1588"/>
      <c r="AN362" s="1588"/>
      <c r="AO362" s="1588"/>
      <c r="AP362" s="1588"/>
      <c r="AQ362" s="1588"/>
      <c r="AR362" s="1588"/>
      <c r="AS362" s="1588"/>
      <c r="AT362" s="1588"/>
      <c r="AU362" s="1588"/>
      <c r="AV362" s="1588"/>
      <c r="AW362" s="1588"/>
      <c r="AX362" s="1588"/>
      <c r="AY362" s="1588"/>
      <c r="AZ362" s="1588"/>
      <c r="BA362" s="1588"/>
      <c r="BB362" s="1588"/>
      <c r="BC362" s="1588"/>
      <c r="BD362" s="1588"/>
      <c r="BE362" s="1588"/>
      <c r="BF362" s="1588"/>
      <c r="BG362" s="1588"/>
      <c r="BH362" s="1588"/>
      <c r="BI362" s="1588"/>
      <c r="BJ362" s="1588"/>
      <c r="BK362" s="1588"/>
      <c r="BL362" s="1588"/>
      <c r="BM362" s="1588"/>
      <c r="BN362" s="1588"/>
      <c r="BO362" s="1588"/>
      <c r="BP362" s="1588"/>
      <c r="BQ362" s="1588"/>
    </row>
    <row r="363" ht="15.75" customHeight="1">
      <c r="A363" s="1588"/>
      <c r="B363" s="1588"/>
      <c r="C363" s="1588"/>
      <c r="D363" s="1588"/>
      <c r="E363" s="1588"/>
      <c r="F363" s="1588"/>
      <c r="G363" s="348"/>
      <c r="H363" s="348"/>
      <c r="I363" s="1588"/>
      <c r="J363" s="1588"/>
      <c r="K363" s="1588"/>
      <c r="L363" s="1588"/>
      <c r="M363" s="1588"/>
      <c r="N363" s="1588"/>
      <c r="O363" s="1588"/>
      <c r="P363" s="1588"/>
      <c r="Q363" s="2014"/>
      <c r="R363" s="1588"/>
      <c r="S363" s="1588"/>
      <c r="T363" s="1588"/>
      <c r="U363" s="1588"/>
      <c r="V363" s="1588"/>
      <c r="W363" s="348"/>
      <c r="X363" s="1588"/>
      <c r="Y363" s="1588"/>
      <c r="Z363" s="1588"/>
      <c r="AA363" s="1588"/>
      <c r="AB363" s="1588"/>
      <c r="AC363" s="1588"/>
      <c r="AD363" s="1588"/>
      <c r="AE363" s="1588"/>
      <c r="AF363" s="1588"/>
      <c r="AG363" s="1588"/>
      <c r="AH363" s="1588"/>
      <c r="AI363" s="1588"/>
      <c r="AJ363" s="1588"/>
      <c r="AK363" s="1588"/>
      <c r="AL363" s="1588"/>
      <c r="AM363" s="1588"/>
      <c r="AN363" s="1588"/>
      <c r="AO363" s="1588"/>
      <c r="AP363" s="1588"/>
      <c r="AQ363" s="1588"/>
      <c r="AR363" s="1588"/>
      <c r="AS363" s="1588"/>
      <c r="AT363" s="1588"/>
      <c r="AU363" s="1588"/>
      <c r="AV363" s="1588"/>
      <c r="AW363" s="1588"/>
      <c r="AX363" s="1588"/>
      <c r="AY363" s="1588"/>
      <c r="AZ363" s="1588"/>
      <c r="BA363" s="1588"/>
      <c r="BB363" s="1588"/>
      <c r="BC363" s="1588"/>
      <c r="BD363" s="1588"/>
      <c r="BE363" s="1588"/>
      <c r="BF363" s="1588"/>
      <c r="BG363" s="1588"/>
      <c r="BH363" s="1588"/>
      <c r="BI363" s="1588"/>
      <c r="BJ363" s="1588"/>
      <c r="BK363" s="1588"/>
      <c r="BL363" s="1588"/>
      <c r="BM363" s="1588"/>
      <c r="BN363" s="1588"/>
      <c r="BO363" s="1588"/>
      <c r="BP363" s="1588"/>
      <c r="BQ363" s="1588"/>
    </row>
    <row r="364" ht="15.75" customHeight="1">
      <c r="A364" s="1588"/>
      <c r="B364" s="1588"/>
      <c r="C364" s="1588"/>
      <c r="D364" s="1588"/>
      <c r="E364" s="1588"/>
      <c r="F364" s="1588"/>
      <c r="G364" s="348"/>
      <c r="H364" s="348"/>
      <c r="I364" s="1588"/>
      <c r="J364" s="1588"/>
      <c r="K364" s="1588"/>
      <c r="L364" s="1588"/>
      <c r="M364" s="1588"/>
      <c r="N364" s="1588"/>
      <c r="O364" s="1588"/>
      <c r="P364" s="1588"/>
      <c r="Q364" s="2014"/>
      <c r="R364" s="1588"/>
      <c r="S364" s="1588"/>
      <c r="T364" s="1588"/>
      <c r="U364" s="1588"/>
      <c r="V364" s="1588"/>
      <c r="W364" s="348"/>
      <c r="X364" s="1588"/>
      <c r="Y364" s="1588"/>
      <c r="Z364" s="1588"/>
      <c r="AA364" s="1588"/>
      <c r="AB364" s="1588"/>
      <c r="AC364" s="1588"/>
      <c r="AD364" s="1588"/>
      <c r="AE364" s="1588"/>
      <c r="AF364" s="1588"/>
      <c r="AG364" s="1588"/>
      <c r="AH364" s="1588"/>
      <c r="AI364" s="1588"/>
      <c r="AJ364" s="1588"/>
      <c r="AK364" s="1588"/>
      <c r="AL364" s="1588"/>
      <c r="AM364" s="1588"/>
      <c r="AN364" s="1588"/>
      <c r="AO364" s="1588"/>
      <c r="AP364" s="1588"/>
      <c r="AQ364" s="1588"/>
      <c r="AR364" s="1588"/>
      <c r="AS364" s="1588"/>
      <c r="AT364" s="1588"/>
      <c r="AU364" s="1588"/>
      <c r="AV364" s="1588"/>
      <c r="AW364" s="1588"/>
      <c r="AX364" s="1588"/>
      <c r="AY364" s="1588"/>
      <c r="AZ364" s="1588"/>
      <c r="BA364" s="1588"/>
      <c r="BB364" s="1588"/>
      <c r="BC364" s="1588"/>
      <c r="BD364" s="1588"/>
      <c r="BE364" s="1588"/>
      <c r="BF364" s="1588"/>
      <c r="BG364" s="1588"/>
      <c r="BH364" s="1588"/>
      <c r="BI364" s="1588"/>
      <c r="BJ364" s="1588"/>
      <c r="BK364" s="1588"/>
      <c r="BL364" s="1588"/>
      <c r="BM364" s="1588"/>
      <c r="BN364" s="1588"/>
      <c r="BO364" s="1588"/>
      <c r="BP364" s="1588"/>
      <c r="BQ364" s="1588"/>
    </row>
    <row r="365" ht="15.75" customHeight="1">
      <c r="A365" s="1588"/>
      <c r="B365" s="1588"/>
      <c r="C365" s="1588"/>
      <c r="D365" s="1588"/>
      <c r="E365" s="1588"/>
      <c r="F365" s="1588"/>
      <c r="G365" s="348"/>
      <c r="H365" s="348"/>
      <c r="I365" s="1588"/>
      <c r="J365" s="1588"/>
      <c r="K365" s="1588"/>
      <c r="L365" s="1588"/>
      <c r="M365" s="1588"/>
      <c r="N365" s="1588"/>
      <c r="O365" s="1588"/>
      <c r="P365" s="1588"/>
      <c r="Q365" s="2014"/>
      <c r="R365" s="1588"/>
      <c r="S365" s="1588"/>
      <c r="T365" s="1588"/>
      <c r="U365" s="1588"/>
      <c r="V365" s="1588"/>
      <c r="W365" s="348"/>
      <c r="X365" s="1588"/>
      <c r="Y365" s="1588"/>
      <c r="Z365" s="1588"/>
      <c r="AA365" s="1588"/>
      <c r="AB365" s="1588"/>
      <c r="AC365" s="1588"/>
      <c r="AD365" s="1588"/>
      <c r="AE365" s="1588"/>
      <c r="AF365" s="1588"/>
      <c r="AG365" s="1588"/>
      <c r="AH365" s="1588"/>
      <c r="AI365" s="1588"/>
      <c r="AJ365" s="1588"/>
      <c r="AK365" s="1588"/>
      <c r="AL365" s="1588"/>
      <c r="AM365" s="1588"/>
      <c r="AN365" s="1588"/>
      <c r="AO365" s="1588"/>
      <c r="AP365" s="1588"/>
      <c r="AQ365" s="1588"/>
      <c r="AR365" s="1588"/>
      <c r="AS365" s="1588"/>
      <c r="AT365" s="1588"/>
      <c r="AU365" s="1588"/>
      <c r="AV365" s="1588"/>
      <c r="AW365" s="1588"/>
      <c r="AX365" s="1588"/>
      <c r="AY365" s="1588"/>
      <c r="AZ365" s="1588"/>
      <c r="BA365" s="1588"/>
      <c r="BB365" s="1588"/>
      <c r="BC365" s="1588"/>
      <c r="BD365" s="1588"/>
      <c r="BE365" s="1588"/>
      <c r="BF365" s="1588"/>
      <c r="BG365" s="1588"/>
      <c r="BH365" s="1588"/>
      <c r="BI365" s="1588"/>
      <c r="BJ365" s="1588"/>
      <c r="BK365" s="1588"/>
      <c r="BL365" s="1588"/>
      <c r="BM365" s="1588"/>
      <c r="BN365" s="1588"/>
      <c r="BO365" s="1588"/>
      <c r="BP365" s="1588"/>
      <c r="BQ365" s="1588"/>
    </row>
    <row r="366" ht="15.75" customHeight="1">
      <c r="A366" s="1588"/>
      <c r="B366" s="1588"/>
      <c r="C366" s="1588"/>
      <c r="D366" s="1588"/>
      <c r="E366" s="1588"/>
      <c r="F366" s="1588"/>
      <c r="G366" s="348"/>
      <c r="H366" s="348"/>
      <c r="I366" s="1588"/>
      <c r="J366" s="1588"/>
      <c r="K366" s="1588"/>
      <c r="L366" s="1588"/>
      <c r="M366" s="1588"/>
      <c r="N366" s="1588"/>
      <c r="O366" s="1588"/>
      <c r="P366" s="1588"/>
      <c r="Q366" s="2014"/>
      <c r="R366" s="1588"/>
      <c r="S366" s="1588"/>
      <c r="T366" s="1588"/>
      <c r="U366" s="1588"/>
      <c r="V366" s="1588"/>
      <c r="W366" s="348"/>
      <c r="X366" s="1588"/>
      <c r="Y366" s="1588"/>
      <c r="Z366" s="1588"/>
      <c r="AA366" s="1588"/>
      <c r="AB366" s="1588"/>
      <c r="AC366" s="1588"/>
      <c r="AD366" s="1588"/>
      <c r="AE366" s="1588"/>
      <c r="AF366" s="1588"/>
      <c r="AG366" s="1588"/>
      <c r="AH366" s="1588"/>
      <c r="AI366" s="1588"/>
      <c r="AJ366" s="1588"/>
      <c r="AK366" s="1588"/>
      <c r="AL366" s="1588"/>
      <c r="AM366" s="1588"/>
      <c r="AN366" s="1588"/>
      <c r="AO366" s="1588"/>
      <c r="AP366" s="1588"/>
      <c r="AQ366" s="1588"/>
      <c r="AR366" s="1588"/>
      <c r="AS366" s="1588"/>
      <c r="AT366" s="1588"/>
      <c r="AU366" s="1588"/>
      <c r="AV366" s="1588"/>
      <c r="AW366" s="1588"/>
      <c r="AX366" s="1588"/>
      <c r="AY366" s="1588"/>
      <c r="AZ366" s="1588"/>
      <c r="BA366" s="1588"/>
      <c r="BB366" s="1588"/>
      <c r="BC366" s="1588"/>
      <c r="BD366" s="1588"/>
      <c r="BE366" s="1588"/>
      <c r="BF366" s="1588"/>
      <c r="BG366" s="1588"/>
      <c r="BH366" s="1588"/>
      <c r="BI366" s="1588"/>
      <c r="BJ366" s="1588"/>
      <c r="BK366" s="1588"/>
      <c r="BL366" s="1588"/>
      <c r="BM366" s="1588"/>
      <c r="BN366" s="1588"/>
      <c r="BO366" s="1588"/>
      <c r="BP366" s="1588"/>
      <c r="BQ366" s="1588"/>
    </row>
    <row r="367" ht="15.75" customHeight="1">
      <c r="A367" s="1588"/>
      <c r="B367" s="1588"/>
      <c r="C367" s="1588"/>
      <c r="D367" s="1588"/>
      <c r="E367" s="1588"/>
      <c r="F367" s="1588"/>
      <c r="G367" s="348"/>
      <c r="H367" s="348"/>
      <c r="I367" s="1588"/>
      <c r="J367" s="1588"/>
      <c r="K367" s="1588"/>
      <c r="L367" s="1588"/>
      <c r="M367" s="1588"/>
      <c r="N367" s="1588"/>
      <c r="O367" s="1588"/>
      <c r="P367" s="1588"/>
      <c r="Q367" s="2014"/>
      <c r="R367" s="1588"/>
      <c r="S367" s="1588"/>
      <c r="T367" s="1588"/>
      <c r="U367" s="1588"/>
      <c r="V367" s="1588"/>
      <c r="W367" s="348"/>
      <c r="X367" s="1588"/>
      <c r="Y367" s="1588"/>
      <c r="Z367" s="1588"/>
      <c r="AA367" s="1588"/>
      <c r="AB367" s="1588"/>
      <c r="AC367" s="1588"/>
      <c r="AD367" s="1588"/>
      <c r="AE367" s="1588"/>
      <c r="AF367" s="1588"/>
      <c r="AG367" s="1588"/>
      <c r="AH367" s="1588"/>
      <c r="AI367" s="1588"/>
      <c r="AJ367" s="1588"/>
      <c r="AK367" s="1588"/>
      <c r="AL367" s="1588"/>
      <c r="AM367" s="1588"/>
      <c r="AN367" s="1588"/>
      <c r="AO367" s="1588"/>
      <c r="AP367" s="1588"/>
      <c r="AQ367" s="1588"/>
      <c r="AR367" s="1588"/>
      <c r="AS367" s="1588"/>
      <c r="AT367" s="1588"/>
      <c r="AU367" s="1588"/>
      <c r="AV367" s="1588"/>
      <c r="AW367" s="1588"/>
      <c r="AX367" s="1588"/>
      <c r="AY367" s="1588"/>
      <c r="AZ367" s="1588"/>
      <c r="BA367" s="1588"/>
      <c r="BB367" s="1588"/>
      <c r="BC367" s="1588"/>
      <c r="BD367" s="1588"/>
      <c r="BE367" s="1588"/>
      <c r="BF367" s="1588"/>
      <c r="BG367" s="1588"/>
      <c r="BH367" s="1588"/>
      <c r="BI367" s="1588"/>
      <c r="BJ367" s="1588"/>
      <c r="BK367" s="1588"/>
      <c r="BL367" s="1588"/>
      <c r="BM367" s="1588"/>
      <c r="BN367" s="1588"/>
      <c r="BO367" s="1588"/>
      <c r="BP367" s="1588"/>
      <c r="BQ367" s="1588"/>
    </row>
    <row r="368" ht="15.75" customHeight="1">
      <c r="A368" s="1588"/>
      <c r="B368" s="1588"/>
      <c r="C368" s="1588"/>
      <c r="D368" s="1588"/>
      <c r="E368" s="1588"/>
      <c r="F368" s="1588"/>
      <c r="G368" s="348"/>
      <c r="H368" s="348"/>
      <c r="I368" s="1588"/>
      <c r="J368" s="1588"/>
      <c r="K368" s="1588"/>
      <c r="L368" s="1588"/>
      <c r="M368" s="1588"/>
      <c r="N368" s="1588"/>
      <c r="O368" s="1588"/>
      <c r="P368" s="1588"/>
      <c r="Q368" s="2014"/>
      <c r="R368" s="1588"/>
      <c r="S368" s="1588"/>
      <c r="T368" s="1588"/>
      <c r="U368" s="1588"/>
      <c r="V368" s="1588"/>
      <c r="W368" s="348"/>
      <c r="X368" s="1588"/>
      <c r="Y368" s="1588"/>
      <c r="Z368" s="1588"/>
      <c r="AA368" s="1588"/>
      <c r="AB368" s="1588"/>
      <c r="AC368" s="1588"/>
      <c r="AD368" s="1588"/>
      <c r="AE368" s="1588"/>
      <c r="AF368" s="1588"/>
      <c r="AG368" s="1588"/>
      <c r="AH368" s="1588"/>
      <c r="AI368" s="1588"/>
      <c r="AJ368" s="1588"/>
      <c r="AK368" s="1588"/>
      <c r="AL368" s="1588"/>
      <c r="AM368" s="1588"/>
      <c r="AN368" s="1588"/>
      <c r="AO368" s="1588"/>
      <c r="AP368" s="1588"/>
      <c r="AQ368" s="1588"/>
      <c r="AR368" s="1588"/>
      <c r="AS368" s="1588"/>
      <c r="AT368" s="1588"/>
      <c r="AU368" s="1588"/>
      <c r="AV368" s="1588"/>
      <c r="AW368" s="1588"/>
      <c r="AX368" s="1588"/>
      <c r="AY368" s="1588"/>
      <c r="AZ368" s="1588"/>
      <c r="BA368" s="1588"/>
      <c r="BB368" s="1588"/>
      <c r="BC368" s="1588"/>
      <c r="BD368" s="1588"/>
      <c r="BE368" s="1588"/>
      <c r="BF368" s="1588"/>
      <c r="BG368" s="1588"/>
      <c r="BH368" s="1588"/>
      <c r="BI368" s="1588"/>
      <c r="BJ368" s="1588"/>
      <c r="BK368" s="1588"/>
      <c r="BL368" s="1588"/>
      <c r="BM368" s="1588"/>
      <c r="BN368" s="1588"/>
      <c r="BO368" s="1588"/>
      <c r="BP368" s="1588"/>
      <c r="BQ368" s="1588"/>
    </row>
    <row r="369" ht="15.75" customHeight="1">
      <c r="A369" s="1588"/>
      <c r="B369" s="1588"/>
      <c r="C369" s="1588"/>
      <c r="D369" s="1588"/>
      <c r="E369" s="1588"/>
      <c r="F369" s="1588"/>
      <c r="G369" s="348"/>
      <c r="H369" s="348"/>
      <c r="I369" s="1588"/>
      <c r="J369" s="1588"/>
      <c r="K369" s="1588"/>
      <c r="L369" s="1588"/>
      <c r="M369" s="1588"/>
      <c r="N369" s="1588"/>
      <c r="O369" s="1588"/>
      <c r="P369" s="1588"/>
      <c r="Q369" s="2014"/>
      <c r="R369" s="1588"/>
      <c r="S369" s="1588"/>
      <c r="T369" s="1588"/>
      <c r="U369" s="1588"/>
      <c r="V369" s="1588"/>
      <c r="W369" s="348"/>
      <c r="X369" s="1588"/>
      <c r="Y369" s="1588"/>
      <c r="Z369" s="1588"/>
      <c r="AA369" s="1588"/>
      <c r="AB369" s="1588"/>
      <c r="AC369" s="1588"/>
      <c r="AD369" s="1588"/>
      <c r="AE369" s="1588"/>
      <c r="AF369" s="1588"/>
      <c r="AG369" s="1588"/>
      <c r="AH369" s="1588"/>
      <c r="AI369" s="1588"/>
      <c r="AJ369" s="1588"/>
      <c r="AK369" s="1588"/>
      <c r="AL369" s="1588"/>
      <c r="AM369" s="1588"/>
      <c r="AN369" s="1588"/>
      <c r="AO369" s="1588"/>
      <c r="AP369" s="1588"/>
      <c r="AQ369" s="1588"/>
      <c r="AR369" s="1588"/>
      <c r="AS369" s="1588"/>
      <c r="AT369" s="1588"/>
      <c r="AU369" s="1588"/>
      <c r="AV369" s="1588"/>
      <c r="AW369" s="1588"/>
      <c r="AX369" s="1588"/>
      <c r="AY369" s="1588"/>
      <c r="AZ369" s="1588"/>
      <c r="BA369" s="1588"/>
      <c r="BB369" s="1588"/>
      <c r="BC369" s="1588"/>
      <c r="BD369" s="1588"/>
      <c r="BE369" s="1588"/>
      <c r="BF369" s="1588"/>
      <c r="BG369" s="1588"/>
      <c r="BH369" s="1588"/>
      <c r="BI369" s="1588"/>
      <c r="BJ369" s="1588"/>
      <c r="BK369" s="1588"/>
      <c r="BL369" s="1588"/>
      <c r="BM369" s="1588"/>
      <c r="BN369" s="1588"/>
      <c r="BO369" s="1588"/>
      <c r="BP369" s="1588"/>
      <c r="BQ369" s="1588"/>
    </row>
    <row r="370" ht="15.75" customHeight="1">
      <c r="A370" s="1588"/>
      <c r="B370" s="1588"/>
      <c r="C370" s="1588"/>
      <c r="D370" s="1588"/>
      <c r="E370" s="1588"/>
      <c r="F370" s="1588"/>
      <c r="G370" s="348"/>
      <c r="H370" s="348"/>
      <c r="I370" s="1588"/>
      <c r="J370" s="1588"/>
      <c r="K370" s="1588"/>
      <c r="L370" s="1588"/>
      <c r="M370" s="1588"/>
      <c r="N370" s="1588"/>
      <c r="O370" s="1588"/>
      <c r="P370" s="1588"/>
      <c r="Q370" s="2014"/>
      <c r="R370" s="1588"/>
      <c r="S370" s="1588"/>
      <c r="T370" s="1588"/>
      <c r="U370" s="1588"/>
      <c r="V370" s="1588"/>
      <c r="W370" s="348"/>
      <c r="X370" s="1588"/>
      <c r="Y370" s="1588"/>
      <c r="Z370" s="1588"/>
      <c r="AA370" s="1588"/>
      <c r="AB370" s="1588"/>
      <c r="AC370" s="1588"/>
      <c r="AD370" s="1588"/>
      <c r="AE370" s="1588"/>
      <c r="AF370" s="1588"/>
      <c r="AG370" s="1588"/>
      <c r="AH370" s="1588"/>
      <c r="AI370" s="1588"/>
      <c r="AJ370" s="1588"/>
      <c r="AK370" s="1588"/>
      <c r="AL370" s="1588"/>
      <c r="AM370" s="1588"/>
      <c r="AN370" s="1588"/>
      <c r="AO370" s="1588"/>
      <c r="AP370" s="1588"/>
      <c r="AQ370" s="1588"/>
      <c r="AR370" s="1588"/>
      <c r="AS370" s="1588"/>
      <c r="AT370" s="1588"/>
      <c r="AU370" s="1588"/>
      <c r="AV370" s="1588"/>
      <c r="AW370" s="1588"/>
      <c r="AX370" s="1588"/>
      <c r="AY370" s="1588"/>
      <c r="AZ370" s="1588"/>
      <c r="BA370" s="1588"/>
      <c r="BB370" s="1588"/>
      <c r="BC370" s="1588"/>
      <c r="BD370" s="1588"/>
      <c r="BE370" s="1588"/>
      <c r="BF370" s="1588"/>
      <c r="BG370" s="1588"/>
      <c r="BH370" s="1588"/>
      <c r="BI370" s="1588"/>
      <c r="BJ370" s="1588"/>
      <c r="BK370" s="1588"/>
      <c r="BL370" s="1588"/>
      <c r="BM370" s="1588"/>
      <c r="BN370" s="1588"/>
      <c r="BO370" s="1588"/>
      <c r="BP370" s="1588"/>
      <c r="BQ370" s="1588"/>
    </row>
    <row r="371" ht="15.75" customHeight="1">
      <c r="A371" s="1588"/>
      <c r="B371" s="1588"/>
      <c r="C371" s="1588"/>
      <c r="D371" s="1588"/>
      <c r="E371" s="1588"/>
      <c r="F371" s="1588"/>
      <c r="G371" s="348"/>
      <c r="H371" s="348"/>
      <c r="I371" s="1588"/>
      <c r="J371" s="1588"/>
      <c r="K371" s="1588"/>
      <c r="L371" s="1588"/>
      <c r="M371" s="1588"/>
      <c r="N371" s="1588"/>
      <c r="O371" s="1588"/>
      <c r="P371" s="1588"/>
      <c r="Q371" s="2014"/>
      <c r="R371" s="1588"/>
      <c r="S371" s="1588"/>
      <c r="T371" s="1588"/>
      <c r="U371" s="1588"/>
      <c r="V371" s="1588"/>
      <c r="W371" s="348"/>
      <c r="X371" s="1588"/>
      <c r="Y371" s="1588"/>
      <c r="Z371" s="1588"/>
      <c r="AA371" s="1588"/>
      <c r="AB371" s="1588"/>
      <c r="AC371" s="1588"/>
      <c r="AD371" s="1588"/>
      <c r="AE371" s="1588"/>
      <c r="AF371" s="1588"/>
      <c r="AG371" s="1588"/>
      <c r="AH371" s="1588"/>
      <c r="AI371" s="1588"/>
      <c r="AJ371" s="1588"/>
      <c r="AK371" s="1588"/>
      <c r="AL371" s="1588"/>
      <c r="AM371" s="1588"/>
      <c r="AN371" s="1588"/>
      <c r="AO371" s="1588"/>
      <c r="AP371" s="1588"/>
      <c r="AQ371" s="1588"/>
      <c r="AR371" s="1588"/>
      <c r="AS371" s="1588"/>
      <c r="AT371" s="1588"/>
      <c r="AU371" s="1588"/>
      <c r="AV371" s="1588"/>
      <c r="AW371" s="1588"/>
      <c r="AX371" s="1588"/>
      <c r="AY371" s="1588"/>
      <c r="AZ371" s="1588"/>
      <c r="BA371" s="1588"/>
      <c r="BB371" s="1588"/>
      <c r="BC371" s="1588"/>
      <c r="BD371" s="1588"/>
      <c r="BE371" s="1588"/>
      <c r="BF371" s="1588"/>
      <c r="BG371" s="1588"/>
      <c r="BH371" s="1588"/>
      <c r="BI371" s="1588"/>
      <c r="BJ371" s="1588"/>
      <c r="BK371" s="1588"/>
      <c r="BL371" s="1588"/>
      <c r="BM371" s="1588"/>
      <c r="BN371" s="1588"/>
      <c r="BO371" s="1588"/>
      <c r="BP371" s="1588"/>
      <c r="BQ371" s="1588"/>
    </row>
    <row r="372" ht="15.75" customHeight="1">
      <c r="A372" s="1588"/>
      <c r="B372" s="1588"/>
      <c r="C372" s="1588"/>
      <c r="D372" s="1588"/>
      <c r="E372" s="1588"/>
      <c r="F372" s="1588"/>
      <c r="G372" s="348"/>
      <c r="H372" s="348"/>
      <c r="I372" s="1588"/>
      <c r="J372" s="1588"/>
      <c r="K372" s="1588"/>
      <c r="L372" s="1588"/>
      <c r="M372" s="1588"/>
      <c r="N372" s="1588"/>
      <c r="O372" s="1588"/>
      <c r="P372" s="1588"/>
      <c r="Q372" s="2014"/>
      <c r="R372" s="1588"/>
      <c r="S372" s="1588"/>
      <c r="T372" s="1588"/>
      <c r="U372" s="1588"/>
      <c r="V372" s="1588"/>
      <c r="W372" s="348"/>
      <c r="X372" s="1588"/>
      <c r="Y372" s="1588"/>
      <c r="Z372" s="1588"/>
      <c r="AA372" s="1588"/>
      <c r="AB372" s="1588"/>
      <c r="AC372" s="1588"/>
      <c r="AD372" s="1588"/>
      <c r="AE372" s="1588"/>
      <c r="AF372" s="1588"/>
      <c r="AG372" s="1588"/>
      <c r="AH372" s="1588"/>
      <c r="AI372" s="1588"/>
      <c r="AJ372" s="1588"/>
      <c r="AK372" s="1588"/>
      <c r="AL372" s="1588"/>
      <c r="AM372" s="1588"/>
      <c r="AN372" s="1588"/>
      <c r="AO372" s="1588"/>
      <c r="AP372" s="1588"/>
      <c r="AQ372" s="1588"/>
      <c r="AR372" s="1588"/>
      <c r="AS372" s="1588"/>
      <c r="AT372" s="1588"/>
      <c r="AU372" s="1588"/>
      <c r="AV372" s="1588"/>
      <c r="AW372" s="1588"/>
      <c r="AX372" s="1588"/>
      <c r="AY372" s="1588"/>
      <c r="AZ372" s="1588"/>
      <c r="BA372" s="1588"/>
      <c r="BB372" s="1588"/>
      <c r="BC372" s="1588"/>
      <c r="BD372" s="1588"/>
      <c r="BE372" s="1588"/>
      <c r="BF372" s="1588"/>
      <c r="BG372" s="1588"/>
      <c r="BH372" s="1588"/>
      <c r="BI372" s="1588"/>
      <c r="BJ372" s="1588"/>
      <c r="BK372" s="1588"/>
      <c r="BL372" s="1588"/>
      <c r="BM372" s="1588"/>
      <c r="BN372" s="1588"/>
      <c r="BO372" s="1588"/>
      <c r="BP372" s="1588"/>
      <c r="BQ372" s="1588"/>
    </row>
    <row r="373" ht="15.75" customHeight="1">
      <c r="A373" s="1588"/>
      <c r="B373" s="1588"/>
      <c r="C373" s="1588"/>
      <c r="D373" s="1588"/>
      <c r="E373" s="1588"/>
      <c r="F373" s="1588"/>
      <c r="G373" s="348"/>
      <c r="H373" s="348"/>
      <c r="I373" s="1588"/>
      <c r="J373" s="1588"/>
      <c r="K373" s="1588"/>
      <c r="L373" s="1588"/>
      <c r="M373" s="1588"/>
      <c r="N373" s="1588"/>
      <c r="O373" s="1588"/>
      <c r="P373" s="1588"/>
      <c r="Q373" s="2014"/>
      <c r="R373" s="1588"/>
      <c r="S373" s="1588"/>
      <c r="T373" s="1588"/>
      <c r="U373" s="1588"/>
      <c r="V373" s="1588"/>
      <c r="W373" s="348"/>
      <c r="X373" s="1588"/>
      <c r="Y373" s="1588"/>
      <c r="Z373" s="1588"/>
      <c r="AA373" s="1588"/>
      <c r="AB373" s="1588"/>
      <c r="AC373" s="1588"/>
      <c r="AD373" s="1588"/>
      <c r="AE373" s="1588"/>
      <c r="AF373" s="1588"/>
      <c r="AG373" s="1588"/>
      <c r="AH373" s="1588"/>
      <c r="AI373" s="1588"/>
      <c r="AJ373" s="1588"/>
      <c r="AK373" s="1588"/>
      <c r="AL373" s="1588"/>
      <c r="AM373" s="1588"/>
      <c r="AN373" s="1588"/>
      <c r="AO373" s="1588"/>
      <c r="AP373" s="1588"/>
      <c r="AQ373" s="1588"/>
      <c r="AR373" s="1588"/>
      <c r="AS373" s="1588"/>
      <c r="AT373" s="1588"/>
      <c r="AU373" s="1588"/>
      <c r="AV373" s="1588"/>
      <c r="AW373" s="1588"/>
      <c r="AX373" s="1588"/>
      <c r="AY373" s="1588"/>
      <c r="AZ373" s="1588"/>
      <c r="BA373" s="1588"/>
      <c r="BB373" s="1588"/>
      <c r="BC373" s="1588"/>
      <c r="BD373" s="1588"/>
      <c r="BE373" s="1588"/>
      <c r="BF373" s="1588"/>
      <c r="BG373" s="1588"/>
      <c r="BH373" s="1588"/>
      <c r="BI373" s="1588"/>
      <c r="BJ373" s="1588"/>
      <c r="BK373" s="1588"/>
      <c r="BL373" s="1588"/>
      <c r="BM373" s="1588"/>
      <c r="BN373" s="1588"/>
      <c r="BO373" s="1588"/>
      <c r="BP373" s="1588"/>
      <c r="BQ373" s="1588"/>
    </row>
    <row r="374" ht="15.75" customHeight="1">
      <c r="A374" s="1588"/>
      <c r="B374" s="1588"/>
      <c r="C374" s="1588"/>
      <c r="D374" s="1588"/>
      <c r="E374" s="1588"/>
      <c r="F374" s="1588"/>
      <c r="G374" s="348"/>
      <c r="H374" s="348"/>
      <c r="I374" s="1588"/>
      <c r="J374" s="1588"/>
      <c r="K374" s="1588"/>
      <c r="L374" s="1588"/>
      <c r="M374" s="1588"/>
      <c r="N374" s="1588"/>
      <c r="O374" s="1588"/>
      <c r="P374" s="1588"/>
      <c r="Q374" s="2014"/>
      <c r="R374" s="1588"/>
      <c r="S374" s="1588"/>
      <c r="T374" s="1588"/>
      <c r="U374" s="1588"/>
      <c r="V374" s="1588"/>
      <c r="W374" s="348"/>
      <c r="X374" s="1588"/>
      <c r="Y374" s="1588"/>
      <c r="Z374" s="1588"/>
      <c r="AA374" s="1588"/>
      <c r="AB374" s="1588"/>
      <c r="AC374" s="1588"/>
      <c r="AD374" s="1588"/>
      <c r="AE374" s="1588"/>
      <c r="AF374" s="1588"/>
      <c r="AG374" s="1588"/>
      <c r="AH374" s="1588"/>
      <c r="AI374" s="1588"/>
      <c r="AJ374" s="1588"/>
      <c r="AK374" s="1588"/>
      <c r="AL374" s="1588"/>
      <c r="AM374" s="1588"/>
      <c r="AN374" s="1588"/>
      <c r="AO374" s="1588"/>
      <c r="AP374" s="1588"/>
      <c r="AQ374" s="1588"/>
      <c r="AR374" s="1588"/>
      <c r="AS374" s="1588"/>
      <c r="AT374" s="1588"/>
      <c r="AU374" s="1588"/>
      <c r="AV374" s="1588"/>
      <c r="AW374" s="1588"/>
      <c r="AX374" s="1588"/>
      <c r="AY374" s="1588"/>
      <c r="AZ374" s="1588"/>
      <c r="BA374" s="1588"/>
      <c r="BB374" s="1588"/>
      <c r="BC374" s="1588"/>
      <c r="BD374" s="1588"/>
      <c r="BE374" s="1588"/>
      <c r="BF374" s="1588"/>
      <c r="BG374" s="1588"/>
      <c r="BH374" s="1588"/>
      <c r="BI374" s="1588"/>
      <c r="BJ374" s="1588"/>
      <c r="BK374" s="1588"/>
      <c r="BL374" s="1588"/>
      <c r="BM374" s="1588"/>
      <c r="BN374" s="1588"/>
      <c r="BO374" s="1588"/>
      <c r="BP374" s="1588"/>
      <c r="BQ374" s="1588"/>
    </row>
    <row r="375" ht="15.75" customHeight="1">
      <c r="A375" s="1588"/>
      <c r="B375" s="1588"/>
      <c r="C375" s="1588"/>
      <c r="D375" s="1588"/>
      <c r="E375" s="1588"/>
      <c r="F375" s="1588"/>
      <c r="G375" s="348"/>
      <c r="H375" s="348"/>
      <c r="I375" s="1588"/>
      <c r="J375" s="1588"/>
      <c r="K375" s="1588"/>
      <c r="L375" s="1588"/>
      <c r="M375" s="1588"/>
      <c r="N375" s="1588"/>
      <c r="O375" s="1588"/>
      <c r="P375" s="1588"/>
      <c r="Q375" s="2014"/>
      <c r="R375" s="1588"/>
      <c r="S375" s="1588"/>
      <c r="T375" s="1588"/>
      <c r="U375" s="1588"/>
      <c r="V375" s="1588"/>
      <c r="W375" s="348"/>
      <c r="X375" s="1588"/>
      <c r="Y375" s="1588"/>
      <c r="Z375" s="1588"/>
      <c r="AA375" s="1588"/>
      <c r="AB375" s="1588"/>
      <c r="AC375" s="1588"/>
      <c r="AD375" s="1588"/>
      <c r="AE375" s="1588"/>
      <c r="AF375" s="1588"/>
      <c r="AG375" s="1588"/>
      <c r="AH375" s="1588"/>
      <c r="AI375" s="1588"/>
      <c r="AJ375" s="1588"/>
      <c r="AK375" s="1588"/>
      <c r="AL375" s="1588"/>
      <c r="AM375" s="1588"/>
      <c r="AN375" s="1588"/>
      <c r="AO375" s="1588"/>
      <c r="AP375" s="1588"/>
      <c r="AQ375" s="1588"/>
      <c r="AR375" s="1588"/>
      <c r="AS375" s="1588"/>
      <c r="AT375" s="1588"/>
      <c r="AU375" s="1588"/>
      <c r="AV375" s="1588"/>
      <c r="AW375" s="1588"/>
      <c r="AX375" s="1588"/>
      <c r="AY375" s="1588"/>
      <c r="AZ375" s="1588"/>
      <c r="BA375" s="1588"/>
      <c r="BB375" s="1588"/>
      <c r="BC375" s="1588"/>
      <c r="BD375" s="1588"/>
      <c r="BE375" s="1588"/>
      <c r="BF375" s="1588"/>
      <c r="BG375" s="1588"/>
      <c r="BH375" s="1588"/>
      <c r="BI375" s="1588"/>
      <c r="BJ375" s="1588"/>
      <c r="BK375" s="1588"/>
      <c r="BL375" s="1588"/>
      <c r="BM375" s="1588"/>
      <c r="BN375" s="1588"/>
      <c r="BO375" s="1588"/>
      <c r="BP375" s="1588"/>
      <c r="BQ375" s="1588"/>
    </row>
    <row r="376" ht="15.75" customHeight="1">
      <c r="A376" s="1588"/>
      <c r="B376" s="1588"/>
      <c r="C376" s="1588"/>
      <c r="D376" s="1588"/>
      <c r="E376" s="1588"/>
      <c r="F376" s="1588"/>
      <c r="G376" s="348"/>
      <c r="H376" s="348"/>
      <c r="I376" s="1588"/>
      <c r="J376" s="1588"/>
      <c r="K376" s="1588"/>
      <c r="L376" s="1588"/>
      <c r="M376" s="1588"/>
      <c r="N376" s="1588"/>
      <c r="O376" s="1588"/>
      <c r="P376" s="1588"/>
      <c r="Q376" s="2014"/>
      <c r="R376" s="1588"/>
      <c r="S376" s="1588"/>
      <c r="T376" s="1588"/>
      <c r="U376" s="1588"/>
      <c r="V376" s="1588"/>
      <c r="W376" s="348"/>
      <c r="X376" s="1588"/>
      <c r="Y376" s="1588"/>
      <c r="Z376" s="1588"/>
      <c r="AA376" s="1588"/>
      <c r="AB376" s="1588"/>
      <c r="AC376" s="1588"/>
      <c r="AD376" s="1588"/>
      <c r="AE376" s="1588"/>
      <c r="AF376" s="1588"/>
      <c r="AG376" s="1588"/>
      <c r="AH376" s="1588"/>
      <c r="AI376" s="1588"/>
      <c r="AJ376" s="1588"/>
      <c r="AK376" s="1588"/>
      <c r="AL376" s="1588"/>
      <c r="AM376" s="1588"/>
      <c r="AN376" s="1588"/>
      <c r="AO376" s="1588"/>
      <c r="AP376" s="1588"/>
      <c r="AQ376" s="1588"/>
      <c r="AR376" s="1588"/>
      <c r="AS376" s="1588"/>
      <c r="AT376" s="1588"/>
      <c r="AU376" s="1588"/>
      <c r="AV376" s="1588"/>
      <c r="AW376" s="1588"/>
      <c r="AX376" s="1588"/>
      <c r="AY376" s="1588"/>
      <c r="AZ376" s="1588"/>
      <c r="BA376" s="1588"/>
      <c r="BB376" s="1588"/>
      <c r="BC376" s="1588"/>
      <c r="BD376" s="1588"/>
      <c r="BE376" s="1588"/>
      <c r="BF376" s="1588"/>
      <c r="BG376" s="1588"/>
      <c r="BH376" s="1588"/>
      <c r="BI376" s="1588"/>
      <c r="BJ376" s="1588"/>
      <c r="BK376" s="1588"/>
      <c r="BL376" s="1588"/>
      <c r="BM376" s="1588"/>
      <c r="BN376" s="1588"/>
      <c r="BO376" s="1588"/>
      <c r="BP376" s="1588"/>
      <c r="BQ376" s="1588"/>
    </row>
    <row r="377" ht="15.75" customHeight="1">
      <c r="A377" s="1588"/>
      <c r="B377" s="1588"/>
      <c r="C377" s="1588"/>
      <c r="D377" s="1588"/>
      <c r="E377" s="1588"/>
      <c r="F377" s="1588"/>
      <c r="G377" s="348"/>
      <c r="H377" s="348"/>
      <c r="I377" s="1588"/>
      <c r="J377" s="1588"/>
      <c r="K377" s="1588"/>
      <c r="L377" s="1588"/>
      <c r="M377" s="1588"/>
      <c r="N377" s="1588"/>
      <c r="O377" s="1588"/>
      <c r="P377" s="1588"/>
      <c r="Q377" s="2014"/>
      <c r="R377" s="1588"/>
      <c r="S377" s="1588"/>
      <c r="T377" s="1588"/>
      <c r="U377" s="1588"/>
      <c r="V377" s="1588"/>
      <c r="W377" s="348"/>
      <c r="X377" s="1588"/>
      <c r="Y377" s="1588"/>
      <c r="Z377" s="1588"/>
      <c r="AA377" s="1588"/>
      <c r="AB377" s="1588"/>
      <c r="AC377" s="1588"/>
      <c r="AD377" s="1588"/>
      <c r="AE377" s="1588"/>
      <c r="AF377" s="1588"/>
      <c r="AG377" s="1588"/>
      <c r="AH377" s="1588"/>
      <c r="AI377" s="1588"/>
      <c r="AJ377" s="1588"/>
      <c r="AK377" s="1588"/>
      <c r="AL377" s="1588"/>
      <c r="AM377" s="1588"/>
      <c r="AN377" s="1588"/>
      <c r="AO377" s="1588"/>
      <c r="AP377" s="1588"/>
      <c r="AQ377" s="1588"/>
      <c r="AR377" s="1588"/>
      <c r="AS377" s="1588"/>
      <c r="AT377" s="1588"/>
      <c r="AU377" s="1588"/>
      <c r="AV377" s="1588"/>
      <c r="AW377" s="1588"/>
      <c r="AX377" s="1588"/>
      <c r="AY377" s="1588"/>
      <c r="AZ377" s="1588"/>
      <c r="BA377" s="1588"/>
      <c r="BB377" s="1588"/>
      <c r="BC377" s="1588"/>
      <c r="BD377" s="1588"/>
      <c r="BE377" s="1588"/>
      <c r="BF377" s="1588"/>
      <c r="BG377" s="1588"/>
      <c r="BH377" s="1588"/>
      <c r="BI377" s="1588"/>
      <c r="BJ377" s="1588"/>
      <c r="BK377" s="1588"/>
      <c r="BL377" s="1588"/>
      <c r="BM377" s="1588"/>
      <c r="BN377" s="1588"/>
      <c r="BO377" s="1588"/>
      <c r="BP377" s="1588"/>
      <c r="BQ377" s="1588"/>
    </row>
    <row r="378" ht="15.75" customHeight="1">
      <c r="A378" s="1588"/>
      <c r="B378" s="1588"/>
      <c r="C378" s="1588"/>
      <c r="D378" s="1588"/>
      <c r="E378" s="1588"/>
      <c r="F378" s="1588"/>
      <c r="G378" s="348"/>
      <c r="H378" s="348"/>
      <c r="I378" s="1588"/>
      <c r="J378" s="1588"/>
      <c r="K378" s="1588"/>
      <c r="L378" s="1588"/>
      <c r="M378" s="1588"/>
      <c r="N378" s="1588"/>
      <c r="O378" s="1588"/>
      <c r="P378" s="1588"/>
      <c r="Q378" s="2014"/>
      <c r="R378" s="1588"/>
      <c r="S378" s="1588"/>
      <c r="T378" s="1588"/>
      <c r="U378" s="1588"/>
      <c r="V378" s="1588"/>
      <c r="W378" s="348"/>
      <c r="X378" s="1588"/>
      <c r="Y378" s="1588"/>
      <c r="Z378" s="1588"/>
      <c r="AA378" s="1588"/>
      <c r="AB378" s="1588"/>
      <c r="AC378" s="1588"/>
      <c r="AD378" s="1588"/>
      <c r="AE378" s="1588"/>
      <c r="AF378" s="1588"/>
      <c r="AG378" s="1588"/>
      <c r="AH378" s="1588"/>
      <c r="AI378" s="1588"/>
      <c r="AJ378" s="1588"/>
      <c r="AK378" s="1588"/>
      <c r="AL378" s="1588"/>
      <c r="AM378" s="1588"/>
      <c r="AN378" s="1588"/>
      <c r="AO378" s="1588"/>
      <c r="AP378" s="1588"/>
      <c r="AQ378" s="1588"/>
      <c r="AR378" s="1588"/>
      <c r="AS378" s="1588"/>
      <c r="AT378" s="1588"/>
      <c r="AU378" s="1588"/>
      <c r="AV378" s="1588"/>
      <c r="AW378" s="1588"/>
      <c r="AX378" s="1588"/>
      <c r="AY378" s="1588"/>
      <c r="AZ378" s="1588"/>
      <c r="BA378" s="1588"/>
      <c r="BB378" s="1588"/>
      <c r="BC378" s="1588"/>
      <c r="BD378" s="1588"/>
      <c r="BE378" s="1588"/>
      <c r="BF378" s="1588"/>
      <c r="BG378" s="1588"/>
      <c r="BH378" s="1588"/>
      <c r="BI378" s="1588"/>
      <c r="BJ378" s="1588"/>
      <c r="BK378" s="1588"/>
      <c r="BL378" s="1588"/>
      <c r="BM378" s="1588"/>
      <c r="BN378" s="1588"/>
      <c r="BO378" s="1588"/>
      <c r="BP378" s="1588"/>
      <c r="BQ378" s="1588"/>
    </row>
    <row r="379" ht="15.75" customHeight="1">
      <c r="A379" s="1588"/>
      <c r="B379" s="1588"/>
      <c r="C379" s="1588"/>
      <c r="D379" s="1588"/>
      <c r="E379" s="1588"/>
      <c r="F379" s="1588"/>
      <c r="G379" s="348"/>
      <c r="H379" s="348"/>
      <c r="I379" s="1588"/>
      <c r="J379" s="1588"/>
      <c r="K379" s="1588"/>
      <c r="L379" s="1588"/>
      <c r="M379" s="1588"/>
      <c r="N379" s="1588"/>
      <c r="O379" s="1588"/>
      <c r="P379" s="1588"/>
      <c r="Q379" s="2014"/>
      <c r="R379" s="1588"/>
      <c r="S379" s="1588"/>
      <c r="T379" s="1588"/>
      <c r="U379" s="1588"/>
      <c r="V379" s="1588"/>
      <c r="W379" s="348"/>
      <c r="X379" s="1588"/>
      <c r="Y379" s="1588"/>
      <c r="Z379" s="1588"/>
      <c r="AA379" s="1588"/>
      <c r="AB379" s="1588"/>
      <c r="AC379" s="1588"/>
      <c r="AD379" s="1588"/>
      <c r="AE379" s="1588"/>
      <c r="AF379" s="1588"/>
      <c r="AG379" s="1588"/>
      <c r="AH379" s="1588"/>
      <c r="AI379" s="1588"/>
      <c r="AJ379" s="1588"/>
      <c r="AK379" s="1588"/>
      <c r="AL379" s="1588"/>
      <c r="AM379" s="1588"/>
      <c r="AN379" s="1588"/>
      <c r="AO379" s="1588"/>
      <c r="AP379" s="1588"/>
      <c r="AQ379" s="1588"/>
      <c r="AR379" s="1588"/>
      <c r="AS379" s="1588"/>
      <c r="AT379" s="1588"/>
      <c r="AU379" s="1588"/>
      <c r="AV379" s="1588"/>
      <c r="AW379" s="1588"/>
      <c r="AX379" s="1588"/>
      <c r="AY379" s="1588"/>
      <c r="AZ379" s="1588"/>
      <c r="BA379" s="1588"/>
      <c r="BB379" s="1588"/>
      <c r="BC379" s="1588"/>
      <c r="BD379" s="1588"/>
      <c r="BE379" s="1588"/>
      <c r="BF379" s="1588"/>
      <c r="BG379" s="1588"/>
      <c r="BH379" s="1588"/>
      <c r="BI379" s="1588"/>
      <c r="BJ379" s="1588"/>
      <c r="BK379" s="1588"/>
      <c r="BL379" s="1588"/>
      <c r="BM379" s="1588"/>
      <c r="BN379" s="1588"/>
      <c r="BO379" s="1588"/>
      <c r="BP379" s="1588"/>
      <c r="BQ379" s="1588"/>
    </row>
    <row r="380" ht="15.75" customHeight="1">
      <c r="A380" s="1588"/>
      <c r="B380" s="1588"/>
      <c r="C380" s="1588"/>
      <c r="D380" s="1588"/>
      <c r="E380" s="1588"/>
      <c r="F380" s="1588"/>
      <c r="G380" s="348"/>
      <c r="H380" s="348"/>
      <c r="I380" s="1588"/>
      <c r="J380" s="1588"/>
      <c r="K380" s="1588"/>
      <c r="L380" s="1588"/>
      <c r="M380" s="1588"/>
      <c r="N380" s="1588"/>
      <c r="O380" s="1588"/>
      <c r="P380" s="1588"/>
      <c r="Q380" s="2014"/>
      <c r="R380" s="1588"/>
      <c r="S380" s="1588"/>
      <c r="T380" s="1588"/>
      <c r="U380" s="1588"/>
      <c r="V380" s="1588"/>
      <c r="W380" s="348"/>
      <c r="X380" s="1588"/>
      <c r="Y380" s="1588"/>
      <c r="Z380" s="1588"/>
      <c r="AA380" s="1588"/>
      <c r="AB380" s="1588"/>
      <c r="AC380" s="1588"/>
      <c r="AD380" s="1588"/>
      <c r="AE380" s="1588"/>
      <c r="AF380" s="1588"/>
      <c r="AG380" s="1588"/>
      <c r="AH380" s="1588"/>
      <c r="AI380" s="1588"/>
      <c r="AJ380" s="1588"/>
      <c r="AK380" s="1588"/>
      <c r="AL380" s="1588"/>
      <c r="AM380" s="1588"/>
      <c r="AN380" s="1588"/>
      <c r="AO380" s="1588"/>
      <c r="AP380" s="1588"/>
      <c r="AQ380" s="1588"/>
      <c r="AR380" s="1588"/>
      <c r="AS380" s="1588"/>
      <c r="AT380" s="1588"/>
      <c r="AU380" s="1588"/>
      <c r="AV380" s="1588"/>
      <c r="AW380" s="1588"/>
      <c r="AX380" s="1588"/>
      <c r="AY380" s="1588"/>
      <c r="AZ380" s="1588"/>
      <c r="BA380" s="1588"/>
      <c r="BB380" s="1588"/>
      <c r="BC380" s="1588"/>
      <c r="BD380" s="1588"/>
      <c r="BE380" s="1588"/>
      <c r="BF380" s="1588"/>
      <c r="BG380" s="1588"/>
      <c r="BH380" s="1588"/>
      <c r="BI380" s="1588"/>
      <c r="BJ380" s="1588"/>
      <c r="BK380" s="1588"/>
      <c r="BL380" s="1588"/>
      <c r="BM380" s="1588"/>
      <c r="BN380" s="1588"/>
      <c r="BO380" s="1588"/>
      <c r="BP380" s="1588"/>
      <c r="BQ380" s="1588"/>
    </row>
    <row r="381" ht="15.75" customHeight="1">
      <c r="A381" s="1588"/>
      <c r="B381" s="1588"/>
      <c r="C381" s="1588"/>
      <c r="D381" s="1588"/>
      <c r="E381" s="1588"/>
      <c r="F381" s="1588"/>
      <c r="G381" s="348"/>
      <c r="H381" s="348"/>
      <c r="I381" s="1588"/>
      <c r="J381" s="1588"/>
      <c r="K381" s="1588"/>
      <c r="L381" s="1588"/>
      <c r="M381" s="1588"/>
      <c r="N381" s="1588"/>
      <c r="O381" s="1588"/>
      <c r="P381" s="1588"/>
      <c r="Q381" s="2014"/>
      <c r="R381" s="1588"/>
      <c r="S381" s="1588"/>
      <c r="T381" s="1588"/>
      <c r="U381" s="1588"/>
      <c r="V381" s="1588"/>
      <c r="W381" s="348"/>
      <c r="X381" s="1588"/>
      <c r="Y381" s="1588"/>
      <c r="Z381" s="1588"/>
      <c r="AA381" s="1588"/>
      <c r="AB381" s="1588"/>
      <c r="AC381" s="1588"/>
      <c r="AD381" s="1588"/>
      <c r="AE381" s="1588"/>
      <c r="AF381" s="1588"/>
      <c r="AG381" s="1588"/>
      <c r="AH381" s="1588"/>
      <c r="AI381" s="1588"/>
      <c r="AJ381" s="1588"/>
      <c r="AK381" s="1588"/>
      <c r="AL381" s="1588"/>
      <c r="AM381" s="1588"/>
      <c r="AN381" s="1588"/>
      <c r="AO381" s="1588"/>
      <c r="AP381" s="1588"/>
      <c r="AQ381" s="1588"/>
      <c r="AR381" s="1588"/>
      <c r="AS381" s="1588"/>
      <c r="AT381" s="1588"/>
      <c r="AU381" s="1588"/>
      <c r="AV381" s="1588"/>
      <c r="AW381" s="1588"/>
      <c r="AX381" s="1588"/>
      <c r="AY381" s="1588"/>
      <c r="AZ381" s="1588"/>
      <c r="BA381" s="1588"/>
      <c r="BB381" s="1588"/>
      <c r="BC381" s="1588"/>
      <c r="BD381" s="1588"/>
      <c r="BE381" s="1588"/>
      <c r="BF381" s="1588"/>
      <c r="BG381" s="1588"/>
      <c r="BH381" s="1588"/>
      <c r="BI381" s="1588"/>
      <c r="BJ381" s="1588"/>
      <c r="BK381" s="1588"/>
      <c r="BL381" s="1588"/>
      <c r="BM381" s="1588"/>
      <c r="BN381" s="1588"/>
      <c r="BO381" s="1588"/>
      <c r="BP381" s="1588"/>
      <c r="BQ381" s="1588"/>
    </row>
    <row r="382" ht="15.75" customHeight="1">
      <c r="A382" s="1588"/>
      <c r="B382" s="1588"/>
      <c r="C382" s="1588"/>
      <c r="D382" s="1588"/>
      <c r="E382" s="1588"/>
      <c r="F382" s="1588"/>
      <c r="G382" s="348"/>
      <c r="H382" s="348"/>
      <c r="I382" s="1588"/>
      <c r="J382" s="1588"/>
      <c r="K382" s="1588"/>
      <c r="L382" s="1588"/>
      <c r="M382" s="1588"/>
      <c r="N382" s="1588"/>
      <c r="O382" s="1588"/>
      <c r="P382" s="1588"/>
      <c r="Q382" s="2014"/>
      <c r="R382" s="1588"/>
      <c r="S382" s="1588"/>
      <c r="T382" s="1588"/>
      <c r="U382" s="1588"/>
      <c r="V382" s="1588"/>
      <c r="W382" s="348"/>
      <c r="X382" s="1588"/>
      <c r="Y382" s="1588"/>
      <c r="Z382" s="1588"/>
      <c r="AA382" s="1588"/>
      <c r="AB382" s="1588"/>
      <c r="AC382" s="1588"/>
      <c r="AD382" s="1588"/>
      <c r="AE382" s="1588"/>
      <c r="AF382" s="1588"/>
      <c r="AG382" s="1588"/>
      <c r="AH382" s="1588"/>
      <c r="AI382" s="1588"/>
      <c r="AJ382" s="1588"/>
      <c r="AK382" s="1588"/>
      <c r="AL382" s="1588"/>
      <c r="AM382" s="1588"/>
      <c r="AN382" s="1588"/>
      <c r="AO382" s="1588"/>
      <c r="AP382" s="1588"/>
      <c r="AQ382" s="1588"/>
      <c r="AR382" s="1588"/>
      <c r="AS382" s="1588"/>
      <c r="AT382" s="1588"/>
      <c r="AU382" s="1588"/>
      <c r="AV382" s="1588"/>
      <c r="AW382" s="1588"/>
      <c r="AX382" s="1588"/>
      <c r="AY382" s="1588"/>
      <c r="AZ382" s="1588"/>
      <c r="BA382" s="1588"/>
      <c r="BB382" s="1588"/>
      <c r="BC382" s="1588"/>
      <c r="BD382" s="1588"/>
      <c r="BE382" s="1588"/>
      <c r="BF382" s="1588"/>
      <c r="BG382" s="1588"/>
      <c r="BH382" s="1588"/>
      <c r="BI382" s="1588"/>
      <c r="BJ382" s="1588"/>
      <c r="BK382" s="1588"/>
      <c r="BL382" s="1588"/>
      <c r="BM382" s="1588"/>
      <c r="BN382" s="1588"/>
      <c r="BO382" s="1588"/>
      <c r="BP382" s="1588"/>
      <c r="BQ382" s="1588"/>
    </row>
    <row r="383" ht="15.75" customHeight="1">
      <c r="A383" s="1588"/>
      <c r="B383" s="1588"/>
      <c r="C383" s="1588"/>
      <c r="D383" s="1588"/>
      <c r="E383" s="1588"/>
      <c r="F383" s="1588"/>
      <c r="G383" s="348"/>
      <c r="H383" s="348"/>
      <c r="I383" s="1588"/>
      <c r="J383" s="1588"/>
      <c r="K383" s="1588"/>
      <c r="L383" s="1588"/>
      <c r="M383" s="1588"/>
      <c r="N383" s="1588"/>
      <c r="O383" s="1588"/>
      <c r="P383" s="1588"/>
      <c r="Q383" s="2014"/>
      <c r="R383" s="1588"/>
      <c r="S383" s="1588"/>
      <c r="T383" s="1588"/>
      <c r="U383" s="1588"/>
      <c r="V383" s="1588"/>
      <c r="W383" s="348"/>
      <c r="X383" s="1588"/>
      <c r="Y383" s="1588"/>
      <c r="Z383" s="1588"/>
      <c r="AA383" s="1588"/>
      <c r="AB383" s="1588"/>
      <c r="AC383" s="1588"/>
      <c r="AD383" s="1588"/>
      <c r="AE383" s="1588"/>
      <c r="AF383" s="1588"/>
      <c r="AG383" s="1588"/>
      <c r="AH383" s="1588"/>
      <c r="AI383" s="1588"/>
      <c r="AJ383" s="1588"/>
      <c r="AK383" s="1588"/>
      <c r="AL383" s="1588"/>
      <c r="AM383" s="1588"/>
      <c r="AN383" s="1588"/>
      <c r="AO383" s="1588"/>
      <c r="AP383" s="1588"/>
      <c r="AQ383" s="1588"/>
      <c r="AR383" s="1588"/>
      <c r="AS383" s="1588"/>
      <c r="AT383" s="1588"/>
      <c r="AU383" s="1588"/>
      <c r="AV383" s="1588"/>
      <c r="AW383" s="1588"/>
      <c r="AX383" s="1588"/>
      <c r="AY383" s="1588"/>
      <c r="AZ383" s="1588"/>
      <c r="BA383" s="1588"/>
      <c r="BB383" s="1588"/>
      <c r="BC383" s="1588"/>
      <c r="BD383" s="1588"/>
      <c r="BE383" s="1588"/>
      <c r="BF383" s="1588"/>
      <c r="BG383" s="1588"/>
      <c r="BH383" s="1588"/>
      <c r="BI383" s="1588"/>
      <c r="BJ383" s="1588"/>
      <c r="BK383" s="1588"/>
      <c r="BL383" s="1588"/>
      <c r="BM383" s="1588"/>
      <c r="BN383" s="1588"/>
      <c r="BO383" s="1588"/>
      <c r="BP383" s="1588"/>
      <c r="BQ383" s="1588"/>
    </row>
    <row r="384" ht="15.75" customHeight="1">
      <c r="A384" s="1588"/>
      <c r="B384" s="1588"/>
      <c r="C384" s="1588"/>
      <c r="D384" s="1588"/>
      <c r="E384" s="1588"/>
      <c r="F384" s="1588"/>
      <c r="G384" s="348"/>
      <c r="H384" s="348"/>
      <c r="I384" s="1588"/>
      <c r="J384" s="1588"/>
      <c r="K384" s="1588"/>
      <c r="L384" s="1588"/>
      <c r="M384" s="1588"/>
      <c r="N384" s="1588"/>
      <c r="O384" s="1588"/>
      <c r="P384" s="1588"/>
      <c r="Q384" s="2014"/>
      <c r="R384" s="1588"/>
      <c r="S384" s="1588"/>
      <c r="T384" s="1588"/>
      <c r="U384" s="1588"/>
      <c r="V384" s="1588"/>
      <c r="W384" s="348"/>
      <c r="X384" s="1588"/>
      <c r="Y384" s="1588"/>
      <c r="Z384" s="1588"/>
      <c r="AA384" s="1588"/>
      <c r="AB384" s="1588"/>
      <c r="AC384" s="1588"/>
      <c r="AD384" s="1588"/>
      <c r="AE384" s="1588"/>
      <c r="AF384" s="1588"/>
      <c r="AG384" s="1588"/>
      <c r="AH384" s="1588"/>
      <c r="AI384" s="1588"/>
      <c r="AJ384" s="1588"/>
      <c r="AK384" s="1588"/>
      <c r="AL384" s="1588"/>
      <c r="AM384" s="1588"/>
      <c r="AN384" s="1588"/>
      <c r="AO384" s="1588"/>
      <c r="AP384" s="1588"/>
      <c r="AQ384" s="1588"/>
      <c r="AR384" s="1588"/>
      <c r="AS384" s="1588"/>
      <c r="AT384" s="1588"/>
      <c r="AU384" s="1588"/>
      <c r="AV384" s="1588"/>
      <c r="AW384" s="1588"/>
      <c r="AX384" s="1588"/>
      <c r="AY384" s="1588"/>
      <c r="AZ384" s="1588"/>
      <c r="BA384" s="1588"/>
      <c r="BB384" s="1588"/>
      <c r="BC384" s="1588"/>
      <c r="BD384" s="1588"/>
      <c r="BE384" s="1588"/>
      <c r="BF384" s="1588"/>
      <c r="BG384" s="1588"/>
      <c r="BH384" s="1588"/>
      <c r="BI384" s="1588"/>
      <c r="BJ384" s="1588"/>
      <c r="BK384" s="1588"/>
      <c r="BL384" s="1588"/>
      <c r="BM384" s="1588"/>
      <c r="BN384" s="1588"/>
      <c r="BO384" s="1588"/>
      <c r="BP384" s="1588"/>
      <c r="BQ384" s="1588"/>
    </row>
    <row r="385" ht="15.75" customHeight="1">
      <c r="A385" s="1588"/>
      <c r="B385" s="1588"/>
      <c r="C385" s="1588"/>
      <c r="D385" s="1588"/>
      <c r="E385" s="1588"/>
      <c r="F385" s="1588"/>
      <c r="G385" s="348"/>
      <c r="H385" s="348"/>
      <c r="I385" s="1588"/>
      <c r="J385" s="1588"/>
      <c r="K385" s="1588"/>
      <c r="L385" s="1588"/>
      <c r="M385" s="1588"/>
      <c r="N385" s="1588"/>
      <c r="O385" s="1588"/>
      <c r="P385" s="1588"/>
      <c r="Q385" s="2014"/>
      <c r="R385" s="1588"/>
      <c r="S385" s="1588"/>
      <c r="T385" s="1588"/>
      <c r="U385" s="1588"/>
      <c r="V385" s="1588"/>
      <c r="W385" s="348"/>
      <c r="X385" s="1588"/>
      <c r="Y385" s="1588"/>
      <c r="Z385" s="1588"/>
      <c r="AA385" s="1588"/>
      <c r="AB385" s="1588"/>
      <c r="AC385" s="1588"/>
      <c r="AD385" s="1588"/>
      <c r="AE385" s="1588"/>
      <c r="AF385" s="1588"/>
      <c r="AG385" s="1588"/>
      <c r="AH385" s="1588"/>
      <c r="AI385" s="1588"/>
      <c r="AJ385" s="1588"/>
      <c r="AK385" s="1588"/>
      <c r="AL385" s="1588"/>
      <c r="AM385" s="1588"/>
      <c r="AN385" s="1588"/>
      <c r="AO385" s="1588"/>
      <c r="AP385" s="1588"/>
      <c r="AQ385" s="1588"/>
      <c r="AR385" s="1588"/>
      <c r="AS385" s="1588"/>
      <c r="AT385" s="1588"/>
      <c r="AU385" s="1588"/>
      <c r="AV385" s="1588"/>
      <c r="AW385" s="1588"/>
      <c r="AX385" s="1588"/>
      <c r="AY385" s="1588"/>
      <c r="AZ385" s="1588"/>
      <c r="BA385" s="1588"/>
      <c r="BB385" s="1588"/>
      <c r="BC385" s="1588"/>
      <c r="BD385" s="1588"/>
      <c r="BE385" s="1588"/>
      <c r="BF385" s="1588"/>
      <c r="BG385" s="1588"/>
      <c r="BH385" s="1588"/>
      <c r="BI385" s="1588"/>
      <c r="BJ385" s="1588"/>
      <c r="BK385" s="1588"/>
      <c r="BL385" s="1588"/>
      <c r="BM385" s="1588"/>
      <c r="BN385" s="1588"/>
      <c r="BO385" s="1588"/>
      <c r="BP385" s="1588"/>
      <c r="BQ385" s="1588"/>
    </row>
    <row r="386" ht="15.75" customHeight="1">
      <c r="A386" s="1588"/>
      <c r="B386" s="1588"/>
      <c r="C386" s="1588"/>
      <c r="D386" s="1588"/>
      <c r="E386" s="1588"/>
      <c r="F386" s="1588"/>
      <c r="G386" s="348"/>
      <c r="H386" s="348"/>
      <c r="I386" s="1588"/>
      <c r="J386" s="1588"/>
      <c r="K386" s="1588"/>
      <c r="L386" s="1588"/>
      <c r="M386" s="1588"/>
      <c r="N386" s="1588"/>
      <c r="O386" s="1588"/>
      <c r="P386" s="1588"/>
      <c r="Q386" s="2014"/>
      <c r="R386" s="1588"/>
      <c r="S386" s="1588"/>
      <c r="T386" s="1588"/>
      <c r="U386" s="1588"/>
      <c r="V386" s="1588"/>
      <c r="W386" s="348"/>
      <c r="X386" s="1588"/>
      <c r="Y386" s="1588"/>
      <c r="Z386" s="1588"/>
      <c r="AA386" s="1588"/>
      <c r="AB386" s="1588"/>
      <c r="AC386" s="1588"/>
      <c r="AD386" s="1588"/>
      <c r="AE386" s="1588"/>
      <c r="AF386" s="1588"/>
      <c r="AG386" s="1588"/>
      <c r="AH386" s="1588"/>
      <c r="AI386" s="1588"/>
      <c r="AJ386" s="1588"/>
      <c r="AK386" s="1588"/>
      <c r="AL386" s="1588"/>
      <c r="AM386" s="1588"/>
      <c r="AN386" s="1588"/>
      <c r="AO386" s="1588"/>
      <c r="AP386" s="1588"/>
      <c r="AQ386" s="1588"/>
      <c r="AR386" s="1588"/>
      <c r="AS386" s="1588"/>
      <c r="AT386" s="1588"/>
      <c r="AU386" s="1588"/>
      <c r="AV386" s="1588"/>
      <c r="AW386" s="1588"/>
      <c r="AX386" s="1588"/>
      <c r="AY386" s="1588"/>
      <c r="AZ386" s="1588"/>
      <c r="BA386" s="1588"/>
      <c r="BB386" s="1588"/>
      <c r="BC386" s="1588"/>
      <c r="BD386" s="1588"/>
      <c r="BE386" s="1588"/>
      <c r="BF386" s="1588"/>
      <c r="BG386" s="1588"/>
      <c r="BH386" s="1588"/>
      <c r="BI386" s="1588"/>
      <c r="BJ386" s="1588"/>
      <c r="BK386" s="1588"/>
      <c r="BL386" s="1588"/>
      <c r="BM386" s="1588"/>
      <c r="BN386" s="1588"/>
      <c r="BO386" s="1588"/>
      <c r="BP386" s="1588"/>
      <c r="BQ386" s="1588"/>
    </row>
    <row r="387" ht="15.75" customHeight="1">
      <c r="A387" s="1588"/>
      <c r="B387" s="1588"/>
      <c r="C387" s="1588"/>
      <c r="D387" s="1588"/>
      <c r="E387" s="1588"/>
      <c r="F387" s="1588"/>
      <c r="G387" s="348"/>
      <c r="H387" s="348"/>
      <c r="I387" s="1588"/>
      <c r="J387" s="1588"/>
      <c r="K387" s="1588"/>
      <c r="L387" s="1588"/>
      <c r="M387" s="1588"/>
      <c r="N387" s="1588"/>
      <c r="O387" s="1588"/>
      <c r="P387" s="1588"/>
      <c r="Q387" s="2014"/>
      <c r="R387" s="1588"/>
      <c r="S387" s="1588"/>
      <c r="T387" s="1588"/>
      <c r="U387" s="1588"/>
      <c r="V387" s="1588"/>
      <c r="W387" s="348"/>
      <c r="X387" s="1588"/>
      <c r="Y387" s="1588"/>
      <c r="Z387" s="1588"/>
      <c r="AA387" s="1588"/>
      <c r="AB387" s="1588"/>
      <c r="AC387" s="1588"/>
      <c r="AD387" s="1588"/>
      <c r="AE387" s="1588"/>
      <c r="AF387" s="1588"/>
      <c r="AG387" s="1588"/>
      <c r="AH387" s="1588"/>
      <c r="AI387" s="1588"/>
      <c r="AJ387" s="1588"/>
      <c r="AK387" s="1588"/>
      <c r="AL387" s="1588"/>
      <c r="AM387" s="1588"/>
      <c r="AN387" s="1588"/>
      <c r="AO387" s="1588"/>
      <c r="AP387" s="1588"/>
      <c r="AQ387" s="1588"/>
      <c r="AR387" s="1588"/>
      <c r="AS387" s="1588"/>
      <c r="AT387" s="1588"/>
      <c r="AU387" s="1588"/>
      <c r="AV387" s="1588"/>
      <c r="AW387" s="1588"/>
      <c r="AX387" s="1588"/>
      <c r="AY387" s="1588"/>
      <c r="AZ387" s="1588"/>
      <c r="BA387" s="1588"/>
      <c r="BB387" s="1588"/>
      <c r="BC387" s="1588"/>
      <c r="BD387" s="1588"/>
      <c r="BE387" s="1588"/>
      <c r="BF387" s="1588"/>
      <c r="BG387" s="1588"/>
      <c r="BH387" s="1588"/>
      <c r="BI387" s="1588"/>
      <c r="BJ387" s="1588"/>
      <c r="BK387" s="1588"/>
      <c r="BL387" s="1588"/>
      <c r="BM387" s="1588"/>
      <c r="BN387" s="1588"/>
      <c r="BO387" s="1588"/>
      <c r="BP387" s="1588"/>
      <c r="BQ387" s="1588"/>
    </row>
    <row r="388" ht="15.75" customHeight="1">
      <c r="A388" s="1588"/>
      <c r="B388" s="1588"/>
      <c r="C388" s="1588"/>
      <c r="D388" s="1588"/>
      <c r="E388" s="1588"/>
      <c r="F388" s="1588"/>
      <c r="G388" s="348"/>
      <c r="H388" s="348"/>
      <c r="I388" s="1588"/>
      <c r="J388" s="1588"/>
      <c r="K388" s="1588"/>
      <c r="L388" s="1588"/>
      <c r="M388" s="1588"/>
      <c r="N388" s="1588"/>
      <c r="O388" s="1588"/>
      <c r="P388" s="1588"/>
      <c r="Q388" s="2014"/>
      <c r="R388" s="1588"/>
      <c r="S388" s="1588"/>
      <c r="T388" s="1588"/>
      <c r="U388" s="1588"/>
      <c r="V388" s="1588"/>
      <c r="W388" s="348"/>
      <c r="X388" s="1588"/>
      <c r="Y388" s="1588"/>
      <c r="Z388" s="1588"/>
      <c r="AA388" s="1588"/>
      <c r="AB388" s="1588"/>
      <c r="AC388" s="1588"/>
      <c r="AD388" s="1588"/>
      <c r="AE388" s="1588"/>
      <c r="AF388" s="1588"/>
      <c r="AG388" s="1588"/>
      <c r="AH388" s="1588"/>
      <c r="AI388" s="1588"/>
      <c r="AJ388" s="1588"/>
      <c r="AK388" s="1588"/>
      <c r="AL388" s="1588"/>
      <c r="AM388" s="1588"/>
      <c r="AN388" s="1588"/>
      <c r="AO388" s="1588"/>
      <c r="AP388" s="1588"/>
      <c r="AQ388" s="1588"/>
      <c r="AR388" s="1588"/>
      <c r="AS388" s="1588"/>
      <c r="AT388" s="1588"/>
      <c r="AU388" s="1588"/>
      <c r="AV388" s="1588"/>
      <c r="AW388" s="1588"/>
      <c r="AX388" s="1588"/>
      <c r="AY388" s="1588"/>
      <c r="AZ388" s="1588"/>
      <c r="BA388" s="1588"/>
      <c r="BB388" s="1588"/>
      <c r="BC388" s="1588"/>
      <c r="BD388" s="1588"/>
      <c r="BE388" s="1588"/>
      <c r="BF388" s="1588"/>
      <c r="BG388" s="1588"/>
      <c r="BH388" s="1588"/>
      <c r="BI388" s="1588"/>
      <c r="BJ388" s="1588"/>
      <c r="BK388" s="1588"/>
      <c r="BL388" s="1588"/>
      <c r="BM388" s="1588"/>
      <c r="BN388" s="1588"/>
      <c r="BO388" s="1588"/>
      <c r="BP388" s="1588"/>
      <c r="BQ388" s="1588"/>
    </row>
    <row r="389" ht="15.75" customHeight="1">
      <c r="A389" s="1588"/>
      <c r="B389" s="1588"/>
      <c r="C389" s="1588"/>
      <c r="D389" s="1588"/>
      <c r="E389" s="1588"/>
      <c r="F389" s="1588"/>
      <c r="G389" s="348"/>
      <c r="H389" s="348"/>
      <c r="I389" s="1588"/>
      <c r="J389" s="1588"/>
      <c r="K389" s="1588"/>
      <c r="L389" s="1588"/>
      <c r="M389" s="1588"/>
      <c r="N389" s="1588"/>
      <c r="O389" s="1588"/>
      <c r="P389" s="1588"/>
      <c r="Q389" s="2014"/>
      <c r="R389" s="1588"/>
      <c r="S389" s="1588"/>
      <c r="T389" s="1588"/>
      <c r="U389" s="1588"/>
      <c r="V389" s="1588"/>
      <c r="W389" s="348"/>
      <c r="X389" s="1588"/>
      <c r="Y389" s="1588"/>
      <c r="Z389" s="1588"/>
      <c r="AA389" s="1588"/>
      <c r="AB389" s="1588"/>
      <c r="AC389" s="1588"/>
      <c r="AD389" s="1588"/>
      <c r="AE389" s="1588"/>
      <c r="AF389" s="1588"/>
      <c r="AG389" s="1588"/>
      <c r="AH389" s="1588"/>
      <c r="AI389" s="1588"/>
      <c r="AJ389" s="1588"/>
      <c r="AK389" s="1588"/>
      <c r="AL389" s="1588"/>
      <c r="AM389" s="1588"/>
      <c r="AN389" s="1588"/>
      <c r="AO389" s="1588"/>
      <c r="AP389" s="1588"/>
      <c r="AQ389" s="1588"/>
      <c r="AR389" s="1588"/>
      <c r="AS389" s="1588"/>
      <c r="AT389" s="1588"/>
      <c r="AU389" s="1588"/>
      <c r="AV389" s="1588"/>
      <c r="AW389" s="1588"/>
      <c r="AX389" s="1588"/>
      <c r="AY389" s="1588"/>
      <c r="AZ389" s="1588"/>
      <c r="BA389" s="1588"/>
      <c r="BB389" s="1588"/>
      <c r="BC389" s="1588"/>
      <c r="BD389" s="1588"/>
      <c r="BE389" s="1588"/>
      <c r="BF389" s="1588"/>
      <c r="BG389" s="1588"/>
      <c r="BH389" s="1588"/>
      <c r="BI389" s="1588"/>
      <c r="BJ389" s="1588"/>
      <c r="BK389" s="1588"/>
      <c r="BL389" s="1588"/>
      <c r="BM389" s="1588"/>
      <c r="BN389" s="1588"/>
      <c r="BO389" s="1588"/>
      <c r="BP389" s="1588"/>
      <c r="BQ389" s="1588"/>
    </row>
    <row r="390" ht="15.75" customHeight="1">
      <c r="A390" s="1588"/>
      <c r="B390" s="1588"/>
      <c r="C390" s="1588"/>
      <c r="D390" s="1588"/>
      <c r="E390" s="1588"/>
      <c r="F390" s="1588"/>
      <c r="G390" s="348"/>
      <c r="H390" s="348"/>
      <c r="I390" s="1588"/>
      <c r="J390" s="1588"/>
      <c r="K390" s="1588"/>
      <c r="L390" s="1588"/>
      <c r="M390" s="1588"/>
      <c r="N390" s="1588"/>
      <c r="O390" s="1588"/>
      <c r="P390" s="1588"/>
      <c r="Q390" s="2014"/>
      <c r="R390" s="1588"/>
      <c r="S390" s="1588"/>
      <c r="T390" s="1588"/>
      <c r="U390" s="1588"/>
      <c r="V390" s="1588"/>
      <c r="W390" s="348"/>
      <c r="X390" s="1588"/>
      <c r="Y390" s="1588"/>
      <c r="Z390" s="1588"/>
      <c r="AA390" s="1588"/>
      <c r="AB390" s="1588"/>
      <c r="AC390" s="1588"/>
      <c r="AD390" s="1588"/>
      <c r="AE390" s="1588"/>
      <c r="AF390" s="1588"/>
      <c r="AG390" s="1588"/>
      <c r="AH390" s="1588"/>
      <c r="AI390" s="1588"/>
      <c r="AJ390" s="1588"/>
      <c r="AK390" s="1588"/>
      <c r="AL390" s="1588"/>
      <c r="AM390" s="1588"/>
      <c r="AN390" s="1588"/>
      <c r="AO390" s="1588"/>
      <c r="AP390" s="1588"/>
      <c r="AQ390" s="1588"/>
      <c r="AR390" s="1588"/>
      <c r="AS390" s="1588"/>
      <c r="AT390" s="1588"/>
      <c r="AU390" s="1588"/>
      <c r="AV390" s="1588"/>
      <c r="AW390" s="1588"/>
      <c r="AX390" s="1588"/>
      <c r="AY390" s="1588"/>
      <c r="AZ390" s="1588"/>
      <c r="BA390" s="1588"/>
      <c r="BB390" s="1588"/>
      <c r="BC390" s="1588"/>
      <c r="BD390" s="1588"/>
      <c r="BE390" s="1588"/>
      <c r="BF390" s="1588"/>
      <c r="BG390" s="1588"/>
      <c r="BH390" s="1588"/>
      <c r="BI390" s="1588"/>
      <c r="BJ390" s="1588"/>
      <c r="BK390" s="1588"/>
      <c r="BL390" s="1588"/>
      <c r="BM390" s="1588"/>
      <c r="BN390" s="1588"/>
      <c r="BO390" s="1588"/>
      <c r="BP390" s="1588"/>
      <c r="BQ390" s="1588"/>
    </row>
    <row r="391" ht="15.75" customHeight="1">
      <c r="A391" s="1588"/>
      <c r="B391" s="1588"/>
      <c r="C391" s="1588"/>
      <c r="D391" s="1588"/>
      <c r="E391" s="1588"/>
      <c r="F391" s="1588"/>
      <c r="G391" s="348"/>
      <c r="H391" s="348"/>
      <c r="I391" s="1588"/>
      <c r="J391" s="1588"/>
      <c r="K391" s="1588"/>
      <c r="L391" s="1588"/>
      <c r="M391" s="1588"/>
      <c r="N391" s="1588"/>
      <c r="O391" s="1588"/>
      <c r="P391" s="1588"/>
      <c r="Q391" s="2014"/>
      <c r="R391" s="1588"/>
      <c r="S391" s="1588"/>
      <c r="T391" s="1588"/>
      <c r="U391" s="1588"/>
      <c r="V391" s="1588"/>
      <c r="W391" s="348"/>
      <c r="X391" s="1588"/>
      <c r="Y391" s="1588"/>
      <c r="Z391" s="1588"/>
      <c r="AA391" s="1588"/>
      <c r="AB391" s="1588"/>
      <c r="AC391" s="1588"/>
      <c r="AD391" s="1588"/>
      <c r="AE391" s="1588"/>
      <c r="AF391" s="1588"/>
      <c r="AG391" s="1588"/>
      <c r="AH391" s="1588"/>
      <c r="AI391" s="1588"/>
      <c r="AJ391" s="1588"/>
      <c r="AK391" s="1588"/>
      <c r="AL391" s="1588"/>
      <c r="AM391" s="1588"/>
      <c r="AN391" s="1588"/>
      <c r="AO391" s="1588"/>
      <c r="AP391" s="1588"/>
      <c r="AQ391" s="1588"/>
      <c r="AR391" s="1588"/>
      <c r="AS391" s="1588"/>
      <c r="AT391" s="1588"/>
      <c r="AU391" s="1588"/>
      <c r="AV391" s="1588"/>
      <c r="AW391" s="1588"/>
      <c r="AX391" s="1588"/>
      <c r="AY391" s="1588"/>
      <c r="AZ391" s="1588"/>
      <c r="BA391" s="1588"/>
      <c r="BB391" s="1588"/>
      <c r="BC391" s="1588"/>
      <c r="BD391" s="1588"/>
      <c r="BE391" s="1588"/>
      <c r="BF391" s="1588"/>
      <c r="BG391" s="1588"/>
      <c r="BH391" s="1588"/>
      <c r="BI391" s="1588"/>
      <c r="BJ391" s="1588"/>
      <c r="BK391" s="1588"/>
      <c r="BL391" s="1588"/>
      <c r="BM391" s="1588"/>
      <c r="BN391" s="1588"/>
      <c r="BO391" s="1588"/>
      <c r="BP391" s="1588"/>
      <c r="BQ391" s="1588"/>
    </row>
    <row r="392" ht="15.75" customHeight="1">
      <c r="A392" s="1588"/>
      <c r="B392" s="1588"/>
      <c r="C392" s="1588"/>
      <c r="D392" s="1588"/>
      <c r="E392" s="1588"/>
      <c r="F392" s="1588"/>
      <c r="G392" s="348"/>
      <c r="H392" s="348"/>
      <c r="I392" s="1588"/>
      <c r="J392" s="1588"/>
      <c r="K392" s="1588"/>
      <c r="L392" s="1588"/>
      <c r="M392" s="1588"/>
      <c r="N392" s="1588"/>
      <c r="O392" s="1588"/>
      <c r="P392" s="1588"/>
      <c r="Q392" s="2014"/>
      <c r="R392" s="1588"/>
      <c r="S392" s="1588"/>
      <c r="T392" s="1588"/>
      <c r="U392" s="1588"/>
      <c r="V392" s="1588"/>
      <c r="W392" s="348"/>
      <c r="X392" s="1588"/>
      <c r="Y392" s="1588"/>
      <c r="Z392" s="1588"/>
      <c r="AA392" s="1588"/>
      <c r="AB392" s="1588"/>
      <c r="AC392" s="1588"/>
      <c r="AD392" s="1588"/>
      <c r="AE392" s="1588"/>
      <c r="AF392" s="1588"/>
      <c r="AG392" s="1588"/>
      <c r="AH392" s="1588"/>
      <c r="AI392" s="1588"/>
      <c r="AJ392" s="1588"/>
      <c r="AK392" s="1588"/>
      <c r="AL392" s="1588"/>
      <c r="AM392" s="1588"/>
      <c r="AN392" s="1588"/>
      <c r="AO392" s="1588"/>
      <c r="AP392" s="1588"/>
      <c r="AQ392" s="1588"/>
      <c r="AR392" s="1588"/>
      <c r="AS392" s="1588"/>
      <c r="AT392" s="1588"/>
      <c r="AU392" s="1588"/>
      <c r="AV392" s="1588"/>
      <c r="AW392" s="1588"/>
      <c r="AX392" s="1588"/>
      <c r="AY392" s="1588"/>
      <c r="AZ392" s="1588"/>
      <c r="BA392" s="1588"/>
      <c r="BB392" s="1588"/>
      <c r="BC392" s="1588"/>
      <c r="BD392" s="1588"/>
      <c r="BE392" s="1588"/>
      <c r="BF392" s="1588"/>
      <c r="BG392" s="1588"/>
      <c r="BH392" s="1588"/>
      <c r="BI392" s="1588"/>
      <c r="BJ392" s="1588"/>
      <c r="BK392" s="1588"/>
      <c r="BL392" s="1588"/>
      <c r="BM392" s="1588"/>
      <c r="BN392" s="1588"/>
      <c r="BO392" s="1588"/>
      <c r="BP392" s="1588"/>
      <c r="BQ392" s="1588"/>
    </row>
    <row r="393" ht="15.75" customHeight="1">
      <c r="A393" s="1588"/>
      <c r="B393" s="1588"/>
      <c r="C393" s="1588"/>
      <c r="D393" s="1588"/>
      <c r="E393" s="1588"/>
      <c r="F393" s="1588"/>
      <c r="G393" s="348"/>
      <c r="H393" s="348"/>
      <c r="I393" s="1588"/>
      <c r="J393" s="1588"/>
      <c r="K393" s="1588"/>
      <c r="L393" s="1588"/>
      <c r="M393" s="1588"/>
      <c r="N393" s="1588"/>
      <c r="O393" s="1588"/>
      <c r="P393" s="1588"/>
      <c r="Q393" s="2014"/>
      <c r="R393" s="1588"/>
      <c r="S393" s="1588"/>
      <c r="T393" s="1588"/>
      <c r="U393" s="1588"/>
      <c r="V393" s="1588"/>
      <c r="W393" s="348"/>
      <c r="X393" s="1588"/>
      <c r="Y393" s="1588"/>
      <c r="Z393" s="1588"/>
      <c r="AA393" s="1588"/>
      <c r="AB393" s="1588"/>
      <c r="AC393" s="1588"/>
      <c r="AD393" s="1588"/>
      <c r="AE393" s="1588"/>
      <c r="AF393" s="1588"/>
      <c r="AG393" s="1588"/>
      <c r="AH393" s="1588"/>
      <c r="AI393" s="1588"/>
      <c r="AJ393" s="1588"/>
      <c r="AK393" s="1588"/>
      <c r="AL393" s="1588"/>
      <c r="AM393" s="1588"/>
      <c r="AN393" s="1588"/>
      <c r="AO393" s="1588"/>
      <c r="AP393" s="1588"/>
      <c r="AQ393" s="1588"/>
      <c r="AR393" s="1588"/>
      <c r="AS393" s="1588"/>
      <c r="AT393" s="1588"/>
      <c r="AU393" s="1588"/>
      <c r="AV393" s="1588"/>
      <c r="AW393" s="1588"/>
      <c r="AX393" s="1588"/>
      <c r="AY393" s="1588"/>
      <c r="AZ393" s="1588"/>
      <c r="BA393" s="1588"/>
      <c r="BB393" s="1588"/>
      <c r="BC393" s="1588"/>
      <c r="BD393" s="1588"/>
      <c r="BE393" s="1588"/>
      <c r="BF393" s="1588"/>
      <c r="BG393" s="1588"/>
      <c r="BH393" s="1588"/>
      <c r="BI393" s="1588"/>
      <c r="BJ393" s="1588"/>
      <c r="BK393" s="1588"/>
      <c r="BL393" s="1588"/>
      <c r="BM393" s="1588"/>
      <c r="BN393" s="1588"/>
      <c r="BO393" s="1588"/>
      <c r="BP393" s="1588"/>
      <c r="BQ393" s="1588"/>
    </row>
    <row r="394" ht="15.75" customHeight="1">
      <c r="A394" s="1588"/>
      <c r="B394" s="1588"/>
      <c r="C394" s="1588"/>
      <c r="D394" s="1588"/>
      <c r="E394" s="1588"/>
      <c r="F394" s="1588"/>
      <c r="G394" s="348"/>
      <c r="H394" s="348"/>
      <c r="I394" s="1588"/>
      <c r="J394" s="1588"/>
      <c r="K394" s="1588"/>
      <c r="L394" s="1588"/>
      <c r="M394" s="1588"/>
      <c r="N394" s="1588"/>
      <c r="O394" s="1588"/>
      <c r="P394" s="1588"/>
      <c r="Q394" s="2014"/>
      <c r="R394" s="1588"/>
      <c r="S394" s="1588"/>
      <c r="T394" s="1588"/>
      <c r="U394" s="1588"/>
      <c r="V394" s="1588"/>
      <c r="W394" s="348"/>
      <c r="X394" s="1588"/>
      <c r="Y394" s="1588"/>
      <c r="Z394" s="1588"/>
      <c r="AA394" s="1588"/>
      <c r="AB394" s="1588"/>
      <c r="AC394" s="1588"/>
      <c r="AD394" s="1588"/>
      <c r="AE394" s="1588"/>
      <c r="AF394" s="1588"/>
      <c r="AG394" s="1588"/>
      <c r="AH394" s="1588"/>
      <c r="AI394" s="1588"/>
      <c r="AJ394" s="1588"/>
      <c r="AK394" s="1588"/>
      <c r="AL394" s="1588"/>
      <c r="AM394" s="1588"/>
      <c r="AN394" s="1588"/>
      <c r="AO394" s="1588"/>
      <c r="AP394" s="1588"/>
      <c r="AQ394" s="1588"/>
      <c r="AR394" s="1588"/>
      <c r="AS394" s="1588"/>
      <c r="AT394" s="1588"/>
      <c r="AU394" s="1588"/>
      <c r="AV394" s="1588"/>
      <c r="AW394" s="1588"/>
      <c r="AX394" s="1588"/>
      <c r="AY394" s="1588"/>
      <c r="AZ394" s="1588"/>
      <c r="BA394" s="1588"/>
      <c r="BB394" s="1588"/>
      <c r="BC394" s="1588"/>
      <c r="BD394" s="1588"/>
      <c r="BE394" s="1588"/>
      <c r="BF394" s="1588"/>
      <c r="BG394" s="1588"/>
      <c r="BH394" s="1588"/>
      <c r="BI394" s="1588"/>
      <c r="BJ394" s="1588"/>
      <c r="BK394" s="1588"/>
      <c r="BL394" s="1588"/>
      <c r="BM394" s="1588"/>
      <c r="BN394" s="1588"/>
      <c r="BO394" s="1588"/>
      <c r="BP394" s="1588"/>
      <c r="BQ394" s="1588"/>
    </row>
    <row r="395" ht="15.75" customHeight="1">
      <c r="A395" s="1588"/>
      <c r="B395" s="1588"/>
      <c r="C395" s="1588"/>
      <c r="D395" s="1588"/>
      <c r="E395" s="1588"/>
      <c r="F395" s="1588"/>
      <c r="G395" s="348"/>
      <c r="H395" s="348"/>
      <c r="I395" s="1588"/>
      <c r="J395" s="1588"/>
      <c r="K395" s="1588"/>
      <c r="L395" s="1588"/>
      <c r="M395" s="1588"/>
      <c r="N395" s="1588"/>
      <c r="O395" s="1588"/>
      <c r="P395" s="1588"/>
      <c r="Q395" s="2014"/>
      <c r="R395" s="1588"/>
      <c r="S395" s="1588"/>
      <c r="T395" s="1588"/>
      <c r="U395" s="1588"/>
      <c r="V395" s="1588"/>
      <c r="W395" s="348"/>
      <c r="X395" s="1588"/>
      <c r="Y395" s="1588"/>
      <c r="Z395" s="1588"/>
      <c r="AA395" s="1588"/>
      <c r="AB395" s="1588"/>
      <c r="AC395" s="1588"/>
      <c r="AD395" s="1588"/>
      <c r="AE395" s="1588"/>
      <c r="AF395" s="1588"/>
      <c r="AG395" s="1588"/>
      <c r="AH395" s="1588"/>
      <c r="AI395" s="1588"/>
      <c r="AJ395" s="1588"/>
      <c r="AK395" s="1588"/>
      <c r="AL395" s="1588"/>
      <c r="AM395" s="1588"/>
      <c r="AN395" s="1588"/>
      <c r="AO395" s="1588"/>
      <c r="AP395" s="1588"/>
      <c r="AQ395" s="1588"/>
      <c r="AR395" s="1588"/>
      <c r="AS395" s="1588"/>
      <c r="AT395" s="1588"/>
      <c r="AU395" s="1588"/>
      <c r="AV395" s="1588"/>
      <c r="AW395" s="1588"/>
      <c r="AX395" s="1588"/>
      <c r="AY395" s="1588"/>
      <c r="AZ395" s="1588"/>
      <c r="BA395" s="1588"/>
      <c r="BB395" s="1588"/>
      <c r="BC395" s="1588"/>
      <c r="BD395" s="1588"/>
      <c r="BE395" s="1588"/>
      <c r="BF395" s="1588"/>
      <c r="BG395" s="1588"/>
      <c r="BH395" s="1588"/>
      <c r="BI395" s="1588"/>
      <c r="BJ395" s="1588"/>
      <c r="BK395" s="1588"/>
      <c r="BL395" s="1588"/>
      <c r="BM395" s="1588"/>
      <c r="BN395" s="1588"/>
      <c r="BO395" s="1588"/>
      <c r="BP395" s="1588"/>
      <c r="BQ395" s="1588"/>
    </row>
    <row r="396" ht="15.75" customHeight="1">
      <c r="A396" s="1588"/>
      <c r="B396" s="1588"/>
      <c r="C396" s="1588"/>
      <c r="D396" s="1588"/>
      <c r="E396" s="1588"/>
      <c r="F396" s="1588"/>
      <c r="G396" s="348"/>
      <c r="H396" s="348"/>
      <c r="I396" s="1588"/>
      <c r="J396" s="1588"/>
      <c r="K396" s="1588"/>
      <c r="L396" s="1588"/>
      <c r="M396" s="1588"/>
      <c r="N396" s="1588"/>
      <c r="O396" s="1588"/>
      <c r="P396" s="1588"/>
      <c r="Q396" s="2014"/>
      <c r="R396" s="1588"/>
      <c r="S396" s="1588"/>
      <c r="T396" s="1588"/>
      <c r="U396" s="1588"/>
      <c r="V396" s="1588"/>
      <c r="W396" s="348"/>
      <c r="X396" s="1588"/>
      <c r="Y396" s="1588"/>
      <c r="Z396" s="1588"/>
      <c r="AA396" s="1588"/>
      <c r="AB396" s="1588"/>
      <c r="AC396" s="1588"/>
      <c r="AD396" s="1588"/>
      <c r="AE396" s="1588"/>
      <c r="AF396" s="1588"/>
      <c r="AG396" s="1588"/>
      <c r="AH396" s="1588"/>
      <c r="AI396" s="1588"/>
      <c r="AJ396" s="1588"/>
      <c r="AK396" s="1588"/>
      <c r="AL396" s="1588"/>
      <c r="AM396" s="1588"/>
      <c r="AN396" s="1588"/>
      <c r="AO396" s="1588"/>
      <c r="AP396" s="1588"/>
      <c r="AQ396" s="1588"/>
      <c r="AR396" s="1588"/>
      <c r="AS396" s="1588"/>
      <c r="AT396" s="1588"/>
      <c r="AU396" s="1588"/>
      <c r="AV396" s="1588"/>
      <c r="AW396" s="1588"/>
      <c r="AX396" s="1588"/>
      <c r="AY396" s="1588"/>
      <c r="AZ396" s="1588"/>
      <c r="BA396" s="1588"/>
      <c r="BB396" s="1588"/>
      <c r="BC396" s="1588"/>
      <c r="BD396" s="1588"/>
      <c r="BE396" s="1588"/>
      <c r="BF396" s="1588"/>
      <c r="BG396" s="1588"/>
      <c r="BH396" s="1588"/>
      <c r="BI396" s="1588"/>
      <c r="BJ396" s="1588"/>
      <c r="BK396" s="1588"/>
      <c r="BL396" s="1588"/>
      <c r="BM396" s="1588"/>
      <c r="BN396" s="1588"/>
      <c r="BO396" s="1588"/>
      <c r="BP396" s="1588"/>
      <c r="BQ396" s="1588"/>
    </row>
    <row r="397" ht="15.75" customHeight="1">
      <c r="A397" s="1588"/>
      <c r="B397" s="1588"/>
      <c r="C397" s="1588"/>
      <c r="D397" s="1588"/>
      <c r="E397" s="1588"/>
      <c r="F397" s="1588"/>
      <c r="G397" s="348"/>
      <c r="H397" s="348"/>
      <c r="I397" s="1588"/>
      <c r="J397" s="1588"/>
      <c r="K397" s="1588"/>
      <c r="L397" s="1588"/>
      <c r="M397" s="1588"/>
      <c r="N397" s="1588"/>
      <c r="O397" s="1588"/>
      <c r="P397" s="1588"/>
      <c r="Q397" s="2014"/>
      <c r="R397" s="1588"/>
      <c r="S397" s="1588"/>
      <c r="T397" s="1588"/>
      <c r="U397" s="1588"/>
      <c r="V397" s="1588"/>
      <c r="W397" s="348"/>
      <c r="X397" s="1588"/>
      <c r="Y397" s="1588"/>
      <c r="Z397" s="1588"/>
      <c r="AA397" s="1588"/>
      <c r="AB397" s="1588"/>
      <c r="AC397" s="1588"/>
      <c r="AD397" s="1588"/>
      <c r="AE397" s="1588"/>
      <c r="AF397" s="1588"/>
      <c r="AG397" s="1588"/>
      <c r="AH397" s="1588"/>
      <c r="AI397" s="1588"/>
      <c r="AJ397" s="1588"/>
      <c r="AK397" s="1588"/>
      <c r="AL397" s="1588"/>
      <c r="AM397" s="1588"/>
      <c r="AN397" s="1588"/>
      <c r="AO397" s="1588"/>
      <c r="AP397" s="1588"/>
      <c r="AQ397" s="1588"/>
      <c r="AR397" s="1588"/>
      <c r="AS397" s="1588"/>
      <c r="AT397" s="1588"/>
      <c r="AU397" s="1588"/>
      <c r="AV397" s="1588"/>
      <c r="AW397" s="1588"/>
      <c r="AX397" s="1588"/>
      <c r="AY397" s="1588"/>
      <c r="AZ397" s="1588"/>
      <c r="BA397" s="1588"/>
      <c r="BB397" s="1588"/>
      <c r="BC397" s="1588"/>
      <c r="BD397" s="1588"/>
      <c r="BE397" s="1588"/>
      <c r="BF397" s="1588"/>
      <c r="BG397" s="1588"/>
      <c r="BH397" s="1588"/>
      <c r="BI397" s="1588"/>
      <c r="BJ397" s="1588"/>
      <c r="BK397" s="1588"/>
      <c r="BL397" s="1588"/>
      <c r="BM397" s="1588"/>
      <c r="BN397" s="1588"/>
      <c r="BO397" s="1588"/>
      <c r="BP397" s="1588"/>
      <c r="BQ397" s="1588"/>
    </row>
    <row r="398" ht="15.75" customHeight="1">
      <c r="A398" s="1588"/>
      <c r="B398" s="1588"/>
      <c r="C398" s="1588"/>
      <c r="D398" s="1588"/>
      <c r="E398" s="1588"/>
      <c r="F398" s="1588"/>
      <c r="G398" s="348"/>
      <c r="H398" s="348"/>
      <c r="I398" s="1588"/>
      <c r="J398" s="1588"/>
      <c r="K398" s="1588"/>
      <c r="L398" s="1588"/>
      <c r="M398" s="1588"/>
      <c r="N398" s="1588"/>
      <c r="O398" s="1588"/>
      <c r="P398" s="1588"/>
      <c r="Q398" s="2014"/>
      <c r="R398" s="1588"/>
      <c r="S398" s="1588"/>
      <c r="T398" s="1588"/>
      <c r="U398" s="1588"/>
      <c r="V398" s="1588"/>
      <c r="W398" s="348"/>
      <c r="X398" s="1588"/>
      <c r="Y398" s="1588"/>
      <c r="Z398" s="1588"/>
      <c r="AA398" s="1588"/>
      <c r="AB398" s="1588"/>
      <c r="AC398" s="1588"/>
      <c r="AD398" s="1588"/>
      <c r="AE398" s="1588"/>
      <c r="AF398" s="1588"/>
      <c r="AG398" s="1588"/>
      <c r="AH398" s="1588"/>
      <c r="AI398" s="1588"/>
      <c r="AJ398" s="1588"/>
      <c r="AK398" s="1588"/>
      <c r="AL398" s="1588"/>
      <c r="AM398" s="1588"/>
      <c r="AN398" s="1588"/>
      <c r="AO398" s="1588"/>
      <c r="AP398" s="1588"/>
      <c r="AQ398" s="1588"/>
      <c r="AR398" s="1588"/>
      <c r="AS398" s="1588"/>
      <c r="AT398" s="1588"/>
      <c r="AU398" s="1588"/>
      <c r="AV398" s="1588"/>
      <c r="AW398" s="1588"/>
      <c r="AX398" s="1588"/>
      <c r="AY398" s="1588"/>
      <c r="AZ398" s="1588"/>
      <c r="BA398" s="1588"/>
      <c r="BB398" s="1588"/>
      <c r="BC398" s="1588"/>
      <c r="BD398" s="1588"/>
      <c r="BE398" s="1588"/>
      <c r="BF398" s="1588"/>
      <c r="BG398" s="1588"/>
      <c r="BH398" s="1588"/>
      <c r="BI398" s="1588"/>
      <c r="BJ398" s="1588"/>
      <c r="BK398" s="1588"/>
      <c r="BL398" s="1588"/>
      <c r="BM398" s="1588"/>
      <c r="BN398" s="1588"/>
      <c r="BO398" s="1588"/>
      <c r="BP398" s="1588"/>
      <c r="BQ398" s="1588"/>
    </row>
    <row r="399" ht="15.75" customHeight="1">
      <c r="A399" s="1588"/>
      <c r="B399" s="1588"/>
      <c r="C399" s="1588"/>
      <c r="D399" s="1588"/>
      <c r="E399" s="1588"/>
      <c r="F399" s="1588"/>
      <c r="G399" s="348"/>
      <c r="H399" s="348"/>
      <c r="I399" s="1588"/>
      <c r="J399" s="1588"/>
      <c r="K399" s="1588"/>
      <c r="L399" s="1588"/>
      <c r="M399" s="1588"/>
      <c r="N399" s="1588"/>
      <c r="O399" s="1588"/>
      <c r="P399" s="1588"/>
      <c r="Q399" s="2014"/>
      <c r="R399" s="1588"/>
      <c r="S399" s="1588"/>
      <c r="T399" s="1588"/>
      <c r="U399" s="1588"/>
      <c r="V399" s="1588"/>
      <c r="W399" s="348"/>
      <c r="X399" s="1588"/>
      <c r="Y399" s="1588"/>
      <c r="Z399" s="1588"/>
      <c r="AA399" s="1588"/>
      <c r="AB399" s="1588"/>
      <c r="AC399" s="1588"/>
      <c r="AD399" s="1588"/>
      <c r="AE399" s="1588"/>
      <c r="AF399" s="1588"/>
      <c r="AG399" s="1588"/>
      <c r="AH399" s="1588"/>
      <c r="AI399" s="1588"/>
      <c r="AJ399" s="1588"/>
      <c r="AK399" s="1588"/>
      <c r="AL399" s="1588"/>
      <c r="AM399" s="1588"/>
      <c r="AN399" s="1588"/>
      <c r="AO399" s="1588"/>
      <c r="AP399" s="1588"/>
      <c r="AQ399" s="1588"/>
      <c r="AR399" s="1588"/>
      <c r="AS399" s="1588"/>
      <c r="AT399" s="1588"/>
      <c r="AU399" s="1588"/>
      <c r="AV399" s="1588"/>
      <c r="AW399" s="1588"/>
      <c r="AX399" s="1588"/>
      <c r="AY399" s="1588"/>
      <c r="AZ399" s="1588"/>
      <c r="BA399" s="1588"/>
      <c r="BB399" s="1588"/>
      <c r="BC399" s="1588"/>
      <c r="BD399" s="1588"/>
      <c r="BE399" s="1588"/>
      <c r="BF399" s="1588"/>
      <c r="BG399" s="1588"/>
      <c r="BH399" s="1588"/>
      <c r="BI399" s="1588"/>
      <c r="BJ399" s="1588"/>
      <c r="BK399" s="1588"/>
      <c r="BL399" s="1588"/>
      <c r="BM399" s="1588"/>
      <c r="BN399" s="1588"/>
      <c r="BO399" s="1588"/>
      <c r="BP399" s="1588"/>
      <c r="BQ399" s="1588"/>
    </row>
    <row r="400" ht="15.75" customHeight="1">
      <c r="A400" s="1588"/>
      <c r="B400" s="1588"/>
      <c r="C400" s="1588"/>
      <c r="D400" s="1588"/>
      <c r="E400" s="1588"/>
      <c r="F400" s="1588"/>
      <c r="G400" s="348"/>
      <c r="H400" s="348"/>
      <c r="I400" s="1588"/>
      <c r="J400" s="1588"/>
      <c r="K400" s="1588"/>
      <c r="L400" s="1588"/>
      <c r="M400" s="1588"/>
      <c r="N400" s="1588"/>
      <c r="O400" s="1588"/>
      <c r="P400" s="1588"/>
      <c r="Q400" s="2014"/>
      <c r="R400" s="1588"/>
      <c r="S400" s="1588"/>
      <c r="T400" s="1588"/>
      <c r="U400" s="1588"/>
      <c r="V400" s="1588"/>
      <c r="W400" s="348"/>
      <c r="X400" s="1588"/>
      <c r="Y400" s="1588"/>
      <c r="Z400" s="1588"/>
      <c r="AA400" s="1588"/>
      <c r="AB400" s="1588"/>
      <c r="AC400" s="1588"/>
      <c r="AD400" s="1588"/>
      <c r="AE400" s="1588"/>
      <c r="AF400" s="1588"/>
      <c r="AG400" s="1588"/>
      <c r="AH400" s="1588"/>
      <c r="AI400" s="1588"/>
      <c r="AJ400" s="1588"/>
      <c r="AK400" s="1588"/>
      <c r="AL400" s="1588"/>
      <c r="AM400" s="1588"/>
      <c r="AN400" s="1588"/>
      <c r="AO400" s="1588"/>
      <c r="AP400" s="1588"/>
      <c r="AQ400" s="1588"/>
      <c r="AR400" s="1588"/>
      <c r="AS400" s="1588"/>
      <c r="AT400" s="1588"/>
      <c r="AU400" s="1588"/>
      <c r="AV400" s="1588"/>
      <c r="AW400" s="1588"/>
      <c r="AX400" s="1588"/>
      <c r="AY400" s="1588"/>
      <c r="AZ400" s="1588"/>
      <c r="BA400" s="1588"/>
      <c r="BB400" s="1588"/>
      <c r="BC400" s="1588"/>
      <c r="BD400" s="1588"/>
      <c r="BE400" s="1588"/>
      <c r="BF400" s="1588"/>
      <c r="BG400" s="1588"/>
      <c r="BH400" s="1588"/>
      <c r="BI400" s="1588"/>
      <c r="BJ400" s="1588"/>
      <c r="BK400" s="1588"/>
      <c r="BL400" s="1588"/>
      <c r="BM400" s="1588"/>
      <c r="BN400" s="1588"/>
      <c r="BO400" s="1588"/>
      <c r="BP400" s="1588"/>
      <c r="BQ400" s="1588"/>
    </row>
    <row r="401" ht="15.75" customHeight="1">
      <c r="A401" s="1588"/>
      <c r="B401" s="1588"/>
      <c r="C401" s="1588"/>
      <c r="D401" s="1588"/>
      <c r="E401" s="1588"/>
      <c r="F401" s="1588"/>
      <c r="G401" s="348"/>
      <c r="H401" s="348"/>
      <c r="I401" s="1588"/>
      <c r="J401" s="1588"/>
      <c r="K401" s="1588"/>
      <c r="L401" s="1588"/>
      <c r="M401" s="1588"/>
      <c r="N401" s="1588"/>
      <c r="O401" s="1588"/>
      <c r="P401" s="1588"/>
      <c r="Q401" s="2014"/>
      <c r="R401" s="1588"/>
      <c r="S401" s="1588"/>
      <c r="T401" s="1588"/>
      <c r="U401" s="1588"/>
      <c r="V401" s="1588"/>
      <c r="W401" s="348"/>
      <c r="X401" s="1588"/>
      <c r="Y401" s="1588"/>
      <c r="Z401" s="1588"/>
      <c r="AA401" s="1588"/>
      <c r="AB401" s="1588"/>
      <c r="AC401" s="1588"/>
      <c r="AD401" s="1588"/>
      <c r="AE401" s="1588"/>
      <c r="AF401" s="1588"/>
      <c r="AG401" s="1588"/>
      <c r="AH401" s="1588"/>
      <c r="AI401" s="1588"/>
      <c r="AJ401" s="1588"/>
      <c r="AK401" s="1588"/>
      <c r="AL401" s="1588"/>
      <c r="AM401" s="1588"/>
      <c r="AN401" s="1588"/>
      <c r="AO401" s="1588"/>
      <c r="AP401" s="1588"/>
      <c r="AQ401" s="1588"/>
      <c r="AR401" s="1588"/>
      <c r="AS401" s="1588"/>
      <c r="AT401" s="1588"/>
      <c r="AU401" s="1588"/>
      <c r="AV401" s="1588"/>
      <c r="AW401" s="1588"/>
      <c r="AX401" s="1588"/>
      <c r="AY401" s="1588"/>
      <c r="AZ401" s="1588"/>
      <c r="BA401" s="1588"/>
      <c r="BB401" s="1588"/>
      <c r="BC401" s="1588"/>
      <c r="BD401" s="1588"/>
      <c r="BE401" s="1588"/>
      <c r="BF401" s="1588"/>
      <c r="BG401" s="1588"/>
      <c r="BH401" s="1588"/>
      <c r="BI401" s="1588"/>
      <c r="BJ401" s="1588"/>
      <c r="BK401" s="1588"/>
      <c r="BL401" s="1588"/>
      <c r="BM401" s="1588"/>
      <c r="BN401" s="1588"/>
      <c r="BO401" s="1588"/>
      <c r="BP401" s="1588"/>
      <c r="BQ401" s="1588"/>
    </row>
    <row r="402" ht="15.75" customHeight="1">
      <c r="A402" s="1588"/>
      <c r="B402" s="1588"/>
      <c r="C402" s="1588"/>
      <c r="D402" s="1588"/>
      <c r="E402" s="1588"/>
      <c r="F402" s="1588"/>
      <c r="G402" s="348"/>
      <c r="H402" s="348"/>
      <c r="I402" s="1588"/>
      <c r="J402" s="1588"/>
      <c r="K402" s="1588"/>
      <c r="L402" s="1588"/>
      <c r="M402" s="1588"/>
      <c r="N402" s="1588"/>
      <c r="O402" s="1588"/>
      <c r="P402" s="1588"/>
      <c r="Q402" s="2014"/>
      <c r="R402" s="1588"/>
      <c r="S402" s="1588"/>
      <c r="T402" s="1588"/>
      <c r="U402" s="1588"/>
      <c r="V402" s="1588"/>
      <c r="W402" s="348"/>
      <c r="X402" s="1588"/>
      <c r="Y402" s="1588"/>
      <c r="Z402" s="1588"/>
      <c r="AA402" s="1588"/>
      <c r="AB402" s="1588"/>
      <c r="AC402" s="1588"/>
      <c r="AD402" s="1588"/>
      <c r="AE402" s="1588"/>
      <c r="AF402" s="1588"/>
      <c r="AG402" s="1588"/>
      <c r="AH402" s="1588"/>
      <c r="AI402" s="1588"/>
      <c r="AJ402" s="1588"/>
      <c r="AK402" s="1588"/>
      <c r="AL402" s="1588"/>
      <c r="AM402" s="1588"/>
      <c r="AN402" s="1588"/>
      <c r="AO402" s="1588"/>
      <c r="AP402" s="1588"/>
      <c r="AQ402" s="1588"/>
      <c r="AR402" s="1588"/>
      <c r="AS402" s="1588"/>
      <c r="AT402" s="1588"/>
      <c r="AU402" s="1588"/>
      <c r="AV402" s="1588"/>
      <c r="AW402" s="1588"/>
      <c r="AX402" s="1588"/>
      <c r="AY402" s="1588"/>
      <c r="AZ402" s="1588"/>
      <c r="BA402" s="1588"/>
      <c r="BB402" s="1588"/>
      <c r="BC402" s="1588"/>
      <c r="BD402" s="1588"/>
      <c r="BE402" s="1588"/>
      <c r="BF402" s="1588"/>
      <c r="BG402" s="1588"/>
      <c r="BH402" s="1588"/>
      <c r="BI402" s="1588"/>
      <c r="BJ402" s="1588"/>
      <c r="BK402" s="1588"/>
      <c r="BL402" s="1588"/>
      <c r="BM402" s="1588"/>
      <c r="BN402" s="1588"/>
      <c r="BO402" s="1588"/>
      <c r="BP402" s="1588"/>
      <c r="BQ402" s="1588"/>
    </row>
    <row r="403" ht="15.75" customHeight="1">
      <c r="A403" s="1588"/>
      <c r="B403" s="1588"/>
      <c r="C403" s="1588"/>
      <c r="D403" s="1588"/>
      <c r="E403" s="1588"/>
      <c r="F403" s="1588"/>
      <c r="G403" s="348"/>
      <c r="H403" s="348"/>
      <c r="I403" s="1588"/>
      <c r="J403" s="1588"/>
      <c r="K403" s="1588"/>
      <c r="L403" s="1588"/>
      <c r="M403" s="1588"/>
      <c r="N403" s="1588"/>
      <c r="O403" s="1588"/>
      <c r="P403" s="1588"/>
      <c r="Q403" s="2014"/>
      <c r="R403" s="1588"/>
      <c r="S403" s="1588"/>
      <c r="T403" s="1588"/>
      <c r="U403" s="1588"/>
      <c r="V403" s="1588"/>
      <c r="W403" s="348"/>
      <c r="X403" s="1588"/>
      <c r="Y403" s="1588"/>
      <c r="Z403" s="1588"/>
      <c r="AA403" s="1588"/>
      <c r="AB403" s="1588"/>
      <c r="AC403" s="1588"/>
      <c r="AD403" s="1588"/>
      <c r="AE403" s="1588"/>
      <c r="AF403" s="1588"/>
      <c r="AG403" s="1588"/>
      <c r="AH403" s="1588"/>
      <c r="AI403" s="1588"/>
      <c r="AJ403" s="1588"/>
      <c r="AK403" s="1588"/>
      <c r="AL403" s="1588"/>
      <c r="AM403" s="1588"/>
      <c r="AN403" s="1588"/>
      <c r="AO403" s="1588"/>
      <c r="AP403" s="1588"/>
      <c r="AQ403" s="1588"/>
      <c r="AR403" s="1588"/>
      <c r="AS403" s="1588"/>
      <c r="AT403" s="1588"/>
      <c r="AU403" s="1588"/>
      <c r="AV403" s="1588"/>
      <c r="AW403" s="1588"/>
      <c r="AX403" s="1588"/>
      <c r="AY403" s="1588"/>
      <c r="AZ403" s="1588"/>
      <c r="BA403" s="1588"/>
      <c r="BB403" s="1588"/>
      <c r="BC403" s="1588"/>
      <c r="BD403" s="1588"/>
      <c r="BE403" s="1588"/>
      <c r="BF403" s="1588"/>
      <c r="BG403" s="1588"/>
      <c r="BH403" s="1588"/>
      <c r="BI403" s="1588"/>
      <c r="BJ403" s="1588"/>
      <c r="BK403" s="1588"/>
      <c r="BL403" s="1588"/>
      <c r="BM403" s="1588"/>
      <c r="BN403" s="1588"/>
      <c r="BO403" s="1588"/>
      <c r="BP403" s="1588"/>
      <c r="BQ403" s="1588"/>
    </row>
    <row r="404" ht="15.75" customHeight="1">
      <c r="A404" s="1588"/>
      <c r="B404" s="1588"/>
      <c r="C404" s="1588"/>
      <c r="D404" s="1588"/>
      <c r="E404" s="1588"/>
      <c r="F404" s="1588"/>
      <c r="G404" s="348"/>
      <c r="H404" s="348"/>
      <c r="I404" s="1588"/>
      <c r="J404" s="1588"/>
      <c r="K404" s="1588"/>
      <c r="L404" s="1588"/>
      <c r="M404" s="1588"/>
      <c r="N404" s="1588"/>
      <c r="O404" s="1588"/>
      <c r="P404" s="1588"/>
      <c r="Q404" s="2014"/>
      <c r="R404" s="1588"/>
      <c r="S404" s="1588"/>
      <c r="T404" s="1588"/>
      <c r="U404" s="1588"/>
      <c r="V404" s="1588"/>
      <c r="W404" s="348"/>
      <c r="X404" s="1588"/>
      <c r="Y404" s="1588"/>
      <c r="Z404" s="1588"/>
      <c r="AA404" s="1588"/>
      <c r="AB404" s="1588"/>
      <c r="AC404" s="1588"/>
      <c r="AD404" s="1588"/>
      <c r="AE404" s="1588"/>
      <c r="AF404" s="1588"/>
      <c r="AG404" s="1588"/>
      <c r="AH404" s="1588"/>
      <c r="AI404" s="1588"/>
      <c r="AJ404" s="1588"/>
      <c r="AK404" s="1588"/>
      <c r="AL404" s="1588"/>
      <c r="AM404" s="1588"/>
      <c r="AN404" s="1588"/>
      <c r="AO404" s="1588"/>
      <c r="AP404" s="1588"/>
      <c r="AQ404" s="1588"/>
      <c r="AR404" s="1588"/>
      <c r="AS404" s="1588"/>
      <c r="AT404" s="1588"/>
      <c r="AU404" s="1588"/>
      <c r="AV404" s="1588"/>
      <c r="AW404" s="1588"/>
      <c r="AX404" s="1588"/>
      <c r="AY404" s="1588"/>
      <c r="AZ404" s="1588"/>
      <c r="BA404" s="1588"/>
      <c r="BB404" s="1588"/>
      <c r="BC404" s="1588"/>
      <c r="BD404" s="1588"/>
      <c r="BE404" s="1588"/>
      <c r="BF404" s="1588"/>
      <c r="BG404" s="1588"/>
      <c r="BH404" s="1588"/>
      <c r="BI404" s="1588"/>
      <c r="BJ404" s="1588"/>
      <c r="BK404" s="1588"/>
      <c r="BL404" s="1588"/>
      <c r="BM404" s="1588"/>
      <c r="BN404" s="1588"/>
      <c r="BO404" s="1588"/>
      <c r="BP404" s="1588"/>
      <c r="BQ404" s="1588"/>
    </row>
    <row r="405" ht="15.75" customHeight="1">
      <c r="A405" s="1588"/>
      <c r="B405" s="1588"/>
      <c r="C405" s="1588"/>
      <c r="D405" s="1588"/>
      <c r="E405" s="1588"/>
      <c r="F405" s="1588"/>
      <c r="G405" s="348"/>
      <c r="H405" s="348"/>
      <c r="I405" s="1588"/>
      <c r="J405" s="1588"/>
      <c r="K405" s="1588"/>
      <c r="L405" s="1588"/>
      <c r="M405" s="1588"/>
      <c r="N405" s="1588"/>
      <c r="O405" s="1588"/>
      <c r="P405" s="1588"/>
      <c r="Q405" s="2014"/>
      <c r="R405" s="1588"/>
      <c r="S405" s="1588"/>
      <c r="T405" s="1588"/>
      <c r="U405" s="1588"/>
      <c r="V405" s="1588"/>
      <c r="W405" s="348"/>
      <c r="X405" s="1588"/>
      <c r="Y405" s="1588"/>
      <c r="Z405" s="1588"/>
      <c r="AA405" s="1588"/>
      <c r="AB405" s="1588"/>
      <c r="AC405" s="1588"/>
      <c r="AD405" s="1588"/>
      <c r="AE405" s="1588"/>
      <c r="AF405" s="1588"/>
      <c r="AG405" s="1588"/>
      <c r="AH405" s="1588"/>
      <c r="AI405" s="1588"/>
      <c r="AJ405" s="1588"/>
      <c r="AK405" s="1588"/>
      <c r="AL405" s="1588"/>
      <c r="AM405" s="1588"/>
      <c r="AN405" s="1588"/>
      <c r="AO405" s="1588"/>
      <c r="AP405" s="1588"/>
      <c r="AQ405" s="1588"/>
      <c r="AR405" s="1588"/>
      <c r="AS405" s="1588"/>
      <c r="AT405" s="1588"/>
      <c r="AU405" s="1588"/>
      <c r="AV405" s="1588"/>
      <c r="AW405" s="1588"/>
      <c r="AX405" s="1588"/>
      <c r="AY405" s="1588"/>
      <c r="AZ405" s="1588"/>
      <c r="BA405" s="1588"/>
      <c r="BB405" s="1588"/>
      <c r="BC405" s="1588"/>
      <c r="BD405" s="1588"/>
      <c r="BE405" s="1588"/>
      <c r="BF405" s="1588"/>
      <c r="BG405" s="1588"/>
      <c r="BH405" s="1588"/>
      <c r="BI405" s="1588"/>
      <c r="BJ405" s="1588"/>
      <c r="BK405" s="1588"/>
      <c r="BL405" s="1588"/>
      <c r="BM405" s="1588"/>
      <c r="BN405" s="1588"/>
      <c r="BO405" s="1588"/>
      <c r="BP405" s="1588"/>
      <c r="BQ405" s="1588"/>
    </row>
    <row r="406" ht="15.75" customHeight="1">
      <c r="A406" s="1588"/>
      <c r="B406" s="1588"/>
      <c r="C406" s="1588"/>
      <c r="D406" s="1588"/>
      <c r="E406" s="1588"/>
      <c r="F406" s="1588"/>
      <c r="G406" s="348"/>
      <c r="H406" s="348"/>
      <c r="I406" s="1588"/>
      <c r="J406" s="1588"/>
      <c r="K406" s="1588"/>
      <c r="L406" s="1588"/>
      <c r="M406" s="1588"/>
      <c r="N406" s="1588"/>
      <c r="O406" s="1588"/>
      <c r="P406" s="1588"/>
      <c r="Q406" s="2014"/>
      <c r="R406" s="1588"/>
      <c r="S406" s="1588"/>
      <c r="T406" s="1588"/>
      <c r="U406" s="1588"/>
      <c r="V406" s="1588"/>
      <c r="W406" s="348"/>
      <c r="X406" s="1588"/>
      <c r="Y406" s="1588"/>
      <c r="Z406" s="1588"/>
      <c r="AA406" s="1588"/>
      <c r="AB406" s="1588"/>
      <c r="AC406" s="1588"/>
      <c r="AD406" s="1588"/>
      <c r="AE406" s="1588"/>
      <c r="AF406" s="1588"/>
      <c r="AG406" s="1588"/>
      <c r="AH406" s="1588"/>
      <c r="AI406" s="1588"/>
      <c r="AJ406" s="1588"/>
      <c r="AK406" s="1588"/>
      <c r="AL406" s="1588"/>
      <c r="AM406" s="1588"/>
      <c r="AN406" s="1588"/>
      <c r="AO406" s="1588"/>
      <c r="AP406" s="1588"/>
      <c r="AQ406" s="1588"/>
      <c r="AR406" s="1588"/>
      <c r="AS406" s="1588"/>
      <c r="AT406" s="1588"/>
      <c r="AU406" s="1588"/>
      <c r="AV406" s="1588"/>
      <c r="AW406" s="1588"/>
      <c r="AX406" s="1588"/>
      <c r="AY406" s="1588"/>
      <c r="AZ406" s="1588"/>
      <c r="BA406" s="1588"/>
      <c r="BB406" s="1588"/>
      <c r="BC406" s="1588"/>
      <c r="BD406" s="1588"/>
      <c r="BE406" s="1588"/>
      <c r="BF406" s="1588"/>
      <c r="BG406" s="1588"/>
      <c r="BH406" s="1588"/>
      <c r="BI406" s="1588"/>
      <c r="BJ406" s="1588"/>
      <c r="BK406" s="1588"/>
      <c r="BL406" s="1588"/>
      <c r="BM406" s="1588"/>
      <c r="BN406" s="1588"/>
      <c r="BO406" s="1588"/>
      <c r="BP406" s="1588"/>
      <c r="BQ406" s="1588"/>
    </row>
    <row r="407" ht="15.75" customHeight="1">
      <c r="A407" s="1588"/>
      <c r="B407" s="1588"/>
      <c r="C407" s="1588"/>
      <c r="D407" s="1588"/>
      <c r="E407" s="1588"/>
      <c r="F407" s="1588"/>
      <c r="G407" s="348"/>
      <c r="H407" s="348"/>
      <c r="I407" s="1588"/>
      <c r="J407" s="1588"/>
      <c r="K407" s="1588"/>
      <c r="L407" s="1588"/>
      <c r="M407" s="1588"/>
      <c r="N407" s="1588"/>
      <c r="O407" s="1588"/>
      <c r="P407" s="1588"/>
      <c r="Q407" s="2014"/>
      <c r="R407" s="1588"/>
      <c r="S407" s="1588"/>
      <c r="T407" s="1588"/>
      <c r="U407" s="1588"/>
      <c r="V407" s="1588"/>
      <c r="W407" s="348"/>
      <c r="X407" s="1588"/>
      <c r="Y407" s="1588"/>
      <c r="Z407" s="1588"/>
      <c r="AA407" s="1588"/>
      <c r="AB407" s="1588"/>
      <c r="AC407" s="1588"/>
      <c r="AD407" s="1588"/>
      <c r="AE407" s="1588"/>
      <c r="AF407" s="1588"/>
      <c r="AG407" s="1588"/>
      <c r="AH407" s="1588"/>
      <c r="AI407" s="1588"/>
      <c r="AJ407" s="1588"/>
      <c r="AK407" s="1588"/>
      <c r="AL407" s="1588"/>
      <c r="AM407" s="1588"/>
      <c r="AN407" s="1588"/>
      <c r="AO407" s="1588"/>
      <c r="AP407" s="1588"/>
      <c r="AQ407" s="1588"/>
      <c r="AR407" s="1588"/>
      <c r="AS407" s="1588"/>
      <c r="AT407" s="1588"/>
      <c r="AU407" s="1588"/>
      <c r="AV407" s="1588"/>
      <c r="AW407" s="1588"/>
      <c r="AX407" s="1588"/>
      <c r="AY407" s="1588"/>
      <c r="AZ407" s="1588"/>
      <c r="BA407" s="1588"/>
      <c r="BB407" s="1588"/>
      <c r="BC407" s="1588"/>
      <c r="BD407" s="1588"/>
      <c r="BE407" s="1588"/>
      <c r="BF407" s="1588"/>
      <c r="BG407" s="1588"/>
      <c r="BH407" s="1588"/>
      <c r="BI407" s="1588"/>
      <c r="BJ407" s="1588"/>
      <c r="BK407" s="1588"/>
      <c r="BL407" s="1588"/>
      <c r="BM407" s="1588"/>
      <c r="BN407" s="1588"/>
      <c r="BO407" s="1588"/>
      <c r="BP407" s="1588"/>
      <c r="BQ407" s="1588"/>
    </row>
    <row r="408" ht="15.75" customHeight="1">
      <c r="A408" s="1588"/>
      <c r="B408" s="1588"/>
      <c r="C408" s="1588"/>
      <c r="D408" s="1588"/>
      <c r="E408" s="1588"/>
      <c r="F408" s="1588"/>
      <c r="G408" s="348"/>
      <c r="H408" s="348"/>
      <c r="I408" s="1588"/>
      <c r="J408" s="1588"/>
      <c r="K408" s="1588"/>
      <c r="L408" s="1588"/>
      <c r="M408" s="1588"/>
      <c r="N408" s="1588"/>
      <c r="O408" s="1588"/>
      <c r="P408" s="1588"/>
      <c r="Q408" s="2014"/>
      <c r="R408" s="1588"/>
      <c r="S408" s="1588"/>
      <c r="T408" s="1588"/>
      <c r="U408" s="1588"/>
      <c r="V408" s="1588"/>
      <c r="W408" s="348"/>
      <c r="X408" s="1588"/>
      <c r="Y408" s="1588"/>
      <c r="Z408" s="1588"/>
      <c r="AA408" s="1588"/>
      <c r="AB408" s="1588"/>
      <c r="AC408" s="1588"/>
      <c r="AD408" s="1588"/>
      <c r="AE408" s="1588"/>
      <c r="AF408" s="1588"/>
      <c r="AG408" s="1588"/>
      <c r="AH408" s="1588"/>
      <c r="AI408" s="1588"/>
      <c r="AJ408" s="1588"/>
      <c r="AK408" s="1588"/>
      <c r="AL408" s="1588"/>
      <c r="AM408" s="1588"/>
      <c r="AN408" s="1588"/>
      <c r="AO408" s="1588"/>
      <c r="AP408" s="1588"/>
      <c r="AQ408" s="1588"/>
      <c r="AR408" s="1588"/>
      <c r="AS408" s="1588"/>
      <c r="AT408" s="1588"/>
      <c r="AU408" s="1588"/>
      <c r="AV408" s="1588"/>
      <c r="AW408" s="1588"/>
      <c r="AX408" s="1588"/>
      <c r="AY408" s="1588"/>
      <c r="AZ408" s="1588"/>
      <c r="BA408" s="1588"/>
      <c r="BB408" s="1588"/>
      <c r="BC408" s="1588"/>
      <c r="BD408" s="1588"/>
      <c r="BE408" s="1588"/>
      <c r="BF408" s="1588"/>
      <c r="BG408" s="1588"/>
      <c r="BH408" s="1588"/>
      <c r="BI408" s="1588"/>
      <c r="BJ408" s="1588"/>
      <c r="BK408" s="1588"/>
      <c r="BL408" s="1588"/>
      <c r="BM408" s="1588"/>
      <c r="BN408" s="1588"/>
      <c r="BO408" s="1588"/>
      <c r="BP408" s="1588"/>
      <c r="BQ408" s="1588"/>
    </row>
    <row r="409" ht="15.75" customHeight="1">
      <c r="A409" s="1588"/>
      <c r="B409" s="1588"/>
      <c r="C409" s="1588"/>
      <c r="D409" s="1588"/>
      <c r="E409" s="1588"/>
      <c r="F409" s="1588"/>
      <c r="G409" s="348"/>
      <c r="H409" s="348"/>
      <c r="I409" s="1588"/>
      <c r="J409" s="1588"/>
      <c r="K409" s="1588"/>
      <c r="L409" s="1588"/>
      <c r="M409" s="1588"/>
      <c r="N409" s="1588"/>
      <c r="O409" s="1588"/>
      <c r="P409" s="1588"/>
      <c r="Q409" s="2014"/>
      <c r="R409" s="1588"/>
      <c r="S409" s="1588"/>
      <c r="T409" s="1588"/>
      <c r="U409" s="1588"/>
      <c r="V409" s="1588"/>
      <c r="W409" s="348"/>
      <c r="X409" s="1588"/>
      <c r="Y409" s="1588"/>
      <c r="Z409" s="1588"/>
      <c r="AA409" s="1588"/>
      <c r="AB409" s="1588"/>
      <c r="AC409" s="1588"/>
      <c r="AD409" s="1588"/>
      <c r="AE409" s="1588"/>
      <c r="AF409" s="1588"/>
      <c r="AG409" s="1588"/>
      <c r="AH409" s="1588"/>
      <c r="AI409" s="1588"/>
      <c r="AJ409" s="1588"/>
      <c r="AK409" s="1588"/>
      <c r="AL409" s="1588"/>
      <c r="AM409" s="1588"/>
      <c r="AN409" s="1588"/>
      <c r="AO409" s="1588"/>
      <c r="AP409" s="1588"/>
      <c r="AQ409" s="1588"/>
      <c r="AR409" s="1588"/>
      <c r="AS409" s="1588"/>
      <c r="AT409" s="1588"/>
      <c r="AU409" s="1588"/>
      <c r="AV409" s="1588"/>
      <c r="AW409" s="1588"/>
      <c r="AX409" s="1588"/>
      <c r="AY409" s="1588"/>
      <c r="AZ409" s="1588"/>
      <c r="BA409" s="1588"/>
      <c r="BB409" s="1588"/>
      <c r="BC409" s="1588"/>
      <c r="BD409" s="1588"/>
      <c r="BE409" s="1588"/>
      <c r="BF409" s="1588"/>
      <c r="BG409" s="1588"/>
      <c r="BH409" s="1588"/>
      <c r="BI409" s="1588"/>
      <c r="BJ409" s="1588"/>
      <c r="BK409" s="1588"/>
      <c r="BL409" s="1588"/>
      <c r="BM409" s="1588"/>
      <c r="BN409" s="1588"/>
      <c r="BO409" s="1588"/>
      <c r="BP409" s="1588"/>
      <c r="BQ409" s="1588"/>
    </row>
    <row r="410" ht="15.75" customHeight="1">
      <c r="A410" s="1588"/>
      <c r="B410" s="1588"/>
      <c r="C410" s="1588"/>
      <c r="D410" s="1588"/>
      <c r="E410" s="1588"/>
      <c r="F410" s="1588"/>
      <c r="G410" s="348"/>
      <c r="H410" s="348"/>
      <c r="I410" s="1588"/>
      <c r="J410" s="1588"/>
      <c r="K410" s="1588"/>
      <c r="L410" s="1588"/>
      <c r="M410" s="1588"/>
      <c r="N410" s="1588"/>
      <c r="O410" s="1588"/>
      <c r="P410" s="1588"/>
      <c r="Q410" s="2014"/>
      <c r="R410" s="1588"/>
      <c r="S410" s="1588"/>
      <c r="T410" s="1588"/>
      <c r="U410" s="1588"/>
      <c r="V410" s="1588"/>
      <c r="W410" s="348"/>
      <c r="X410" s="1588"/>
      <c r="Y410" s="1588"/>
      <c r="Z410" s="1588"/>
      <c r="AA410" s="1588"/>
      <c r="AB410" s="1588"/>
      <c r="AC410" s="1588"/>
      <c r="AD410" s="1588"/>
      <c r="AE410" s="1588"/>
      <c r="AF410" s="1588"/>
      <c r="AG410" s="1588"/>
      <c r="AH410" s="1588"/>
      <c r="AI410" s="1588"/>
      <c r="AJ410" s="1588"/>
      <c r="AK410" s="1588"/>
      <c r="AL410" s="1588"/>
      <c r="AM410" s="1588"/>
      <c r="AN410" s="1588"/>
      <c r="AO410" s="1588"/>
      <c r="AP410" s="1588"/>
      <c r="AQ410" s="1588"/>
      <c r="AR410" s="1588"/>
      <c r="AS410" s="1588"/>
      <c r="AT410" s="1588"/>
      <c r="AU410" s="1588"/>
      <c r="AV410" s="1588"/>
      <c r="AW410" s="1588"/>
      <c r="AX410" s="1588"/>
      <c r="AY410" s="1588"/>
      <c r="AZ410" s="1588"/>
      <c r="BA410" s="1588"/>
      <c r="BB410" s="1588"/>
      <c r="BC410" s="1588"/>
      <c r="BD410" s="1588"/>
      <c r="BE410" s="1588"/>
      <c r="BF410" s="1588"/>
      <c r="BG410" s="1588"/>
      <c r="BH410" s="1588"/>
      <c r="BI410" s="1588"/>
      <c r="BJ410" s="1588"/>
      <c r="BK410" s="1588"/>
      <c r="BL410" s="1588"/>
      <c r="BM410" s="1588"/>
      <c r="BN410" s="1588"/>
      <c r="BO410" s="1588"/>
      <c r="BP410" s="1588"/>
      <c r="BQ410" s="1588"/>
    </row>
    <row r="411" ht="15.75" customHeight="1">
      <c r="A411" s="1588"/>
      <c r="B411" s="1588"/>
      <c r="C411" s="1588"/>
      <c r="D411" s="1588"/>
      <c r="E411" s="1588"/>
      <c r="F411" s="1588"/>
      <c r="G411" s="348"/>
      <c r="H411" s="348"/>
      <c r="I411" s="1588"/>
      <c r="J411" s="1588"/>
      <c r="K411" s="1588"/>
      <c r="L411" s="1588"/>
      <c r="M411" s="1588"/>
      <c r="N411" s="1588"/>
      <c r="O411" s="1588"/>
      <c r="P411" s="1588"/>
      <c r="Q411" s="2014"/>
      <c r="R411" s="1588"/>
      <c r="S411" s="1588"/>
      <c r="T411" s="1588"/>
      <c r="U411" s="1588"/>
      <c r="V411" s="1588"/>
      <c r="W411" s="348"/>
      <c r="X411" s="1588"/>
      <c r="Y411" s="1588"/>
      <c r="Z411" s="1588"/>
      <c r="AA411" s="1588"/>
      <c r="AB411" s="1588"/>
      <c r="AC411" s="1588"/>
      <c r="AD411" s="1588"/>
      <c r="AE411" s="1588"/>
      <c r="AF411" s="1588"/>
      <c r="AG411" s="1588"/>
      <c r="AH411" s="1588"/>
      <c r="AI411" s="1588"/>
      <c r="AJ411" s="1588"/>
      <c r="AK411" s="1588"/>
      <c r="AL411" s="1588"/>
      <c r="AM411" s="1588"/>
      <c r="AN411" s="1588"/>
      <c r="AO411" s="1588"/>
      <c r="AP411" s="1588"/>
      <c r="AQ411" s="1588"/>
      <c r="AR411" s="1588"/>
      <c r="AS411" s="1588"/>
      <c r="AT411" s="1588"/>
      <c r="AU411" s="1588"/>
      <c r="AV411" s="1588"/>
      <c r="AW411" s="1588"/>
      <c r="AX411" s="1588"/>
      <c r="AY411" s="1588"/>
      <c r="AZ411" s="1588"/>
      <c r="BA411" s="1588"/>
      <c r="BB411" s="1588"/>
      <c r="BC411" s="1588"/>
      <c r="BD411" s="1588"/>
      <c r="BE411" s="1588"/>
      <c r="BF411" s="1588"/>
      <c r="BG411" s="1588"/>
      <c r="BH411" s="1588"/>
      <c r="BI411" s="1588"/>
      <c r="BJ411" s="1588"/>
      <c r="BK411" s="1588"/>
      <c r="BL411" s="1588"/>
      <c r="BM411" s="1588"/>
      <c r="BN411" s="1588"/>
      <c r="BO411" s="1588"/>
      <c r="BP411" s="1588"/>
      <c r="BQ411" s="1588"/>
    </row>
    <row r="412" ht="15.75" customHeight="1">
      <c r="A412" s="1588"/>
      <c r="B412" s="1588"/>
      <c r="C412" s="1588"/>
      <c r="D412" s="1588"/>
      <c r="E412" s="1588"/>
      <c r="F412" s="1588"/>
      <c r="G412" s="348"/>
      <c r="H412" s="348"/>
      <c r="I412" s="1588"/>
      <c r="J412" s="1588"/>
      <c r="K412" s="1588"/>
      <c r="L412" s="1588"/>
      <c r="M412" s="1588"/>
      <c r="N412" s="1588"/>
      <c r="O412" s="1588"/>
      <c r="P412" s="1588"/>
      <c r="Q412" s="2014"/>
      <c r="R412" s="1588"/>
      <c r="S412" s="1588"/>
      <c r="T412" s="1588"/>
      <c r="U412" s="1588"/>
      <c r="V412" s="1588"/>
      <c r="W412" s="348"/>
      <c r="X412" s="1588"/>
      <c r="Y412" s="1588"/>
      <c r="Z412" s="1588"/>
      <c r="AA412" s="1588"/>
      <c r="AB412" s="1588"/>
      <c r="AC412" s="1588"/>
      <c r="AD412" s="1588"/>
      <c r="AE412" s="1588"/>
      <c r="AF412" s="1588"/>
      <c r="AG412" s="1588"/>
      <c r="AH412" s="1588"/>
      <c r="AI412" s="1588"/>
      <c r="AJ412" s="1588"/>
      <c r="AK412" s="1588"/>
      <c r="AL412" s="1588"/>
      <c r="AM412" s="1588"/>
      <c r="AN412" s="1588"/>
      <c r="AO412" s="1588"/>
      <c r="AP412" s="1588"/>
      <c r="AQ412" s="1588"/>
      <c r="AR412" s="1588"/>
      <c r="AS412" s="1588"/>
      <c r="AT412" s="1588"/>
      <c r="AU412" s="1588"/>
      <c r="AV412" s="1588"/>
      <c r="AW412" s="1588"/>
      <c r="AX412" s="1588"/>
      <c r="AY412" s="1588"/>
      <c r="AZ412" s="1588"/>
      <c r="BA412" s="1588"/>
      <c r="BB412" s="1588"/>
      <c r="BC412" s="1588"/>
      <c r="BD412" s="1588"/>
      <c r="BE412" s="1588"/>
      <c r="BF412" s="1588"/>
      <c r="BG412" s="1588"/>
      <c r="BH412" s="1588"/>
      <c r="BI412" s="1588"/>
      <c r="BJ412" s="1588"/>
      <c r="BK412" s="1588"/>
      <c r="BL412" s="1588"/>
      <c r="BM412" s="1588"/>
      <c r="BN412" s="1588"/>
      <c r="BO412" s="1588"/>
      <c r="BP412" s="1588"/>
      <c r="BQ412" s="1588"/>
    </row>
    <row r="413" ht="15.75" customHeight="1">
      <c r="A413" s="1588"/>
      <c r="B413" s="1588"/>
      <c r="C413" s="1588"/>
      <c r="D413" s="1588"/>
      <c r="E413" s="1588"/>
      <c r="F413" s="1588"/>
      <c r="G413" s="348"/>
      <c r="H413" s="348"/>
      <c r="I413" s="1588"/>
      <c r="J413" s="1588"/>
      <c r="K413" s="1588"/>
      <c r="L413" s="1588"/>
      <c r="M413" s="1588"/>
      <c r="N413" s="1588"/>
      <c r="O413" s="1588"/>
      <c r="P413" s="1588"/>
      <c r="Q413" s="2014"/>
      <c r="R413" s="1588"/>
      <c r="S413" s="1588"/>
      <c r="T413" s="1588"/>
      <c r="U413" s="1588"/>
      <c r="V413" s="1588"/>
      <c r="W413" s="348"/>
      <c r="X413" s="1588"/>
      <c r="Y413" s="1588"/>
      <c r="Z413" s="1588"/>
      <c r="AA413" s="1588"/>
      <c r="AB413" s="1588"/>
      <c r="AC413" s="1588"/>
      <c r="AD413" s="1588"/>
      <c r="AE413" s="1588"/>
      <c r="AF413" s="1588"/>
      <c r="AG413" s="1588"/>
      <c r="AH413" s="1588"/>
      <c r="AI413" s="1588"/>
      <c r="AJ413" s="1588"/>
      <c r="AK413" s="1588"/>
      <c r="AL413" s="1588"/>
      <c r="AM413" s="1588"/>
      <c r="AN413" s="1588"/>
      <c r="AO413" s="1588"/>
      <c r="AP413" s="1588"/>
      <c r="AQ413" s="1588"/>
      <c r="AR413" s="1588"/>
      <c r="AS413" s="1588"/>
      <c r="AT413" s="1588"/>
      <c r="AU413" s="1588"/>
      <c r="AV413" s="1588"/>
      <c r="AW413" s="1588"/>
      <c r="AX413" s="1588"/>
      <c r="AY413" s="1588"/>
      <c r="AZ413" s="1588"/>
      <c r="BA413" s="1588"/>
      <c r="BB413" s="1588"/>
      <c r="BC413" s="1588"/>
      <c r="BD413" s="1588"/>
      <c r="BE413" s="1588"/>
      <c r="BF413" s="1588"/>
      <c r="BG413" s="1588"/>
      <c r="BH413" s="1588"/>
      <c r="BI413" s="1588"/>
      <c r="BJ413" s="1588"/>
      <c r="BK413" s="1588"/>
      <c r="BL413" s="1588"/>
      <c r="BM413" s="1588"/>
      <c r="BN413" s="1588"/>
      <c r="BO413" s="1588"/>
      <c r="BP413" s="1588"/>
      <c r="BQ413" s="1588"/>
    </row>
    <row r="414" ht="15.75" customHeight="1">
      <c r="A414" s="1588"/>
      <c r="B414" s="1588"/>
      <c r="C414" s="1588"/>
      <c r="D414" s="1588"/>
      <c r="E414" s="1588"/>
      <c r="F414" s="1588"/>
      <c r="G414" s="348"/>
      <c r="H414" s="348"/>
      <c r="I414" s="1588"/>
      <c r="J414" s="1588"/>
      <c r="K414" s="1588"/>
      <c r="L414" s="1588"/>
      <c r="M414" s="1588"/>
      <c r="N414" s="1588"/>
      <c r="O414" s="1588"/>
      <c r="P414" s="1588"/>
      <c r="Q414" s="2014"/>
      <c r="R414" s="1588"/>
      <c r="S414" s="1588"/>
      <c r="T414" s="1588"/>
      <c r="U414" s="1588"/>
      <c r="V414" s="1588"/>
      <c r="W414" s="348"/>
      <c r="X414" s="1588"/>
      <c r="Y414" s="1588"/>
      <c r="Z414" s="1588"/>
      <c r="AA414" s="1588"/>
      <c r="AB414" s="1588"/>
      <c r="AC414" s="1588"/>
      <c r="AD414" s="1588"/>
      <c r="AE414" s="1588"/>
      <c r="AF414" s="1588"/>
      <c r="AG414" s="1588"/>
      <c r="AH414" s="1588"/>
      <c r="AI414" s="1588"/>
      <c r="AJ414" s="1588"/>
      <c r="AK414" s="1588"/>
      <c r="AL414" s="1588"/>
      <c r="AM414" s="1588"/>
      <c r="AN414" s="1588"/>
      <c r="AO414" s="1588"/>
      <c r="AP414" s="1588"/>
      <c r="AQ414" s="1588"/>
      <c r="AR414" s="1588"/>
      <c r="AS414" s="1588"/>
      <c r="AT414" s="1588"/>
      <c r="AU414" s="1588"/>
      <c r="AV414" s="1588"/>
      <c r="AW414" s="1588"/>
      <c r="AX414" s="1588"/>
      <c r="AY414" s="1588"/>
      <c r="AZ414" s="1588"/>
      <c r="BA414" s="1588"/>
      <c r="BB414" s="1588"/>
      <c r="BC414" s="1588"/>
      <c r="BD414" s="1588"/>
      <c r="BE414" s="1588"/>
      <c r="BF414" s="1588"/>
      <c r="BG414" s="1588"/>
      <c r="BH414" s="1588"/>
      <c r="BI414" s="1588"/>
      <c r="BJ414" s="1588"/>
      <c r="BK414" s="1588"/>
      <c r="BL414" s="1588"/>
      <c r="BM414" s="1588"/>
      <c r="BN414" s="1588"/>
      <c r="BO414" s="1588"/>
      <c r="BP414" s="1588"/>
      <c r="BQ414" s="1588"/>
    </row>
    <row r="415" ht="15.75" customHeight="1">
      <c r="A415" s="1588"/>
      <c r="B415" s="1588"/>
      <c r="C415" s="1588"/>
      <c r="D415" s="1588"/>
      <c r="E415" s="1588"/>
      <c r="F415" s="1588"/>
      <c r="G415" s="348"/>
      <c r="H415" s="348"/>
      <c r="I415" s="1588"/>
      <c r="J415" s="1588"/>
      <c r="K415" s="1588"/>
      <c r="L415" s="1588"/>
      <c r="M415" s="1588"/>
      <c r="N415" s="1588"/>
      <c r="O415" s="1588"/>
      <c r="P415" s="1588"/>
      <c r="Q415" s="2014"/>
      <c r="R415" s="1588"/>
      <c r="S415" s="1588"/>
      <c r="T415" s="1588"/>
      <c r="U415" s="1588"/>
      <c r="V415" s="1588"/>
      <c r="W415" s="348"/>
      <c r="X415" s="1588"/>
      <c r="Y415" s="1588"/>
      <c r="Z415" s="1588"/>
      <c r="AA415" s="1588"/>
      <c r="AB415" s="1588"/>
      <c r="AC415" s="1588"/>
      <c r="AD415" s="1588"/>
      <c r="AE415" s="1588"/>
      <c r="AF415" s="1588"/>
      <c r="AG415" s="1588"/>
      <c r="AH415" s="1588"/>
      <c r="AI415" s="1588"/>
      <c r="AJ415" s="1588"/>
      <c r="AK415" s="1588"/>
      <c r="AL415" s="1588"/>
      <c r="AM415" s="1588"/>
      <c r="AN415" s="1588"/>
      <c r="AO415" s="1588"/>
      <c r="AP415" s="1588"/>
      <c r="AQ415" s="1588"/>
      <c r="AR415" s="1588"/>
      <c r="AS415" s="1588"/>
      <c r="AT415" s="1588"/>
      <c r="AU415" s="1588"/>
      <c r="AV415" s="1588"/>
      <c r="AW415" s="1588"/>
      <c r="AX415" s="1588"/>
      <c r="AY415" s="1588"/>
      <c r="AZ415" s="1588"/>
      <c r="BA415" s="1588"/>
      <c r="BB415" s="1588"/>
      <c r="BC415" s="1588"/>
      <c r="BD415" s="1588"/>
      <c r="BE415" s="1588"/>
      <c r="BF415" s="1588"/>
      <c r="BG415" s="1588"/>
      <c r="BH415" s="1588"/>
      <c r="BI415" s="1588"/>
      <c r="BJ415" s="1588"/>
      <c r="BK415" s="1588"/>
      <c r="BL415" s="1588"/>
      <c r="BM415" s="1588"/>
      <c r="BN415" s="1588"/>
      <c r="BO415" s="1588"/>
      <c r="BP415" s="1588"/>
      <c r="BQ415" s="1588"/>
    </row>
    <row r="416" ht="15.75" customHeight="1">
      <c r="A416" s="1588"/>
      <c r="B416" s="1588"/>
      <c r="C416" s="1588"/>
      <c r="D416" s="1588"/>
      <c r="E416" s="1588"/>
      <c r="F416" s="1588"/>
      <c r="G416" s="348"/>
      <c r="H416" s="348"/>
      <c r="I416" s="1588"/>
      <c r="J416" s="1588"/>
      <c r="K416" s="1588"/>
      <c r="L416" s="1588"/>
      <c r="M416" s="1588"/>
      <c r="N416" s="1588"/>
      <c r="O416" s="1588"/>
      <c r="P416" s="1588"/>
      <c r="Q416" s="2014"/>
      <c r="R416" s="1588"/>
      <c r="S416" s="1588"/>
      <c r="T416" s="1588"/>
      <c r="U416" s="1588"/>
      <c r="V416" s="1588"/>
      <c r="W416" s="348"/>
      <c r="X416" s="1588"/>
      <c r="Y416" s="1588"/>
      <c r="Z416" s="1588"/>
      <c r="AA416" s="1588"/>
      <c r="AB416" s="1588"/>
      <c r="AC416" s="1588"/>
      <c r="AD416" s="1588"/>
      <c r="AE416" s="1588"/>
      <c r="AF416" s="1588"/>
      <c r="AG416" s="1588"/>
      <c r="AH416" s="1588"/>
      <c r="AI416" s="1588"/>
      <c r="AJ416" s="1588"/>
      <c r="AK416" s="1588"/>
      <c r="AL416" s="1588"/>
      <c r="AM416" s="1588"/>
      <c r="AN416" s="1588"/>
      <c r="AO416" s="1588"/>
      <c r="AP416" s="1588"/>
      <c r="AQ416" s="1588"/>
      <c r="AR416" s="1588"/>
      <c r="AS416" s="1588"/>
      <c r="AT416" s="1588"/>
      <c r="AU416" s="1588"/>
      <c r="AV416" s="1588"/>
      <c r="AW416" s="1588"/>
      <c r="AX416" s="1588"/>
      <c r="AY416" s="1588"/>
      <c r="AZ416" s="1588"/>
      <c r="BA416" s="1588"/>
      <c r="BB416" s="1588"/>
      <c r="BC416" s="1588"/>
      <c r="BD416" s="1588"/>
      <c r="BE416" s="1588"/>
      <c r="BF416" s="1588"/>
      <c r="BG416" s="1588"/>
      <c r="BH416" s="1588"/>
      <c r="BI416" s="1588"/>
      <c r="BJ416" s="1588"/>
      <c r="BK416" s="1588"/>
      <c r="BL416" s="1588"/>
      <c r="BM416" s="1588"/>
      <c r="BN416" s="1588"/>
      <c r="BO416" s="1588"/>
      <c r="BP416" s="1588"/>
      <c r="BQ416" s="1588"/>
    </row>
    <row r="417" ht="15.75" customHeight="1">
      <c r="A417" s="1588"/>
      <c r="B417" s="1588"/>
      <c r="C417" s="1588"/>
      <c r="D417" s="1588"/>
      <c r="E417" s="1588"/>
      <c r="F417" s="1588"/>
      <c r="G417" s="348"/>
      <c r="H417" s="348"/>
      <c r="I417" s="1588"/>
      <c r="J417" s="1588"/>
      <c r="K417" s="1588"/>
      <c r="L417" s="1588"/>
      <c r="M417" s="1588"/>
      <c r="N417" s="1588"/>
      <c r="O417" s="1588"/>
      <c r="P417" s="1588"/>
      <c r="Q417" s="2014"/>
      <c r="R417" s="1588"/>
      <c r="S417" s="1588"/>
      <c r="T417" s="1588"/>
      <c r="U417" s="1588"/>
      <c r="V417" s="1588"/>
      <c r="W417" s="348"/>
      <c r="X417" s="1588"/>
      <c r="Y417" s="1588"/>
      <c r="Z417" s="1588"/>
      <c r="AA417" s="1588"/>
      <c r="AB417" s="1588"/>
      <c r="AC417" s="1588"/>
      <c r="AD417" s="1588"/>
      <c r="AE417" s="1588"/>
      <c r="AF417" s="1588"/>
      <c r="AG417" s="1588"/>
      <c r="AH417" s="1588"/>
      <c r="AI417" s="1588"/>
      <c r="AJ417" s="1588"/>
      <c r="AK417" s="1588"/>
      <c r="AL417" s="1588"/>
      <c r="AM417" s="1588"/>
      <c r="AN417" s="1588"/>
      <c r="AO417" s="1588"/>
      <c r="AP417" s="1588"/>
      <c r="AQ417" s="1588"/>
      <c r="AR417" s="1588"/>
      <c r="AS417" s="1588"/>
      <c r="AT417" s="1588"/>
      <c r="AU417" s="1588"/>
      <c r="AV417" s="1588"/>
      <c r="AW417" s="1588"/>
      <c r="AX417" s="1588"/>
      <c r="AY417" s="1588"/>
      <c r="AZ417" s="1588"/>
      <c r="BA417" s="1588"/>
      <c r="BB417" s="1588"/>
      <c r="BC417" s="1588"/>
      <c r="BD417" s="1588"/>
      <c r="BE417" s="1588"/>
      <c r="BF417" s="1588"/>
      <c r="BG417" s="1588"/>
      <c r="BH417" s="1588"/>
      <c r="BI417" s="1588"/>
      <c r="BJ417" s="1588"/>
      <c r="BK417" s="1588"/>
      <c r="BL417" s="1588"/>
      <c r="BM417" s="1588"/>
      <c r="BN417" s="1588"/>
      <c r="BO417" s="1588"/>
      <c r="BP417" s="1588"/>
      <c r="BQ417" s="1588"/>
    </row>
    <row r="418" ht="15.75" customHeight="1">
      <c r="A418" s="1588"/>
      <c r="B418" s="1588"/>
      <c r="C418" s="1588"/>
      <c r="D418" s="1588"/>
      <c r="E418" s="1588"/>
      <c r="F418" s="1588"/>
      <c r="G418" s="348"/>
      <c r="H418" s="348"/>
      <c r="I418" s="1588"/>
      <c r="J418" s="1588"/>
      <c r="K418" s="1588"/>
      <c r="L418" s="1588"/>
      <c r="M418" s="1588"/>
      <c r="N418" s="1588"/>
      <c r="O418" s="1588"/>
      <c r="P418" s="1588"/>
      <c r="Q418" s="2014"/>
      <c r="R418" s="1588"/>
      <c r="S418" s="1588"/>
      <c r="T418" s="1588"/>
      <c r="U418" s="1588"/>
      <c r="V418" s="1588"/>
      <c r="W418" s="348"/>
      <c r="X418" s="1588"/>
      <c r="Y418" s="1588"/>
      <c r="Z418" s="1588"/>
      <c r="AA418" s="1588"/>
      <c r="AB418" s="1588"/>
      <c r="AC418" s="1588"/>
      <c r="AD418" s="1588"/>
      <c r="AE418" s="1588"/>
      <c r="AF418" s="1588"/>
      <c r="AG418" s="1588"/>
      <c r="AH418" s="1588"/>
      <c r="AI418" s="1588"/>
      <c r="AJ418" s="1588"/>
      <c r="AK418" s="1588"/>
      <c r="AL418" s="1588"/>
      <c r="AM418" s="1588"/>
      <c r="AN418" s="1588"/>
      <c r="AO418" s="1588"/>
      <c r="AP418" s="1588"/>
      <c r="AQ418" s="1588"/>
      <c r="AR418" s="1588"/>
      <c r="AS418" s="1588"/>
      <c r="AT418" s="1588"/>
      <c r="AU418" s="1588"/>
      <c r="AV418" s="1588"/>
      <c r="AW418" s="1588"/>
      <c r="AX418" s="1588"/>
      <c r="AY418" s="1588"/>
      <c r="AZ418" s="1588"/>
      <c r="BA418" s="1588"/>
      <c r="BB418" s="1588"/>
      <c r="BC418" s="1588"/>
      <c r="BD418" s="1588"/>
      <c r="BE418" s="1588"/>
      <c r="BF418" s="1588"/>
      <c r="BG418" s="1588"/>
      <c r="BH418" s="1588"/>
      <c r="BI418" s="1588"/>
      <c r="BJ418" s="1588"/>
      <c r="BK418" s="1588"/>
      <c r="BL418" s="1588"/>
      <c r="BM418" s="1588"/>
      <c r="BN418" s="1588"/>
      <c r="BO418" s="1588"/>
      <c r="BP418" s="1588"/>
      <c r="BQ418" s="1588"/>
    </row>
    <row r="419" ht="15.75" customHeight="1">
      <c r="A419" s="1588"/>
      <c r="B419" s="1588"/>
      <c r="C419" s="1588"/>
      <c r="D419" s="1588"/>
      <c r="E419" s="1588"/>
      <c r="F419" s="1588"/>
      <c r="G419" s="348"/>
      <c r="H419" s="348"/>
      <c r="I419" s="1588"/>
      <c r="J419" s="1588"/>
      <c r="K419" s="1588"/>
      <c r="L419" s="1588"/>
      <c r="M419" s="1588"/>
      <c r="N419" s="1588"/>
      <c r="O419" s="1588"/>
      <c r="P419" s="1588"/>
      <c r="Q419" s="2014"/>
      <c r="R419" s="1588"/>
      <c r="S419" s="1588"/>
      <c r="T419" s="1588"/>
      <c r="U419" s="1588"/>
      <c r="V419" s="1588"/>
      <c r="W419" s="348"/>
      <c r="X419" s="1588"/>
      <c r="Y419" s="1588"/>
      <c r="Z419" s="1588"/>
      <c r="AA419" s="1588"/>
      <c r="AB419" s="1588"/>
      <c r="AC419" s="1588"/>
      <c r="AD419" s="1588"/>
      <c r="AE419" s="1588"/>
      <c r="AF419" s="1588"/>
      <c r="AG419" s="1588"/>
      <c r="AH419" s="1588"/>
      <c r="AI419" s="1588"/>
      <c r="AJ419" s="1588"/>
      <c r="AK419" s="1588"/>
      <c r="AL419" s="1588"/>
      <c r="AM419" s="1588"/>
      <c r="AN419" s="1588"/>
      <c r="AO419" s="1588"/>
      <c r="AP419" s="1588"/>
      <c r="AQ419" s="1588"/>
      <c r="AR419" s="1588"/>
      <c r="AS419" s="1588"/>
      <c r="AT419" s="1588"/>
      <c r="AU419" s="1588"/>
      <c r="AV419" s="1588"/>
      <c r="AW419" s="1588"/>
      <c r="AX419" s="1588"/>
      <c r="AY419" s="1588"/>
      <c r="AZ419" s="1588"/>
      <c r="BA419" s="1588"/>
      <c r="BB419" s="1588"/>
      <c r="BC419" s="1588"/>
      <c r="BD419" s="1588"/>
      <c r="BE419" s="1588"/>
      <c r="BF419" s="1588"/>
      <c r="BG419" s="1588"/>
      <c r="BH419" s="1588"/>
      <c r="BI419" s="1588"/>
      <c r="BJ419" s="1588"/>
      <c r="BK419" s="1588"/>
      <c r="BL419" s="1588"/>
      <c r="BM419" s="1588"/>
      <c r="BN419" s="1588"/>
      <c r="BO419" s="1588"/>
      <c r="BP419" s="1588"/>
      <c r="BQ419" s="1588"/>
    </row>
    <row r="420" ht="15.75" customHeight="1">
      <c r="A420" s="1588"/>
      <c r="B420" s="1588"/>
      <c r="C420" s="1588"/>
      <c r="D420" s="1588"/>
      <c r="E420" s="1588"/>
      <c r="F420" s="1588"/>
      <c r="G420" s="348"/>
      <c r="H420" s="348"/>
      <c r="I420" s="1588"/>
      <c r="J420" s="1588"/>
      <c r="K420" s="1588"/>
      <c r="L420" s="1588"/>
      <c r="M420" s="1588"/>
      <c r="N420" s="1588"/>
      <c r="O420" s="1588"/>
      <c r="P420" s="1588"/>
      <c r="Q420" s="2014"/>
      <c r="R420" s="1588"/>
      <c r="S420" s="1588"/>
      <c r="T420" s="1588"/>
      <c r="U420" s="1588"/>
      <c r="V420" s="1588"/>
      <c r="W420" s="348"/>
      <c r="X420" s="1588"/>
      <c r="Y420" s="1588"/>
      <c r="Z420" s="1588"/>
      <c r="AA420" s="1588"/>
      <c r="AB420" s="1588"/>
      <c r="AC420" s="1588"/>
      <c r="AD420" s="1588"/>
      <c r="AE420" s="1588"/>
      <c r="AF420" s="1588"/>
      <c r="AG420" s="1588"/>
      <c r="AH420" s="1588"/>
      <c r="AI420" s="1588"/>
      <c r="AJ420" s="1588"/>
      <c r="AK420" s="1588"/>
      <c r="AL420" s="1588"/>
      <c r="AM420" s="1588"/>
      <c r="AN420" s="1588"/>
      <c r="AO420" s="1588"/>
      <c r="AP420" s="1588"/>
      <c r="AQ420" s="1588"/>
      <c r="AR420" s="1588"/>
      <c r="AS420" s="1588"/>
      <c r="AT420" s="1588"/>
      <c r="AU420" s="1588"/>
      <c r="AV420" s="1588"/>
      <c r="AW420" s="1588"/>
      <c r="AX420" s="1588"/>
      <c r="AY420" s="1588"/>
      <c r="AZ420" s="1588"/>
      <c r="BA420" s="1588"/>
      <c r="BB420" s="1588"/>
      <c r="BC420" s="1588"/>
      <c r="BD420" s="1588"/>
      <c r="BE420" s="1588"/>
      <c r="BF420" s="1588"/>
      <c r="BG420" s="1588"/>
      <c r="BH420" s="1588"/>
      <c r="BI420" s="1588"/>
      <c r="BJ420" s="1588"/>
      <c r="BK420" s="1588"/>
      <c r="BL420" s="1588"/>
      <c r="BM420" s="1588"/>
      <c r="BN420" s="1588"/>
      <c r="BO420" s="1588"/>
      <c r="BP420" s="1588"/>
      <c r="BQ420" s="1588"/>
    </row>
    <row r="421" ht="15.75" customHeight="1">
      <c r="A421" s="1588"/>
      <c r="B421" s="1588"/>
      <c r="C421" s="1588"/>
      <c r="D421" s="1588"/>
      <c r="E421" s="1588"/>
      <c r="F421" s="1588"/>
      <c r="G421" s="348"/>
      <c r="H421" s="348"/>
      <c r="I421" s="1588"/>
      <c r="J421" s="1588"/>
      <c r="K421" s="1588"/>
      <c r="L421" s="1588"/>
      <c r="M421" s="1588"/>
      <c r="N421" s="1588"/>
      <c r="O421" s="1588"/>
      <c r="P421" s="1588"/>
      <c r="Q421" s="2014"/>
      <c r="R421" s="1588"/>
      <c r="S421" s="1588"/>
      <c r="T421" s="1588"/>
      <c r="U421" s="1588"/>
      <c r="V421" s="1588"/>
      <c r="W421" s="348"/>
      <c r="X421" s="1588"/>
      <c r="Y421" s="1588"/>
      <c r="Z421" s="1588"/>
      <c r="AA421" s="1588"/>
      <c r="AB421" s="1588"/>
      <c r="AC421" s="1588"/>
      <c r="AD421" s="1588"/>
      <c r="AE421" s="1588"/>
      <c r="AF421" s="1588"/>
      <c r="AG421" s="1588"/>
      <c r="AH421" s="1588"/>
      <c r="AI421" s="1588"/>
      <c r="AJ421" s="1588"/>
      <c r="AK421" s="1588"/>
      <c r="AL421" s="1588"/>
      <c r="AM421" s="1588"/>
      <c r="AN421" s="1588"/>
      <c r="AO421" s="1588"/>
      <c r="AP421" s="1588"/>
      <c r="AQ421" s="1588"/>
      <c r="AR421" s="1588"/>
      <c r="AS421" s="1588"/>
      <c r="AT421" s="1588"/>
      <c r="AU421" s="1588"/>
      <c r="AV421" s="1588"/>
      <c r="AW421" s="1588"/>
      <c r="AX421" s="1588"/>
      <c r="AY421" s="1588"/>
      <c r="AZ421" s="1588"/>
      <c r="BA421" s="1588"/>
      <c r="BB421" s="1588"/>
      <c r="BC421" s="1588"/>
      <c r="BD421" s="1588"/>
      <c r="BE421" s="1588"/>
      <c r="BF421" s="1588"/>
      <c r="BG421" s="1588"/>
      <c r="BH421" s="1588"/>
      <c r="BI421" s="1588"/>
      <c r="BJ421" s="1588"/>
      <c r="BK421" s="1588"/>
      <c r="BL421" s="1588"/>
      <c r="BM421" s="1588"/>
      <c r="BN421" s="1588"/>
      <c r="BO421" s="1588"/>
      <c r="BP421" s="1588"/>
      <c r="BQ421" s="1588"/>
    </row>
    <row r="422" ht="15.75" customHeight="1">
      <c r="A422" s="1588"/>
      <c r="B422" s="1588"/>
      <c r="C422" s="1588"/>
      <c r="D422" s="1588"/>
      <c r="E422" s="1588"/>
      <c r="F422" s="1588"/>
      <c r="G422" s="348"/>
      <c r="H422" s="348"/>
      <c r="I422" s="1588"/>
      <c r="J422" s="1588"/>
      <c r="K422" s="1588"/>
      <c r="L422" s="1588"/>
      <c r="M422" s="1588"/>
      <c r="N422" s="1588"/>
      <c r="O422" s="1588"/>
      <c r="P422" s="1588"/>
      <c r="Q422" s="2014"/>
      <c r="R422" s="1588"/>
      <c r="S422" s="1588"/>
      <c r="T422" s="1588"/>
      <c r="U422" s="1588"/>
      <c r="V422" s="1588"/>
      <c r="W422" s="348"/>
      <c r="X422" s="1588"/>
      <c r="Y422" s="1588"/>
      <c r="Z422" s="1588"/>
      <c r="AA422" s="1588"/>
      <c r="AB422" s="1588"/>
      <c r="AC422" s="1588"/>
      <c r="AD422" s="1588"/>
      <c r="AE422" s="1588"/>
      <c r="AF422" s="1588"/>
      <c r="AG422" s="1588"/>
      <c r="AH422" s="1588"/>
      <c r="AI422" s="1588"/>
      <c r="AJ422" s="1588"/>
      <c r="AK422" s="1588"/>
      <c r="AL422" s="1588"/>
      <c r="AM422" s="1588"/>
      <c r="AN422" s="1588"/>
      <c r="AO422" s="1588"/>
      <c r="AP422" s="1588"/>
      <c r="AQ422" s="1588"/>
      <c r="AR422" s="1588"/>
      <c r="AS422" s="1588"/>
      <c r="AT422" s="1588"/>
      <c r="AU422" s="1588"/>
      <c r="AV422" s="1588"/>
      <c r="AW422" s="1588"/>
      <c r="AX422" s="1588"/>
      <c r="AY422" s="1588"/>
      <c r="AZ422" s="1588"/>
      <c r="BA422" s="1588"/>
      <c r="BB422" s="1588"/>
      <c r="BC422" s="1588"/>
      <c r="BD422" s="1588"/>
      <c r="BE422" s="1588"/>
      <c r="BF422" s="1588"/>
      <c r="BG422" s="1588"/>
      <c r="BH422" s="1588"/>
      <c r="BI422" s="1588"/>
      <c r="BJ422" s="1588"/>
      <c r="BK422" s="1588"/>
      <c r="BL422" s="1588"/>
      <c r="BM422" s="1588"/>
      <c r="BN422" s="1588"/>
      <c r="BO422" s="1588"/>
      <c r="BP422" s="1588"/>
      <c r="BQ422" s="1588"/>
    </row>
    <row r="423" ht="15.75" customHeight="1">
      <c r="A423" s="1588"/>
      <c r="B423" s="1588"/>
      <c r="C423" s="1588"/>
      <c r="D423" s="1588"/>
      <c r="E423" s="1588"/>
      <c r="F423" s="1588"/>
      <c r="G423" s="348"/>
      <c r="H423" s="348"/>
      <c r="I423" s="1588"/>
      <c r="J423" s="1588"/>
      <c r="K423" s="1588"/>
      <c r="L423" s="1588"/>
      <c r="M423" s="1588"/>
      <c r="N423" s="1588"/>
      <c r="O423" s="1588"/>
      <c r="P423" s="1588"/>
      <c r="Q423" s="2014"/>
      <c r="R423" s="1588"/>
      <c r="S423" s="1588"/>
      <c r="T423" s="1588"/>
      <c r="U423" s="1588"/>
      <c r="V423" s="1588"/>
      <c r="W423" s="348"/>
      <c r="X423" s="1588"/>
      <c r="Y423" s="1588"/>
      <c r="Z423" s="1588"/>
      <c r="AA423" s="1588"/>
      <c r="AB423" s="1588"/>
      <c r="AC423" s="1588"/>
      <c r="AD423" s="1588"/>
      <c r="AE423" s="1588"/>
      <c r="AF423" s="1588"/>
      <c r="AG423" s="1588"/>
      <c r="AH423" s="1588"/>
      <c r="AI423" s="1588"/>
      <c r="AJ423" s="1588"/>
      <c r="AK423" s="1588"/>
      <c r="AL423" s="1588"/>
      <c r="AM423" s="1588"/>
      <c r="AN423" s="1588"/>
      <c r="AO423" s="1588"/>
      <c r="AP423" s="1588"/>
      <c r="AQ423" s="1588"/>
      <c r="AR423" s="1588"/>
      <c r="AS423" s="1588"/>
      <c r="AT423" s="1588"/>
      <c r="AU423" s="1588"/>
      <c r="AV423" s="1588"/>
      <c r="AW423" s="1588"/>
      <c r="AX423" s="1588"/>
      <c r="AY423" s="1588"/>
      <c r="AZ423" s="1588"/>
      <c r="BA423" s="1588"/>
      <c r="BB423" s="1588"/>
      <c r="BC423" s="1588"/>
      <c r="BD423" s="1588"/>
      <c r="BE423" s="1588"/>
      <c r="BF423" s="1588"/>
      <c r="BG423" s="1588"/>
      <c r="BH423" s="1588"/>
      <c r="BI423" s="1588"/>
      <c r="BJ423" s="1588"/>
      <c r="BK423" s="1588"/>
      <c r="BL423" s="1588"/>
      <c r="BM423" s="1588"/>
      <c r="BN423" s="1588"/>
      <c r="BO423" s="1588"/>
      <c r="BP423" s="1588"/>
      <c r="BQ423" s="1588"/>
    </row>
    <row r="424" ht="15.75" customHeight="1">
      <c r="A424" s="1588"/>
      <c r="B424" s="1588"/>
      <c r="C424" s="1588"/>
      <c r="D424" s="1588"/>
      <c r="E424" s="1588"/>
      <c r="F424" s="1588"/>
      <c r="G424" s="348"/>
      <c r="H424" s="348"/>
      <c r="I424" s="1588"/>
      <c r="J424" s="1588"/>
      <c r="K424" s="1588"/>
      <c r="L424" s="1588"/>
      <c r="M424" s="1588"/>
      <c r="N424" s="1588"/>
      <c r="O424" s="1588"/>
      <c r="P424" s="1588"/>
      <c r="Q424" s="2014"/>
      <c r="R424" s="1588"/>
      <c r="S424" s="1588"/>
      <c r="T424" s="1588"/>
      <c r="U424" s="1588"/>
      <c r="V424" s="1588"/>
      <c r="W424" s="348"/>
      <c r="X424" s="1588"/>
      <c r="Y424" s="1588"/>
      <c r="Z424" s="1588"/>
      <c r="AA424" s="1588"/>
      <c r="AB424" s="1588"/>
      <c r="AC424" s="1588"/>
      <c r="AD424" s="1588"/>
      <c r="AE424" s="1588"/>
      <c r="AF424" s="1588"/>
      <c r="AG424" s="1588"/>
      <c r="AH424" s="1588"/>
      <c r="AI424" s="1588"/>
      <c r="AJ424" s="1588"/>
      <c r="AK424" s="1588"/>
      <c r="AL424" s="1588"/>
      <c r="AM424" s="1588"/>
      <c r="AN424" s="1588"/>
      <c r="AO424" s="1588"/>
      <c r="AP424" s="1588"/>
      <c r="AQ424" s="1588"/>
      <c r="AR424" s="1588"/>
      <c r="AS424" s="1588"/>
      <c r="AT424" s="1588"/>
      <c r="AU424" s="1588"/>
      <c r="AV424" s="1588"/>
      <c r="AW424" s="1588"/>
      <c r="AX424" s="1588"/>
      <c r="AY424" s="1588"/>
      <c r="AZ424" s="1588"/>
      <c r="BA424" s="1588"/>
      <c r="BB424" s="1588"/>
      <c r="BC424" s="1588"/>
      <c r="BD424" s="1588"/>
      <c r="BE424" s="1588"/>
      <c r="BF424" s="1588"/>
      <c r="BG424" s="1588"/>
      <c r="BH424" s="1588"/>
      <c r="BI424" s="1588"/>
      <c r="BJ424" s="1588"/>
      <c r="BK424" s="1588"/>
      <c r="BL424" s="1588"/>
      <c r="BM424" s="1588"/>
      <c r="BN424" s="1588"/>
      <c r="BO424" s="1588"/>
      <c r="BP424" s="1588"/>
      <c r="BQ424" s="1588"/>
    </row>
    <row r="425" ht="15.75" customHeight="1">
      <c r="A425" s="1588"/>
      <c r="B425" s="1588"/>
      <c r="C425" s="1588"/>
      <c r="D425" s="1588"/>
      <c r="E425" s="1588"/>
      <c r="F425" s="1588"/>
      <c r="G425" s="348"/>
      <c r="H425" s="348"/>
      <c r="I425" s="1588"/>
      <c r="J425" s="1588"/>
      <c r="K425" s="1588"/>
      <c r="L425" s="1588"/>
      <c r="M425" s="1588"/>
      <c r="N425" s="1588"/>
      <c r="O425" s="1588"/>
      <c r="P425" s="1588"/>
      <c r="Q425" s="2014"/>
      <c r="R425" s="1588"/>
      <c r="S425" s="1588"/>
      <c r="T425" s="1588"/>
      <c r="U425" s="1588"/>
      <c r="V425" s="1588"/>
      <c r="W425" s="348"/>
      <c r="X425" s="1588"/>
      <c r="Y425" s="1588"/>
      <c r="Z425" s="1588"/>
      <c r="AA425" s="1588"/>
      <c r="AB425" s="1588"/>
      <c r="AC425" s="1588"/>
      <c r="AD425" s="1588"/>
      <c r="AE425" s="1588"/>
      <c r="AF425" s="1588"/>
      <c r="AG425" s="1588"/>
      <c r="AH425" s="1588"/>
      <c r="AI425" s="1588"/>
      <c r="AJ425" s="1588"/>
      <c r="AK425" s="1588"/>
      <c r="AL425" s="1588"/>
      <c r="AM425" s="1588"/>
      <c r="AN425" s="1588"/>
      <c r="AO425" s="1588"/>
      <c r="AP425" s="1588"/>
      <c r="AQ425" s="1588"/>
      <c r="AR425" s="1588"/>
      <c r="AS425" s="1588"/>
      <c r="AT425" s="1588"/>
      <c r="AU425" s="1588"/>
      <c r="AV425" s="1588"/>
      <c r="AW425" s="1588"/>
      <c r="AX425" s="1588"/>
      <c r="AY425" s="1588"/>
      <c r="AZ425" s="1588"/>
      <c r="BA425" s="1588"/>
      <c r="BB425" s="1588"/>
      <c r="BC425" s="1588"/>
      <c r="BD425" s="1588"/>
      <c r="BE425" s="1588"/>
      <c r="BF425" s="1588"/>
      <c r="BG425" s="1588"/>
      <c r="BH425" s="1588"/>
      <c r="BI425" s="1588"/>
      <c r="BJ425" s="1588"/>
      <c r="BK425" s="1588"/>
      <c r="BL425" s="1588"/>
      <c r="BM425" s="1588"/>
      <c r="BN425" s="1588"/>
      <c r="BO425" s="1588"/>
      <c r="BP425" s="1588"/>
      <c r="BQ425" s="1588"/>
    </row>
    <row r="426" ht="15.75" customHeight="1">
      <c r="A426" s="1588"/>
      <c r="B426" s="1588"/>
      <c r="C426" s="1588"/>
      <c r="D426" s="1588"/>
      <c r="E426" s="1588"/>
      <c r="F426" s="1588"/>
      <c r="G426" s="348"/>
      <c r="H426" s="348"/>
      <c r="I426" s="1588"/>
      <c r="J426" s="1588"/>
      <c r="K426" s="1588"/>
      <c r="L426" s="1588"/>
      <c r="M426" s="1588"/>
      <c r="N426" s="1588"/>
      <c r="O426" s="1588"/>
      <c r="P426" s="1588"/>
      <c r="Q426" s="2014"/>
      <c r="R426" s="1588"/>
      <c r="S426" s="1588"/>
      <c r="T426" s="1588"/>
      <c r="U426" s="1588"/>
      <c r="V426" s="1588"/>
      <c r="W426" s="348"/>
      <c r="X426" s="1588"/>
      <c r="Y426" s="1588"/>
      <c r="Z426" s="1588"/>
      <c r="AA426" s="1588"/>
      <c r="AB426" s="1588"/>
      <c r="AC426" s="1588"/>
      <c r="AD426" s="1588"/>
      <c r="AE426" s="1588"/>
      <c r="AF426" s="1588"/>
      <c r="AG426" s="1588"/>
      <c r="AH426" s="1588"/>
      <c r="AI426" s="1588"/>
      <c r="AJ426" s="1588"/>
      <c r="AK426" s="1588"/>
      <c r="AL426" s="1588"/>
      <c r="AM426" s="1588"/>
      <c r="AN426" s="1588"/>
      <c r="AO426" s="1588"/>
      <c r="AP426" s="1588"/>
      <c r="AQ426" s="1588"/>
      <c r="AR426" s="1588"/>
      <c r="AS426" s="1588"/>
      <c r="AT426" s="1588"/>
      <c r="AU426" s="1588"/>
      <c r="AV426" s="1588"/>
      <c r="AW426" s="1588"/>
      <c r="AX426" s="1588"/>
      <c r="AY426" s="1588"/>
      <c r="AZ426" s="1588"/>
      <c r="BA426" s="1588"/>
      <c r="BB426" s="1588"/>
      <c r="BC426" s="1588"/>
      <c r="BD426" s="1588"/>
      <c r="BE426" s="1588"/>
      <c r="BF426" s="1588"/>
      <c r="BG426" s="1588"/>
      <c r="BH426" s="1588"/>
      <c r="BI426" s="1588"/>
      <c r="BJ426" s="1588"/>
      <c r="BK426" s="1588"/>
      <c r="BL426" s="1588"/>
      <c r="BM426" s="1588"/>
      <c r="BN426" s="1588"/>
      <c r="BO426" s="1588"/>
      <c r="BP426" s="1588"/>
      <c r="BQ426" s="1588"/>
    </row>
    <row r="427" ht="15.75" customHeight="1">
      <c r="A427" s="1588"/>
      <c r="B427" s="1588"/>
      <c r="C427" s="1588"/>
      <c r="D427" s="1588"/>
      <c r="E427" s="1588"/>
      <c r="F427" s="1588"/>
      <c r="G427" s="348"/>
      <c r="H427" s="348"/>
      <c r="I427" s="1588"/>
      <c r="J427" s="1588"/>
      <c r="K427" s="1588"/>
      <c r="L427" s="1588"/>
      <c r="M427" s="1588"/>
      <c r="N427" s="1588"/>
      <c r="O427" s="1588"/>
      <c r="P427" s="1588"/>
      <c r="Q427" s="2014"/>
      <c r="R427" s="1588"/>
      <c r="S427" s="1588"/>
      <c r="T427" s="1588"/>
      <c r="U427" s="1588"/>
      <c r="V427" s="1588"/>
      <c r="W427" s="348"/>
      <c r="X427" s="1588"/>
      <c r="Y427" s="1588"/>
      <c r="Z427" s="1588"/>
      <c r="AA427" s="1588"/>
      <c r="AB427" s="1588"/>
      <c r="AC427" s="1588"/>
      <c r="AD427" s="1588"/>
      <c r="AE427" s="1588"/>
      <c r="AF427" s="1588"/>
      <c r="AG427" s="1588"/>
      <c r="AH427" s="1588"/>
      <c r="AI427" s="1588"/>
      <c r="AJ427" s="1588"/>
      <c r="AK427" s="1588"/>
      <c r="AL427" s="1588"/>
      <c r="AM427" s="1588"/>
      <c r="AN427" s="1588"/>
      <c r="AO427" s="1588"/>
      <c r="AP427" s="1588"/>
      <c r="AQ427" s="1588"/>
      <c r="AR427" s="1588"/>
      <c r="AS427" s="1588"/>
      <c r="AT427" s="1588"/>
      <c r="AU427" s="1588"/>
      <c r="AV427" s="1588"/>
      <c r="AW427" s="1588"/>
      <c r="AX427" s="1588"/>
      <c r="AY427" s="1588"/>
      <c r="AZ427" s="1588"/>
      <c r="BA427" s="1588"/>
      <c r="BB427" s="1588"/>
      <c r="BC427" s="1588"/>
      <c r="BD427" s="1588"/>
      <c r="BE427" s="1588"/>
      <c r="BF427" s="1588"/>
      <c r="BG427" s="1588"/>
      <c r="BH427" s="1588"/>
      <c r="BI427" s="1588"/>
      <c r="BJ427" s="1588"/>
      <c r="BK427" s="1588"/>
      <c r="BL427" s="1588"/>
      <c r="BM427" s="1588"/>
      <c r="BN427" s="1588"/>
      <c r="BO427" s="1588"/>
      <c r="BP427" s="1588"/>
      <c r="BQ427" s="1588"/>
    </row>
    <row r="428" ht="15.75" customHeight="1">
      <c r="A428" s="1588"/>
      <c r="B428" s="1588"/>
      <c r="C428" s="1588"/>
      <c r="D428" s="1588"/>
      <c r="E428" s="1588"/>
      <c r="F428" s="1588"/>
      <c r="G428" s="348"/>
      <c r="H428" s="348"/>
      <c r="I428" s="1588"/>
      <c r="J428" s="1588"/>
      <c r="K428" s="1588"/>
      <c r="L428" s="1588"/>
      <c r="M428" s="1588"/>
      <c r="N428" s="1588"/>
      <c r="O428" s="1588"/>
      <c r="P428" s="1588"/>
      <c r="Q428" s="2014"/>
      <c r="R428" s="1588"/>
      <c r="S428" s="1588"/>
      <c r="T428" s="1588"/>
      <c r="U428" s="1588"/>
      <c r="V428" s="1588"/>
      <c r="W428" s="348"/>
      <c r="X428" s="1588"/>
      <c r="Y428" s="1588"/>
      <c r="Z428" s="1588"/>
      <c r="AA428" s="1588"/>
      <c r="AB428" s="1588"/>
      <c r="AC428" s="1588"/>
      <c r="AD428" s="1588"/>
      <c r="AE428" s="1588"/>
      <c r="AF428" s="1588"/>
      <c r="AG428" s="1588"/>
      <c r="AH428" s="1588"/>
      <c r="AI428" s="1588"/>
      <c r="AJ428" s="1588"/>
      <c r="AK428" s="1588"/>
      <c r="AL428" s="1588"/>
      <c r="AM428" s="1588"/>
      <c r="AN428" s="1588"/>
      <c r="AO428" s="1588"/>
      <c r="AP428" s="1588"/>
      <c r="AQ428" s="1588"/>
      <c r="AR428" s="1588"/>
      <c r="AS428" s="1588"/>
      <c r="AT428" s="1588"/>
      <c r="AU428" s="1588"/>
      <c r="AV428" s="1588"/>
      <c r="AW428" s="1588"/>
      <c r="AX428" s="1588"/>
      <c r="AY428" s="1588"/>
      <c r="AZ428" s="1588"/>
      <c r="BA428" s="1588"/>
      <c r="BB428" s="1588"/>
      <c r="BC428" s="1588"/>
      <c r="BD428" s="1588"/>
      <c r="BE428" s="1588"/>
      <c r="BF428" s="1588"/>
      <c r="BG428" s="1588"/>
      <c r="BH428" s="1588"/>
      <c r="BI428" s="1588"/>
      <c r="BJ428" s="1588"/>
      <c r="BK428" s="1588"/>
      <c r="BL428" s="1588"/>
      <c r="BM428" s="1588"/>
      <c r="BN428" s="1588"/>
      <c r="BO428" s="1588"/>
      <c r="BP428" s="1588"/>
      <c r="BQ428" s="1588"/>
    </row>
    <row r="429" ht="15.75" customHeight="1">
      <c r="A429" s="1588"/>
      <c r="B429" s="1588"/>
      <c r="C429" s="1588"/>
      <c r="D429" s="1588"/>
      <c r="E429" s="1588"/>
      <c r="F429" s="1588"/>
      <c r="G429" s="348"/>
      <c r="H429" s="348"/>
      <c r="I429" s="1588"/>
      <c r="J429" s="1588"/>
      <c r="K429" s="1588"/>
      <c r="L429" s="1588"/>
      <c r="M429" s="1588"/>
      <c r="N429" s="1588"/>
      <c r="O429" s="1588"/>
      <c r="P429" s="1588"/>
      <c r="Q429" s="2014"/>
      <c r="R429" s="1588"/>
      <c r="S429" s="1588"/>
      <c r="T429" s="1588"/>
      <c r="U429" s="1588"/>
      <c r="V429" s="1588"/>
      <c r="W429" s="348"/>
      <c r="X429" s="1588"/>
      <c r="Y429" s="1588"/>
      <c r="Z429" s="1588"/>
      <c r="AA429" s="1588"/>
      <c r="AB429" s="1588"/>
      <c r="AC429" s="1588"/>
      <c r="AD429" s="1588"/>
      <c r="AE429" s="1588"/>
      <c r="AF429" s="1588"/>
      <c r="AG429" s="1588"/>
      <c r="AH429" s="1588"/>
      <c r="AI429" s="1588"/>
      <c r="AJ429" s="1588"/>
      <c r="AK429" s="1588"/>
      <c r="AL429" s="1588"/>
      <c r="AM429" s="1588"/>
      <c r="AN429" s="1588"/>
      <c r="AO429" s="1588"/>
      <c r="AP429" s="1588"/>
      <c r="AQ429" s="1588"/>
      <c r="AR429" s="1588"/>
      <c r="AS429" s="1588"/>
      <c r="AT429" s="1588"/>
      <c r="AU429" s="1588"/>
      <c r="AV429" s="1588"/>
      <c r="AW429" s="1588"/>
      <c r="AX429" s="1588"/>
      <c r="AY429" s="1588"/>
      <c r="AZ429" s="1588"/>
      <c r="BA429" s="1588"/>
      <c r="BB429" s="1588"/>
      <c r="BC429" s="1588"/>
      <c r="BD429" s="1588"/>
      <c r="BE429" s="1588"/>
      <c r="BF429" s="1588"/>
      <c r="BG429" s="1588"/>
      <c r="BH429" s="1588"/>
      <c r="BI429" s="1588"/>
      <c r="BJ429" s="1588"/>
      <c r="BK429" s="1588"/>
      <c r="BL429" s="1588"/>
      <c r="BM429" s="1588"/>
      <c r="BN429" s="1588"/>
      <c r="BO429" s="1588"/>
      <c r="BP429" s="1588"/>
      <c r="BQ429" s="1588"/>
    </row>
    <row r="430" ht="15.75" customHeight="1">
      <c r="A430" s="1588"/>
      <c r="B430" s="1588"/>
      <c r="C430" s="1588"/>
      <c r="D430" s="1588"/>
      <c r="E430" s="1588"/>
      <c r="F430" s="1588"/>
      <c r="G430" s="348"/>
      <c r="H430" s="348"/>
      <c r="I430" s="1588"/>
      <c r="J430" s="1588"/>
      <c r="K430" s="1588"/>
      <c r="L430" s="1588"/>
      <c r="M430" s="1588"/>
      <c r="N430" s="1588"/>
      <c r="O430" s="1588"/>
      <c r="P430" s="1588"/>
      <c r="Q430" s="2014"/>
      <c r="R430" s="1588"/>
      <c r="S430" s="1588"/>
      <c r="T430" s="1588"/>
      <c r="U430" s="1588"/>
      <c r="V430" s="1588"/>
      <c r="W430" s="348"/>
      <c r="X430" s="1588"/>
      <c r="Y430" s="1588"/>
      <c r="Z430" s="1588"/>
      <c r="AA430" s="1588"/>
      <c r="AB430" s="1588"/>
      <c r="AC430" s="1588"/>
      <c r="AD430" s="1588"/>
      <c r="AE430" s="1588"/>
      <c r="AF430" s="1588"/>
      <c r="AG430" s="1588"/>
      <c r="AH430" s="1588"/>
      <c r="AI430" s="1588"/>
      <c r="AJ430" s="1588"/>
      <c r="AK430" s="1588"/>
      <c r="AL430" s="1588"/>
      <c r="AM430" s="1588"/>
      <c r="AN430" s="1588"/>
      <c r="AO430" s="1588"/>
      <c r="AP430" s="1588"/>
      <c r="AQ430" s="1588"/>
      <c r="AR430" s="1588"/>
      <c r="AS430" s="1588"/>
      <c r="AT430" s="1588"/>
      <c r="AU430" s="1588"/>
      <c r="AV430" s="1588"/>
      <c r="AW430" s="1588"/>
      <c r="AX430" s="1588"/>
      <c r="AY430" s="1588"/>
      <c r="AZ430" s="1588"/>
      <c r="BA430" s="1588"/>
      <c r="BB430" s="1588"/>
      <c r="BC430" s="1588"/>
      <c r="BD430" s="1588"/>
      <c r="BE430" s="1588"/>
      <c r="BF430" s="1588"/>
      <c r="BG430" s="1588"/>
      <c r="BH430" s="1588"/>
      <c r="BI430" s="1588"/>
      <c r="BJ430" s="1588"/>
      <c r="BK430" s="1588"/>
      <c r="BL430" s="1588"/>
      <c r="BM430" s="1588"/>
      <c r="BN430" s="1588"/>
      <c r="BO430" s="1588"/>
      <c r="BP430" s="1588"/>
      <c r="BQ430" s="1588"/>
    </row>
    <row r="431" ht="15.75" customHeight="1">
      <c r="A431" s="1588"/>
      <c r="B431" s="1588"/>
      <c r="C431" s="1588"/>
      <c r="D431" s="1588"/>
      <c r="E431" s="1588"/>
      <c r="F431" s="1588"/>
      <c r="G431" s="348"/>
      <c r="H431" s="348"/>
      <c r="I431" s="1588"/>
      <c r="J431" s="1588"/>
      <c r="K431" s="1588"/>
      <c r="L431" s="1588"/>
      <c r="M431" s="1588"/>
      <c r="N431" s="1588"/>
      <c r="O431" s="1588"/>
      <c r="P431" s="1588"/>
      <c r="Q431" s="2014"/>
      <c r="R431" s="1588"/>
      <c r="S431" s="1588"/>
      <c r="T431" s="1588"/>
      <c r="U431" s="1588"/>
      <c r="V431" s="1588"/>
      <c r="W431" s="348"/>
      <c r="X431" s="1588"/>
      <c r="Y431" s="1588"/>
      <c r="Z431" s="1588"/>
      <c r="AA431" s="1588"/>
      <c r="AB431" s="1588"/>
      <c r="AC431" s="1588"/>
      <c r="AD431" s="1588"/>
      <c r="AE431" s="1588"/>
      <c r="AF431" s="1588"/>
      <c r="AG431" s="1588"/>
      <c r="AH431" s="1588"/>
      <c r="AI431" s="1588"/>
      <c r="AJ431" s="1588"/>
      <c r="AK431" s="1588"/>
      <c r="AL431" s="1588"/>
      <c r="AM431" s="1588"/>
      <c r="AN431" s="1588"/>
      <c r="AO431" s="1588"/>
      <c r="AP431" s="1588"/>
      <c r="AQ431" s="1588"/>
      <c r="AR431" s="1588"/>
      <c r="AS431" s="1588"/>
      <c r="AT431" s="1588"/>
      <c r="AU431" s="1588"/>
      <c r="AV431" s="1588"/>
      <c r="AW431" s="1588"/>
      <c r="AX431" s="1588"/>
      <c r="AY431" s="1588"/>
      <c r="AZ431" s="1588"/>
      <c r="BA431" s="1588"/>
      <c r="BB431" s="1588"/>
      <c r="BC431" s="1588"/>
      <c r="BD431" s="1588"/>
      <c r="BE431" s="1588"/>
      <c r="BF431" s="1588"/>
      <c r="BG431" s="1588"/>
      <c r="BH431" s="1588"/>
      <c r="BI431" s="1588"/>
      <c r="BJ431" s="1588"/>
      <c r="BK431" s="1588"/>
      <c r="BL431" s="1588"/>
      <c r="BM431" s="1588"/>
      <c r="BN431" s="1588"/>
      <c r="BO431" s="1588"/>
      <c r="BP431" s="1588"/>
      <c r="BQ431" s="1588"/>
    </row>
    <row r="432" ht="15.75" customHeight="1">
      <c r="A432" s="1588"/>
      <c r="B432" s="1588"/>
      <c r="C432" s="1588"/>
      <c r="D432" s="1588"/>
      <c r="E432" s="1588"/>
      <c r="F432" s="1588"/>
      <c r="G432" s="348"/>
      <c r="H432" s="348"/>
      <c r="I432" s="1588"/>
      <c r="J432" s="1588"/>
      <c r="K432" s="1588"/>
      <c r="L432" s="1588"/>
      <c r="M432" s="1588"/>
      <c r="N432" s="1588"/>
      <c r="O432" s="1588"/>
      <c r="P432" s="1588"/>
      <c r="Q432" s="2014"/>
      <c r="R432" s="1588"/>
      <c r="S432" s="1588"/>
      <c r="T432" s="1588"/>
      <c r="U432" s="1588"/>
      <c r="V432" s="1588"/>
      <c r="W432" s="348"/>
      <c r="X432" s="1588"/>
      <c r="Y432" s="1588"/>
      <c r="Z432" s="1588"/>
      <c r="AA432" s="1588"/>
      <c r="AB432" s="1588"/>
      <c r="AC432" s="1588"/>
      <c r="AD432" s="1588"/>
      <c r="AE432" s="1588"/>
      <c r="AF432" s="1588"/>
      <c r="AG432" s="1588"/>
      <c r="AH432" s="1588"/>
      <c r="AI432" s="1588"/>
      <c r="AJ432" s="1588"/>
      <c r="AK432" s="1588"/>
      <c r="AL432" s="1588"/>
      <c r="AM432" s="1588"/>
      <c r="AN432" s="1588"/>
      <c r="AO432" s="1588"/>
      <c r="AP432" s="1588"/>
      <c r="AQ432" s="1588"/>
      <c r="AR432" s="1588"/>
      <c r="AS432" s="1588"/>
      <c r="AT432" s="1588"/>
      <c r="AU432" s="1588"/>
      <c r="AV432" s="1588"/>
      <c r="AW432" s="1588"/>
      <c r="AX432" s="1588"/>
      <c r="AY432" s="1588"/>
      <c r="AZ432" s="1588"/>
      <c r="BA432" s="1588"/>
      <c r="BB432" s="1588"/>
      <c r="BC432" s="1588"/>
      <c r="BD432" s="1588"/>
      <c r="BE432" s="1588"/>
      <c r="BF432" s="1588"/>
      <c r="BG432" s="1588"/>
      <c r="BH432" s="1588"/>
      <c r="BI432" s="1588"/>
      <c r="BJ432" s="1588"/>
      <c r="BK432" s="1588"/>
      <c r="BL432" s="1588"/>
      <c r="BM432" s="1588"/>
      <c r="BN432" s="1588"/>
      <c r="BO432" s="1588"/>
      <c r="BP432" s="1588"/>
      <c r="BQ432" s="1588"/>
    </row>
    <row r="433" ht="15.75" customHeight="1">
      <c r="A433" s="1588"/>
      <c r="B433" s="1588"/>
      <c r="C433" s="1588"/>
      <c r="D433" s="1588"/>
      <c r="E433" s="1588"/>
      <c r="F433" s="1588"/>
      <c r="G433" s="348"/>
      <c r="H433" s="348"/>
      <c r="I433" s="1588"/>
      <c r="J433" s="1588"/>
      <c r="K433" s="1588"/>
      <c r="L433" s="1588"/>
      <c r="M433" s="1588"/>
      <c r="N433" s="1588"/>
      <c r="O433" s="1588"/>
      <c r="P433" s="1588"/>
      <c r="Q433" s="2014"/>
      <c r="R433" s="1588"/>
      <c r="S433" s="1588"/>
      <c r="T433" s="1588"/>
      <c r="U433" s="1588"/>
      <c r="V433" s="1588"/>
      <c r="W433" s="348"/>
      <c r="X433" s="1588"/>
      <c r="Y433" s="1588"/>
      <c r="Z433" s="1588"/>
      <c r="AA433" s="1588"/>
      <c r="AB433" s="1588"/>
      <c r="AC433" s="1588"/>
      <c r="AD433" s="1588"/>
      <c r="AE433" s="1588"/>
      <c r="AF433" s="1588"/>
      <c r="AG433" s="1588"/>
      <c r="AH433" s="1588"/>
      <c r="AI433" s="1588"/>
      <c r="AJ433" s="1588"/>
      <c r="AK433" s="1588"/>
      <c r="AL433" s="1588"/>
      <c r="AM433" s="1588"/>
      <c r="AN433" s="1588"/>
      <c r="AO433" s="1588"/>
      <c r="AP433" s="1588"/>
      <c r="AQ433" s="1588"/>
      <c r="AR433" s="1588"/>
      <c r="AS433" s="1588"/>
      <c r="AT433" s="1588"/>
      <c r="AU433" s="1588"/>
      <c r="AV433" s="1588"/>
      <c r="AW433" s="1588"/>
      <c r="AX433" s="1588"/>
      <c r="AY433" s="1588"/>
      <c r="AZ433" s="1588"/>
      <c r="BA433" s="1588"/>
      <c r="BB433" s="1588"/>
      <c r="BC433" s="1588"/>
      <c r="BD433" s="1588"/>
      <c r="BE433" s="1588"/>
      <c r="BF433" s="1588"/>
      <c r="BG433" s="1588"/>
      <c r="BH433" s="1588"/>
      <c r="BI433" s="1588"/>
      <c r="BJ433" s="1588"/>
      <c r="BK433" s="1588"/>
      <c r="BL433" s="1588"/>
      <c r="BM433" s="1588"/>
      <c r="BN433" s="1588"/>
      <c r="BO433" s="1588"/>
      <c r="BP433" s="1588"/>
      <c r="BQ433" s="1588"/>
    </row>
    <row r="434" ht="15.75" customHeight="1">
      <c r="A434" s="1588"/>
      <c r="B434" s="1588"/>
      <c r="C434" s="1588"/>
      <c r="D434" s="1588"/>
      <c r="E434" s="1588"/>
      <c r="F434" s="1588"/>
      <c r="G434" s="348"/>
      <c r="H434" s="348"/>
      <c r="I434" s="1588"/>
      <c r="J434" s="1588"/>
      <c r="K434" s="1588"/>
      <c r="L434" s="1588"/>
      <c r="M434" s="1588"/>
      <c r="N434" s="1588"/>
      <c r="O434" s="1588"/>
      <c r="P434" s="1588"/>
      <c r="Q434" s="2014"/>
      <c r="R434" s="1588"/>
      <c r="S434" s="1588"/>
      <c r="T434" s="1588"/>
      <c r="U434" s="1588"/>
      <c r="V434" s="1588"/>
      <c r="W434" s="348"/>
      <c r="X434" s="1588"/>
      <c r="Y434" s="1588"/>
      <c r="Z434" s="1588"/>
      <c r="AA434" s="1588"/>
      <c r="AB434" s="1588"/>
      <c r="AC434" s="1588"/>
      <c r="AD434" s="1588"/>
      <c r="AE434" s="1588"/>
      <c r="AF434" s="1588"/>
      <c r="AG434" s="1588"/>
      <c r="AH434" s="1588"/>
      <c r="AI434" s="1588"/>
      <c r="AJ434" s="1588"/>
      <c r="AK434" s="1588"/>
      <c r="AL434" s="1588"/>
      <c r="AM434" s="1588"/>
      <c r="AN434" s="1588"/>
      <c r="AO434" s="1588"/>
      <c r="AP434" s="1588"/>
      <c r="AQ434" s="1588"/>
      <c r="AR434" s="1588"/>
      <c r="AS434" s="1588"/>
      <c r="AT434" s="1588"/>
      <c r="AU434" s="1588"/>
      <c r="AV434" s="1588"/>
      <c r="AW434" s="1588"/>
      <c r="AX434" s="1588"/>
      <c r="AY434" s="1588"/>
      <c r="AZ434" s="1588"/>
      <c r="BA434" s="1588"/>
      <c r="BB434" s="1588"/>
      <c r="BC434" s="1588"/>
      <c r="BD434" s="1588"/>
      <c r="BE434" s="1588"/>
      <c r="BF434" s="1588"/>
      <c r="BG434" s="1588"/>
      <c r="BH434" s="1588"/>
      <c r="BI434" s="1588"/>
      <c r="BJ434" s="1588"/>
      <c r="BK434" s="1588"/>
      <c r="BL434" s="1588"/>
      <c r="BM434" s="1588"/>
      <c r="BN434" s="1588"/>
      <c r="BO434" s="1588"/>
      <c r="BP434" s="1588"/>
      <c r="BQ434" s="1588"/>
    </row>
    <row r="435" ht="15.75" customHeight="1">
      <c r="A435" s="1588"/>
      <c r="B435" s="1588"/>
      <c r="C435" s="1588"/>
      <c r="D435" s="1588"/>
      <c r="E435" s="1588"/>
      <c r="F435" s="1588"/>
      <c r="G435" s="348"/>
      <c r="H435" s="348"/>
      <c r="I435" s="1588"/>
      <c r="J435" s="1588"/>
      <c r="K435" s="1588"/>
      <c r="L435" s="1588"/>
      <c r="M435" s="1588"/>
      <c r="N435" s="1588"/>
      <c r="O435" s="1588"/>
      <c r="P435" s="1588"/>
      <c r="Q435" s="2014"/>
      <c r="R435" s="1588"/>
      <c r="S435" s="1588"/>
      <c r="T435" s="1588"/>
      <c r="U435" s="1588"/>
      <c r="V435" s="1588"/>
      <c r="W435" s="348"/>
      <c r="X435" s="1588"/>
      <c r="Y435" s="1588"/>
      <c r="Z435" s="1588"/>
      <c r="AA435" s="1588"/>
      <c r="AB435" s="1588"/>
      <c r="AC435" s="1588"/>
      <c r="AD435" s="1588"/>
      <c r="AE435" s="1588"/>
      <c r="AF435" s="1588"/>
      <c r="AG435" s="1588"/>
      <c r="AH435" s="1588"/>
      <c r="AI435" s="1588"/>
      <c r="AJ435" s="1588"/>
      <c r="AK435" s="1588"/>
      <c r="AL435" s="1588"/>
      <c r="AM435" s="1588"/>
      <c r="AN435" s="1588"/>
      <c r="AO435" s="1588"/>
      <c r="AP435" s="1588"/>
      <c r="AQ435" s="1588"/>
      <c r="AR435" s="1588"/>
      <c r="AS435" s="1588"/>
      <c r="AT435" s="1588"/>
      <c r="AU435" s="1588"/>
      <c r="AV435" s="1588"/>
      <c r="AW435" s="1588"/>
      <c r="AX435" s="1588"/>
      <c r="AY435" s="1588"/>
      <c r="AZ435" s="1588"/>
      <c r="BA435" s="1588"/>
      <c r="BB435" s="1588"/>
      <c r="BC435" s="1588"/>
      <c r="BD435" s="1588"/>
      <c r="BE435" s="1588"/>
      <c r="BF435" s="1588"/>
      <c r="BG435" s="1588"/>
      <c r="BH435" s="1588"/>
      <c r="BI435" s="1588"/>
      <c r="BJ435" s="1588"/>
      <c r="BK435" s="1588"/>
      <c r="BL435" s="1588"/>
      <c r="BM435" s="1588"/>
      <c r="BN435" s="1588"/>
      <c r="BO435" s="1588"/>
      <c r="BP435" s="1588"/>
      <c r="BQ435" s="1588"/>
    </row>
    <row r="436" ht="15.75" customHeight="1">
      <c r="A436" s="1588"/>
      <c r="B436" s="1588"/>
      <c r="C436" s="1588"/>
      <c r="D436" s="1588"/>
      <c r="E436" s="1588"/>
      <c r="F436" s="1588"/>
      <c r="G436" s="348"/>
      <c r="H436" s="348"/>
      <c r="I436" s="1588"/>
      <c r="J436" s="1588"/>
      <c r="K436" s="1588"/>
      <c r="L436" s="1588"/>
      <c r="M436" s="1588"/>
      <c r="N436" s="1588"/>
      <c r="O436" s="1588"/>
      <c r="P436" s="1588"/>
      <c r="Q436" s="2014"/>
      <c r="R436" s="1588"/>
      <c r="S436" s="1588"/>
      <c r="T436" s="1588"/>
      <c r="U436" s="1588"/>
      <c r="V436" s="1588"/>
      <c r="W436" s="348"/>
      <c r="X436" s="1588"/>
      <c r="Y436" s="1588"/>
      <c r="Z436" s="1588"/>
      <c r="AA436" s="1588"/>
      <c r="AB436" s="1588"/>
      <c r="AC436" s="1588"/>
      <c r="AD436" s="1588"/>
      <c r="AE436" s="1588"/>
      <c r="AF436" s="1588"/>
      <c r="AG436" s="1588"/>
      <c r="AH436" s="1588"/>
      <c r="AI436" s="1588"/>
      <c r="AJ436" s="1588"/>
      <c r="AK436" s="1588"/>
      <c r="AL436" s="1588"/>
      <c r="AM436" s="1588"/>
      <c r="AN436" s="1588"/>
      <c r="AO436" s="1588"/>
      <c r="AP436" s="1588"/>
      <c r="AQ436" s="1588"/>
      <c r="AR436" s="1588"/>
      <c r="AS436" s="1588"/>
      <c r="AT436" s="1588"/>
      <c r="AU436" s="1588"/>
      <c r="AV436" s="1588"/>
      <c r="AW436" s="1588"/>
      <c r="AX436" s="1588"/>
      <c r="AY436" s="1588"/>
      <c r="AZ436" s="1588"/>
      <c r="BA436" s="1588"/>
      <c r="BB436" s="1588"/>
      <c r="BC436" s="1588"/>
      <c r="BD436" s="1588"/>
      <c r="BE436" s="1588"/>
      <c r="BF436" s="1588"/>
      <c r="BG436" s="1588"/>
      <c r="BH436" s="1588"/>
      <c r="BI436" s="1588"/>
      <c r="BJ436" s="1588"/>
      <c r="BK436" s="1588"/>
      <c r="BL436" s="1588"/>
      <c r="BM436" s="1588"/>
      <c r="BN436" s="1588"/>
      <c r="BO436" s="1588"/>
      <c r="BP436" s="1588"/>
      <c r="BQ436" s="1588"/>
    </row>
    <row r="437" ht="15.75" customHeight="1">
      <c r="A437" s="1588"/>
      <c r="B437" s="1588"/>
      <c r="C437" s="1588"/>
      <c r="D437" s="1588"/>
      <c r="E437" s="1588"/>
      <c r="F437" s="1588"/>
      <c r="G437" s="348"/>
      <c r="H437" s="348"/>
      <c r="I437" s="1588"/>
      <c r="J437" s="1588"/>
      <c r="K437" s="1588"/>
      <c r="L437" s="1588"/>
      <c r="M437" s="1588"/>
      <c r="N437" s="1588"/>
      <c r="O437" s="1588"/>
      <c r="P437" s="1588"/>
      <c r="Q437" s="2014"/>
      <c r="R437" s="1588"/>
      <c r="S437" s="1588"/>
      <c r="T437" s="1588"/>
      <c r="U437" s="1588"/>
      <c r="V437" s="1588"/>
      <c r="W437" s="348"/>
      <c r="X437" s="1588"/>
      <c r="Y437" s="1588"/>
      <c r="Z437" s="1588"/>
      <c r="AA437" s="1588"/>
      <c r="AB437" s="1588"/>
      <c r="AC437" s="1588"/>
      <c r="AD437" s="1588"/>
      <c r="AE437" s="1588"/>
      <c r="AF437" s="1588"/>
      <c r="AG437" s="1588"/>
      <c r="AH437" s="1588"/>
      <c r="AI437" s="1588"/>
      <c r="AJ437" s="1588"/>
      <c r="AK437" s="1588"/>
      <c r="AL437" s="1588"/>
      <c r="AM437" s="1588"/>
      <c r="AN437" s="1588"/>
      <c r="AO437" s="1588"/>
      <c r="AP437" s="1588"/>
      <c r="AQ437" s="1588"/>
      <c r="AR437" s="1588"/>
      <c r="AS437" s="1588"/>
      <c r="AT437" s="1588"/>
      <c r="AU437" s="1588"/>
      <c r="AV437" s="1588"/>
      <c r="AW437" s="1588"/>
      <c r="AX437" s="1588"/>
      <c r="AY437" s="1588"/>
      <c r="AZ437" s="1588"/>
      <c r="BA437" s="1588"/>
      <c r="BB437" s="1588"/>
      <c r="BC437" s="1588"/>
      <c r="BD437" s="1588"/>
      <c r="BE437" s="1588"/>
      <c r="BF437" s="1588"/>
      <c r="BG437" s="1588"/>
      <c r="BH437" s="1588"/>
      <c r="BI437" s="1588"/>
      <c r="BJ437" s="1588"/>
      <c r="BK437" s="1588"/>
      <c r="BL437" s="1588"/>
      <c r="BM437" s="1588"/>
      <c r="BN437" s="1588"/>
      <c r="BO437" s="1588"/>
      <c r="BP437" s="1588"/>
      <c r="BQ437" s="1588"/>
    </row>
    <row r="438" ht="15.75" customHeight="1">
      <c r="A438" s="1588"/>
      <c r="B438" s="1588"/>
      <c r="C438" s="1588"/>
      <c r="D438" s="1588"/>
      <c r="E438" s="1588"/>
      <c r="F438" s="1588"/>
      <c r="G438" s="348"/>
      <c r="H438" s="348"/>
      <c r="I438" s="1588"/>
      <c r="J438" s="1588"/>
      <c r="K438" s="1588"/>
      <c r="L438" s="1588"/>
      <c r="M438" s="1588"/>
      <c r="N438" s="1588"/>
      <c r="O438" s="1588"/>
      <c r="P438" s="1588"/>
      <c r="Q438" s="2014"/>
      <c r="R438" s="1588"/>
      <c r="S438" s="1588"/>
      <c r="T438" s="1588"/>
      <c r="U438" s="1588"/>
      <c r="V438" s="1588"/>
      <c r="W438" s="348"/>
      <c r="X438" s="1588"/>
      <c r="Y438" s="1588"/>
      <c r="Z438" s="1588"/>
      <c r="AA438" s="1588"/>
      <c r="AB438" s="1588"/>
      <c r="AC438" s="1588"/>
      <c r="AD438" s="1588"/>
      <c r="AE438" s="1588"/>
      <c r="AF438" s="1588"/>
      <c r="AG438" s="1588"/>
      <c r="AH438" s="1588"/>
      <c r="AI438" s="1588"/>
      <c r="AJ438" s="1588"/>
      <c r="AK438" s="1588"/>
      <c r="AL438" s="1588"/>
      <c r="AM438" s="1588"/>
      <c r="AN438" s="1588"/>
      <c r="AO438" s="1588"/>
      <c r="AP438" s="1588"/>
      <c r="AQ438" s="1588"/>
      <c r="AR438" s="1588"/>
      <c r="AS438" s="1588"/>
      <c r="AT438" s="1588"/>
      <c r="AU438" s="1588"/>
      <c r="AV438" s="1588"/>
      <c r="AW438" s="1588"/>
      <c r="AX438" s="1588"/>
      <c r="AY438" s="1588"/>
      <c r="AZ438" s="1588"/>
      <c r="BA438" s="1588"/>
      <c r="BB438" s="1588"/>
      <c r="BC438" s="1588"/>
      <c r="BD438" s="1588"/>
      <c r="BE438" s="1588"/>
      <c r="BF438" s="1588"/>
      <c r="BG438" s="1588"/>
      <c r="BH438" s="1588"/>
      <c r="BI438" s="1588"/>
      <c r="BJ438" s="1588"/>
      <c r="BK438" s="1588"/>
      <c r="BL438" s="1588"/>
      <c r="BM438" s="1588"/>
      <c r="BN438" s="1588"/>
      <c r="BO438" s="1588"/>
      <c r="BP438" s="1588"/>
      <c r="BQ438" s="1588"/>
    </row>
    <row r="439" ht="15.75" customHeight="1">
      <c r="A439" s="1588"/>
      <c r="B439" s="1588"/>
      <c r="C439" s="1588"/>
      <c r="D439" s="1588"/>
      <c r="E439" s="1588"/>
      <c r="F439" s="1588"/>
      <c r="G439" s="348"/>
      <c r="H439" s="348"/>
      <c r="I439" s="1588"/>
      <c r="J439" s="1588"/>
      <c r="K439" s="1588"/>
      <c r="L439" s="1588"/>
      <c r="M439" s="1588"/>
      <c r="N439" s="1588"/>
      <c r="O439" s="1588"/>
      <c r="P439" s="1588"/>
      <c r="Q439" s="2014"/>
      <c r="R439" s="1588"/>
      <c r="S439" s="1588"/>
      <c r="T439" s="1588"/>
      <c r="U439" s="1588"/>
      <c r="V439" s="1588"/>
      <c r="W439" s="348"/>
      <c r="X439" s="1588"/>
      <c r="Y439" s="1588"/>
      <c r="Z439" s="1588"/>
      <c r="AA439" s="1588"/>
      <c r="AB439" s="1588"/>
      <c r="AC439" s="1588"/>
      <c r="AD439" s="1588"/>
      <c r="AE439" s="1588"/>
      <c r="AF439" s="1588"/>
      <c r="AG439" s="1588"/>
      <c r="AH439" s="1588"/>
      <c r="AI439" s="1588"/>
      <c r="AJ439" s="1588"/>
      <c r="AK439" s="1588"/>
      <c r="AL439" s="1588"/>
      <c r="AM439" s="1588"/>
      <c r="AN439" s="1588"/>
      <c r="AO439" s="1588"/>
      <c r="AP439" s="1588"/>
      <c r="AQ439" s="1588"/>
      <c r="AR439" s="1588"/>
      <c r="AS439" s="1588"/>
      <c r="AT439" s="1588"/>
      <c r="AU439" s="1588"/>
      <c r="AV439" s="1588"/>
      <c r="AW439" s="1588"/>
      <c r="AX439" s="1588"/>
      <c r="AY439" s="1588"/>
      <c r="AZ439" s="1588"/>
      <c r="BA439" s="1588"/>
      <c r="BB439" s="1588"/>
      <c r="BC439" s="1588"/>
      <c r="BD439" s="1588"/>
      <c r="BE439" s="1588"/>
      <c r="BF439" s="1588"/>
      <c r="BG439" s="1588"/>
      <c r="BH439" s="1588"/>
      <c r="BI439" s="1588"/>
      <c r="BJ439" s="1588"/>
      <c r="BK439" s="1588"/>
      <c r="BL439" s="1588"/>
      <c r="BM439" s="1588"/>
      <c r="BN439" s="1588"/>
      <c r="BO439" s="1588"/>
      <c r="BP439" s="1588"/>
      <c r="BQ439" s="1588"/>
    </row>
    <row r="440" ht="15.75" customHeight="1">
      <c r="A440" s="1588"/>
      <c r="B440" s="1588"/>
      <c r="C440" s="1588"/>
      <c r="D440" s="1588"/>
      <c r="E440" s="1588"/>
      <c r="F440" s="1588"/>
      <c r="G440" s="348"/>
      <c r="H440" s="348"/>
      <c r="I440" s="1588"/>
      <c r="J440" s="1588"/>
      <c r="K440" s="1588"/>
      <c r="L440" s="1588"/>
      <c r="M440" s="1588"/>
      <c r="N440" s="1588"/>
      <c r="O440" s="1588"/>
      <c r="P440" s="1588"/>
      <c r="Q440" s="2014"/>
      <c r="R440" s="1588"/>
      <c r="S440" s="1588"/>
      <c r="T440" s="1588"/>
      <c r="U440" s="1588"/>
      <c r="V440" s="1588"/>
      <c r="W440" s="348"/>
      <c r="X440" s="1588"/>
      <c r="Y440" s="1588"/>
      <c r="Z440" s="1588"/>
      <c r="AA440" s="1588"/>
      <c r="AB440" s="1588"/>
      <c r="AC440" s="1588"/>
      <c r="AD440" s="1588"/>
      <c r="AE440" s="1588"/>
      <c r="AF440" s="1588"/>
      <c r="AG440" s="1588"/>
      <c r="AH440" s="1588"/>
      <c r="AI440" s="1588"/>
      <c r="AJ440" s="1588"/>
      <c r="AK440" s="1588"/>
      <c r="AL440" s="1588"/>
      <c r="AM440" s="1588"/>
      <c r="AN440" s="1588"/>
      <c r="AO440" s="1588"/>
      <c r="AP440" s="1588"/>
      <c r="AQ440" s="1588"/>
      <c r="AR440" s="1588"/>
      <c r="AS440" s="1588"/>
      <c r="AT440" s="1588"/>
      <c r="AU440" s="1588"/>
      <c r="AV440" s="1588"/>
      <c r="AW440" s="1588"/>
      <c r="AX440" s="1588"/>
      <c r="AY440" s="1588"/>
      <c r="AZ440" s="1588"/>
      <c r="BA440" s="1588"/>
      <c r="BB440" s="1588"/>
      <c r="BC440" s="1588"/>
      <c r="BD440" s="1588"/>
      <c r="BE440" s="1588"/>
      <c r="BF440" s="1588"/>
      <c r="BG440" s="1588"/>
      <c r="BH440" s="1588"/>
      <c r="BI440" s="1588"/>
      <c r="BJ440" s="1588"/>
      <c r="BK440" s="1588"/>
      <c r="BL440" s="1588"/>
      <c r="BM440" s="1588"/>
      <c r="BN440" s="1588"/>
      <c r="BO440" s="1588"/>
      <c r="BP440" s="1588"/>
      <c r="BQ440" s="1588"/>
    </row>
    <row r="441" ht="15.75" customHeight="1">
      <c r="A441" s="1588"/>
      <c r="B441" s="1588"/>
      <c r="C441" s="1588"/>
      <c r="D441" s="1588"/>
      <c r="E441" s="1588"/>
      <c r="F441" s="1588"/>
      <c r="G441" s="348"/>
      <c r="H441" s="348"/>
      <c r="I441" s="1588"/>
      <c r="J441" s="1588"/>
      <c r="K441" s="1588"/>
      <c r="L441" s="1588"/>
      <c r="M441" s="1588"/>
      <c r="N441" s="1588"/>
      <c r="O441" s="1588"/>
      <c r="P441" s="1588"/>
      <c r="Q441" s="2014"/>
      <c r="R441" s="1588"/>
      <c r="S441" s="1588"/>
      <c r="T441" s="1588"/>
      <c r="U441" s="1588"/>
      <c r="V441" s="1588"/>
      <c r="W441" s="348"/>
      <c r="X441" s="1588"/>
      <c r="Y441" s="1588"/>
      <c r="Z441" s="1588"/>
      <c r="AA441" s="1588"/>
      <c r="AB441" s="1588"/>
      <c r="AC441" s="1588"/>
      <c r="AD441" s="1588"/>
      <c r="AE441" s="1588"/>
      <c r="AF441" s="1588"/>
      <c r="AG441" s="1588"/>
      <c r="AH441" s="1588"/>
      <c r="AI441" s="1588"/>
      <c r="AJ441" s="1588"/>
      <c r="AK441" s="1588"/>
      <c r="AL441" s="1588"/>
      <c r="AM441" s="1588"/>
      <c r="AN441" s="1588"/>
      <c r="AO441" s="1588"/>
      <c r="AP441" s="1588"/>
      <c r="AQ441" s="1588"/>
      <c r="AR441" s="1588"/>
      <c r="AS441" s="1588"/>
      <c r="AT441" s="1588"/>
      <c r="AU441" s="1588"/>
      <c r="AV441" s="1588"/>
      <c r="AW441" s="1588"/>
      <c r="AX441" s="1588"/>
      <c r="AY441" s="1588"/>
      <c r="AZ441" s="1588"/>
      <c r="BA441" s="1588"/>
      <c r="BB441" s="1588"/>
      <c r="BC441" s="1588"/>
      <c r="BD441" s="1588"/>
      <c r="BE441" s="1588"/>
      <c r="BF441" s="1588"/>
      <c r="BG441" s="1588"/>
      <c r="BH441" s="1588"/>
      <c r="BI441" s="1588"/>
      <c r="BJ441" s="1588"/>
      <c r="BK441" s="1588"/>
      <c r="BL441" s="1588"/>
      <c r="BM441" s="1588"/>
      <c r="BN441" s="1588"/>
      <c r="BO441" s="1588"/>
      <c r="BP441" s="1588"/>
      <c r="BQ441" s="1588"/>
    </row>
    <row r="442" ht="15.75" customHeight="1">
      <c r="A442" s="1588"/>
      <c r="B442" s="1588"/>
      <c r="C442" s="1588"/>
      <c r="D442" s="1588"/>
      <c r="E442" s="1588"/>
      <c r="F442" s="1588"/>
      <c r="G442" s="348"/>
      <c r="H442" s="348"/>
      <c r="I442" s="1588"/>
      <c r="J442" s="1588"/>
      <c r="K442" s="1588"/>
      <c r="L442" s="1588"/>
      <c r="M442" s="1588"/>
      <c r="N442" s="1588"/>
      <c r="O442" s="1588"/>
      <c r="P442" s="1588"/>
      <c r="Q442" s="2014"/>
      <c r="R442" s="1588"/>
      <c r="S442" s="1588"/>
      <c r="T442" s="1588"/>
      <c r="U442" s="1588"/>
      <c r="V442" s="1588"/>
      <c r="W442" s="348"/>
      <c r="X442" s="1588"/>
      <c r="Y442" s="1588"/>
      <c r="Z442" s="1588"/>
      <c r="AA442" s="1588"/>
      <c r="AB442" s="1588"/>
      <c r="AC442" s="1588"/>
      <c r="AD442" s="1588"/>
      <c r="AE442" s="1588"/>
      <c r="AF442" s="1588"/>
      <c r="AG442" s="1588"/>
      <c r="AH442" s="1588"/>
      <c r="AI442" s="1588"/>
      <c r="AJ442" s="1588"/>
      <c r="AK442" s="1588"/>
      <c r="AL442" s="1588"/>
      <c r="AM442" s="1588"/>
      <c r="AN442" s="1588"/>
      <c r="AO442" s="1588"/>
      <c r="AP442" s="1588"/>
      <c r="AQ442" s="1588"/>
      <c r="AR442" s="1588"/>
      <c r="AS442" s="1588"/>
      <c r="AT442" s="1588"/>
      <c r="AU442" s="1588"/>
      <c r="AV442" s="1588"/>
      <c r="AW442" s="1588"/>
      <c r="AX442" s="1588"/>
      <c r="AY442" s="1588"/>
      <c r="AZ442" s="1588"/>
      <c r="BA442" s="1588"/>
      <c r="BB442" s="1588"/>
      <c r="BC442" s="1588"/>
      <c r="BD442" s="1588"/>
      <c r="BE442" s="1588"/>
      <c r="BF442" s="1588"/>
      <c r="BG442" s="1588"/>
      <c r="BH442" s="1588"/>
      <c r="BI442" s="1588"/>
      <c r="BJ442" s="1588"/>
      <c r="BK442" s="1588"/>
      <c r="BL442" s="1588"/>
      <c r="BM442" s="1588"/>
      <c r="BN442" s="1588"/>
      <c r="BO442" s="1588"/>
      <c r="BP442" s="1588"/>
      <c r="BQ442" s="1588"/>
    </row>
    <row r="443" ht="15.75" customHeight="1">
      <c r="A443" s="1588"/>
      <c r="B443" s="1588"/>
      <c r="C443" s="1588"/>
      <c r="D443" s="1588"/>
      <c r="E443" s="1588"/>
      <c r="F443" s="1588"/>
      <c r="G443" s="348"/>
      <c r="H443" s="348"/>
      <c r="I443" s="1588"/>
      <c r="J443" s="1588"/>
      <c r="K443" s="1588"/>
      <c r="L443" s="1588"/>
      <c r="M443" s="1588"/>
      <c r="N443" s="1588"/>
      <c r="O443" s="1588"/>
      <c r="P443" s="1588"/>
      <c r="Q443" s="2014"/>
      <c r="R443" s="1588"/>
      <c r="S443" s="1588"/>
      <c r="T443" s="1588"/>
      <c r="U443" s="1588"/>
      <c r="V443" s="1588"/>
      <c r="W443" s="348"/>
      <c r="X443" s="1588"/>
      <c r="Y443" s="1588"/>
      <c r="Z443" s="1588"/>
      <c r="AA443" s="1588"/>
      <c r="AB443" s="1588"/>
      <c r="AC443" s="1588"/>
      <c r="AD443" s="1588"/>
      <c r="AE443" s="1588"/>
      <c r="AF443" s="1588"/>
      <c r="AG443" s="1588"/>
      <c r="AH443" s="1588"/>
      <c r="AI443" s="1588"/>
      <c r="AJ443" s="1588"/>
      <c r="AK443" s="1588"/>
      <c r="AL443" s="1588"/>
      <c r="AM443" s="1588"/>
      <c r="AN443" s="1588"/>
      <c r="AO443" s="1588"/>
      <c r="AP443" s="1588"/>
      <c r="AQ443" s="1588"/>
      <c r="AR443" s="1588"/>
      <c r="AS443" s="1588"/>
      <c r="AT443" s="1588"/>
      <c r="AU443" s="1588"/>
      <c r="AV443" s="1588"/>
      <c r="AW443" s="1588"/>
      <c r="AX443" s="1588"/>
      <c r="AY443" s="1588"/>
      <c r="AZ443" s="1588"/>
      <c r="BA443" s="1588"/>
      <c r="BB443" s="1588"/>
      <c r="BC443" s="1588"/>
      <c r="BD443" s="1588"/>
      <c r="BE443" s="1588"/>
      <c r="BF443" s="1588"/>
      <c r="BG443" s="1588"/>
      <c r="BH443" s="1588"/>
      <c r="BI443" s="1588"/>
      <c r="BJ443" s="1588"/>
      <c r="BK443" s="1588"/>
      <c r="BL443" s="1588"/>
      <c r="BM443" s="1588"/>
      <c r="BN443" s="1588"/>
      <c r="BO443" s="1588"/>
      <c r="BP443" s="1588"/>
      <c r="BQ443" s="1588"/>
    </row>
    <row r="444" ht="15.75" customHeight="1">
      <c r="A444" s="1588"/>
      <c r="B444" s="1588"/>
      <c r="C444" s="1588"/>
      <c r="D444" s="1588"/>
      <c r="E444" s="1588"/>
      <c r="F444" s="1588"/>
      <c r="G444" s="348"/>
      <c r="H444" s="348"/>
      <c r="I444" s="1588"/>
      <c r="J444" s="1588"/>
      <c r="K444" s="1588"/>
      <c r="L444" s="1588"/>
      <c r="M444" s="1588"/>
      <c r="N444" s="1588"/>
      <c r="O444" s="1588"/>
      <c r="P444" s="1588"/>
      <c r="Q444" s="2014"/>
      <c r="R444" s="1588"/>
      <c r="S444" s="1588"/>
      <c r="T444" s="1588"/>
      <c r="U444" s="1588"/>
      <c r="V444" s="1588"/>
      <c r="W444" s="348"/>
      <c r="X444" s="1588"/>
      <c r="Y444" s="1588"/>
      <c r="Z444" s="1588"/>
      <c r="AA444" s="1588"/>
      <c r="AB444" s="1588"/>
      <c r="AC444" s="1588"/>
      <c r="AD444" s="1588"/>
      <c r="AE444" s="1588"/>
      <c r="AF444" s="1588"/>
      <c r="AG444" s="1588"/>
      <c r="AH444" s="1588"/>
      <c r="AI444" s="1588"/>
      <c r="AJ444" s="1588"/>
      <c r="AK444" s="1588"/>
      <c r="AL444" s="1588"/>
      <c r="AM444" s="1588"/>
      <c r="AN444" s="1588"/>
      <c r="AO444" s="1588"/>
      <c r="AP444" s="1588"/>
      <c r="AQ444" s="1588"/>
      <c r="AR444" s="1588"/>
      <c r="AS444" s="1588"/>
      <c r="AT444" s="1588"/>
      <c r="AU444" s="1588"/>
      <c r="AV444" s="1588"/>
      <c r="AW444" s="1588"/>
      <c r="AX444" s="1588"/>
      <c r="AY444" s="1588"/>
      <c r="AZ444" s="1588"/>
      <c r="BA444" s="1588"/>
      <c r="BB444" s="1588"/>
      <c r="BC444" s="1588"/>
      <c r="BD444" s="1588"/>
      <c r="BE444" s="1588"/>
      <c r="BF444" s="1588"/>
      <c r="BG444" s="1588"/>
      <c r="BH444" s="1588"/>
      <c r="BI444" s="1588"/>
      <c r="BJ444" s="1588"/>
      <c r="BK444" s="1588"/>
      <c r="BL444" s="1588"/>
      <c r="BM444" s="1588"/>
      <c r="BN444" s="1588"/>
      <c r="BO444" s="1588"/>
      <c r="BP444" s="1588"/>
      <c r="BQ444" s="1588"/>
    </row>
    <row r="445" ht="15.75" customHeight="1">
      <c r="A445" s="1588"/>
      <c r="B445" s="1588"/>
      <c r="C445" s="1588"/>
      <c r="D445" s="1588"/>
      <c r="E445" s="1588"/>
      <c r="F445" s="1588"/>
      <c r="G445" s="348"/>
      <c r="H445" s="348"/>
      <c r="I445" s="1588"/>
      <c r="J445" s="1588"/>
      <c r="K445" s="1588"/>
      <c r="L445" s="1588"/>
      <c r="M445" s="1588"/>
      <c r="N445" s="1588"/>
      <c r="O445" s="1588"/>
      <c r="P445" s="1588"/>
      <c r="Q445" s="2014"/>
      <c r="R445" s="1588"/>
      <c r="S445" s="1588"/>
      <c r="T445" s="1588"/>
      <c r="U445" s="1588"/>
      <c r="V445" s="1588"/>
      <c r="W445" s="348"/>
      <c r="X445" s="1588"/>
      <c r="Y445" s="1588"/>
      <c r="Z445" s="1588"/>
      <c r="AA445" s="1588"/>
      <c r="AB445" s="1588"/>
      <c r="AC445" s="1588"/>
      <c r="AD445" s="1588"/>
      <c r="AE445" s="1588"/>
      <c r="AF445" s="1588"/>
      <c r="AG445" s="1588"/>
      <c r="AH445" s="1588"/>
      <c r="AI445" s="1588"/>
      <c r="AJ445" s="1588"/>
      <c r="AK445" s="1588"/>
      <c r="AL445" s="1588"/>
      <c r="AM445" s="1588"/>
      <c r="AN445" s="1588"/>
      <c r="AO445" s="1588"/>
      <c r="AP445" s="1588"/>
      <c r="AQ445" s="1588"/>
      <c r="AR445" s="1588"/>
      <c r="AS445" s="1588"/>
      <c r="AT445" s="1588"/>
      <c r="AU445" s="1588"/>
      <c r="AV445" s="1588"/>
      <c r="AW445" s="1588"/>
      <c r="AX445" s="1588"/>
      <c r="AY445" s="1588"/>
      <c r="AZ445" s="1588"/>
      <c r="BA445" s="1588"/>
      <c r="BB445" s="1588"/>
      <c r="BC445" s="1588"/>
      <c r="BD445" s="1588"/>
      <c r="BE445" s="1588"/>
      <c r="BF445" s="1588"/>
      <c r="BG445" s="1588"/>
      <c r="BH445" s="1588"/>
      <c r="BI445" s="1588"/>
      <c r="BJ445" s="1588"/>
      <c r="BK445" s="1588"/>
      <c r="BL445" s="1588"/>
      <c r="BM445" s="1588"/>
      <c r="BN445" s="1588"/>
      <c r="BO445" s="1588"/>
      <c r="BP445" s="1588"/>
      <c r="BQ445" s="1588"/>
    </row>
    <row r="446" ht="15.75" customHeight="1">
      <c r="A446" s="1588"/>
      <c r="B446" s="1588"/>
      <c r="C446" s="1588"/>
      <c r="D446" s="1588"/>
      <c r="E446" s="1588"/>
      <c r="F446" s="1588"/>
      <c r="G446" s="348"/>
      <c r="H446" s="348"/>
      <c r="I446" s="1588"/>
      <c r="J446" s="1588"/>
      <c r="K446" s="1588"/>
      <c r="L446" s="1588"/>
      <c r="M446" s="1588"/>
      <c r="N446" s="1588"/>
      <c r="O446" s="1588"/>
      <c r="P446" s="1588"/>
      <c r="Q446" s="2014"/>
      <c r="R446" s="1588"/>
      <c r="S446" s="1588"/>
      <c r="T446" s="1588"/>
      <c r="U446" s="1588"/>
      <c r="V446" s="1588"/>
      <c r="W446" s="348"/>
      <c r="X446" s="1588"/>
      <c r="Y446" s="1588"/>
      <c r="Z446" s="1588"/>
      <c r="AA446" s="1588"/>
      <c r="AB446" s="1588"/>
      <c r="AC446" s="1588"/>
      <c r="AD446" s="1588"/>
      <c r="AE446" s="1588"/>
      <c r="AF446" s="1588"/>
      <c r="AG446" s="1588"/>
      <c r="AH446" s="1588"/>
      <c r="AI446" s="1588"/>
      <c r="AJ446" s="1588"/>
      <c r="AK446" s="1588"/>
      <c r="AL446" s="1588"/>
      <c r="AM446" s="1588"/>
      <c r="AN446" s="1588"/>
      <c r="AO446" s="1588"/>
      <c r="AP446" s="1588"/>
      <c r="AQ446" s="1588"/>
      <c r="AR446" s="1588"/>
      <c r="AS446" s="1588"/>
      <c r="AT446" s="1588"/>
      <c r="AU446" s="1588"/>
      <c r="AV446" s="1588"/>
      <c r="AW446" s="1588"/>
      <c r="AX446" s="1588"/>
      <c r="AY446" s="1588"/>
      <c r="AZ446" s="1588"/>
      <c r="BA446" s="1588"/>
      <c r="BB446" s="1588"/>
      <c r="BC446" s="1588"/>
      <c r="BD446" s="1588"/>
      <c r="BE446" s="1588"/>
      <c r="BF446" s="1588"/>
      <c r="BG446" s="1588"/>
      <c r="BH446" s="1588"/>
      <c r="BI446" s="1588"/>
      <c r="BJ446" s="1588"/>
      <c r="BK446" s="1588"/>
      <c r="BL446" s="1588"/>
      <c r="BM446" s="1588"/>
      <c r="BN446" s="1588"/>
      <c r="BO446" s="1588"/>
      <c r="BP446" s="1588"/>
      <c r="BQ446" s="1588"/>
    </row>
    <row r="447" ht="15.75" customHeight="1">
      <c r="A447" s="1588"/>
      <c r="B447" s="1588"/>
      <c r="C447" s="1588"/>
      <c r="D447" s="1588"/>
      <c r="E447" s="1588"/>
      <c r="F447" s="1588"/>
      <c r="G447" s="348"/>
      <c r="H447" s="348"/>
      <c r="I447" s="1588"/>
      <c r="J447" s="1588"/>
      <c r="K447" s="1588"/>
      <c r="L447" s="1588"/>
      <c r="M447" s="1588"/>
      <c r="N447" s="1588"/>
      <c r="O447" s="1588"/>
      <c r="P447" s="1588"/>
      <c r="Q447" s="2014"/>
      <c r="R447" s="1588"/>
      <c r="S447" s="1588"/>
      <c r="T447" s="1588"/>
      <c r="U447" s="1588"/>
      <c r="V447" s="1588"/>
      <c r="W447" s="348"/>
      <c r="X447" s="1588"/>
      <c r="Y447" s="1588"/>
      <c r="Z447" s="1588"/>
      <c r="AA447" s="1588"/>
      <c r="AB447" s="1588"/>
      <c r="AC447" s="1588"/>
      <c r="AD447" s="1588"/>
      <c r="AE447" s="1588"/>
      <c r="AF447" s="1588"/>
      <c r="AG447" s="1588"/>
      <c r="AH447" s="1588"/>
      <c r="AI447" s="1588"/>
      <c r="AJ447" s="1588"/>
      <c r="AK447" s="1588"/>
      <c r="AL447" s="1588"/>
      <c r="AM447" s="1588"/>
      <c r="AN447" s="1588"/>
      <c r="AO447" s="1588"/>
      <c r="AP447" s="1588"/>
      <c r="AQ447" s="1588"/>
      <c r="AR447" s="1588"/>
      <c r="AS447" s="1588"/>
      <c r="AT447" s="1588"/>
      <c r="AU447" s="1588"/>
      <c r="AV447" s="1588"/>
      <c r="AW447" s="1588"/>
      <c r="AX447" s="1588"/>
      <c r="AY447" s="1588"/>
      <c r="AZ447" s="1588"/>
      <c r="BA447" s="1588"/>
      <c r="BB447" s="1588"/>
      <c r="BC447" s="1588"/>
      <c r="BD447" s="1588"/>
      <c r="BE447" s="1588"/>
      <c r="BF447" s="1588"/>
      <c r="BG447" s="1588"/>
      <c r="BH447" s="1588"/>
      <c r="BI447" s="1588"/>
      <c r="BJ447" s="1588"/>
      <c r="BK447" s="1588"/>
      <c r="BL447" s="1588"/>
      <c r="BM447" s="1588"/>
      <c r="BN447" s="1588"/>
      <c r="BO447" s="1588"/>
      <c r="BP447" s="1588"/>
      <c r="BQ447" s="1588"/>
    </row>
    <row r="448" ht="15.75" customHeight="1">
      <c r="A448" s="1588"/>
      <c r="B448" s="1588"/>
      <c r="C448" s="1588"/>
      <c r="D448" s="1588"/>
      <c r="E448" s="1588"/>
      <c r="F448" s="1588"/>
      <c r="G448" s="348"/>
      <c r="H448" s="348"/>
      <c r="I448" s="1588"/>
      <c r="J448" s="1588"/>
      <c r="K448" s="1588"/>
      <c r="L448" s="1588"/>
      <c r="M448" s="1588"/>
      <c r="N448" s="1588"/>
      <c r="O448" s="1588"/>
      <c r="P448" s="1588"/>
      <c r="Q448" s="2014"/>
      <c r="R448" s="1588"/>
      <c r="S448" s="1588"/>
      <c r="T448" s="1588"/>
      <c r="U448" s="1588"/>
      <c r="V448" s="1588"/>
      <c r="W448" s="348"/>
      <c r="X448" s="1588"/>
      <c r="Y448" s="1588"/>
      <c r="Z448" s="1588"/>
      <c r="AA448" s="1588"/>
      <c r="AB448" s="1588"/>
      <c r="AC448" s="1588"/>
      <c r="AD448" s="1588"/>
      <c r="AE448" s="1588"/>
      <c r="AF448" s="1588"/>
      <c r="AG448" s="1588"/>
      <c r="AH448" s="1588"/>
      <c r="AI448" s="1588"/>
      <c r="AJ448" s="1588"/>
      <c r="AK448" s="1588"/>
      <c r="AL448" s="1588"/>
      <c r="AM448" s="1588"/>
      <c r="AN448" s="1588"/>
      <c r="AO448" s="1588"/>
      <c r="AP448" s="1588"/>
      <c r="AQ448" s="1588"/>
      <c r="AR448" s="1588"/>
      <c r="AS448" s="1588"/>
      <c r="AT448" s="1588"/>
      <c r="AU448" s="1588"/>
      <c r="AV448" s="1588"/>
      <c r="AW448" s="1588"/>
      <c r="AX448" s="1588"/>
      <c r="AY448" s="1588"/>
      <c r="AZ448" s="1588"/>
      <c r="BA448" s="1588"/>
      <c r="BB448" s="1588"/>
      <c r="BC448" s="1588"/>
      <c r="BD448" s="1588"/>
      <c r="BE448" s="1588"/>
      <c r="BF448" s="1588"/>
      <c r="BG448" s="1588"/>
      <c r="BH448" s="1588"/>
      <c r="BI448" s="1588"/>
      <c r="BJ448" s="1588"/>
      <c r="BK448" s="1588"/>
      <c r="BL448" s="1588"/>
      <c r="BM448" s="1588"/>
      <c r="BN448" s="1588"/>
      <c r="BO448" s="1588"/>
      <c r="BP448" s="1588"/>
      <c r="BQ448" s="1588"/>
    </row>
    <row r="449" ht="15.75" customHeight="1">
      <c r="A449" s="1588"/>
      <c r="B449" s="1588"/>
      <c r="C449" s="1588"/>
      <c r="D449" s="1588"/>
      <c r="E449" s="1588"/>
      <c r="F449" s="1588"/>
      <c r="G449" s="348"/>
      <c r="H449" s="348"/>
      <c r="I449" s="1588"/>
      <c r="J449" s="1588"/>
      <c r="K449" s="1588"/>
      <c r="L449" s="1588"/>
      <c r="M449" s="1588"/>
      <c r="N449" s="1588"/>
      <c r="O449" s="1588"/>
      <c r="P449" s="1588"/>
      <c r="Q449" s="2014"/>
      <c r="R449" s="1588"/>
      <c r="S449" s="1588"/>
      <c r="T449" s="1588"/>
      <c r="U449" s="1588"/>
      <c r="V449" s="1588"/>
      <c r="W449" s="348"/>
      <c r="X449" s="1588"/>
      <c r="Y449" s="1588"/>
      <c r="Z449" s="1588"/>
      <c r="AA449" s="1588"/>
      <c r="AB449" s="1588"/>
      <c r="AC449" s="1588"/>
      <c r="AD449" s="1588"/>
      <c r="AE449" s="1588"/>
      <c r="AF449" s="1588"/>
      <c r="AG449" s="1588"/>
      <c r="AH449" s="1588"/>
      <c r="AI449" s="1588"/>
      <c r="AJ449" s="1588"/>
      <c r="AK449" s="1588"/>
      <c r="AL449" s="1588"/>
      <c r="AM449" s="1588"/>
      <c r="AN449" s="1588"/>
      <c r="AO449" s="1588"/>
      <c r="AP449" s="1588"/>
      <c r="AQ449" s="1588"/>
      <c r="AR449" s="1588"/>
      <c r="AS449" s="1588"/>
      <c r="AT449" s="1588"/>
      <c r="AU449" s="1588"/>
      <c r="AV449" s="1588"/>
      <c r="AW449" s="1588"/>
      <c r="AX449" s="1588"/>
      <c r="AY449" s="1588"/>
      <c r="AZ449" s="1588"/>
      <c r="BA449" s="1588"/>
      <c r="BB449" s="1588"/>
      <c r="BC449" s="1588"/>
      <c r="BD449" s="1588"/>
      <c r="BE449" s="1588"/>
      <c r="BF449" s="1588"/>
      <c r="BG449" s="1588"/>
      <c r="BH449" s="1588"/>
      <c r="BI449" s="1588"/>
      <c r="BJ449" s="1588"/>
      <c r="BK449" s="1588"/>
      <c r="BL449" s="1588"/>
      <c r="BM449" s="1588"/>
      <c r="BN449" s="1588"/>
      <c r="BO449" s="1588"/>
      <c r="BP449" s="1588"/>
      <c r="BQ449" s="1588"/>
    </row>
    <row r="450" ht="15.75" customHeight="1">
      <c r="A450" s="1588"/>
      <c r="B450" s="1588"/>
      <c r="C450" s="1588"/>
      <c r="D450" s="1588"/>
      <c r="E450" s="1588"/>
      <c r="F450" s="1588"/>
      <c r="G450" s="348"/>
      <c r="H450" s="348"/>
      <c r="I450" s="1588"/>
      <c r="J450" s="1588"/>
      <c r="K450" s="1588"/>
      <c r="L450" s="1588"/>
      <c r="M450" s="1588"/>
      <c r="N450" s="1588"/>
      <c r="O450" s="1588"/>
      <c r="P450" s="1588"/>
      <c r="Q450" s="2014"/>
      <c r="R450" s="1588"/>
      <c r="S450" s="1588"/>
      <c r="T450" s="1588"/>
      <c r="U450" s="1588"/>
      <c r="V450" s="1588"/>
      <c r="W450" s="348"/>
      <c r="X450" s="1588"/>
      <c r="Y450" s="1588"/>
      <c r="Z450" s="1588"/>
      <c r="AA450" s="1588"/>
      <c r="AB450" s="1588"/>
      <c r="AC450" s="1588"/>
      <c r="AD450" s="1588"/>
      <c r="AE450" s="1588"/>
      <c r="AF450" s="1588"/>
      <c r="AG450" s="1588"/>
      <c r="AH450" s="1588"/>
      <c r="AI450" s="1588"/>
      <c r="AJ450" s="1588"/>
      <c r="AK450" s="1588"/>
      <c r="AL450" s="1588"/>
      <c r="AM450" s="1588"/>
      <c r="AN450" s="1588"/>
      <c r="AO450" s="1588"/>
      <c r="AP450" s="1588"/>
      <c r="AQ450" s="1588"/>
      <c r="AR450" s="1588"/>
      <c r="AS450" s="1588"/>
      <c r="AT450" s="1588"/>
      <c r="AU450" s="1588"/>
      <c r="AV450" s="1588"/>
      <c r="AW450" s="1588"/>
      <c r="AX450" s="1588"/>
      <c r="AY450" s="1588"/>
      <c r="AZ450" s="1588"/>
      <c r="BA450" s="1588"/>
      <c r="BB450" s="1588"/>
      <c r="BC450" s="1588"/>
      <c r="BD450" s="1588"/>
      <c r="BE450" s="1588"/>
      <c r="BF450" s="1588"/>
      <c r="BG450" s="1588"/>
      <c r="BH450" s="1588"/>
      <c r="BI450" s="1588"/>
      <c r="BJ450" s="1588"/>
      <c r="BK450" s="1588"/>
      <c r="BL450" s="1588"/>
      <c r="BM450" s="1588"/>
      <c r="BN450" s="1588"/>
      <c r="BO450" s="1588"/>
      <c r="BP450" s="1588"/>
      <c r="BQ450" s="1588"/>
    </row>
    <row r="451" ht="15.75" customHeight="1">
      <c r="A451" s="1588"/>
      <c r="B451" s="1588"/>
      <c r="C451" s="1588"/>
      <c r="D451" s="1588"/>
      <c r="E451" s="1588"/>
      <c r="F451" s="1588"/>
      <c r="G451" s="348"/>
      <c r="H451" s="348"/>
      <c r="I451" s="1588"/>
      <c r="J451" s="1588"/>
      <c r="K451" s="1588"/>
      <c r="L451" s="1588"/>
      <c r="M451" s="1588"/>
      <c r="N451" s="1588"/>
      <c r="O451" s="1588"/>
      <c r="P451" s="1588"/>
      <c r="Q451" s="2014"/>
      <c r="R451" s="1588"/>
      <c r="S451" s="1588"/>
      <c r="T451" s="1588"/>
      <c r="U451" s="1588"/>
      <c r="V451" s="1588"/>
      <c r="W451" s="348"/>
      <c r="X451" s="1588"/>
      <c r="Y451" s="1588"/>
      <c r="Z451" s="1588"/>
      <c r="AA451" s="1588"/>
      <c r="AB451" s="1588"/>
      <c r="AC451" s="1588"/>
      <c r="AD451" s="1588"/>
      <c r="AE451" s="1588"/>
      <c r="AF451" s="1588"/>
      <c r="AG451" s="1588"/>
      <c r="AH451" s="1588"/>
      <c r="AI451" s="1588"/>
      <c r="AJ451" s="1588"/>
      <c r="AK451" s="1588"/>
      <c r="AL451" s="1588"/>
      <c r="AM451" s="1588"/>
      <c r="AN451" s="1588"/>
      <c r="AO451" s="1588"/>
      <c r="AP451" s="1588"/>
      <c r="AQ451" s="1588"/>
      <c r="AR451" s="1588"/>
      <c r="AS451" s="1588"/>
      <c r="AT451" s="1588"/>
      <c r="AU451" s="1588"/>
      <c r="AV451" s="1588"/>
      <c r="AW451" s="1588"/>
      <c r="AX451" s="1588"/>
      <c r="AY451" s="1588"/>
      <c r="AZ451" s="1588"/>
      <c r="BA451" s="1588"/>
      <c r="BB451" s="1588"/>
      <c r="BC451" s="1588"/>
      <c r="BD451" s="1588"/>
      <c r="BE451" s="1588"/>
      <c r="BF451" s="1588"/>
      <c r="BG451" s="1588"/>
      <c r="BH451" s="1588"/>
      <c r="BI451" s="1588"/>
      <c r="BJ451" s="1588"/>
      <c r="BK451" s="1588"/>
      <c r="BL451" s="1588"/>
      <c r="BM451" s="1588"/>
      <c r="BN451" s="1588"/>
      <c r="BO451" s="1588"/>
      <c r="BP451" s="1588"/>
      <c r="BQ451" s="1588"/>
    </row>
    <row r="452" ht="15.75" customHeight="1">
      <c r="A452" s="1588"/>
      <c r="B452" s="1588"/>
      <c r="C452" s="1588"/>
      <c r="D452" s="1588"/>
      <c r="E452" s="1588"/>
      <c r="F452" s="1588"/>
      <c r="G452" s="348"/>
      <c r="H452" s="348"/>
      <c r="I452" s="1588"/>
      <c r="J452" s="1588"/>
      <c r="K452" s="1588"/>
      <c r="L452" s="1588"/>
      <c r="M452" s="1588"/>
      <c r="N452" s="1588"/>
      <c r="O452" s="1588"/>
      <c r="P452" s="1588"/>
      <c r="Q452" s="2014"/>
      <c r="R452" s="1588"/>
      <c r="S452" s="1588"/>
      <c r="T452" s="1588"/>
      <c r="U452" s="1588"/>
      <c r="V452" s="1588"/>
      <c r="W452" s="348"/>
      <c r="X452" s="1588"/>
      <c r="Y452" s="1588"/>
      <c r="Z452" s="1588"/>
      <c r="AA452" s="1588"/>
      <c r="AB452" s="1588"/>
      <c r="AC452" s="1588"/>
      <c r="AD452" s="1588"/>
      <c r="AE452" s="1588"/>
      <c r="AF452" s="1588"/>
      <c r="AG452" s="1588"/>
      <c r="AH452" s="1588"/>
      <c r="AI452" s="1588"/>
      <c r="AJ452" s="1588"/>
      <c r="AK452" s="1588"/>
      <c r="AL452" s="1588"/>
      <c r="AM452" s="1588"/>
      <c r="AN452" s="1588"/>
      <c r="AO452" s="1588"/>
      <c r="AP452" s="1588"/>
      <c r="AQ452" s="1588"/>
      <c r="AR452" s="1588"/>
      <c r="AS452" s="1588"/>
      <c r="AT452" s="1588"/>
      <c r="AU452" s="1588"/>
      <c r="AV452" s="1588"/>
      <c r="AW452" s="1588"/>
      <c r="AX452" s="1588"/>
      <c r="AY452" s="1588"/>
      <c r="AZ452" s="1588"/>
      <c r="BA452" s="1588"/>
      <c r="BB452" s="1588"/>
      <c r="BC452" s="1588"/>
      <c r="BD452" s="1588"/>
      <c r="BE452" s="1588"/>
      <c r="BF452" s="1588"/>
      <c r="BG452" s="1588"/>
      <c r="BH452" s="1588"/>
      <c r="BI452" s="1588"/>
      <c r="BJ452" s="1588"/>
      <c r="BK452" s="1588"/>
      <c r="BL452" s="1588"/>
      <c r="BM452" s="1588"/>
      <c r="BN452" s="1588"/>
      <c r="BO452" s="1588"/>
      <c r="BP452" s="1588"/>
      <c r="BQ452" s="1588"/>
    </row>
    <row r="453" ht="15.75" customHeight="1">
      <c r="A453" s="1588"/>
      <c r="B453" s="1588"/>
      <c r="C453" s="1588"/>
      <c r="D453" s="1588"/>
      <c r="E453" s="1588"/>
      <c r="F453" s="1588"/>
      <c r="G453" s="348"/>
      <c r="H453" s="348"/>
      <c r="I453" s="1588"/>
      <c r="J453" s="1588"/>
      <c r="K453" s="1588"/>
      <c r="L453" s="1588"/>
      <c r="M453" s="1588"/>
      <c r="N453" s="1588"/>
      <c r="O453" s="1588"/>
      <c r="P453" s="1588"/>
      <c r="Q453" s="2014"/>
      <c r="R453" s="1588"/>
      <c r="S453" s="1588"/>
      <c r="T453" s="1588"/>
      <c r="U453" s="1588"/>
      <c r="V453" s="1588"/>
      <c r="W453" s="348"/>
      <c r="X453" s="1588"/>
      <c r="Y453" s="1588"/>
      <c r="Z453" s="1588"/>
      <c r="AA453" s="1588"/>
      <c r="AB453" s="1588"/>
      <c r="AC453" s="1588"/>
      <c r="AD453" s="1588"/>
      <c r="AE453" s="1588"/>
      <c r="AF453" s="1588"/>
      <c r="AG453" s="1588"/>
      <c r="AH453" s="1588"/>
      <c r="AI453" s="1588"/>
      <c r="AJ453" s="1588"/>
      <c r="AK453" s="1588"/>
      <c r="AL453" s="1588"/>
      <c r="AM453" s="1588"/>
      <c r="AN453" s="1588"/>
      <c r="AO453" s="1588"/>
      <c r="AP453" s="1588"/>
      <c r="AQ453" s="1588"/>
      <c r="AR453" s="1588"/>
      <c r="AS453" s="1588"/>
      <c r="AT453" s="1588"/>
      <c r="AU453" s="1588"/>
      <c r="AV453" s="1588"/>
      <c r="AW453" s="1588"/>
      <c r="AX453" s="1588"/>
      <c r="AY453" s="1588"/>
      <c r="AZ453" s="1588"/>
      <c r="BA453" s="1588"/>
      <c r="BB453" s="1588"/>
      <c r="BC453" s="1588"/>
      <c r="BD453" s="1588"/>
      <c r="BE453" s="1588"/>
      <c r="BF453" s="1588"/>
      <c r="BG453" s="1588"/>
      <c r="BH453" s="1588"/>
      <c r="BI453" s="1588"/>
      <c r="BJ453" s="1588"/>
      <c r="BK453" s="1588"/>
      <c r="BL453" s="1588"/>
      <c r="BM453" s="1588"/>
      <c r="BN453" s="1588"/>
      <c r="BO453" s="1588"/>
      <c r="BP453" s="1588"/>
      <c r="BQ453" s="1588"/>
    </row>
    <row r="454" ht="15.75" customHeight="1">
      <c r="A454" s="1588"/>
      <c r="B454" s="1588"/>
      <c r="C454" s="1588"/>
      <c r="D454" s="1588"/>
      <c r="E454" s="1588"/>
      <c r="F454" s="1588"/>
      <c r="G454" s="348"/>
      <c r="H454" s="348"/>
      <c r="I454" s="1588"/>
      <c r="J454" s="1588"/>
      <c r="K454" s="1588"/>
      <c r="L454" s="1588"/>
      <c r="M454" s="1588"/>
      <c r="N454" s="1588"/>
      <c r="O454" s="1588"/>
      <c r="P454" s="1588"/>
      <c r="Q454" s="2014"/>
      <c r="R454" s="1588"/>
      <c r="S454" s="1588"/>
      <c r="T454" s="1588"/>
      <c r="U454" s="1588"/>
      <c r="V454" s="1588"/>
      <c r="W454" s="348"/>
      <c r="X454" s="1588"/>
      <c r="Y454" s="1588"/>
      <c r="Z454" s="1588"/>
      <c r="AA454" s="1588"/>
      <c r="AB454" s="1588"/>
      <c r="AC454" s="1588"/>
      <c r="AD454" s="1588"/>
      <c r="AE454" s="1588"/>
      <c r="AF454" s="1588"/>
      <c r="AG454" s="1588"/>
      <c r="AH454" s="1588"/>
      <c r="AI454" s="1588"/>
      <c r="AJ454" s="1588"/>
      <c r="AK454" s="1588"/>
      <c r="AL454" s="1588"/>
      <c r="AM454" s="1588"/>
      <c r="AN454" s="1588"/>
      <c r="AO454" s="1588"/>
      <c r="AP454" s="1588"/>
      <c r="AQ454" s="1588"/>
      <c r="AR454" s="1588"/>
      <c r="AS454" s="1588"/>
      <c r="AT454" s="1588"/>
      <c r="AU454" s="1588"/>
      <c r="AV454" s="1588"/>
      <c r="AW454" s="1588"/>
      <c r="AX454" s="1588"/>
      <c r="AY454" s="1588"/>
      <c r="AZ454" s="1588"/>
      <c r="BA454" s="1588"/>
      <c r="BB454" s="1588"/>
      <c r="BC454" s="1588"/>
      <c r="BD454" s="1588"/>
      <c r="BE454" s="1588"/>
      <c r="BF454" s="1588"/>
      <c r="BG454" s="1588"/>
      <c r="BH454" s="1588"/>
      <c r="BI454" s="1588"/>
      <c r="BJ454" s="1588"/>
      <c r="BK454" s="1588"/>
      <c r="BL454" s="1588"/>
      <c r="BM454" s="1588"/>
      <c r="BN454" s="1588"/>
      <c r="BO454" s="1588"/>
      <c r="BP454" s="1588"/>
      <c r="BQ454" s="1588"/>
    </row>
    <row r="455" ht="15.75" customHeight="1">
      <c r="A455" s="1588"/>
      <c r="B455" s="1588"/>
      <c r="C455" s="1588"/>
      <c r="D455" s="1588"/>
      <c r="E455" s="1588"/>
      <c r="F455" s="1588"/>
      <c r="G455" s="348"/>
      <c r="H455" s="348"/>
      <c r="I455" s="1588"/>
      <c r="J455" s="1588"/>
      <c r="K455" s="1588"/>
      <c r="L455" s="1588"/>
      <c r="M455" s="1588"/>
      <c r="N455" s="1588"/>
      <c r="O455" s="1588"/>
      <c r="P455" s="1588"/>
      <c r="Q455" s="2014"/>
      <c r="R455" s="1588"/>
      <c r="S455" s="1588"/>
      <c r="T455" s="1588"/>
      <c r="U455" s="1588"/>
      <c r="V455" s="1588"/>
      <c r="W455" s="348"/>
      <c r="X455" s="1588"/>
      <c r="Y455" s="1588"/>
      <c r="Z455" s="1588"/>
      <c r="AA455" s="1588"/>
      <c r="AB455" s="1588"/>
      <c r="AC455" s="1588"/>
      <c r="AD455" s="1588"/>
      <c r="AE455" s="1588"/>
      <c r="AF455" s="1588"/>
      <c r="AG455" s="1588"/>
      <c r="AH455" s="1588"/>
      <c r="AI455" s="1588"/>
      <c r="AJ455" s="1588"/>
      <c r="AK455" s="1588"/>
      <c r="AL455" s="1588"/>
      <c r="AM455" s="1588"/>
      <c r="AN455" s="1588"/>
      <c r="AO455" s="1588"/>
      <c r="AP455" s="1588"/>
      <c r="AQ455" s="1588"/>
      <c r="AR455" s="1588"/>
      <c r="AS455" s="1588"/>
      <c r="AT455" s="1588"/>
      <c r="AU455" s="1588"/>
      <c r="AV455" s="1588"/>
      <c r="AW455" s="1588"/>
      <c r="AX455" s="1588"/>
      <c r="AY455" s="1588"/>
      <c r="AZ455" s="1588"/>
      <c r="BA455" s="1588"/>
      <c r="BB455" s="1588"/>
      <c r="BC455" s="1588"/>
      <c r="BD455" s="1588"/>
      <c r="BE455" s="1588"/>
      <c r="BF455" s="1588"/>
      <c r="BG455" s="1588"/>
      <c r="BH455" s="1588"/>
      <c r="BI455" s="1588"/>
      <c r="BJ455" s="1588"/>
      <c r="BK455" s="1588"/>
      <c r="BL455" s="1588"/>
      <c r="BM455" s="1588"/>
      <c r="BN455" s="1588"/>
      <c r="BO455" s="1588"/>
      <c r="BP455" s="1588"/>
      <c r="BQ455" s="1588"/>
    </row>
    <row r="456" ht="15.75" customHeight="1">
      <c r="A456" s="1588"/>
      <c r="B456" s="1588"/>
      <c r="C456" s="1588"/>
      <c r="D456" s="1588"/>
      <c r="E456" s="1588"/>
      <c r="F456" s="1588"/>
      <c r="G456" s="348"/>
      <c r="H456" s="348"/>
      <c r="I456" s="1588"/>
      <c r="J456" s="1588"/>
      <c r="K456" s="1588"/>
      <c r="L456" s="1588"/>
      <c r="M456" s="1588"/>
      <c r="N456" s="1588"/>
      <c r="O456" s="1588"/>
      <c r="P456" s="1588"/>
      <c r="Q456" s="2014"/>
      <c r="R456" s="1588"/>
      <c r="S456" s="1588"/>
      <c r="T456" s="1588"/>
      <c r="U456" s="1588"/>
      <c r="V456" s="1588"/>
      <c r="W456" s="348"/>
      <c r="X456" s="1588"/>
      <c r="Y456" s="1588"/>
      <c r="Z456" s="1588"/>
      <c r="AA456" s="1588"/>
      <c r="AB456" s="1588"/>
      <c r="AC456" s="1588"/>
      <c r="AD456" s="1588"/>
      <c r="AE456" s="1588"/>
      <c r="AF456" s="1588"/>
      <c r="AG456" s="1588"/>
      <c r="AH456" s="1588"/>
      <c r="AI456" s="1588"/>
      <c r="AJ456" s="1588"/>
      <c r="AK456" s="1588"/>
      <c r="AL456" s="1588"/>
      <c r="AM456" s="1588"/>
      <c r="AN456" s="1588"/>
      <c r="AO456" s="1588"/>
      <c r="AP456" s="1588"/>
      <c r="AQ456" s="1588"/>
      <c r="AR456" s="1588"/>
      <c r="AS456" s="1588"/>
      <c r="AT456" s="1588"/>
      <c r="AU456" s="1588"/>
      <c r="AV456" s="1588"/>
      <c r="AW456" s="1588"/>
      <c r="AX456" s="1588"/>
      <c r="AY456" s="1588"/>
      <c r="AZ456" s="1588"/>
      <c r="BA456" s="1588"/>
      <c r="BB456" s="1588"/>
      <c r="BC456" s="1588"/>
      <c r="BD456" s="1588"/>
      <c r="BE456" s="1588"/>
      <c r="BF456" s="1588"/>
      <c r="BG456" s="1588"/>
      <c r="BH456" s="1588"/>
      <c r="BI456" s="1588"/>
      <c r="BJ456" s="1588"/>
      <c r="BK456" s="1588"/>
      <c r="BL456" s="1588"/>
      <c r="BM456" s="1588"/>
      <c r="BN456" s="1588"/>
      <c r="BO456" s="1588"/>
      <c r="BP456" s="1588"/>
      <c r="BQ456" s="1588"/>
    </row>
    <row r="457" ht="15.75" customHeight="1">
      <c r="A457" s="1588"/>
      <c r="B457" s="1588"/>
      <c r="C457" s="1588"/>
      <c r="D457" s="1588"/>
      <c r="E457" s="1588"/>
      <c r="F457" s="1588"/>
      <c r="G457" s="348"/>
      <c r="H457" s="348"/>
      <c r="I457" s="1588"/>
      <c r="J457" s="1588"/>
      <c r="K457" s="1588"/>
      <c r="L457" s="1588"/>
      <c r="M457" s="1588"/>
      <c r="N457" s="1588"/>
      <c r="O457" s="1588"/>
      <c r="P457" s="1588"/>
      <c r="Q457" s="2014"/>
      <c r="R457" s="1588"/>
      <c r="S457" s="1588"/>
      <c r="T457" s="1588"/>
      <c r="U457" s="1588"/>
      <c r="V457" s="1588"/>
      <c r="W457" s="348"/>
      <c r="X457" s="1588"/>
      <c r="Y457" s="1588"/>
      <c r="Z457" s="1588"/>
      <c r="AA457" s="1588"/>
      <c r="AB457" s="1588"/>
      <c r="AC457" s="1588"/>
      <c r="AD457" s="1588"/>
      <c r="AE457" s="1588"/>
      <c r="AF457" s="1588"/>
      <c r="AG457" s="1588"/>
      <c r="AH457" s="1588"/>
      <c r="AI457" s="1588"/>
      <c r="AJ457" s="1588"/>
      <c r="AK457" s="1588"/>
      <c r="AL457" s="1588"/>
      <c r="AM457" s="1588"/>
      <c r="AN457" s="1588"/>
      <c r="AO457" s="1588"/>
      <c r="AP457" s="1588"/>
      <c r="AQ457" s="1588"/>
      <c r="AR457" s="1588"/>
      <c r="AS457" s="1588"/>
      <c r="AT457" s="1588"/>
      <c r="AU457" s="1588"/>
      <c r="AV457" s="1588"/>
      <c r="AW457" s="1588"/>
      <c r="AX457" s="1588"/>
      <c r="AY457" s="1588"/>
      <c r="AZ457" s="1588"/>
      <c r="BA457" s="1588"/>
      <c r="BB457" s="1588"/>
      <c r="BC457" s="1588"/>
      <c r="BD457" s="1588"/>
      <c r="BE457" s="1588"/>
      <c r="BF457" s="1588"/>
      <c r="BG457" s="1588"/>
      <c r="BH457" s="1588"/>
      <c r="BI457" s="1588"/>
      <c r="BJ457" s="1588"/>
      <c r="BK457" s="1588"/>
      <c r="BL457" s="1588"/>
      <c r="BM457" s="1588"/>
      <c r="BN457" s="1588"/>
      <c r="BO457" s="1588"/>
      <c r="BP457" s="1588"/>
      <c r="BQ457" s="1588"/>
    </row>
    <row r="458" ht="15.75" customHeight="1">
      <c r="A458" s="1588"/>
      <c r="B458" s="1588"/>
      <c r="C458" s="1588"/>
      <c r="D458" s="1588"/>
      <c r="E458" s="1588"/>
      <c r="F458" s="1588"/>
      <c r="G458" s="348"/>
      <c r="H458" s="348"/>
      <c r="I458" s="1588"/>
      <c r="J458" s="1588"/>
      <c r="K458" s="1588"/>
      <c r="L458" s="1588"/>
      <c r="M458" s="1588"/>
      <c r="N458" s="1588"/>
      <c r="O458" s="1588"/>
      <c r="P458" s="1588"/>
      <c r="Q458" s="2014"/>
      <c r="R458" s="1588"/>
      <c r="S458" s="1588"/>
      <c r="T458" s="1588"/>
      <c r="U458" s="1588"/>
      <c r="V458" s="1588"/>
      <c r="W458" s="348"/>
      <c r="X458" s="1588"/>
      <c r="Y458" s="1588"/>
      <c r="Z458" s="1588"/>
      <c r="AA458" s="1588"/>
      <c r="AB458" s="1588"/>
      <c r="AC458" s="1588"/>
      <c r="AD458" s="1588"/>
      <c r="AE458" s="1588"/>
      <c r="AF458" s="1588"/>
      <c r="AG458" s="1588"/>
      <c r="AH458" s="1588"/>
      <c r="AI458" s="1588"/>
      <c r="AJ458" s="1588"/>
      <c r="AK458" s="1588"/>
      <c r="AL458" s="1588"/>
      <c r="AM458" s="1588"/>
      <c r="AN458" s="1588"/>
      <c r="AO458" s="1588"/>
      <c r="AP458" s="1588"/>
      <c r="AQ458" s="1588"/>
      <c r="AR458" s="1588"/>
      <c r="AS458" s="1588"/>
      <c r="AT458" s="1588"/>
      <c r="AU458" s="1588"/>
      <c r="AV458" s="1588"/>
      <c r="AW458" s="1588"/>
      <c r="AX458" s="1588"/>
      <c r="AY458" s="1588"/>
      <c r="AZ458" s="1588"/>
      <c r="BA458" s="1588"/>
      <c r="BB458" s="1588"/>
      <c r="BC458" s="1588"/>
      <c r="BD458" s="1588"/>
      <c r="BE458" s="1588"/>
      <c r="BF458" s="1588"/>
      <c r="BG458" s="1588"/>
      <c r="BH458" s="1588"/>
      <c r="BI458" s="1588"/>
      <c r="BJ458" s="1588"/>
      <c r="BK458" s="1588"/>
      <c r="BL458" s="1588"/>
      <c r="BM458" s="1588"/>
      <c r="BN458" s="1588"/>
      <c r="BO458" s="1588"/>
      <c r="BP458" s="1588"/>
      <c r="BQ458" s="1588"/>
    </row>
    <row r="459" ht="15.75" customHeight="1">
      <c r="A459" s="1588"/>
      <c r="B459" s="1588"/>
      <c r="C459" s="1588"/>
      <c r="D459" s="1588"/>
      <c r="E459" s="1588"/>
      <c r="F459" s="1588"/>
      <c r="G459" s="348"/>
      <c r="H459" s="348"/>
      <c r="I459" s="1588"/>
      <c r="J459" s="1588"/>
      <c r="K459" s="1588"/>
      <c r="L459" s="1588"/>
      <c r="M459" s="1588"/>
      <c r="N459" s="1588"/>
      <c r="O459" s="1588"/>
      <c r="P459" s="1588"/>
      <c r="Q459" s="2014"/>
      <c r="R459" s="1588"/>
      <c r="S459" s="1588"/>
      <c r="T459" s="1588"/>
      <c r="U459" s="1588"/>
      <c r="V459" s="1588"/>
      <c r="W459" s="348"/>
      <c r="X459" s="1588"/>
      <c r="Y459" s="1588"/>
      <c r="Z459" s="1588"/>
      <c r="AA459" s="1588"/>
      <c r="AB459" s="1588"/>
      <c r="AC459" s="1588"/>
      <c r="AD459" s="1588"/>
      <c r="AE459" s="1588"/>
      <c r="AF459" s="1588"/>
      <c r="AG459" s="1588"/>
      <c r="AH459" s="1588"/>
      <c r="AI459" s="1588"/>
      <c r="AJ459" s="1588"/>
      <c r="AK459" s="1588"/>
      <c r="AL459" s="1588"/>
      <c r="AM459" s="1588"/>
      <c r="AN459" s="1588"/>
      <c r="AO459" s="1588"/>
      <c r="AP459" s="1588"/>
      <c r="AQ459" s="1588"/>
      <c r="AR459" s="1588"/>
      <c r="AS459" s="1588"/>
      <c r="AT459" s="1588"/>
      <c r="AU459" s="1588"/>
      <c r="AV459" s="1588"/>
      <c r="AW459" s="1588"/>
      <c r="AX459" s="1588"/>
      <c r="AY459" s="1588"/>
      <c r="AZ459" s="1588"/>
      <c r="BA459" s="1588"/>
      <c r="BB459" s="1588"/>
      <c r="BC459" s="1588"/>
      <c r="BD459" s="1588"/>
      <c r="BE459" s="1588"/>
      <c r="BF459" s="1588"/>
      <c r="BG459" s="1588"/>
      <c r="BH459" s="1588"/>
      <c r="BI459" s="1588"/>
      <c r="BJ459" s="1588"/>
      <c r="BK459" s="1588"/>
      <c r="BL459" s="1588"/>
      <c r="BM459" s="1588"/>
      <c r="BN459" s="1588"/>
      <c r="BO459" s="1588"/>
      <c r="BP459" s="1588"/>
      <c r="BQ459" s="1588"/>
    </row>
    <row r="460" ht="15.75" customHeight="1">
      <c r="A460" s="1588"/>
      <c r="B460" s="1588"/>
      <c r="C460" s="1588"/>
      <c r="D460" s="1588"/>
      <c r="E460" s="1588"/>
      <c r="F460" s="1588"/>
      <c r="G460" s="348"/>
      <c r="H460" s="348"/>
      <c r="I460" s="1588"/>
      <c r="J460" s="1588"/>
      <c r="K460" s="1588"/>
      <c r="L460" s="1588"/>
      <c r="M460" s="1588"/>
      <c r="N460" s="1588"/>
      <c r="O460" s="1588"/>
      <c r="P460" s="1588"/>
      <c r="Q460" s="2014"/>
      <c r="R460" s="1588"/>
      <c r="S460" s="1588"/>
      <c r="T460" s="1588"/>
      <c r="U460" s="1588"/>
      <c r="V460" s="1588"/>
      <c r="W460" s="348"/>
      <c r="X460" s="1588"/>
      <c r="Y460" s="1588"/>
      <c r="Z460" s="1588"/>
      <c r="AA460" s="1588"/>
      <c r="AB460" s="1588"/>
      <c r="AC460" s="1588"/>
      <c r="AD460" s="1588"/>
      <c r="AE460" s="1588"/>
      <c r="AF460" s="1588"/>
      <c r="AG460" s="1588"/>
      <c r="AH460" s="1588"/>
      <c r="AI460" s="1588"/>
      <c r="AJ460" s="1588"/>
      <c r="AK460" s="1588"/>
      <c r="AL460" s="1588"/>
      <c r="AM460" s="1588"/>
      <c r="AN460" s="1588"/>
      <c r="AO460" s="1588"/>
      <c r="AP460" s="1588"/>
      <c r="AQ460" s="1588"/>
      <c r="AR460" s="1588"/>
      <c r="AS460" s="1588"/>
      <c r="AT460" s="1588"/>
      <c r="AU460" s="1588"/>
      <c r="AV460" s="1588"/>
      <c r="AW460" s="1588"/>
      <c r="AX460" s="1588"/>
      <c r="AY460" s="1588"/>
      <c r="AZ460" s="1588"/>
      <c r="BA460" s="1588"/>
      <c r="BB460" s="1588"/>
      <c r="BC460" s="1588"/>
      <c r="BD460" s="1588"/>
      <c r="BE460" s="1588"/>
      <c r="BF460" s="1588"/>
      <c r="BG460" s="1588"/>
      <c r="BH460" s="1588"/>
      <c r="BI460" s="1588"/>
      <c r="BJ460" s="1588"/>
      <c r="BK460" s="1588"/>
      <c r="BL460" s="1588"/>
      <c r="BM460" s="1588"/>
      <c r="BN460" s="1588"/>
      <c r="BO460" s="1588"/>
      <c r="BP460" s="1588"/>
      <c r="BQ460" s="1588"/>
    </row>
    <row r="461" ht="15.75" customHeight="1">
      <c r="A461" s="1588"/>
      <c r="B461" s="1588"/>
      <c r="C461" s="1588"/>
      <c r="D461" s="1588"/>
      <c r="E461" s="1588"/>
      <c r="F461" s="1588"/>
      <c r="G461" s="348"/>
      <c r="H461" s="348"/>
      <c r="I461" s="1588"/>
      <c r="J461" s="1588"/>
      <c r="K461" s="1588"/>
      <c r="L461" s="1588"/>
      <c r="M461" s="1588"/>
      <c r="N461" s="1588"/>
      <c r="O461" s="1588"/>
      <c r="P461" s="1588"/>
      <c r="Q461" s="2014"/>
      <c r="R461" s="1588"/>
      <c r="S461" s="1588"/>
      <c r="T461" s="1588"/>
      <c r="U461" s="1588"/>
      <c r="V461" s="1588"/>
      <c r="W461" s="348"/>
      <c r="X461" s="1588"/>
      <c r="Y461" s="1588"/>
      <c r="Z461" s="1588"/>
      <c r="AA461" s="1588"/>
      <c r="AB461" s="1588"/>
      <c r="AC461" s="1588"/>
      <c r="AD461" s="1588"/>
      <c r="AE461" s="1588"/>
      <c r="AF461" s="1588"/>
      <c r="AG461" s="1588"/>
      <c r="AH461" s="1588"/>
      <c r="AI461" s="1588"/>
      <c r="AJ461" s="1588"/>
      <c r="AK461" s="1588"/>
      <c r="AL461" s="1588"/>
      <c r="AM461" s="1588"/>
      <c r="AN461" s="1588"/>
      <c r="AO461" s="1588"/>
      <c r="AP461" s="1588"/>
      <c r="AQ461" s="1588"/>
      <c r="AR461" s="1588"/>
      <c r="AS461" s="1588"/>
      <c r="AT461" s="1588"/>
      <c r="AU461" s="1588"/>
      <c r="AV461" s="1588"/>
      <c r="AW461" s="1588"/>
      <c r="AX461" s="1588"/>
      <c r="AY461" s="1588"/>
      <c r="AZ461" s="1588"/>
      <c r="BA461" s="1588"/>
      <c r="BB461" s="1588"/>
      <c r="BC461" s="1588"/>
      <c r="BD461" s="1588"/>
      <c r="BE461" s="1588"/>
      <c r="BF461" s="1588"/>
      <c r="BG461" s="1588"/>
      <c r="BH461" s="1588"/>
      <c r="BI461" s="1588"/>
      <c r="BJ461" s="1588"/>
      <c r="BK461" s="1588"/>
      <c r="BL461" s="1588"/>
      <c r="BM461" s="1588"/>
      <c r="BN461" s="1588"/>
      <c r="BO461" s="1588"/>
      <c r="BP461" s="1588"/>
      <c r="BQ461" s="1588"/>
    </row>
    <row r="462" ht="15.75" customHeight="1">
      <c r="A462" s="1588"/>
      <c r="B462" s="1588"/>
      <c r="C462" s="1588"/>
      <c r="D462" s="1588"/>
      <c r="E462" s="1588"/>
      <c r="F462" s="1588"/>
      <c r="G462" s="348"/>
      <c r="H462" s="348"/>
      <c r="I462" s="1588"/>
      <c r="J462" s="1588"/>
      <c r="K462" s="1588"/>
      <c r="L462" s="1588"/>
      <c r="M462" s="1588"/>
      <c r="N462" s="1588"/>
      <c r="O462" s="1588"/>
      <c r="P462" s="1588"/>
      <c r="Q462" s="2014"/>
      <c r="R462" s="1588"/>
      <c r="S462" s="1588"/>
      <c r="T462" s="1588"/>
      <c r="U462" s="1588"/>
      <c r="V462" s="1588"/>
      <c r="W462" s="348"/>
      <c r="X462" s="1588"/>
      <c r="Y462" s="1588"/>
      <c r="Z462" s="1588"/>
      <c r="AA462" s="1588"/>
      <c r="AB462" s="1588"/>
      <c r="AC462" s="1588"/>
      <c r="AD462" s="1588"/>
      <c r="AE462" s="1588"/>
      <c r="AF462" s="1588"/>
      <c r="AG462" s="1588"/>
      <c r="AH462" s="1588"/>
      <c r="AI462" s="1588"/>
      <c r="AJ462" s="1588"/>
      <c r="AK462" s="1588"/>
      <c r="AL462" s="1588"/>
      <c r="AM462" s="1588"/>
      <c r="AN462" s="1588"/>
      <c r="AO462" s="1588"/>
      <c r="AP462" s="1588"/>
      <c r="AQ462" s="1588"/>
      <c r="AR462" s="1588"/>
      <c r="AS462" s="1588"/>
      <c r="AT462" s="1588"/>
      <c r="AU462" s="1588"/>
      <c r="AV462" s="1588"/>
      <c r="AW462" s="1588"/>
      <c r="AX462" s="1588"/>
      <c r="AY462" s="1588"/>
      <c r="AZ462" s="1588"/>
      <c r="BA462" s="1588"/>
      <c r="BB462" s="1588"/>
      <c r="BC462" s="1588"/>
      <c r="BD462" s="1588"/>
      <c r="BE462" s="1588"/>
      <c r="BF462" s="1588"/>
      <c r="BG462" s="1588"/>
      <c r="BH462" s="1588"/>
      <c r="BI462" s="1588"/>
      <c r="BJ462" s="1588"/>
      <c r="BK462" s="1588"/>
      <c r="BL462" s="1588"/>
      <c r="BM462" s="1588"/>
      <c r="BN462" s="1588"/>
      <c r="BO462" s="1588"/>
      <c r="BP462" s="1588"/>
      <c r="BQ462" s="1588"/>
    </row>
    <row r="463" ht="15.75" customHeight="1">
      <c r="A463" s="1588"/>
      <c r="B463" s="1588"/>
      <c r="C463" s="1588"/>
      <c r="D463" s="1588"/>
      <c r="E463" s="1588"/>
      <c r="F463" s="1588"/>
      <c r="G463" s="348"/>
      <c r="H463" s="348"/>
      <c r="I463" s="1588"/>
      <c r="J463" s="1588"/>
      <c r="K463" s="1588"/>
      <c r="L463" s="1588"/>
      <c r="M463" s="1588"/>
      <c r="N463" s="1588"/>
      <c r="O463" s="1588"/>
      <c r="P463" s="1588"/>
      <c r="Q463" s="2014"/>
      <c r="R463" s="1588"/>
      <c r="S463" s="1588"/>
      <c r="T463" s="1588"/>
      <c r="U463" s="1588"/>
      <c r="V463" s="1588"/>
      <c r="W463" s="348"/>
      <c r="X463" s="1588"/>
      <c r="Y463" s="1588"/>
      <c r="Z463" s="1588"/>
      <c r="AA463" s="1588"/>
      <c r="AB463" s="1588"/>
      <c r="AC463" s="1588"/>
      <c r="AD463" s="1588"/>
      <c r="AE463" s="1588"/>
      <c r="AF463" s="1588"/>
      <c r="AG463" s="1588"/>
      <c r="AH463" s="1588"/>
      <c r="AI463" s="1588"/>
      <c r="AJ463" s="1588"/>
      <c r="AK463" s="1588"/>
      <c r="AL463" s="1588"/>
      <c r="AM463" s="1588"/>
      <c r="AN463" s="1588"/>
      <c r="AO463" s="1588"/>
      <c r="AP463" s="1588"/>
      <c r="AQ463" s="1588"/>
      <c r="AR463" s="1588"/>
      <c r="AS463" s="1588"/>
      <c r="AT463" s="1588"/>
      <c r="AU463" s="1588"/>
      <c r="AV463" s="1588"/>
      <c r="AW463" s="1588"/>
      <c r="AX463" s="1588"/>
      <c r="AY463" s="1588"/>
      <c r="AZ463" s="1588"/>
      <c r="BA463" s="1588"/>
      <c r="BB463" s="1588"/>
      <c r="BC463" s="1588"/>
      <c r="BD463" s="1588"/>
      <c r="BE463" s="1588"/>
      <c r="BF463" s="1588"/>
      <c r="BG463" s="1588"/>
      <c r="BH463" s="1588"/>
      <c r="BI463" s="1588"/>
      <c r="BJ463" s="1588"/>
      <c r="BK463" s="1588"/>
      <c r="BL463" s="1588"/>
      <c r="BM463" s="1588"/>
      <c r="BN463" s="1588"/>
      <c r="BO463" s="1588"/>
      <c r="BP463" s="1588"/>
      <c r="BQ463" s="1588"/>
    </row>
    <row r="464" ht="15.75" customHeight="1">
      <c r="A464" s="1588"/>
      <c r="B464" s="1588"/>
      <c r="C464" s="1588"/>
      <c r="D464" s="1588"/>
      <c r="E464" s="1588"/>
      <c r="F464" s="1588"/>
      <c r="G464" s="348"/>
      <c r="H464" s="348"/>
      <c r="I464" s="1588"/>
      <c r="J464" s="1588"/>
      <c r="K464" s="1588"/>
      <c r="L464" s="1588"/>
      <c r="M464" s="1588"/>
      <c r="N464" s="1588"/>
      <c r="O464" s="1588"/>
      <c r="P464" s="1588"/>
      <c r="Q464" s="2014"/>
      <c r="R464" s="1588"/>
      <c r="S464" s="1588"/>
      <c r="T464" s="1588"/>
      <c r="U464" s="1588"/>
      <c r="V464" s="1588"/>
      <c r="W464" s="348"/>
      <c r="X464" s="1588"/>
      <c r="Y464" s="1588"/>
      <c r="Z464" s="1588"/>
      <c r="AA464" s="1588"/>
      <c r="AB464" s="1588"/>
      <c r="AC464" s="1588"/>
      <c r="AD464" s="1588"/>
      <c r="AE464" s="1588"/>
      <c r="AF464" s="1588"/>
      <c r="AG464" s="1588"/>
      <c r="AH464" s="1588"/>
      <c r="AI464" s="1588"/>
      <c r="AJ464" s="1588"/>
      <c r="AK464" s="1588"/>
      <c r="AL464" s="1588"/>
      <c r="AM464" s="1588"/>
      <c r="AN464" s="1588"/>
      <c r="AO464" s="1588"/>
      <c r="AP464" s="1588"/>
      <c r="AQ464" s="1588"/>
      <c r="AR464" s="1588"/>
      <c r="AS464" s="1588"/>
      <c r="AT464" s="1588"/>
      <c r="AU464" s="1588"/>
      <c r="AV464" s="1588"/>
      <c r="AW464" s="1588"/>
      <c r="AX464" s="1588"/>
      <c r="AY464" s="1588"/>
      <c r="AZ464" s="1588"/>
      <c r="BA464" s="1588"/>
      <c r="BB464" s="1588"/>
      <c r="BC464" s="1588"/>
      <c r="BD464" s="1588"/>
      <c r="BE464" s="1588"/>
      <c r="BF464" s="1588"/>
      <c r="BG464" s="1588"/>
      <c r="BH464" s="1588"/>
      <c r="BI464" s="1588"/>
      <c r="BJ464" s="1588"/>
      <c r="BK464" s="1588"/>
      <c r="BL464" s="1588"/>
      <c r="BM464" s="1588"/>
      <c r="BN464" s="1588"/>
      <c r="BO464" s="1588"/>
      <c r="BP464" s="1588"/>
      <c r="BQ464" s="1588"/>
    </row>
    <row r="465" ht="15.75" customHeight="1">
      <c r="A465" s="1588"/>
      <c r="B465" s="1588"/>
      <c r="C465" s="1588"/>
      <c r="D465" s="1588"/>
      <c r="E465" s="1588"/>
      <c r="F465" s="1588"/>
      <c r="G465" s="348"/>
      <c r="H465" s="348"/>
      <c r="I465" s="1588"/>
      <c r="J465" s="1588"/>
      <c r="K465" s="1588"/>
      <c r="L465" s="1588"/>
      <c r="M465" s="1588"/>
      <c r="N465" s="1588"/>
      <c r="O465" s="1588"/>
      <c r="P465" s="1588"/>
      <c r="Q465" s="2014"/>
      <c r="R465" s="1588"/>
      <c r="S465" s="1588"/>
      <c r="T465" s="1588"/>
      <c r="U465" s="1588"/>
      <c r="V465" s="1588"/>
      <c r="W465" s="348"/>
      <c r="X465" s="1588"/>
      <c r="Y465" s="1588"/>
      <c r="Z465" s="1588"/>
      <c r="AA465" s="1588"/>
      <c r="AB465" s="1588"/>
      <c r="AC465" s="1588"/>
      <c r="AD465" s="1588"/>
      <c r="AE465" s="1588"/>
      <c r="AF465" s="1588"/>
      <c r="AG465" s="1588"/>
      <c r="AH465" s="1588"/>
      <c r="AI465" s="1588"/>
      <c r="AJ465" s="1588"/>
      <c r="AK465" s="1588"/>
      <c r="AL465" s="1588"/>
      <c r="AM465" s="1588"/>
      <c r="AN465" s="1588"/>
      <c r="AO465" s="1588"/>
      <c r="AP465" s="1588"/>
      <c r="AQ465" s="1588"/>
      <c r="AR465" s="1588"/>
      <c r="AS465" s="1588"/>
      <c r="AT465" s="1588"/>
      <c r="AU465" s="1588"/>
      <c r="AV465" s="1588"/>
      <c r="AW465" s="1588"/>
      <c r="AX465" s="1588"/>
      <c r="AY465" s="1588"/>
      <c r="AZ465" s="1588"/>
      <c r="BA465" s="1588"/>
      <c r="BB465" s="1588"/>
      <c r="BC465" s="1588"/>
      <c r="BD465" s="1588"/>
      <c r="BE465" s="1588"/>
      <c r="BF465" s="1588"/>
      <c r="BG465" s="1588"/>
      <c r="BH465" s="1588"/>
      <c r="BI465" s="1588"/>
      <c r="BJ465" s="1588"/>
      <c r="BK465" s="1588"/>
      <c r="BL465" s="1588"/>
      <c r="BM465" s="1588"/>
      <c r="BN465" s="1588"/>
      <c r="BO465" s="1588"/>
      <c r="BP465" s="1588"/>
      <c r="BQ465" s="1588"/>
    </row>
    <row r="466" ht="15.75" customHeight="1">
      <c r="A466" s="1588"/>
      <c r="B466" s="1588"/>
      <c r="C466" s="1588"/>
      <c r="D466" s="1588"/>
      <c r="E466" s="1588"/>
      <c r="F466" s="1588"/>
      <c r="G466" s="348"/>
      <c r="H466" s="348"/>
      <c r="I466" s="1588"/>
      <c r="J466" s="1588"/>
      <c r="K466" s="1588"/>
      <c r="L466" s="1588"/>
      <c r="M466" s="1588"/>
      <c r="N466" s="1588"/>
      <c r="O466" s="1588"/>
      <c r="P466" s="1588"/>
      <c r="Q466" s="2014"/>
      <c r="R466" s="1588"/>
      <c r="S466" s="1588"/>
      <c r="T466" s="1588"/>
      <c r="U466" s="1588"/>
      <c r="V466" s="1588"/>
      <c r="W466" s="348"/>
      <c r="X466" s="1588"/>
      <c r="Y466" s="1588"/>
      <c r="Z466" s="1588"/>
      <c r="AA466" s="1588"/>
      <c r="AB466" s="1588"/>
      <c r="AC466" s="1588"/>
      <c r="AD466" s="1588"/>
      <c r="AE466" s="1588"/>
      <c r="AF466" s="1588"/>
      <c r="AG466" s="1588"/>
      <c r="AH466" s="1588"/>
      <c r="AI466" s="1588"/>
      <c r="AJ466" s="1588"/>
      <c r="AK466" s="1588"/>
      <c r="AL466" s="1588"/>
      <c r="AM466" s="1588"/>
      <c r="AN466" s="1588"/>
      <c r="AO466" s="1588"/>
      <c r="AP466" s="1588"/>
      <c r="AQ466" s="1588"/>
      <c r="AR466" s="1588"/>
      <c r="AS466" s="1588"/>
      <c r="AT466" s="1588"/>
      <c r="AU466" s="1588"/>
      <c r="AV466" s="1588"/>
      <c r="AW466" s="1588"/>
      <c r="AX466" s="1588"/>
      <c r="AY466" s="1588"/>
      <c r="AZ466" s="1588"/>
      <c r="BA466" s="1588"/>
      <c r="BB466" s="1588"/>
      <c r="BC466" s="1588"/>
      <c r="BD466" s="1588"/>
      <c r="BE466" s="1588"/>
      <c r="BF466" s="1588"/>
      <c r="BG466" s="1588"/>
      <c r="BH466" s="1588"/>
      <c r="BI466" s="1588"/>
      <c r="BJ466" s="1588"/>
      <c r="BK466" s="1588"/>
      <c r="BL466" s="1588"/>
      <c r="BM466" s="1588"/>
      <c r="BN466" s="1588"/>
      <c r="BO466" s="1588"/>
      <c r="BP466" s="1588"/>
      <c r="BQ466" s="1588"/>
    </row>
    <row r="467" ht="15.75" customHeight="1">
      <c r="A467" s="1588"/>
      <c r="B467" s="1588"/>
      <c r="C467" s="1588"/>
      <c r="D467" s="1588"/>
      <c r="E467" s="1588"/>
      <c r="F467" s="1588"/>
      <c r="G467" s="348"/>
      <c r="H467" s="348"/>
      <c r="I467" s="1588"/>
      <c r="J467" s="1588"/>
      <c r="K467" s="1588"/>
      <c r="L467" s="1588"/>
      <c r="M467" s="1588"/>
      <c r="N467" s="1588"/>
      <c r="O467" s="1588"/>
      <c r="P467" s="1588"/>
      <c r="Q467" s="2014"/>
      <c r="R467" s="1588"/>
      <c r="S467" s="1588"/>
      <c r="T467" s="1588"/>
      <c r="U467" s="1588"/>
      <c r="V467" s="1588"/>
      <c r="W467" s="348"/>
      <c r="X467" s="1588"/>
      <c r="Y467" s="1588"/>
      <c r="Z467" s="1588"/>
      <c r="AA467" s="1588"/>
      <c r="AB467" s="1588"/>
      <c r="AC467" s="1588"/>
      <c r="AD467" s="1588"/>
      <c r="AE467" s="1588"/>
      <c r="AF467" s="1588"/>
      <c r="AG467" s="1588"/>
      <c r="AH467" s="1588"/>
      <c r="AI467" s="1588"/>
      <c r="AJ467" s="1588"/>
      <c r="AK467" s="1588"/>
      <c r="AL467" s="1588"/>
      <c r="AM467" s="1588"/>
      <c r="AN467" s="1588"/>
      <c r="AO467" s="1588"/>
      <c r="AP467" s="1588"/>
      <c r="AQ467" s="1588"/>
      <c r="AR467" s="1588"/>
      <c r="AS467" s="1588"/>
      <c r="AT467" s="1588"/>
      <c r="AU467" s="1588"/>
      <c r="AV467" s="1588"/>
      <c r="AW467" s="1588"/>
      <c r="AX467" s="1588"/>
      <c r="AY467" s="1588"/>
      <c r="AZ467" s="1588"/>
      <c r="BA467" s="1588"/>
      <c r="BB467" s="1588"/>
      <c r="BC467" s="1588"/>
      <c r="BD467" s="1588"/>
      <c r="BE467" s="1588"/>
      <c r="BF467" s="1588"/>
      <c r="BG467" s="1588"/>
      <c r="BH467" s="1588"/>
      <c r="BI467" s="1588"/>
      <c r="BJ467" s="1588"/>
      <c r="BK467" s="1588"/>
      <c r="BL467" s="1588"/>
      <c r="BM467" s="1588"/>
      <c r="BN467" s="1588"/>
      <c r="BO467" s="1588"/>
      <c r="BP467" s="1588"/>
      <c r="BQ467" s="1588"/>
    </row>
    <row r="468" ht="15.75" customHeight="1">
      <c r="A468" s="1588"/>
      <c r="B468" s="1588"/>
      <c r="C468" s="1588"/>
      <c r="D468" s="1588"/>
      <c r="E468" s="1588"/>
      <c r="F468" s="1588"/>
      <c r="G468" s="348"/>
      <c r="H468" s="348"/>
      <c r="I468" s="1588"/>
      <c r="J468" s="1588"/>
      <c r="K468" s="1588"/>
      <c r="L468" s="1588"/>
      <c r="M468" s="1588"/>
      <c r="N468" s="1588"/>
      <c r="O468" s="1588"/>
      <c r="P468" s="1588"/>
      <c r="Q468" s="2014"/>
      <c r="R468" s="1588"/>
      <c r="S468" s="1588"/>
      <c r="T468" s="1588"/>
      <c r="U468" s="1588"/>
      <c r="V468" s="1588"/>
      <c r="W468" s="348"/>
      <c r="X468" s="1588"/>
      <c r="Y468" s="1588"/>
      <c r="Z468" s="1588"/>
      <c r="AA468" s="1588"/>
      <c r="AB468" s="1588"/>
      <c r="AC468" s="1588"/>
      <c r="AD468" s="1588"/>
      <c r="AE468" s="1588"/>
      <c r="AF468" s="1588"/>
      <c r="AG468" s="1588"/>
      <c r="AH468" s="1588"/>
      <c r="AI468" s="1588"/>
      <c r="AJ468" s="1588"/>
      <c r="AK468" s="1588"/>
      <c r="AL468" s="1588"/>
      <c r="AM468" s="1588"/>
      <c r="AN468" s="1588"/>
      <c r="AO468" s="1588"/>
      <c r="AP468" s="1588"/>
      <c r="AQ468" s="1588"/>
      <c r="AR468" s="1588"/>
      <c r="AS468" s="1588"/>
      <c r="AT468" s="1588"/>
      <c r="AU468" s="1588"/>
      <c r="AV468" s="1588"/>
      <c r="AW468" s="1588"/>
      <c r="AX468" s="1588"/>
      <c r="AY468" s="1588"/>
      <c r="AZ468" s="1588"/>
      <c r="BA468" s="1588"/>
      <c r="BB468" s="1588"/>
      <c r="BC468" s="1588"/>
      <c r="BD468" s="1588"/>
      <c r="BE468" s="1588"/>
      <c r="BF468" s="1588"/>
      <c r="BG468" s="1588"/>
      <c r="BH468" s="1588"/>
      <c r="BI468" s="1588"/>
      <c r="BJ468" s="1588"/>
      <c r="BK468" s="1588"/>
      <c r="BL468" s="1588"/>
      <c r="BM468" s="1588"/>
      <c r="BN468" s="1588"/>
      <c r="BO468" s="1588"/>
      <c r="BP468" s="1588"/>
      <c r="BQ468" s="1588"/>
    </row>
    <row r="469" ht="15.75" customHeight="1">
      <c r="A469" s="1588"/>
      <c r="B469" s="1588"/>
      <c r="C469" s="1588"/>
      <c r="D469" s="1588"/>
      <c r="E469" s="1588"/>
      <c r="F469" s="1588"/>
      <c r="G469" s="348"/>
      <c r="H469" s="348"/>
      <c r="I469" s="1588"/>
      <c r="J469" s="1588"/>
      <c r="K469" s="1588"/>
      <c r="L469" s="1588"/>
      <c r="M469" s="1588"/>
      <c r="N469" s="1588"/>
      <c r="O469" s="1588"/>
      <c r="P469" s="1588"/>
      <c r="Q469" s="2014"/>
      <c r="R469" s="1588"/>
      <c r="S469" s="1588"/>
      <c r="T469" s="1588"/>
      <c r="U469" s="1588"/>
      <c r="V469" s="1588"/>
      <c r="W469" s="348"/>
      <c r="X469" s="1588"/>
      <c r="Y469" s="1588"/>
      <c r="Z469" s="1588"/>
      <c r="AA469" s="1588"/>
      <c r="AB469" s="1588"/>
      <c r="AC469" s="1588"/>
      <c r="AD469" s="1588"/>
      <c r="AE469" s="1588"/>
      <c r="AF469" s="1588"/>
      <c r="AG469" s="1588"/>
      <c r="AH469" s="1588"/>
      <c r="AI469" s="1588"/>
      <c r="AJ469" s="1588"/>
      <c r="AK469" s="1588"/>
      <c r="AL469" s="1588"/>
      <c r="AM469" s="1588"/>
      <c r="AN469" s="1588"/>
      <c r="AO469" s="1588"/>
      <c r="AP469" s="1588"/>
      <c r="AQ469" s="1588"/>
      <c r="AR469" s="1588"/>
      <c r="AS469" s="1588"/>
      <c r="AT469" s="1588"/>
      <c r="AU469" s="1588"/>
      <c r="AV469" s="1588"/>
      <c r="AW469" s="1588"/>
      <c r="AX469" s="1588"/>
      <c r="AY469" s="1588"/>
      <c r="AZ469" s="1588"/>
      <c r="BA469" s="1588"/>
      <c r="BB469" s="1588"/>
      <c r="BC469" s="1588"/>
      <c r="BD469" s="1588"/>
      <c r="BE469" s="1588"/>
      <c r="BF469" s="1588"/>
      <c r="BG469" s="1588"/>
      <c r="BH469" s="1588"/>
      <c r="BI469" s="1588"/>
      <c r="BJ469" s="1588"/>
      <c r="BK469" s="1588"/>
      <c r="BL469" s="1588"/>
      <c r="BM469" s="1588"/>
      <c r="BN469" s="1588"/>
      <c r="BO469" s="1588"/>
      <c r="BP469" s="1588"/>
      <c r="BQ469" s="1588"/>
    </row>
    <row r="470" ht="15.75" customHeight="1">
      <c r="A470" s="1588"/>
      <c r="B470" s="1588"/>
      <c r="C470" s="1588"/>
      <c r="D470" s="1588"/>
      <c r="E470" s="1588"/>
      <c r="F470" s="1588"/>
      <c r="G470" s="348"/>
      <c r="H470" s="348"/>
      <c r="I470" s="1588"/>
      <c r="J470" s="1588"/>
      <c r="K470" s="1588"/>
      <c r="L470" s="1588"/>
      <c r="M470" s="1588"/>
      <c r="N470" s="1588"/>
      <c r="O470" s="1588"/>
      <c r="P470" s="1588"/>
      <c r="Q470" s="2014"/>
      <c r="R470" s="1588"/>
      <c r="S470" s="1588"/>
      <c r="T470" s="1588"/>
      <c r="U470" s="1588"/>
      <c r="V470" s="1588"/>
      <c r="W470" s="348"/>
      <c r="X470" s="1588"/>
      <c r="Y470" s="1588"/>
      <c r="Z470" s="1588"/>
      <c r="AA470" s="1588"/>
      <c r="AB470" s="1588"/>
      <c r="AC470" s="1588"/>
      <c r="AD470" s="1588"/>
      <c r="AE470" s="1588"/>
      <c r="AF470" s="1588"/>
      <c r="AG470" s="1588"/>
      <c r="AH470" s="1588"/>
      <c r="AI470" s="1588"/>
      <c r="AJ470" s="1588"/>
      <c r="AK470" s="1588"/>
      <c r="AL470" s="1588"/>
      <c r="AM470" s="1588"/>
      <c r="AN470" s="1588"/>
      <c r="AO470" s="1588"/>
      <c r="AP470" s="1588"/>
      <c r="AQ470" s="1588"/>
      <c r="AR470" s="1588"/>
      <c r="AS470" s="1588"/>
      <c r="AT470" s="1588"/>
      <c r="AU470" s="1588"/>
      <c r="AV470" s="1588"/>
      <c r="AW470" s="1588"/>
      <c r="AX470" s="1588"/>
      <c r="AY470" s="1588"/>
      <c r="AZ470" s="1588"/>
      <c r="BA470" s="1588"/>
      <c r="BB470" s="1588"/>
      <c r="BC470" s="1588"/>
      <c r="BD470" s="1588"/>
      <c r="BE470" s="1588"/>
      <c r="BF470" s="1588"/>
      <c r="BG470" s="1588"/>
      <c r="BH470" s="1588"/>
      <c r="BI470" s="1588"/>
      <c r="BJ470" s="1588"/>
      <c r="BK470" s="1588"/>
      <c r="BL470" s="1588"/>
      <c r="BM470" s="1588"/>
      <c r="BN470" s="1588"/>
      <c r="BO470" s="1588"/>
      <c r="BP470" s="1588"/>
      <c r="BQ470" s="1588"/>
    </row>
    <row r="471" ht="15.75" customHeight="1">
      <c r="A471" s="1588"/>
      <c r="B471" s="1588"/>
      <c r="C471" s="1588"/>
      <c r="D471" s="1588"/>
      <c r="E471" s="1588"/>
      <c r="F471" s="1588"/>
      <c r="G471" s="348"/>
      <c r="H471" s="348"/>
      <c r="I471" s="1588"/>
      <c r="J471" s="1588"/>
      <c r="K471" s="1588"/>
      <c r="L471" s="1588"/>
      <c r="M471" s="1588"/>
      <c r="N471" s="1588"/>
      <c r="O471" s="1588"/>
      <c r="P471" s="1588"/>
      <c r="Q471" s="2014"/>
      <c r="R471" s="1588"/>
      <c r="S471" s="1588"/>
      <c r="T471" s="1588"/>
      <c r="U471" s="1588"/>
      <c r="V471" s="1588"/>
      <c r="W471" s="348"/>
      <c r="X471" s="1588"/>
      <c r="Y471" s="1588"/>
      <c r="Z471" s="1588"/>
      <c r="AA471" s="1588"/>
      <c r="AB471" s="1588"/>
      <c r="AC471" s="1588"/>
      <c r="AD471" s="1588"/>
      <c r="AE471" s="1588"/>
      <c r="AF471" s="1588"/>
      <c r="AG471" s="1588"/>
      <c r="AH471" s="1588"/>
      <c r="AI471" s="1588"/>
      <c r="AJ471" s="1588"/>
      <c r="AK471" s="1588"/>
      <c r="AL471" s="1588"/>
      <c r="AM471" s="1588"/>
      <c r="AN471" s="1588"/>
      <c r="AO471" s="1588"/>
      <c r="AP471" s="1588"/>
      <c r="AQ471" s="1588"/>
      <c r="AR471" s="1588"/>
      <c r="AS471" s="1588"/>
      <c r="AT471" s="1588"/>
      <c r="AU471" s="1588"/>
      <c r="AV471" s="1588"/>
      <c r="AW471" s="1588"/>
      <c r="AX471" s="1588"/>
      <c r="AY471" s="1588"/>
      <c r="AZ471" s="1588"/>
      <c r="BA471" s="1588"/>
      <c r="BB471" s="1588"/>
      <c r="BC471" s="1588"/>
      <c r="BD471" s="1588"/>
      <c r="BE471" s="1588"/>
      <c r="BF471" s="1588"/>
      <c r="BG471" s="1588"/>
      <c r="BH471" s="1588"/>
      <c r="BI471" s="1588"/>
      <c r="BJ471" s="1588"/>
      <c r="BK471" s="1588"/>
      <c r="BL471" s="1588"/>
      <c r="BM471" s="1588"/>
      <c r="BN471" s="1588"/>
      <c r="BO471" s="1588"/>
      <c r="BP471" s="1588"/>
      <c r="BQ471" s="1588"/>
    </row>
    <row r="472" ht="15.75" customHeight="1">
      <c r="A472" s="1588"/>
      <c r="B472" s="1588"/>
      <c r="C472" s="1588"/>
      <c r="D472" s="1588"/>
      <c r="E472" s="1588"/>
      <c r="F472" s="1588"/>
      <c r="G472" s="348"/>
      <c r="H472" s="348"/>
      <c r="I472" s="1588"/>
      <c r="J472" s="1588"/>
      <c r="K472" s="1588"/>
      <c r="L472" s="1588"/>
      <c r="M472" s="1588"/>
      <c r="N472" s="1588"/>
      <c r="O472" s="1588"/>
      <c r="P472" s="1588"/>
      <c r="Q472" s="2014"/>
      <c r="R472" s="1588"/>
      <c r="S472" s="1588"/>
      <c r="T472" s="1588"/>
      <c r="U472" s="1588"/>
      <c r="V472" s="1588"/>
      <c r="W472" s="348"/>
      <c r="X472" s="1588"/>
      <c r="Y472" s="1588"/>
      <c r="Z472" s="1588"/>
      <c r="AA472" s="1588"/>
      <c r="AB472" s="1588"/>
      <c r="AC472" s="1588"/>
      <c r="AD472" s="1588"/>
      <c r="AE472" s="1588"/>
      <c r="AF472" s="1588"/>
      <c r="AG472" s="1588"/>
      <c r="AH472" s="1588"/>
      <c r="AI472" s="1588"/>
      <c r="AJ472" s="1588"/>
      <c r="AK472" s="1588"/>
      <c r="AL472" s="1588"/>
      <c r="AM472" s="1588"/>
      <c r="AN472" s="1588"/>
      <c r="AO472" s="1588"/>
      <c r="AP472" s="1588"/>
      <c r="AQ472" s="1588"/>
      <c r="AR472" s="1588"/>
      <c r="AS472" s="1588"/>
      <c r="AT472" s="1588"/>
      <c r="AU472" s="1588"/>
      <c r="AV472" s="1588"/>
      <c r="AW472" s="1588"/>
      <c r="AX472" s="1588"/>
      <c r="AY472" s="1588"/>
      <c r="AZ472" s="1588"/>
      <c r="BA472" s="1588"/>
      <c r="BB472" s="1588"/>
      <c r="BC472" s="1588"/>
      <c r="BD472" s="1588"/>
      <c r="BE472" s="1588"/>
      <c r="BF472" s="1588"/>
      <c r="BG472" s="1588"/>
      <c r="BH472" s="1588"/>
      <c r="BI472" s="1588"/>
      <c r="BJ472" s="1588"/>
      <c r="BK472" s="1588"/>
      <c r="BL472" s="1588"/>
      <c r="BM472" s="1588"/>
      <c r="BN472" s="1588"/>
      <c r="BO472" s="1588"/>
      <c r="BP472" s="1588"/>
      <c r="BQ472" s="1588"/>
    </row>
    <row r="473" ht="15.75" customHeight="1">
      <c r="A473" s="1588"/>
      <c r="B473" s="1588"/>
      <c r="C473" s="1588"/>
      <c r="D473" s="1588"/>
      <c r="E473" s="1588"/>
      <c r="F473" s="1588"/>
      <c r="G473" s="348"/>
      <c r="H473" s="348"/>
      <c r="I473" s="1588"/>
      <c r="J473" s="1588"/>
      <c r="K473" s="1588"/>
      <c r="L473" s="1588"/>
      <c r="M473" s="1588"/>
      <c r="N473" s="1588"/>
      <c r="O473" s="1588"/>
      <c r="P473" s="1588"/>
      <c r="Q473" s="2014"/>
      <c r="R473" s="1588"/>
      <c r="S473" s="1588"/>
      <c r="T473" s="1588"/>
      <c r="U473" s="1588"/>
      <c r="V473" s="1588"/>
      <c r="W473" s="348"/>
      <c r="X473" s="1588"/>
      <c r="Y473" s="1588"/>
      <c r="Z473" s="1588"/>
      <c r="AA473" s="1588"/>
      <c r="AB473" s="1588"/>
      <c r="AC473" s="1588"/>
      <c r="AD473" s="1588"/>
      <c r="AE473" s="1588"/>
      <c r="AF473" s="1588"/>
      <c r="AG473" s="1588"/>
      <c r="AH473" s="1588"/>
      <c r="AI473" s="1588"/>
      <c r="AJ473" s="1588"/>
      <c r="AK473" s="1588"/>
      <c r="AL473" s="1588"/>
      <c r="AM473" s="1588"/>
      <c r="AN473" s="1588"/>
      <c r="AO473" s="1588"/>
      <c r="AP473" s="1588"/>
      <c r="AQ473" s="1588"/>
      <c r="AR473" s="1588"/>
      <c r="AS473" s="1588"/>
      <c r="AT473" s="1588"/>
      <c r="AU473" s="1588"/>
      <c r="AV473" s="1588"/>
      <c r="AW473" s="1588"/>
      <c r="AX473" s="1588"/>
      <c r="AY473" s="1588"/>
      <c r="AZ473" s="1588"/>
      <c r="BA473" s="1588"/>
      <c r="BB473" s="1588"/>
      <c r="BC473" s="1588"/>
      <c r="BD473" s="1588"/>
      <c r="BE473" s="1588"/>
      <c r="BF473" s="1588"/>
      <c r="BG473" s="1588"/>
      <c r="BH473" s="1588"/>
      <c r="BI473" s="1588"/>
      <c r="BJ473" s="1588"/>
      <c r="BK473" s="1588"/>
      <c r="BL473" s="1588"/>
      <c r="BM473" s="1588"/>
      <c r="BN473" s="1588"/>
      <c r="BO473" s="1588"/>
      <c r="BP473" s="1588"/>
      <c r="BQ473" s="1588"/>
    </row>
    <row r="474" ht="15.75" customHeight="1">
      <c r="A474" s="1588"/>
      <c r="B474" s="1588"/>
      <c r="C474" s="1588"/>
      <c r="D474" s="1588"/>
      <c r="E474" s="1588"/>
      <c r="F474" s="1588"/>
      <c r="G474" s="348"/>
      <c r="H474" s="348"/>
      <c r="I474" s="1588"/>
      <c r="J474" s="1588"/>
      <c r="K474" s="1588"/>
      <c r="L474" s="1588"/>
      <c r="M474" s="1588"/>
      <c r="N474" s="1588"/>
      <c r="O474" s="1588"/>
      <c r="P474" s="1588"/>
      <c r="Q474" s="2014"/>
      <c r="R474" s="1588"/>
      <c r="S474" s="1588"/>
      <c r="T474" s="1588"/>
      <c r="U474" s="1588"/>
      <c r="V474" s="1588"/>
      <c r="W474" s="348"/>
      <c r="X474" s="1588"/>
      <c r="Y474" s="1588"/>
      <c r="Z474" s="1588"/>
      <c r="AA474" s="1588"/>
      <c r="AB474" s="1588"/>
      <c r="AC474" s="1588"/>
      <c r="AD474" s="1588"/>
      <c r="AE474" s="1588"/>
      <c r="AF474" s="1588"/>
      <c r="AG474" s="1588"/>
      <c r="AH474" s="1588"/>
      <c r="AI474" s="1588"/>
      <c r="AJ474" s="1588"/>
      <c r="AK474" s="1588"/>
      <c r="AL474" s="1588"/>
      <c r="AM474" s="1588"/>
      <c r="AN474" s="1588"/>
      <c r="AO474" s="1588"/>
      <c r="AP474" s="1588"/>
      <c r="AQ474" s="1588"/>
      <c r="AR474" s="1588"/>
      <c r="AS474" s="1588"/>
      <c r="AT474" s="1588"/>
      <c r="AU474" s="1588"/>
      <c r="AV474" s="1588"/>
      <c r="AW474" s="1588"/>
      <c r="AX474" s="1588"/>
      <c r="AY474" s="1588"/>
      <c r="AZ474" s="1588"/>
      <c r="BA474" s="1588"/>
      <c r="BB474" s="1588"/>
      <c r="BC474" s="1588"/>
      <c r="BD474" s="1588"/>
      <c r="BE474" s="1588"/>
      <c r="BF474" s="1588"/>
      <c r="BG474" s="1588"/>
      <c r="BH474" s="1588"/>
      <c r="BI474" s="1588"/>
      <c r="BJ474" s="1588"/>
      <c r="BK474" s="1588"/>
      <c r="BL474" s="1588"/>
      <c r="BM474" s="1588"/>
      <c r="BN474" s="1588"/>
      <c r="BO474" s="1588"/>
      <c r="BP474" s="1588"/>
      <c r="BQ474" s="1588"/>
    </row>
    <row r="475" ht="15.75" customHeight="1">
      <c r="A475" s="1588"/>
      <c r="B475" s="1588"/>
      <c r="C475" s="1588"/>
      <c r="D475" s="1588"/>
      <c r="E475" s="1588"/>
      <c r="F475" s="1588"/>
      <c r="G475" s="348"/>
      <c r="H475" s="348"/>
      <c r="I475" s="1588"/>
      <c r="J475" s="1588"/>
      <c r="K475" s="1588"/>
      <c r="L475" s="1588"/>
      <c r="M475" s="1588"/>
      <c r="N475" s="1588"/>
      <c r="O475" s="1588"/>
      <c r="P475" s="1588"/>
      <c r="Q475" s="2014"/>
      <c r="R475" s="1588"/>
      <c r="S475" s="1588"/>
      <c r="T475" s="1588"/>
      <c r="U475" s="1588"/>
      <c r="V475" s="1588"/>
      <c r="W475" s="348"/>
      <c r="X475" s="1588"/>
      <c r="Y475" s="1588"/>
      <c r="Z475" s="1588"/>
      <c r="AA475" s="1588"/>
      <c r="AB475" s="1588"/>
      <c r="AC475" s="1588"/>
      <c r="AD475" s="1588"/>
      <c r="AE475" s="1588"/>
      <c r="AF475" s="1588"/>
      <c r="AG475" s="1588"/>
      <c r="AH475" s="1588"/>
      <c r="AI475" s="1588"/>
      <c r="AJ475" s="1588"/>
      <c r="AK475" s="1588"/>
      <c r="AL475" s="1588"/>
      <c r="AM475" s="1588"/>
      <c r="AN475" s="1588"/>
      <c r="AO475" s="1588"/>
      <c r="AP475" s="1588"/>
      <c r="AQ475" s="1588"/>
      <c r="AR475" s="1588"/>
      <c r="AS475" s="1588"/>
      <c r="AT475" s="1588"/>
      <c r="AU475" s="1588"/>
      <c r="AV475" s="1588"/>
      <c r="AW475" s="1588"/>
      <c r="AX475" s="1588"/>
      <c r="AY475" s="1588"/>
      <c r="AZ475" s="1588"/>
      <c r="BA475" s="1588"/>
      <c r="BB475" s="1588"/>
      <c r="BC475" s="1588"/>
      <c r="BD475" s="1588"/>
      <c r="BE475" s="1588"/>
      <c r="BF475" s="1588"/>
      <c r="BG475" s="1588"/>
      <c r="BH475" s="1588"/>
      <c r="BI475" s="1588"/>
      <c r="BJ475" s="1588"/>
      <c r="BK475" s="1588"/>
      <c r="BL475" s="1588"/>
      <c r="BM475" s="1588"/>
      <c r="BN475" s="1588"/>
      <c r="BO475" s="1588"/>
      <c r="BP475" s="1588"/>
      <c r="BQ475" s="1588"/>
    </row>
    <row r="476" ht="15.75" customHeight="1">
      <c r="A476" s="1588"/>
      <c r="B476" s="1588"/>
      <c r="C476" s="1588"/>
      <c r="D476" s="1588"/>
      <c r="E476" s="1588"/>
      <c r="F476" s="1588"/>
      <c r="G476" s="348"/>
      <c r="H476" s="348"/>
      <c r="I476" s="1588"/>
      <c r="J476" s="1588"/>
      <c r="K476" s="1588"/>
      <c r="L476" s="1588"/>
      <c r="M476" s="1588"/>
      <c r="N476" s="1588"/>
      <c r="O476" s="1588"/>
      <c r="P476" s="1588"/>
      <c r="Q476" s="2014"/>
      <c r="R476" s="1588"/>
      <c r="S476" s="1588"/>
      <c r="T476" s="1588"/>
      <c r="U476" s="1588"/>
      <c r="V476" s="1588"/>
      <c r="W476" s="348"/>
      <c r="X476" s="1588"/>
      <c r="Y476" s="1588"/>
      <c r="Z476" s="1588"/>
      <c r="AA476" s="1588"/>
      <c r="AB476" s="1588"/>
      <c r="AC476" s="1588"/>
      <c r="AD476" s="1588"/>
      <c r="AE476" s="1588"/>
      <c r="AF476" s="1588"/>
      <c r="AG476" s="1588"/>
      <c r="AH476" s="1588"/>
      <c r="AI476" s="1588"/>
      <c r="AJ476" s="1588"/>
      <c r="AK476" s="1588"/>
      <c r="AL476" s="1588"/>
      <c r="AM476" s="1588"/>
      <c r="AN476" s="1588"/>
      <c r="AO476" s="1588"/>
      <c r="AP476" s="1588"/>
      <c r="AQ476" s="1588"/>
      <c r="AR476" s="1588"/>
      <c r="AS476" s="1588"/>
      <c r="AT476" s="1588"/>
      <c r="AU476" s="1588"/>
      <c r="AV476" s="1588"/>
      <c r="AW476" s="1588"/>
      <c r="AX476" s="1588"/>
      <c r="AY476" s="1588"/>
      <c r="AZ476" s="1588"/>
      <c r="BA476" s="1588"/>
      <c r="BB476" s="1588"/>
      <c r="BC476" s="1588"/>
      <c r="BD476" s="1588"/>
      <c r="BE476" s="1588"/>
      <c r="BF476" s="1588"/>
      <c r="BG476" s="1588"/>
      <c r="BH476" s="1588"/>
      <c r="BI476" s="1588"/>
      <c r="BJ476" s="1588"/>
      <c r="BK476" s="1588"/>
      <c r="BL476" s="1588"/>
      <c r="BM476" s="1588"/>
      <c r="BN476" s="1588"/>
      <c r="BO476" s="1588"/>
      <c r="BP476" s="1588"/>
      <c r="BQ476" s="1588"/>
    </row>
    <row r="477" ht="15.75" customHeight="1">
      <c r="A477" s="1588"/>
      <c r="B477" s="1588"/>
      <c r="C477" s="1588"/>
      <c r="D477" s="1588"/>
      <c r="E477" s="1588"/>
      <c r="F477" s="1588"/>
      <c r="G477" s="348"/>
      <c r="H477" s="348"/>
      <c r="I477" s="1588"/>
      <c r="J477" s="1588"/>
      <c r="K477" s="1588"/>
      <c r="L477" s="1588"/>
      <c r="M477" s="1588"/>
      <c r="N477" s="1588"/>
      <c r="O477" s="1588"/>
      <c r="P477" s="1588"/>
      <c r="Q477" s="2014"/>
      <c r="R477" s="1588"/>
      <c r="S477" s="1588"/>
      <c r="T477" s="1588"/>
      <c r="U477" s="1588"/>
      <c r="V477" s="1588"/>
      <c r="W477" s="348"/>
      <c r="X477" s="1588"/>
      <c r="Y477" s="1588"/>
      <c r="Z477" s="1588"/>
      <c r="AA477" s="1588"/>
      <c r="AB477" s="1588"/>
      <c r="AC477" s="1588"/>
      <c r="AD477" s="1588"/>
      <c r="AE477" s="1588"/>
      <c r="AF477" s="1588"/>
      <c r="AG477" s="1588"/>
      <c r="AH477" s="1588"/>
      <c r="AI477" s="1588"/>
      <c r="AJ477" s="1588"/>
      <c r="AK477" s="1588"/>
      <c r="AL477" s="1588"/>
      <c r="AM477" s="1588"/>
      <c r="AN477" s="1588"/>
      <c r="AO477" s="1588"/>
      <c r="AP477" s="1588"/>
      <c r="AQ477" s="1588"/>
      <c r="AR477" s="1588"/>
      <c r="AS477" s="1588"/>
      <c r="AT477" s="1588"/>
      <c r="AU477" s="1588"/>
      <c r="AV477" s="1588"/>
      <c r="AW477" s="1588"/>
      <c r="AX477" s="1588"/>
      <c r="AY477" s="1588"/>
      <c r="AZ477" s="1588"/>
      <c r="BA477" s="1588"/>
      <c r="BB477" s="1588"/>
      <c r="BC477" s="1588"/>
      <c r="BD477" s="1588"/>
      <c r="BE477" s="1588"/>
      <c r="BF477" s="1588"/>
      <c r="BG477" s="1588"/>
      <c r="BH477" s="1588"/>
      <c r="BI477" s="1588"/>
      <c r="BJ477" s="1588"/>
      <c r="BK477" s="1588"/>
      <c r="BL477" s="1588"/>
      <c r="BM477" s="1588"/>
      <c r="BN477" s="1588"/>
      <c r="BO477" s="1588"/>
      <c r="BP477" s="1588"/>
      <c r="BQ477" s="1588"/>
    </row>
    <row r="478" ht="15.75" customHeight="1">
      <c r="A478" s="1588"/>
      <c r="B478" s="1588"/>
      <c r="C478" s="1588"/>
      <c r="D478" s="1588"/>
      <c r="E478" s="1588"/>
      <c r="F478" s="1588"/>
      <c r="G478" s="348"/>
      <c r="H478" s="348"/>
      <c r="I478" s="1588"/>
      <c r="J478" s="1588"/>
      <c r="K478" s="1588"/>
      <c r="L478" s="1588"/>
      <c r="M478" s="1588"/>
      <c r="N478" s="1588"/>
      <c r="O478" s="1588"/>
      <c r="P478" s="1588"/>
      <c r="Q478" s="2014"/>
      <c r="R478" s="1588"/>
      <c r="S478" s="1588"/>
      <c r="T478" s="1588"/>
      <c r="U478" s="1588"/>
      <c r="V478" s="1588"/>
      <c r="W478" s="348"/>
      <c r="X478" s="1588"/>
      <c r="Y478" s="1588"/>
      <c r="Z478" s="1588"/>
      <c r="AA478" s="1588"/>
      <c r="AB478" s="1588"/>
      <c r="AC478" s="1588"/>
      <c r="AD478" s="1588"/>
      <c r="AE478" s="1588"/>
      <c r="AF478" s="1588"/>
      <c r="AG478" s="1588"/>
      <c r="AH478" s="1588"/>
      <c r="AI478" s="1588"/>
      <c r="AJ478" s="1588"/>
      <c r="AK478" s="1588"/>
      <c r="AL478" s="1588"/>
      <c r="AM478" s="1588"/>
      <c r="AN478" s="1588"/>
      <c r="AO478" s="1588"/>
      <c r="AP478" s="1588"/>
      <c r="AQ478" s="1588"/>
      <c r="AR478" s="1588"/>
      <c r="AS478" s="1588"/>
      <c r="AT478" s="1588"/>
      <c r="AU478" s="1588"/>
      <c r="AV478" s="1588"/>
      <c r="AW478" s="1588"/>
      <c r="AX478" s="1588"/>
      <c r="AY478" s="1588"/>
      <c r="AZ478" s="1588"/>
      <c r="BA478" s="1588"/>
      <c r="BB478" s="1588"/>
      <c r="BC478" s="1588"/>
      <c r="BD478" s="1588"/>
      <c r="BE478" s="1588"/>
      <c r="BF478" s="1588"/>
      <c r="BG478" s="1588"/>
      <c r="BH478" s="1588"/>
      <c r="BI478" s="1588"/>
      <c r="BJ478" s="1588"/>
      <c r="BK478" s="1588"/>
      <c r="BL478" s="1588"/>
      <c r="BM478" s="1588"/>
      <c r="BN478" s="1588"/>
      <c r="BO478" s="1588"/>
      <c r="BP478" s="1588"/>
      <c r="BQ478" s="1588"/>
    </row>
    <row r="479" ht="15.75" customHeight="1">
      <c r="A479" s="1588"/>
      <c r="B479" s="1588"/>
      <c r="C479" s="1588"/>
      <c r="D479" s="1588"/>
      <c r="E479" s="1588"/>
      <c r="F479" s="1588"/>
      <c r="G479" s="348"/>
      <c r="H479" s="348"/>
      <c r="I479" s="1588"/>
      <c r="J479" s="1588"/>
      <c r="K479" s="1588"/>
      <c r="L479" s="1588"/>
      <c r="M479" s="1588"/>
      <c r="N479" s="1588"/>
      <c r="O479" s="1588"/>
      <c r="P479" s="1588"/>
      <c r="Q479" s="2014"/>
      <c r="R479" s="1588"/>
      <c r="S479" s="1588"/>
      <c r="T479" s="1588"/>
      <c r="U479" s="1588"/>
      <c r="V479" s="1588"/>
      <c r="W479" s="348"/>
      <c r="X479" s="1588"/>
      <c r="Y479" s="1588"/>
      <c r="Z479" s="1588"/>
      <c r="AA479" s="1588"/>
      <c r="AB479" s="1588"/>
      <c r="AC479" s="1588"/>
      <c r="AD479" s="1588"/>
      <c r="AE479" s="1588"/>
      <c r="AF479" s="1588"/>
      <c r="AG479" s="1588"/>
      <c r="AH479" s="1588"/>
      <c r="AI479" s="1588"/>
      <c r="AJ479" s="1588"/>
      <c r="AK479" s="1588"/>
      <c r="AL479" s="1588"/>
      <c r="AM479" s="1588"/>
      <c r="AN479" s="1588"/>
      <c r="AO479" s="1588"/>
      <c r="AP479" s="1588"/>
      <c r="AQ479" s="1588"/>
      <c r="AR479" s="1588"/>
      <c r="AS479" s="1588"/>
      <c r="AT479" s="1588"/>
      <c r="AU479" s="1588"/>
      <c r="AV479" s="1588"/>
      <c r="AW479" s="1588"/>
      <c r="AX479" s="1588"/>
      <c r="AY479" s="1588"/>
      <c r="AZ479" s="1588"/>
      <c r="BA479" s="1588"/>
      <c r="BB479" s="1588"/>
      <c r="BC479" s="1588"/>
      <c r="BD479" s="1588"/>
      <c r="BE479" s="1588"/>
      <c r="BF479" s="1588"/>
      <c r="BG479" s="1588"/>
      <c r="BH479" s="1588"/>
      <c r="BI479" s="1588"/>
      <c r="BJ479" s="1588"/>
      <c r="BK479" s="1588"/>
      <c r="BL479" s="1588"/>
      <c r="BM479" s="1588"/>
      <c r="BN479" s="1588"/>
      <c r="BO479" s="1588"/>
      <c r="BP479" s="1588"/>
      <c r="BQ479" s="1588"/>
    </row>
    <row r="480" ht="15.75" customHeight="1">
      <c r="A480" s="1588"/>
      <c r="B480" s="1588"/>
      <c r="C480" s="1588"/>
      <c r="D480" s="1588"/>
      <c r="E480" s="1588"/>
      <c r="F480" s="1588"/>
      <c r="G480" s="348"/>
      <c r="H480" s="348"/>
      <c r="I480" s="1588"/>
      <c r="J480" s="1588"/>
      <c r="K480" s="1588"/>
      <c r="L480" s="1588"/>
      <c r="M480" s="1588"/>
      <c r="N480" s="1588"/>
      <c r="O480" s="1588"/>
      <c r="P480" s="1588"/>
      <c r="Q480" s="2014"/>
      <c r="R480" s="1588"/>
      <c r="S480" s="1588"/>
      <c r="T480" s="1588"/>
      <c r="U480" s="1588"/>
      <c r="V480" s="1588"/>
      <c r="W480" s="348"/>
      <c r="X480" s="1588"/>
      <c r="Y480" s="1588"/>
      <c r="Z480" s="1588"/>
      <c r="AA480" s="1588"/>
      <c r="AB480" s="1588"/>
      <c r="AC480" s="1588"/>
      <c r="AD480" s="1588"/>
      <c r="AE480" s="1588"/>
      <c r="AF480" s="1588"/>
      <c r="AG480" s="1588"/>
      <c r="AH480" s="1588"/>
      <c r="AI480" s="1588"/>
      <c r="AJ480" s="1588"/>
      <c r="AK480" s="1588"/>
      <c r="AL480" s="1588"/>
      <c r="AM480" s="1588"/>
      <c r="AN480" s="1588"/>
      <c r="AO480" s="1588"/>
      <c r="AP480" s="1588"/>
      <c r="AQ480" s="1588"/>
      <c r="AR480" s="1588"/>
      <c r="AS480" s="1588"/>
      <c r="AT480" s="1588"/>
      <c r="AU480" s="1588"/>
      <c r="AV480" s="1588"/>
      <c r="AW480" s="1588"/>
      <c r="AX480" s="1588"/>
      <c r="AY480" s="1588"/>
      <c r="AZ480" s="1588"/>
      <c r="BA480" s="1588"/>
      <c r="BB480" s="1588"/>
      <c r="BC480" s="1588"/>
      <c r="BD480" s="1588"/>
      <c r="BE480" s="1588"/>
      <c r="BF480" s="1588"/>
      <c r="BG480" s="1588"/>
      <c r="BH480" s="1588"/>
      <c r="BI480" s="1588"/>
      <c r="BJ480" s="1588"/>
      <c r="BK480" s="1588"/>
      <c r="BL480" s="1588"/>
      <c r="BM480" s="1588"/>
      <c r="BN480" s="1588"/>
      <c r="BO480" s="1588"/>
      <c r="BP480" s="1588"/>
      <c r="BQ480" s="1588"/>
    </row>
    <row r="481" ht="15.75" customHeight="1">
      <c r="A481" s="1588"/>
      <c r="B481" s="1588"/>
      <c r="C481" s="1588"/>
      <c r="D481" s="1588"/>
      <c r="E481" s="1588"/>
      <c r="F481" s="1588"/>
      <c r="G481" s="348"/>
      <c r="H481" s="348"/>
      <c r="I481" s="1588"/>
      <c r="J481" s="1588"/>
      <c r="K481" s="1588"/>
      <c r="L481" s="1588"/>
      <c r="M481" s="1588"/>
      <c r="N481" s="1588"/>
      <c r="O481" s="1588"/>
      <c r="P481" s="1588"/>
      <c r="Q481" s="2014"/>
      <c r="R481" s="1588"/>
      <c r="S481" s="1588"/>
      <c r="T481" s="1588"/>
      <c r="U481" s="1588"/>
      <c r="V481" s="1588"/>
      <c r="W481" s="348"/>
      <c r="X481" s="1588"/>
      <c r="Y481" s="1588"/>
      <c r="Z481" s="1588"/>
      <c r="AA481" s="1588"/>
      <c r="AB481" s="1588"/>
      <c r="AC481" s="1588"/>
      <c r="AD481" s="1588"/>
      <c r="AE481" s="1588"/>
      <c r="AF481" s="1588"/>
      <c r="AG481" s="1588"/>
      <c r="AH481" s="1588"/>
      <c r="AI481" s="1588"/>
      <c r="AJ481" s="1588"/>
      <c r="AK481" s="1588"/>
      <c r="AL481" s="1588"/>
      <c r="AM481" s="1588"/>
      <c r="AN481" s="1588"/>
      <c r="AO481" s="1588"/>
      <c r="AP481" s="1588"/>
      <c r="AQ481" s="1588"/>
      <c r="AR481" s="1588"/>
      <c r="AS481" s="1588"/>
      <c r="AT481" s="1588"/>
      <c r="AU481" s="1588"/>
      <c r="AV481" s="1588"/>
      <c r="AW481" s="1588"/>
      <c r="AX481" s="1588"/>
      <c r="AY481" s="1588"/>
      <c r="AZ481" s="1588"/>
      <c r="BA481" s="1588"/>
      <c r="BB481" s="1588"/>
      <c r="BC481" s="1588"/>
      <c r="BD481" s="1588"/>
      <c r="BE481" s="1588"/>
      <c r="BF481" s="1588"/>
      <c r="BG481" s="1588"/>
      <c r="BH481" s="1588"/>
      <c r="BI481" s="1588"/>
      <c r="BJ481" s="1588"/>
      <c r="BK481" s="1588"/>
      <c r="BL481" s="1588"/>
      <c r="BM481" s="1588"/>
      <c r="BN481" s="1588"/>
      <c r="BO481" s="1588"/>
      <c r="BP481" s="1588"/>
      <c r="BQ481" s="1588"/>
    </row>
    <row r="482" ht="15.75" customHeight="1">
      <c r="A482" s="1588"/>
      <c r="B482" s="1588"/>
      <c r="C482" s="1588"/>
      <c r="D482" s="1588"/>
      <c r="E482" s="1588"/>
      <c r="F482" s="1588"/>
      <c r="G482" s="348"/>
      <c r="H482" s="348"/>
      <c r="I482" s="1588"/>
      <c r="J482" s="1588"/>
      <c r="K482" s="1588"/>
      <c r="L482" s="1588"/>
      <c r="M482" s="1588"/>
      <c r="N482" s="1588"/>
      <c r="O482" s="1588"/>
      <c r="P482" s="1588"/>
      <c r="Q482" s="2014"/>
      <c r="R482" s="1588"/>
      <c r="S482" s="1588"/>
      <c r="T482" s="1588"/>
      <c r="U482" s="1588"/>
      <c r="V482" s="1588"/>
      <c r="W482" s="348"/>
      <c r="X482" s="1588"/>
      <c r="Y482" s="1588"/>
      <c r="Z482" s="1588"/>
      <c r="AA482" s="1588"/>
      <c r="AB482" s="1588"/>
      <c r="AC482" s="1588"/>
      <c r="AD482" s="1588"/>
      <c r="AE482" s="1588"/>
      <c r="AF482" s="1588"/>
      <c r="AG482" s="1588"/>
      <c r="AH482" s="1588"/>
      <c r="AI482" s="1588"/>
      <c r="AJ482" s="1588"/>
      <c r="AK482" s="1588"/>
      <c r="AL482" s="1588"/>
      <c r="AM482" s="1588"/>
      <c r="AN482" s="1588"/>
      <c r="AO482" s="1588"/>
      <c r="AP482" s="1588"/>
      <c r="AQ482" s="1588"/>
      <c r="AR482" s="1588"/>
      <c r="AS482" s="1588"/>
      <c r="AT482" s="1588"/>
      <c r="AU482" s="1588"/>
      <c r="AV482" s="1588"/>
      <c r="AW482" s="1588"/>
      <c r="AX482" s="1588"/>
      <c r="AY482" s="1588"/>
      <c r="AZ482" s="1588"/>
      <c r="BA482" s="1588"/>
      <c r="BB482" s="1588"/>
      <c r="BC482" s="1588"/>
      <c r="BD482" s="1588"/>
      <c r="BE482" s="1588"/>
      <c r="BF482" s="1588"/>
      <c r="BG482" s="1588"/>
      <c r="BH482" s="1588"/>
      <c r="BI482" s="1588"/>
      <c r="BJ482" s="1588"/>
      <c r="BK482" s="1588"/>
      <c r="BL482" s="1588"/>
      <c r="BM482" s="1588"/>
      <c r="BN482" s="1588"/>
      <c r="BO482" s="1588"/>
      <c r="BP482" s="1588"/>
      <c r="BQ482" s="1588"/>
    </row>
    <row r="483" ht="15.75" customHeight="1">
      <c r="A483" s="1588"/>
      <c r="B483" s="1588"/>
      <c r="C483" s="1588"/>
      <c r="D483" s="1588"/>
      <c r="E483" s="1588"/>
      <c r="F483" s="1588"/>
      <c r="G483" s="348"/>
      <c r="H483" s="348"/>
      <c r="I483" s="1588"/>
      <c r="J483" s="1588"/>
      <c r="K483" s="1588"/>
      <c r="L483" s="1588"/>
      <c r="M483" s="1588"/>
      <c r="N483" s="1588"/>
      <c r="O483" s="1588"/>
      <c r="P483" s="1588"/>
      <c r="Q483" s="2014"/>
      <c r="R483" s="1588"/>
      <c r="S483" s="1588"/>
      <c r="T483" s="1588"/>
      <c r="U483" s="1588"/>
      <c r="V483" s="1588"/>
      <c r="W483" s="348"/>
      <c r="X483" s="1588"/>
      <c r="Y483" s="1588"/>
      <c r="Z483" s="1588"/>
      <c r="AA483" s="1588"/>
      <c r="AB483" s="1588"/>
      <c r="AC483" s="1588"/>
      <c r="AD483" s="1588"/>
      <c r="AE483" s="1588"/>
      <c r="AF483" s="1588"/>
      <c r="AG483" s="1588"/>
      <c r="AH483" s="1588"/>
      <c r="AI483" s="1588"/>
      <c r="AJ483" s="1588"/>
      <c r="AK483" s="1588"/>
      <c r="AL483" s="1588"/>
      <c r="AM483" s="1588"/>
      <c r="AN483" s="1588"/>
      <c r="AO483" s="1588"/>
      <c r="AP483" s="1588"/>
      <c r="AQ483" s="1588"/>
      <c r="AR483" s="1588"/>
      <c r="AS483" s="1588"/>
      <c r="AT483" s="1588"/>
      <c r="AU483" s="1588"/>
      <c r="AV483" s="1588"/>
      <c r="AW483" s="1588"/>
      <c r="AX483" s="1588"/>
      <c r="AY483" s="1588"/>
      <c r="AZ483" s="1588"/>
      <c r="BA483" s="1588"/>
      <c r="BB483" s="1588"/>
      <c r="BC483" s="1588"/>
      <c r="BD483" s="1588"/>
      <c r="BE483" s="1588"/>
      <c r="BF483" s="1588"/>
      <c r="BG483" s="1588"/>
      <c r="BH483" s="1588"/>
      <c r="BI483" s="1588"/>
      <c r="BJ483" s="1588"/>
      <c r="BK483" s="1588"/>
      <c r="BL483" s="1588"/>
      <c r="BM483" s="1588"/>
      <c r="BN483" s="1588"/>
      <c r="BO483" s="1588"/>
      <c r="BP483" s="1588"/>
      <c r="BQ483" s="1588"/>
    </row>
    <row r="484" ht="15.75" customHeight="1">
      <c r="A484" s="1588"/>
      <c r="B484" s="1588"/>
      <c r="C484" s="1588"/>
      <c r="D484" s="1588"/>
      <c r="E484" s="1588"/>
      <c r="F484" s="1588"/>
      <c r="G484" s="348"/>
      <c r="H484" s="348"/>
      <c r="I484" s="1588"/>
      <c r="J484" s="1588"/>
      <c r="K484" s="1588"/>
      <c r="L484" s="1588"/>
      <c r="M484" s="1588"/>
      <c r="N484" s="1588"/>
      <c r="O484" s="1588"/>
      <c r="P484" s="1588"/>
      <c r="Q484" s="2014"/>
      <c r="R484" s="1588"/>
      <c r="S484" s="1588"/>
      <c r="T484" s="1588"/>
      <c r="U484" s="1588"/>
      <c r="V484" s="1588"/>
      <c r="W484" s="348"/>
      <c r="X484" s="1588"/>
      <c r="Y484" s="1588"/>
      <c r="Z484" s="1588"/>
      <c r="AA484" s="1588"/>
      <c r="AB484" s="1588"/>
      <c r="AC484" s="1588"/>
      <c r="AD484" s="1588"/>
      <c r="AE484" s="1588"/>
      <c r="AF484" s="1588"/>
      <c r="AG484" s="1588"/>
      <c r="AH484" s="1588"/>
      <c r="AI484" s="1588"/>
      <c r="AJ484" s="1588"/>
      <c r="AK484" s="1588"/>
      <c r="AL484" s="1588"/>
      <c r="AM484" s="1588"/>
      <c r="AN484" s="1588"/>
      <c r="AO484" s="1588"/>
      <c r="AP484" s="1588"/>
      <c r="AQ484" s="1588"/>
      <c r="AR484" s="1588"/>
      <c r="AS484" s="1588"/>
      <c r="AT484" s="1588"/>
      <c r="AU484" s="1588"/>
      <c r="AV484" s="1588"/>
      <c r="AW484" s="1588"/>
      <c r="AX484" s="1588"/>
      <c r="AY484" s="1588"/>
      <c r="AZ484" s="1588"/>
      <c r="BA484" s="1588"/>
      <c r="BB484" s="1588"/>
      <c r="BC484" s="1588"/>
      <c r="BD484" s="1588"/>
      <c r="BE484" s="1588"/>
      <c r="BF484" s="1588"/>
      <c r="BG484" s="1588"/>
      <c r="BH484" s="1588"/>
      <c r="BI484" s="1588"/>
      <c r="BJ484" s="1588"/>
      <c r="BK484" s="1588"/>
      <c r="BL484" s="1588"/>
      <c r="BM484" s="1588"/>
      <c r="BN484" s="1588"/>
      <c r="BO484" s="1588"/>
      <c r="BP484" s="1588"/>
      <c r="BQ484" s="1588"/>
    </row>
    <row r="485" ht="15.75" customHeight="1">
      <c r="A485" s="1588"/>
      <c r="B485" s="1588"/>
      <c r="C485" s="1588"/>
      <c r="D485" s="1588"/>
      <c r="E485" s="1588"/>
      <c r="F485" s="1588"/>
      <c r="G485" s="348"/>
      <c r="H485" s="348"/>
      <c r="I485" s="1588"/>
      <c r="J485" s="1588"/>
      <c r="K485" s="1588"/>
      <c r="L485" s="1588"/>
      <c r="M485" s="1588"/>
      <c r="N485" s="1588"/>
      <c r="O485" s="1588"/>
      <c r="P485" s="1588"/>
      <c r="Q485" s="2014"/>
      <c r="R485" s="1588"/>
      <c r="S485" s="1588"/>
      <c r="T485" s="1588"/>
      <c r="U485" s="1588"/>
      <c r="V485" s="1588"/>
      <c r="W485" s="348"/>
      <c r="X485" s="1588"/>
      <c r="Y485" s="1588"/>
      <c r="Z485" s="1588"/>
      <c r="AA485" s="1588"/>
      <c r="AB485" s="1588"/>
      <c r="AC485" s="1588"/>
      <c r="AD485" s="1588"/>
      <c r="AE485" s="1588"/>
      <c r="AF485" s="1588"/>
      <c r="AG485" s="1588"/>
      <c r="AH485" s="1588"/>
      <c r="AI485" s="1588"/>
      <c r="AJ485" s="1588"/>
      <c r="AK485" s="1588"/>
      <c r="AL485" s="1588"/>
      <c r="AM485" s="1588"/>
      <c r="AN485" s="1588"/>
      <c r="AO485" s="1588"/>
      <c r="AP485" s="1588"/>
      <c r="AQ485" s="1588"/>
      <c r="AR485" s="1588"/>
      <c r="AS485" s="1588"/>
      <c r="AT485" s="1588"/>
      <c r="AU485" s="1588"/>
      <c r="AV485" s="1588"/>
      <c r="AW485" s="1588"/>
      <c r="AX485" s="1588"/>
      <c r="AY485" s="1588"/>
      <c r="AZ485" s="1588"/>
      <c r="BA485" s="1588"/>
      <c r="BB485" s="1588"/>
      <c r="BC485" s="1588"/>
      <c r="BD485" s="1588"/>
      <c r="BE485" s="1588"/>
      <c r="BF485" s="1588"/>
      <c r="BG485" s="1588"/>
      <c r="BH485" s="1588"/>
      <c r="BI485" s="1588"/>
      <c r="BJ485" s="1588"/>
      <c r="BK485" s="1588"/>
      <c r="BL485" s="1588"/>
      <c r="BM485" s="1588"/>
      <c r="BN485" s="1588"/>
      <c r="BO485" s="1588"/>
      <c r="BP485" s="1588"/>
      <c r="BQ485" s="1588"/>
    </row>
    <row r="486" ht="15.75" customHeight="1">
      <c r="A486" s="1588"/>
      <c r="B486" s="1588"/>
      <c r="C486" s="1588"/>
      <c r="D486" s="1588"/>
      <c r="E486" s="1588"/>
      <c r="F486" s="1588"/>
      <c r="G486" s="348"/>
      <c r="H486" s="348"/>
      <c r="I486" s="1588"/>
      <c r="J486" s="1588"/>
      <c r="K486" s="1588"/>
      <c r="L486" s="1588"/>
      <c r="M486" s="1588"/>
      <c r="N486" s="1588"/>
      <c r="O486" s="1588"/>
      <c r="P486" s="1588"/>
      <c r="Q486" s="2014"/>
      <c r="R486" s="1588"/>
      <c r="S486" s="1588"/>
      <c r="T486" s="1588"/>
      <c r="U486" s="1588"/>
      <c r="V486" s="1588"/>
      <c r="W486" s="348"/>
      <c r="X486" s="1588"/>
      <c r="Y486" s="1588"/>
      <c r="Z486" s="1588"/>
      <c r="AA486" s="1588"/>
      <c r="AB486" s="1588"/>
      <c r="AC486" s="1588"/>
      <c r="AD486" s="1588"/>
      <c r="AE486" s="1588"/>
      <c r="AF486" s="1588"/>
      <c r="AG486" s="1588"/>
      <c r="AH486" s="1588"/>
      <c r="AI486" s="1588"/>
      <c r="AJ486" s="1588"/>
      <c r="AK486" s="1588"/>
      <c r="AL486" s="1588"/>
      <c r="AM486" s="1588"/>
      <c r="AN486" s="1588"/>
      <c r="AO486" s="1588"/>
      <c r="AP486" s="1588"/>
      <c r="AQ486" s="1588"/>
      <c r="AR486" s="1588"/>
      <c r="AS486" s="1588"/>
      <c r="AT486" s="1588"/>
      <c r="AU486" s="1588"/>
      <c r="AV486" s="1588"/>
      <c r="AW486" s="1588"/>
      <c r="AX486" s="1588"/>
      <c r="AY486" s="1588"/>
      <c r="AZ486" s="1588"/>
      <c r="BA486" s="1588"/>
      <c r="BB486" s="1588"/>
      <c r="BC486" s="1588"/>
      <c r="BD486" s="1588"/>
      <c r="BE486" s="1588"/>
      <c r="BF486" s="1588"/>
      <c r="BG486" s="1588"/>
      <c r="BH486" s="1588"/>
      <c r="BI486" s="1588"/>
      <c r="BJ486" s="1588"/>
      <c r="BK486" s="1588"/>
      <c r="BL486" s="1588"/>
      <c r="BM486" s="1588"/>
      <c r="BN486" s="1588"/>
      <c r="BO486" s="1588"/>
      <c r="BP486" s="1588"/>
      <c r="BQ486" s="1588"/>
    </row>
    <row r="487" ht="15.75" customHeight="1">
      <c r="A487" s="1588"/>
      <c r="B487" s="1588"/>
      <c r="C487" s="1588"/>
      <c r="D487" s="1588"/>
      <c r="E487" s="1588"/>
      <c r="F487" s="1588"/>
      <c r="G487" s="348"/>
      <c r="H487" s="348"/>
      <c r="I487" s="1588"/>
      <c r="J487" s="1588"/>
      <c r="K487" s="1588"/>
      <c r="L487" s="1588"/>
      <c r="M487" s="1588"/>
      <c r="N487" s="1588"/>
      <c r="O487" s="1588"/>
      <c r="P487" s="1588"/>
      <c r="Q487" s="2014"/>
      <c r="R487" s="1588"/>
      <c r="S487" s="1588"/>
      <c r="T487" s="1588"/>
      <c r="U487" s="1588"/>
      <c r="V487" s="1588"/>
      <c r="W487" s="348"/>
      <c r="X487" s="1588"/>
      <c r="Y487" s="1588"/>
      <c r="Z487" s="1588"/>
      <c r="AA487" s="1588"/>
      <c r="AB487" s="1588"/>
      <c r="AC487" s="1588"/>
      <c r="AD487" s="1588"/>
      <c r="AE487" s="1588"/>
      <c r="AF487" s="1588"/>
      <c r="AG487" s="1588"/>
      <c r="AH487" s="1588"/>
      <c r="AI487" s="1588"/>
      <c r="AJ487" s="1588"/>
      <c r="AK487" s="1588"/>
      <c r="AL487" s="1588"/>
      <c r="AM487" s="1588"/>
      <c r="AN487" s="1588"/>
      <c r="AO487" s="1588"/>
      <c r="AP487" s="1588"/>
      <c r="AQ487" s="1588"/>
      <c r="AR487" s="1588"/>
      <c r="AS487" s="1588"/>
      <c r="AT487" s="1588"/>
      <c r="AU487" s="1588"/>
      <c r="AV487" s="1588"/>
      <c r="AW487" s="1588"/>
      <c r="AX487" s="1588"/>
      <c r="AY487" s="1588"/>
      <c r="AZ487" s="1588"/>
      <c r="BA487" s="1588"/>
      <c r="BB487" s="1588"/>
      <c r="BC487" s="1588"/>
      <c r="BD487" s="1588"/>
      <c r="BE487" s="1588"/>
      <c r="BF487" s="1588"/>
      <c r="BG487" s="1588"/>
      <c r="BH487" s="1588"/>
      <c r="BI487" s="1588"/>
      <c r="BJ487" s="1588"/>
      <c r="BK487" s="1588"/>
      <c r="BL487" s="1588"/>
      <c r="BM487" s="1588"/>
      <c r="BN487" s="1588"/>
      <c r="BO487" s="1588"/>
      <c r="BP487" s="1588"/>
      <c r="BQ487" s="1588"/>
    </row>
    <row r="488" ht="15.75" customHeight="1">
      <c r="A488" s="1588"/>
      <c r="B488" s="1588"/>
      <c r="C488" s="1588"/>
      <c r="D488" s="1588"/>
      <c r="E488" s="1588"/>
      <c r="F488" s="1588"/>
      <c r="G488" s="348"/>
      <c r="H488" s="348"/>
      <c r="I488" s="1588"/>
      <c r="J488" s="1588"/>
      <c r="K488" s="1588"/>
      <c r="L488" s="1588"/>
      <c r="M488" s="1588"/>
      <c r="N488" s="1588"/>
      <c r="O488" s="1588"/>
      <c r="P488" s="1588"/>
      <c r="Q488" s="2014"/>
      <c r="R488" s="1588"/>
      <c r="S488" s="1588"/>
      <c r="T488" s="1588"/>
      <c r="U488" s="1588"/>
      <c r="V488" s="1588"/>
      <c r="W488" s="348"/>
      <c r="X488" s="1588"/>
      <c r="Y488" s="1588"/>
      <c r="Z488" s="1588"/>
      <c r="AA488" s="1588"/>
      <c r="AB488" s="1588"/>
      <c r="AC488" s="1588"/>
      <c r="AD488" s="1588"/>
      <c r="AE488" s="1588"/>
      <c r="AF488" s="1588"/>
      <c r="AG488" s="1588"/>
      <c r="AH488" s="1588"/>
      <c r="AI488" s="1588"/>
      <c r="AJ488" s="1588"/>
      <c r="AK488" s="1588"/>
      <c r="AL488" s="1588"/>
      <c r="AM488" s="1588"/>
      <c r="AN488" s="1588"/>
      <c r="AO488" s="1588"/>
      <c r="AP488" s="1588"/>
      <c r="AQ488" s="1588"/>
      <c r="AR488" s="1588"/>
      <c r="AS488" s="1588"/>
      <c r="AT488" s="1588"/>
      <c r="AU488" s="1588"/>
      <c r="AV488" s="1588"/>
      <c r="AW488" s="1588"/>
      <c r="AX488" s="1588"/>
      <c r="AY488" s="1588"/>
      <c r="AZ488" s="1588"/>
      <c r="BA488" s="1588"/>
      <c r="BB488" s="1588"/>
      <c r="BC488" s="1588"/>
      <c r="BD488" s="1588"/>
      <c r="BE488" s="1588"/>
      <c r="BF488" s="1588"/>
      <c r="BG488" s="1588"/>
      <c r="BH488" s="1588"/>
      <c r="BI488" s="1588"/>
      <c r="BJ488" s="1588"/>
      <c r="BK488" s="1588"/>
      <c r="BL488" s="1588"/>
      <c r="BM488" s="1588"/>
      <c r="BN488" s="1588"/>
      <c r="BO488" s="1588"/>
      <c r="BP488" s="1588"/>
      <c r="BQ488" s="1588"/>
    </row>
    <row r="489" ht="15.75" customHeight="1">
      <c r="A489" s="1588"/>
      <c r="B489" s="1588"/>
      <c r="C489" s="1588"/>
      <c r="D489" s="1588"/>
      <c r="E489" s="1588"/>
      <c r="F489" s="1588"/>
      <c r="G489" s="348"/>
      <c r="H489" s="348"/>
      <c r="I489" s="1588"/>
      <c r="J489" s="1588"/>
      <c r="K489" s="1588"/>
      <c r="L489" s="1588"/>
      <c r="M489" s="1588"/>
      <c r="N489" s="1588"/>
      <c r="O489" s="1588"/>
      <c r="P489" s="1588"/>
      <c r="Q489" s="2014"/>
      <c r="R489" s="1588"/>
      <c r="S489" s="1588"/>
      <c r="T489" s="1588"/>
      <c r="U489" s="1588"/>
      <c r="V489" s="1588"/>
      <c r="W489" s="348"/>
      <c r="X489" s="1588"/>
      <c r="Y489" s="1588"/>
      <c r="Z489" s="1588"/>
      <c r="AA489" s="1588"/>
      <c r="AB489" s="1588"/>
      <c r="AC489" s="1588"/>
      <c r="AD489" s="1588"/>
      <c r="AE489" s="1588"/>
      <c r="AF489" s="1588"/>
      <c r="AG489" s="1588"/>
      <c r="AH489" s="1588"/>
      <c r="AI489" s="1588"/>
      <c r="AJ489" s="1588"/>
      <c r="AK489" s="1588"/>
      <c r="AL489" s="1588"/>
      <c r="AM489" s="1588"/>
      <c r="AN489" s="1588"/>
      <c r="AO489" s="1588"/>
      <c r="AP489" s="1588"/>
      <c r="AQ489" s="1588"/>
      <c r="AR489" s="1588"/>
      <c r="AS489" s="1588"/>
      <c r="AT489" s="1588"/>
      <c r="AU489" s="1588"/>
      <c r="AV489" s="1588"/>
      <c r="AW489" s="1588"/>
      <c r="AX489" s="1588"/>
      <c r="AY489" s="1588"/>
      <c r="AZ489" s="1588"/>
      <c r="BA489" s="1588"/>
      <c r="BB489" s="1588"/>
      <c r="BC489" s="1588"/>
      <c r="BD489" s="1588"/>
      <c r="BE489" s="1588"/>
      <c r="BF489" s="1588"/>
      <c r="BG489" s="1588"/>
      <c r="BH489" s="1588"/>
      <c r="BI489" s="1588"/>
      <c r="BJ489" s="1588"/>
      <c r="BK489" s="1588"/>
      <c r="BL489" s="1588"/>
      <c r="BM489" s="1588"/>
      <c r="BN489" s="1588"/>
      <c r="BO489" s="1588"/>
      <c r="BP489" s="1588"/>
      <c r="BQ489" s="1588"/>
    </row>
    <row r="490" ht="15.75" customHeight="1">
      <c r="A490" s="1588"/>
      <c r="B490" s="1588"/>
      <c r="C490" s="1588"/>
      <c r="D490" s="1588"/>
      <c r="E490" s="1588"/>
      <c r="F490" s="1588"/>
      <c r="G490" s="348"/>
      <c r="H490" s="348"/>
      <c r="I490" s="1588"/>
      <c r="J490" s="1588"/>
      <c r="K490" s="1588"/>
      <c r="L490" s="1588"/>
      <c r="M490" s="1588"/>
      <c r="N490" s="1588"/>
      <c r="O490" s="1588"/>
      <c r="P490" s="1588"/>
      <c r="Q490" s="2014"/>
      <c r="R490" s="1588"/>
      <c r="S490" s="1588"/>
      <c r="T490" s="1588"/>
      <c r="U490" s="1588"/>
      <c r="V490" s="1588"/>
      <c r="W490" s="348"/>
      <c r="X490" s="1588"/>
      <c r="Y490" s="1588"/>
      <c r="Z490" s="1588"/>
      <c r="AA490" s="1588"/>
      <c r="AB490" s="1588"/>
      <c r="AC490" s="1588"/>
      <c r="AD490" s="1588"/>
      <c r="AE490" s="1588"/>
      <c r="AF490" s="1588"/>
      <c r="AG490" s="1588"/>
      <c r="AH490" s="1588"/>
      <c r="AI490" s="1588"/>
      <c r="AJ490" s="1588"/>
      <c r="AK490" s="1588"/>
      <c r="AL490" s="1588"/>
      <c r="AM490" s="1588"/>
      <c r="AN490" s="1588"/>
      <c r="AO490" s="1588"/>
      <c r="AP490" s="1588"/>
      <c r="AQ490" s="1588"/>
      <c r="AR490" s="1588"/>
      <c r="AS490" s="1588"/>
      <c r="AT490" s="1588"/>
      <c r="AU490" s="1588"/>
      <c r="AV490" s="1588"/>
      <c r="AW490" s="1588"/>
      <c r="AX490" s="1588"/>
      <c r="AY490" s="1588"/>
      <c r="AZ490" s="1588"/>
      <c r="BA490" s="1588"/>
      <c r="BB490" s="1588"/>
      <c r="BC490" s="1588"/>
      <c r="BD490" s="1588"/>
      <c r="BE490" s="1588"/>
      <c r="BF490" s="1588"/>
      <c r="BG490" s="1588"/>
      <c r="BH490" s="1588"/>
      <c r="BI490" s="1588"/>
      <c r="BJ490" s="1588"/>
      <c r="BK490" s="1588"/>
      <c r="BL490" s="1588"/>
      <c r="BM490" s="1588"/>
      <c r="BN490" s="1588"/>
      <c r="BO490" s="1588"/>
      <c r="BP490" s="1588"/>
      <c r="BQ490" s="1588"/>
    </row>
    <row r="491" ht="15.75" customHeight="1">
      <c r="A491" s="1588"/>
      <c r="B491" s="1588"/>
      <c r="C491" s="1588"/>
      <c r="D491" s="1588"/>
      <c r="E491" s="1588"/>
      <c r="F491" s="1588"/>
      <c r="G491" s="348"/>
      <c r="H491" s="348"/>
      <c r="I491" s="1588"/>
      <c r="J491" s="1588"/>
      <c r="K491" s="1588"/>
      <c r="L491" s="1588"/>
      <c r="M491" s="1588"/>
      <c r="N491" s="1588"/>
      <c r="O491" s="1588"/>
      <c r="P491" s="1588"/>
      <c r="Q491" s="2014"/>
      <c r="R491" s="1588"/>
      <c r="S491" s="1588"/>
      <c r="T491" s="1588"/>
      <c r="U491" s="1588"/>
      <c r="V491" s="1588"/>
      <c r="W491" s="348"/>
      <c r="X491" s="1588"/>
      <c r="Y491" s="1588"/>
      <c r="Z491" s="1588"/>
      <c r="AA491" s="1588"/>
      <c r="AB491" s="1588"/>
      <c r="AC491" s="1588"/>
      <c r="AD491" s="1588"/>
      <c r="AE491" s="1588"/>
      <c r="AF491" s="1588"/>
      <c r="AG491" s="1588"/>
      <c r="AH491" s="1588"/>
      <c r="AI491" s="1588"/>
      <c r="AJ491" s="1588"/>
      <c r="AK491" s="1588"/>
      <c r="AL491" s="1588"/>
      <c r="AM491" s="1588"/>
      <c r="AN491" s="1588"/>
      <c r="AO491" s="1588"/>
      <c r="AP491" s="1588"/>
      <c r="AQ491" s="1588"/>
      <c r="AR491" s="1588"/>
      <c r="AS491" s="1588"/>
      <c r="AT491" s="1588"/>
      <c r="AU491" s="1588"/>
      <c r="AV491" s="1588"/>
      <c r="AW491" s="1588"/>
      <c r="AX491" s="1588"/>
      <c r="AY491" s="1588"/>
      <c r="AZ491" s="1588"/>
      <c r="BA491" s="1588"/>
      <c r="BB491" s="1588"/>
      <c r="BC491" s="1588"/>
      <c r="BD491" s="1588"/>
      <c r="BE491" s="1588"/>
      <c r="BF491" s="1588"/>
      <c r="BG491" s="1588"/>
      <c r="BH491" s="1588"/>
      <c r="BI491" s="1588"/>
      <c r="BJ491" s="1588"/>
      <c r="BK491" s="1588"/>
      <c r="BL491" s="1588"/>
      <c r="BM491" s="1588"/>
      <c r="BN491" s="1588"/>
      <c r="BO491" s="1588"/>
      <c r="BP491" s="1588"/>
      <c r="BQ491" s="1588"/>
    </row>
    <row r="492" ht="15.75" customHeight="1">
      <c r="A492" s="1588"/>
      <c r="B492" s="1588"/>
      <c r="C492" s="1588"/>
      <c r="D492" s="1588"/>
      <c r="E492" s="1588"/>
      <c r="F492" s="1588"/>
      <c r="G492" s="348"/>
      <c r="H492" s="348"/>
      <c r="I492" s="1588"/>
      <c r="J492" s="1588"/>
      <c r="K492" s="1588"/>
      <c r="L492" s="1588"/>
      <c r="M492" s="1588"/>
      <c r="N492" s="1588"/>
      <c r="O492" s="1588"/>
      <c r="P492" s="1588"/>
      <c r="Q492" s="2014"/>
      <c r="R492" s="1588"/>
      <c r="S492" s="1588"/>
      <c r="T492" s="1588"/>
      <c r="U492" s="1588"/>
      <c r="V492" s="1588"/>
      <c r="W492" s="348"/>
      <c r="X492" s="1588"/>
      <c r="Y492" s="1588"/>
      <c r="Z492" s="1588"/>
      <c r="AA492" s="1588"/>
      <c r="AB492" s="1588"/>
      <c r="AC492" s="1588"/>
      <c r="AD492" s="1588"/>
      <c r="AE492" s="1588"/>
      <c r="AF492" s="1588"/>
      <c r="AG492" s="1588"/>
      <c r="AH492" s="1588"/>
      <c r="AI492" s="1588"/>
      <c r="AJ492" s="1588"/>
      <c r="AK492" s="1588"/>
      <c r="AL492" s="1588"/>
      <c r="AM492" s="1588"/>
      <c r="AN492" s="1588"/>
      <c r="AO492" s="1588"/>
      <c r="AP492" s="1588"/>
      <c r="AQ492" s="1588"/>
      <c r="AR492" s="1588"/>
      <c r="AS492" s="1588"/>
      <c r="AT492" s="1588"/>
      <c r="AU492" s="1588"/>
      <c r="AV492" s="1588"/>
      <c r="AW492" s="1588"/>
      <c r="AX492" s="1588"/>
      <c r="AY492" s="1588"/>
      <c r="AZ492" s="1588"/>
      <c r="BA492" s="1588"/>
      <c r="BB492" s="1588"/>
      <c r="BC492" s="1588"/>
      <c r="BD492" s="1588"/>
      <c r="BE492" s="1588"/>
      <c r="BF492" s="1588"/>
      <c r="BG492" s="1588"/>
      <c r="BH492" s="1588"/>
      <c r="BI492" s="1588"/>
      <c r="BJ492" s="1588"/>
      <c r="BK492" s="1588"/>
      <c r="BL492" s="1588"/>
      <c r="BM492" s="1588"/>
      <c r="BN492" s="1588"/>
      <c r="BO492" s="1588"/>
      <c r="BP492" s="1588"/>
      <c r="BQ492" s="1588"/>
    </row>
    <row r="493" ht="15.75" customHeight="1">
      <c r="A493" s="1588"/>
      <c r="B493" s="1588"/>
      <c r="C493" s="1588"/>
      <c r="D493" s="1588"/>
      <c r="E493" s="1588"/>
      <c r="F493" s="1588"/>
      <c r="G493" s="348"/>
      <c r="H493" s="348"/>
      <c r="I493" s="1588"/>
      <c r="J493" s="1588"/>
      <c r="K493" s="1588"/>
      <c r="L493" s="1588"/>
      <c r="M493" s="1588"/>
      <c r="N493" s="1588"/>
      <c r="O493" s="1588"/>
      <c r="P493" s="1588"/>
      <c r="Q493" s="2014"/>
      <c r="R493" s="1588"/>
      <c r="S493" s="1588"/>
      <c r="T493" s="1588"/>
      <c r="U493" s="1588"/>
      <c r="V493" s="1588"/>
      <c r="W493" s="348"/>
      <c r="X493" s="1588"/>
      <c r="Y493" s="1588"/>
      <c r="Z493" s="1588"/>
      <c r="AA493" s="1588"/>
      <c r="AB493" s="1588"/>
      <c r="AC493" s="1588"/>
      <c r="AD493" s="1588"/>
      <c r="AE493" s="1588"/>
      <c r="AF493" s="1588"/>
      <c r="AG493" s="1588"/>
      <c r="AH493" s="1588"/>
      <c r="AI493" s="1588"/>
      <c r="AJ493" s="1588"/>
      <c r="AK493" s="1588"/>
      <c r="AL493" s="1588"/>
      <c r="AM493" s="1588"/>
      <c r="AN493" s="1588"/>
      <c r="AO493" s="1588"/>
      <c r="AP493" s="1588"/>
      <c r="AQ493" s="1588"/>
      <c r="AR493" s="1588"/>
      <c r="AS493" s="1588"/>
      <c r="AT493" s="1588"/>
      <c r="AU493" s="1588"/>
      <c r="AV493" s="1588"/>
      <c r="AW493" s="1588"/>
      <c r="AX493" s="1588"/>
      <c r="AY493" s="1588"/>
      <c r="AZ493" s="1588"/>
      <c r="BA493" s="1588"/>
      <c r="BB493" s="1588"/>
      <c r="BC493" s="1588"/>
      <c r="BD493" s="1588"/>
      <c r="BE493" s="1588"/>
      <c r="BF493" s="1588"/>
      <c r="BG493" s="1588"/>
      <c r="BH493" s="1588"/>
      <c r="BI493" s="1588"/>
      <c r="BJ493" s="1588"/>
      <c r="BK493" s="1588"/>
      <c r="BL493" s="1588"/>
      <c r="BM493" s="1588"/>
      <c r="BN493" s="1588"/>
      <c r="BO493" s="1588"/>
      <c r="BP493" s="1588"/>
      <c r="BQ493" s="1588"/>
    </row>
    <row r="494" ht="15.75" customHeight="1">
      <c r="A494" s="1588"/>
      <c r="B494" s="1588"/>
      <c r="C494" s="1588"/>
      <c r="D494" s="1588"/>
      <c r="E494" s="1588"/>
      <c r="F494" s="1588"/>
      <c r="G494" s="348"/>
      <c r="H494" s="348"/>
      <c r="I494" s="1588"/>
      <c r="J494" s="1588"/>
      <c r="K494" s="1588"/>
      <c r="L494" s="1588"/>
      <c r="M494" s="1588"/>
      <c r="N494" s="1588"/>
      <c r="O494" s="1588"/>
      <c r="P494" s="1588"/>
      <c r="Q494" s="2014"/>
      <c r="R494" s="1588"/>
      <c r="S494" s="1588"/>
      <c r="T494" s="1588"/>
      <c r="U494" s="1588"/>
      <c r="V494" s="1588"/>
      <c r="W494" s="348"/>
      <c r="X494" s="1588"/>
      <c r="Y494" s="1588"/>
      <c r="Z494" s="1588"/>
      <c r="AA494" s="1588"/>
      <c r="AB494" s="1588"/>
      <c r="AC494" s="1588"/>
      <c r="AD494" s="1588"/>
      <c r="AE494" s="1588"/>
      <c r="AF494" s="1588"/>
      <c r="AG494" s="1588"/>
      <c r="AH494" s="1588"/>
      <c r="AI494" s="1588"/>
      <c r="AJ494" s="1588"/>
      <c r="AK494" s="1588"/>
      <c r="AL494" s="1588"/>
      <c r="AM494" s="1588"/>
      <c r="AN494" s="1588"/>
      <c r="AO494" s="1588"/>
      <c r="AP494" s="1588"/>
      <c r="AQ494" s="1588"/>
      <c r="AR494" s="1588"/>
      <c r="AS494" s="1588"/>
      <c r="AT494" s="1588"/>
      <c r="AU494" s="1588"/>
      <c r="AV494" s="1588"/>
      <c r="AW494" s="1588"/>
      <c r="AX494" s="1588"/>
      <c r="AY494" s="1588"/>
      <c r="AZ494" s="1588"/>
      <c r="BA494" s="1588"/>
      <c r="BB494" s="1588"/>
      <c r="BC494" s="1588"/>
      <c r="BD494" s="1588"/>
      <c r="BE494" s="1588"/>
      <c r="BF494" s="1588"/>
      <c r="BG494" s="1588"/>
      <c r="BH494" s="1588"/>
      <c r="BI494" s="1588"/>
      <c r="BJ494" s="1588"/>
      <c r="BK494" s="1588"/>
      <c r="BL494" s="1588"/>
      <c r="BM494" s="1588"/>
      <c r="BN494" s="1588"/>
      <c r="BO494" s="1588"/>
      <c r="BP494" s="1588"/>
      <c r="BQ494" s="1588"/>
    </row>
    <row r="495" ht="15.75" customHeight="1">
      <c r="A495" s="1588"/>
      <c r="B495" s="1588"/>
      <c r="C495" s="1588"/>
      <c r="D495" s="1588"/>
      <c r="E495" s="1588"/>
      <c r="F495" s="1588"/>
      <c r="G495" s="348"/>
      <c r="H495" s="348"/>
      <c r="I495" s="1588"/>
      <c r="J495" s="1588"/>
      <c r="K495" s="1588"/>
      <c r="L495" s="1588"/>
      <c r="M495" s="1588"/>
      <c r="N495" s="1588"/>
      <c r="O495" s="1588"/>
      <c r="P495" s="1588"/>
      <c r="Q495" s="2014"/>
      <c r="R495" s="1588"/>
      <c r="S495" s="1588"/>
      <c r="T495" s="1588"/>
      <c r="U495" s="1588"/>
      <c r="V495" s="1588"/>
      <c r="W495" s="348"/>
      <c r="X495" s="1588"/>
      <c r="Y495" s="1588"/>
      <c r="Z495" s="1588"/>
      <c r="AA495" s="1588"/>
      <c r="AB495" s="1588"/>
      <c r="AC495" s="1588"/>
      <c r="AD495" s="1588"/>
      <c r="AE495" s="1588"/>
      <c r="AF495" s="1588"/>
      <c r="AG495" s="1588"/>
      <c r="AH495" s="1588"/>
      <c r="AI495" s="1588"/>
      <c r="AJ495" s="1588"/>
      <c r="AK495" s="1588"/>
      <c r="AL495" s="1588"/>
      <c r="AM495" s="1588"/>
      <c r="AN495" s="1588"/>
      <c r="AO495" s="1588"/>
      <c r="AP495" s="1588"/>
      <c r="AQ495" s="1588"/>
      <c r="AR495" s="1588"/>
      <c r="AS495" s="1588"/>
      <c r="AT495" s="1588"/>
      <c r="AU495" s="1588"/>
      <c r="AV495" s="1588"/>
      <c r="AW495" s="1588"/>
      <c r="AX495" s="1588"/>
      <c r="AY495" s="1588"/>
      <c r="AZ495" s="1588"/>
      <c r="BA495" s="1588"/>
      <c r="BB495" s="1588"/>
      <c r="BC495" s="1588"/>
      <c r="BD495" s="1588"/>
      <c r="BE495" s="1588"/>
      <c r="BF495" s="1588"/>
      <c r="BG495" s="1588"/>
      <c r="BH495" s="1588"/>
      <c r="BI495" s="1588"/>
      <c r="BJ495" s="1588"/>
      <c r="BK495" s="1588"/>
      <c r="BL495" s="1588"/>
      <c r="BM495" s="1588"/>
      <c r="BN495" s="1588"/>
      <c r="BO495" s="1588"/>
      <c r="BP495" s="1588"/>
      <c r="BQ495" s="1588"/>
    </row>
    <row r="496" ht="15.75" customHeight="1">
      <c r="A496" s="1588"/>
      <c r="B496" s="1588"/>
      <c r="C496" s="1588"/>
      <c r="D496" s="1588"/>
      <c r="E496" s="1588"/>
      <c r="F496" s="1588"/>
      <c r="G496" s="348"/>
      <c r="H496" s="348"/>
      <c r="I496" s="1588"/>
      <c r="J496" s="1588"/>
      <c r="K496" s="1588"/>
      <c r="L496" s="1588"/>
      <c r="M496" s="1588"/>
      <c r="N496" s="1588"/>
      <c r="O496" s="1588"/>
      <c r="P496" s="1588"/>
      <c r="Q496" s="2014"/>
      <c r="R496" s="1588"/>
      <c r="S496" s="1588"/>
      <c r="T496" s="1588"/>
      <c r="U496" s="1588"/>
      <c r="V496" s="1588"/>
      <c r="W496" s="348"/>
      <c r="X496" s="1588"/>
      <c r="Y496" s="1588"/>
      <c r="Z496" s="1588"/>
      <c r="AA496" s="1588"/>
      <c r="AB496" s="1588"/>
      <c r="AC496" s="1588"/>
      <c r="AD496" s="1588"/>
      <c r="AE496" s="1588"/>
      <c r="AF496" s="1588"/>
      <c r="AG496" s="1588"/>
      <c r="AH496" s="1588"/>
      <c r="AI496" s="1588"/>
      <c r="AJ496" s="1588"/>
      <c r="AK496" s="1588"/>
      <c r="AL496" s="1588"/>
      <c r="AM496" s="1588"/>
      <c r="AN496" s="1588"/>
      <c r="AO496" s="1588"/>
      <c r="AP496" s="1588"/>
      <c r="AQ496" s="1588"/>
      <c r="AR496" s="1588"/>
      <c r="AS496" s="1588"/>
      <c r="AT496" s="1588"/>
      <c r="AU496" s="1588"/>
      <c r="AV496" s="1588"/>
      <c r="AW496" s="1588"/>
      <c r="AX496" s="1588"/>
      <c r="AY496" s="1588"/>
      <c r="AZ496" s="1588"/>
      <c r="BA496" s="1588"/>
      <c r="BB496" s="1588"/>
      <c r="BC496" s="1588"/>
      <c r="BD496" s="1588"/>
      <c r="BE496" s="1588"/>
      <c r="BF496" s="1588"/>
      <c r="BG496" s="1588"/>
      <c r="BH496" s="1588"/>
      <c r="BI496" s="1588"/>
      <c r="BJ496" s="1588"/>
      <c r="BK496" s="1588"/>
      <c r="BL496" s="1588"/>
      <c r="BM496" s="1588"/>
      <c r="BN496" s="1588"/>
      <c r="BO496" s="1588"/>
      <c r="BP496" s="1588"/>
      <c r="BQ496" s="1588"/>
    </row>
    <row r="497" ht="15.75" customHeight="1">
      <c r="A497" s="1588"/>
      <c r="B497" s="1588"/>
      <c r="C497" s="1588"/>
      <c r="D497" s="1588"/>
      <c r="E497" s="1588"/>
      <c r="F497" s="1588"/>
      <c r="G497" s="348"/>
      <c r="H497" s="348"/>
      <c r="I497" s="1588"/>
      <c r="J497" s="1588"/>
      <c r="K497" s="1588"/>
      <c r="L497" s="1588"/>
      <c r="M497" s="1588"/>
      <c r="N497" s="1588"/>
      <c r="O497" s="1588"/>
      <c r="P497" s="1588"/>
      <c r="Q497" s="2014"/>
      <c r="R497" s="1588"/>
      <c r="S497" s="1588"/>
      <c r="T497" s="1588"/>
      <c r="U497" s="1588"/>
      <c r="V497" s="1588"/>
      <c r="W497" s="348"/>
      <c r="X497" s="1588"/>
      <c r="Y497" s="1588"/>
      <c r="Z497" s="1588"/>
      <c r="AA497" s="1588"/>
      <c r="AB497" s="1588"/>
      <c r="AC497" s="1588"/>
      <c r="AD497" s="1588"/>
      <c r="AE497" s="1588"/>
      <c r="AF497" s="1588"/>
      <c r="AG497" s="1588"/>
      <c r="AH497" s="1588"/>
      <c r="AI497" s="1588"/>
      <c r="AJ497" s="1588"/>
      <c r="AK497" s="1588"/>
      <c r="AL497" s="1588"/>
      <c r="AM497" s="1588"/>
      <c r="AN497" s="1588"/>
      <c r="AO497" s="1588"/>
      <c r="AP497" s="1588"/>
      <c r="AQ497" s="1588"/>
      <c r="AR497" s="1588"/>
      <c r="AS497" s="1588"/>
      <c r="AT497" s="1588"/>
      <c r="AU497" s="1588"/>
      <c r="AV497" s="1588"/>
      <c r="AW497" s="1588"/>
      <c r="AX497" s="1588"/>
      <c r="AY497" s="1588"/>
      <c r="AZ497" s="1588"/>
      <c r="BA497" s="1588"/>
      <c r="BB497" s="1588"/>
      <c r="BC497" s="1588"/>
      <c r="BD497" s="1588"/>
      <c r="BE497" s="1588"/>
      <c r="BF497" s="1588"/>
      <c r="BG497" s="1588"/>
      <c r="BH497" s="1588"/>
      <c r="BI497" s="1588"/>
      <c r="BJ497" s="1588"/>
      <c r="BK497" s="1588"/>
      <c r="BL497" s="1588"/>
      <c r="BM497" s="1588"/>
      <c r="BN497" s="1588"/>
      <c r="BO497" s="1588"/>
      <c r="BP497" s="1588"/>
      <c r="BQ497" s="1588"/>
    </row>
    <row r="498" ht="15.75" customHeight="1">
      <c r="A498" s="1588"/>
      <c r="B498" s="1588"/>
      <c r="C498" s="1588"/>
      <c r="D498" s="1588"/>
      <c r="E498" s="1588"/>
      <c r="F498" s="1588"/>
      <c r="G498" s="348"/>
      <c r="H498" s="348"/>
      <c r="I498" s="1588"/>
      <c r="J498" s="1588"/>
      <c r="K498" s="1588"/>
      <c r="L498" s="1588"/>
      <c r="M498" s="1588"/>
      <c r="N498" s="1588"/>
      <c r="O498" s="1588"/>
      <c r="P498" s="1588"/>
      <c r="Q498" s="2014"/>
      <c r="R498" s="1588"/>
      <c r="S498" s="1588"/>
      <c r="T498" s="1588"/>
      <c r="U498" s="1588"/>
      <c r="V498" s="1588"/>
      <c r="W498" s="348"/>
      <c r="X498" s="1588"/>
      <c r="Y498" s="1588"/>
      <c r="Z498" s="1588"/>
      <c r="AA498" s="1588"/>
      <c r="AB498" s="1588"/>
      <c r="AC498" s="1588"/>
      <c r="AD498" s="1588"/>
      <c r="AE498" s="1588"/>
      <c r="AF498" s="1588"/>
      <c r="AG498" s="1588"/>
      <c r="AH498" s="1588"/>
      <c r="AI498" s="1588"/>
      <c r="AJ498" s="1588"/>
      <c r="AK498" s="1588"/>
      <c r="AL498" s="1588"/>
      <c r="AM498" s="1588"/>
      <c r="AN498" s="1588"/>
      <c r="AO498" s="1588"/>
      <c r="AP498" s="1588"/>
      <c r="AQ498" s="1588"/>
      <c r="AR498" s="1588"/>
      <c r="AS498" s="1588"/>
      <c r="AT498" s="1588"/>
      <c r="AU498" s="1588"/>
      <c r="AV498" s="1588"/>
      <c r="AW498" s="1588"/>
      <c r="AX498" s="1588"/>
      <c r="AY498" s="1588"/>
      <c r="AZ498" s="1588"/>
      <c r="BA498" s="1588"/>
      <c r="BB498" s="1588"/>
      <c r="BC498" s="1588"/>
      <c r="BD498" s="1588"/>
      <c r="BE498" s="1588"/>
      <c r="BF498" s="1588"/>
      <c r="BG498" s="1588"/>
      <c r="BH498" s="1588"/>
      <c r="BI498" s="1588"/>
      <c r="BJ498" s="1588"/>
      <c r="BK498" s="1588"/>
      <c r="BL498" s="1588"/>
      <c r="BM498" s="1588"/>
      <c r="BN498" s="1588"/>
      <c r="BO498" s="1588"/>
      <c r="BP498" s="1588"/>
      <c r="BQ498" s="1588"/>
    </row>
    <row r="499" ht="15.75" customHeight="1">
      <c r="A499" s="1588"/>
      <c r="B499" s="1588"/>
      <c r="C499" s="1588"/>
      <c r="D499" s="1588"/>
      <c r="E499" s="1588"/>
      <c r="F499" s="1588"/>
      <c r="G499" s="348"/>
      <c r="H499" s="348"/>
      <c r="I499" s="1588"/>
      <c r="J499" s="1588"/>
      <c r="K499" s="1588"/>
      <c r="L499" s="1588"/>
      <c r="M499" s="1588"/>
      <c r="N499" s="1588"/>
      <c r="O499" s="1588"/>
      <c r="P499" s="1588"/>
      <c r="Q499" s="2014"/>
      <c r="R499" s="1588"/>
      <c r="S499" s="1588"/>
      <c r="T499" s="1588"/>
      <c r="U499" s="1588"/>
      <c r="V499" s="1588"/>
      <c r="W499" s="348"/>
      <c r="X499" s="1588"/>
      <c r="Y499" s="1588"/>
      <c r="Z499" s="1588"/>
      <c r="AA499" s="1588"/>
      <c r="AB499" s="1588"/>
      <c r="AC499" s="1588"/>
      <c r="AD499" s="1588"/>
      <c r="AE499" s="1588"/>
      <c r="AF499" s="1588"/>
      <c r="AG499" s="1588"/>
      <c r="AH499" s="1588"/>
      <c r="AI499" s="1588"/>
      <c r="AJ499" s="1588"/>
      <c r="AK499" s="1588"/>
      <c r="AL499" s="1588"/>
      <c r="AM499" s="1588"/>
      <c r="AN499" s="1588"/>
      <c r="AO499" s="1588"/>
      <c r="AP499" s="1588"/>
      <c r="AQ499" s="1588"/>
      <c r="AR499" s="1588"/>
      <c r="AS499" s="1588"/>
      <c r="AT499" s="1588"/>
      <c r="AU499" s="1588"/>
      <c r="AV499" s="1588"/>
      <c r="AW499" s="1588"/>
      <c r="AX499" s="1588"/>
      <c r="AY499" s="1588"/>
      <c r="AZ499" s="1588"/>
      <c r="BA499" s="1588"/>
      <c r="BB499" s="1588"/>
      <c r="BC499" s="1588"/>
      <c r="BD499" s="1588"/>
      <c r="BE499" s="1588"/>
      <c r="BF499" s="1588"/>
      <c r="BG499" s="1588"/>
      <c r="BH499" s="1588"/>
      <c r="BI499" s="1588"/>
      <c r="BJ499" s="1588"/>
      <c r="BK499" s="1588"/>
      <c r="BL499" s="1588"/>
      <c r="BM499" s="1588"/>
      <c r="BN499" s="1588"/>
      <c r="BO499" s="1588"/>
      <c r="BP499" s="1588"/>
      <c r="BQ499" s="1588"/>
    </row>
    <row r="500" ht="15.75" customHeight="1">
      <c r="A500" s="1588"/>
      <c r="B500" s="1588"/>
      <c r="C500" s="1588"/>
      <c r="D500" s="1588"/>
      <c r="E500" s="1588"/>
      <c r="F500" s="1588"/>
      <c r="G500" s="348"/>
      <c r="H500" s="348"/>
      <c r="I500" s="1588"/>
      <c r="J500" s="1588"/>
      <c r="K500" s="1588"/>
      <c r="L500" s="1588"/>
      <c r="M500" s="1588"/>
      <c r="N500" s="1588"/>
      <c r="O500" s="1588"/>
      <c r="P500" s="1588"/>
      <c r="Q500" s="2014"/>
      <c r="R500" s="1588"/>
      <c r="S500" s="1588"/>
      <c r="T500" s="1588"/>
      <c r="U500" s="1588"/>
      <c r="V500" s="1588"/>
      <c r="W500" s="348"/>
      <c r="X500" s="1588"/>
      <c r="Y500" s="1588"/>
      <c r="Z500" s="1588"/>
      <c r="AA500" s="1588"/>
      <c r="AB500" s="1588"/>
      <c r="AC500" s="1588"/>
      <c r="AD500" s="1588"/>
      <c r="AE500" s="1588"/>
      <c r="AF500" s="1588"/>
      <c r="AG500" s="1588"/>
      <c r="AH500" s="1588"/>
      <c r="AI500" s="1588"/>
      <c r="AJ500" s="1588"/>
      <c r="AK500" s="1588"/>
      <c r="AL500" s="1588"/>
      <c r="AM500" s="1588"/>
      <c r="AN500" s="1588"/>
      <c r="AO500" s="1588"/>
      <c r="AP500" s="1588"/>
      <c r="AQ500" s="1588"/>
      <c r="AR500" s="1588"/>
      <c r="AS500" s="1588"/>
      <c r="AT500" s="1588"/>
      <c r="AU500" s="1588"/>
      <c r="AV500" s="1588"/>
      <c r="AW500" s="1588"/>
      <c r="AX500" s="1588"/>
      <c r="AY500" s="1588"/>
      <c r="AZ500" s="1588"/>
      <c r="BA500" s="1588"/>
      <c r="BB500" s="1588"/>
      <c r="BC500" s="1588"/>
      <c r="BD500" s="1588"/>
      <c r="BE500" s="1588"/>
      <c r="BF500" s="1588"/>
      <c r="BG500" s="1588"/>
      <c r="BH500" s="1588"/>
      <c r="BI500" s="1588"/>
      <c r="BJ500" s="1588"/>
      <c r="BK500" s="1588"/>
      <c r="BL500" s="1588"/>
      <c r="BM500" s="1588"/>
      <c r="BN500" s="1588"/>
      <c r="BO500" s="1588"/>
      <c r="BP500" s="1588"/>
      <c r="BQ500" s="1588"/>
    </row>
    <row r="501" ht="15.75" customHeight="1">
      <c r="A501" s="1588"/>
      <c r="B501" s="1588"/>
      <c r="C501" s="1588"/>
      <c r="D501" s="1588"/>
      <c r="E501" s="1588"/>
      <c r="F501" s="1588"/>
      <c r="G501" s="348"/>
      <c r="H501" s="348"/>
      <c r="I501" s="1588"/>
      <c r="J501" s="1588"/>
      <c r="K501" s="1588"/>
      <c r="L501" s="1588"/>
      <c r="M501" s="1588"/>
      <c r="N501" s="1588"/>
      <c r="O501" s="1588"/>
      <c r="P501" s="1588"/>
      <c r="Q501" s="2014"/>
      <c r="R501" s="1588"/>
      <c r="S501" s="1588"/>
      <c r="T501" s="1588"/>
      <c r="U501" s="1588"/>
      <c r="V501" s="1588"/>
      <c r="W501" s="348"/>
      <c r="X501" s="1588"/>
      <c r="Y501" s="1588"/>
      <c r="Z501" s="1588"/>
      <c r="AA501" s="1588"/>
      <c r="AB501" s="1588"/>
      <c r="AC501" s="1588"/>
      <c r="AD501" s="1588"/>
      <c r="AE501" s="1588"/>
      <c r="AF501" s="1588"/>
      <c r="AG501" s="1588"/>
      <c r="AH501" s="1588"/>
      <c r="AI501" s="1588"/>
      <c r="AJ501" s="1588"/>
      <c r="AK501" s="1588"/>
      <c r="AL501" s="1588"/>
      <c r="AM501" s="1588"/>
      <c r="AN501" s="1588"/>
      <c r="AO501" s="1588"/>
      <c r="AP501" s="1588"/>
      <c r="AQ501" s="1588"/>
      <c r="AR501" s="1588"/>
      <c r="AS501" s="1588"/>
      <c r="AT501" s="1588"/>
      <c r="AU501" s="1588"/>
      <c r="AV501" s="1588"/>
      <c r="AW501" s="1588"/>
      <c r="AX501" s="1588"/>
      <c r="AY501" s="1588"/>
      <c r="AZ501" s="1588"/>
      <c r="BA501" s="1588"/>
      <c r="BB501" s="1588"/>
      <c r="BC501" s="1588"/>
      <c r="BD501" s="1588"/>
      <c r="BE501" s="1588"/>
      <c r="BF501" s="1588"/>
      <c r="BG501" s="1588"/>
      <c r="BH501" s="1588"/>
      <c r="BI501" s="1588"/>
      <c r="BJ501" s="1588"/>
      <c r="BK501" s="1588"/>
      <c r="BL501" s="1588"/>
      <c r="BM501" s="1588"/>
      <c r="BN501" s="1588"/>
      <c r="BO501" s="1588"/>
      <c r="BP501" s="1588"/>
      <c r="BQ501" s="1588"/>
    </row>
    <row r="502" ht="15.75" customHeight="1">
      <c r="A502" s="1588"/>
      <c r="B502" s="1588"/>
      <c r="C502" s="1588"/>
      <c r="D502" s="1588"/>
      <c r="E502" s="1588"/>
      <c r="F502" s="1588"/>
      <c r="G502" s="348"/>
      <c r="H502" s="348"/>
      <c r="I502" s="1588"/>
      <c r="J502" s="1588"/>
      <c r="K502" s="1588"/>
      <c r="L502" s="1588"/>
      <c r="M502" s="1588"/>
      <c r="N502" s="1588"/>
      <c r="O502" s="1588"/>
      <c r="P502" s="1588"/>
      <c r="Q502" s="2014"/>
      <c r="R502" s="1588"/>
      <c r="S502" s="1588"/>
      <c r="T502" s="1588"/>
      <c r="U502" s="1588"/>
      <c r="V502" s="1588"/>
      <c r="W502" s="348"/>
      <c r="X502" s="1588"/>
      <c r="Y502" s="1588"/>
      <c r="Z502" s="1588"/>
      <c r="AA502" s="1588"/>
      <c r="AB502" s="1588"/>
      <c r="AC502" s="1588"/>
      <c r="AD502" s="1588"/>
      <c r="AE502" s="1588"/>
      <c r="AF502" s="1588"/>
      <c r="AG502" s="1588"/>
      <c r="AH502" s="1588"/>
      <c r="AI502" s="1588"/>
      <c r="AJ502" s="1588"/>
      <c r="AK502" s="1588"/>
      <c r="AL502" s="1588"/>
      <c r="AM502" s="1588"/>
      <c r="AN502" s="1588"/>
      <c r="AO502" s="1588"/>
      <c r="AP502" s="1588"/>
      <c r="AQ502" s="1588"/>
      <c r="AR502" s="1588"/>
      <c r="AS502" s="1588"/>
      <c r="AT502" s="1588"/>
      <c r="AU502" s="1588"/>
      <c r="AV502" s="1588"/>
      <c r="AW502" s="1588"/>
      <c r="AX502" s="1588"/>
      <c r="AY502" s="1588"/>
      <c r="AZ502" s="1588"/>
      <c r="BA502" s="1588"/>
      <c r="BB502" s="1588"/>
      <c r="BC502" s="1588"/>
      <c r="BD502" s="1588"/>
      <c r="BE502" s="1588"/>
      <c r="BF502" s="1588"/>
      <c r="BG502" s="1588"/>
      <c r="BH502" s="1588"/>
      <c r="BI502" s="1588"/>
      <c r="BJ502" s="1588"/>
      <c r="BK502" s="1588"/>
      <c r="BL502" s="1588"/>
      <c r="BM502" s="1588"/>
      <c r="BN502" s="1588"/>
      <c r="BO502" s="1588"/>
      <c r="BP502" s="1588"/>
      <c r="BQ502" s="1588"/>
    </row>
    <row r="503" ht="15.75" customHeight="1">
      <c r="A503" s="1588"/>
      <c r="B503" s="1588"/>
      <c r="C503" s="1588"/>
      <c r="D503" s="1588"/>
      <c r="E503" s="1588"/>
      <c r="F503" s="1588"/>
      <c r="G503" s="348"/>
      <c r="H503" s="348"/>
      <c r="I503" s="1588"/>
      <c r="J503" s="1588"/>
      <c r="K503" s="1588"/>
      <c r="L503" s="1588"/>
      <c r="M503" s="1588"/>
      <c r="N503" s="1588"/>
      <c r="O503" s="1588"/>
      <c r="P503" s="1588"/>
      <c r="Q503" s="2014"/>
      <c r="R503" s="1588"/>
      <c r="S503" s="1588"/>
      <c r="T503" s="1588"/>
      <c r="U503" s="1588"/>
      <c r="V503" s="1588"/>
      <c r="W503" s="348"/>
      <c r="X503" s="1588"/>
      <c r="Y503" s="1588"/>
      <c r="Z503" s="1588"/>
      <c r="AA503" s="1588"/>
      <c r="AB503" s="1588"/>
      <c r="AC503" s="1588"/>
      <c r="AD503" s="1588"/>
      <c r="AE503" s="1588"/>
      <c r="AF503" s="1588"/>
      <c r="AG503" s="1588"/>
      <c r="AH503" s="1588"/>
      <c r="AI503" s="1588"/>
      <c r="AJ503" s="1588"/>
      <c r="AK503" s="1588"/>
      <c r="AL503" s="1588"/>
      <c r="AM503" s="1588"/>
      <c r="AN503" s="1588"/>
      <c r="AO503" s="1588"/>
      <c r="AP503" s="1588"/>
      <c r="AQ503" s="1588"/>
      <c r="AR503" s="1588"/>
      <c r="AS503" s="1588"/>
      <c r="AT503" s="1588"/>
      <c r="AU503" s="1588"/>
      <c r="AV503" s="1588"/>
      <c r="AW503" s="1588"/>
      <c r="AX503" s="1588"/>
      <c r="AY503" s="1588"/>
      <c r="AZ503" s="1588"/>
      <c r="BA503" s="1588"/>
      <c r="BB503" s="1588"/>
      <c r="BC503" s="1588"/>
      <c r="BD503" s="1588"/>
      <c r="BE503" s="1588"/>
      <c r="BF503" s="1588"/>
      <c r="BG503" s="1588"/>
      <c r="BH503" s="1588"/>
      <c r="BI503" s="1588"/>
      <c r="BJ503" s="1588"/>
      <c r="BK503" s="1588"/>
      <c r="BL503" s="1588"/>
      <c r="BM503" s="1588"/>
      <c r="BN503" s="1588"/>
      <c r="BO503" s="1588"/>
      <c r="BP503" s="1588"/>
      <c r="BQ503" s="1588"/>
    </row>
    <row r="504" ht="15.75" customHeight="1">
      <c r="A504" s="1588"/>
      <c r="B504" s="1588"/>
      <c r="C504" s="1588"/>
      <c r="D504" s="1588"/>
      <c r="E504" s="1588"/>
      <c r="F504" s="1588"/>
      <c r="G504" s="348"/>
      <c r="H504" s="348"/>
      <c r="I504" s="1588"/>
      <c r="J504" s="1588"/>
      <c r="K504" s="1588"/>
      <c r="L504" s="1588"/>
      <c r="M504" s="1588"/>
      <c r="N504" s="1588"/>
      <c r="O504" s="1588"/>
      <c r="P504" s="1588"/>
      <c r="Q504" s="2014"/>
      <c r="R504" s="1588"/>
      <c r="S504" s="1588"/>
      <c r="T504" s="1588"/>
      <c r="U504" s="1588"/>
      <c r="V504" s="1588"/>
      <c r="W504" s="348"/>
      <c r="X504" s="1588"/>
      <c r="Y504" s="1588"/>
      <c r="Z504" s="1588"/>
      <c r="AA504" s="1588"/>
      <c r="AB504" s="1588"/>
      <c r="AC504" s="1588"/>
      <c r="AD504" s="1588"/>
      <c r="AE504" s="1588"/>
      <c r="AF504" s="1588"/>
      <c r="AG504" s="1588"/>
      <c r="AH504" s="1588"/>
      <c r="AI504" s="1588"/>
      <c r="AJ504" s="1588"/>
      <c r="AK504" s="1588"/>
      <c r="AL504" s="1588"/>
      <c r="AM504" s="1588"/>
      <c r="AN504" s="1588"/>
      <c r="AO504" s="1588"/>
      <c r="AP504" s="1588"/>
      <c r="AQ504" s="1588"/>
      <c r="AR504" s="1588"/>
      <c r="AS504" s="1588"/>
      <c r="AT504" s="1588"/>
      <c r="AU504" s="1588"/>
      <c r="AV504" s="1588"/>
      <c r="AW504" s="1588"/>
      <c r="AX504" s="1588"/>
      <c r="AY504" s="1588"/>
      <c r="AZ504" s="1588"/>
      <c r="BA504" s="1588"/>
      <c r="BB504" s="1588"/>
      <c r="BC504" s="1588"/>
      <c r="BD504" s="1588"/>
      <c r="BE504" s="1588"/>
      <c r="BF504" s="1588"/>
      <c r="BG504" s="1588"/>
      <c r="BH504" s="1588"/>
      <c r="BI504" s="1588"/>
      <c r="BJ504" s="1588"/>
      <c r="BK504" s="1588"/>
      <c r="BL504" s="1588"/>
      <c r="BM504" s="1588"/>
      <c r="BN504" s="1588"/>
      <c r="BO504" s="1588"/>
      <c r="BP504" s="1588"/>
      <c r="BQ504" s="1588"/>
    </row>
    <row r="505" ht="15.75" customHeight="1">
      <c r="A505" s="1588"/>
      <c r="B505" s="1588"/>
      <c r="C505" s="1588"/>
      <c r="D505" s="1588"/>
      <c r="E505" s="1588"/>
      <c r="F505" s="1588"/>
      <c r="G505" s="348"/>
      <c r="H505" s="348"/>
      <c r="I505" s="1588"/>
      <c r="J505" s="1588"/>
      <c r="K505" s="1588"/>
      <c r="L505" s="1588"/>
      <c r="M505" s="1588"/>
      <c r="N505" s="1588"/>
      <c r="O505" s="1588"/>
      <c r="P505" s="1588"/>
      <c r="Q505" s="2014"/>
      <c r="R505" s="1588"/>
      <c r="S505" s="1588"/>
      <c r="T505" s="1588"/>
      <c r="U505" s="1588"/>
      <c r="V505" s="1588"/>
      <c r="W505" s="348"/>
      <c r="X505" s="1588"/>
      <c r="Y505" s="1588"/>
      <c r="Z505" s="1588"/>
      <c r="AA505" s="1588"/>
      <c r="AB505" s="1588"/>
      <c r="AC505" s="1588"/>
      <c r="AD505" s="1588"/>
      <c r="AE505" s="1588"/>
      <c r="AF505" s="1588"/>
      <c r="AG505" s="1588"/>
      <c r="AH505" s="1588"/>
      <c r="AI505" s="1588"/>
      <c r="AJ505" s="1588"/>
      <c r="AK505" s="1588"/>
      <c r="AL505" s="1588"/>
      <c r="AM505" s="1588"/>
      <c r="AN505" s="1588"/>
      <c r="AO505" s="1588"/>
      <c r="AP505" s="1588"/>
      <c r="AQ505" s="1588"/>
      <c r="AR505" s="1588"/>
      <c r="AS505" s="1588"/>
      <c r="AT505" s="1588"/>
      <c r="AU505" s="1588"/>
      <c r="AV505" s="1588"/>
      <c r="AW505" s="1588"/>
      <c r="AX505" s="1588"/>
      <c r="AY505" s="1588"/>
      <c r="AZ505" s="1588"/>
      <c r="BA505" s="1588"/>
      <c r="BB505" s="1588"/>
      <c r="BC505" s="1588"/>
      <c r="BD505" s="1588"/>
      <c r="BE505" s="1588"/>
      <c r="BF505" s="1588"/>
      <c r="BG505" s="1588"/>
      <c r="BH505" s="1588"/>
      <c r="BI505" s="1588"/>
      <c r="BJ505" s="1588"/>
      <c r="BK505" s="1588"/>
      <c r="BL505" s="1588"/>
      <c r="BM505" s="1588"/>
      <c r="BN505" s="1588"/>
      <c r="BO505" s="1588"/>
      <c r="BP505" s="1588"/>
      <c r="BQ505" s="1588"/>
    </row>
    <row r="506" ht="15.75" customHeight="1">
      <c r="A506" s="1588"/>
      <c r="B506" s="1588"/>
      <c r="C506" s="1588"/>
      <c r="D506" s="1588"/>
      <c r="E506" s="1588"/>
      <c r="F506" s="1588"/>
      <c r="G506" s="348"/>
      <c r="H506" s="348"/>
      <c r="I506" s="1588"/>
      <c r="J506" s="1588"/>
      <c r="K506" s="1588"/>
      <c r="L506" s="1588"/>
      <c r="M506" s="1588"/>
      <c r="N506" s="1588"/>
      <c r="O506" s="1588"/>
      <c r="P506" s="1588"/>
      <c r="Q506" s="2014"/>
      <c r="R506" s="1588"/>
      <c r="S506" s="1588"/>
      <c r="T506" s="1588"/>
      <c r="U506" s="1588"/>
      <c r="V506" s="1588"/>
      <c r="W506" s="348"/>
      <c r="X506" s="1588"/>
      <c r="Y506" s="1588"/>
      <c r="Z506" s="1588"/>
      <c r="AA506" s="1588"/>
      <c r="AB506" s="1588"/>
      <c r="AC506" s="1588"/>
      <c r="AD506" s="1588"/>
      <c r="AE506" s="1588"/>
      <c r="AF506" s="1588"/>
      <c r="AG506" s="1588"/>
      <c r="AH506" s="1588"/>
      <c r="AI506" s="1588"/>
      <c r="AJ506" s="1588"/>
      <c r="AK506" s="1588"/>
      <c r="AL506" s="1588"/>
      <c r="AM506" s="1588"/>
      <c r="AN506" s="1588"/>
      <c r="AO506" s="1588"/>
      <c r="AP506" s="1588"/>
      <c r="AQ506" s="1588"/>
      <c r="AR506" s="1588"/>
      <c r="AS506" s="1588"/>
      <c r="AT506" s="1588"/>
      <c r="AU506" s="1588"/>
      <c r="AV506" s="1588"/>
      <c r="AW506" s="1588"/>
      <c r="AX506" s="1588"/>
      <c r="AY506" s="1588"/>
      <c r="AZ506" s="1588"/>
      <c r="BA506" s="1588"/>
      <c r="BB506" s="1588"/>
      <c r="BC506" s="1588"/>
      <c r="BD506" s="1588"/>
      <c r="BE506" s="1588"/>
      <c r="BF506" s="1588"/>
      <c r="BG506" s="1588"/>
      <c r="BH506" s="1588"/>
      <c r="BI506" s="1588"/>
      <c r="BJ506" s="1588"/>
      <c r="BK506" s="1588"/>
      <c r="BL506" s="1588"/>
      <c r="BM506" s="1588"/>
      <c r="BN506" s="1588"/>
      <c r="BO506" s="1588"/>
      <c r="BP506" s="1588"/>
      <c r="BQ506" s="1588"/>
    </row>
    <row r="507" ht="15.75" customHeight="1">
      <c r="A507" s="1588"/>
      <c r="B507" s="1588"/>
      <c r="C507" s="1588"/>
      <c r="D507" s="1588"/>
      <c r="E507" s="1588"/>
      <c r="F507" s="1588"/>
      <c r="G507" s="348"/>
      <c r="H507" s="348"/>
      <c r="I507" s="1588"/>
      <c r="J507" s="1588"/>
      <c r="K507" s="1588"/>
      <c r="L507" s="1588"/>
      <c r="M507" s="1588"/>
      <c r="N507" s="1588"/>
      <c r="O507" s="1588"/>
      <c r="P507" s="1588"/>
      <c r="Q507" s="2014"/>
      <c r="R507" s="1588"/>
      <c r="S507" s="1588"/>
      <c r="T507" s="1588"/>
      <c r="U507" s="1588"/>
      <c r="V507" s="1588"/>
      <c r="W507" s="348"/>
      <c r="X507" s="1588"/>
      <c r="Y507" s="1588"/>
      <c r="Z507" s="1588"/>
      <c r="AA507" s="1588"/>
      <c r="AB507" s="1588"/>
      <c r="AC507" s="1588"/>
      <c r="AD507" s="1588"/>
      <c r="AE507" s="1588"/>
      <c r="AF507" s="1588"/>
      <c r="AG507" s="1588"/>
      <c r="AH507" s="1588"/>
      <c r="AI507" s="1588"/>
      <c r="AJ507" s="1588"/>
      <c r="AK507" s="1588"/>
      <c r="AL507" s="1588"/>
      <c r="AM507" s="1588"/>
      <c r="AN507" s="1588"/>
      <c r="AO507" s="1588"/>
      <c r="AP507" s="1588"/>
      <c r="AQ507" s="1588"/>
      <c r="AR507" s="1588"/>
      <c r="AS507" s="1588"/>
      <c r="AT507" s="1588"/>
      <c r="AU507" s="1588"/>
      <c r="AV507" s="1588"/>
      <c r="AW507" s="1588"/>
      <c r="AX507" s="1588"/>
      <c r="AY507" s="1588"/>
      <c r="AZ507" s="1588"/>
      <c r="BA507" s="1588"/>
      <c r="BB507" s="1588"/>
      <c r="BC507" s="1588"/>
      <c r="BD507" s="1588"/>
      <c r="BE507" s="1588"/>
      <c r="BF507" s="1588"/>
      <c r="BG507" s="1588"/>
      <c r="BH507" s="1588"/>
      <c r="BI507" s="1588"/>
      <c r="BJ507" s="1588"/>
      <c r="BK507" s="1588"/>
      <c r="BL507" s="1588"/>
      <c r="BM507" s="1588"/>
      <c r="BN507" s="1588"/>
      <c r="BO507" s="1588"/>
      <c r="BP507" s="1588"/>
      <c r="BQ507" s="1588"/>
    </row>
    <row r="508" ht="15.75" customHeight="1">
      <c r="A508" s="1588"/>
      <c r="B508" s="1588"/>
      <c r="C508" s="1588"/>
      <c r="D508" s="1588"/>
      <c r="E508" s="1588"/>
      <c r="F508" s="1588"/>
      <c r="G508" s="348"/>
      <c r="H508" s="348"/>
      <c r="I508" s="1588"/>
      <c r="J508" s="1588"/>
      <c r="K508" s="1588"/>
      <c r="L508" s="1588"/>
      <c r="M508" s="1588"/>
      <c r="N508" s="1588"/>
      <c r="O508" s="1588"/>
      <c r="P508" s="1588"/>
      <c r="Q508" s="2014"/>
      <c r="R508" s="1588"/>
      <c r="S508" s="1588"/>
      <c r="T508" s="1588"/>
      <c r="U508" s="1588"/>
      <c r="V508" s="1588"/>
      <c r="W508" s="348"/>
      <c r="X508" s="1588"/>
      <c r="Y508" s="1588"/>
      <c r="Z508" s="1588"/>
      <c r="AA508" s="1588"/>
      <c r="AB508" s="1588"/>
      <c r="AC508" s="1588"/>
      <c r="AD508" s="1588"/>
      <c r="AE508" s="1588"/>
      <c r="AF508" s="1588"/>
      <c r="AG508" s="1588"/>
      <c r="AH508" s="1588"/>
      <c r="AI508" s="1588"/>
      <c r="AJ508" s="1588"/>
      <c r="AK508" s="1588"/>
      <c r="AL508" s="1588"/>
      <c r="AM508" s="1588"/>
      <c r="AN508" s="1588"/>
      <c r="AO508" s="1588"/>
      <c r="AP508" s="1588"/>
      <c r="AQ508" s="1588"/>
      <c r="AR508" s="1588"/>
      <c r="AS508" s="1588"/>
      <c r="AT508" s="1588"/>
      <c r="AU508" s="1588"/>
      <c r="AV508" s="1588"/>
      <c r="AW508" s="1588"/>
      <c r="AX508" s="1588"/>
      <c r="AY508" s="1588"/>
      <c r="AZ508" s="1588"/>
      <c r="BA508" s="1588"/>
      <c r="BB508" s="1588"/>
      <c r="BC508" s="1588"/>
      <c r="BD508" s="1588"/>
      <c r="BE508" s="1588"/>
      <c r="BF508" s="1588"/>
      <c r="BG508" s="1588"/>
      <c r="BH508" s="1588"/>
      <c r="BI508" s="1588"/>
      <c r="BJ508" s="1588"/>
      <c r="BK508" s="1588"/>
      <c r="BL508" s="1588"/>
      <c r="BM508" s="1588"/>
      <c r="BN508" s="1588"/>
      <c r="BO508" s="1588"/>
      <c r="BP508" s="1588"/>
      <c r="BQ508" s="1588"/>
    </row>
    <row r="509" ht="15.75" customHeight="1">
      <c r="A509" s="1588"/>
      <c r="B509" s="1588"/>
      <c r="C509" s="1588"/>
      <c r="D509" s="1588"/>
      <c r="E509" s="1588"/>
      <c r="F509" s="1588"/>
      <c r="G509" s="348"/>
      <c r="H509" s="348"/>
      <c r="I509" s="1588"/>
      <c r="J509" s="1588"/>
      <c r="K509" s="1588"/>
      <c r="L509" s="1588"/>
      <c r="M509" s="1588"/>
      <c r="N509" s="1588"/>
      <c r="O509" s="1588"/>
      <c r="P509" s="1588"/>
      <c r="Q509" s="2014"/>
      <c r="R509" s="1588"/>
      <c r="S509" s="1588"/>
      <c r="T509" s="1588"/>
      <c r="U509" s="1588"/>
      <c r="V509" s="1588"/>
      <c r="W509" s="348"/>
      <c r="X509" s="1588"/>
      <c r="Y509" s="1588"/>
      <c r="Z509" s="1588"/>
      <c r="AA509" s="1588"/>
      <c r="AB509" s="1588"/>
      <c r="AC509" s="1588"/>
      <c r="AD509" s="1588"/>
      <c r="AE509" s="1588"/>
      <c r="AF509" s="1588"/>
      <c r="AG509" s="1588"/>
      <c r="AH509" s="1588"/>
      <c r="AI509" s="1588"/>
      <c r="AJ509" s="1588"/>
      <c r="AK509" s="1588"/>
      <c r="AL509" s="1588"/>
      <c r="AM509" s="1588"/>
      <c r="AN509" s="1588"/>
      <c r="AO509" s="1588"/>
      <c r="AP509" s="1588"/>
      <c r="AQ509" s="1588"/>
      <c r="AR509" s="1588"/>
      <c r="AS509" s="1588"/>
      <c r="AT509" s="1588"/>
      <c r="AU509" s="1588"/>
      <c r="AV509" s="1588"/>
      <c r="AW509" s="1588"/>
      <c r="AX509" s="1588"/>
      <c r="AY509" s="1588"/>
      <c r="AZ509" s="1588"/>
      <c r="BA509" s="1588"/>
      <c r="BB509" s="1588"/>
      <c r="BC509" s="1588"/>
      <c r="BD509" s="1588"/>
      <c r="BE509" s="1588"/>
      <c r="BF509" s="1588"/>
      <c r="BG509" s="1588"/>
      <c r="BH509" s="1588"/>
      <c r="BI509" s="1588"/>
      <c r="BJ509" s="1588"/>
      <c r="BK509" s="1588"/>
      <c r="BL509" s="1588"/>
      <c r="BM509" s="1588"/>
      <c r="BN509" s="1588"/>
      <c r="BO509" s="1588"/>
      <c r="BP509" s="1588"/>
      <c r="BQ509" s="1588"/>
    </row>
    <row r="510" ht="15.75" customHeight="1">
      <c r="A510" s="1588"/>
      <c r="B510" s="1588"/>
      <c r="C510" s="1588"/>
      <c r="D510" s="1588"/>
      <c r="E510" s="1588"/>
      <c r="F510" s="1588"/>
      <c r="G510" s="348"/>
      <c r="H510" s="348"/>
      <c r="I510" s="1588"/>
      <c r="J510" s="1588"/>
      <c r="K510" s="1588"/>
      <c r="L510" s="1588"/>
      <c r="M510" s="1588"/>
      <c r="N510" s="1588"/>
      <c r="O510" s="1588"/>
      <c r="P510" s="1588"/>
      <c r="Q510" s="2014"/>
      <c r="R510" s="1588"/>
      <c r="S510" s="1588"/>
      <c r="T510" s="1588"/>
      <c r="U510" s="1588"/>
      <c r="V510" s="1588"/>
      <c r="W510" s="348"/>
      <c r="X510" s="1588"/>
      <c r="Y510" s="1588"/>
      <c r="Z510" s="1588"/>
      <c r="AA510" s="1588"/>
      <c r="AB510" s="1588"/>
      <c r="AC510" s="1588"/>
      <c r="AD510" s="1588"/>
      <c r="AE510" s="1588"/>
      <c r="AF510" s="1588"/>
      <c r="AG510" s="1588"/>
      <c r="AH510" s="1588"/>
      <c r="AI510" s="1588"/>
      <c r="AJ510" s="1588"/>
      <c r="AK510" s="1588"/>
      <c r="AL510" s="1588"/>
      <c r="AM510" s="1588"/>
      <c r="AN510" s="1588"/>
      <c r="AO510" s="1588"/>
      <c r="AP510" s="1588"/>
      <c r="AQ510" s="1588"/>
      <c r="AR510" s="1588"/>
      <c r="AS510" s="1588"/>
      <c r="AT510" s="1588"/>
      <c r="AU510" s="1588"/>
      <c r="AV510" s="1588"/>
      <c r="AW510" s="1588"/>
      <c r="AX510" s="1588"/>
      <c r="AY510" s="1588"/>
      <c r="AZ510" s="1588"/>
      <c r="BA510" s="1588"/>
      <c r="BB510" s="1588"/>
      <c r="BC510" s="1588"/>
      <c r="BD510" s="1588"/>
      <c r="BE510" s="1588"/>
      <c r="BF510" s="1588"/>
      <c r="BG510" s="1588"/>
      <c r="BH510" s="1588"/>
      <c r="BI510" s="1588"/>
      <c r="BJ510" s="1588"/>
      <c r="BK510" s="1588"/>
      <c r="BL510" s="1588"/>
      <c r="BM510" s="1588"/>
      <c r="BN510" s="1588"/>
      <c r="BO510" s="1588"/>
      <c r="BP510" s="1588"/>
      <c r="BQ510" s="1588"/>
    </row>
    <row r="511" ht="15.75" customHeight="1">
      <c r="A511" s="1588"/>
      <c r="B511" s="1588"/>
      <c r="C511" s="1588"/>
      <c r="D511" s="1588"/>
      <c r="E511" s="1588"/>
      <c r="F511" s="1588"/>
      <c r="G511" s="348"/>
      <c r="H511" s="348"/>
      <c r="I511" s="1588"/>
      <c r="J511" s="1588"/>
      <c r="K511" s="1588"/>
      <c r="L511" s="1588"/>
      <c r="M511" s="1588"/>
      <c r="N511" s="1588"/>
      <c r="O511" s="1588"/>
      <c r="P511" s="1588"/>
      <c r="Q511" s="2014"/>
      <c r="R511" s="1588"/>
      <c r="S511" s="1588"/>
      <c r="T511" s="1588"/>
      <c r="U511" s="1588"/>
      <c r="V511" s="1588"/>
      <c r="W511" s="348"/>
      <c r="X511" s="1588"/>
      <c r="Y511" s="1588"/>
      <c r="Z511" s="1588"/>
      <c r="AA511" s="1588"/>
      <c r="AB511" s="1588"/>
      <c r="AC511" s="1588"/>
      <c r="AD511" s="1588"/>
      <c r="AE511" s="1588"/>
      <c r="AF511" s="1588"/>
      <c r="AG511" s="1588"/>
      <c r="AH511" s="1588"/>
      <c r="AI511" s="1588"/>
      <c r="AJ511" s="1588"/>
      <c r="AK511" s="1588"/>
      <c r="AL511" s="1588"/>
      <c r="AM511" s="1588"/>
      <c r="AN511" s="1588"/>
      <c r="AO511" s="1588"/>
      <c r="AP511" s="1588"/>
      <c r="AQ511" s="1588"/>
      <c r="AR511" s="1588"/>
      <c r="AS511" s="1588"/>
      <c r="AT511" s="1588"/>
      <c r="AU511" s="1588"/>
      <c r="AV511" s="1588"/>
      <c r="AW511" s="1588"/>
      <c r="AX511" s="1588"/>
      <c r="AY511" s="1588"/>
      <c r="AZ511" s="1588"/>
      <c r="BA511" s="1588"/>
      <c r="BB511" s="1588"/>
      <c r="BC511" s="1588"/>
      <c r="BD511" s="1588"/>
      <c r="BE511" s="1588"/>
      <c r="BF511" s="1588"/>
      <c r="BG511" s="1588"/>
      <c r="BH511" s="1588"/>
      <c r="BI511" s="1588"/>
      <c r="BJ511" s="1588"/>
      <c r="BK511" s="1588"/>
      <c r="BL511" s="1588"/>
      <c r="BM511" s="1588"/>
      <c r="BN511" s="1588"/>
      <c r="BO511" s="1588"/>
      <c r="BP511" s="1588"/>
      <c r="BQ511" s="1588"/>
    </row>
    <row r="512" ht="15.75" customHeight="1">
      <c r="A512" s="1588"/>
      <c r="B512" s="1588"/>
      <c r="C512" s="1588"/>
      <c r="D512" s="1588"/>
      <c r="E512" s="1588"/>
      <c r="F512" s="1588"/>
      <c r="G512" s="348"/>
      <c r="H512" s="348"/>
      <c r="I512" s="1588"/>
      <c r="J512" s="1588"/>
      <c r="K512" s="1588"/>
      <c r="L512" s="1588"/>
      <c r="M512" s="1588"/>
      <c r="N512" s="1588"/>
      <c r="O512" s="1588"/>
      <c r="P512" s="1588"/>
      <c r="Q512" s="2014"/>
      <c r="R512" s="1588"/>
      <c r="S512" s="1588"/>
      <c r="T512" s="1588"/>
      <c r="U512" s="1588"/>
      <c r="V512" s="1588"/>
      <c r="W512" s="348"/>
      <c r="X512" s="1588"/>
      <c r="Y512" s="1588"/>
      <c r="Z512" s="1588"/>
      <c r="AA512" s="1588"/>
      <c r="AB512" s="1588"/>
      <c r="AC512" s="1588"/>
      <c r="AD512" s="1588"/>
      <c r="AE512" s="1588"/>
      <c r="AF512" s="1588"/>
      <c r="AG512" s="1588"/>
      <c r="AH512" s="1588"/>
      <c r="AI512" s="1588"/>
      <c r="AJ512" s="1588"/>
      <c r="AK512" s="1588"/>
      <c r="AL512" s="1588"/>
      <c r="AM512" s="1588"/>
      <c r="AN512" s="1588"/>
      <c r="AO512" s="1588"/>
      <c r="AP512" s="1588"/>
      <c r="AQ512" s="1588"/>
      <c r="AR512" s="1588"/>
      <c r="AS512" s="1588"/>
      <c r="AT512" s="1588"/>
      <c r="AU512" s="1588"/>
      <c r="AV512" s="1588"/>
      <c r="AW512" s="1588"/>
      <c r="AX512" s="1588"/>
      <c r="AY512" s="1588"/>
      <c r="AZ512" s="1588"/>
      <c r="BA512" s="1588"/>
      <c r="BB512" s="1588"/>
      <c r="BC512" s="1588"/>
      <c r="BD512" s="1588"/>
      <c r="BE512" s="1588"/>
      <c r="BF512" s="1588"/>
      <c r="BG512" s="1588"/>
      <c r="BH512" s="1588"/>
      <c r="BI512" s="1588"/>
      <c r="BJ512" s="1588"/>
      <c r="BK512" s="1588"/>
      <c r="BL512" s="1588"/>
      <c r="BM512" s="1588"/>
      <c r="BN512" s="1588"/>
      <c r="BO512" s="1588"/>
      <c r="BP512" s="1588"/>
      <c r="BQ512" s="1588"/>
    </row>
    <row r="513" ht="15.75" customHeight="1">
      <c r="A513" s="1588"/>
      <c r="B513" s="1588"/>
      <c r="C513" s="1588"/>
      <c r="D513" s="1588"/>
      <c r="E513" s="1588"/>
      <c r="F513" s="1588"/>
      <c r="G513" s="348"/>
      <c r="H513" s="348"/>
      <c r="I513" s="1588"/>
      <c r="J513" s="1588"/>
      <c r="K513" s="1588"/>
      <c r="L513" s="1588"/>
      <c r="M513" s="1588"/>
      <c r="N513" s="1588"/>
      <c r="O513" s="1588"/>
      <c r="P513" s="1588"/>
      <c r="Q513" s="2014"/>
      <c r="R513" s="1588"/>
      <c r="S513" s="1588"/>
      <c r="T513" s="1588"/>
      <c r="U513" s="1588"/>
      <c r="V513" s="1588"/>
      <c r="W513" s="348"/>
      <c r="X513" s="1588"/>
      <c r="Y513" s="1588"/>
      <c r="Z513" s="1588"/>
      <c r="AA513" s="1588"/>
      <c r="AB513" s="1588"/>
      <c r="AC513" s="1588"/>
      <c r="AD513" s="1588"/>
      <c r="AE513" s="1588"/>
      <c r="AF513" s="1588"/>
      <c r="AG513" s="1588"/>
      <c r="AH513" s="1588"/>
      <c r="AI513" s="1588"/>
      <c r="AJ513" s="1588"/>
      <c r="AK513" s="1588"/>
      <c r="AL513" s="1588"/>
      <c r="AM513" s="1588"/>
      <c r="AN513" s="1588"/>
      <c r="AO513" s="1588"/>
      <c r="AP513" s="1588"/>
      <c r="AQ513" s="1588"/>
      <c r="AR513" s="1588"/>
      <c r="AS513" s="1588"/>
      <c r="AT513" s="1588"/>
      <c r="AU513" s="1588"/>
      <c r="AV513" s="1588"/>
      <c r="AW513" s="1588"/>
      <c r="AX513" s="1588"/>
      <c r="AY513" s="1588"/>
      <c r="AZ513" s="1588"/>
      <c r="BA513" s="1588"/>
      <c r="BB513" s="1588"/>
      <c r="BC513" s="1588"/>
      <c r="BD513" s="1588"/>
      <c r="BE513" s="1588"/>
      <c r="BF513" s="1588"/>
      <c r="BG513" s="1588"/>
      <c r="BH513" s="1588"/>
      <c r="BI513" s="1588"/>
      <c r="BJ513" s="1588"/>
      <c r="BK513" s="1588"/>
      <c r="BL513" s="1588"/>
      <c r="BM513" s="1588"/>
      <c r="BN513" s="1588"/>
      <c r="BO513" s="1588"/>
      <c r="BP513" s="1588"/>
      <c r="BQ513" s="1588"/>
    </row>
    <row r="514" ht="15.75" customHeight="1">
      <c r="A514" s="1588"/>
      <c r="B514" s="1588"/>
      <c r="C514" s="1588"/>
      <c r="D514" s="1588"/>
      <c r="E514" s="1588"/>
      <c r="F514" s="1588"/>
      <c r="G514" s="348"/>
      <c r="H514" s="348"/>
      <c r="I514" s="1588"/>
      <c r="J514" s="1588"/>
      <c r="K514" s="1588"/>
      <c r="L514" s="1588"/>
      <c r="M514" s="1588"/>
      <c r="N514" s="1588"/>
      <c r="O514" s="1588"/>
      <c r="P514" s="1588"/>
      <c r="Q514" s="2014"/>
      <c r="R514" s="1588"/>
      <c r="S514" s="1588"/>
      <c r="T514" s="1588"/>
      <c r="U514" s="1588"/>
      <c r="V514" s="1588"/>
      <c r="W514" s="348"/>
      <c r="X514" s="1588"/>
      <c r="Y514" s="1588"/>
      <c r="Z514" s="1588"/>
      <c r="AA514" s="1588"/>
      <c r="AB514" s="1588"/>
      <c r="AC514" s="1588"/>
      <c r="AD514" s="1588"/>
      <c r="AE514" s="1588"/>
      <c r="AF514" s="1588"/>
      <c r="AG514" s="1588"/>
      <c r="AH514" s="1588"/>
      <c r="AI514" s="1588"/>
      <c r="AJ514" s="1588"/>
      <c r="AK514" s="1588"/>
      <c r="AL514" s="1588"/>
      <c r="AM514" s="1588"/>
      <c r="AN514" s="1588"/>
      <c r="AO514" s="1588"/>
      <c r="AP514" s="1588"/>
      <c r="AQ514" s="1588"/>
      <c r="AR514" s="1588"/>
      <c r="AS514" s="1588"/>
      <c r="AT514" s="1588"/>
      <c r="AU514" s="1588"/>
      <c r="AV514" s="1588"/>
      <c r="AW514" s="1588"/>
      <c r="AX514" s="1588"/>
      <c r="AY514" s="1588"/>
      <c r="AZ514" s="1588"/>
      <c r="BA514" s="1588"/>
      <c r="BB514" s="1588"/>
      <c r="BC514" s="1588"/>
      <c r="BD514" s="1588"/>
      <c r="BE514" s="1588"/>
      <c r="BF514" s="1588"/>
      <c r="BG514" s="1588"/>
      <c r="BH514" s="1588"/>
      <c r="BI514" s="1588"/>
      <c r="BJ514" s="1588"/>
      <c r="BK514" s="1588"/>
      <c r="BL514" s="1588"/>
      <c r="BM514" s="1588"/>
      <c r="BN514" s="1588"/>
      <c r="BO514" s="1588"/>
      <c r="BP514" s="1588"/>
      <c r="BQ514" s="1588"/>
    </row>
    <row r="515" ht="15.75" customHeight="1">
      <c r="A515" s="1588"/>
      <c r="B515" s="1588"/>
      <c r="C515" s="1588"/>
      <c r="D515" s="1588"/>
      <c r="E515" s="1588"/>
      <c r="F515" s="1588"/>
      <c r="G515" s="348"/>
      <c r="H515" s="348"/>
      <c r="I515" s="1588"/>
      <c r="J515" s="1588"/>
      <c r="K515" s="1588"/>
      <c r="L515" s="1588"/>
      <c r="M515" s="1588"/>
      <c r="N515" s="1588"/>
      <c r="O515" s="1588"/>
      <c r="P515" s="1588"/>
      <c r="Q515" s="2014"/>
      <c r="R515" s="1588"/>
      <c r="S515" s="1588"/>
      <c r="T515" s="1588"/>
      <c r="U515" s="1588"/>
      <c r="V515" s="1588"/>
      <c r="W515" s="348"/>
      <c r="X515" s="1588"/>
      <c r="Y515" s="1588"/>
      <c r="Z515" s="1588"/>
      <c r="AA515" s="1588"/>
      <c r="AB515" s="1588"/>
      <c r="AC515" s="1588"/>
      <c r="AD515" s="1588"/>
      <c r="AE515" s="1588"/>
      <c r="AF515" s="1588"/>
      <c r="AG515" s="1588"/>
      <c r="AH515" s="1588"/>
      <c r="AI515" s="1588"/>
      <c r="AJ515" s="1588"/>
      <c r="AK515" s="1588"/>
      <c r="AL515" s="1588"/>
      <c r="AM515" s="1588"/>
      <c r="AN515" s="1588"/>
      <c r="AO515" s="1588"/>
      <c r="AP515" s="1588"/>
      <c r="AQ515" s="1588"/>
      <c r="AR515" s="1588"/>
      <c r="AS515" s="1588"/>
      <c r="AT515" s="1588"/>
      <c r="AU515" s="1588"/>
      <c r="AV515" s="1588"/>
      <c r="AW515" s="1588"/>
      <c r="AX515" s="1588"/>
      <c r="AY515" s="1588"/>
      <c r="AZ515" s="1588"/>
      <c r="BA515" s="1588"/>
      <c r="BB515" s="1588"/>
      <c r="BC515" s="1588"/>
      <c r="BD515" s="1588"/>
      <c r="BE515" s="1588"/>
      <c r="BF515" s="1588"/>
      <c r="BG515" s="1588"/>
      <c r="BH515" s="1588"/>
      <c r="BI515" s="1588"/>
      <c r="BJ515" s="1588"/>
      <c r="BK515" s="1588"/>
      <c r="BL515" s="1588"/>
      <c r="BM515" s="1588"/>
      <c r="BN515" s="1588"/>
      <c r="BO515" s="1588"/>
      <c r="BP515" s="1588"/>
      <c r="BQ515" s="1588"/>
    </row>
    <row r="516" ht="15.75" customHeight="1">
      <c r="A516" s="1588"/>
      <c r="B516" s="1588"/>
      <c r="C516" s="1588"/>
      <c r="D516" s="1588"/>
      <c r="E516" s="1588"/>
      <c r="F516" s="1588"/>
      <c r="G516" s="348"/>
      <c r="H516" s="348"/>
      <c r="I516" s="1588"/>
      <c r="J516" s="1588"/>
      <c r="K516" s="1588"/>
      <c r="L516" s="1588"/>
      <c r="M516" s="1588"/>
      <c r="N516" s="1588"/>
      <c r="O516" s="1588"/>
      <c r="P516" s="1588"/>
      <c r="Q516" s="2014"/>
      <c r="R516" s="1588"/>
      <c r="S516" s="1588"/>
      <c r="T516" s="1588"/>
      <c r="U516" s="1588"/>
      <c r="V516" s="1588"/>
      <c r="W516" s="348"/>
      <c r="X516" s="1588"/>
      <c r="Y516" s="1588"/>
      <c r="Z516" s="1588"/>
      <c r="AA516" s="1588"/>
      <c r="AB516" s="1588"/>
      <c r="AC516" s="1588"/>
      <c r="AD516" s="1588"/>
      <c r="AE516" s="1588"/>
      <c r="AF516" s="1588"/>
      <c r="AG516" s="1588"/>
      <c r="AH516" s="1588"/>
      <c r="AI516" s="1588"/>
      <c r="AJ516" s="1588"/>
      <c r="AK516" s="1588"/>
      <c r="AL516" s="1588"/>
      <c r="AM516" s="1588"/>
      <c r="AN516" s="1588"/>
      <c r="AO516" s="1588"/>
      <c r="AP516" s="1588"/>
      <c r="AQ516" s="1588"/>
      <c r="AR516" s="1588"/>
      <c r="AS516" s="1588"/>
      <c r="AT516" s="1588"/>
      <c r="AU516" s="1588"/>
      <c r="AV516" s="1588"/>
      <c r="AW516" s="1588"/>
      <c r="AX516" s="1588"/>
      <c r="AY516" s="1588"/>
      <c r="AZ516" s="1588"/>
      <c r="BA516" s="1588"/>
      <c r="BB516" s="1588"/>
      <c r="BC516" s="1588"/>
      <c r="BD516" s="1588"/>
      <c r="BE516" s="1588"/>
      <c r="BF516" s="1588"/>
      <c r="BG516" s="1588"/>
      <c r="BH516" s="1588"/>
      <c r="BI516" s="1588"/>
      <c r="BJ516" s="1588"/>
      <c r="BK516" s="1588"/>
      <c r="BL516" s="1588"/>
      <c r="BM516" s="1588"/>
      <c r="BN516" s="1588"/>
      <c r="BO516" s="1588"/>
      <c r="BP516" s="1588"/>
      <c r="BQ516" s="1588"/>
    </row>
    <row r="517" ht="15.75" customHeight="1">
      <c r="A517" s="1588"/>
      <c r="B517" s="1588"/>
      <c r="C517" s="1588"/>
      <c r="D517" s="1588"/>
      <c r="E517" s="1588"/>
      <c r="F517" s="1588"/>
      <c r="G517" s="348"/>
      <c r="H517" s="348"/>
      <c r="I517" s="1588"/>
      <c r="J517" s="1588"/>
      <c r="K517" s="1588"/>
      <c r="L517" s="1588"/>
      <c r="M517" s="1588"/>
      <c r="N517" s="1588"/>
      <c r="O517" s="1588"/>
      <c r="P517" s="1588"/>
      <c r="Q517" s="2014"/>
      <c r="R517" s="1588"/>
      <c r="S517" s="1588"/>
      <c r="T517" s="1588"/>
      <c r="U517" s="1588"/>
      <c r="V517" s="1588"/>
      <c r="W517" s="348"/>
      <c r="X517" s="1588"/>
      <c r="Y517" s="1588"/>
      <c r="Z517" s="1588"/>
      <c r="AA517" s="1588"/>
      <c r="AB517" s="1588"/>
      <c r="AC517" s="1588"/>
      <c r="AD517" s="1588"/>
      <c r="AE517" s="1588"/>
      <c r="AF517" s="1588"/>
      <c r="AG517" s="1588"/>
      <c r="AH517" s="1588"/>
      <c r="AI517" s="1588"/>
      <c r="AJ517" s="1588"/>
      <c r="AK517" s="1588"/>
      <c r="AL517" s="1588"/>
      <c r="AM517" s="1588"/>
      <c r="AN517" s="1588"/>
      <c r="AO517" s="1588"/>
      <c r="AP517" s="1588"/>
      <c r="AQ517" s="1588"/>
      <c r="AR517" s="1588"/>
      <c r="AS517" s="1588"/>
      <c r="AT517" s="1588"/>
      <c r="AU517" s="1588"/>
      <c r="AV517" s="1588"/>
      <c r="AW517" s="1588"/>
      <c r="AX517" s="1588"/>
      <c r="AY517" s="1588"/>
      <c r="AZ517" s="1588"/>
      <c r="BA517" s="1588"/>
      <c r="BB517" s="1588"/>
      <c r="BC517" s="1588"/>
      <c r="BD517" s="1588"/>
      <c r="BE517" s="1588"/>
      <c r="BF517" s="1588"/>
      <c r="BG517" s="1588"/>
      <c r="BH517" s="1588"/>
      <c r="BI517" s="1588"/>
      <c r="BJ517" s="1588"/>
      <c r="BK517" s="1588"/>
      <c r="BL517" s="1588"/>
      <c r="BM517" s="1588"/>
      <c r="BN517" s="1588"/>
      <c r="BO517" s="1588"/>
      <c r="BP517" s="1588"/>
      <c r="BQ517" s="1588"/>
    </row>
    <row r="518" ht="15.75" customHeight="1">
      <c r="A518" s="1588"/>
      <c r="B518" s="1588"/>
      <c r="C518" s="1588"/>
      <c r="D518" s="1588"/>
      <c r="E518" s="1588"/>
      <c r="F518" s="1588"/>
      <c r="G518" s="348"/>
      <c r="H518" s="348"/>
      <c r="I518" s="1588"/>
      <c r="J518" s="1588"/>
      <c r="K518" s="1588"/>
      <c r="L518" s="1588"/>
      <c r="M518" s="1588"/>
      <c r="N518" s="1588"/>
      <c r="O518" s="1588"/>
      <c r="P518" s="1588"/>
      <c r="Q518" s="2014"/>
      <c r="R518" s="1588"/>
      <c r="S518" s="1588"/>
      <c r="T518" s="1588"/>
      <c r="U518" s="1588"/>
      <c r="V518" s="1588"/>
      <c r="W518" s="348"/>
      <c r="X518" s="1588"/>
      <c r="Y518" s="1588"/>
      <c r="Z518" s="1588"/>
      <c r="AA518" s="1588"/>
      <c r="AB518" s="1588"/>
      <c r="AC518" s="1588"/>
      <c r="AD518" s="1588"/>
      <c r="AE518" s="1588"/>
      <c r="AF518" s="1588"/>
      <c r="AG518" s="1588"/>
      <c r="AH518" s="1588"/>
      <c r="AI518" s="1588"/>
      <c r="AJ518" s="1588"/>
      <c r="AK518" s="1588"/>
      <c r="AL518" s="1588"/>
      <c r="AM518" s="1588"/>
      <c r="AN518" s="1588"/>
      <c r="AO518" s="1588"/>
      <c r="AP518" s="1588"/>
      <c r="AQ518" s="1588"/>
      <c r="AR518" s="1588"/>
      <c r="AS518" s="1588"/>
      <c r="AT518" s="1588"/>
      <c r="AU518" s="1588"/>
      <c r="AV518" s="1588"/>
      <c r="AW518" s="1588"/>
      <c r="AX518" s="1588"/>
      <c r="AY518" s="1588"/>
      <c r="AZ518" s="1588"/>
      <c r="BA518" s="1588"/>
      <c r="BB518" s="1588"/>
      <c r="BC518" s="1588"/>
      <c r="BD518" s="1588"/>
      <c r="BE518" s="1588"/>
      <c r="BF518" s="1588"/>
      <c r="BG518" s="1588"/>
      <c r="BH518" s="1588"/>
      <c r="BI518" s="1588"/>
      <c r="BJ518" s="1588"/>
      <c r="BK518" s="1588"/>
      <c r="BL518" s="1588"/>
      <c r="BM518" s="1588"/>
      <c r="BN518" s="1588"/>
      <c r="BO518" s="1588"/>
      <c r="BP518" s="1588"/>
      <c r="BQ518" s="1588"/>
    </row>
    <row r="519" ht="15.75" customHeight="1">
      <c r="A519" s="1588"/>
      <c r="B519" s="1588"/>
      <c r="C519" s="1588"/>
      <c r="D519" s="1588"/>
      <c r="E519" s="1588"/>
      <c r="F519" s="1588"/>
      <c r="G519" s="348"/>
      <c r="H519" s="348"/>
      <c r="I519" s="1588"/>
      <c r="J519" s="1588"/>
      <c r="K519" s="1588"/>
      <c r="L519" s="1588"/>
      <c r="M519" s="1588"/>
      <c r="N519" s="1588"/>
      <c r="O519" s="1588"/>
      <c r="P519" s="1588"/>
      <c r="Q519" s="2014"/>
      <c r="R519" s="1588"/>
      <c r="S519" s="1588"/>
      <c r="T519" s="1588"/>
      <c r="U519" s="1588"/>
      <c r="V519" s="1588"/>
      <c r="W519" s="348"/>
      <c r="X519" s="1588"/>
      <c r="Y519" s="1588"/>
      <c r="Z519" s="1588"/>
      <c r="AA519" s="1588"/>
      <c r="AB519" s="1588"/>
      <c r="AC519" s="1588"/>
      <c r="AD519" s="1588"/>
      <c r="AE519" s="1588"/>
      <c r="AF519" s="1588"/>
      <c r="AG519" s="1588"/>
      <c r="AH519" s="1588"/>
      <c r="AI519" s="1588"/>
      <c r="AJ519" s="1588"/>
      <c r="AK519" s="1588"/>
      <c r="AL519" s="1588"/>
      <c r="AM519" s="1588"/>
      <c r="AN519" s="1588"/>
      <c r="AO519" s="1588"/>
      <c r="AP519" s="1588"/>
      <c r="AQ519" s="1588"/>
      <c r="AR519" s="1588"/>
      <c r="AS519" s="1588"/>
      <c r="AT519" s="1588"/>
      <c r="AU519" s="1588"/>
      <c r="AV519" s="1588"/>
      <c r="AW519" s="1588"/>
      <c r="AX519" s="1588"/>
      <c r="AY519" s="1588"/>
      <c r="AZ519" s="1588"/>
      <c r="BA519" s="1588"/>
      <c r="BB519" s="1588"/>
      <c r="BC519" s="1588"/>
      <c r="BD519" s="1588"/>
      <c r="BE519" s="1588"/>
      <c r="BF519" s="1588"/>
      <c r="BG519" s="1588"/>
      <c r="BH519" s="1588"/>
      <c r="BI519" s="1588"/>
      <c r="BJ519" s="1588"/>
      <c r="BK519" s="1588"/>
      <c r="BL519" s="1588"/>
      <c r="BM519" s="1588"/>
      <c r="BN519" s="1588"/>
      <c r="BO519" s="1588"/>
      <c r="BP519" s="1588"/>
      <c r="BQ519" s="1588"/>
    </row>
    <row r="520" ht="15.75" customHeight="1">
      <c r="A520" s="1588"/>
      <c r="B520" s="1588"/>
      <c r="C520" s="1588"/>
      <c r="D520" s="1588"/>
      <c r="E520" s="1588"/>
      <c r="F520" s="1588"/>
      <c r="G520" s="348"/>
      <c r="H520" s="348"/>
      <c r="I520" s="1588"/>
      <c r="J520" s="1588"/>
      <c r="K520" s="1588"/>
      <c r="L520" s="1588"/>
      <c r="M520" s="1588"/>
      <c r="N520" s="1588"/>
      <c r="O520" s="1588"/>
      <c r="P520" s="1588"/>
      <c r="Q520" s="2014"/>
      <c r="R520" s="1588"/>
      <c r="S520" s="1588"/>
      <c r="T520" s="1588"/>
      <c r="U520" s="1588"/>
      <c r="V520" s="1588"/>
      <c r="W520" s="348"/>
      <c r="X520" s="1588"/>
      <c r="Y520" s="1588"/>
      <c r="Z520" s="1588"/>
      <c r="AA520" s="1588"/>
      <c r="AB520" s="1588"/>
      <c r="AC520" s="1588"/>
      <c r="AD520" s="1588"/>
      <c r="AE520" s="1588"/>
      <c r="AF520" s="1588"/>
      <c r="AG520" s="1588"/>
      <c r="AH520" s="1588"/>
      <c r="AI520" s="1588"/>
      <c r="AJ520" s="1588"/>
      <c r="AK520" s="1588"/>
      <c r="AL520" s="1588"/>
      <c r="AM520" s="1588"/>
      <c r="AN520" s="1588"/>
      <c r="AO520" s="1588"/>
      <c r="AP520" s="1588"/>
      <c r="AQ520" s="1588"/>
      <c r="AR520" s="1588"/>
      <c r="AS520" s="1588"/>
      <c r="AT520" s="1588"/>
      <c r="AU520" s="1588"/>
      <c r="AV520" s="1588"/>
      <c r="AW520" s="1588"/>
      <c r="AX520" s="1588"/>
      <c r="AY520" s="1588"/>
      <c r="AZ520" s="1588"/>
      <c r="BA520" s="1588"/>
      <c r="BB520" s="1588"/>
      <c r="BC520" s="1588"/>
      <c r="BD520" s="1588"/>
      <c r="BE520" s="1588"/>
      <c r="BF520" s="1588"/>
      <c r="BG520" s="1588"/>
      <c r="BH520" s="1588"/>
      <c r="BI520" s="1588"/>
      <c r="BJ520" s="1588"/>
      <c r="BK520" s="1588"/>
      <c r="BL520" s="1588"/>
      <c r="BM520" s="1588"/>
      <c r="BN520" s="1588"/>
      <c r="BO520" s="1588"/>
      <c r="BP520" s="1588"/>
      <c r="BQ520" s="1588"/>
    </row>
    <row r="521" ht="15.75" customHeight="1">
      <c r="A521" s="1588"/>
      <c r="B521" s="1588"/>
      <c r="C521" s="1588"/>
      <c r="D521" s="1588"/>
      <c r="E521" s="1588"/>
      <c r="F521" s="1588"/>
      <c r="G521" s="348"/>
      <c r="H521" s="348"/>
      <c r="I521" s="1588"/>
      <c r="J521" s="1588"/>
      <c r="K521" s="1588"/>
      <c r="L521" s="1588"/>
      <c r="M521" s="1588"/>
      <c r="N521" s="1588"/>
      <c r="O521" s="1588"/>
      <c r="P521" s="1588"/>
      <c r="Q521" s="2014"/>
      <c r="R521" s="1588"/>
      <c r="S521" s="1588"/>
      <c r="T521" s="1588"/>
      <c r="U521" s="1588"/>
      <c r="V521" s="1588"/>
      <c r="W521" s="348"/>
      <c r="X521" s="1588"/>
      <c r="Y521" s="1588"/>
      <c r="Z521" s="1588"/>
      <c r="AA521" s="1588"/>
      <c r="AB521" s="1588"/>
      <c r="AC521" s="1588"/>
      <c r="AD521" s="1588"/>
      <c r="AE521" s="1588"/>
      <c r="AF521" s="1588"/>
      <c r="AG521" s="1588"/>
      <c r="AH521" s="1588"/>
      <c r="AI521" s="1588"/>
      <c r="AJ521" s="1588"/>
      <c r="AK521" s="1588"/>
      <c r="AL521" s="1588"/>
      <c r="AM521" s="1588"/>
      <c r="AN521" s="1588"/>
      <c r="AO521" s="1588"/>
      <c r="AP521" s="1588"/>
      <c r="AQ521" s="1588"/>
      <c r="AR521" s="1588"/>
      <c r="AS521" s="1588"/>
      <c r="AT521" s="1588"/>
      <c r="AU521" s="1588"/>
      <c r="AV521" s="1588"/>
      <c r="AW521" s="1588"/>
      <c r="AX521" s="1588"/>
      <c r="AY521" s="1588"/>
      <c r="AZ521" s="1588"/>
      <c r="BA521" s="1588"/>
      <c r="BB521" s="1588"/>
      <c r="BC521" s="1588"/>
      <c r="BD521" s="1588"/>
      <c r="BE521" s="1588"/>
      <c r="BF521" s="1588"/>
      <c r="BG521" s="1588"/>
      <c r="BH521" s="1588"/>
      <c r="BI521" s="1588"/>
      <c r="BJ521" s="1588"/>
      <c r="BK521" s="1588"/>
      <c r="BL521" s="1588"/>
      <c r="BM521" s="1588"/>
      <c r="BN521" s="1588"/>
      <c r="BO521" s="1588"/>
      <c r="BP521" s="1588"/>
      <c r="BQ521" s="1588"/>
    </row>
    <row r="522" ht="15.75" customHeight="1">
      <c r="A522" s="1588"/>
      <c r="B522" s="1588"/>
      <c r="C522" s="1588"/>
      <c r="D522" s="1588"/>
      <c r="E522" s="1588"/>
      <c r="F522" s="1588"/>
      <c r="G522" s="348"/>
      <c r="H522" s="348"/>
      <c r="I522" s="1588"/>
      <c r="J522" s="1588"/>
      <c r="K522" s="1588"/>
      <c r="L522" s="1588"/>
      <c r="M522" s="1588"/>
      <c r="N522" s="1588"/>
      <c r="O522" s="1588"/>
      <c r="P522" s="1588"/>
      <c r="Q522" s="2014"/>
      <c r="R522" s="1588"/>
      <c r="S522" s="1588"/>
      <c r="T522" s="1588"/>
      <c r="U522" s="1588"/>
      <c r="V522" s="1588"/>
      <c r="W522" s="348"/>
      <c r="X522" s="1588"/>
      <c r="Y522" s="1588"/>
      <c r="Z522" s="1588"/>
      <c r="AA522" s="1588"/>
      <c r="AB522" s="1588"/>
      <c r="AC522" s="1588"/>
      <c r="AD522" s="1588"/>
      <c r="AE522" s="1588"/>
      <c r="AF522" s="1588"/>
      <c r="AG522" s="1588"/>
      <c r="AH522" s="1588"/>
      <c r="AI522" s="1588"/>
      <c r="AJ522" s="1588"/>
      <c r="AK522" s="1588"/>
      <c r="AL522" s="1588"/>
      <c r="AM522" s="1588"/>
      <c r="AN522" s="1588"/>
      <c r="AO522" s="1588"/>
      <c r="AP522" s="1588"/>
      <c r="AQ522" s="1588"/>
      <c r="AR522" s="1588"/>
      <c r="AS522" s="1588"/>
      <c r="AT522" s="1588"/>
      <c r="AU522" s="1588"/>
      <c r="AV522" s="1588"/>
      <c r="AW522" s="1588"/>
      <c r="AX522" s="1588"/>
      <c r="AY522" s="1588"/>
      <c r="AZ522" s="1588"/>
      <c r="BA522" s="1588"/>
      <c r="BB522" s="1588"/>
      <c r="BC522" s="1588"/>
      <c r="BD522" s="1588"/>
      <c r="BE522" s="1588"/>
      <c r="BF522" s="1588"/>
      <c r="BG522" s="1588"/>
      <c r="BH522" s="1588"/>
      <c r="BI522" s="1588"/>
      <c r="BJ522" s="1588"/>
      <c r="BK522" s="1588"/>
      <c r="BL522" s="1588"/>
      <c r="BM522" s="1588"/>
      <c r="BN522" s="1588"/>
      <c r="BO522" s="1588"/>
      <c r="BP522" s="1588"/>
      <c r="BQ522" s="1588"/>
    </row>
    <row r="523" ht="15.75" customHeight="1">
      <c r="A523" s="1588"/>
      <c r="B523" s="1588"/>
      <c r="C523" s="1588"/>
      <c r="D523" s="1588"/>
      <c r="E523" s="1588"/>
      <c r="F523" s="1588"/>
      <c r="G523" s="348"/>
      <c r="H523" s="348"/>
      <c r="I523" s="1588"/>
      <c r="J523" s="1588"/>
      <c r="K523" s="1588"/>
      <c r="L523" s="1588"/>
      <c r="M523" s="1588"/>
      <c r="N523" s="1588"/>
      <c r="O523" s="1588"/>
      <c r="P523" s="1588"/>
      <c r="Q523" s="2014"/>
      <c r="R523" s="1588"/>
      <c r="S523" s="1588"/>
      <c r="T523" s="1588"/>
      <c r="U523" s="1588"/>
      <c r="V523" s="1588"/>
      <c r="W523" s="348"/>
      <c r="X523" s="1588"/>
      <c r="Y523" s="1588"/>
      <c r="Z523" s="1588"/>
      <c r="AA523" s="1588"/>
      <c r="AB523" s="1588"/>
      <c r="AC523" s="1588"/>
      <c r="AD523" s="1588"/>
      <c r="AE523" s="1588"/>
      <c r="AF523" s="1588"/>
      <c r="AG523" s="1588"/>
      <c r="AH523" s="1588"/>
      <c r="AI523" s="1588"/>
      <c r="AJ523" s="1588"/>
      <c r="AK523" s="1588"/>
      <c r="AL523" s="1588"/>
      <c r="AM523" s="1588"/>
      <c r="AN523" s="1588"/>
      <c r="AO523" s="1588"/>
      <c r="AP523" s="1588"/>
      <c r="AQ523" s="1588"/>
      <c r="AR523" s="1588"/>
      <c r="AS523" s="1588"/>
      <c r="AT523" s="1588"/>
      <c r="AU523" s="1588"/>
      <c r="AV523" s="1588"/>
      <c r="AW523" s="1588"/>
      <c r="AX523" s="1588"/>
      <c r="AY523" s="1588"/>
      <c r="AZ523" s="1588"/>
      <c r="BA523" s="1588"/>
      <c r="BB523" s="1588"/>
      <c r="BC523" s="1588"/>
      <c r="BD523" s="1588"/>
      <c r="BE523" s="1588"/>
      <c r="BF523" s="1588"/>
      <c r="BG523" s="1588"/>
      <c r="BH523" s="1588"/>
      <c r="BI523" s="1588"/>
      <c r="BJ523" s="1588"/>
      <c r="BK523" s="1588"/>
      <c r="BL523" s="1588"/>
      <c r="BM523" s="1588"/>
      <c r="BN523" s="1588"/>
      <c r="BO523" s="1588"/>
      <c r="BP523" s="1588"/>
      <c r="BQ523" s="1588"/>
    </row>
    <row r="524" ht="15.75" customHeight="1">
      <c r="A524" s="1588"/>
      <c r="B524" s="1588"/>
      <c r="C524" s="1588"/>
      <c r="D524" s="1588"/>
      <c r="E524" s="1588"/>
      <c r="F524" s="1588"/>
      <c r="G524" s="348"/>
      <c r="H524" s="348"/>
      <c r="I524" s="1588"/>
      <c r="J524" s="1588"/>
      <c r="K524" s="1588"/>
      <c r="L524" s="1588"/>
      <c r="M524" s="1588"/>
      <c r="N524" s="1588"/>
      <c r="O524" s="1588"/>
      <c r="P524" s="1588"/>
      <c r="Q524" s="2014"/>
      <c r="R524" s="1588"/>
      <c r="S524" s="1588"/>
      <c r="T524" s="1588"/>
      <c r="U524" s="1588"/>
      <c r="V524" s="1588"/>
      <c r="W524" s="348"/>
      <c r="X524" s="1588"/>
      <c r="Y524" s="1588"/>
      <c r="Z524" s="1588"/>
      <c r="AA524" s="1588"/>
      <c r="AB524" s="1588"/>
      <c r="AC524" s="1588"/>
      <c r="AD524" s="1588"/>
      <c r="AE524" s="1588"/>
      <c r="AF524" s="1588"/>
      <c r="AG524" s="1588"/>
      <c r="AH524" s="1588"/>
      <c r="AI524" s="1588"/>
      <c r="AJ524" s="1588"/>
      <c r="AK524" s="1588"/>
      <c r="AL524" s="1588"/>
      <c r="AM524" s="1588"/>
      <c r="AN524" s="1588"/>
      <c r="AO524" s="1588"/>
      <c r="AP524" s="1588"/>
      <c r="AQ524" s="1588"/>
      <c r="AR524" s="1588"/>
      <c r="AS524" s="1588"/>
      <c r="AT524" s="1588"/>
      <c r="AU524" s="1588"/>
      <c r="AV524" s="1588"/>
      <c r="AW524" s="1588"/>
      <c r="AX524" s="1588"/>
      <c r="AY524" s="1588"/>
      <c r="AZ524" s="1588"/>
      <c r="BA524" s="1588"/>
      <c r="BB524" s="1588"/>
      <c r="BC524" s="1588"/>
      <c r="BD524" s="1588"/>
      <c r="BE524" s="1588"/>
      <c r="BF524" s="1588"/>
      <c r="BG524" s="1588"/>
      <c r="BH524" s="1588"/>
      <c r="BI524" s="1588"/>
      <c r="BJ524" s="1588"/>
      <c r="BK524" s="1588"/>
      <c r="BL524" s="1588"/>
      <c r="BM524" s="1588"/>
      <c r="BN524" s="1588"/>
      <c r="BO524" s="1588"/>
      <c r="BP524" s="1588"/>
      <c r="BQ524" s="1588"/>
    </row>
    <row r="525" ht="15.75" customHeight="1">
      <c r="A525" s="1588"/>
      <c r="B525" s="1588"/>
      <c r="C525" s="1588"/>
      <c r="D525" s="1588"/>
      <c r="E525" s="1588"/>
      <c r="F525" s="1588"/>
      <c r="G525" s="348"/>
      <c r="H525" s="348"/>
      <c r="I525" s="1588"/>
      <c r="J525" s="1588"/>
      <c r="K525" s="1588"/>
      <c r="L525" s="1588"/>
      <c r="M525" s="1588"/>
      <c r="N525" s="1588"/>
      <c r="O525" s="1588"/>
      <c r="P525" s="1588"/>
      <c r="Q525" s="2014"/>
      <c r="R525" s="1588"/>
      <c r="S525" s="1588"/>
      <c r="T525" s="1588"/>
      <c r="U525" s="1588"/>
      <c r="V525" s="1588"/>
      <c r="W525" s="348"/>
      <c r="X525" s="1588"/>
      <c r="Y525" s="1588"/>
      <c r="Z525" s="1588"/>
      <c r="AA525" s="1588"/>
      <c r="AB525" s="1588"/>
      <c r="AC525" s="1588"/>
      <c r="AD525" s="1588"/>
      <c r="AE525" s="1588"/>
      <c r="AF525" s="1588"/>
      <c r="AG525" s="1588"/>
      <c r="AH525" s="1588"/>
      <c r="AI525" s="1588"/>
      <c r="AJ525" s="1588"/>
      <c r="AK525" s="1588"/>
      <c r="AL525" s="1588"/>
      <c r="AM525" s="1588"/>
      <c r="AN525" s="1588"/>
      <c r="AO525" s="1588"/>
      <c r="AP525" s="1588"/>
      <c r="AQ525" s="1588"/>
      <c r="AR525" s="1588"/>
      <c r="AS525" s="1588"/>
      <c r="AT525" s="1588"/>
      <c r="AU525" s="1588"/>
      <c r="AV525" s="1588"/>
      <c r="AW525" s="1588"/>
      <c r="AX525" s="1588"/>
      <c r="AY525" s="1588"/>
      <c r="AZ525" s="1588"/>
      <c r="BA525" s="1588"/>
      <c r="BB525" s="1588"/>
      <c r="BC525" s="1588"/>
      <c r="BD525" s="1588"/>
      <c r="BE525" s="1588"/>
      <c r="BF525" s="1588"/>
      <c r="BG525" s="1588"/>
      <c r="BH525" s="1588"/>
      <c r="BI525" s="1588"/>
      <c r="BJ525" s="1588"/>
      <c r="BK525" s="1588"/>
      <c r="BL525" s="1588"/>
      <c r="BM525" s="1588"/>
      <c r="BN525" s="1588"/>
      <c r="BO525" s="1588"/>
      <c r="BP525" s="1588"/>
      <c r="BQ525" s="1588"/>
    </row>
    <row r="526" ht="15.75" customHeight="1">
      <c r="A526" s="1588"/>
      <c r="B526" s="1588"/>
      <c r="C526" s="1588"/>
      <c r="D526" s="1588"/>
      <c r="E526" s="1588"/>
      <c r="F526" s="1588"/>
      <c r="G526" s="348"/>
      <c r="H526" s="348"/>
      <c r="I526" s="1588"/>
      <c r="J526" s="1588"/>
      <c r="K526" s="1588"/>
      <c r="L526" s="1588"/>
      <c r="M526" s="1588"/>
      <c r="N526" s="1588"/>
      <c r="O526" s="1588"/>
      <c r="P526" s="1588"/>
      <c r="Q526" s="2014"/>
      <c r="R526" s="1588"/>
      <c r="S526" s="1588"/>
      <c r="T526" s="1588"/>
      <c r="U526" s="1588"/>
      <c r="V526" s="1588"/>
      <c r="W526" s="348"/>
      <c r="X526" s="1588"/>
      <c r="Y526" s="1588"/>
      <c r="Z526" s="1588"/>
      <c r="AA526" s="1588"/>
      <c r="AB526" s="1588"/>
      <c r="AC526" s="1588"/>
      <c r="AD526" s="1588"/>
      <c r="AE526" s="1588"/>
      <c r="AF526" s="1588"/>
      <c r="AG526" s="1588"/>
      <c r="AH526" s="1588"/>
      <c r="AI526" s="1588"/>
      <c r="AJ526" s="1588"/>
      <c r="AK526" s="1588"/>
      <c r="AL526" s="1588"/>
      <c r="AM526" s="1588"/>
      <c r="AN526" s="1588"/>
      <c r="AO526" s="1588"/>
      <c r="AP526" s="1588"/>
      <c r="AQ526" s="1588"/>
      <c r="AR526" s="1588"/>
      <c r="AS526" s="1588"/>
      <c r="AT526" s="1588"/>
      <c r="AU526" s="1588"/>
      <c r="AV526" s="1588"/>
      <c r="AW526" s="1588"/>
      <c r="AX526" s="1588"/>
      <c r="AY526" s="1588"/>
      <c r="AZ526" s="1588"/>
      <c r="BA526" s="1588"/>
      <c r="BB526" s="1588"/>
      <c r="BC526" s="1588"/>
      <c r="BD526" s="1588"/>
      <c r="BE526" s="1588"/>
      <c r="BF526" s="1588"/>
      <c r="BG526" s="1588"/>
      <c r="BH526" s="1588"/>
      <c r="BI526" s="1588"/>
      <c r="BJ526" s="1588"/>
      <c r="BK526" s="1588"/>
      <c r="BL526" s="1588"/>
      <c r="BM526" s="1588"/>
      <c r="BN526" s="1588"/>
      <c r="BO526" s="1588"/>
      <c r="BP526" s="1588"/>
      <c r="BQ526" s="1588"/>
    </row>
    <row r="527" ht="15.75" customHeight="1">
      <c r="A527" s="1588"/>
      <c r="B527" s="1588"/>
      <c r="C527" s="1588"/>
      <c r="D527" s="1588"/>
      <c r="E527" s="1588"/>
      <c r="F527" s="1588"/>
      <c r="G527" s="348"/>
      <c r="H527" s="348"/>
      <c r="I527" s="1588"/>
      <c r="J527" s="1588"/>
      <c r="K527" s="1588"/>
      <c r="L527" s="1588"/>
      <c r="M527" s="1588"/>
      <c r="N527" s="1588"/>
      <c r="O527" s="1588"/>
      <c r="P527" s="1588"/>
      <c r="Q527" s="2014"/>
      <c r="R527" s="1588"/>
      <c r="S527" s="1588"/>
      <c r="T527" s="1588"/>
      <c r="U527" s="1588"/>
      <c r="V527" s="1588"/>
      <c r="W527" s="348"/>
      <c r="X527" s="1588"/>
      <c r="Y527" s="1588"/>
      <c r="Z527" s="1588"/>
      <c r="AA527" s="1588"/>
      <c r="AB527" s="1588"/>
      <c r="AC527" s="1588"/>
      <c r="AD527" s="1588"/>
      <c r="AE527" s="1588"/>
      <c r="AF527" s="1588"/>
      <c r="AG527" s="1588"/>
      <c r="AH527" s="1588"/>
      <c r="AI527" s="1588"/>
      <c r="AJ527" s="1588"/>
      <c r="AK527" s="1588"/>
      <c r="AL527" s="1588"/>
      <c r="AM527" s="1588"/>
      <c r="AN527" s="1588"/>
      <c r="AO527" s="1588"/>
      <c r="AP527" s="1588"/>
      <c r="AQ527" s="1588"/>
      <c r="AR527" s="1588"/>
      <c r="AS527" s="1588"/>
      <c r="AT527" s="1588"/>
      <c r="AU527" s="1588"/>
      <c r="AV527" s="1588"/>
      <c r="AW527" s="1588"/>
      <c r="AX527" s="1588"/>
      <c r="AY527" s="1588"/>
      <c r="AZ527" s="1588"/>
      <c r="BA527" s="1588"/>
      <c r="BB527" s="1588"/>
      <c r="BC527" s="1588"/>
      <c r="BD527" s="1588"/>
      <c r="BE527" s="1588"/>
      <c r="BF527" s="1588"/>
      <c r="BG527" s="1588"/>
      <c r="BH527" s="1588"/>
      <c r="BI527" s="1588"/>
      <c r="BJ527" s="1588"/>
      <c r="BK527" s="1588"/>
      <c r="BL527" s="1588"/>
      <c r="BM527" s="1588"/>
      <c r="BN527" s="1588"/>
      <c r="BO527" s="1588"/>
      <c r="BP527" s="1588"/>
      <c r="BQ527" s="1588"/>
    </row>
    <row r="528" ht="15.75" customHeight="1">
      <c r="A528" s="1588"/>
      <c r="B528" s="1588"/>
      <c r="C528" s="1588"/>
      <c r="D528" s="1588"/>
      <c r="E528" s="1588"/>
      <c r="F528" s="1588"/>
      <c r="G528" s="348"/>
      <c r="H528" s="348"/>
      <c r="I528" s="1588"/>
      <c r="J528" s="1588"/>
      <c r="K528" s="1588"/>
      <c r="L528" s="1588"/>
      <c r="M528" s="1588"/>
      <c r="N528" s="1588"/>
      <c r="O528" s="1588"/>
      <c r="P528" s="1588"/>
      <c r="Q528" s="2014"/>
      <c r="R528" s="1588"/>
      <c r="S528" s="1588"/>
      <c r="T528" s="1588"/>
      <c r="U528" s="1588"/>
      <c r="V528" s="1588"/>
      <c r="W528" s="348"/>
      <c r="X528" s="1588"/>
      <c r="Y528" s="1588"/>
      <c r="Z528" s="1588"/>
      <c r="AA528" s="1588"/>
      <c r="AB528" s="1588"/>
      <c r="AC528" s="1588"/>
      <c r="AD528" s="1588"/>
      <c r="AE528" s="1588"/>
      <c r="AF528" s="1588"/>
      <c r="AG528" s="1588"/>
      <c r="AH528" s="1588"/>
      <c r="AI528" s="1588"/>
      <c r="AJ528" s="1588"/>
      <c r="AK528" s="1588"/>
      <c r="AL528" s="1588"/>
      <c r="AM528" s="1588"/>
      <c r="AN528" s="1588"/>
      <c r="AO528" s="1588"/>
      <c r="AP528" s="1588"/>
      <c r="AQ528" s="1588"/>
      <c r="AR528" s="1588"/>
      <c r="AS528" s="1588"/>
      <c r="AT528" s="1588"/>
      <c r="AU528" s="1588"/>
      <c r="AV528" s="1588"/>
      <c r="AW528" s="1588"/>
      <c r="AX528" s="1588"/>
      <c r="AY528" s="1588"/>
      <c r="AZ528" s="1588"/>
      <c r="BA528" s="1588"/>
      <c r="BB528" s="1588"/>
      <c r="BC528" s="1588"/>
      <c r="BD528" s="1588"/>
      <c r="BE528" s="1588"/>
      <c r="BF528" s="1588"/>
      <c r="BG528" s="1588"/>
      <c r="BH528" s="1588"/>
      <c r="BI528" s="1588"/>
      <c r="BJ528" s="1588"/>
      <c r="BK528" s="1588"/>
      <c r="BL528" s="1588"/>
      <c r="BM528" s="1588"/>
      <c r="BN528" s="1588"/>
      <c r="BO528" s="1588"/>
      <c r="BP528" s="1588"/>
      <c r="BQ528" s="1588"/>
    </row>
    <row r="529" ht="15.75" customHeight="1">
      <c r="A529" s="1588"/>
      <c r="B529" s="1588"/>
      <c r="C529" s="1588"/>
      <c r="D529" s="1588"/>
      <c r="E529" s="1588"/>
      <c r="F529" s="1588"/>
      <c r="G529" s="348"/>
      <c r="H529" s="348"/>
      <c r="I529" s="1588"/>
      <c r="J529" s="1588"/>
      <c r="K529" s="1588"/>
      <c r="L529" s="1588"/>
      <c r="M529" s="1588"/>
      <c r="N529" s="1588"/>
      <c r="O529" s="1588"/>
      <c r="P529" s="1588"/>
      <c r="Q529" s="2014"/>
      <c r="R529" s="1588"/>
      <c r="S529" s="1588"/>
      <c r="T529" s="1588"/>
      <c r="U529" s="1588"/>
      <c r="V529" s="1588"/>
      <c r="W529" s="348"/>
      <c r="X529" s="1588"/>
      <c r="Y529" s="1588"/>
      <c r="Z529" s="1588"/>
      <c r="AA529" s="1588"/>
      <c r="AB529" s="1588"/>
      <c r="AC529" s="1588"/>
      <c r="AD529" s="1588"/>
      <c r="AE529" s="1588"/>
      <c r="AF529" s="1588"/>
      <c r="AG529" s="1588"/>
      <c r="AH529" s="1588"/>
      <c r="AI529" s="1588"/>
      <c r="AJ529" s="1588"/>
      <c r="AK529" s="1588"/>
      <c r="AL529" s="1588"/>
      <c r="AM529" s="1588"/>
      <c r="AN529" s="1588"/>
      <c r="AO529" s="1588"/>
      <c r="AP529" s="1588"/>
      <c r="AQ529" s="1588"/>
      <c r="AR529" s="1588"/>
      <c r="AS529" s="1588"/>
      <c r="AT529" s="1588"/>
      <c r="AU529" s="1588"/>
      <c r="AV529" s="1588"/>
      <c r="AW529" s="1588"/>
      <c r="AX529" s="1588"/>
      <c r="AY529" s="1588"/>
      <c r="AZ529" s="1588"/>
      <c r="BA529" s="1588"/>
      <c r="BB529" s="1588"/>
      <c r="BC529" s="1588"/>
      <c r="BD529" s="1588"/>
      <c r="BE529" s="1588"/>
      <c r="BF529" s="1588"/>
      <c r="BG529" s="1588"/>
      <c r="BH529" s="1588"/>
      <c r="BI529" s="1588"/>
      <c r="BJ529" s="1588"/>
      <c r="BK529" s="1588"/>
      <c r="BL529" s="1588"/>
      <c r="BM529" s="1588"/>
      <c r="BN529" s="1588"/>
      <c r="BO529" s="1588"/>
      <c r="BP529" s="1588"/>
      <c r="BQ529" s="1588"/>
    </row>
    <row r="530" ht="15.75" customHeight="1">
      <c r="A530" s="1588"/>
      <c r="B530" s="1588"/>
      <c r="C530" s="1588"/>
      <c r="D530" s="1588"/>
      <c r="E530" s="1588"/>
      <c r="F530" s="1588"/>
      <c r="G530" s="348"/>
      <c r="H530" s="348"/>
      <c r="I530" s="1588"/>
      <c r="J530" s="1588"/>
      <c r="K530" s="1588"/>
      <c r="L530" s="1588"/>
      <c r="M530" s="1588"/>
      <c r="N530" s="1588"/>
      <c r="O530" s="1588"/>
      <c r="P530" s="1588"/>
      <c r="Q530" s="2014"/>
      <c r="R530" s="1588"/>
      <c r="S530" s="1588"/>
      <c r="T530" s="1588"/>
      <c r="U530" s="1588"/>
      <c r="V530" s="1588"/>
      <c r="W530" s="348"/>
      <c r="X530" s="1588"/>
      <c r="Y530" s="1588"/>
      <c r="Z530" s="1588"/>
      <c r="AA530" s="1588"/>
      <c r="AB530" s="1588"/>
      <c r="AC530" s="1588"/>
      <c r="AD530" s="1588"/>
      <c r="AE530" s="1588"/>
      <c r="AF530" s="1588"/>
      <c r="AG530" s="1588"/>
      <c r="AH530" s="1588"/>
      <c r="AI530" s="1588"/>
      <c r="AJ530" s="1588"/>
      <c r="AK530" s="1588"/>
      <c r="AL530" s="1588"/>
      <c r="AM530" s="1588"/>
      <c r="AN530" s="1588"/>
      <c r="AO530" s="1588"/>
      <c r="AP530" s="1588"/>
      <c r="AQ530" s="1588"/>
      <c r="AR530" s="1588"/>
      <c r="AS530" s="1588"/>
      <c r="AT530" s="1588"/>
      <c r="AU530" s="1588"/>
      <c r="AV530" s="1588"/>
      <c r="AW530" s="1588"/>
      <c r="AX530" s="1588"/>
      <c r="AY530" s="1588"/>
      <c r="AZ530" s="1588"/>
      <c r="BA530" s="1588"/>
      <c r="BB530" s="1588"/>
      <c r="BC530" s="1588"/>
      <c r="BD530" s="1588"/>
      <c r="BE530" s="1588"/>
      <c r="BF530" s="1588"/>
      <c r="BG530" s="1588"/>
      <c r="BH530" s="1588"/>
      <c r="BI530" s="1588"/>
      <c r="BJ530" s="1588"/>
      <c r="BK530" s="1588"/>
      <c r="BL530" s="1588"/>
      <c r="BM530" s="1588"/>
      <c r="BN530" s="1588"/>
      <c r="BO530" s="1588"/>
      <c r="BP530" s="1588"/>
      <c r="BQ530" s="1588"/>
    </row>
    <row r="531" ht="15.75" customHeight="1">
      <c r="A531" s="1588"/>
      <c r="B531" s="1588"/>
      <c r="C531" s="1588"/>
      <c r="D531" s="1588"/>
      <c r="E531" s="1588"/>
      <c r="F531" s="1588"/>
      <c r="G531" s="348"/>
      <c r="H531" s="348"/>
      <c r="I531" s="1588"/>
      <c r="J531" s="1588"/>
      <c r="K531" s="1588"/>
      <c r="L531" s="1588"/>
      <c r="M531" s="1588"/>
      <c r="N531" s="1588"/>
      <c r="O531" s="1588"/>
      <c r="P531" s="1588"/>
      <c r="Q531" s="2014"/>
      <c r="R531" s="1588"/>
      <c r="S531" s="1588"/>
      <c r="T531" s="1588"/>
      <c r="U531" s="1588"/>
      <c r="V531" s="1588"/>
      <c r="W531" s="348"/>
      <c r="X531" s="1588"/>
      <c r="Y531" s="1588"/>
      <c r="Z531" s="1588"/>
      <c r="AA531" s="1588"/>
      <c r="AB531" s="1588"/>
      <c r="AC531" s="1588"/>
      <c r="AD531" s="1588"/>
      <c r="AE531" s="1588"/>
      <c r="AF531" s="1588"/>
      <c r="AG531" s="1588"/>
      <c r="AH531" s="1588"/>
      <c r="AI531" s="1588"/>
      <c r="AJ531" s="1588"/>
      <c r="AK531" s="1588"/>
      <c r="AL531" s="1588"/>
      <c r="AM531" s="1588"/>
      <c r="AN531" s="1588"/>
      <c r="AO531" s="1588"/>
      <c r="AP531" s="1588"/>
      <c r="AQ531" s="1588"/>
      <c r="AR531" s="1588"/>
      <c r="AS531" s="1588"/>
      <c r="AT531" s="1588"/>
      <c r="AU531" s="1588"/>
      <c r="AV531" s="1588"/>
      <c r="AW531" s="1588"/>
      <c r="AX531" s="1588"/>
      <c r="AY531" s="1588"/>
      <c r="AZ531" s="1588"/>
      <c r="BA531" s="1588"/>
      <c r="BB531" s="1588"/>
      <c r="BC531" s="1588"/>
      <c r="BD531" s="1588"/>
      <c r="BE531" s="1588"/>
      <c r="BF531" s="1588"/>
      <c r="BG531" s="1588"/>
      <c r="BH531" s="1588"/>
      <c r="BI531" s="1588"/>
      <c r="BJ531" s="1588"/>
      <c r="BK531" s="1588"/>
      <c r="BL531" s="1588"/>
      <c r="BM531" s="1588"/>
      <c r="BN531" s="1588"/>
      <c r="BO531" s="1588"/>
      <c r="BP531" s="1588"/>
      <c r="BQ531" s="1588"/>
    </row>
    <row r="532" ht="15.75" customHeight="1">
      <c r="A532" s="1588"/>
      <c r="B532" s="1588"/>
      <c r="C532" s="1588"/>
      <c r="D532" s="1588"/>
      <c r="E532" s="1588"/>
      <c r="F532" s="1588"/>
      <c r="G532" s="348"/>
      <c r="H532" s="348"/>
      <c r="I532" s="1588"/>
      <c r="J532" s="1588"/>
      <c r="K532" s="1588"/>
      <c r="L532" s="1588"/>
      <c r="M532" s="1588"/>
      <c r="N532" s="1588"/>
      <c r="O532" s="1588"/>
      <c r="P532" s="1588"/>
      <c r="Q532" s="2014"/>
      <c r="R532" s="1588"/>
      <c r="S532" s="1588"/>
      <c r="T532" s="1588"/>
      <c r="U532" s="1588"/>
      <c r="V532" s="1588"/>
      <c r="W532" s="348"/>
      <c r="X532" s="1588"/>
      <c r="Y532" s="1588"/>
      <c r="Z532" s="1588"/>
      <c r="AA532" s="1588"/>
      <c r="AB532" s="1588"/>
      <c r="AC532" s="1588"/>
      <c r="AD532" s="1588"/>
      <c r="AE532" s="1588"/>
      <c r="AF532" s="1588"/>
      <c r="AG532" s="1588"/>
      <c r="AH532" s="1588"/>
      <c r="AI532" s="1588"/>
      <c r="AJ532" s="1588"/>
      <c r="AK532" s="1588"/>
      <c r="AL532" s="1588"/>
      <c r="AM532" s="1588"/>
      <c r="AN532" s="1588"/>
      <c r="AO532" s="1588"/>
      <c r="AP532" s="1588"/>
      <c r="AQ532" s="1588"/>
      <c r="AR532" s="1588"/>
      <c r="AS532" s="1588"/>
      <c r="AT532" s="1588"/>
      <c r="AU532" s="1588"/>
      <c r="AV532" s="1588"/>
      <c r="AW532" s="1588"/>
      <c r="AX532" s="1588"/>
      <c r="AY532" s="1588"/>
      <c r="AZ532" s="1588"/>
      <c r="BA532" s="1588"/>
      <c r="BB532" s="1588"/>
      <c r="BC532" s="1588"/>
      <c r="BD532" s="1588"/>
      <c r="BE532" s="1588"/>
      <c r="BF532" s="1588"/>
      <c r="BG532" s="1588"/>
      <c r="BH532" s="1588"/>
      <c r="BI532" s="1588"/>
      <c r="BJ532" s="1588"/>
      <c r="BK532" s="1588"/>
      <c r="BL532" s="1588"/>
      <c r="BM532" s="1588"/>
      <c r="BN532" s="1588"/>
      <c r="BO532" s="1588"/>
      <c r="BP532" s="1588"/>
      <c r="BQ532" s="1588"/>
    </row>
    <row r="533" ht="15.75" customHeight="1">
      <c r="A533" s="1588"/>
      <c r="B533" s="1588"/>
      <c r="C533" s="1588"/>
      <c r="D533" s="1588"/>
      <c r="E533" s="1588"/>
      <c r="F533" s="1588"/>
      <c r="G533" s="348"/>
      <c r="H533" s="348"/>
      <c r="I533" s="1588"/>
      <c r="J533" s="1588"/>
      <c r="K533" s="1588"/>
      <c r="L533" s="1588"/>
      <c r="M533" s="1588"/>
      <c r="N533" s="1588"/>
      <c r="O533" s="1588"/>
      <c r="P533" s="1588"/>
      <c r="Q533" s="2014"/>
      <c r="R533" s="1588"/>
      <c r="S533" s="1588"/>
      <c r="T533" s="1588"/>
      <c r="U533" s="1588"/>
      <c r="V533" s="1588"/>
      <c r="W533" s="348"/>
      <c r="X533" s="1588"/>
      <c r="Y533" s="1588"/>
      <c r="Z533" s="1588"/>
      <c r="AA533" s="1588"/>
      <c r="AB533" s="1588"/>
      <c r="AC533" s="1588"/>
      <c r="AD533" s="1588"/>
      <c r="AE533" s="1588"/>
      <c r="AF533" s="1588"/>
      <c r="AG533" s="1588"/>
      <c r="AH533" s="1588"/>
      <c r="AI533" s="1588"/>
      <c r="AJ533" s="1588"/>
      <c r="AK533" s="1588"/>
      <c r="AL533" s="1588"/>
      <c r="AM533" s="1588"/>
      <c r="AN533" s="1588"/>
      <c r="AO533" s="1588"/>
      <c r="AP533" s="1588"/>
      <c r="AQ533" s="1588"/>
      <c r="AR533" s="1588"/>
      <c r="AS533" s="1588"/>
      <c r="AT533" s="1588"/>
      <c r="AU533" s="1588"/>
      <c r="AV533" s="1588"/>
      <c r="AW533" s="1588"/>
      <c r="AX533" s="1588"/>
      <c r="AY533" s="1588"/>
      <c r="AZ533" s="1588"/>
      <c r="BA533" s="1588"/>
      <c r="BB533" s="1588"/>
      <c r="BC533" s="1588"/>
      <c r="BD533" s="1588"/>
      <c r="BE533" s="1588"/>
      <c r="BF533" s="1588"/>
      <c r="BG533" s="1588"/>
      <c r="BH533" s="1588"/>
      <c r="BI533" s="1588"/>
      <c r="BJ533" s="1588"/>
      <c r="BK533" s="1588"/>
      <c r="BL533" s="1588"/>
      <c r="BM533" s="1588"/>
      <c r="BN533" s="1588"/>
      <c r="BO533" s="1588"/>
      <c r="BP533" s="1588"/>
      <c r="BQ533" s="1588"/>
    </row>
    <row r="534" ht="15.75" customHeight="1">
      <c r="A534" s="1588"/>
      <c r="B534" s="1588"/>
      <c r="C534" s="1588"/>
      <c r="D534" s="1588"/>
      <c r="E534" s="1588"/>
      <c r="F534" s="1588"/>
      <c r="G534" s="348"/>
      <c r="H534" s="348"/>
      <c r="I534" s="1588"/>
      <c r="J534" s="1588"/>
      <c r="K534" s="1588"/>
      <c r="L534" s="1588"/>
      <c r="M534" s="1588"/>
      <c r="N534" s="1588"/>
      <c r="O534" s="1588"/>
      <c r="P534" s="1588"/>
      <c r="Q534" s="2014"/>
      <c r="R534" s="1588"/>
      <c r="S534" s="1588"/>
      <c r="T534" s="1588"/>
      <c r="U534" s="1588"/>
      <c r="V534" s="1588"/>
      <c r="W534" s="348"/>
      <c r="X534" s="1588"/>
      <c r="Y534" s="1588"/>
      <c r="Z534" s="1588"/>
      <c r="AA534" s="1588"/>
      <c r="AB534" s="1588"/>
      <c r="AC534" s="1588"/>
      <c r="AD534" s="1588"/>
      <c r="AE534" s="1588"/>
      <c r="AF534" s="1588"/>
      <c r="AG534" s="1588"/>
      <c r="AH534" s="1588"/>
      <c r="AI534" s="1588"/>
      <c r="AJ534" s="1588"/>
      <c r="AK534" s="1588"/>
      <c r="AL534" s="1588"/>
      <c r="AM534" s="1588"/>
      <c r="AN534" s="1588"/>
      <c r="AO534" s="1588"/>
      <c r="AP534" s="1588"/>
      <c r="AQ534" s="1588"/>
      <c r="AR534" s="1588"/>
      <c r="AS534" s="1588"/>
      <c r="AT534" s="1588"/>
      <c r="AU534" s="1588"/>
      <c r="AV534" s="1588"/>
      <c r="AW534" s="1588"/>
      <c r="AX534" s="1588"/>
      <c r="AY534" s="1588"/>
      <c r="AZ534" s="1588"/>
      <c r="BA534" s="1588"/>
      <c r="BB534" s="1588"/>
      <c r="BC534" s="1588"/>
      <c r="BD534" s="1588"/>
      <c r="BE534" s="1588"/>
      <c r="BF534" s="1588"/>
      <c r="BG534" s="1588"/>
      <c r="BH534" s="1588"/>
      <c r="BI534" s="1588"/>
      <c r="BJ534" s="1588"/>
      <c r="BK534" s="1588"/>
      <c r="BL534" s="1588"/>
      <c r="BM534" s="1588"/>
      <c r="BN534" s="1588"/>
      <c r="BO534" s="1588"/>
      <c r="BP534" s="1588"/>
      <c r="BQ534" s="1588"/>
    </row>
    <row r="535" ht="15.75" customHeight="1">
      <c r="A535" s="1588"/>
      <c r="B535" s="1588"/>
      <c r="C535" s="1588"/>
      <c r="D535" s="1588"/>
      <c r="E535" s="1588"/>
      <c r="F535" s="1588"/>
      <c r="G535" s="348"/>
      <c r="H535" s="348"/>
      <c r="I535" s="1588"/>
      <c r="J535" s="1588"/>
      <c r="K535" s="1588"/>
      <c r="L535" s="1588"/>
      <c r="M535" s="1588"/>
      <c r="N535" s="1588"/>
      <c r="O535" s="1588"/>
      <c r="P535" s="1588"/>
      <c r="Q535" s="2014"/>
      <c r="R535" s="1588"/>
      <c r="S535" s="1588"/>
      <c r="T535" s="1588"/>
      <c r="U535" s="1588"/>
      <c r="V535" s="1588"/>
      <c r="W535" s="348"/>
      <c r="X535" s="1588"/>
      <c r="Y535" s="1588"/>
      <c r="Z535" s="1588"/>
      <c r="AA535" s="1588"/>
      <c r="AB535" s="1588"/>
      <c r="AC535" s="1588"/>
      <c r="AD535" s="1588"/>
      <c r="AE535" s="1588"/>
      <c r="AF535" s="1588"/>
      <c r="AG535" s="1588"/>
      <c r="AH535" s="1588"/>
      <c r="AI535" s="1588"/>
      <c r="AJ535" s="1588"/>
      <c r="AK535" s="1588"/>
      <c r="AL535" s="1588"/>
      <c r="AM535" s="1588"/>
      <c r="AN535" s="1588"/>
      <c r="AO535" s="1588"/>
      <c r="AP535" s="1588"/>
      <c r="AQ535" s="1588"/>
      <c r="AR535" s="1588"/>
      <c r="AS535" s="1588"/>
      <c r="AT535" s="1588"/>
      <c r="AU535" s="1588"/>
      <c r="AV535" s="1588"/>
      <c r="AW535" s="1588"/>
      <c r="AX535" s="1588"/>
      <c r="AY535" s="1588"/>
      <c r="AZ535" s="1588"/>
      <c r="BA535" s="1588"/>
      <c r="BB535" s="1588"/>
      <c r="BC535" s="1588"/>
      <c r="BD535" s="1588"/>
      <c r="BE535" s="1588"/>
      <c r="BF535" s="1588"/>
      <c r="BG535" s="1588"/>
      <c r="BH535" s="1588"/>
      <c r="BI535" s="1588"/>
      <c r="BJ535" s="1588"/>
      <c r="BK535" s="1588"/>
      <c r="BL535" s="1588"/>
      <c r="BM535" s="1588"/>
      <c r="BN535" s="1588"/>
      <c r="BO535" s="1588"/>
      <c r="BP535" s="1588"/>
      <c r="BQ535" s="1588"/>
    </row>
    <row r="536" ht="15.75" customHeight="1">
      <c r="A536" s="1588"/>
      <c r="B536" s="1588"/>
      <c r="C536" s="1588"/>
      <c r="D536" s="1588"/>
      <c r="E536" s="1588"/>
      <c r="F536" s="1588"/>
      <c r="G536" s="348"/>
      <c r="H536" s="348"/>
      <c r="I536" s="1588"/>
      <c r="J536" s="1588"/>
      <c r="K536" s="1588"/>
      <c r="L536" s="1588"/>
      <c r="M536" s="1588"/>
      <c r="N536" s="1588"/>
      <c r="O536" s="1588"/>
      <c r="P536" s="1588"/>
      <c r="Q536" s="2014"/>
      <c r="R536" s="1588"/>
      <c r="S536" s="1588"/>
      <c r="T536" s="1588"/>
      <c r="U536" s="1588"/>
      <c r="V536" s="1588"/>
      <c r="W536" s="348"/>
      <c r="X536" s="1588"/>
      <c r="Y536" s="1588"/>
      <c r="Z536" s="1588"/>
      <c r="AA536" s="1588"/>
      <c r="AB536" s="1588"/>
      <c r="AC536" s="1588"/>
      <c r="AD536" s="1588"/>
      <c r="AE536" s="1588"/>
      <c r="AF536" s="1588"/>
      <c r="AG536" s="1588"/>
      <c r="AH536" s="1588"/>
      <c r="AI536" s="1588"/>
      <c r="AJ536" s="1588"/>
      <c r="AK536" s="1588"/>
      <c r="AL536" s="1588"/>
      <c r="AM536" s="1588"/>
      <c r="AN536" s="1588"/>
      <c r="AO536" s="1588"/>
      <c r="AP536" s="1588"/>
      <c r="AQ536" s="1588"/>
      <c r="AR536" s="1588"/>
      <c r="AS536" s="1588"/>
      <c r="AT536" s="1588"/>
      <c r="AU536" s="1588"/>
      <c r="AV536" s="1588"/>
      <c r="AW536" s="1588"/>
      <c r="AX536" s="1588"/>
      <c r="AY536" s="1588"/>
      <c r="AZ536" s="1588"/>
      <c r="BA536" s="1588"/>
      <c r="BB536" s="1588"/>
      <c r="BC536" s="1588"/>
      <c r="BD536" s="1588"/>
      <c r="BE536" s="1588"/>
      <c r="BF536" s="1588"/>
      <c r="BG536" s="1588"/>
      <c r="BH536" s="1588"/>
      <c r="BI536" s="1588"/>
      <c r="BJ536" s="1588"/>
      <c r="BK536" s="1588"/>
      <c r="BL536" s="1588"/>
      <c r="BM536" s="1588"/>
      <c r="BN536" s="1588"/>
      <c r="BO536" s="1588"/>
      <c r="BP536" s="1588"/>
      <c r="BQ536" s="1588"/>
    </row>
    <row r="537" ht="15.75" customHeight="1">
      <c r="A537" s="1588"/>
      <c r="B537" s="1588"/>
      <c r="C537" s="1588"/>
      <c r="D537" s="1588"/>
      <c r="E537" s="1588"/>
      <c r="F537" s="1588"/>
      <c r="G537" s="348"/>
      <c r="H537" s="348"/>
      <c r="I537" s="1588"/>
      <c r="J537" s="1588"/>
      <c r="K537" s="1588"/>
      <c r="L537" s="1588"/>
      <c r="M537" s="1588"/>
      <c r="N537" s="1588"/>
      <c r="O537" s="1588"/>
      <c r="P537" s="1588"/>
      <c r="Q537" s="2014"/>
      <c r="R537" s="1588"/>
      <c r="S537" s="1588"/>
      <c r="T537" s="1588"/>
      <c r="U537" s="1588"/>
      <c r="V537" s="1588"/>
      <c r="W537" s="348"/>
      <c r="X537" s="1588"/>
      <c r="Y537" s="1588"/>
      <c r="Z537" s="1588"/>
      <c r="AA537" s="1588"/>
      <c r="AB537" s="1588"/>
      <c r="AC537" s="1588"/>
      <c r="AD537" s="1588"/>
      <c r="AE537" s="1588"/>
      <c r="AF537" s="1588"/>
      <c r="AG537" s="1588"/>
      <c r="AH537" s="1588"/>
      <c r="AI537" s="1588"/>
      <c r="AJ537" s="1588"/>
      <c r="AK537" s="1588"/>
      <c r="AL537" s="1588"/>
      <c r="AM537" s="1588"/>
      <c r="AN537" s="1588"/>
      <c r="AO537" s="1588"/>
      <c r="AP537" s="1588"/>
      <c r="AQ537" s="1588"/>
      <c r="AR537" s="1588"/>
      <c r="AS537" s="1588"/>
      <c r="AT537" s="1588"/>
      <c r="AU537" s="1588"/>
      <c r="AV537" s="1588"/>
      <c r="AW537" s="1588"/>
      <c r="AX537" s="1588"/>
      <c r="AY537" s="1588"/>
      <c r="AZ537" s="1588"/>
      <c r="BA537" s="1588"/>
      <c r="BB537" s="1588"/>
      <c r="BC537" s="1588"/>
      <c r="BD537" s="1588"/>
      <c r="BE537" s="1588"/>
      <c r="BF537" s="1588"/>
      <c r="BG537" s="1588"/>
      <c r="BH537" s="1588"/>
      <c r="BI537" s="1588"/>
      <c r="BJ537" s="1588"/>
      <c r="BK537" s="1588"/>
      <c r="BL537" s="1588"/>
      <c r="BM537" s="1588"/>
      <c r="BN537" s="1588"/>
      <c r="BO537" s="1588"/>
      <c r="BP537" s="1588"/>
      <c r="BQ537" s="1588"/>
    </row>
    <row r="538" ht="15.75" customHeight="1">
      <c r="A538" s="1588"/>
      <c r="B538" s="1588"/>
      <c r="C538" s="1588"/>
      <c r="D538" s="1588"/>
      <c r="E538" s="1588"/>
      <c r="F538" s="1588"/>
      <c r="G538" s="348"/>
      <c r="H538" s="348"/>
      <c r="I538" s="1588"/>
      <c r="J538" s="1588"/>
      <c r="K538" s="1588"/>
      <c r="L538" s="1588"/>
      <c r="M538" s="1588"/>
      <c r="N538" s="1588"/>
      <c r="O538" s="1588"/>
      <c r="P538" s="1588"/>
      <c r="Q538" s="2014"/>
      <c r="R538" s="1588"/>
      <c r="S538" s="1588"/>
      <c r="T538" s="1588"/>
      <c r="U538" s="1588"/>
      <c r="V538" s="1588"/>
      <c r="W538" s="348"/>
      <c r="X538" s="1588"/>
      <c r="Y538" s="1588"/>
      <c r="Z538" s="1588"/>
      <c r="AA538" s="1588"/>
      <c r="AB538" s="1588"/>
      <c r="AC538" s="1588"/>
      <c r="AD538" s="1588"/>
      <c r="AE538" s="1588"/>
      <c r="AF538" s="1588"/>
      <c r="AG538" s="1588"/>
      <c r="AH538" s="1588"/>
      <c r="AI538" s="1588"/>
      <c r="AJ538" s="1588"/>
      <c r="AK538" s="1588"/>
      <c r="AL538" s="1588"/>
      <c r="AM538" s="1588"/>
      <c r="AN538" s="1588"/>
      <c r="AO538" s="1588"/>
      <c r="AP538" s="1588"/>
      <c r="AQ538" s="1588"/>
      <c r="AR538" s="1588"/>
      <c r="AS538" s="1588"/>
      <c r="AT538" s="1588"/>
      <c r="AU538" s="1588"/>
      <c r="AV538" s="1588"/>
      <c r="AW538" s="1588"/>
      <c r="AX538" s="1588"/>
      <c r="AY538" s="1588"/>
      <c r="AZ538" s="1588"/>
      <c r="BA538" s="1588"/>
      <c r="BB538" s="1588"/>
      <c r="BC538" s="1588"/>
      <c r="BD538" s="1588"/>
      <c r="BE538" s="1588"/>
      <c r="BF538" s="1588"/>
      <c r="BG538" s="1588"/>
      <c r="BH538" s="1588"/>
      <c r="BI538" s="1588"/>
      <c r="BJ538" s="1588"/>
      <c r="BK538" s="1588"/>
      <c r="BL538" s="1588"/>
      <c r="BM538" s="1588"/>
      <c r="BN538" s="1588"/>
      <c r="BO538" s="1588"/>
      <c r="BP538" s="1588"/>
      <c r="BQ538" s="1588"/>
    </row>
    <row r="539" ht="15.75" customHeight="1">
      <c r="A539" s="1588"/>
      <c r="B539" s="1588"/>
      <c r="C539" s="1588"/>
      <c r="D539" s="1588"/>
      <c r="E539" s="1588"/>
      <c r="F539" s="1588"/>
      <c r="G539" s="348"/>
      <c r="H539" s="348"/>
      <c r="I539" s="1588"/>
      <c r="J539" s="1588"/>
      <c r="K539" s="1588"/>
      <c r="L539" s="1588"/>
      <c r="M539" s="1588"/>
      <c r="N539" s="1588"/>
      <c r="O539" s="1588"/>
      <c r="P539" s="1588"/>
      <c r="Q539" s="2014"/>
      <c r="R539" s="1588"/>
      <c r="S539" s="1588"/>
      <c r="T539" s="1588"/>
      <c r="U539" s="1588"/>
      <c r="V539" s="1588"/>
      <c r="W539" s="348"/>
      <c r="X539" s="1588"/>
      <c r="Y539" s="1588"/>
      <c r="Z539" s="1588"/>
      <c r="AA539" s="1588"/>
      <c r="AB539" s="1588"/>
      <c r="AC539" s="1588"/>
      <c r="AD539" s="1588"/>
      <c r="AE539" s="1588"/>
      <c r="AF539" s="1588"/>
      <c r="AG539" s="1588"/>
      <c r="AH539" s="1588"/>
      <c r="AI539" s="1588"/>
      <c r="AJ539" s="1588"/>
      <c r="AK539" s="1588"/>
      <c r="AL539" s="1588"/>
      <c r="AM539" s="1588"/>
      <c r="AN539" s="1588"/>
      <c r="AO539" s="1588"/>
      <c r="AP539" s="1588"/>
      <c r="AQ539" s="1588"/>
      <c r="AR539" s="1588"/>
      <c r="AS539" s="1588"/>
      <c r="AT539" s="1588"/>
      <c r="AU539" s="1588"/>
      <c r="AV539" s="1588"/>
      <c r="AW539" s="1588"/>
      <c r="AX539" s="1588"/>
      <c r="AY539" s="1588"/>
      <c r="AZ539" s="1588"/>
      <c r="BA539" s="1588"/>
      <c r="BB539" s="1588"/>
      <c r="BC539" s="1588"/>
      <c r="BD539" s="1588"/>
      <c r="BE539" s="1588"/>
      <c r="BF539" s="1588"/>
      <c r="BG539" s="1588"/>
      <c r="BH539" s="1588"/>
      <c r="BI539" s="1588"/>
      <c r="BJ539" s="1588"/>
      <c r="BK539" s="1588"/>
      <c r="BL539" s="1588"/>
      <c r="BM539" s="1588"/>
      <c r="BN539" s="1588"/>
      <c r="BO539" s="1588"/>
      <c r="BP539" s="1588"/>
      <c r="BQ539" s="1588"/>
    </row>
    <row r="540" ht="15.75" customHeight="1">
      <c r="A540" s="1588"/>
      <c r="B540" s="1588"/>
      <c r="C540" s="1588"/>
      <c r="D540" s="1588"/>
      <c r="E540" s="1588"/>
      <c r="F540" s="1588"/>
      <c r="G540" s="348"/>
      <c r="H540" s="348"/>
      <c r="I540" s="1588"/>
      <c r="J540" s="1588"/>
      <c r="K540" s="1588"/>
      <c r="L540" s="1588"/>
      <c r="M540" s="1588"/>
      <c r="N540" s="1588"/>
      <c r="O540" s="1588"/>
      <c r="P540" s="1588"/>
      <c r="Q540" s="2014"/>
      <c r="R540" s="1588"/>
      <c r="S540" s="1588"/>
      <c r="T540" s="1588"/>
      <c r="U540" s="1588"/>
      <c r="V540" s="1588"/>
      <c r="W540" s="348"/>
      <c r="X540" s="1588"/>
      <c r="Y540" s="1588"/>
      <c r="Z540" s="1588"/>
      <c r="AA540" s="1588"/>
      <c r="AB540" s="1588"/>
      <c r="AC540" s="1588"/>
      <c r="AD540" s="1588"/>
      <c r="AE540" s="1588"/>
      <c r="AF540" s="1588"/>
      <c r="AG540" s="1588"/>
      <c r="AH540" s="1588"/>
      <c r="AI540" s="1588"/>
      <c r="AJ540" s="1588"/>
      <c r="AK540" s="1588"/>
      <c r="AL540" s="1588"/>
      <c r="AM540" s="1588"/>
      <c r="AN540" s="1588"/>
      <c r="AO540" s="1588"/>
      <c r="AP540" s="1588"/>
      <c r="AQ540" s="1588"/>
      <c r="AR540" s="1588"/>
      <c r="AS540" s="1588"/>
      <c r="AT540" s="1588"/>
      <c r="AU540" s="1588"/>
      <c r="AV540" s="1588"/>
      <c r="AW540" s="1588"/>
      <c r="AX540" s="1588"/>
      <c r="AY540" s="1588"/>
      <c r="AZ540" s="1588"/>
      <c r="BA540" s="1588"/>
      <c r="BB540" s="1588"/>
      <c r="BC540" s="1588"/>
      <c r="BD540" s="1588"/>
      <c r="BE540" s="1588"/>
      <c r="BF540" s="1588"/>
      <c r="BG540" s="1588"/>
      <c r="BH540" s="1588"/>
      <c r="BI540" s="1588"/>
      <c r="BJ540" s="1588"/>
      <c r="BK540" s="1588"/>
      <c r="BL540" s="1588"/>
      <c r="BM540" s="1588"/>
      <c r="BN540" s="1588"/>
      <c r="BO540" s="1588"/>
      <c r="BP540" s="1588"/>
      <c r="BQ540" s="1588"/>
    </row>
    <row r="541" ht="15.75" customHeight="1">
      <c r="A541" s="1588"/>
      <c r="B541" s="1588"/>
      <c r="C541" s="1588"/>
      <c r="D541" s="1588"/>
      <c r="E541" s="1588"/>
      <c r="F541" s="1588"/>
      <c r="G541" s="348"/>
      <c r="H541" s="348"/>
      <c r="I541" s="1588"/>
      <c r="J541" s="1588"/>
      <c r="K541" s="1588"/>
      <c r="L541" s="1588"/>
      <c r="M541" s="1588"/>
      <c r="N541" s="1588"/>
      <c r="O541" s="1588"/>
      <c r="P541" s="1588"/>
      <c r="Q541" s="2014"/>
      <c r="R541" s="1588"/>
      <c r="S541" s="1588"/>
      <c r="T541" s="1588"/>
      <c r="U541" s="1588"/>
      <c r="V541" s="1588"/>
      <c r="W541" s="348"/>
      <c r="X541" s="1588"/>
      <c r="Y541" s="1588"/>
      <c r="Z541" s="1588"/>
      <c r="AA541" s="1588"/>
      <c r="AB541" s="1588"/>
      <c r="AC541" s="1588"/>
      <c r="AD541" s="1588"/>
      <c r="AE541" s="1588"/>
      <c r="AF541" s="1588"/>
      <c r="AG541" s="1588"/>
      <c r="AH541" s="1588"/>
      <c r="AI541" s="1588"/>
      <c r="AJ541" s="1588"/>
      <c r="AK541" s="1588"/>
      <c r="AL541" s="1588"/>
      <c r="AM541" s="1588"/>
      <c r="AN541" s="1588"/>
      <c r="AO541" s="1588"/>
      <c r="AP541" s="1588"/>
      <c r="AQ541" s="1588"/>
      <c r="AR541" s="1588"/>
      <c r="AS541" s="1588"/>
      <c r="AT541" s="1588"/>
      <c r="AU541" s="1588"/>
      <c r="AV541" s="1588"/>
      <c r="AW541" s="1588"/>
      <c r="AX541" s="1588"/>
      <c r="AY541" s="1588"/>
      <c r="AZ541" s="1588"/>
      <c r="BA541" s="1588"/>
      <c r="BB541" s="1588"/>
      <c r="BC541" s="1588"/>
      <c r="BD541" s="1588"/>
      <c r="BE541" s="1588"/>
      <c r="BF541" s="1588"/>
      <c r="BG541" s="1588"/>
      <c r="BH541" s="1588"/>
      <c r="BI541" s="1588"/>
      <c r="BJ541" s="1588"/>
      <c r="BK541" s="1588"/>
      <c r="BL541" s="1588"/>
      <c r="BM541" s="1588"/>
      <c r="BN541" s="1588"/>
      <c r="BO541" s="1588"/>
      <c r="BP541" s="1588"/>
      <c r="BQ541" s="1588"/>
    </row>
    <row r="542" ht="15.75" customHeight="1">
      <c r="A542" s="1588"/>
      <c r="B542" s="1588"/>
      <c r="C542" s="1588"/>
      <c r="D542" s="1588"/>
      <c r="E542" s="1588"/>
      <c r="F542" s="1588"/>
      <c r="G542" s="348"/>
      <c r="H542" s="348"/>
      <c r="I542" s="1588"/>
      <c r="J542" s="1588"/>
      <c r="K542" s="1588"/>
      <c r="L542" s="1588"/>
      <c r="M542" s="1588"/>
      <c r="N542" s="1588"/>
      <c r="O542" s="1588"/>
      <c r="P542" s="1588"/>
      <c r="Q542" s="2014"/>
      <c r="R542" s="1588"/>
      <c r="S542" s="1588"/>
      <c r="T542" s="1588"/>
      <c r="U542" s="1588"/>
      <c r="V542" s="1588"/>
      <c r="W542" s="348"/>
      <c r="X542" s="1588"/>
      <c r="Y542" s="1588"/>
      <c r="Z542" s="1588"/>
      <c r="AA542" s="1588"/>
      <c r="AB542" s="1588"/>
      <c r="AC542" s="1588"/>
      <c r="AD542" s="1588"/>
      <c r="AE542" s="1588"/>
      <c r="AF542" s="1588"/>
      <c r="AG542" s="1588"/>
      <c r="AH542" s="1588"/>
      <c r="AI542" s="1588"/>
      <c r="AJ542" s="1588"/>
      <c r="AK542" s="1588"/>
      <c r="AL542" s="1588"/>
      <c r="AM542" s="1588"/>
      <c r="AN542" s="1588"/>
      <c r="AO542" s="1588"/>
      <c r="AP542" s="1588"/>
      <c r="AQ542" s="1588"/>
      <c r="AR542" s="1588"/>
      <c r="AS542" s="1588"/>
      <c r="AT542" s="1588"/>
      <c r="AU542" s="1588"/>
      <c r="AV542" s="1588"/>
      <c r="AW542" s="1588"/>
      <c r="AX542" s="1588"/>
      <c r="AY542" s="1588"/>
      <c r="AZ542" s="1588"/>
      <c r="BA542" s="1588"/>
      <c r="BB542" s="1588"/>
      <c r="BC542" s="1588"/>
      <c r="BD542" s="1588"/>
      <c r="BE542" s="1588"/>
      <c r="BF542" s="1588"/>
      <c r="BG542" s="1588"/>
      <c r="BH542" s="1588"/>
      <c r="BI542" s="1588"/>
      <c r="BJ542" s="1588"/>
      <c r="BK542" s="1588"/>
      <c r="BL542" s="1588"/>
      <c r="BM542" s="1588"/>
      <c r="BN542" s="1588"/>
      <c r="BO542" s="1588"/>
      <c r="BP542" s="1588"/>
      <c r="BQ542" s="1588"/>
    </row>
    <row r="543" ht="15.75" customHeight="1">
      <c r="A543" s="1588"/>
      <c r="B543" s="1588"/>
      <c r="C543" s="1588"/>
      <c r="D543" s="1588"/>
      <c r="E543" s="1588"/>
      <c r="F543" s="1588"/>
      <c r="G543" s="348"/>
      <c r="H543" s="348"/>
      <c r="I543" s="1588"/>
      <c r="J543" s="1588"/>
      <c r="K543" s="1588"/>
      <c r="L543" s="1588"/>
      <c r="M543" s="1588"/>
      <c r="N543" s="1588"/>
      <c r="O543" s="1588"/>
      <c r="P543" s="1588"/>
      <c r="Q543" s="2014"/>
      <c r="R543" s="1588"/>
      <c r="S543" s="1588"/>
      <c r="T543" s="1588"/>
      <c r="U543" s="1588"/>
      <c r="V543" s="1588"/>
      <c r="W543" s="348"/>
      <c r="X543" s="1588"/>
      <c r="Y543" s="1588"/>
      <c r="Z543" s="1588"/>
      <c r="AA543" s="1588"/>
      <c r="AB543" s="1588"/>
      <c r="AC543" s="1588"/>
      <c r="AD543" s="1588"/>
      <c r="AE543" s="1588"/>
      <c r="AF543" s="1588"/>
      <c r="AG543" s="1588"/>
      <c r="AH543" s="1588"/>
      <c r="AI543" s="1588"/>
      <c r="AJ543" s="1588"/>
      <c r="AK543" s="1588"/>
      <c r="AL543" s="1588"/>
      <c r="AM543" s="1588"/>
      <c r="AN543" s="1588"/>
      <c r="AO543" s="1588"/>
      <c r="AP543" s="1588"/>
      <c r="AQ543" s="1588"/>
      <c r="AR543" s="1588"/>
      <c r="AS543" s="1588"/>
      <c r="AT543" s="1588"/>
      <c r="AU543" s="1588"/>
      <c r="AV543" s="1588"/>
      <c r="AW543" s="1588"/>
      <c r="AX543" s="1588"/>
      <c r="AY543" s="1588"/>
      <c r="AZ543" s="1588"/>
      <c r="BA543" s="1588"/>
      <c r="BB543" s="1588"/>
      <c r="BC543" s="1588"/>
      <c r="BD543" s="1588"/>
      <c r="BE543" s="1588"/>
      <c r="BF543" s="1588"/>
      <c r="BG543" s="1588"/>
      <c r="BH543" s="1588"/>
      <c r="BI543" s="1588"/>
      <c r="BJ543" s="1588"/>
      <c r="BK543" s="1588"/>
      <c r="BL543" s="1588"/>
      <c r="BM543" s="1588"/>
      <c r="BN543" s="1588"/>
      <c r="BO543" s="1588"/>
      <c r="BP543" s="1588"/>
      <c r="BQ543" s="1588"/>
    </row>
    <row r="544" ht="15.75" customHeight="1">
      <c r="A544" s="1588"/>
      <c r="B544" s="1588"/>
      <c r="C544" s="1588"/>
      <c r="D544" s="1588"/>
      <c r="E544" s="1588"/>
      <c r="F544" s="1588"/>
      <c r="G544" s="348"/>
      <c r="H544" s="348"/>
      <c r="I544" s="1588"/>
      <c r="J544" s="1588"/>
      <c r="K544" s="1588"/>
      <c r="L544" s="1588"/>
      <c r="M544" s="1588"/>
      <c r="N544" s="1588"/>
      <c r="O544" s="1588"/>
      <c r="P544" s="1588"/>
      <c r="Q544" s="2014"/>
      <c r="R544" s="1588"/>
      <c r="S544" s="1588"/>
      <c r="T544" s="1588"/>
      <c r="U544" s="1588"/>
      <c r="V544" s="1588"/>
      <c r="W544" s="348"/>
      <c r="X544" s="1588"/>
      <c r="Y544" s="1588"/>
      <c r="Z544" s="1588"/>
      <c r="AA544" s="1588"/>
      <c r="AB544" s="1588"/>
      <c r="AC544" s="1588"/>
      <c r="AD544" s="1588"/>
      <c r="AE544" s="1588"/>
      <c r="AF544" s="1588"/>
      <c r="AG544" s="1588"/>
      <c r="AH544" s="1588"/>
      <c r="AI544" s="1588"/>
      <c r="AJ544" s="1588"/>
      <c r="AK544" s="1588"/>
      <c r="AL544" s="1588"/>
      <c r="AM544" s="1588"/>
      <c r="AN544" s="1588"/>
      <c r="AO544" s="1588"/>
      <c r="AP544" s="1588"/>
      <c r="AQ544" s="1588"/>
      <c r="AR544" s="1588"/>
      <c r="AS544" s="1588"/>
      <c r="AT544" s="1588"/>
      <c r="AU544" s="1588"/>
      <c r="AV544" s="1588"/>
      <c r="AW544" s="1588"/>
      <c r="AX544" s="1588"/>
      <c r="AY544" s="1588"/>
      <c r="AZ544" s="1588"/>
      <c r="BA544" s="1588"/>
      <c r="BB544" s="1588"/>
      <c r="BC544" s="1588"/>
      <c r="BD544" s="1588"/>
      <c r="BE544" s="1588"/>
      <c r="BF544" s="1588"/>
      <c r="BG544" s="1588"/>
      <c r="BH544" s="1588"/>
      <c r="BI544" s="1588"/>
      <c r="BJ544" s="1588"/>
      <c r="BK544" s="1588"/>
      <c r="BL544" s="1588"/>
      <c r="BM544" s="1588"/>
      <c r="BN544" s="1588"/>
      <c r="BO544" s="1588"/>
      <c r="BP544" s="1588"/>
      <c r="BQ544" s="1588"/>
    </row>
    <row r="545" ht="15.75" customHeight="1">
      <c r="A545" s="1588"/>
      <c r="B545" s="1588"/>
      <c r="C545" s="1588"/>
      <c r="D545" s="1588"/>
      <c r="E545" s="1588"/>
      <c r="F545" s="1588"/>
      <c r="G545" s="348"/>
      <c r="H545" s="348"/>
      <c r="I545" s="1588"/>
      <c r="J545" s="1588"/>
      <c r="K545" s="1588"/>
      <c r="L545" s="1588"/>
      <c r="M545" s="1588"/>
      <c r="N545" s="1588"/>
      <c r="O545" s="1588"/>
      <c r="P545" s="1588"/>
      <c r="Q545" s="2014"/>
      <c r="R545" s="1588"/>
      <c r="S545" s="1588"/>
      <c r="T545" s="1588"/>
      <c r="U545" s="1588"/>
      <c r="V545" s="1588"/>
      <c r="W545" s="348"/>
      <c r="X545" s="1588"/>
      <c r="Y545" s="1588"/>
      <c r="Z545" s="1588"/>
      <c r="AA545" s="1588"/>
      <c r="AB545" s="1588"/>
      <c r="AC545" s="1588"/>
      <c r="AD545" s="1588"/>
      <c r="AE545" s="1588"/>
      <c r="AF545" s="1588"/>
      <c r="AG545" s="1588"/>
      <c r="AH545" s="1588"/>
      <c r="AI545" s="1588"/>
      <c r="AJ545" s="1588"/>
      <c r="AK545" s="1588"/>
      <c r="AL545" s="1588"/>
      <c r="AM545" s="1588"/>
      <c r="AN545" s="1588"/>
      <c r="AO545" s="1588"/>
      <c r="AP545" s="1588"/>
      <c r="AQ545" s="1588"/>
      <c r="AR545" s="1588"/>
      <c r="AS545" s="1588"/>
      <c r="AT545" s="1588"/>
      <c r="AU545" s="1588"/>
      <c r="AV545" s="1588"/>
      <c r="AW545" s="1588"/>
      <c r="AX545" s="1588"/>
      <c r="AY545" s="1588"/>
      <c r="AZ545" s="1588"/>
      <c r="BA545" s="1588"/>
      <c r="BB545" s="1588"/>
      <c r="BC545" s="1588"/>
      <c r="BD545" s="1588"/>
      <c r="BE545" s="1588"/>
      <c r="BF545" s="1588"/>
      <c r="BG545" s="1588"/>
      <c r="BH545" s="1588"/>
      <c r="BI545" s="1588"/>
      <c r="BJ545" s="1588"/>
      <c r="BK545" s="1588"/>
      <c r="BL545" s="1588"/>
      <c r="BM545" s="1588"/>
      <c r="BN545" s="1588"/>
      <c r="BO545" s="1588"/>
      <c r="BP545" s="1588"/>
      <c r="BQ545" s="1588"/>
    </row>
    <row r="546" ht="15.75" customHeight="1">
      <c r="A546" s="1588"/>
      <c r="B546" s="1588"/>
      <c r="C546" s="1588"/>
      <c r="D546" s="1588"/>
      <c r="E546" s="1588"/>
      <c r="F546" s="1588"/>
      <c r="G546" s="348"/>
      <c r="H546" s="348"/>
      <c r="I546" s="1588"/>
      <c r="J546" s="1588"/>
      <c r="K546" s="1588"/>
      <c r="L546" s="1588"/>
      <c r="M546" s="1588"/>
      <c r="N546" s="1588"/>
      <c r="O546" s="1588"/>
      <c r="P546" s="1588"/>
      <c r="Q546" s="2014"/>
      <c r="R546" s="1588"/>
      <c r="S546" s="1588"/>
      <c r="T546" s="1588"/>
      <c r="U546" s="1588"/>
      <c r="V546" s="1588"/>
      <c r="W546" s="348"/>
      <c r="X546" s="1588"/>
      <c r="Y546" s="1588"/>
      <c r="Z546" s="1588"/>
      <c r="AA546" s="1588"/>
      <c r="AB546" s="1588"/>
      <c r="AC546" s="1588"/>
      <c r="AD546" s="1588"/>
      <c r="AE546" s="1588"/>
      <c r="AF546" s="1588"/>
      <c r="AG546" s="1588"/>
      <c r="AH546" s="1588"/>
      <c r="AI546" s="1588"/>
      <c r="AJ546" s="1588"/>
      <c r="AK546" s="1588"/>
      <c r="AL546" s="1588"/>
      <c r="AM546" s="1588"/>
      <c r="AN546" s="1588"/>
      <c r="AO546" s="1588"/>
      <c r="AP546" s="1588"/>
      <c r="AQ546" s="1588"/>
      <c r="AR546" s="1588"/>
      <c r="AS546" s="1588"/>
      <c r="AT546" s="1588"/>
      <c r="AU546" s="1588"/>
      <c r="AV546" s="1588"/>
      <c r="AW546" s="1588"/>
      <c r="AX546" s="1588"/>
      <c r="AY546" s="1588"/>
      <c r="AZ546" s="1588"/>
      <c r="BA546" s="1588"/>
      <c r="BB546" s="1588"/>
      <c r="BC546" s="1588"/>
      <c r="BD546" s="1588"/>
      <c r="BE546" s="1588"/>
      <c r="BF546" s="1588"/>
      <c r="BG546" s="1588"/>
      <c r="BH546" s="1588"/>
      <c r="BI546" s="1588"/>
      <c r="BJ546" s="1588"/>
      <c r="BK546" s="1588"/>
      <c r="BL546" s="1588"/>
      <c r="BM546" s="1588"/>
      <c r="BN546" s="1588"/>
      <c r="BO546" s="1588"/>
      <c r="BP546" s="1588"/>
      <c r="BQ546" s="1588"/>
    </row>
    <row r="547" ht="15.75" customHeight="1">
      <c r="A547" s="1588"/>
      <c r="B547" s="1588"/>
      <c r="C547" s="1588"/>
      <c r="D547" s="1588"/>
      <c r="E547" s="1588"/>
      <c r="F547" s="1588"/>
      <c r="G547" s="348"/>
      <c r="H547" s="348"/>
      <c r="I547" s="1588"/>
      <c r="J547" s="1588"/>
      <c r="K547" s="1588"/>
      <c r="L547" s="1588"/>
      <c r="M547" s="1588"/>
      <c r="N547" s="1588"/>
      <c r="O547" s="1588"/>
      <c r="P547" s="1588"/>
      <c r="Q547" s="2014"/>
      <c r="R547" s="1588"/>
      <c r="S547" s="1588"/>
      <c r="T547" s="1588"/>
      <c r="U547" s="1588"/>
      <c r="V547" s="1588"/>
      <c r="W547" s="348"/>
      <c r="X547" s="1588"/>
      <c r="Y547" s="1588"/>
      <c r="Z547" s="1588"/>
      <c r="AA547" s="1588"/>
      <c r="AB547" s="1588"/>
      <c r="AC547" s="1588"/>
      <c r="AD547" s="1588"/>
      <c r="AE547" s="1588"/>
      <c r="AF547" s="1588"/>
      <c r="AG547" s="1588"/>
      <c r="AH547" s="1588"/>
      <c r="AI547" s="1588"/>
      <c r="AJ547" s="1588"/>
      <c r="AK547" s="1588"/>
      <c r="AL547" s="1588"/>
      <c r="AM547" s="1588"/>
      <c r="AN547" s="1588"/>
      <c r="AO547" s="1588"/>
      <c r="AP547" s="1588"/>
      <c r="AQ547" s="1588"/>
      <c r="AR547" s="1588"/>
      <c r="AS547" s="1588"/>
      <c r="AT547" s="1588"/>
      <c r="AU547" s="1588"/>
      <c r="AV547" s="1588"/>
      <c r="AW547" s="1588"/>
      <c r="AX547" s="1588"/>
      <c r="AY547" s="1588"/>
      <c r="AZ547" s="1588"/>
      <c r="BA547" s="1588"/>
      <c r="BB547" s="1588"/>
      <c r="BC547" s="1588"/>
      <c r="BD547" s="1588"/>
      <c r="BE547" s="1588"/>
      <c r="BF547" s="1588"/>
      <c r="BG547" s="1588"/>
      <c r="BH547" s="1588"/>
      <c r="BI547" s="1588"/>
      <c r="BJ547" s="1588"/>
      <c r="BK547" s="1588"/>
      <c r="BL547" s="1588"/>
      <c r="BM547" s="1588"/>
      <c r="BN547" s="1588"/>
      <c r="BO547" s="1588"/>
      <c r="BP547" s="1588"/>
      <c r="BQ547" s="1588"/>
    </row>
    <row r="548" ht="15.75" customHeight="1">
      <c r="A548" s="1588"/>
      <c r="B548" s="1588"/>
      <c r="C548" s="1588"/>
      <c r="D548" s="1588"/>
      <c r="E548" s="1588"/>
      <c r="F548" s="1588"/>
      <c r="G548" s="348"/>
      <c r="H548" s="348"/>
      <c r="I548" s="1588"/>
      <c r="J548" s="1588"/>
      <c r="K548" s="1588"/>
      <c r="L548" s="1588"/>
      <c r="M548" s="1588"/>
      <c r="N548" s="1588"/>
      <c r="O548" s="1588"/>
      <c r="P548" s="1588"/>
      <c r="Q548" s="2014"/>
      <c r="R548" s="1588"/>
      <c r="S548" s="1588"/>
      <c r="T548" s="1588"/>
      <c r="U548" s="1588"/>
      <c r="V548" s="1588"/>
      <c r="W548" s="348"/>
      <c r="X548" s="1588"/>
      <c r="Y548" s="1588"/>
      <c r="Z548" s="1588"/>
      <c r="AA548" s="1588"/>
      <c r="AB548" s="1588"/>
      <c r="AC548" s="1588"/>
      <c r="AD548" s="1588"/>
      <c r="AE548" s="1588"/>
      <c r="AF548" s="1588"/>
      <c r="AG548" s="1588"/>
      <c r="AH548" s="1588"/>
      <c r="AI548" s="1588"/>
      <c r="AJ548" s="1588"/>
      <c r="AK548" s="1588"/>
      <c r="AL548" s="1588"/>
      <c r="AM548" s="1588"/>
      <c r="AN548" s="1588"/>
      <c r="AO548" s="1588"/>
      <c r="AP548" s="1588"/>
      <c r="AQ548" s="1588"/>
      <c r="AR548" s="1588"/>
      <c r="AS548" s="1588"/>
      <c r="AT548" s="1588"/>
      <c r="AU548" s="1588"/>
      <c r="AV548" s="1588"/>
      <c r="AW548" s="1588"/>
      <c r="AX548" s="1588"/>
      <c r="AY548" s="1588"/>
      <c r="AZ548" s="1588"/>
      <c r="BA548" s="1588"/>
      <c r="BB548" s="1588"/>
      <c r="BC548" s="1588"/>
      <c r="BD548" s="1588"/>
      <c r="BE548" s="1588"/>
      <c r="BF548" s="1588"/>
      <c r="BG548" s="1588"/>
      <c r="BH548" s="1588"/>
      <c r="BI548" s="1588"/>
      <c r="BJ548" s="1588"/>
      <c r="BK548" s="1588"/>
      <c r="BL548" s="1588"/>
      <c r="BM548" s="1588"/>
      <c r="BN548" s="1588"/>
      <c r="BO548" s="1588"/>
      <c r="BP548" s="1588"/>
      <c r="BQ548" s="1588"/>
    </row>
    <row r="549" ht="15.75" customHeight="1">
      <c r="A549" s="1588"/>
      <c r="B549" s="1588"/>
      <c r="C549" s="1588"/>
      <c r="D549" s="1588"/>
      <c r="E549" s="1588"/>
      <c r="F549" s="1588"/>
      <c r="G549" s="348"/>
      <c r="H549" s="348"/>
      <c r="I549" s="1588"/>
      <c r="J549" s="1588"/>
      <c r="K549" s="1588"/>
      <c r="L549" s="1588"/>
      <c r="M549" s="1588"/>
      <c r="N549" s="1588"/>
      <c r="O549" s="1588"/>
      <c r="P549" s="1588"/>
      <c r="Q549" s="2014"/>
      <c r="R549" s="1588"/>
      <c r="S549" s="1588"/>
      <c r="T549" s="1588"/>
      <c r="U549" s="1588"/>
      <c r="V549" s="1588"/>
      <c r="W549" s="348"/>
      <c r="X549" s="1588"/>
      <c r="Y549" s="1588"/>
      <c r="Z549" s="1588"/>
      <c r="AA549" s="1588"/>
      <c r="AB549" s="1588"/>
      <c r="AC549" s="1588"/>
      <c r="AD549" s="1588"/>
      <c r="AE549" s="1588"/>
      <c r="AF549" s="1588"/>
      <c r="AG549" s="1588"/>
      <c r="AH549" s="1588"/>
      <c r="AI549" s="1588"/>
      <c r="AJ549" s="1588"/>
      <c r="AK549" s="1588"/>
      <c r="AL549" s="1588"/>
      <c r="AM549" s="1588"/>
      <c r="AN549" s="1588"/>
      <c r="AO549" s="1588"/>
      <c r="AP549" s="1588"/>
      <c r="AQ549" s="1588"/>
      <c r="AR549" s="1588"/>
      <c r="AS549" s="1588"/>
      <c r="AT549" s="1588"/>
      <c r="AU549" s="1588"/>
      <c r="AV549" s="1588"/>
      <c r="AW549" s="1588"/>
      <c r="AX549" s="1588"/>
      <c r="AY549" s="1588"/>
      <c r="AZ549" s="1588"/>
      <c r="BA549" s="1588"/>
      <c r="BB549" s="1588"/>
      <c r="BC549" s="1588"/>
      <c r="BD549" s="1588"/>
      <c r="BE549" s="1588"/>
      <c r="BF549" s="1588"/>
      <c r="BG549" s="1588"/>
      <c r="BH549" s="1588"/>
      <c r="BI549" s="1588"/>
      <c r="BJ549" s="1588"/>
      <c r="BK549" s="1588"/>
      <c r="BL549" s="1588"/>
      <c r="BM549" s="1588"/>
      <c r="BN549" s="1588"/>
      <c r="BO549" s="1588"/>
      <c r="BP549" s="1588"/>
      <c r="BQ549" s="1588"/>
    </row>
    <row r="550" ht="15.75" customHeight="1">
      <c r="A550" s="1588"/>
      <c r="B550" s="1588"/>
      <c r="C550" s="1588"/>
      <c r="D550" s="1588"/>
      <c r="E550" s="1588"/>
      <c r="F550" s="1588"/>
      <c r="G550" s="348"/>
      <c r="H550" s="348"/>
      <c r="I550" s="1588"/>
      <c r="J550" s="1588"/>
      <c r="K550" s="1588"/>
      <c r="L550" s="1588"/>
      <c r="M550" s="1588"/>
      <c r="N550" s="1588"/>
      <c r="O550" s="1588"/>
      <c r="P550" s="1588"/>
      <c r="Q550" s="2014"/>
      <c r="R550" s="1588"/>
      <c r="S550" s="1588"/>
      <c r="T550" s="1588"/>
      <c r="U550" s="1588"/>
      <c r="V550" s="1588"/>
      <c r="W550" s="348"/>
      <c r="X550" s="1588"/>
      <c r="Y550" s="1588"/>
      <c r="Z550" s="1588"/>
      <c r="AA550" s="1588"/>
      <c r="AB550" s="1588"/>
      <c r="AC550" s="1588"/>
      <c r="AD550" s="1588"/>
      <c r="AE550" s="1588"/>
      <c r="AF550" s="1588"/>
      <c r="AG550" s="1588"/>
      <c r="AH550" s="1588"/>
      <c r="AI550" s="1588"/>
      <c r="AJ550" s="1588"/>
      <c r="AK550" s="1588"/>
      <c r="AL550" s="1588"/>
      <c r="AM550" s="1588"/>
      <c r="AN550" s="1588"/>
      <c r="AO550" s="1588"/>
      <c r="AP550" s="1588"/>
      <c r="AQ550" s="1588"/>
      <c r="AR550" s="1588"/>
      <c r="AS550" s="1588"/>
      <c r="AT550" s="1588"/>
      <c r="AU550" s="1588"/>
      <c r="AV550" s="1588"/>
      <c r="AW550" s="1588"/>
      <c r="AX550" s="1588"/>
      <c r="AY550" s="1588"/>
      <c r="AZ550" s="1588"/>
      <c r="BA550" s="1588"/>
      <c r="BB550" s="1588"/>
      <c r="BC550" s="1588"/>
      <c r="BD550" s="1588"/>
      <c r="BE550" s="1588"/>
      <c r="BF550" s="1588"/>
      <c r="BG550" s="1588"/>
      <c r="BH550" s="1588"/>
      <c r="BI550" s="1588"/>
      <c r="BJ550" s="1588"/>
      <c r="BK550" s="1588"/>
      <c r="BL550" s="1588"/>
      <c r="BM550" s="1588"/>
      <c r="BN550" s="1588"/>
      <c r="BO550" s="1588"/>
      <c r="BP550" s="1588"/>
      <c r="BQ550" s="1588"/>
    </row>
    <row r="551" ht="15.75" customHeight="1">
      <c r="A551" s="1588"/>
      <c r="B551" s="1588"/>
      <c r="C551" s="1588"/>
      <c r="D551" s="1588"/>
      <c r="E551" s="1588"/>
      <c r="F551" s="1588"/>
      <c r="G551" s="348"/>
      <c r="H551" s="348"/>
      <c r="I551" s="1588"/>
      <c r="J551" s="1588"/>
      <c r="K551" s="1588"/>
      <c r="L551" s="1588"/>
      <c r="M551" s="1588"/>
      <c r="N551" s="1588"/>
      <c r="O551" s="1588"/>
      <c r="P551" s="1588"/>
      <c r="Q551" s="2014"/>
      <c r="R551" s="1588"/>
      <c r="S551" s="1588"/>
      <c r="T551" s="1588"/>
      <c r="U551" s="1588"/>
      <c r="V551" s="1588"/>
      <c r="W551" s="348"/>
      <c r="X551" s="1588"/>
      <c r="Y551" s="1588"/>
      <c r="Z551" s="1588"/>
      <c r="AA551" s="1588"/>
      <c r="AB551" s="1588"/>
      <c r="AC551" s="1588"/>
      <c r="AD551" s="1588"/>
      <c r="AE551" s="1588"/>
      <c r="AF551" s="1588"/>
      <c r="AG551" s="1588"/>
      <c r="AH551" s="1588"/>
      <c r="AI551" s="1588"/>
      <c r="AJ551" s="1588"/>
      <c r="AK551" s="1588"/>
      <c r="AL551" s="1588"/>
      <c r="AM551" s="1588"/>
      <c r="AN551" s="1588"/>
      <c r="AO551" s="1588"/>
      <c r="AP551" s="1588"/>
      <c r="AQ551" s="1588"/>
      <c r="AR551" s="1588"/>
      <c r="AS551" s="1588"/>
      <c r="AT551" s="1588"/>
      <c r="AU551" s="1588"/>
      <c r="AV551" s="1588"/>
      <c r="AW551" s="1588"/>
      <c r="AX551" s="1588"/>
      <c r="AY551" s="1588"/>
      <c r="AZ551" s="1588"/>
      <c r="BA551" s="1588"/>
      <c r="BB551" s="1588"/>
      <c r="BC551" s="1588"/>
      <c r="BD551" s="1588"/>
      <c r="BE551" s="1588"/>
      <c r="BF551" s="1588"/>
      <c r="BG551" s="1588"/>
      <c r="BH551" s="1588"/>
      <c r="BI551" s="1588"/>
      <c r="BJ551" s="1588"/>
      <c r="BK551" s="1588"/>
      <c r="BL551" s="1588"/>
      <c r="BM551" s="1588"/>
      <c r="BN551" s="1588"/>
      <c r="BO551" s="1588"/>
      <c r="BP551" s="1588"/>
      <c r="BQ551" s="1588"/>
    </row>
    <row r="552" ht="15.75" customHeight="1">
      <c r="A552" s="1588"/>
      <c r="B552" s="1588"/>
      <c r="C552" s="1588"/>
      <c r="D552" s="1588"/>
      <c r="E552" s="1588"/>
      <c r="F552" s="1588"/>
      <c r="G552" s="348"/>
      <c r="H552" s="348"/>
      <c r="I552" s="1588"/>
      <c r="J552" s="1588"/>
      <c r="K552" s="1588"/>
      <c r="L552" s="1588"/>
      <c r="M552" s="1588"/>
      <c r="N552" s="1588"/>
      <c r="O552" s="1588"/>
      <c r="P552" s="1588"/>
      <c r="Q552" s="2014"/>
      <c r="R552" s="1588"/>
      <c r="S552" s="1588"/>
      <c r="T552" s="1588"/>
      <c r="U552" s="1588"/>
      <c r="V552" s="1588"/>
      <c r="W552" s="348"/>
      <c r="X552" s="1588"/>
      <c r="Y552" s="1588"/>
      <c r="Z552" s="1588"/>
      <c r="AA552" s="1588"/>
      <c r="AB552" s="1588"/>
      <c r="AC552" s="1588"/>
      <c r="AD552" s="1588"/>
      <c r="AE552" s="1588"/>
      <c r="AF552" s="1588"/>
      <c r="AG552" s="1588"/>
      <c r="AH552" s="1588"/>
      <c r="AI552" s="1588"/>
      <c r="AJ552" s="1588"/>
      <c r="AK552" s="1588"/>
      <c r="AL552" s="1588"/>
      <c r="AM552" s="1588"/>
      <c r="AN552" s="1588"/>
      <c r="AO552" s="1588"/>
      <c r="AP552" s="1588"/>
      <c r="AQ552" s="1588"/>
      <c r="AR552" s="1588"/>
      <c r="AS552" s="1588"/>
      <c r="AT552" s="1588"/>
      <c r="AU552" s="1588"/>
      <c r="AV552" s="1588"/>
      <c r="AW552" s="1588"/>
      <c r="AX552" s="1588"/>
      <c r="AY552" s="1588"/>
      <c r="AZ552" s="1588"/>
      <c r="BA552" s="1588"/>
      <c r="BB552" s="1588"/>
      <c r="BC552" s="1588"/>
      <c r="BD552" s="1588"/>
      <c r="BE552" s="1588"/>
      <c r="BF552" s="1588"/>
      <c r="BG552" s="1588"/>
      <c r="BH552" s="1588"/>
      <c r="BI552" s="1588"/>
      <c r="BJ552" s="1588"/>
      <c r="BK552" s="1588"/>
      <c r="BL552" s="1588"/>
      <c r="BM552" s="1588"/>
      <c r="BN552" s="1588"/>
      <c r="BO552" s="1588"/>
      <c r="BP552" s="1588"/>
      <c r="BQ552" s="1588"/>
    </row>
    <row r="553" ht="15.75" customHeight="1">
      <c r="A553" s="1588"/>
      <c r="B553" s="1588"/>
      <c r="C553" s="1588"/>
      <c r="D553" s="1588"/>
      <c r="E553" s="1588"/>
      <c r="F553" s="1588"/>
      <c r="G553" s="348"/>
      <c r="H553" s="348"/>
      <c r="I553" s="1588"/>
      <c r="J553" s="1588"/>
      <c r="K553" s="1588"/>
      <c r="L553" s="1588"/>
      <c r="M553" s="1588"/>
      <c r="N553" s="1588"/>
      <c r="O553" s="1588"/>
      <c r="P553" s="1588"/>
      <c r="Q553" s="2014"/>
      <c r="R553" s="1588"/>
      <c r="S553" s="1588"/>
      <c r="T553" s="1588"/>
      <c r="U553" s="1588"/>
      <c r="V553" s="1588"/>
      <c r="W553" s="348"/>
      <c r="X553" s="1588"/>
      <c r="Y553" s="1588"/>
      <c r="Z553" s="1588"/>
      <c r="AA553" s="1588"/>
      <c r="AB553" s="1588"/>
      <c r="AC553" s="1588"/>
      <c r="AD553" s="1588"/>
      <c r="AE553" s="1588"/>
      <c r="AF553" s="1588"/>
      <c r="AG553" s="1588"/>
      <c r="AH553" s="1588"/>
      <c r="AI553" s="1588"/>
      <c r="AJ553" s="1588"/>
      <c r="AK553" s="1588"/>
      <c r="AL553" s="1588"/>
      <c r="AM553" s="1588"/>
      <c r="AN553" s="1588"/>
      <c r="AO553" s="1588"/>
      <c r="AP553" s="1588"/>
      <c r="AQ553" s="1588"/>
      <c r="AR553" s="1588"/>
      <c r="AS553" s="1588"/>
      <c r="AT553" s="1588"/>
      <c r="AU553" s="1588"/>
      <c r="AV553" s="1588"/>
      <c r="AW553" s="1588"/>
      <c r="AX553" s="1588"/>
      <c r="AY553" s="1588"/>
      <c r="AZ553" s="1588"/>
      <c r="BA553" s="1588"/>
      <c r="BB553" s="1588"/>
      <c r="BC553" s="1588"/>
      <c r="BD553" s="1588"/>
      <c r="BE553" s="1588"/>
      <c r="BF553" s="1588"/>
      <c r="BG553" s="1588"/>
      <c r="BH553" s="1588"/>
      <c r="BI553" s="1588"/>
      <c r="BJ553" s="1588"/>
      <c r="BK553" s="1588"/>
      <c r="BL553" s="1588"/>
      <c r="BM553" s="1588"/>
      <c r="BN553" s="1588"/>
      <c r="BO553" s="1588"/>
      <c r="BP553" s="1588"/>
      <c r="BQ553" s="1588"/>
    </row>
    <row r="554" ht="15.75" customHeight="1">
      <c r="A554" s="1588"/>
      <c r="B554" s="1588"/>
      <c r="C554" s="1588"/>
      <c r="D554" s="1588"/>
      <c r="E554" s="1588"/>
      <c r="F554" s="1588"/>
      <c r="G554" s="348"/>
      <c r="H554" s="348"/>
      <c r="I554" s="1588"/>
      <c r="J554" s="1588"/>
      <c r="K554" s="1588"/>
      <c r="L554" s="1588"/>
      <c r="M554" s="1588"/>
      <c r="N554" s="1588"/>
      <c r="O554" s="1588"/>
      <c r="P554" s="1588"/>
      <c r="Q554" s="2014"/>
      <c r="R554" s="1588"/>
      <c r="S554" s="1588"/>
      <c r="T554" s="1588"/>
      <c r="U554" s="1588"/>
      <c r="V554" s="1588"/>
      <c r="W554" s="348"/>
      <c r="X554" s="1588"/>
      <c r="Y554" s="1588"/>
      <c r="Z554" s="1588"/>
      <c r="AA554" s="1588"/>
      <c r="AB554" s="1588"/>
      <c r="AC554" s="1588"/>
      <c r="AD554" s="1588"/>
      <c r="AE554" s="1588"/>
      <c r="AF554" s="1588"/>
      <c r="AG554" s="1588"/>
      <c r="AH554" s="1588"/>
      <c r="AI554" s="1588"/>
      <c r="AJ554" s="1588"/>
      <c r="AK554" s="1588"/>
      <c r="AL554" s="1588"/>
      <c r="AM554" s="1588"/>
      <c r="AN554" s="1588"/>
      <c r="AO554" s="1588"/>
      <c r="AP554" s="1588"/>
      <c r="AQ554" s="1588"/>
      <c r="AR554" s="1588"/>
      <c r="AS554" s="1588"/>
      <c r="AT554" s="1588"/>
      <c r="AU554" s="1588"/>
      <c r="AV554" s="1588"/>
      <c r="AW554" s="1588"/>
      <c r="AX554" s="1588"/>
      <c r="AY554" s="1588"/>
      <c r="AZ554" s="1588"/>
      <c r="BA554" s="1588"/>
      <c r="BB554" s="1588"/>
      <c r="BC554" s="1588"/>
      <c r="BD554" s="1588"/>
      <c r="BE554" s="1588"/>
      <c r="BF554" s="1588"/>
      <c r="BG554" s="1588"/>
      <c r="BH554" s="1588"/>
      <c r="BI554" s="1588"/>
      <c r="BJ554" s="1588"/>
      <c r="BK554" s="1588"/>
      <c r="BL554" s="1588"/>
      <c r="BM554" s="1588"/>
      <c r="BN554" s="1588"/>
      <c r="BO554" s="1588"/>
      <c r="BP554" s="1588"/>
      <c r="BQ554" s="1588"/>
    </row>
    <row r="555" ht="15.75" customHeight="1">
      <c r="A555" s="1588"/>
      <c r="B555" s="1588"/>
      <c r="C555" s="1588"/>
      <c r="D555" s="1588"/>
      <c r="E555" s="1588"/>
      <c r="F555" s="1588"/>
      <c r="G555" s="348"/>
      <c r="H555" s="348"/>
      <c r="I555" s="1588"/>
      <c r="J555" s="1588"/>
      <c r="K555" s="1588"/>
      <c r="L555" s="1588"/>
      <c r="M555" s="1588"/>
      <c r="N555" s="1588"/>
      <c r="O555" s="1588"/>
      <c r="P555" s="1588"/>
      <c r="Q555" s="2014"/>
      <c r="R555" s="1588"/>
      <c r="S555" s="1588"/>
      <c r="T555" s="1588"/>
      <c r="U555" s="1588"/>
      <c r="V555" s="1588"/>
      <c r="W555" s="348"/>
      <c r="X555" s="1588"/>
      <c r="Y555" s="1588"/>
      <c r="Z555" s="1588"/>
      <c r="AA555" s="1588"/>
      <c r="AB555" s="1588"/>
      <c r="AC555" s="1588"/>
      <c r="AD555" s="1588"/>
      <c r="AE555" s="1588"/>
      <c r="AF555" s="1588"/>
      <c r="AG555" s="1588"/>
      <c r="AH555" s="1588"/>
      <c r="AI555" s="1588"/>
      <c r="AJ555" s="1588"/>
      <c r="AK555" s="1588"/>
      <c r="AL555" s="1588"/>
      <c r="AM555" s="1588"/>
      <c r="AN555" s="1588"/>
      <c r="AO555" s="1588"/>
      <c r="AP555" s="1588"/>
      <c r="AQ555" s="1588"/>
      <c r="AR555" s="1588"/>
      <c r="AS555" s="1588"/>
      <c r="AT555" s="1588"/>
      <c r="AU555" s="1588"/>
      <c r="AV555" s="1588"/>
      <c r="AW555" s="1588"/>
      <c r="AX555" s="1588"/>
      <c r="AY555" s="1588"/>
      <c r="AZ555" s="1588"/>
      <c r="BA555" s="1588"/>
      <c r="BB555" s="1588"/>
      <c r="BC555" s="1588"/>
      <c r="BD555" s="1588"/>
      <c r="BE555" s="1588"/>
      <c r="BF555" s="1588"/>
      <c r="BG555" s="1588"/>
      <c r="BH555" s="1588"/>
      <c r="BI555" s="1588"/>
      <c r="BJ555" s="1588"/>
      <c r="BK555" s="1588"/>
      <c r="BL555" s="1588"/>
      <c r="BM555" s="1588"/>
      <c r="BN555" s="1588"/>
      <c r="BO555" s="1588"/>
      <c r="BP555" s="1588"/>
      <c r="BQ555" s="1588"/>
    </row>
    <row r="556" ht="15.75" customHeight="1">
      <c r="A556" s="1588"/>
      <c r="B556" s="1588"/>
      <c r="C556" s="1588"/>
      <c r="D556" s="1588"/>
      <c r="E556" s="1588"/>
      <c r="F556" s="1588"/>
      <c r="G556" s="348"/>
      <c r="H556" s="348"/>
      <c r="I556" s="1588"/>
      <c r="J556" s="1588"/>
      <c r="K556" s="1588"/>
      <c r="L556" s="1588"/>
      <c r="M556" s="1588"/>
      <c r="N556" s="1588"/>
      <c r="O556" s="1588"/>
      <c r="P556" s="1588"/>
      <c r="Q556" s="2014"/>
      <c r="R556" s="1588"/>
      <c r="S556" s="1588"/>
      <c r="T556" s="1588"/>
      <c r="U556" s="1588"/>
      <c r="V556" s="1588"/>
      <c r="W556" s="348"/>
      <c r="X556" s="1588"/>
      <c r="Y556" s="1588"/>
      <c r="Z556" s="1588"/>
      <c r="AA556" s="1588"/>
      <c r="AB556" s="1588"/>
      <c r="AC556" s="1588"/>
      <c r="AD556" s="1588"/>
      <c r="AE556" s="1588"/>
      <c r="AF556" s="1588"/>
      <c r="AG556" s="1588"/>
      <c r="AH556" s="1588"/>
      <c r="AI556" s="1588"/>
      <c r="AJ556" s="1588"/>
      <c r="AK556" s="1588"/>
      <c r="AL556" s="1588"/>
      <c r="AM556" s="1588"/>
      <c r="AN556" s="1588"/>
      <c r="AO556" s="1588"/>
      <c r="AP556" s="1588"/>
      <c r="AQ556" s="1588"/>
      <c r="AR556" s="1588"/>
      <c r="AS556" s="1588"/>
      <c r="AT556" s="1588"/>
      <c r="AU556" s="1588"/>
      <c r="AV556" s="1588"/>
      <c r="AW556" s="1588"/>
      <c r="AX556" s="1588"/>
      <c r="AY556" s="1588"/>
      <c r="AZ556" s="1588"/>
      <c r="BA556" s="1588"/>
      <c r="BB556" s="1588"/>
      <c r="BC556" s="1588"/>
      <c r="BD556" s="1588"/>
      <c r="BE556" s="1588"/>
      <c r="BF556" s="1588"/>
      <c r="BG556" s="1588"/>
      <c r="BH556" s="1588"/>
      <c r="BI556" s="1588"/>
      <c r="BJ556" s="1588"/>
      <c r="BK556" s="1588"/>
      <c r="BL556" s="1588"/>
      <c r="BM556" s="1588"/>
      <c r="BN556" s="1588"/>
      <c r="BO556" s="1588"/>
      <c r="BP556" s="1588"/>
      <c r="BQ556" s="1588"/>
    </row>
    <row r="557" ht="15.75" customHeight="1">
      <c r="A557" s="1588"/>
      <c r="B557" s="1588"/>
      <c r="C557" s="1588"/>
      <c r="D557" s="1588"/>
      <c r="E557" s="1588"/>
      <c r="F557" s="1588"/>
      <c r="G557" s="348"/>
      <c r="H557" s="348"/>
      <c r="I557" s="1588"/>
      <c r="J557" s="1588"/>
      <c r="K557" s="1588"/>
      <c r="L557" s="1588"/>
      <c r="M557" s="1588"/>
      <c r="N557" s="1588"/>
      <c r="O557" s="1588"/>
      <c r="P557" s="1588"/>
      <c r="Q557" s="2014"/>
      <c r="R557" s="1588"/>
      <c r="S557" s="1588"/>
      <c r="T557" s="1588"/>
      <c r="U557" s="1588"/>
      <c r="V557" s="1588"/>
      <c r="W557" s="348"/>
      <c r="X557" s="1588"/>
      <c r="Y557" s="1588"/>
      <c r="Z557" s="1588"/>
      <c r="AA557" s="1588"/>
      <c r="AB557" s="1588"/>
      <c r="AC557" s="1588"/>
      <c r="AD557" s="1588"/>
      <c r="AE557" s="1588"/>
      <c r="AF557" s="1588"/>
      <c r="AG557" s="1588"/>
      <c r="AH557" s="1588"/>
      <c r="AI557" s="1588"/>
      <c r="AJ557" s="1588"/>
      <c r="AK557" s="1588"/>
      <c r="AL557" s="1588"/>
      <c r="AM557" s="1588"/>
      <c r="AN557" s="1588"/>
      <c r="AO557" s="1588"/>
      <c r="AP557" s="1588"/>
      <c r="AQ557" s="1588"/>
      <c r="AR557" s="1588"/>
      <c r="AS557" s="1588"/>
      <c r="AT557" s="1588"/>
      <c r="AU557" s="1588"/>
      <c r="AV557" s="1588"/>
      <c r="AW557" s="1588"/>
      <c r="AX557" s="1588"/>
      <c r="AY557" s="1588"/>
      <c r="AZ557" s="1588"/>
      <c r="BA557" s="1588"/>
      <c r="BB557" s="1588"/>
      <c r="BC557" s="1588"/>
      <c r="BD557" s="1588"/>
      <c r="BE557" s="1588"/>
      <c r="BF557" s="1588"/>
      <c r="BG557" s="1588"/>
      <c r="BH557" s="1588"/>
      <c r="BI557" s="1588"/>
      <c r="BJ557" s="1588"/>
      <c r="BK557" s="1588"/>
      <c r="BL557" s="1588"/>
      <c r="BM557" s="1588"/>
      <c r="BN557" s="1588"/>
      <c r="BO557" s="1588"/>
      <c r="BP557" s="1588"/>
      <c r="BQ557" s="1588"/>
    </row>
    <row r="558" ht="15.75" customHeight="1">
      <c r="A558" s="1588"/>
      <c r="B558" s="1588"/>
      <c r="C558" s="1588"/>
      <c r="D558" s="1588"/>
      <c r="E558" s="1588"/>
      <c r="F558" s="1588"/>
      <c r="G558" s="348"/>
      <c r="H558" s="348"/>
      <c r="I558" s="1588"/>
      <c r="J558" s="1588"/>
      <c r="K558" s="1588"/>
      <c r="L558" s="1588"/>
      <c r="M558" s="1588"/>
      <c r="N558" s="1588"/>
      <c r="O558" s="1588"/>
      <c r="P558" s="1588"/>
      <c r="Q558" s="2014"/>
      <c r="R558" s="1588"/>
      <c r="S558" s="1588"/>
      <c r="T558" s="1588"/>
      <c r="U558" s="1588"/>
      <c r="V558" s="1588"/>
      <c r="W558" s="348"/>
      <c r="X558" s="1588"/>
      <c r="Y558" s="1588"/>
      <c r="Z558" s="1588"/>
      <c r="AA558" s="1588"/>
      <c r="AB558" s="1588"/>
      <c r="AC558" s="1588"/>
      <c r="AD558" s="1588"/>
      <c r="AE558" s="1588"/>
      <c r="AF558" s="1588"/>
      <c r="AG558" s="1588"/>
      <c r="AH558" s="1588"/>
      <c r="AI558" s="1588"/>
      <c r="AJ558" s="1588"/>
      <c r="AK558" s="1588"/>
      <c r="AL558" s="1588"/>
      <c r="AM558" s="1588"/>
      <c r="AN558" s="1588"/>
      <c r="AO558" s="1588"/>
      <c r="AP558" s="1588"/>
      <c r="AQ558" s="1588"/>
      <c r="AR558" s="1588"/>
      <c r="AS558" s="1588"/>
      <c r="AT558" s="1588"/>
      <c r="AU558" s="1588"/>
      <c r="AV558" s="1588"/>
      <c r="AW558" s="1588"/>
      <c r="AX558" s="1588"/>
      <c r="AY558" s="1588"/>
      <c r="AZ558" s="1588"/>
      <c r="BA558" s="1588"/>
      <c r="BB558" s="1588"/>
      <c r="BC558" s="1588"/>
      <c r="BD558" s="1588"/>
      <c r="BE558" s="1588"/>
      <c r="BF558" s="1588"/>
      <c r="BG558" s="1588"/>
      <c r="BH558" s="1588"/>
      <c r="BI558" s="1588"/>
      <c r="BJ558" s="1588"/>
      <c r="BK558" s="1588"/>
      <c r="BL558" s="1588"/>
      <c r="BM558" s="1588"/>
      <c r="BN558" s="1588"/>
      <c r="BO558" s="1588"/>
      <c r="BP558" s="1588"/>
      <c r="BQ558" s="1588"/>
    </row>
    <row r="559" ht="15.75" customHeight="1">
      <c r="A559" s="1588"/>
      <c r="B559" s="1588"/>
      <c r="C559" s="1588"/>
      <c r="D559" s="1588"/>
      <c r="E559" s="1588"/>
      <c r="F559" s="1588"/>
      <c r="G559" s="348"/>
      <c r="H559" s="348"/>
      <c r="I559" s="1588"/>
      <c r="J559" s="1588"/>
      <c r="K559" s="1588"/>
      <c r="L559" s="1588"/>
      <c r="M559" s="1588"/>
      <c r="N559" s="1588"/>
      <c r="O559" s="1588"/>
      <c r="P559" s="1588"/>
      <c r="Q559" s="2014"/>
      <c r="R559" s="1588"/>
      <c r="S559" s="1588"/>
      <c r="T559" s="1588"/>
      <c r="U559" s="1588"/>
      <c r="V559" s="1588"/>
      <c r="W559" s="348"/>
      <c r="X559" s="1588"/>
      <c r="Y559" s="1588"/>
      <c r="Z559" s="1588"/>
      <c r="AA559" s="1588"/>
      <c r="AB559" s="1588"/>
      <c r="AC559" s="1588"/>
      <c r="AD559" s="1588"/>
      <c r="AE559" s="1588"/>
      <c r="AF559" s="1588"/>
      <c r="AG559" s="1588"/>
      <c r="AH559" s="1588"/>
      <c r="AI559" s="1588"/>
      <c r="AJ559" s="1588"/>
      <c r="AK559" s="1588"/>
      <c r="AL559" s="1588"/>
      <c r="AM559" s="1588"/>
      <c r="AN559" s="1588"/>
      <c r="AO559" s="1588"/>
      <c r="AP559" s="1588"/>
      <c r="AQ559" s="1588"/>
      <c r="AR559" s="1588"/>
      <c r="AS559" s="1588"/>
      <c r="AT559" s="1588"/>
      <c r="AU559" s="1588"/>
      <c r="AV559" s="1588"/>
      <c r="AW559" s="1588"/>
      <c r="AX559" s="1588"/>
      <c r="AY559" s="1588"/>
      <c r="AZ559" s="1588"/>
      <c r="BA559" s="1588"/>
      <c r="BB559" s="1588"/>
      <c r="BC559" s="1588"/>
      <c r="BD559" s="1588"/>
      <c r="BE559" s="1588"/>
      <c r="BF559" s="1588"/>
      <c r="BG559" s="1588"/>
      <c r="BH559" s="1588"/>
      <c r="BI559" s="1588"/>
      <c r="BJ559" s="1588"/>
      <c r="BK559" s="1588"/>
      <c r="BL559" s="1588"/>
      <c r="BM559" s="1588"/>
      <c r="BN559" s="1588"/>
      <c r="BO559" s="1588"/>
      <c r="BP559" s="1588"/>
      <c r="BQ559" s="1588"/>
    </row>
    <row r="560" ht="15.75" customHeight="1">
      <c r="A560" s="1588"/>
      <c r="B560" s="1588"/>
      <c r="C560" s="1588"/>
      <c r="D560" s="1588"/>
      <c r="E560" s="1588"/>
      <c r="F560" s="1588"/>
      <c r="G560" s="348"/>
      <c r="H560" s="348"/>
      <c r="I560" s="1588"/>
      <c r="J560" s="1588"/>
      <c r="K560" s="1588"/>
      <c r="L560" s="1588"/>
      <c r="M560" s="1588"/>
      <c r="N560" s="1588"/>
      <c r="O560" s="1588"/>
      <c r="P560" s="1588"/>
      <c r="Q560" s="2014"/>
      <c r="R560" s="1588"/>
      <c r="S560" s="1588"/>
      <c r="T560" s="1588"/>
      <c r="U560" s="1588"/>
      <c r="V560" s="1588"/>
      <c r="W560" s="348"/>
      <c r="X560" s="1588"/>
      <c r="Y560" s="1588"/>
      <c r="Z560" s="1588"/>
      <c r="AA560" s="1588"/>
      <c r="AB560" s="1588"/>
      <c r="AC560" s="1588"/>
      <c r="AD560" s="1588"/>
      <c r="AE560" s="1588"/>
      <c r="AF560" s="1588"/>
      <c r="AG560" s="1588"/>
      <c r="AH560" s="1588"/>
      <c r="AI560" s="1588"/>
      <c r="AJ560" s="1588"/>
      <c r="AK560" s="1588"/>
      <c r="AL560" s="1588"/>
      <c r="AM560" s="1588"/>
      <c r="AN560" s="1588"/>
      <c r="AO560" s="1588"/>
      <c r="AP560" s="1588"/>
      <c r="AQ560" s="1588"/>
      <c r="AR560" s="1588"/>
      <c r="AS560" s="1588"/>
      <c r="AT560" s="1588"/>
      <c r="AU560" s="1588"/>
      <c r="AV560" s="1588"/>
      <c r="AW560" s="1588"/>
      <c r="AX560" s="1588"/>
      <c r="AY560" s="1588"/>
      <c r="AZ560" s="1588"/>
      <c r="BA560" s="1588"/>
      <c r="BB560" s="1588"/>
      <c r="BC560" s="1588"/>
      <c r="BD560" s="1588"/>
      <c r="BE560" s="1588"/>
      <c r="BF560" s="1588"/>
      <c r="BG560" s="1588"/>
      <c r="BH560" s="1588"/>
      <c r="BI560" s="1588"/>
      <c r="BJ560" s="1588"/>
      <c r="BK560" s="1588"/>
      <c r="BL560" s="1588"/>
      <c r="BM560" s="1588"/>
      <c r="BN560" s="1588"/>
      <c r="BO560" s="1588"/>
      <c r="BP560" s="1588"/>
      <c r="BQ560" s="1588"/>
    </row>
    <row r="561" ht="15.75" customHeight="1">
      <c r="A561" s="1588"/>
      <c r="B561" s="1588"/>
      <c r="C561" s="1588"/>
      <c r="D561" s="1588"/>
      <c r="E561" s="1588"/>
      <c r="F561" s="1588"/>
      <c r="G561" s="348"/>
      <c r="H561" s="348"/>
      <c r="I561" s="1588"/>
      <c r="J561" s="1588"/>
      <c r="K561" s="1588"/>
      <c r="L561" s="1588"/>
      <c r="M561" s="1588"/>
      <c r="N561" s="1588"/>
      <c r="O561" s="1588"/>
      <c r="P561" s="1588"/>
      <c r="Q561" s="2014"/>
      <c r="R561" s="1588"/>
      <c r="S561" s="1588"/>
      <c r="T561" s="1588"/>
      <c r="U561" s="1588"/>
      <c r="V561" s="1588"/>
      <c r="W561" s="348"/>
      <c r="X561" s="1588"/>
      <c r="Y561" s="1588"/>
      <c r="Z561" s="1588"/>
      <c r="AA561" s="1588"/>
      <c r="AB561" s="1588"/>
      <c r="AC561" s="1588"/>
      <c r="AD561" s="1588"/>
      <c r="AE561" s="1588"/>
      <c r="AF561" s="1588"/>
      <c r="AG561" s="1588"/>
      <c r="AH561" s="1588"/>
      <c r="AI561" s="1588"/>
      <c r="AJ561" s="1588"/>
      <c r="AK561" s="1588"/>
      <c r="AL561" s="1588"/>
      <c r="AM561" s="1588"/>
      <c r="AN561" s="1588"/>
      <c r="AO561" s="1588"/>
      <c r="AP561" s="1588"/>
      <c r="AQ561" s="1588"/>
      <c r="AR561" s="1588"/>
      <c r="AS561" s="1588"/>
      <c r="AT561" s="1588"/>
      <c r="AU561" s="1588"/>
      <c r="AV561" s="1588"/>
      <c r="AW561" s="1588"/>
      <c r="AX561" s="1588"/>
      <c r="AY561" s="1588"/>
      <c r="AZ561" s="1588"/>
      <c r="BA561" s="1588"/>
      <c r="BB561" s="1588"/>
      <c r="BC561" s="1588"/>
      <c r="BD561" s="1588"/>
      <c r="BE561" s="1588"/>
      <c r="BF561" s="1588"/>
      <c r="BG561" s="1588"/>
      <c r="BH561" s="1588"/>
      <c r="BI561" s="1588"/>
      <c r="BJ561" s="1588"/>
      <c r="BK561" s="1588"/>
      <c r="BL561" s="1588"/>
      <c r="BM561" s="1588"/>
      <c r="BN561" s="1588"/>
      <c r="BO561" s="1588"/>
      <c r="BP561" s="1588"/>
      <c r="BQ561" s="1588"/>
    </row>
    <row r="562" ht="15.75" customHeight="1">
      <c r="A562" s="1588"/>
      <c r="B562" s="1588"/>
      <c r="C562" s="1588"/>
      <c r="D562" s="1588"/>
      <c r="E562" s="1588"/>
      <c r="F562" s="1588"/>
      <c r="G562" s="348"/>
      <c r="H562" s="348"/>
      <c r="I562" s="1588"/>
      <c r="J562" s="1588"/>
      <c r="K562" s="1588"/>
      <c r="L562" s="1588"/>
      <c r="M562" s="1588"/>
      <c r="N562" s="1588"/>
      <c r="O562" s="1588"/>
      <c r="P562" s="1588"/>
      <c r="Q562" s="2014"/>
      <c r="R562" s="1588"/>
      <c r="S562" s="1588"/>
      <c r="T562" s="1588"/>
      <c r="U562" s="1588"/>
      <c r="V562" s="1588"/>
      <c r="W562" s="348"/>
      <c r="X562" s="1588"/>
      <c r="Y562" s="1588"/>
      <c r="Z562" s="1588"/>
      <c r="AA562" s="1588"/>
      <c r="AB562" s="1588"/>
      <c r="AC562" s="1588"/>
      <c r="AD562" s="1588"/>
      <c r="AE562" s="1588"/>
      <c r="AF562" s="1588"/>
      <c r="AG562" s="1588"/>
      <c r="AH562" s="1588"/>
      <c r="AI562" s="1588"/>
      <c r="AJ562" s="1588"/>
      <c r="AK562" s="1588"/>
      <c r="AL562" s="1588"/>
      <c r="AM562" s="1588"/>
      <c r="AN562" s="1588"/>
      <c r="AO562" s="1588"/>
      <c r="AP562" s="1588"/>
      <c r="AQ562" s="1588"/>
      <c r="AR562" s="1588"/>
      <c r="AS562" s="1588"/>
      <c r="AT562" s="1588"/>
      <c r="AU562" s="1588"/>
      <c r="AV562" s="1588"/>
      <c r="AW562" s="1588"/>
      <c r="AX562" s="1588"/>
      <c r="AY562" s="1588"/>
      <c r="AZ562" s="1588"/>
      <c r="BA562" s="1588"/>
      <c r="BB562" s="1588"/>
      <c r="BC562" s="1588"/>
      <c r="BD562" s="1588"/>
      <c r="BE562" s="1588"/>
      <c r="BF562" s="1588"/>
      <c r="BG562" s="1588"/>
      <c r="BH562" s="1588"/>
      <c r="BI562" s="1588"/>
      <c r="BJ562" s="1588"/>
      <c r="BK562" s="1588"/>
      <c r="BL562" s="1588"/>
      <c r="BM562" s="1588"/>
      <c r="BN562" s="1588"/>
      <c r="BO562" s="1588"/>
      <c r="BP562" s="1588"/>
      <c r="BQ562" s="1588"/>
    </row>
    <row r="563" ht="15.75" customHeight="1">
      <c r="A563" s="1588"/>
      <c r="B563" s="1588"/>
      <c r="C563" s="1588"/>
      <c r="D563" s="1588"/>
      <c r="E563" s="1588"/>
      <c r="F563" s="1588"/>
      <c r="G563" s="348"/>
      <c r="H563" s="348"/>
      <c r="I563" s="1588"/>
      <c r="J563" s="1588"/>
      <c r="K563" s="1588"/>
      <c r="L563" s="1588"/>
      <c r="M563" s="1588"/>
      <c r="N563" s="1588"/>
      <c r="O563" s="1588"/>
      <c r="P563" s="1588"/>
      <c r="Q563" s="2014"/>
      <c r="R563" s="1588"/>
      <c r="S563" s="1588"/>
      <c r="T563" s="1588"/>
      <c r="U563" s="1588"/>
      <c r="V563" s="1588"/>
      <c r="W563" s="348"/>
      <c r="X563" s="1588"/>
      <c r="Y563" s="1588"/>
      <c r="Z563" s="1588"/>
      <c r="AA563" s="1588"/>
      <c r="AB563" s="1588"/>
      <c r="AC563" s="1588"/>
      <c r="AD563" s="1588"/>
      <c r="AE563" s="1588"/>
      <c r="AF563" s="1588"/>
      <c r="AG563" s="1588"/>
      <c r="AH563" s="1588"/>
      <c r="AI563" s="1588"/>
      <c r="AJ563" s="1588"/>
      <c r="AK563" s="1588"/>
      <c r="AL563" s="1588"/>
      <c r="AM563" s="1588"/>
      <c r="AN563" s="1588"/>
      <c r="AO563" s="1588"/>
      <c r="AP563" s="1588"/>
      <c r="AQ563" s="1588"/>
      <c r="AR563" s="1588"/>
      <c r="AS563" s="1588"/>
      <c r="AT563" s="1588"/>
      <c r="AU563" s="1588"/>
      <c r="AV563" s="1588"/>
      <c r="AW563" s="1588"/>
      <c r="AX563" s="1588"/>
      <c r="AY563" s="1588"/>
      <c r="AZ563" s="1588"/>
      <c r="BA563" s="1588"/>
      <c r="BB563" s="1588"/>
      <c r="BC563" s="1588"/>
      <c r="BD563" s="1588"/>
      <c r="BE563" s="1588"/>
      <c r="BF563" s="1588"/>
      <c r="BG563" s="1588"/>
      <c r="BH563" s="1588"/>
      <c r="BI563" s="1588"/>
      <c r="BJ563" s="1588"/>
      <c r="BK563" s="1588"/>
      <c r="BL563" s="1588"/>
      <c r="BM563" s="1588"/>
      <c r="BN563" s="1588"/>
      <c r="BO563" s="1588"/>
      <c r="BP563" s="1588"/>
      <c r="BQ563" s="1588"/>
    </row>
    <row r="564" ht="15.75" customHeight="1">
      <c r="A564" s="1588"/>
      <c r="B564" s="1588"/>
      <c r="C564" s="1588"/>
      <c r="D564" s="1588"/>
      <c r="E564" s="1588"/>
      <c r="F564" s="1588"/>
      <c r="G564" s="348"/>
      <c r="H564" s="348"/>
      <c r="I564" s="1588"/>
      <c r="J564" s="1588"/>
      <c r="K564" s="1588"/>
      <c r="L564" s="1588"/>
      <c r="M564" s="1588"/>
      <c r="N564" s="1588"/>
      <c r="O564" s="1588"/>
      <c r="P564" s="1588"/>
      <c r="Q564" s="2014"/>
      <c r="R564" s="1588"/>
      <c r="S564" s="1588"/>
      <c r="T564" s="1588"/>
      <c r="U564" s="1588"/>
      <c r="V564" s="1588"/>
      <c r="W564" s="348"/>
      <c r="X564" s="1588"/>
      <c r="Y564" s="1588"/>
      <c r="Z564" s="1588"/>
      <c r="AA564" s="1588"/>
      <c r="AB564" s="1588"/>
      <c r="AC564" s="1588"/>
      <c r="AD564" s="1588"/>
      <c r="AE564" s="1588"/>
      <c r="AF564" s="1588"/>
      <c r="AG564" s="1588"/>
      <c r="AH564" s="1588"/>
      <c r="AI564" s="1588"/>
      <c r="AJ564" s="1588"/>
      <c r="AK564" s="1588"/>
      <c r="AL564" s="1588"/>
      <c r="AM564" s="1588"/>
      <c r="AN564" s="1588"/>
      <c r="AO564" s="1588"/>
      <c r="AP564" s="1588"/>
      <c r="AQ564" s="1588"/>
      <c r="AR564" s="1588"/>
      <c r="AS564" s="1588"/>
      <c r="AT564" s="1588"/>
      <c r="AU564" s="1588"/>
      <c r="AV564" s="1588"/>
      <c r="AW564" s="1588"/>
      <c r="AX564" s="1588"/>
      <c r="AY564" s="1588"/>
      <c r="AZ564" s="1588"/>
      <c r="BA564" s="1588"/>
      <c r="BB564" s="1588"/>
      <c r="BC564" s="1588"/>
      <c r="BD564" s="1588"/>
      <c r="BE564" s="1588"/>
      <c r="BF564" s="1588"/>
      <c r="BG564" s="1588"/>
      <c r="BH564" s="1588"/>
      <c r="BI564" s="1588"/>
      <c r="BJ564" s="1588"/>
      <c r="BK564" s="1588"/>
      <c r="BL564" s="1588"/>
      <c r="BM564" s="1588"/>
      <c r="BN564" s="1588"/>
      <c r="BO564" s="1588"/>
      <c r="BP564" s="1588"/>
      <c r="BQ564" s="1588"/>
    </row>
    <row r="565" ht="15.75" customHeight="1">
      <c r="A565" s="1588"/>
      <c r="B565" s="1588"/>
      <c r="C565" s="1588"/>
      <c r="D565" s="1588"/>
      <c r="E565" s="1588"/>
      <c r="F565" s="1588"/>
      <c r="G565" s="348"/>
      <c r="H565" s="348"/>
      <c r="I565" s="1588"/>
      <c r="J565" s="1588"/>
      <c r="K565" s="1588"/>
      <c r="L565" s="1588"/>
      <c r="M565" s="1588"/>
      <c r="N565" s="1588"/>
      <c r="O565" s="1588"/>
      <c r="P565" s="1588"/>
      <c r="Q565" s="2014"/>
      <c r="R565" s="1588"/>
      <c r="S565" s="1588"/>
      <c r="T565" s="1588"/>
      <c r="U565" s="1588"/>
      <c r="V565" s="1588"/>
      <c r="W565" s="348"/>
      <c r="X565" s="1588"/>
      <c r="Y565" s="1588"/>
      <c r="Z565" s="1588"/>
      <c r="AA565" s="1588"/>
      <c r="AB565" s="1588"/>
      <c r="AC565" s="1588"/>
      <c r="AD565" s="1588"/>
      <c r="AE565" s="1588"/>
      <c r="AF565" s="1588"/>
      <c r="AG565" s="1588"/>
      <c r="AH565" s="1588"/>
      <c r="AI565" s="1588"/>
      <c r="AJ565" s="1588"/>
      <c r="AK565" s="1588"/>
      <c r="AL565" s="1588"/>
      <c r="AM565" s="1588"/>
      <c r="AN565" s="1588"/>
      <c r="AO565" s="1588"/>
      <c r="AP565" s="1588"/>
      <c r="AQ565" s="1588"/>
      <c r="AR565" s="1588"/>
      <c r="AS565" s="1588"/>
      <c r="AT565" s="1588"/>
      <c r="AU565" s="1588"/>
      <c r="AV565" s="1588"/>
      <c r="AW565" s="1588"/>
      <c r="AX565" s="1588"/>
      <c r="AY565" s="1588"/>
      <c r="AZ565" s="1588"/>
      <c r="BA565" s="1588"/>
      <c r="BB565" s="1588"/>
      <c r="BC565" s="1588"/>
      <c r="BD565" s="1588"/>
      <c r="BE565" s="1588"/>
      <c r="BF565" s="1588"/>
      <c r="BG565" s="1588"/>
      <c r="BH565" s="1588"/>
      <c r="BI565" s="1588"/>
      <c r="BJ565" s="1588"/>
      <c r="BK565" s="1588"/>
      <c r="BL565" s="1588"/>
      <c r="BM565" s="1588"/>
      <c r="BN565" s="1588"/>
      <c r="BO565" s="1588"/>
      <c r="BP565" s="1588"/>
      <c r="BQ565" s="1588"/>
    </row>
    <row r="566" ht="15.75" customHeight="1">
      <c r="A566" s="1588"/>
      <c r="B566" s="1588"/>
      <c r="C566" s="1588"/>
      <c r="D566" s="1588"/>
      <c r="E566" s="1588"/>
      <c r="F566" s="1588"/>
      <c r="G566" s="348"/>
      <c r="H566" s="348"/>
      <c r="I566" s="1588"/>
      <c r="J566" s="1588"/>
      <c r="K566" s="1588"/>
      <c r="L566" s="1588"/>
      <c r="M566" s="1588"/>
      <c r="N566" s="1588"/>
      <c r="O566" s="1588"/>
      <c r="P566" s="1588"/>
      <c r="Q566" s="2014"/>
      <c r="R566" s="1588"/>
      <c r="S566" s="1588"/>
      <c r="T566" s="1588"/>
      <c r="U566" s="1588"/>
      <c r="V566" s="1588"/>
      <c r="W566" s="348"/>
      <c r="X566" s="1588"/>
      <c r="Y566" s="1588"/>
      <c r="Z566" s="1588"/>
      <c r="AA566" s="1588"/>
      <c r="AB566" s="1588"/>
      <c r="AC566" s="1588"/>
      <c r="AD566" s="1588"/>
      <c r="AE566" s="1588"/>
      <c r="AF566" s="1588"/>
      <c r="AG566" s="1588"/>
      <c r="AH566" s="1588"/>
      <c r="AI566" s="1588"/>
      <c r="AJ566" s="1588"/>
      <c r="AK566" s="1588"/>
      <c r="AL566" s="1588"/>
      <c r="AM566" s="1588"/>
      <c r="AN566" s="1588"/>
      <c r="AO566" s="1588"/>
      <c r="AP566" s="1588"/>
      <c r="AQ566" s="1588"/>
      <c r="AR566" s="1588"/>
      <c r="AS566" s="1588"/>
      <c r="AT566" s="1588"/>
      <c r="AU566" s="1588"/>
      <c r="AV566" s="1588"/>
      <c r="AW566" s="1588"/>
      <c r="AX566" s="1588"/>
      <c r="AY566" s="1588"/>
      <c r="AZ566" s="1588"/>
      <c r="BA566" s="1588"/>
      <c r="BB566" s="1588"/>
      <c r="BC566" s="1588"/>
      <c r="BD566" s="1588"/>
      <c r="BE566" s="1588"/>
      <c r="BF566" s="1588"/>
      <c r="BG566" s="1588"/>
      <c r="BH566" s="1588"/>
      <c r="BI566" s="1588"/>
      <c r="BJ566" s="1588"/>
      <c r="BK566" s="1588"/>
      <c r="BL566" s="1588"/>
      <c r="BM566" s="1588"/>
      <c r="BN566" s="1588"/>
      <c r="BO566" s="1588"/>
      <c r="BP566" s="1588"/>
      <c r="BQ566" s="1588"/>
    </row>
    <row r="567" ht="15.75" customHeight="1">
      <c r="A567" s="1588"/>
      <c r="B567" s="1588"/>
      <c r="C567" s="1588"/>
      <c r="D567" s="1588"/>
      <c r="E567" s="1588"/>
      <c r="F567" s="1588"/>
      <c r="G567" s="348"/>
      <c r="H567" s="348"/>
      <c r="I567" s="1588"/>
      <c r="J567" s="1588"/>
      <c r="K567" s="1588"/>
      <c r="L567" s="1588"/>
      <c r="M567" s="1588"/>
      <c r="N567" s="1588"/>
      <c r="O567" s="1588"/>
      <c r="P567" s="1588"/>
      <c r="Q567" s="2014"/>
      <c r="R567" s="1588"/>
      <c r="S567" s="1588"/>
      <c r="T567" s="1588"/>
      <c r="U567" s="1588"/>
      <c r="V567" s="1588"/>
      <c r="W567" s="348"/>
      <c r="X567" s="1588"/>
      <c r="Y567" s="1588"/>
      <c r="Z567" s="1588"/>
      <c r="AA567" s="1588"/>
      <c r="AB567" s="1588"/>
      <c r="AC567" s="1588"/>
      <c r="AD567" s="1588"/>
      <c r="AE567" s="1588"/>
      <c r="AF567" s="1588"/>
      <c r="AG567" s="1588"/>
      <c r="AH567" s="1588"/>
      <c r="AI567" s="1588"/>
      <c r="AJ567" s="1588"/>
      <c r="AK567" s="1588"/>
      <c r="AL567" s="1588"/>
      <c r="AM567" s="1588"/>
      <c r="AN567" s="1588"/>
      <c r="AO567" s="1588"/>
      <c r="AP567" s="1588"/>
      <c r="AQ567" s="1588"/>
      <c r="AR567" s="1588"/>
      <c r="AS567" s="1588"/>
      <c r="AT567" s="1588"/>
      <c r="AU567" s="1588"/>
      <c r="AV567" s="1588"/>
      <c r="AW567" s="1588"/>
      <c r="AX567" s="1588"/>
      <c r="AY567" s="1588"/>
      <c r="AZ567" s="1588"/>
      <c r="BA567" s="1588"/>
      <c r="BB567" s="1588"/>
      <c r="BC567" s="1588"/>
      <c r="BD567" s="1588"/>
      <c r="BE567" s="1588"/>
      <c r="BF567" s="1588"/>
      <c r="BG567" s="1588"/>
      <c r="BH567" s="1588"/>
      <c r="BI567" s="1588"/>
      <c r="BJ567" s="1588"/>
      <c r="BK567" s="1588"/>
      <c r="BL567" s="1588"/>
      <c r="BM567" s="1588"/>
      <c r="BN567" s="1588"/>
      <c r="BO567" s="1588"/>
      <c r="BP567" s="1588"/>
      <c r="BQ567" s="1588"/>
    </row>
    <row r="568" ht="15.75" customHeight="1">
      <c r="A568" s="1588"/>
      <c r="B568" s="1588"/>
      <c r="C568" s="1588"/>
      <c r="D568" s="1588"/>
      <c r="E568" s="1588"/>
      <c r="F568" s="1588"/>
      <c r="G568" s="348"/>
      <c r="H568" s="348"/>
      <c r="I568" s="1588"/>
      <c r="J568" s="1588"/>
      <c r="K568" s="1588"/>
      <c r="L568" s="1588"/>
      <c r="M568" s="1588"/>
      <c r="N568" s="1588"/>
      <c r="O568" s="1588"/>
      <c r="P568" s="1588"/>
      <c r="Q568" s="2014"/>
      <c r="R568" s="1588"/>
      <c r="S568" s="1588"/>
      <c r="T568" s="1588"/>
      <c r="U568" s="1588"/>
      <c r="V568" s="1588"/>
      <c r="W568" s="348"/>
      <c r="X568" s="1588"/>
      <c r="Y568" s="1588"/>
      <c r="Z568" s="1588"/>
      <c r="AA568" s="1588"/>
      <c r="AB568" s="1588"/>
      <c r="AC568" s="1588"/>
      <c r="AD568" s="1588"/>
      <c r="AE568" s="1588"/>
      <c r="AF568" s="1588"/>
      <c r="AG568" s="1588"/>
      <c r="AH568" s="1588"/>
      <c r="AI568" s="1588"/>
      <c r="AJ568" s="1588"/>
      <c r="AK568" s="1588"/>
      <c r="AL568" s="1588"/>
      <c r="AM568" s="1588"/>
      <c r="AN568" s="1588"/>
      <c r="AO568" s="1588"/>
      <c r="AP568" s="1588"/>
      <c r="AQ568" s="1588"/>
      <c r="AR568" s="1588"/>
      <c r="AS568" s="1588"/>
      <c r="AT568" s="1588"/>
      <c r="AU568" s="1588"/>
      <c r="AV568" s="1588"/>
      <c r="AW568" s="1588"/>
      <c r="AX568" s="1588"/>
      <c r="AY568" s="1588"/>
      <c r="AZ568" s="1588"/>
      <c r="BA568" s="1588"/>
      <c r="BB568" s="1588"/>
      <c r="BC568" s="1588"/>
      <c r="BD568" s="1588"/>
      <c r="BE568" s="1588"/>
      <c r="BF568" s="1588"/>
      <c r="BG568" s="1588"/>
      <c r="BH568" s="1588"/>
      <c r="BI568" s="1588"/>
      <c r="BJ568" s="1588"/>
      <c r="BK568" s="1588"/>
      <c r="BL568" s="1588"/>
      <c r="BM568" s="1588"/>
      <c r="BN568" s="1588"/>
      <c r="BO568" s="1588"/>
      <c r="BP568" s="1588"/>
      <c r="BQ568" s="1588"/>
    </row>
    <row r="569" ht="15.75" customHeight="1">
      <c r="A569" s="1588"/>
      <c r="B569" s="1588"/>
      <c r="C569" s="1588"/>
      <c r="D569" s="1588"/>
      <c r="E569" s="1588"/>
      <c r="F569" s="1588"/>
      <c r="G569" s="348"/>
      <c r="H569" s="348"/>
      <c r="I569" s="1588"/>
      <c r="J569" s="1588"/>
      <c r="K569" s="1588"/>
      <c r="L569" s="1588"/>
      <c r="M569" s="1588"/>
      <c r="N569" s="1588"/>
      <c r="O569" s="1588"/>
      <c r="P569" s="1588"/>
      <c r="Q569" s="2014"/>
      <c r="R569" s="1588"/>
      <c r="S569" s="1588"/>
      <c r="T569" s="1588"/>
      <c r="U569" s="1588"/>
      <c r="V569" s="1588"/>
      <c r="W569" s="348"/>
      <c r="X569" s="1588"/>
      <c r="Y569" s="1588"/>
      <c r="Z569" s="1588"/>
      <c r="AA569" s="1588"/>
      <c r="AB569" s="1588"/>
      <c r="AC569" s="1588"/>
      <c r="AD569" s="1588"/>
      <c r="AE569" s="1588"/>
      <c r="AF569" s="1588"/>
      <c r="AG569" s="1588"/>
      <c r="AH569" s="1588"/>
      <c r="AI569" s="1588"/>
      <c r="AJ569" s="1588"/>
      <c r="AK569" s="1588"/>
      <c r="AL569" s="1588"/>
      <c r="AM569" s="1588"/>
      <c r="AN569" s="1588"/>
      <c r="AO569" s="1588"/>
      <c r="AP569" s="1588"/>
      <c r="AQ569" s="1588"/>
      <c r="AR569" s="1588"/>
      <c r="AS569" s="1588"/>
      <c r="AT569" s="1588"/>
      <c r="AU569" s="1588"/>
      <c r="AV569" s="1588"/>
      <c r="AW569" s="1588"/>
      <c r="AX569" s="1588"/>
      <c r="AY569" s="1588"/>
      <c r="AZ569" s="1588"/>
      <c r="BA569" s="1588"/>
      <c r="BB569" s="1588"/>
      <c r="BC569" s="1588"/>
      <c r="BD569" s="1588"/>
      <c r="BE569" s="1588"/>
      <c r="BF569" s="1588"/>
      <c r="BG569" s="1588"/>
      <c r="BH569" s="1588"/>
      <c r="BI569" s="1588"/>
      <c r="BJ569" s="1588"/>
      <c r="BK569" s="1588"/>
      <c r="BL569" s="1588"/>
      <c r="BM569" s="1588"/>
      <c r="BN569" s="1588"/>
      <c r="BO569" s="1588"/>
      <c r="BP569" s="1588"/>
      <c r="BQ569" s="1588"/>
    </row>
    <row r="570" ht="15.75" customHeight="1">
      <c r="A570" s="1588"/>
      <c r="B570" s="1588"/>
      <c r="C570" s="1588"/>
      <c r="D570" s="1588"/>
      <c r="E570" s="1588"/>
      <c r="F570" s="1588"/>
      <c r="G570" s="348"/>
      <c r="H570" s="348"/>
      <c r="I570" s="1588"/>
      <c r="J570" s="1588"/>
      <c r="K570" s="1588"/>
      <c r="L570" s="1588"/>
      <c r="M570" s="1588"/>
      <c r="N570" s="1588"/>
      <c r="O570" s="1588"/>
      <c r="P570" s="1588"/>
      <c r="Q570" s="2014"/>
      <c r="R570" s="1588"/>
      <c r="S570" s="1588"/>
      <c r="T570" s="1588"/>
      <c r="U570" s="1588"/>
      <c r="V570" s="1588"/>
      <c r="W570" s="348"/>
      <c r="X570" s="1588"/>
      <c r="Y570" s="1588"/>
      <c r="Z570" s="1588"/>
      <c r="AA570" s="1588"/>
      <c r="AB570" s="1588"/>
      <c r="AC570" s="1588"/>
      <c r="AD570" s="1588"/>
      <c r="AE570" s="1588"/>
      <c r="AF570" s="1588"/>
      <c r="AG570" s="1588"/>
      <c r="AH570" s="1588"/>
      <c r="AI570" s="1588"/>
      <c r="AJ570" s="1588"/>
      <c r="AK570" s="1588"/>
      <c r="AL570" s="1588"/>
      <c r="AM570" s="1588"/>
      <c r="AN570" s="1588"/>
      <c r="AO570" s="1588"/>
      <c r="AP570" s="1588"/>
      <c r="AQ570" s="1588"/>
      <c r="AR570" s="1588"/>
      <c r="AS570" s="1588"/>
      <c r="AT570" s="1588"/>
      <c r="AU570" s="1588"/>
      <c r="AV570" s="1588"/>
      <c r="AW570" s="1588"/>
      <c r="AX570" s="1588"/>
      <c r="AY570" s="1588"/>
      <c r="AZ570" s="1588"/>
      <c r="BA570" s="1588"/>
      <c r="BB570" s="1588"/>
      <c r="BC570" s="1588"/>
      <c r="BD570" s="1588"/>
      <c r="BE570" s="1588"/>
      <c r="BF570" s="1588"/>
      <c r="BG570" s="1588"/>
      <c r="BH570" s="1588"/>
      <c r="BI570" s="1588"/>
      <c r="BJ570" s="1588"/>
      <c r="BK570" s="1588"/>
      <c r="BL570" s="1588"/>
      <c r="BM570" s="1588"/>
      <c r="BN570" s="1588"/>
      <c r="BO570" s="1588"/>
      <c r="BP570" s="1588"/>
      <c r="BQ570" s="1588"/>
    </row>
    <row r="571" ht="15.75" customHeight="1">
      <c r="A571" s="1588"/>
      <c r="B571" s="1588"/>
      <c r="C571" s="1588"/>
      <c r="D571" s="1588"/>
      <c r="E571" s="1588"/>
      <c r="F571" s="1588"/>
      <c r="G571" s="348"/>
      <c r="H571" s="348"/>
      <c r="I571" s="1588"/>
      <c r="J571" s="1588"/>
      <c r="K571" s="1588"/>
      <c r="L571" s="1588"/>
      <c r="M571" s="1588"/>
      <c r="N571" s="1588"/>
      <c r="O571" s="1588"/>
      <c r="P571" s="1588"/>
      <c r="Q571" s="2014"/>
      <c r="R571" s="1588"/>
      <c r="S571" s="1588"/>
      <c r="T571" s="1588"/>
      <c r="U571" s="1588"/>
      <c r="V571" s="1588"/>
      <c r="W571" s="348"/>
      <c r="X571" s="1588"/>
      <c r="Y571" s="1588"/>
      <c r="Z571" s="1588"/>
      <c r="AA571" s="1588"/>
      <c r="AB571" s="1588"/>
      <c r="AC571" s="1588"/>
      <c r="AD571" s="1588"/>
      <c r="AE571" s="1588"/>
      <c r="AF571" s="1588"/>
      <c r="AG571" s="1588"/>
      <c r="AH571" s="1588"/>
      <c r="AI571" s="1588"/>
      <c r="AJ571" s="1588"/>
      <c r="AK571" s="1588"/>
      <c r="AL571" s="1588"/>
      <c r="AM571" s="1588"/>
      <c r="AN571" s="1588"/>
      <c r="AO571" s="1588"/>
      <c r="AP571" s="1588"/>
      <c r="AQ571" s="1588"/>
      <c r="AR571" s="1588"/>
      <c r="AS571" s="1588"/>
      <c r="AT571" s="1588"/>
      <c r="AU571" s="1588"/>
      <c r="AV571" s="1588"/>
      <c r="AW571" s="1588"/>
      <c r="AX571" s="1588"/>
      <c r="AY571" s="1588"/>
      <c r="AZ571" s="1588"/>
      <c r="BA571" s="1588"/>
      <c r="BB571" s="1588"/>
      <c r="BC571" s="1588"/>
      <c r="BD571" s="1588"/>
      <c r="BE571" s="1588"/>
      <c r="BF571" s="1588"/>
      <c r="BG571" s="1588"/>
      <c r="BH571" s="1588"/>
      <c r="BI571" s="1588"/>
      <c r="BJ571" s="1588"/>
      <c r="BK571" s="1588"/>
      <c r="BL571" s="1588"/>
      <c r="BM571" s="1588"/>
      <c r="BN571" s="1588"/>
      <c r="BO571" s="1588"/>
      <c r="BP571" s="1588"/>
      <c r="BQ571" s="1588"/>
    </row>
    <row r="572" ht="15.75" customHeight="1">
      <c r="A572" s="1588"/>
      <c r="B572" s="1588"/>
      <c r="C572" s="1588"/>
      <c r="D572" s="1588"/>
      <c r="E572" s="1588"/>
      <c r="F572" s="1588"/>
      <c r="G572" s="348"/>
      <c r="H572" s="348"/>
      <c r="I572" s="1588"/>
      <c r="J572" s="1588"/>
      <c r="K572" s="1588"/>
      <c r="L572" s="1588"/>
      <c r="M572" s="1588"/>
      <c r="N572" s="1588"/>
      <c r="O572" s="1588"/>
      <c r="P572" s="1588"/>
      <c r="Q572" s="2014"/>
      <c r="R572" s="1588"/>
      <c r="S572" s="1588"/>
      <c r="T572" s="1588"/>
      <c r="U572" s="1588"/>
      <c r="V572" s="1588"/>
      <c r="W572" s="348"/>
      <c r="X572" s="1588"/>
      <c r="Y572" s="1588"/>
      <c r="Z572" s="1588"/>
      <c r="AA572" s="1588"/>
      <c r="AB572" s="1588"/>
      <c r="AC572" s="1588"/>
      <c r="AD572" s="1588"/>
      <c r="AE572" s="1588"/>
      <c r="AF572" s="1588"/>
      <c r="AG572" s="1588"/>
      <c r="AH572" s="1588"/>
      <c r="AI572" s="1588"/>
      <c r="AJ572" s="1588"/>
      <c r="AK572" s="1588"/>
      <c r="AL572" s="1588"/>
      <c r="AM572" s="1588"/>
      <c r="AN572" s="1588"/>
      <c r="AO572" s="1588"/>
      <c r="AP572" s="1588"/>
      <c r="AQ572" s="1588"/>
      <c r="AR572" s="1588"/>
      <c r="AS572" s="1588"/>
      <c r="AT572" s="1588"/>
      <c r="AU572" s="1588"/>
      <c r="AV572" s="1588"/>
      <c r="AW572" s="1588"/>
      <c r="AX572" s="1588"/>
      <c r="AY572" s="1588"/>
      <c r="AZ572" s="1588"/>
      <c r="BA572" s="1588"/>
      <c r="BB572" s="1588"/>
      <c r="BC572" s="1588"/>
      <c r="BD572" s="1588"/>
      <c r="BE572" s="1588"/>
      <c r="BF572" s="1588"/>
      <c r="BG572" s="1588"/>
      <c r="BH572" s="1588"/>
      <c r="BI572" s="1588"/>
      <c r="BJ572" s="1588"/>
      <c r="BK572" s="1588"/>
      <c r="BL572" s="1588"/>
      <c r="BM572" s="1588"/>
      <c r="BN572" s="1588"/>
      <c r="BO572" s="1588"/>
      <c r="BP572" s="1588"/>
      <c r="BQ572" s="1588"/>
    </row>
    <row r="573" ht="15.75" customHeight="1">
      <c r="A573" s="1588"/>
      <c r="B573" s="1588"/>
      <c r="C573" s="1588"/>
      <c r="D573" s="1588"/>
      <c r="E573" s="1588"/>
      <c r="F573" s="1588"/>
      <c r="G573" s="348"/>
      <c r="H573" s="348"/>
      <c r="I573" s="1588"/>
      <c r="J573" s="1588"/>
      <c r="K573" s="1588"/>
      <c r="L573" s="1588"/>
      <c r="M573" s="1588"/>
      <c r="N573" s="1588"/>
      <c r="O573" s="1588"/>
      <c r="P573" s="1588"/>
      <c r="Q573" s="2014"/>
      <c r="R573" s="1588"/>
      <c r="S573" s="1588"/>
      <c r="T573" s="1588"/>
      <c r="U573" s="1588"/>
      <c r="V573" s="1588"/>
      <c r="W573" s="348"/>
      <c r="X573" s="1588"/>
      <c r="Y573" s="1588"/>
      <c r="Z573" s="1588"/>
      <c r="AA573" s="1588"/>
      <c r="AB573" s="1588"/>
      <c r="AC573" s="1588"/>
      <c r="AD573" s="1588"/>
      <c r="AE573" s="1588"/>
      <c r="AF573" s="1588"/>
      <c r="AG573" s="1588"/>
      <c r="AH573" s="1588"/>
      <c r="AI573" s="1588"/>
      <c r="AJ573" s="1588"/>
      <c r="AK573" s="1588"/>
      <c r="AL573" s="1588"/>
      <c r="AM573" s="1588"/>
      <c r="AN573" s="1588"/>
      <c r="AO573" s="1588"/>
      <c r="AP573" s="1588"/>
      <c r="AQ573" s="1588"/>
      <c r="AR573" s="1588"/>
      <c r="AS573" s="1588"/>
      <c r="AT573" s="1588"/>
      <c r="AU573" s="1588"/>
      <c r="AV573" s="1588"/>
      <c r="AW573" s="1588"/>
      <c r="AX573" s="1588"/>
      <c r="AY573" s="1588"/>
      <c r="AZ573" s="1588"/>
      <c r="BA573" s="1588"/>
      <c r="BB573" s="1588"/>
      <c r="BC573" s="1588"/>
      <c r="BD573" s="1588"/>
      <c r="BE573" s="1588"/>
      <c r="BF573" s="1588"/>
      <c r="BG573" s="1588"/>
      <c r="BH573" s="1588"/>
      <c r="BI573" s="1588"/>
      <c r="BJ573" s="1588"/>
      <c r="BK573" s="1588"/>
      <c r="BL573" s="1588"/>
      <c r="BM573" s="1588"/>
      <c r="BN573" s="1588"/>
      <c r="BO573" s="1588"/>
      <c r="BP573" s="1588"/>
      <c r="BQ573" s="1588"/>
    </row>
    <row r="574" ht="15.75" customHeight="1">
      <c r="A574" s="1588"/>
      <c r="B574" s="1588"/>
      <c r="C574" s="1588"/>
      <c r="D574" s="1588"/>
      <c r="E574" s="1588"/>
      <c r="F574" s="1588"/>
      <c r="G574" s="348"/>
      <c r="H574" s="348"/>
      <c r="I574" s="1588"/>
      <c r="J574" s="1588"/>
      <c r="K574" s="1588"/>
      <c r="L574" s="1588"/>
      <c r="M574" s="1588"/>
      <c r="N574" s="1588"/>
      <c r="O574" s="1588"/>
      <c r="P574" s="1588"/>
      <c r="Q574" s="2014"/>
      <c r="R574" s="1588"/>
      <c r="S574" s="1588"/>
      <c r="T574" s="1588"/>
      <c r="U574" s="1588"/>
      <c r="V574" s="1588"/>
      <c r="W574" s="348"/>
      <c r="X574" s="1588"/>
      <c r="Y574" s="1588"/>
      <c r="Z574" s="1588"/>
      <c r="AA574" s="1588"/>
      <c r="AB574" s="1588"/>
      <c r="AC574" s="1588"/>
      <c r="AD574" s="1588"/>
      <c r="AE574" s="1588"/>
      <c r="AF574" s="1588"/>
      <c r="AG574" s="1588"/>
      <c r="AH574" s="1588"/>
      <c r="AI574" s="1588"/>
      <c r="AJ574" s="1588"/>
      <c r="AK574" s="1588"/>
      <c r="AL574" s="1588"/>
      <c r="AM574" s="1588"/>
      <c r="AN574" s="1588"/>
      <c r="AO574" s="1588"/>
      <c r="AP574" s="1588"/>
      <c r="AQ574" s="1588"/>
      <c r="AR574" s="1588"/>
      <c r="AS574" s="1588"/>
      <c r="AT574" s="1588"/>
      <c r="AU574" s="1588"/>
      <c r="AV574" s="1588"/>
      <c r="AW574" s="1588"/>
      <c r="AX574" s="1588"/>
      <c r="AY574" s="1588"/>
      <c r="AZ574" s="1588"/>
      <c r="BA574" s="1588"/>
      <c r="BB574" s="1588"/>
      <c r="BC574" s="1588"/>
      <c r="BD574" s="1588"/>
      <c r="BE574" s="1588"/>
      <c r="BF574" s="1588"/>
      <c r="BG574" s="1588"/>
      <c r="BH574" s="1588"/>
      <c r="BI574" s="1588"/>
      <c r="BJ574" s="1588"/>
      <c r="BK574" s="1588"/>
      <c r="BL574" s="1588"/>
      <c r="BM574" s="1588"/>
      <c r="BN574" s="1588"/>
      <c r="BO574" s="1588"/>
      <c r="BP574" s="1588"/>
      <c r="BQ574" s="1588"/>
    </row>
    <row r="575" ht="15.75" customHeight="1">
      <c r="A575" s="1588"/>
      <c r="B575" s="1588"/>
      <c r="C575" s="1588"/>
      <c r="D575" s="1588"/>
      <c r="E575" s="1588"/>
      <c r="F575" s="1588"/>
      <c r="G575" s="348"/>
      <c r="H575" s="348"/>
      <c r="I575" s="1588"/>
      <c r="J575" s="1588"/>
      <c r="K575" s="1588"/>
      <c r="L575" s="1588"/>
      <c r="M575" s="1588"/>
      <c r="N575" s="1588"/>
      <c r="O575" s="1588"/>
      <c r="P575" s="1588"/>
      <c r="Q575" s="2014"/>
      <c r="R575" s="1588"/>
      <c r="S575" s="1588"/>
      <c r="T575" s="1588"/>
      <c r="U575" s="1588"/>
      <c r="V575" s="1588"/>
      <c r="W575" s="348"/>
      <c r="X575" s="1588"/>
      <c r="Y575" s="1588"/>
      <c r="Z575" s="1588"/>
      <c r="AA575" s="1588"/>
      <c r="AB575" s="1588"/>
      <c r="AC575" s="1588"/>
      <c r="AD575" s="1588"/>
      <c r="AE575" s="1588"/>
      <c r="AF575" s="1588"/>
      <c r="AG575" s="1588"/>
      <c r="AH575" s="1588"/>
      <c r="AI575" s="1588"/>
      <c r="AJ575" s="1588"/>
      <c r="AK575" s="1588"/>
      <c r="AL575" s="1588"/>
      <c r="AM575" s="1588"/>
      <c r="AN575" s="1588"/>
      <c r="AO575" s="1588"/>
      <c r="AP575" s="1588"/>
      <c r="AQ575" s="1588"/>
      <c r="AR575" s="1588"/>
      <c r="AS575" s="1588"/>
      <c r="AT575" s="1588"/>
      <c r="AU575" s="1588"/>
      <c r="AV575" s="1588"/>
      <c r="AW575" s="1588"/>
      <c r="AX575" s="1588"/>
      <c r="AY575" s="1588"/>
      <c r="AZ575" s="1588"/>
      <c r="BA575" s="1588"/>
      <c r="BB575" s="1588"/>
      <c r="BC575" s="1588"/>
      <c r="BD575" s="1588"/>
      <c r="BE575" s="1588"/>
      <c r="BF575" s="1588"/>
      <c r="BG575" s="1588"/>
      <c r="BH575" s="1588"/>
      <c r="BI575" s="1588"/>
      <c r="BJ575" s="1588"/>
      <c r="BK575" s="1588"/>
      <c r="BL575" s="1588"/>
      <c r="BM575" s="1588"/>
      <c r="BN575" s="1588"/>
      <c r="BO575" s="1588"/>
      <c r="BP575" s="1588"/>
      <c r="BQ575" s="1588"/>
    </row>
    <row r="576" ht="15.75" customHeight="1">
      <c r="A576" s="1588"/>
      <c r="B576" s="1588"/>
      <c r="C576" s="1588"/>
      <c r="D576" s="1588"/>
      <c r="E576" s="1588"/>
      <c r="F576" s="1588"/>
      <c r="G576" s="348"/>
      <c r="H576" s="348"/>
      <c r="I576" s="1588"/>
      <c r="J576" s="1588"/>
      <c r="K576" s="1588"/>
      <c r="L576" s="1588"/>
      <c r="M576" s="1588"/>
      <c r="N576" s="1588"/>
      <c r="O576" s="1588"/>
      <c r="P576" s="1588"/>
      <c r="Q576" s="2014"/>
      <c r="R576" s="1588"/>
      <c r="S576" s="1588"/>
      <c r="T576" s="1588"/>
      <c r="U576" s="1588"/>
      <c r="V576" s="1588"/>
      <c r="W576" s="348"/>
      <c r="X576" s="1588"/>
      <c r="Y576" s="1588"/>
      <c r="Z576" s="1588"/>
      <c r="AA576" s="1588"/>
      <c r="AB576" s="1588"/>
      <c r="AC576" s="1588"/>
      <c r="AD576" s="1588"/>
      <c r="AE576" s="1588"/>
      <c r="AF576" s="1588"/>
      <c r="AG576" s="1588"/>
      <c r="AH576" s="1588"/>
      <c r="AI576" s="1588"/>
      <c r="AJ576" s="1588"/>
      <c r="AK576" s="1588"/>
      <c r="AL576" s="1588"/>
      <c r="AM576" s="1588"/>
      <c r="AN576" s="1588"/>
      <c r="AO576" s="1588"/>
      <c r="AP576" s="1588"/>
      <c r="AQ576" s="1588"/>
      <c r="AR576" s="1588"/>
      <c r="AS576" s="1588"/>
      <c r="AT576" s="1588"/>
      <c r="AU576" s="1588"/>
      <c r="AV576" s="1588"/>
      <c r="AW576" s="1588"/>
      <c r="AX576" s="1588"/>
      <c r="AY576" s="1588"/>
      <c r="AZ576" s="1588"/>
      <c r="BA576" s="1588"/>
      <c r="BB576" s="1588"/>
      <c r="BC576" s="1588"/>
      <c r="BD576" s="1588"/>
      <c r="BE576" s="1588"/>
      <c r="BF576" s="1588"/>
      <c r="BG576" s="1588"/>
      <c r="BH576" s="1588"/>
      <c r="BI576" s="1588"/>
      <c r="BJ576" s="1588"/>
      <c r="BK576" s="1588"/>
      <c r="BL576" s="1588"/>
      <c r="BM576" s="1588"/>
      <c r="BN576" s="1588"/>
      <c r="BO576" s="1588"/>
      <c r="BP576" s="1588"/>
      <c r="BQ576" s="1588"/>
    </row>
    <row r="577" ht="15.75" customHeight="1">
      <c r="A577" s="1588"/>
      <c r="B577" s="1588"/>
      <c r="C577" s="1588"/>
      <c r="D577" s="1588"/>
      <c r="E577" s="1588"/>
      <c r="F577" s="1588"/>
      <c r="G577" s="348"/>
      <c r="H577" s="348"/>
      <c r="I577" s="1588"/>
      <c r="J577" s="1588"/>
      <c r="K577" s="1588"/>
      <c r="L577" s="1588"/>
      <c r="M577" s="1588"/>
      <c r="N577" s="1588"/>
      <c r="O577" s="1588"/>
      <c r="P577" s="1588"/>
      <c r="Q577" s="2014"/>
      <c r="R577" s="1588"/>
      <c r="S577" s="1588"/>
      <c r="T577" s="1588"/>
      <c r="U577" s="1588"/>
      <c r="V577" s="1588"/>
      <c r="W577" s="348"/>
      <c r="X577" s="1588"/>
      <c r="Y577" s="1588"/>
      <c r="Z577" s="1588"/>
      <c r="AA577" s="1588"/>
      <c r="AB577" s="1588"/>
      <c r="AC577" s="1588"/>
      <c r="AD577" s="1588"/>
      <c r="AE577" s="1588"/>
      <c r="AF577" s="1588"/>
      <c r="AG577" s="1588"/>
      <c r="AH577" s="1588"/>
      <c r="AI577" s="1588"/>
      <c r="AJ577" s="1588"/>
      <c r="AK577" s="1588"/>
      <c r="AL577" s="1588"/>
      <c r="AM577" s="1588"/>
      <c r="AN577" s="1588"/>
      <c r="AO577" s="1588"/>
      <c r="AP577" s="1588"/>
      <c r="AQ577" s="1588"/>
      <c r="AR577" s="1588"/>
      <c r="AS577" s="1588"/>
      <c r="AT577" s="1588"/>
      <c r="AU577" s="1588"/>
      <c r="AV577" s="1588"/>
      <c r="AW577" s="1588"/>
      <c r="AX577" s="1588"/>
      <c r="AY577" s="1588"/>
      <c r="AZ577" s="1588"/>
      <c r="BA577" s="1588"/>
      <c r="BB577" s="1588"/>
      <c r="BC577" s="1588"/>
      <c r="BD577" s="1588"/>
      <c r="BE577" s="1588"/>
      <c r="BF577" s="1588"/>
      <c r="BG577" s="1588"/>
      <c r="BH577" s="1588"/>
      <c r="BI577" s="1588"/>
      <c r="BJ577" s="1588"/>
      <c r="BK577" s="1588"/>
      <c r="BL577" s="1588"/>
      <c r="BM577" s="1588"/>
      <c r="BN577" s="1588"/>
      <c r="BO577" s="1588"/>
      <c r="BP577" s="1588"/>
      <c r="BQ577" s="1588"/>
    </row>
    <row r="578" ht="15.75" customHeight="1">
      <c r="A578" s="1588"/>
      <c r="B578" s="1588"/>
      <c r="C578" s="1588"/>
      <c r="D578" s="1588"/>
      <c r="E578" s="1588"/>
      <c r="F578" s="1588"/>
      <c r="G578" s="348"/>
      <c r="H578" s="348"/>
      <c r="I578" s="1588"/>
      <c r="J578" s="1588"/>
      <c r="K578" s="1588"/>
      <c r="L578" s="1588"/>
      <c r="M578" s="1588"/>
      <c r="N578" s="1588"/>
      <c r="O578" s="1588"/>
      <c r="P578" s="1588"/>
      <c r="Q578" s="2014"/>
      <c r="R578" s="1588"/>
      <c r="S578" s="1588"/>
      <c r="T578" s="1588"/>
      <c r="U578" s="1588"/>
      <c r="V578" s="1588"/>
      <c r="W578" s="348"/>
      <c r="X578" s="1588"/>
      <c r="Y578" s="1588"/>
      <c r="Z578" s="1588"/>
      <c r="AA578" s="1588"/>
      <c r="AB578" s="1588"/>
      <c r="AC578" s="1588"/>
      <c r="AD578" s="1588"/>
      <c r="AE578" s="1588"/>
      <c r="AF578" s="1588"/>
      <c r="AG578" s="1588"/>
      <c r="AH578" s="1588"/>
      <c r="AI578" s="1588"/>
      <c r="AJ578" s="1588"/>
      <c r="AK578" s="1588"/>
      <c r="AL578" s="1588"/>
      <c r="AM578" s="1588"/>
      <c r="AN578" s="1588"/>
      <c r="AO578" s="1588"/>
      <c r="AP578" s="1588"/>
      <c r="AQ578" s="1588"/>
      <c r="AR578" s="1588"/>
      <c r="AS578" s="1588"/>
      <c r="AT578" s="1588"/>
      <c r="AU578" s="1588"/>
      <c r="AV578" s="1588"/>
      <c r="AW578" s="1588"/>
      <c r="AX578" s="1588"/>
      <c r="AY578" s="1588"/>
      <c r="AZ578" s="1588"/>
      <c r="BA578" s="1588"/>
      <c r="BB578" s="1588"/>
      <c r="BC578" s="1588"/>
      <c r="BD578" s="1588"/>
      <c r="BE578" s="1588"/>
      <c r="BF578" s="1588"/>
      <c r="BG578" s="1588"/>
      <c r="BH578" s="1588"/>
      <c r="BI578" s="1588"/>
      <c r="BJ578" s="1588"/>
      <c r="BK578" s="1588"/>
      <c r="BL578" s="1588"/>
      <c r="BM578" s="1588"/>
      <c r="BN578" s="1588"/>
      <c r="BO578" s="1588"/>
      <c r="BP578" s="1588"/>
      <c r="BQ578" s="1588"/>
    </row>
    <row r="579" ht="15.75" customHeight="1">
      <c r="A579" s="1588"/>
      <c r="B579" s="1588"/>
      <c r="C579" s="1588"/>
      <c r="D579" s="1588"/>
      <c r="E579" s="1588"/>
      <c r="F579" s="1588"/>
      <c r="G579" s="348"/>
      <c r="H579" s="348"/>
      <c r="I579" s="1588"/>
      <c r="J579" s="1588"/>
      <c r="K579" s="1588"/>
      <c r="L579" s="1588"/>
      <c r="M579" s="1588"/>
      <c r="N579" s="1588"/>
      <c r="O579" s="1588"/>
      <c r="P579" s="1588"/>
      <c r="Q579" s="2014"/>
      <c r="R579" s="1588"/>
      <c r="S579" s="1588"/>
      <c r="T579" s="1588"/>
      <c r="U579" s="1588"/>
      <c r="V579" s="1588"/>
      <c r="W579" s="348"/>
      <c r="X579" s="1588"/>
      <c r="Y579" s="1588"/>
      <c r="Z579" s="1588"/>
      <c r="AA579" s="1588"/>
      <c r="AB579" s="1588"/>
      <c r="AC579" s="1588"/>
      <c r="AD579" s="1588"/>
      <c r="AE579" s="1588"/>
      <c r="AF579" s="1588"/>
      <c r="AG579" s="1588"/>
      <c r="AH579" s="1588"/>
      <c r="AI579" s="1588"/>
      <c r="AJ579" s="1588"/>
      <c r="AK579" s="1588"/>
      <c r="AL579" s="1588"/>
      <c r="AM579" s="1588"/>
      <c r="AN579" s="1588"/>
      <c r="AO579" s="1588"/>
      <c r="AP579" s="1588"/>
      <c r="AQ579" s="1588"/>
      <c r="AR579" s="1588"/>
      <c r="AS579" s="1588"/>
      <c r="AT579" s="1588"/>
      <c r="AU579" s="1588"/>
      <c r="AV579" s="1588"/>
      <c r="AW579" s="1588"/>
      <c r="AX579" s="1588"/>
      <c r="AY579" s="1588"/>
      <c r="AZ579" s="1588"/>
      <c r="BA579" s="1588"/>
      <c r="BB579" s="1588"/>
      <c r="BC579" s="1588"/>
      <c r="BD579" s="1588"/>
      <c r="BE579" s="1588"/>
      <c r="BF579" s="1588"/>
      <c r="BG579" s="1588"/>
      <c r="BH579" s="1588"/>
      <c r="BI579" s="1588"/>
      <c r="BJ579" s="1588"/>
      <c r="BK579" s="1588"/>
      <c r="BL579" s="1588"/>
      <c r="BM579" s="1588"/>
      <c r="BN579" s="1588"/>
      <c r="BO579" s="1588"/>
      <c r="BP579" s="1588"/>
      <c r="BQ579" s="1588"/>
    </row>
    <row r="580" ht="15.75" customHeight="1">
      <c r="A580" s="1588"/>
      <c r="B580" s="1588"/>
      <c r="C580" s="1588"/>
      <c r="D580" s="1588"/>
      <c r="E580" s="1588"/>
      <c r="F580" s="1588"/>
      <c r="G580" s="348"/>
      <c r="H580" s="348"/>
      <c r="I580" s="1588"/>
      <c r="J580" s="1588"/>
      <c r="K580" s="1588"/>
      <c r="L580" s="1588"/>
      <c r="M580" s="1588"/>
      <c r="N580" s="1588"/>
      <c r="O580" s="1588"/>
      <c r="P580" s="1588"/>
      <c r="Q580" s="2014"/>
      <c r="R580" s="1588"/>
      <c r="S580" s="1588"/>
      <c r="T580" s="1588"/>
      <c r="U580" s="1588"/>
      <c r="V580" s="1588"/>
      <c r="W580" s="348"/>
      <c r="X580" s="1588"/>
      <c r="Y580" s="1588"/>
      <c r="Z580" s="1588"/>
      <c r="AA580" s="1588"/>
      <c r="AB580" s="1588"/>
      <c r="AC580" s="1588"/>
      <c r="AD580" s="1588"/>
      <c r="AE580" s="1588"/>
      <c r="AF580" s="1588"/>
      <c r="AG580" s="1588"/>
      <c r="AH580" s="1588"/>
      <c r="AI580" s="1588"/>
      <c r="AJ580" s="1588"/>
      <c r="AK580" s="1588"/>
      <c r="AL580" s="1588"/>
      <c r="AM580" s="1588"/>
      <c r="AN580" s="1588"/>
      <c r="AO580" s="1588"/>
      <c r="AP580" s="1588"/>
      <c r="AQ580" s="1588"/>
      <c r="AR580" s="1588"/>
      <c r="AS580" s="1588"/>
      <c r="AT580" s="1588"/>
      <c r="AU580" s="1588"/>
      <c r="AV580" s="1588"/>
      <c r="AW580" s="1588"/>
      <c r="AX580" s="1588"/>
      <c r="AY580" s="1588"/>
      <c r="AZ580" s="1588"/>
      <c r="BA580" s="1588"/>
      <c r="BB580" s="1588"/>
      <c r="BC580" s="1588"/>
      <c r="BD580" s="1588"/>
      <c r="BE580" s="1588"/>
      <c r="BF580" s="1588"/>
      <c r="BG580" s="1588"/>
      <c r="BH580" s="1588"/>
      <c r="BI580" s="1588"/>
      <c r="BJ580" s="1588"/>
      <c r="BK580" s="1588"/>
      <c r="BL580" s="1588"/>
      <c r="BM580" s="1588"/>
      <c r="BN580" s="1588"/>
      <c r="BO580" s="1588"/>
      <c r="BP580" s="1588"/>
      <c r="BQ580" s="1588"/>
    </row>
    <row r="581" ht="15.75" customHeight="1">
      <c r="A581" s="1588"/>
      <c r="B581" s="1588"/>
      <c r="C581" s="1588"/>
      <c r="D581" s="1588"/>
      <c r="E581" s="1588"/>
      <c r="F581" s="1588"/>
      <c r="G581" s="348"/>
      <c r="H581" s="348"/>
      <c r="I581" s="1588"/>
      <c r="J581" s="1588"/>
      <c r="K581" s="1588"/>
      <c r="L581" s="1588"/>
      <c r="M581" s="1588"/>
      <c r="N581" s="1588"/>
      <c r="O581" s="1588"/>
      <c r="P581" s="1588"/>
      <c r="Q581" s="2014"/>
      <c r="R581" s="1588"/>
      <c r="S581" s="1588"/>
      <c r="T581" s="1588"/>
      <c r="U581" s="1588"/>
      <c r="V581" s="1588"/>
      <c r="W581" s="348"/>
      <c r="X581" s="1588"/>
      <c r="Y581" s="1588"/>
      <c r="Z581" s="1588"/>
      <c r="AA581" s="1588"/>
      <c r="AB581" s="1588"/>
      <c r="AC581" s="1588"/>
      <c r="AD581" s="1588"/>
      <c r="AE581" s="1588"/>
      <c r="AF581" s="1588"/>
      <c r="AG581" s="1588"/>
      <c r="AH581" s="1588"/>
      <c r="AI581" s="1588"/>
      <c r="AJ581" s="1588"/>
      <c r="AK581" s="1588"/>
      <c r="AL581" s="1588"/>
      <c r="AM581" s="1588"/>
      <c r="AN581" s="1588"/>
      <c r="AO581" s="1588"/>
      <c r="AP581" s="1588"/>
      <c r="AQ581" s="1588"/>
      <c r="AR581" s="1588"/>
      <c r="AS581" s="1588"/>
      <c r="AT581" s="1588"/>
      <c r="AU581" s="1588"/>
      <c r="AV581" s="1588"/>
      <c r="AW581" s="1588"/>
      <c r="AX581" s="1588"/>
      <c r="AY581" s="1588"/>
      <c r="AZ581" s="1588"/>
      <c r="BA581" s="1588"/>
      <c r="BB581" s="1588"/>
      <c r="BC581" s="1588"/>
      <c r="BD581" s="1588"/>
      <c r="BE581" s="1588"/>
      <c r="BF581" s="1588"/>
      <c r="BG581" s="1588"/>
      <c r="BH581" s="1588"/>
      <c r="BI581" s="1588"/>
      <c r="BJ581" s="1588"/>
      <c r="BK581" s="1588"/>
      <c r="BL581" s="1588"/>
      <c r="BM581" s="1588"/>
      <c r="BN581" s="1588"/>
      <c r="BO581" s="1588"/>
      <c r="BP581" s="1588"/>
      <c r="BQ581" s="1588"/>
    </row>
    <row r="582" ht="15.75" customHeight="1">
      <c r="A582" s="1588"/>
      <c r="B582" s="1588"/>
      <c r="C582" s="1588"/>
      <c r="D582" s="1588"/>
      <c r="E582" s="1588"/>
      <c r="F582" s="1588"/>
      <c r="G582" s="348"/>
      <c r="H582" s="348"/>
      <c r="I582" s="1588"/>
      <c r="J582" s="1588"/>
      <c r="K582" s="1588"/>
      <c r="L582" s="1588"/>
      <c r="M582" s="1588"/>
      <c r="N582" s="1588"/>
      <c r="O582" s="1588"/>
      <c r="P582" s="1588"/>
      <c r="Q582" s="2014"/>
      <c r="R582" s="1588"/>
      <c r="S582" s="1588"/>
      <c r="T582" s="1588"/>
      <c r="U582" s="1588"/>
      <c r="V582" s="1588"/>
      <c r="W582" s="348"/>
      <c r="X582" s="1588"/>
      <c r="Y582" s="1588"/>
      <c r="Z582" s="1588"/>
      <c r="AA582" s="1588"/>
      <c r="AB582" s="1588"/>
      <c r="AC582" s="1588"/>
      <c r="AD582" s="1588"/>
      <c r="AE582" s="1588"/>
      <c r="AF582" s="1588"/>
      <c r="AG582" s="1588"/>
      <c r="AH582" s="1588"/>
      <c r="AI582" s="1588"/>
      <c r="AJ582" s="1588"/>
      <c r="AK582" s="1588"/>
      <c r="AL582" s="1588"/>
      <c r="AM582" s="1588"/>
      <c r="AN582" s="1588"/>
      <c r="AO582" s="1588"/>
      <c r="AP582" s="1588"/>
      <c r="AQ582" s="1588"/>
      <c r="AR582" s="1588"/>
      <c r="AS582" s="1588"/>
      <c r="AT582" s="1588"/>
      <c r="AU582" s="1588"/>
      <c r="AV582" s="1588"/>
      <c r="AW582" s="1588"/>
      <c r="AX582" s="1588"/>
      <c r="AY582" s="1588"/>
      <c r="AZ582" s="1588"/>
      <c r="BA582" s="1588"/>
      <c r="BB582" s="1588"/>
      <c r="BC582" s="1588"/>
      <c r="BD582" s="1588"/>
      <c r="BE582" s="1588"/>
      <c r="BF582" s="1588"/>
      <c r="BG582" s="1588"/>
      <c r="BH582" s="1588"/>
      <c r="BI582" s="1588"/>
      <c r="BJ582" s="1588"/>
      <c r="BK582" s="1588"/>
      <c r="BL582" s="1588"/>
      <c r="BM582" s="1588"/>
      <c r="BN582" s="1588"/>
      <c r="BO582" s="1588"/>
      <c r="BP582" s="1588"/>
      <c r="BQ582" s="1588"/>
    </row>
    <row r="583" ht="15.75" customHeight="1">
      <c r="A583" s="1588"/>
      <c r="B583" s="1588"/>
      <c r="C583" s="1588"/>
      <c r="D583" s="1588"/>
      <c r="E583" s="1588"/>
      <c r="F583" s="1588"/>
      <c r="G583" s="348"/>
      <c r="H583" s="348"/>
      <c r="I583" s="1588"/>
      <c r="J583" s="1588"/>
      <c r="K583" s="1588"/>
      <c r="L583" s="1588"/>
      <c r="M583" s="1588"/>
      <c r="N583" s="1588"/>
      <c r="O583" s="1588"/>
      <c r="P583" s="1588"/>
      <c r="Q583" s="2014"/>
      <c r="R583" s="1588"/>
      <c r="S583" s="1588"/>
      <c r="T583" s="1588"/>
      <c r="U583" s="1588"/>
      <c r="V583" s="1588"/>
      <c r="W583" s="348"/>
      <c r="X583" s="1588"/>
      <c r="Y583" s="1588"/>
      <c r="Z583" s="1588"/>
      <c r="AA583" s="1588"/>
      <c r="AB583" s="1588"/>
      <c r="AC583" s="1588"/>
      <c r="AD583" s="1588"/>
      <c r="AE583" s="1588"/>
      <c r="AF583" s="1588"/>
      <c r="AG583" s="1588"/>
      <c r="AH583" s="1588"/>
      <c r="AI583" s="1588"/>
      <c r="AJ583" s="1588"/>
      <c r="AK583" s="1588"/>
      <c r="AL583" s="1588"/>
      <c r="AM583" s="1588"/>
      <c r="AN583" s="1588"/>
      <c r="AO583" s="1588"/>
      <c r="AP583" s="1588"/>
      <c r="AQ583" s="1588"/>
      <c r="AR583" s="1588"/>
      <c r="AS583" s="1588"/>
      <c r="AT583" s="1588"/>
      <c r="AU583" s="1588"/>
      <c r="AV583" s="1588"/>
      <c r="AW583" s="1588"/>
      <c r="AX583" s="1588"/>
      <c r="AY583" s="1588"/>
      <c r="AZ583" s="1588"/>
      <c r="BA583" s="1588"/>
      <c r="BB583" s="1588"/>
      <c r="BC583" s="1588"/>
      <c r="BD583" s="1588"/>
      <c r="BE583" s="1588"/>
      <c r="BF583" s="1588"/>
      <c r="BG583" s="1588"/>
      <c r="BH583" s="1588"/>
      <c r="BI583" s="1588"/>
      <c r="BJ583" s="1588"/>
      <c r="BK583" s="1588"/>
      <c r="BL583" s="1588"/>
      <c r="BM583" s="1588"/>
      <c r="BN583" s="1588"/>
      <c r="BO583" s="1588"/>
      <c r="BP583" s="1588"/>
      <c r="BQ583" s="1588"/>
    </row>
    <row r="584" ht="15.75" customHeight="1">
      <c r="A584" s="1588"/>
      <c r="B584" s="1588"/>
      <c r="C584" s="1588"/>
      <c r="D584" s="1588"/>
      <c r="E584" s="1588"/>
      <c r="F584" s="1588"/>
      <c r="G584" s="348"/>
      <c r="H584" s="348"/>
      <c r="I584" s="1588"/>
      <c r="J584" s="1588"/>
      <c r="K584" s="1588"/>
      <c r="L584" s="1588"/>
      <c r="M584" s="1588"/>
      <c r="N584" s="1588"/>
      <c r="O584" s="1588"/>
      <c r="P584" s="1588"/>
      <c r="Q584" s="2014"/>
      <c r="R584" s="1588"/>
      <c r="S584" s="1588"/>
      <c r="T584" s="1588"/>
      <c r="U584" s="1588"/>
      <c r="V584" s="1588"/>
      <c r="W584" s="348"/>
      <c r="X584" s="1588"/>
      <c r="Y584" s="1588"/>
      <c r="Z584" s="1588"/>
      <c r="AA584" s="1588"/>
      <c r="AB584" s="1588"/>
      <c r="AC584" s="1588"/>
      <c r="AD584" s="1588"/>
      <c r="AE584" s="1588"/>
      <c r="AF584" s="1588"/>
      <c r="AG584" s="1588"/>
      <c r="AH584" s="1588"/>
      <c r="AI584" s="1588"/>
      <c r="AJ584" s="1588"/>
      <c r="AK584" s="1588"/>
      <c r="AL584" s="1588"/>
      <c r="AM584" s="1588"/>
      <c r="AN584" s="1588"/>
      <c r="AO584" s="1588"/>
      <c r="AP584" s="1588"/>
      <c r="AQ584" s="1588"/>
      <c r="AR584" s="1588"/>
      <c r="AS584" s="1588"/>
      <c r="AT584" s="1588"/>
      <c r="AU584" s="1588"/>
      <c r="AV584" s="1588"/>
      <c r="AW584" s="1588"/>
      <c r="AX584" s="1588"/>
      <c r="AY584" s="1588"/>
      <c r="AZ584" s="1588"/>
      <c r="BA584" s="1588"/>
      <c r="BB584" s="1588"/>
      <c r="BC584" s="1588"/>
      <c r="BD584" s="1588"/>
      <c r="BE584" s="1588"/>
      <c r="BF584" s="1588"/>
      <c r="BG584" s="1588"/>
      <c r="BH584" s="1588"/>
      <c r="BI584" s="1588"/>
      <c r="BJ584" s="1588"/>
      <c r="BK584" s="1588"/>
      <c r="BL584" s="1588"/>
      <c r="BM584" s="1588"/>
      <c r="BN584" s="1588"/>
      <c r="BO584" s="1588"/>
      <c r="BP584" s="1588"/>
      <c r="BQ584" s="1588"/>
    </row>
    <row r="585" ht="15.75" customHeight="1">
      <c r="A585" s="1588"/>
      <c r="B585" s="1588"/>
      <c r="C585" s="1588"/>
      <c r="D585" s="1588"/>
      <c r="E585" s="1588"/>
      <c r="F585" s="1588"/>
      <c r="G585" s="348"/>
      <c r="H585" s="348"/>
      <c r="I585" s="1588"/>
      <c r="J585" s="1588"/>
      <c r="K585" s="1588"/>
      <c r="L585" s="1588"/>
      <c r="M585" s="1588"/>
      <c r="N585" s="1588"/>
      <c r="O585" s="1588"/>
      <c r="P585" s="1588"/>
      <c r="Q585" s="2014"/>
      <c r="R585" s="1588"/>
      <c r="S585" s="1588"/>
      <c r="T585" s="1588"/>
      <c r="U585" s="1588"/>
      <c r="V585" s="1588"/>
      <c r="W585" s="348"/>
      <c r="X585" s="1588"/>
      <c r="Y585" s="1588"/>
      <c r="Z585" s="1588"/>
      <c r="AA585" s="1588"/>
      <c r="AB585" s="1588"/>
      <c r="AC585" s="1588"/>
      <c r="AD585" s="1588"/>
      <c r="AE585" s="1588"/>
      <c r="AF585" s="1588"/>
      <c r="AG585" s="1588"/>
      <c r="AH585" s="1588"/>
      <c r="AI585" s="1588"/>
      <c r="AJ585" s="1588"/>
      <c r="AK585" s="1588"/>
      <c r="AL585" s="1588"/>
      <c r="AM585" s="1588"/>
      <c r="AN585" s="1588"/>
      <c r="AO585" s="1588"/>
      <c r="AP585" s="1588"/>
      <c r="AQ585" s="1588"/>
      <c r="AR585" s="1588"/>
      <c r="AS585" s="1588"/>
      <c r="AT585" s="1588"/>
      <c r="AU585" s="1588"/>
      <c r="AV585" s="1588"/>
      <c r="AW585" s="1588"/>
      <c r="AX585" s="1588"/>
      <c r="AY585" s="1588"/>
      <c r="AZ585" s="1588"/>
      <c r="BA585" s="1588"/>
      <c r="BB585" s="1588"/>
      <c r="BC585" s="1588"/>
      <c r="BD585" s="1588"/>
      <c r="BE585" s="1588"/>
      <c r="BF585" s="1588"/>
      <c r="BG585" s="1588"/>
      <c r="BH585" s="1588"/>
      <c r="BI585" s="1588"/>
      <c r="BJ585" s="1588"/>
      <c r="BK585" s="1588"/>
      <c r="BL585" s="1588"/>
      <c r="BM585" s="1588"/>
      <c r="BN585" s="1588"/>
      <c r="BO585" s="1588"/>
      <c r="BP585" s="1588"/>
      <c r="BQ585" s="1588"/>
    </row>
    <row r="586" ht="15.75" customHeight="1">
      <c r="A586" s="1588"/>
      <c r="B586" s="1588"/>
      <c r="C586" s="1588"/>
      <c r="D586" s="1588"/>
      <c r="E586" s="1588"/>
      <c r="F586" s="1588"/>
      <c r="G586" s="348"/>
      <c r="H586" s="348"/>
      <c r="I586" s="1588"/>
      <c r="J586" s="1588"/>
      <c r="K586" s="1588"/>
      <c r="L586" s="1588"/>
      <c r="M586" s="1588"/>
      <c r="N586" s="1588"/>
      <c r="O586" s="1588"/>
      <c r="P586" s="1588"/>
      <c r="Q586" s="2014"/>
      <c r="R586" s="1588"/>
      <c r="S586" s="1588"/>
      <c r="T586" s="1588"/>
      <c r="U586" s="1588"/>
      <c r="V586" s="1588"/>
      <c r="W586" s="348"/>
      <c r="X586" s="1588"/>
      <c r="Y586" s="1588"/>
      <c r="Z586" s="1588"/>
      <c r="AA586" s="1588"/>
      <c r="AB586" s="1588"/>
      <c r="AC586" s="1588"/>
      <c r="AD586" s="1588"/>
      <c r="AE586" s="1588"/>
      <c r="AF586" s="1588"/>
      <c r="AG586" s="1588"/>
      <c r="AH586" s="1588"/>
      <c r="AI586" s="1588"/>
      <c r="AJ586" s="1588"/>
      <c r="AK586" s="1588"/>
      <c r="AL586" s="1588"/>
      <c r="AM586" s="1588"/>
      <c r="AN586" s="1588"/>
      <c r="AO586" s="1588"/>
      <c r="AP586" s="1588"/>
      <c r="AQ586" s="1588"/>
      <c r="AR586" s="1588"/>
      <c r="AS586" s="1588"/>
      <c r="AT586" s="1588"/>
      <c r="AU586" s="1588"/>
      <c r="AV586" s="1588"/>
      <c r="AW586" s="1588"/>
      <c r="AX586" s="1588"/>
      <c r="AY586" s="1588"/>
      <c r="AZ586" s="1588"/>
      <c r="BA586" s="1588"/>
      <c r="BB586" s="1588"/>
      <c r="BC586" s="1588"/>
      <c r="BD586" s="1588"/>
      <c r="BE586" s="1588"/>
      <c r="BF586" s="1588"/>
      <c r="BG586" s="1588"/>
      <c r="BH586" s="1588"/>
      <c r="BI586" s="1588"/>
      <c r="BJ586" s="1588"/>
      <c r="BK586" s="1588"/>
      <c r="BL586" s="1588"/>
      <c r="BM586" s="1588"/>
      <c r="BN586" s="1588"/>
      <c r="BO586" s="1588"/>
      <c r="BP586" s="1588"/>
      <c r="BQ586" s="1588"/>
    </row>
    <row r="587" ht="15.75" customHeight="1">
      <c r="A587" s="1588"/>
      <c r="B587" s="1588"/>
      <c r="C587" s="1588"/>
      <c r="D587" s="1588"/>
      <c r="E587" s="1588"/>
      <c r="F587" s="1588"/>
      <c r="G587" s="348"/>
      <c r="H587" s="348"/>
      <c r="I587" s="1588"/>
      <c r="J587" s="1588"/>
      <c r="K587" s="1588"/>
      <c r="L587" s="1588"/>
      <c r="M587" s="1588"/>
      <c r="N587" s="1588"/>
      <c r="O587" s="1588"/>
      <c r="P587" s="1588"/>
      <c r="Q587" s="2014"/>
      <c r="R587" s="1588"/>
      <c r="S587" s="1588"/>
      <c r="T587" s="1588"/>
      <c r="U587" s="1588"/>
      <c r="V587" s="1588"/>
      <c r="W587" s="348"/>
      <c r="X587" s="1588"/>
      <c r="Y587" s="1588"/>
      <c r="Z587" s="1588"/>
      <c r="AA587" s="1588"/>
      <c r="AB587" s="1588"/>
      <c r="AC587" s="1588"/>
      <c r="AD587" s="1588"/>
      <c r="AE587" s="1588"/>
      <c r="AF587" s="1588"/>
      <c r="AG587" s="1588"/>
      <c r="AH587" s="1588"/>
      <c r="AI587" s="1588"/>
      <c r="AJ587" s="1588"/>
      <c r="AK587" s="1588"/>
      <c r="AL587" s="1588"/>
      <c r="AM587" s="1588"/>
      <c r="AN587" s="1588"/>
      <c r="AO587" s="1588"/>
      <c r="AP587" s="1588"/>
      <c r="AQ587" s="1588"/>
      <c r="AR587" s="1588"/>
      <c r="AS587" s="1588"/>
      <c r="AT587" s="1588"/>
      <c r="AU587" s="1588"/>
      <c r="AV587" s="1588"/>
      <c r="AW587" s="1588"/>
      <c r="AX587" s="1588"/>
      <c r="AY587" s="1588"/>
      <c r="AZ587" s="1588"/>
      <c r="BA587" s="1588"/>
      <c r="BB587" s="1588"/>
      <c r="BC587" s="1588"/>
      <c r="BD587" s="1588"/>
      <c r="BE587" s="1588"/>
      <c r="BF587" s="1588"/>
      <c r="BG587" s="1588"/>
      <c r="BH587" s="1588"/>
      <c r="BI587" s="1588"/>
      <c r="BJ587" s="1588"/>
      <c r="BK587" s="1588"/>
      <c r="BL587" s="1588"/>
      <c r="BM587" s="1588"/>
      <c r="BN587" s="1588"/>
      <c r="BO587" s="1588"/>
      <c r="BP587" s="1588"/>
      <c r="BQ587" s="1588"/>
    </row>
    <row r="588" ht="15.75" customHeight="1">
      <c r="A588" s="1588"/>
      <c r="B588" s="1588"/>
      <c r="C588" s="1588"/>
      <c r="D588" s="1588"/>
      <c r="E588" s="1588"/>
      <c r="F588" s="1588"/>
      <c r="G588" s="348"/>
      <c r="H588" s="348"/>
      <c r="I588" s="1588"/>
      <c r="J588" s="1588"/>
      <c r="K588" s="1588"/>
      <c r="L588" s="1588"/>
      <c r="M588" s="1588"/>
      <c r="N588" s="1588"/>
      <c r="O588" s="1588"/>
      <c r="P588" s="1588"/>
      <c r="Q588" s="2014"/>
      <c r="R588" s="1588"/>
      <c r="S588" s="1588"/>
      <c r="T588" s="1588"/>
      <c r="U588" s="1588"/>
      <c r="V588" s="1588"/>
      <c r="W588" s="348"/>
      <c r="X588" s="1588"/>
      <c r="Y588" s="1588"/>
      <c r="Z588" s="1588"/>
      <c r="AA588" s="1588"/>
      <c r="AB588" s="1588"/>
      <c r="AC588" s="1588"/>
      <c r="AD588" s="1588"/>
      <c r="AE588" s="1588"/>
      <c r="AF588" s="1588"/>
      <c r="AG588" s="1588"/>
      <c r="AH588" s="1588"/>
      <c r="AI588" s="1588"/>
      <c r="AJ588" s="1588"/>
      <c r="AK588" s="1588"/>
      <c r="AL588" s="1588"/>
      <c r="AM588" s="1588"/>
      <c r="AN588" s="1588"/>
      <c r="AO588" s="1588"/>
      <c r="AP588" s="1588"/>
      <c r="AQ588" s="1588"/>
      <c r="AR588" s="1588"/>
      <c r="AS588" s="1588"/>
      <c r="AT588" s="1588"/>
      <c r="AU588" s="1588"/>
      <c r="AV588" s="1588"/>
      <c r="AW588" s="1588"/>
      <c r="AX588" s="1588"/>
      <c r="AY588" s="1588"/>
      <c r="AZ588" s="1588"/>
      <c r="BA588" s="1588"/>
      <c r="BB588" s="1588"/>
      <c r="BC588" s="1588"/>
      <c r="BD588" s="1588"/>
      <c r="BE588" s="1588"/>
      <c r="BF588" s="1588"/>
      <c r="BG588" s="1588"/>
      <c r="BH588" s="1588"/>
      <c r="BI588" s="1588"/>
      <c r="BJ588" s="1588"/>
      <c r="BK588" s="1588"/>
      <c r="BL588" s="1588"/>
      <c r="BM588" s="1588"/>
      <c r="BN588" s="1588"/>
      <c r="BO588" s="1588"/>
      <c r="BP588" s="1588"/>
      <c r="BQ588" s="1588"/>
    </row>
    <row r="589" ht="15.75" customHeight="1">
      <c r="A589" s="1588"/>
      <c r="B589" s="1588"/>
      <c r="C589" s="1588"/>
      <c r="D589" s="1588"/>
      <c r="E589" s="1588"/>
      <c r="F589" s="1588"/>
      <c r="G589" s="348"/>
      <c r="H589" s="348"/>
      <c r="I589" s="1588"/>
      <c r="J589" s="1588"/>
      <c r="K589" s="1588"/>
      <c r="L589" s="1588"/>
      <c r="M589" s="1588"/>
      <c r="N589" s="1588"/>
      <c r="O589" s="1588"/>
      <c r="P589" s="1588"/>
      <c r="Q589" s="2014"/>
      <c r="R589" s="1588"/>
      <c r="S589" s="1588"/>
      <c r="T589" s="1588"/>
      <c r="U589" s="1588"/>
      <c r="V589" s="1588"/>
      <c r="W589" s="348"/>
      <c r="X589" s="1588"/>
      <c r="Y589" s="1588"/>
      <c r="Z589" s="1588"/>
      <c r="AA589" s="1588"/>
      <c r="AB589" s="1588"/>
      <c r="AC589" s="1588"/>
      <c r="AD589" s="1588"/>
      <c r="AE589" s="1588"/>
      <c r="AF589" s="1588"/>
      <c r="AG589" s="1588"/>
      <c r="AH589" s="1588"/>
      <c r="AI589" s="1588"/>
      <c r="AJ589" s="1588"/>
      <c r="AK589" s="1588"/>
      <c r="AL589" s="1588"/>
      <c r="AM589" s="1588"/>
      <c r="AN589" s="1588"/>
      <c r="AO589" s="1588"/>
      <c r="AP589" s="1588"/>
      <c r="AQ589" s="1588"/>
      <c r="AR589" s="1588"/>
      <c r="AS589" s="1588"/>
      <c r="AT589" s="1588"/>
      <c r="AU589" s="1588"/>
      <c r="AV589" s="1588"/>
      <c r="AW589" s="1588"/>
      <c r="AX589" s="1588"/>
      <c r="AY589" s="1588"/>
      <c r="AZ589" s="1588"/>
      <c r="BA589" s="1588"/>
      <c r="BB589" s="1588"/>
      <c r="BC589" s="1588"/>
      <c r="BD589" s="1588"/>
      <c r="BE589" s="1588"/>
      <c r="BF589" s="1588"/>
      <c r="BG589" s="1588"/>
      <c r="BH589" s="1588"/>
      <c r="BI589" s="1588"/>
      <c r="BJ589" s="1588"/>
      <c r="BK589" s="1588"/>
      <c r="BL589" s="1588"/>
      <c r="BM589" s="1588"/>
      <c r="BN589" s="1588"/>
      <c r="BO589" s="1588"/>
      <c r="BP589" s="1588"/>
      <c r="BQ589" s="1588"/>
    </row>
    <row r="590" ht="15.75" customHeight="1">
      <c r="A590" s="1588"/>
      <c r="B590" s="1588"/>
      <c r="C590" s="1588"/>
      <c r="D590" s="1588"/>
      <c r="E590" s="1588"/>
      <c r="F590" s="1588"/>
      <c r="G590" s="348"/>
      <c r="H590" s="348"/>
      <c r="I590" s="1588"/>
      <c r="J590" s="1588"/>
      <c r="K590" s="1588"/>
      <c r="L590" s="1588"/>
      <c r="M590" s="1588"/>
      <c r="N590" s="1588"/>
      <c r="O590" s="1588"/>
      <c r="P590" s="1588"/>
      <c r="Q590" s="2014"/>
      <c r="R590" s="1588"/>
      <c r="S590" s="1588"/>
      <c r="T590" s="1588"/>
      <c r="U590" s="1588"/>
      <c r="V590" s="1588"/>
      <c r="W590" s="348"/>
      <c r="X590" s="1588"/>
      <c r="Y590" s="1588"/>
      <c r="Z590" s="1588"/>
      <c r="AA590" s="1588"/>
      <c r="AB590" s="1588"/>
      <c r="AC590" s="1588"/>
      <c r="AD590" s="1588"/>
      <c r="AE590" s="1588"/>
      <c r="AF590" s="1588"/>
      <c r="AG590" s="1588"/>
      <c r="AH590" s="1588"/>
      <c r="AI590" s="1588"/>
      <c r="AJ590" s="1588"/>
      <c r="AK590" s="1588"/>
      <c r="AL590" s="1588"/>
      <c r="AM590" s="1588"/>
      <c r="AN590" s="1588"/>
      <c r="AO590" s="1588"/>
      <c r="AP590" s="1588"/>
      <c r="AQ590" s="1588"/>
      <c r="AR590" s="1588"/>
      <c r="AS590" s="1588"/>
      <c r="AT590" s="1588"/>
      <c r="AU590" s="1588"/>
      <c r="AV590" s="1588"/>
      <c r="AW590" s="1588"/>
      <c r="AX590" s="1588"/>
      <c r="AY590" s="1588"/>
      <c r="AZ590" s="1588"/>
      <c r="BA590" s="1588"/>
      <c r="BB590" s="1588"/>
      <c r="BC590" s="1588"/>
      <c r="BD590" s="1588"/>
      <c r="BE590" s="1588"/>
      <c r="BF590" s="1588"/>
      <c r="BG590" s="1588"/>
      <c r="BH590" s="1588"/>
      <c r="BI590" s="1588"/>
      <c r="BJ590" s="1588"/>
      <c r="BK590" s="1588"/>
      <c r="BL590" s="1588"/>
      <c r="BM590" s="1588"/>
      <c r="BN590" s="1588"/>
      <c r="BO590" s="1588"/>
      <c r="BP590" s="1588"/>
      <c r="BQ590" s="1588"/>
    </row>
    <row r="591" ht="15.75" customHeight="1">
      <c r="A591" s="1588"/>
      <c r="B591" s="1588"/>
      <c r="C591" s="1588"/>
      <c r="D591" s="1588"/>
      <c r="E591" s="1588"/>
      <c r="F591" s="1588"/>
      <c r="G591" s="348"/>
      <c r="H591" s="348"/>
      <c r="I591" s="1588"/>
      <c r="J591" s="1588"/>
      <c r="K591" s="1588"/>
      <c r="L591" s="1588"/>
      <c r="M591" s="1588"/>
      <c r="N591" s="1588"/>
      <c r="O591" s="1588"/>
      <c r="P591" s="1588"/>
      <c r="Q591" s="2014"/>
      <c r="R591" s="1588"/>
      <c r="S591" s="1588"/>
      <c r="T591" s="1588"/>
      <c r="U591" s="1588"/>
      <c r="V591" s="1588"/>
      <c r="W591" s="348"/>
      <c r="X591" s="1588"/>
      <c r="Y591" s="1588"/>
      <c r="Z591" s="1588"/>
      <c r="AA591" s="1588"/>
      <c r="AB591" s="1588"/>
      <c r="AC591" s="1588"/>
      <c r="AD591" s="1588"/>
      <c r="AE591" s="1588"/>
      <c r="AF591" s="1588"/>
      <c r="AG591" s="1588"/>
      <c r="AH591" s="1588"/>
      <c r="AI591" s="1588"/>
      <c r="AJ591" s="1588"/>
      <c r="AK591" s="1588"/>
      <c r="AL591" s="1588"/>
      <c r="AM591" s="1588"/>
      <c r="AN591" s="1588"/>
      <c r="AO591" s="1588"/>
      <c r="AP591" s="1588"/>
      <c r="AQ591" s="1588"/>
      <c r="AR591" s="1588"/>
      <c r="AS591" s="1588"/>
      <c r="AT591" s="1588"/>
      <c r="AU591" s="1588"/>
      <c r="AV591" s="1588"/>
      <c r="AW591" s="1588"/>
      <c r="AX591" s="1588"/>
      <c r="AY591" s="1588"/>
      <c r="AZ591" s="1588"/>
      <c r="BA591" s="1588"/>
      <c r="BB591" s="1588"/>
      <c r="BC591" s="1588"/>
      <c r="BD591" s="1588"/>
      <c r="BE591" s="1588"/>
      <c r="BF591" s="1588"/>
      <c r="BG591" s="1588"/>
      <c r="BH591" s="1588"/>
      <c r="BI591" s="1588"/>
      <c r="BJ591" s="1588"/>
      <c r="BK591" s="1588"/>
      <c r="BL591" s="1588"/>
      <c r="BM591" s="1588"/>
      <c r="BN591" s="1588"/>
      <c r="BO591" s="1588"/>
      <c r="BP591" s="1588"/>
      <c r="BQ591" s="1588"/>
    </row>
    <row r="592" ht="15.75" customHeight="1">
      <c r="A592" s="1588"/>
      <c r="B592" s="1588"/>
      <c r="C592" s="1588"/>
      <c r="D592" s="1588"/>
      <c r="E592" s="1588"/>
      <c r="F592" s="1588"/>
      <c r="G592" s="348"/>
      <c r="H592" s="348"/>
      <c r="I592" s="1588"/>
      <c r="J592" s="1588"/>
      <c r="K592" s="1588"/>
      <c r="L592" s="1588"/>
      <c r="M592" s="1588"/>
      <c r="N592" s="1588"/>
      <c r="O592" s="1588"/>
      <c r="P592" s="1588"/>
      <c r="Q592" s="2014"/>
      <c r="R592" s="1588"/>
      <c r="S592" s="1588"/>
      <c r="T592" s="1588"/>
      <c r="U592" s="1588"/>
      <c r="V592" s="1588"/>
      <c r="W592" s="348"/>
      <c r="X592" s="1588"/>
      <c r="Y592" s="1588"/>
      <c r="Z592" s="1588"/>
      <c r="AA592" s="1588"/>
      <c r="AB592" s="1588"/>
      <c r="AC592" s="1588"/>
      <c r="AD592" s="1588"/>
      <c r="AE592" s="1588"/>
      <c r="AF592" s="1588"/>
      <c r="AG592" s="1588"/>
      <c r="AH592" s="1588"/>
      <c r="AI592" s="1588"/>
      <c r="AJ592" s="1588"/>
      <c r="AK592" s="1588"/>
      <c r="AL592" s="1588"/>
      <c r="AM592" s="1588"/>
      <c r="AN592" s="1588"/>
      <c r="AO592" s="1588"/>
      <c r="AP592" s="1588"/>
      <c r="AQ592" s="1588"/>
      <c r="AR592" s="1588"/>
      <c r="AS592" s="1588"/>
      <c r="AT592" s="1588"/>
      <c r="AU592" s="1588"/>
      <c r="AV592" s="1588"/>
      <c r="AW592" s="1588"/>
      <c r="AX592" s="1588"/>
      <c r="AY592" s="1588"/>
      <c r="AZ592" s="1588"/>
      <c r="BA592" s="1588"/>
      <c r="BB592" s="1588"/>
      <c r="BC592" s="1588"/>
      <c r="BD592" s="1588"/>
      <c r="BE592" s="1588"/>
      <c r="BF592" s="1588"/>
      <c r="BG592" s="1588"/>
      <c r="BH592" s="1588"/>
      <c r="BI592" s="1588"/>
      <c r="BJ592" s="1588"/>
      <c r="BK592" s="1588"/>
      <c r="BL592" s="1588"/>
      <c r="BM592" s="1588"/>
      <c r="BN592" s="1588"/>
      <c r="BO592" s="1588"/>
      <c r="BP592" s="1588"/>
      <c r="BQ592" s="1588"/>
    </row>
    <row r="593" ht="15.75" customHeight="1">
      <c r="A593" s="1588"/>
      <c r="B593" s="1588"/>
      <c r="C593" s="1588"/>
      <c r="D593" s="1588"/>
      <c r="E593" s="1588"/>
      <c r="F593" s="1588"/>
      <c r="G593" s="348"/>
      <c r="H593" s="348"/>
      <c r="I593" s="1588"/>
      <c r="J593" s="1588"/>
      <c r="K593" s="1588"/>
      <c r="L593" s="1588"/>
      <c r="M593" s="1588"/>
      <c r="N593" s="1588"/>
      <c r="O593" s="1588"/>
      <c r="P593" s="1588"/>
      <c r="Q593" s="2014"/>
      <c r="R593" s="1588"/>
      <c r="S593" s="1588"/>
      <c r="T593" s="1588"/>
      <c r="U593" s="1588"/>
      <c r="V593" s="1588"/>
      <c r="W593" s="348"/>
      <c r="X593" s="1588"/>
      <c r="Y593" s="1588"/>
      <c r="Z593" s="1588"/>
      <c r="AA593" s="1588"/>
      <c r="AB593" s="1588"/>
      <c r="AC593" s="1588"/>
      <c r="AD593" s="1588"/>
      <c r="AE593" s="1588"/>
      <c r="AF593" s="1588"/>
      <c r="AG593" s="1588"/>
      <c r="AH593" s="1588"/>
      <c r="AI593" s="1588"/>
      <c r="AJ593" s="1588"/>
      <c r="AK593" s="1588"/>
      <c r="AL593" s="1588"/>
      <c r="AM593" s="1588"/>
      <c r="AN593" s="1588"/>
      <c r="AO593" s="1588"/>
      <c r="AP593" s="1588"/>
      <c r="AQ593" s="1588"/>
      <c r="AR593" s="1588"/>
      <c r="AS593" s="1588"/>
      <c r="AT593" s="1588"/>
      <c r="AU593" s="1588"/>
      <c r="AV593" s="1588"/>
      <c r="AW593" s="1588"/>
      <c r="AX593" s="1588"/>
      <c r="AY593" s="1588"/>
      <c r="AZ593" s="1588"/>
      <c r="BA593" s="1588"/>
      <c r="BB593" s="1588"/>
      <c r="BC593" s="1588"/>
      <c r="BD593" s="1588"/>
      <c r="BE593" s="1588"/>
      <c r="BF593" s="1588"/>
      <c r="BG593" s="1588"/>
      <c r="BH593" s="1588"/>
      <c r="BI593" s="1588"/>
      <c r="BJ593" s="1588"/>
      <c r="BK593" s="1588"/>
      <c r="BL593" s="1588"/>
      <c r="BM593" s="1588"/>
      <c r="BN593" s="1588"/>
      <c r="BO593" s="1588"/>
      <c r="BP593" s="1588"/>
      <c r="BQ593" s="1588"/>
    </row>
    <row r="594" ht="15.75" customHeight="1">
      <c r="A594" s="1588"/>
      <c r="B594" s="1588"/>
      <c r="C594" s="1588"/>
      <c r="D594" s="1588"/>
      <c r="E594" s="1588"/>
      <c r="F594" s="1588"/>
      <c r="G594" s="348"/>
      <c r="H594" s="348"/>
      <c r="I594" s="1588"/>
      <c r="J594" s="1588"/>
      <c r="K594" s="1588"/>
      <c r="L594" s="1588"/>
      <c r="M594" s="1588"/>
      <c r="N594" s="1588"/>
      <c r="O594" s="1588"/>
      <c r="P594" s="1588"/>
      <c r="Q594" s="2014"/>
      <c r="R594" s="1588"/>
      <c r="S594" s="1588"/>
      <c r="T594" s="1588"/>
      <c r="U594" s="1588"/>
      <c r="V594" s="1588"/>
      <c r="W594" s="348"/>
      <c r="X594" s="1588"/>
      <c r="Y594" s="1588"/>
      <c r="Z594" s="1588"/>
      <c r="AA594" s="1588"/>
      <c r="AB594" s="1588"/>
      <c r="AC594" s="1588"/>
      <c r="AD594" s="1588"/>
      <c r="AE594" s="1588"/>
      <c r="AF594" s="1588"/>
      <c r="AG594" s="1588"/>
      <c r="AH594" s="1588"/>
      <c r="AI594" s="1588"/>
      <c r="AJ594" s="1588"/>
      <c r="AK594" s="1588"/>
      <c r="AL594" s="1588"/>
      <c r="AM594" s="1588"/>
      <c r="AN594" s="1588"/>
      <c r="AO594" s="1588"/>
      <c r="AP594" s="1588"/>
      <c r="AQ594" s="1588"/>
      <c r="AR594" s="1588"/>
      <c r="AS594" s="1588"/>
      <c r="AT594" s="1588"/>
      <c r="AU594" s="1588"/>
      <c r="AV594" s="1588"/>
      <c r="AW594" s="1588"/>
      <c r="AX594" s="1588"/>
      <c r="AY594" s="1588"/>
      <c r="AZ594" s="1588"/>
      <c r="BA594" s="1588"/>
      <c r="BB594" s="1588"/>
      <c r="BC594" s="1588"/>
      <c r="BD594" s="1588"/>
      <c r="BE594" s="1588"/>
      <c r="BF594" s="1588"/>
      <c r="BG594" s="1588"/>
      <c r="BH594" s="1588"/>
      <c r="BI594" s="1588"/>
      <c r="BJ594" s="1588"/>
      <c r="BK594" s="1588"/>
      <c r="BL594" s="1588"/>
      <c r="BM594" s="1588"/>
      <c r="BN594" s="1588"/>
      <c r="BO594" s="1588"/>
      <c r="BP594" s="1588"/>
      <c r="BQ594" s="1588"/>
    </row>
    <row r="595" ht="15.75" customHeight="1">
      <c r="A595" s="1588"/>
      <c r="B595" s="1588"/>
      <c r="C595" s="1588"/>
      <c r="D595" s="1588"/>
      <c r="E595" s="1588"/>
      <c r="F595" s="1588"/>
      <c r="G595" s="348"/>
      <c r="H595" s="348"/>
      <c r="I595" s="1588"/>
      <c r="J595" s="1588"/>
      <c r="K595" s="1588"/>
      <c r="L595" s="1588"/>
      <c r="M595" s="1588"/>
      <c r="N595" s="1588"/>
      <c r="O595" s="1588"/>
      <c r="P595" s="1588"/>
      <c r="Q595" s="2014"/>
      <c r="R595" s="1588"/>
      <c r="S595" s="1588"/>
      <c r="T595" s="1588"/>
      <c r="U595" s="1588"/>
      <c r="V595" s="1588"/>
      <c r="W595" s="348"/>
      <c r="X595" s="1588"/>
      <c r="Y595" s="1588"/>
      <c r="Z595" s="1588"/>
      <c r="AA595" s="1588"/>
      <c r="AB595" s="1588"/>
      <c r="AC595" s="1588"/>
      <c r="AD595" s="1588"/>
      <c r="AE595" s="1588"/>
      <c r="AF595" s="1588"/>
      <c r="AG595" s="1588"/>
      <c r="AH595" s="1588"/>
      <c r="AI595" s="1588"/>
      <c r="AJ595" s="1588"/>
      <c r="AK595" s="1588"/>
      <c r="AL595" s="1588"/>
      <c r="AM595" s="1588"/>
      <c r="AN595" s="1588"/>
      <c r="AO595" s="1588"/>
      <c r="AP595" s="1588"/>
      <c r="AQ595" s="1588"/>
      <c r="AR595" s="1588"/>
      <c r="AS595" s="1588"/>
      <c r="AT595" s="1588"/>
      <c r="AU595" s="1588"/>
      <c r="AV595" s="1588"/>
      <c r="AW595" s="1588"/>
      <c r="AX595" s="1588"/>
      <c r="AY595" s="1588"/>
      <c r="AZ595" s="1588"/>
      <c r="BA595" s="1588"/>
      <c r="BB595" s="1588"/>
      <c r="BC595" s="1588"/>
      <c r="BD595" s="1588"/>
      <c r="BE595" s="1588"/>
      <c r="BF595" s="1588"/>
      <c r="BG595" s="1588"/>
      <c r="BH595" s="1588"/>
      <c r="BI595" s="1588"/>
      <c r="BJ595" s="1588"/>
      <c r="BK595" s="1588"/>
      <c r="BL595" s="1588"/>
      <c r="BM595" s="1588"/>
      <c r="BN595" s="1588"/>
      <c r="BO595" s="1588"/>
      <c r="BP595" s="1588"/>
      <c r="BQ595" s="1588"/>
    </row>
    <row r="596" ht="15.75" customHeight="1">
      <c r="A596" s="1588"/>
      <c r="B596" s="1588"/>
      <c r="C596" s="1588"/>
      <c r="D596" s="1588"/>
      <c r="E596" s="1588"/>
      <c r="F596" s="1588"/>
      <c r="G596" s="348"/>
      <c r="H596" s="348"/>
      <c r="I596" s="1588"/>
      <c r="J596" s="1588"/>
      <c r="K596" s="1588"/>
      <c r="L596" s="1588"/>
      <c r="M596" s="1588"/>
      <c r="N596" s="1588"/>
      <c r="O596" s="1588"/>
      <c r="P596" s="1588"/>
      <c r="Q596" s="2014"/>
      <c r="R596" s="1588"/>
      <c r="S596" s="1588"/>
      <c r="T596" s="1588"/>
      <c r="U596" s="1588"/>
      <c r="V596" s="1588"/>
      <c r="W596" s="348"/>
      <c r="X596" s="1588"/>
      <c r="Y596" s="1588"/>
      <c r="Z596" s="1588"/>
      <c r="AA596" s="1588"/>
      <c r="AB596" s="1588"/>
      <c r="AC596" s="1588"/>
      <c r="AD596" s="1588"/>
      <c r="AE596" s="1588"/>
      <c r="AF596" s="1588"/>
      <c r="AG596" s="1588"/>
      <c r="AH596" s="1588"/>
      <c r="AI596" s="1588"/>
      <c r="AJ596" s="1588"/>
      <c r="AK596" s="1588"/>
      <c r="AL596" s="1588"/>
      <c r="AM596" s="1588"/>
      <c r="AN596" s="1588"/>
      <c r="AO596" s="1588"/>
      <c r="AP596" s="1588"/>
      <c r="AQ596" s="1588"/>
      <c r="AR596" s="1588"/>
      <c r="AS596" s="1588"/>
      <c r="AT596" s="1588"/>
      <c r="AU596" s="1588"/>
      <c r="AV596" s="1588"/>
      <c r="AW596" s="1588"/>
      <c r="AX596" s="1588"/>
      <c r="AY596" s="1588"/>
      <c r="AZ596" s="1588"/>
      <c r="BA596" s="1588"/>
      <c r="BB596" s="1588"/>
      <c r="BC596" s="1588"/>
      <c r="BD596" s="1588"/>
      <c r="BE596" s="1588"/>
      <c r="BF596" s="1588"/>
      <c r="BG596" s="1588"/>
      <c r="BH596" s="1588"/>
      <c r="BI596" s="1588"/>
      <c r="BJ596" s="1588"/>
      <c r="BK596" s="1588"/>
      <c r="BL596" s="1588"/>
      <c r="BM596" s="1588"/>
      <c r="BN596" s="1588"/>
      <c r="BO596" s="1588"/>
      <c r="BP596" s="1588"/>
      <c r="BQ596" s="1588"/>
    </row>
    <row r="597" ht="15.75" customHeight="1">
      <c r="A597" s="1588"/>
      <c r="B597" s="1588"/>
      <c r="C597" s="1588"/>
      <c r="D597" s="1588"/>
      <c r="E597" s="1588"/>
      <c r="F597" s="1588"/>
      <c r="G597" s="348"/>
      <c r="H597" s="348"/>
      <c r="I597" s="1588"/>
      <c r="J597" s="1588"/>
      <c r="K597" s="1588"/>
      <c r="L597" s="1588"/>
      <c r="M597" s="1588"/>
      <c r="N597" s="1588"/>
      <c r="O597" s="1588"/>
      <c r="P597" s="1588"/>
      <c r="Q597" s="2014"/>
      <c r="R597" s="1588"/>
      <c r="S597" s="1588"/>
      <c r="T597" s="1588"/>
      <c r="U597" s="1588"/>
      <c r="V597" s="1588"/>
      <c r="W597" s="348"/>
      <c r="X597" s="1588"/>
      <c r="Y597" s="1588"/>
      <c r="Z597" s="1588"/>
      <c r="AA597" s="1588"/>
      <c r="AB597" s="1588"/>
      <c r="AC597" s="1588"/>
      <c r="AD597" s="1588"/>
      <c r="AE597" s="1588"/>
      <c r="AF597" s="1588"/>
      <c r="AG597" s="1588"/>
      <c r="AH597" s="1588"/>
      <c r="AI597" s="1588"/>
      <c r="AJ597" s="1588"/>
      <c r="AK597" s="1588"/>
      <c r="AL597" s="1588"/>
      <c r="AM597" s="1588"/>
      <c r="AN597" s="1588"/>
      <c r="AO597" s="1588"/>
      <c r="AP597" s="1588"/>
      <c r="AQ597" s="1588"/>
      <c r="AR597" s="1588"/>
      <c r="AS597" s="1588"/>
      <c r="AT597" s="1588"/>
      <c r="AU597" s="1588"/>
      <c r="AV597" s="1588"/>
      <c r="AW597" s="1588"/>
      <c r="AX597" s="1588"/>
      <c r="AY597" s="1588"/>
      <c r="AZ597" s="1588"/>
      <c r="BA597" s="1588"/>
      <c r="BB597" s="1588"/>
      <c r="BC597" s="1588"/>
      <c r="BD597" s="1588"/>
      <c r="BE597" s="1588"/>
      <c r="BF597" s="1588"/>
      <c r="BG597" s="1588"/>
      <c r="BH597" s="1588"/>
      <c r="BI597" s="1588"/>
      <c r="BJ597" s="1588"/>
      <c r="BK597" s="1588"/>
      <c r="BL597" s="1588"/>
      <c r="BM597" s="1588"/>
      <c r="BN597" s="1588"/>
      <c r="BO597" s="1588"/>
      <c r="BP597" s="1588"/>
      <c r="BQ597" s="1588"/>
    </row>
    <row r="598" ht="15.75" customHeight="1">
      <c r="A598" s="1588"/>
      <c r="B598" s="1588"/>
      <c r="C598" s="1588"/>
      <c r="D598" s="1588"/>
      <c r="E598" s="1588"/>
      <c r="F598" s="1588"/>
      <c r="G598" s="348"/>
      <c r="H598" s="348"/>
      <c r="I598" s="1588"/>
      <c r="J598" s="1588"/>
      <c r="K598" s="1588"/>
      <c r="L598" s="1588"/>
      <c r="M598" s="1588"/>
      <c r="N598" s="1588"/>
      <c r="O598" s="1588"/>
      <c r="P598" s="1588"/>
      <c r="Q598" s="2014"/>
      <c r="R598" s="1588"/>
      <c r="S598" s="1588"/>
      <c r="T598" s="1588"/>
      <c r="U598" s="1588"/>
      <c r="V598" s="1588"/>
      <c r="W598" s="348"/>
      <c r="X598" s="1588"/>
      <c r="Y598" s="1588"/>
      <c r="Z598" s="1588"/>
      <c r="AA598" s="1588"/>
      <c r="AB598" s="1588"/>
      <c r="AC598" s="1588"/>
      <c r="AD598" s="1588"/>
      <c r="AE598" s="1588"/>
      <c r="AF598" s="1588"/>
      <c r="AG598" s="1588"/>
      <c r="AH598" s="1588"/>
      <c r="AI598" s="1588"/>
      <c r="AJ598" s="1588"/>
      <c r="AK598" s="1588"/>
      <c r="AL598" s="1588"/>
      <c r="AM598" s="1588"/>
      <c r="AN598" s="1588"/>
      <c r="AO598" s="1588"/>
      <c r="AP598" s="1588"/>
      <c r="AQ598" s="1588"/>
      <c r="AR598" s="1588"/>
      <c r="AS598" s="1588"/>
      <c r="AT598" s="1588"/>
      <c r="AU598" s="1588"/>
      <c r="AV598" s="1588"/>
      <c r="AW598" s="1588"/>
      <c r="AX598" s="1588"/>
      <c r="AY598" s="1588"/>
      <c r="AZ598" s="1588"/>
      <c r="BA598" s="1588"/>
      <c r="BB598" s="1588"/>
      <c r="BC598" s="1588"/>
      <c r="BD598" s="1588"/>
      <c r="BE598" s="1588"/>
      <c r="BF598" s="1588"/>
      <c r="BG598" s="1588"/>
      <c r="BH598" s="1588"/>
      <c r="BI598" s="1588"/>
      <c r="BJ598" s="1588"/>
      <c r="BK598" s="1588"/>
      <c r="BL598" s="1588"/>
      <c r="BM598" s="1588"/>
      <c r="BN598" s="1588"/>
      <c r="BO598" s="1588"/>
      <c r="BP598" s="1588"/>
      <c r="BQ598" s="1588"/>
    </row>
    <row r="599" ht="15.75" customHeight="1">
      <c r="A599" s="1588"/>
      <c r="B599" s="1588"/>
      <c r="C599" s="1588"/>
      <c r="D599" s="1588"/>
      <c r="E599" s="1588"/>
      <c r="F599" s="1588"/>
      <c r="G599" s="348"/>
      <c r="H599" s="348"/>
      <c r="I599" s="1588"/>
      <c r="J599" s="1588"/>
      <c r="K599" s="1588"/>
      <c r="L599" s="1588"/>
      <c r="M599" s="1588"/>
      <c r="N599" s="1588"/>
      <c r="O599" s="1588"/>
      <c r="P599" s="1588"/>
      <c r="Q599" s="2014"/>
      <c r="R599" s="1588"/>
      <c r="S599" s="1588"/>
      <c r="T599" s="1588"/>
      <c r="U599" s="1588"/>
      <c r="V599" s="1588"/>
      <c r="W599" s="348"/>
      <c r="X599" s="1588"/>
      <c r="Y599" s="1588"/>
      <c r="Z599" s="1588"/>
      <c r="AA599" s="1588"/>
      <c r="AB599" s="1588"/>
      <c r="AC599" s="1588"/>
      <c r="AD599" s="1588"/>
      <c r="AE599" s="1588"/>
      <c r="AF599" s="1588"/>
      <c r="AG599" s="1588"/>
      <c r="AH599" s="1588"/>
      <c r="AI599" s="1588"/>
      <c r="AJ599" s="1588"/>
      <c r="AK599" s="1588"/>
      <c r="AL599" s="1588"/>
      <c r="AM599" s="1588"/>
      <c r="AN599" s="1588"/>
      <c r="AO599" s="1588"/>
      <c r="AP599" s="1588"/>
      <c r="AQ599" s="1588"/>
      <c r="AR599" s="1588"/>
      <c r="AS599" s="1588"/>
      <c r="AT599" s="1588"/>
      <c r="AU599" s="1588"/>
      <c r="AV599" s="1588"/>
      <c r="AW599" s="1588"/>
      <c r="AX599" s="1588"/>
      <c r="AY599" s="1588"/>
      <c r="AZ599" s="1588"/>
      <c r="BA599" s="1588"/>
      <c r="BB599" s="1588"/>
      <c r="BC599" s="1588"/>
      <c r="BD599" s="1588"/>
      <c r="BE599" s="1588"/>
      <c r="BF599" s="1588"/>
      <c r="BG599" s="1588"/>
      <c r="BH599" s="1588"/>
      <c r="BI599" s="1588"/>
      <c r="BJ599" s="1588"/>
      <c r="BK599" s="1588"/>
      <c r="BL599" s="1588"/>
      <c r="BM599" s="1588"/>
      <c r="BN599" s="1588"/>
      <c r="BO599" s="1588"/>
      <c r="BP599" s="1588"/>
      <c r="BQ599" s="1588"/>
    </row>
    <row r="600" ht="15.75" customHeight="1">
      <c r="A600" s="1588"/>
      <c r="B600" s="1588"/>
      <c r="C600" s="1588"/>
      <c r="D600" s="1588"/>
      <c r="E600" s="1588"/>
      <c r="F600" s="1588"/>
      <c r="G600" s="348"/>
      <c r="H600" s="348"/>
      <c r="I600" s="1588"/>
      <c r="J600" s="1588"/>
      <c r="K600" s="1588"/>
      <c r="L600" s="1588"/>
      <c r="M600" s="1588"/>
      <c r="N600" s="1588"/>
      <c r="O600" s="1588"/>
      <c r="P600" s="1588"/>
      <c r="Q600" s="2014"/>
      <c r="R600" s="1588"/>
      <c r="S600" s="1588"/>
      <c r="T600" s="1588"/>
      <c r="U600" s="1588"/>
      <c r="V600" s="1588"/>
      <c r="W600" s="348"/>
      <c r="X600" s="1588"/>
      <c r="Y600" s="1588"/>
      <c r="Z600" s="1588"/>
      <c r="AA600" s="1588"/>
      <c r="AB600" s="1588"/>
      <c r="AC600" s="1588"/>
      <c r="AD600" s="1588"/>
      <c r="AE600" s="1588"/>
      <c r="AF600" s="1588"/>
      <c r="AG600" s="1588"/>
      <c r="AH600" s="1588"/>
      <c r="AI600" s="1588"/>
      <c r="AJ600" s="1588"/>
      <c r="AK600" s="1588"/>
      <c r="AL600" s="1588"/>
      <c r="AM600" s="1588"/>
      <c r="AN600" s="1588"/>
      <c r="AO600" s="1588"/>
      <c r="AP600" s="1588"/>
      <c r="AQ600" s="1588"/>
      <c r="AR600" s="1588"/>
      <c r="AS600" s="1588"/>
      <c r="AT600" s="1588"/>
      <c r="AU600" s="1588"/>
      <c r="AV600" s="1588"/>
      <c r="AW600" s="1588"/>
      <c r="AX600" s="1588"/>
      <c r="AY600" s="1588"/>
      <c r="AZ600" s="1588"/>
      <c r="BA600" s="1588"/>
      <c r="BB600" s="1588"/>
      <c r="BC600" s="1588"/>
      <c r="BD600" s="1588"/>
      <c r="BE600" s="1588"/>
      <c r="BF600" s="1588"/>
      <c r="BG600" s="1588"/>
      <c r="BH600" s="1588"/>
      <c r="BI600" s="1588"/>
      <c r="BJ600" s="1588"/>
      <c r="BK600" s="1588"/>
      <c r="BL600" s="1588"/>
      <c r="BM600" s="1588"/>
      <c r="BN600" s="1588"/>
      <c r="BO600" s="1588"/>
      <c r="BP600" s="1588"/>
      <c r="BQ600" s="1588"/>
    </row>
    <row r="601" ht="15.75" customHeight="1">
      <c r="A601" s="1588"/>
      <c r="B601" s="1588"/>
      <c r="C601" s="1588"/>
      <c r="D601" s="1588"/>
      <c r="E601" s="1588"/>
      <c r="F601" s="1588"/>
      <c r="G601" s="348"/>
      <c r="H601" s="348"/>
      <c r="I601" s="1588"/>
      <c r="J601" s="1588"/>
      <c r="K601" s="1588"/>
      <c r="L601" s="1588"/>
      <c r="M601" s="1588"/>
      <c r="N601" s="1588"/>
      <c r="O601" s="1588"/>
      <c r="P601" s="1588"/>
      <c r="Q601" s="2014"/>
      <c r="R601" s="1588"/>
      <c r="S601" s="1588"/>
      <c r="T601" s="1588"/>
      <c r="U601" s="1588"/>
      <c r="V601" s="1588"/>
      <c r="W601" s="348"/>
      <c r="X601" s="1588"/>
      <c r="Y601" s="1588"/>
      <c r="Z601" s="1588"/>
      <c r="AA601" s="1588"/>
      <c r="AB601" s="1588"/>
      <c r="AC601" s="1588"/>
      <c r="AD601" s="1588"/>
      <c r="AE601" s="1588"/>
      <c r="AF601" s="1588"/>
      <c r="AG601" s="1588"/>
      <c r="AH601" s="1588"/>
      <c r="AI601" s="1588"/>
      <c r="AJ601" s="1588"/>
      <c r="AK601" s="1588"/>
      <c r="AL601" s="1588"/>
      <c r="AM601" s="1588"/>
      <c r="AN601" s="1588"/>
      <c r="AO601" s="1588"/>
      <c r="AP601" s="1588"/>
      <c r="AQ601" s="1588"/>
      <c r="AR601" s="1588"/>
      <c r="AS601" s="1588"/>
      <c r="AT601" s="1588"/>
      <c r="AU601" s="1588"/>
      <c r="AV601" s="1588"/>
      <c r="AW601" s="1588"/>
      <c r="AX601" s="1588"/>
      <c r="AY601" s="1588"/>
      <c r="AZ601" s="1588"/>
      <c r="BA601" s="1588"/>
      <c r="BB601" s="1588"/>
      <c r="BC601" s="1588"/>
      <c r="BD601" s="1588"/>
      <c r="BE601" s="1588"/>
      <c r="BF601" s="1588"/>
      <c r="BG601" s="1588"/>
      <c r="BH601" s="1588"/>
      <c r="BI601" s="1588"/>
      <c r="BJ601" s="1588"/>
      <c r="BK601" s="1588"/>
      <c r="BL601" s="1588"/>
      <c r="BM601" s="1588"/>
      <c r="BN601" s="1588"/>
      <c r="BO601" s="1588"/>
      <c r="BP601" s="1588"/>
      <c r="BQ601" s="1588"/>
    </row>
    <row r="602" ht="15.75" customHeight="1">
      <c r="A602" s="1588"/>
      <c r="B602" s="1588"/>
      <c r="C602" s="1588"/>
      <c r="D602" s="1588"/>
      <c r="E602" s="1588"/>
      <c r="F602" s="1588"/>
      <c r="G602" s="348"/>
      <c r="H602" s="348"/>
      <c r="I602" s="1588"/>
      <c r="J602" s="1588"/>
      <c r="K602" s="1588"/>
      <c r="L602" s="1588"/>
      <c r="M602" s="1588"/>
      <c r="N602" s="1588"/>
      <c r="O602" s="1588"/>
      <c r="P602" s="1588"/>
      <c r="Q602" s="2014"/>
      <c r="R602" s="1588"/>
      <c r="S602" s="1588"/>
      <c r="T602" s="1588"/>
      <c r="U602" s="1588"/>
      <c r="V602" s="1588"/>
      <c r="W602" s="348"/>
      <c r="X602" s="1588"/>
      <c r="Y602" s="1588"/>
      <c r="Z602" s="1588"/>
      <c r="AA602" s="1588"/>
      <c r="AB602" s="1588"/>
      <c r="AC602" s="1588"/>
      <c r="AD602" s="1588"/>
      <c r="AE602" s="1588"/>
      <c r="AF602" s="1588"/>
      <c r="AG602" s="1588"/>
      <c r="AH602" s="1588"/>
      <c r="AI602" s="1588"/>
      <c r="AJ602" s="1588"/>
      <c r="AK602" s="1588"/>
      <c r="AL602" s="1588"/>
      <c r="AM602" s="1588"/>
      <c r="AN602" s="1588"/>
      <c r="AO602" s="1588"/>
      <c r="AP602" s="1588"/>
      <c r="AQ602" s="1588"/>
      <c r="AR602" s="1588"/>
      <c r="AS602" s="1588"/>
      <c r="AT602" s="1588"/>
      <c r="AU602" s="1588"/>
      <c r="AV602" s="1588"/>
      <c r="AW602" s="1588"/>
      <c r="AX602" s="1588"/>
      <c r="AY602" s="1588"/>
      <c r="AZ602" s="1588"/>
      <c r="BA602" s="1588"/>
      <c r="BB602" s="1588"/>
      <c r="BC602" s="1588"/>
      <c r="BD602" s="1588"/>
      <c r="BE602" s="1588"/>
      <c r="BF602" s="1588"/>
      <c r="BG602" s="1588"/>
      <c r="BH602" s="1588"/>
      <c r="BI602" s="1588"/>
      <c r="BJ602" s="1588"/>
      <c r="BK602" s="1588"/>
      <c r="BL602" s="1588"/>
      <c r="BM602" s="1588"/>
      <c r="BN602" s="1588"/>
      <c r="BO602" s="1588"/>
      <c r="BP602" s="1588"/>
      <c r="BQ602" s="1588"/>
    </row>
    <row r="603" ht="15.75" customHeight="1">
      <c r="A603" s="1588"/>
      <c r="B603" s="1588"/>
      <c r="C603" s="1588"/>
      <c r="D603" s="1588"/>
      <c r="E603" s="1588"/>
      <c r="F603" s="1588"/>
      <c r="G603" s="348"/>
      <c r="H603" s="348"/>
      <c r="I603" s="1588"/>
      <c r="J603" s="1588"/>
      <c r="K603" s="1588"/>
      <c r="L603" s="1588"/>
      <c r="M603" s="1588"/>
      <c r="N603" s="1588"/>
      <c r="O603" s="1588"/>
      <c r="P603" s="1588"/>
      <c r="Q603" s="2014"/>
      <c r="R603" s="1588"/>
      <c r="S603" s="1588"/>
      <c r="T603" s="1588"/>
      <c r="U603" s="1588"/>
      <c r="V603" s="1588"/>
      <c r="W603" s="348"/>
      <c r="X603" s="1588"/>
      <c r="Y603" s="1588"/>
      <c r="Z603" s="1588"/>
      <c r="AA603" s="1588"/>
      <c r="AB603" s="1588"/>
      <c r="AC603" s="1588"/>
      <c r="AD603" s="1588"/>
      <c r="AE603" s="1588"/>
      <c r="AF603" s="1588"/>
      <c r="AG603" s="1588"/>
      <c r="AH603" s="1588"/>
      <c r="AI603" s="1588"/>
      <c r="AJ603" s="1588"/>
      <c r="AK603" s="1588"/>
      <c r="AL603" s="1588"/>
      <c r="AM603" s="1588"/>
      <c r="AN603" s="1588"/>
      <c r="AO603" s="1588"/>
      <c r="AP603" s="1588"/>
      <c r="AQ603" s="1588"/>
      <c r="AR603" s="1588"/>
      <c r="AS603" s="1588"/>
      <c r="AT603" s="1588"/>
      <c r="AU603" s="1588"/>
      <c r="AV603" s="1588"/>
      <c r="AW603" s="1588"/>
      <c r="AX603" s="1588"/>
      <c r="AY603" s="1588"/>
      <c r="AZ603" s="1588"/>
      <c r="BA603" s="1588"/>
      <c r="BB603" s="1588"/>
      <c r="BC603" s="1588"/>
      <c r="BD603" s="1588"/>
      <c r="BE603" s="1588"/>
      <c r="BF603" s="1588"/>
      <c r="BG603" s="1588"/>
      <c r="BH603" s="1588"/>
      <c r="BI603" s="1588"/>
      <c r="BJ603" s="1588"/>
      <c r="BK603" s="1588"/>
      <c r="BL603" s="1588"/>
      <c r="BM603" s="1588"/>
      <c r="BN603" s="1588"/>
      <c r="BO603" s="1588"/>
      <c r="BP603" s="1588"/>
      <c r="BQ603" s="1588"/>
    </row>
    <row r="604" ht="15.75" customHeight="1">
      <c r="A604" s="1588"/>
      <c r="B604" s="1588"/>
      <c r="C604" s="1588"/>
      <c r="D604" s="1588"/>
      <c r="E604" s="1588"/>
      <c r="F604" s="1588"/>
      <c r="G604" s="348"/>
      <c r="H604" s="348"/>
      <c r="I604" s="1588"/>
      <c r="J604" s="1588"/>
      <c r="K604" s="1588"/>
      <c r="L604" s="1588"/>
      <c r="M604" s="1588"/>
      <c r="N604" s="1588"/>
      <c r="O604" s="1588"/>
      <c r="P604" s="1588"/>
      <c r="Q604" s="2014"/>
      <c r="R604" s="1588"/>
      <c r="S604" s="1588"/>
      <c r="T604" s="1588"/>
      <c r="U604" s="1588"/>
      <c r="V604" s="1588"/>
      <c r="W604" s="348"/>
      <c r="X604" s="1588"/>
      <c r="Y604" s="1588"/>
      <c r="Z604" s="1588"/>
      <c r="AA604" s="1588"/>
      <c r="AB604" s="1588"/>
      <c r="AC604" s="1588"/>
      <c r="AD604" s="1588"/>
      <c r="AE604" s="1588"/>
      <c r="AF604" s="1588"/>
      <c r="AG604" s="1588"/>
      <c r="AH604" s="1588"/>
      <c r="AI604" s="1588"/>
      <c r="AJ604" s="1588"/>
      <c r="AK604" s="1588"/>
      <c r="AL604" s="1588"/>
      <c r="AM604" s="1588"/>
      <c r="AN604" s="1588"/>
      <c r="AO604" s="1588"/>
      <c r="AP604" s="1588"/>
      <c r="AQ604" s="1588"/>
      <c r="AR604" s="1588"/>
      <c r="AS604" s="1588"/>
      <c r="AT604" s="1588"/>
      <c r="AU604" s="1588"/>
      <c r="AV604" s="1588"/>
      <c r="AW604" s="1588"/>
      <c r="AX604" s="1588"/>
      <c r="AY604" s="1588"/>
      <c r="AZ604" s="1588"/>
      <c r="BA604" s="1588"/>
      <c r="BB604" s="1588"/>
      <c r="BC604" s="1588"/>
      <c r="BD604" s="1588"/>
      <c r="BE604" s="1588"/>
      <c r="BF604" s="1588"/>
      <c r="BG604" s="1588"/>
      <c r="BH604" s="1588"/>
      <c r="BI604" s="1588"/>
      <c r="BJ604" s="1588"/>
      <c r="BK604" s="1588"/>
      <c r="BL604" s="1588"/>
      <c r="BM604" s="1588"/>
      <c r="BN604" s="1588"/>
      <c r="BO604" s="1588"/>
      <c r="BP604" s="1588"/>
      <c r="BQ604" s="1588"/>
    </row>
    <row r="605" ht="15.75" customHeight="1">
      <c r="A605" s="1588"/>
      <c r="B605" s="1588"/>
      <c r="C605" s="1588"/>
      <c r="D605" s="1588"/>
      <c r="E605" s="1588"/>
      <c r="F605" s="1588"/>
      <c r="G605" s="348"/>
      <c r="H605" s="348"/>
      <c r="I605" s="1588"/>
      <c r="J605" s="1588"/>
      <c r="K605" s="1588"/>
      <c r="L605" s="1588"/>
      <c r="M605" s="1588"/>
      <c r="N605" s="1588"/>
      <c r="O605" s="1588"/>
      <c r="P605" s="1588"/>
      <c r="Q605" s="2014"/>
      <c r="R605" s="1588"/>
      <c r="S605" s="1588"/>
      <c r="T605" s="1588"/>
      <c r="U605" s="1588"/>
      <c r="V605" s="1588"/>
      <c r="W605" s="348"/>
      <c r="X605" s="1588"/>
      <c r="Y605" s="1588"/>
      <c r="Z605" s="1588"/>
      <c r="AA605" s="1588"/>
      <c r="AB605" s="1588"/>
      <c r="AC605" s="1588"/>
      <c r="AD605" s="1588"/>
      <c r="AE605" s="1588"/>
      <c r="AF605" s="1588"/>
      <c r="AG605" s="1588"/>
      <c r="AH605" s="1588"/>
      <c r="AI605" s="1588"/>
      <c r="AJ605" s="1588"/>
      <c r="AK605" s="1588"/>
      <c r="AL605" s="1588"/>
      <c r="AM605" s="1588"/>
      <c r="AN605" s="1588"/>
      <c r="AO605" s="1588"/>
      <c r="AP605" s="1588"/>
      <c r="AQ605" s="1588"/>
      <c r="AR605" s="1588"/>
      <c r="AS605" s="1588"/>
      <c r="AT605" s="1588"/>
      <c r="AU605" s="1588"/>
      <c r="AV605" s="1588"/>
      <c r="AW605" s="1588"/>
      <c r="AX605" s="1588"/>
      <c r="AY605" s="1588"/>
      <c r="AZ605" s="1588"/>
      <c r="BA605" s="1588"/>
      <c r="BB605" s="1588"/>
      <c r="BC605" s="1588"/>
      <c r="BD605" s="1588"/>
      <c r="BE605" s="1588"/>
      <c r="BF605" s="1588"/>
      <c r="BG605" s="1588"/>
      <c r="BH605" s="1588"/>
      <c r="BI605" s="1588"/>
      <c r="BJ605" s="1588"/>
      <c r="BK605" s="1588"/>
      <c r="BL605" s="1588"/>
      <c r="BM605" s="1588"/>
      <c r="BN605" s="1588"/>
      <c r="BO605" s="1588"/>
      <c r="BP605" s="1588"/>
      <c r="BQ605" s="1588"/>
    </row>
    <row r="606" ht="15.75" customHeight="1">
      <c r="A606" s="1588"/>
      <c r="B606" s="1588"/>
      <c r="C606" s="1588"/>
      <c r="D606" s="1588"/>
      <c r="E606" s="1588"/>
      <c r="F606" s="1588"/>
      <c r="G606" s="348"/>
      <c r="H606" s="348"/>
      <c r="I606" s="1588"/>
      <c r="J606" s="1588"/>
      <c r="K606" s="1588"/>
      <c r="L606" s="1588"/>
      <c r="M606" s="1588"/>
      <c r="N606" s="1588"/>
      <c r="O606" s="1588"/>
      <c r="P606" s="1588"/>
      <c r="Q606" s="2014"/>
      <c r="R606" s="1588"/>
      <c r="S606" s="1588"/>
      <c r="T606" s="1588"/>
      <c r="U606" s="1588"/>
      <c r="V606" s="1588"/>
      <c r="W606" s="348"/>
      <c r="X606" s="1588"/>
      <c r="Y606" s="1588"/>
      <c r="Z606" s="1588"/>
      <c r="AA606" s="1588"/>
      <c r="AB606" s="1588"/>
      <c r="AC606" s="1588"/>
      <c r="AD606" s="1588"/>
      <c r="AE606" s="1588"/>
      <c r="AF606" s="1588"/>
      <c r="AG606" s="1588"/>
      <c r="AH606" s="1588"/>
      <c r="AI606" s="1588"/>
      <c r="AJ606" s="1588"/>
      <c r="AK606" s="1588"/>
      <c r="AL606" s="1588"/>
      <c r="AM606" s="1588"/>
      <c r="AN606" s="1588"/>
      <c r="AO606" s="1588"/>
      <c r="AP606" s="1588"/>
      <c r="AQ606" s="1588"/>
      <c r="AR606" s="1588"/>
      <c r="AS606" s="1588"/>
      <c r="AT606" s="1588"/>
      <c r="AU606" s="1588"/>
      <c r="AV606" s="1588"/>
      <c r="AW606" s="1588"/>
      <c r="AX606" s="1588"/>
      <c r="AY606" s="1588"/>
      <c r="AZ606" s="1588"/>
      <c r="BA606" s="1588"/>
      <c r="BB606" s="1588"/>
      <c r="BC606" s="1588"/>
      <c r="BD606" s="1588"/>
      <c r="BE606" s="1588"/>
      <c r="BF606" s="1588"/>
      <c r="BG606" s="1588"/>
      <c r="BH606" s="1588"/>
      <c r="BI606" s="1588"/>
      <c r="BJ606" s="1588"/>
      <c r="BK606" s="1588"/>
      <c r="BL606" s="1588"/>
      <c r="BM606" s="1588"/>
      <c r="BN606" s="1588"/>
      <c r="BO606" s="1588"/>
      <c r="BP606" s="1588"/>
      <c r="BQ606" s="1588"/>
    </row>
    <row r="607" ht="15.75" customHeight="1">
      <c r="A607" s="1588"/>
      <c r="B607" s="1588"/>
      <c r="C607" s="1588"/>
      <c r="D607" s="1588"/>
      <c r="E607" s="1588"/>
      <c r="F607" s="1588"/>
      <c r="G607" s="348"/>
      <c r="H607" s="348"/>
      <c r="I607" s="1588"/>
      <c r="J607" s="1588"/>
      <c r="K607" s="1588"/>
      <c r="L607" s="1588"/>
      <c r="M607" s="1588"/>
      <c r="N607" s="1588"/>
      <c r="O607" s="1588"/>
      <c r="P607" s="1588"/>
      <c r="Q607" s="2014"/>
      <c r="R607" s="1588"/>
      <c r="S607" s="1588"/>
      <c r="T607" s="1588"/>
      <c r="U607" s="1588"/>
      <c r="V607" s="1588"/>
      <c r="W607" s="348"/>
      <c r="X607" s="1588"/>
      <c r="Y607" s="1588"/>
      <c r="Z607" s="1588"/>
      <c r="AA607" s="1588"/>
      <c r="AB607" s="1588"/>
      <c r="AC607" s="1588"/>
      <c r="AD607" s="1588"/>
      <c r="AE607" s="1588"/>
      <c r="AF607" s="1588"/>
      <c r="AG607" s="1588"/>
      <c r="AH607" s="1588"/>
      <c r="AI607" s="1588"/>
      <c r="AJ607" s="1588"/>
      <c r="AK607" s="1588"/>
      <c r="AL607" s="1588"/>
      <c r="AM607" s="1588"/>
      <c r="AN607" s="1588"/>
      <c r="AO607" s="1588"/>
      <c r="AP607" s="1588"/>
      <c r="AQ607" s="1588"/>
      <c r="AR607" s="1588"/>
      <c r="AS607" s="1588"/>
      <c r="AT607" s="1588"/>
      <c r="AU607" s="1588"/>
      <c r="AV607" s="1588"/>
      <c r="AW607" s="1588"/>
      <c r="AX607" s="1588"/>
      <c r="AY607" s="1588"/>
      <c r="AZ607" s="1588"/>
      <c r="BA607" s="1588"/>
      <c r="BB607" s="1588"/>
      <c r="BC607" s="1588"/>
      <c r="BD607" s="1588"/>
      <c r="BE607" s="1588"/>
      <c r="BF607" s="1588"/>
      <c r="BG607" s="1588"/>
      <c r="BH607" s="1588"/>
      <c r="BI607" s="1588"/>
      <c r="BJ607" s="1588"/>
      <c r="BK607" s="1588"/>
      <c r="BL607" s="1588"/>
      <c r="BM607" s="1588"/>
      <c r="BN607" s="1588"/>
      <c r="BO607" s="1588"/>
      <c r="BP607" s="1588"/>
      <c r="BQ607" s="1588"/>
    </row>
    <row r="608" ht="15.75" customHeight="1">
      <c r="A608" s="1588"/>
      <c r="B608" s="1588"/>
      <c r="C608" s="1588"/>
      <c r="D608" s="1588"/>
      <c r="E608" s="1588"/>
      <c r="F608" s="1588"/>
      <c r="G608" s="348"/>
      <c r="H608" s="348"/>
      <c r="I608" s="1588"/>
      <c r="J608" s="1588"/>
      <c r="K608" s="1588"/>
      <c r="L608" s="1588"/>
      <c r="M608" s="1588"/>
      <c r="N608" s="1588"/>
      <c r="O608" s="1588"/>
      <c r="P608" s="1588"/>
      <c r="Q608" s="2014"/>
      <c r="R608" s="1588"/>
      <c r="S608" s="1588"/>
      <c r="T608" s="1588"/>
      <c r="U608" s="1588"/>
      <c r="V608" s="1588"/>
      <c r="W608" s="348"/>
      <c r="X608" s="1588"/>
      <c r="Y608" s="1588"/>
      <c r="Z608" s="1588"/>
      <c r="AA608" s="1588"/>
      <c r="AB608" s="1588"/>
      <c r="AC608" s="1588"/>
      <c r="AD608" s="1588"/>
      <c r="AE608" s="1588"/>
      <c r="AF608" s="1588"/>
      <c r="AG608" s="1588"/>
      <c r="AH608" s="1588"/>
      <c r="AI608" s="1588"/>
      <c r="AJ608" s="1588"/>
      <c r="AK608" s="1588"/>
      <c r="AL608" s="1588"/>
      <c r="AM608" s="1588"/>
      <c r="AN608" s="1588"/>
      <c r="AO608" s="1588"/>
      <c r="AP608" s="1588"/>
      <c r="AQ608" s="1588"/>
      <c r="AR608" s="1588"/>
      <c r="AS608" s="1588"/>
      <c r="AT608" s="1588"/>
      <c r="AU608" s="1588"/>
      <c r="AV608" s="1588"/>
      <c r="AW608" s="1588"/>
      <c r="AX608" s="1588"/>
      <c r="AY608" s="1588"/>
      <c r="AZ608" s="1588"/>
      <c r="BA608" s="1588"/>
      <c r="BB608" s="1588"/>
      <c r="BC608" s="1588"/>
      <c r="BD608" s="1588"/>
      <c r="BE608" s="1588"/>
      <c r="BF608" s="1588"/>
      <c r="BG608" s="1588"/>
      <c r="BH608" s="1588"/>
      <c r="BI608" s="1588"/>
      <c r="BJ608" s="1588"/>
      <c r="BK608" s="1588"/>
      <c r="BL608" s="1588"/>
      <c r="BM608" s="1588"/>
      <c r="BN608" s="1588"/>
      <c r="BO608" s="1588"/>
      <c r="BP608" s="1588"/>
      <c r="BQ608" s="1588"/>
    </row>
    <row r="609" ht="15.75" customHeight="1">
      <c r="A609" s="1588"/>
      <c r="B609" s="1588"/>
      <c r="C609" s="1588"/>
      <c r="D609" s="1588"/>
      <c r="E609" s="1588"/>
      <c r="F609" s="1588"/>
      <c r="G609" s="348"/>
      <c r="H609" s="348"/>
      <c r="I609" s="1588"/>
      <c r="J609" s="1588"/>
      <c r="K609" s="1588"/>
      <c r="L609" s="1588"/>
      <c r="M609" s="1588"/>
      <c r="N609" s="1588"/>
      <c r="O609" s="1588"/>
      <c r="P609" s="1588"/>
      <c r="Q609" s="2014"/>
      <c r="R609" s="1588"/>
      <c r="S609" s="1588"/>
      <c r="T609" s="1588"/>
      <c r="U609" s="1588"/>
      <c r="V609" s="1588"/>
      <c r="W609" s="348"/>
      <c r="X609" s="1588"/>
      <c r="Y609" s="1588"/>
      <c r="Z609" s="1588"/>
      <c r="AA609" s="1588"/>
      <c r="AB609" s="1588"/>
      <c r="AC609" s="1588"/>
      <c r="AD609" s="1588"/>
      <c r="AE609" s="1588"/>
      <c r="AF609" s="1588"/>
      <c r="AG609" s="1588"/>
      <c r="AH609" s="1588"/>
      <c r="AI609" s="1588"/>
      <c r="AJ609" s="1588"/>
      <c r="AK609" s="1588"/>
      <c r="AL609" s="1588"/>
      <c r="AM609" s="1588"/>
      <c r="AN609" s="1588"/>
      <c r="AO609" s="1588"/>
      <c r="AP609" s="1588"/>
      <c r="AQ609" s="1588"/>
      <c r="AR609" s="1588"/>
      <c r="AS609" s="1588"/>
      <c r="AT609" s="1588"/>
      <c r="AU609" s="1588"/>
      <c r="AV609" s="1588"/>
      <c r="AW609" s="1588"/>
      <c r="AX609" s="1588"/>
      <c r="AY609" s="1588"/>
      <c r="AZ609" s="1588"/>
      <c r="BA609" s="1588"/>
      <c r="BB609" s="1588"/>
      <c r="BC609" s="1588"/>
      <c r="BD609" s="1588"/>
      <c r="BE609" s="1588"/>
      <c r="BF609" s="1588"/>
      <c r="BG609" s="1588"/>
      <c r="BH609" s="1588"/>
      <c r="BI609" s="1588"/>
      <c r="BJ609" s="1588"/>
      <c r="BK609" s="1588"/>
      <c r="BL609" s="1588"/>
      <c r="BM609" s="1588"/>
      <c r="BN609" s="1588"/>
      <c r="BO609" s="1588"/>
      <c r="BP609" s="1588"/>
      <c r="BQ609" s="1588"/>
    </row>
    <row r="610" ht="15.75" customHeight="1">
      <c r="A610" s="1588"/>
      <c r="B610" s="1588"/>
      <c r="C610" s="1588"/>
      <c r="D610" s="1588"/>
      <c r="E610" s="1588"/>
      <c r="F610" s="1588"/>
      <c r="G610" s="348"/>
      <c r="H610" s="348"/>
      <c r="I610" s="1588"/>
      <c r="J610" s="1588"/>
      <c r="K610" s="1588"/>
      <c r="L610" s="1588"/>
      <c r="M610" s="1588"/>
      <c r="N610" s="1588"/>
      <c r="O610" s="1588"/>
      <c r="P610" s="1588"/>
      <c r="Q610" s="2014"/>
      <c r="R610" s="1588"/>
      <c r="S610" s="1588"/>
      <c r="T610" s="1588"/>
      <c r="U610" s="1588"/>
      <c r="V610" s="1588"/>
      <c r="W610" s="348"/>
      <c r="X610" s="1588"/>
      <c r="Y610" s="1588"/>
      <c r="Z610" s="1588"/>
      <c r="AA610" s="1588"/>
      <c r="AB610" s="1588"/>
      <c r="AC610" s="1588"/>
      <c r="AD610" s="1588"/>
      <c r="AE610" s="1588"/>
      <c r="AF610" s="1588"/>
      <c r="AG610" s="1588"/>
      <c r="AH610" s="1588"/>
      <c r="AI610" s="1588"/>
      <c r="AJ610" s="1588"/>
      <c r="AK610" s="1588"/>
      <c r="AL610" s="1588"/>
      <c r="AM610" s="1588"/>
      <c r="AN610" s="1588"/>
      <c r="AO610" s="1588"/>
      <c r="AP610" s="1588"/>
      <c r="AQ610" s="1588"/>
      <c r="AR610" s="1588"/>
      <c r="AS610" s="1588"/>
      <c r="AT610" s="1588"/>
      <c r="AU610" s="1588"/>
      <c r="AV610" s="1588"/>
      <c r="AW610" s="1588"/>
      <c r="AX610" s="1588"/>
      <c r="AY610" s="1588"/>
      <c r="AZ610" s="1588"/>
      <c r="BA610" s="1588"/>
      <c r="BB610" s="1588"/>
      <c r="BC610" s="1588"/>
      <c r="BD610" s="1588"/>
      <c r="BE610" s="1588"/>
      <c r="BF610" s="1588"/>
      <c r="BG610" s="1588"/>
      <c r="BH610" s="1588"/>
      <c r="BI610" s="1588"/>
      <c r="BJ610" s="1588"/>
      <c r="BK610" s="1588"/>
      <c r="BL610" s="1588"/>
      <c r="BM610" s="1588"/>
      <c r="BN610" s="1588"/>
      <c r="BO610" s="1588"/>
      <c r="BP610" s="1588"/>
      <c r="BQ610" s="1588"/>
    </row>
    <row r="611" ht="15.75" customHeight="1">
      <c r="A611" s="1588"/>
      <c r="B611" s="1588"/>
      <c r="C611" s="1588"/>
      <c r="D611" s="1588"/>
      <c r="E611" s="1588"/>
      <c r="F611" s="1588"/>
      <c r="G611" s="348"/>
      <c r="H611" s="348"/>
      <c r="I611" s="1588"/>
      <c r="J611" s="1588"/>
      <c r="K611" s="1588"/>
      <c r="L611" s="1588"/>
      <c r="M611" s="1588"/>
      <c r="N611" s="1588"/>
      <c r="O611" s="1588"/>
      <c r="P611" s="1588"/>
      <c r="Q611" s="2014"/>
      <c r="R611" s="1588"/>
      <c r="S611" s="1588"/>
      <c r="T611" s="1588"/>
      <c r="U611" s="1588"/>
      <c r="V611" s="1588"/>
      <c r="W611" s="348"/>
      <c r="X611" s="1588"/>
      <c r="Y611" s="1588"/>
      <c r="Z611" s="1588"/>
      <c r="AA611" s="1588"/>
      <c r="AB611" s="1588"/>
      <c r="AC611" s="1588"/>
      <c r="AD611" s="1588"/>
      <c r="AE611" s="1588"/>
      <c r="AF611" s="1588"/>
      <c r="AG611" s="1588"/>
      <c r="AH611" s="1588"/>
      <c r="AI611" s="1588"/>
      <c r="AJ611" s="1588"/>
      <c r="AK611" s="1588"/>
      <c r="AL611" s="1588"/>
      <c r="AM611" s="1588"/>
      <c r="AN611" s="1588"/>
      <c r="AO611" s="1588"/>
      <c r="AP611" s="1588"/>
      <c r="AQ611" s="1588"/>
      <c r="AR611" s="1588"/>
      <c r="AS611" s="1588"/>
      <c r="AT611" s="1588"/>
      <c r="AU611" s="1588"/>
      <c r="AV611" s="1588"/>
      <c r="AW611" s="1588"/>
      <c r="AX611" s="1588"/>
      <c r="AY611" s="1588"/>
      <c r="AZ611" s="1588"/>
      <c r="BA611" s="1588"/>
      <c r="BB611" s="1588"/>
      <c r="BC611" s="1588"/>
      <c r="BD611" s="1588"/>
      <c r="BE611" s="1588"/>
      <c r="BF611" s="1588"/>
      <c r="BG611" s="1588"/>
      <c r="BH611" s="1588"/>
      <c r="BI611" s="1588"/>
      <c r="BJ611" s="1588"/>
      <c r="BK611" s="1588"/>
      <c r="BL611" s="1588"/>
      <c r="BM611" s="1588"/>
      <c r="BN611" s="1588"/>
      <c r="BO611" s="1588"/>
      <c r="BP611" s="1588"/>
      <c r="BQ611" s="1588"/>
    </row>
    <row r="612" ht="15.75" customHeight="1">
      <c r="A612" s="1588"/>
      <c r="B612" s="1588"/>
      <c r="C612" s="1588"/>
      <c r="D612" s="1588"/>
      <c r="E612" s="1588"/>
      <c r="F612" s="1588"/>
      <c r="G612" s="348"/>
      <c r="H612" s="348"/>
      <c r="I612" s="1588"/>
      <c r="J612" s="1588"/>
      <c r="K612" s="1588"/>
      <c r="L612" s="1588"/>
      <c r="M612" s="1588"/>
      <c r="N612" s="1588"/>
      <c r="O612" s="1588"/>
      <c r="P612" s="1588"/>
      <c r="Q612" s="2014"/>
      <c r="R612" s="1588"/>
      <c r="S612" s="1588"/>
      <c r="T612" s="1588"/>
      <c r="U612" s="1588"/>
      <c r="V612" s="1588"/>
      <c r="W612" s="348"/>
      <c r="X612" s="1588"/>
      <c r="Y612" s="1588"/>
      <c r="Z612" s="1588"/>
      <c r="AA612" s="1588"/>
      <c r="AB612" s="1588"/>
      <c r="AC612" s="1588"/>
      <c r="AD612" s="1588"/>
      <c r="AE612" s="1588"/>
      <c r="AF612" s="1588"/>
      <c r="AG612" s="1588"/>
      <c r="AH612" s="1588"/>
      <c r="AI612" s="1588"/>
      <c r="AJ612" s="1588"/>
      <c r="AK612" s="1588"/>
      <c r="AL612" s="1588"/>
      <c r="AM612" s="1588"/>
      <c r="AN612" s="1588"/>
      <c r="AO612" s="1588"/>
      <c r="AP612" s="1588"/>
      <c r="AQ612" s="1588"/>
      <c r="AR612" s="1588"/>
      <c r="AS612" s="1588"/>
      <c r="AT612" s="1588"/>
      <c r="AU612" s="1588"/>
      <c r="AV612" s="1588"/>
      <c r="AW612" s="1588"/>
      <c r="AX612" s="1588"/>
      <c r="AY612" s="1588"/>
      <c r="AZ612" s="1588"/>
      <c r="BA612" s="1588"/>
      <c r="BB612" s="1588"/>
      <c r="BC612" s="1588"/>
      <c r="BD612" s="1588"/>
      <c r="BE612" s="1588"/>
      <c r="BF612" s="1588"/>
      <c r="BG612" s="1588"/>
      <c r="BH612" s="1588"/>
      <c r="BI612" s="1588"/>
      <c r="BJ612" s="1588"/>
      <c r="BK612" s="1588"/>
      <c r="BL612" s="1588"/>
      <c r="BM612" s="1588"/>
      <c r="BN612" s="1588"/>
      <c r="BO612" s="1588"/>
      <c r="BP612" s="1588"/>
      <c r="BQ612" s="1588"/>
    </row>
    <row r="613" ht="15.75" customHeight="1">
      <c r="A613" s="1588"/>
      <c r="B613" s="1588"/>
      <c r="C613" s="1588"/>
      <c r="D613" s="1588"/>
      <c r="E613" s="1588"/>
      <c r="F613" s="1588"/>
      <c r="G613" s="348"/>
      <c r="H613" s="348"/>
      <c r="I613" s="1588"/>
      <c r="J613" s="1588"/>
      <c r="K613" s="1588"/>
      <c r="L613" s="1588"/>
      <c r="M613" s="1588"/>
      <c r="N613" s="1588"/>
      <c r="O613" s="1588"/>
      <c r="P613" s="1588"/>
      <c r="Q613" s="2014"/>
      <c r="R613" s="1588"/>
      <c r="S613" s="1588"/>
      <c r="T613" s="1588"/>
      <c r="U613" s="1588"/>
      <c r="V613" s="1588"/>
      <c r="W613" s="348"/>
      <c r="X613" s="1588"/>
      <c r="Y613" s="1588"/>
      <c r="Z613" s="1588"/>
      <c r="AA613" s="1588"/>
      <c r="AB613" s="1588"/>
      <c r="AC613" s="1588"/>
      <c r="AD613" s="1588"/>
      <c r="AE613" s="1588"/>
      <c r="AF613" s="1588"/>
      <c r="AG613" s="1588"/>
      <c r="AH613" s="1588"/>
      <c r="AI613" s="1588"/>
      <c r="AJ613" s="1588"/>
      <c r="AK613" s="1588"/>
      <c r="AL613" s="1588"/>
      <c r="AM613" s="1588"/>
      <c r="AN613" s="1588"/>
      <c r="AO613" s="1588"/>
      <c r="AP613" s="1588"/>
      <c r="AQ613" s="1588"/>
      <c r="AR613" s="1588"/>
      <c r="AS613" s="1588"/>
      <c r="AT613" s="1588"/>
      <c r="AU613" s="1588"/>
      <c r="AV613" s="1588"/>
      <c r="AW613" s="1588"/>
      <c r="AX613" s="1588"/>
      <c r="AY613" s="1588"/>
      <c r="AZ613" s="1588"/>
      <c r="BA613" s="1588"/>
      <c r="BB613" s="1588"/>
      <c r="BC613" s="1588"/>
      <c r="BD613" s="1588"/>
      <c r="BE613" s="1588"/>
      <c r="BF613" s="1588"/>
      <c r="BG613" s="1588"/>
      <c r="BH613" s="1588"/>
      <c r="BI613" s="1588"/>
      <c r="BJ613" s="1588"/>
      <c r="BK613" s="1588"/>
      <c r="BL613" s="1588"/>
      <c r="BM613" s="1588"/>
      <c r="BN613" s="1588"/>
      <c r="BO613" s="1588"/>
      <c r="BP613" s="1588"/>
      <c r="BQ613" s="1588"/>
    </row>
    <row r="614" ht="15.75" customHeight="1">
      <c r="A614" s="1588"/>
      <c r="B614" s="1588"/>
      <c r="C614" s="1588"/>
      <c r="D614" s="1588"/>
      <c r="E614" s="1588"/>
      <c r="F614" s="1588"/>
      <c r="G614" s="348"/>
      <c r="H614" s="348"/>
      <c r="I614" s="1588"/>
      <c r="J614" s="1588"/>
      <c r="K614" s="1588"/>
      <c r="L614" s="1588"/>
      <c r="M614" s="1588"/>
      <c r="N614" s="1588"/>
      <c r="O614" s="1588"/>
      <c r="P614" s="1588"/>
      <c r="Q614" s="2014"/>
      <c r="R614" s="1588"/>
      <c r="S614" s="1588"/>
      <c r="T614" s="1588"/>
      <c r="U614" s="1588"/>
      <c r="V614" s="1588"/>
      <c r="W614" s="348"/>
      <c r="X614" s="1588"/>
      <c r="Y614" s="1588"/>
      <c r="Z614" s="1588"/>
      <c r="AA614" s="1588"/>
      <c r="AB614" s="1588"/>
      <c r="AC614" s="1588"/>
      <c r="AD614" s="1588"/>
      <c r="AE614" s="1588"/>
      <c r="AF614" s="1588"/>
      <c r="AG614" s="1588"/>
      <c r="AH614" s="1588"/>
      <c r="AI614" s="1588"/>
      <c r="AJ614" s="1588"/>
      <c r="AK614" s="1588"/>
      <c r="AL614" s="1588"/>
      <c r="AM614" s="1588"/>
      <c r="AN614" s="1588"/>
      <c r="AO614" s="1588"/>
      <c r="AP614" s="1588"/>
      <c r="AQ614" s="1588"/>
      <c r="AR614" s="1588"/>
      <c r="AS614" s="1588"/>
      <c r="AT614" s="1588"/>
      <c r="AU614" s="1588"/>
      <c r="AV614" s="1588"/>
      <c r="AW614" s="1588"/>
      <c r="AX614" s="1588"/>
      <c r="AY614" s="1588"/>
      <c r="AZ614" s="1588"/>
      <c r="BA614" s="1588"/>
      <c r="BB614" s="1588"/>
      <c r="BC614" s="1588"/>
      <c r="BD614" s="1588"/>
      <c r="BE614" s="1588"/>
      <c r="BF614" s="1588"/>
      <c r="BG614" s="1588"/>
      <c r="BH614" s="1588"/>
      <c r="BI614" s="1588"/>
      <c r="BJ614" s="1588"/>
      <c r="BK614" s="1588"/>
      <c r="BL614" s="1588"/>
      <c r="BM614" s="1588"/>
      <c r="BN614" s="1588"/>
      <c r="BO614" s="1588"/>
      <c r="BP614" s="1588"/>
      <c r="BQ614" s="1588"/>
    </row>
    <row r="615" ht="15.75" customHeight="1">
      <c r="A615" s="1588"/>
      <c r="B615" s="1588"/>
      <c r="C615" s="1588"/>
      <c r="D615" s="1588"/>
      <c r="E615" s="1588"/>
      <c r="F615" s="1588"/>
      <c r="G615" s="348"/>
      <c r="H615" s="348"/>
      <c r="I615" s="1588"/>
      <c r="J615" s="1588"/>
      <c r="K615" s="1588"/>
      <c r="L615" s="1588"/>
      <c r="M615" s="1588"/>
      <c r="N615" s="1588"/>
      <c r="O615" s="1588"/>
      <c r="P615" s="1588"/>
      <c r="Q615" s="2014"/>
      <c r="R615" s="1588"/>
      <c r="S615" s="1588"/>
      <c r="T615" s="1588"/>
      <c r="U615" s="1588"/>
      <c r="V615" s="1588"/>
      <c r="W615" s="348"/>
      <c r="X615" s="1588"/>
      <c r="Y615" s="1588"/>
      <c r="Z615" s="1588"/>
      <c r="AA615" s="1588"/>
      <c r="AB615" s="1588"/>
      <c r="AC615" s="1588"/>
      <c r="AD615" s="1588"/>
      <c r="AE615" s="1588"/>
      <c r="AF615" s="1588"/>
      <c r="AG615" s="1588"/>
      <c r="AH615" s="1588"/>
      <c r="AI615" s="1588"/>
      <c r="AJ615" s="1588"/>
      <c r="AK615" s="1588"/>
      <c r="AL615" s="1588"/>
      <c r="AM615" s="1588"/>
      <c r="AN615" s="1588"/>
      <c r="AO615" s="1588"/>
      <c r="AP615" s="1588"/>
      <c r="AQ615" s="1588"/>
      <c r="AR615" s="1588"/>
      <c r="AS615" s="1588"/>
      <c r="AT615" s="1588"/>
      <c r="AU615" s="1588"/>
      <c r="AV615" s="1588"/>
      <c r="AW615" s="1588"/>
      <c r="AX615" s="1588"/>
      <c r="AY615" s="1588"/>
      <c r="AZ615" s="1588"/>
      <c r="BA615" s="1588"/>
      <c r="BB615" s="1588"/>
      <c r="BC615" s="1588"/>
      <c r="BD615" s="1588"/>
      <c r="BE615" s="1588"/>
      <c r="BF615" s="1588"/>
      <c r="BG615" s="1588"/>
      <c r="BH615" s="1588"/>
      <c r="BI615" s="1588"/>
      <c r="BJ615" s="1588"/>
      <c r="BK615" s="1588"/>
      <c r="BL615" s="1588"/>
      <c r="BM615" s="1588"/>
      <c r="BN615" s="1588"/>
      <c r="BO615" s="1588"/>
      <c r="BP615" s="1588"/>
      <c r="BQ615" s="1588"/>
    </row>
    <row r="616" ht="15.75" customHeight="1">
      <c r="A616" s="1588"/>
      <c r="B616" s="1588"/>
      <c r="C616" s="1588"/>
      <c r="D616" s="1588"/>
      <c r="E616" s="1588"/>
      <c r="F616" s="1588"/>
      <c r="G616" s="348"/>
      <c r="H616" s="348"/>
      <c r="I616" s="1588"/>
      <c r="J616" s="1588"/>
      <c r="K616" s="1588"/>
      <c r="L616" s="1588"/>
      <c r="M616" s="1588"/>
      <c r="N616" s="1588"/>
      <c r="O616" s="1588"/>
      <c r="P616" s="1588"/>
      <c r="Q616" s="2014"/>
      <c r="R616" s="1588"/>
      <c r="S616" s="1588"/>
      <c r="T616" s="1588"/>
      <c r="U616" s="1588"/>
      <c r="V616" s="1588"/>
      <c r="W616" s="348"/>
      <c r="X616" s="1588"/>
      <c r="Y616" s="1588"/>
      <c r="Z616" s="1588"/>
      <c r="AA616" s="1588"/>
      <c r="AB616" s="1588"/>
      <c r="AC616" s="1588"/>
      <c r="AD616" s="1588"/>
      <c r="AE616" s="1588"/>
      <c r="AF616" s="1588"/>
      <c r="AG616" s="1588"/>
      <c r="AH616" s="1588"/>
      <c r="AI616" s="1588"/>
      <c r="AJ616" s="1588"/>
      <c r="AK616" s="1588"/>
      <c r="AL616" s="1588"/>
      <c r="AM616" s="1588"/>
      <c r="AN616" s="1588"/>
      <c r="AO616" s="1588"/>
      <c r="AP616" s="1588"/>
      <c r="AQ616" s="1588"/>
      <c r="AR616" s="1588"/>
      <c r="AS616" s="1588"/>
      <c r="AT616" s="1588"/>
      <c r="AU616" s="1588"/>
      <c r="AV616" s="1588"/>
      <c r="AW616" s="1588"/>
      <c r="AX616" s="1588"/>
      <c r="AY616" s="1588"/>
      <c r="AZ616" s="1588"/>
      <c r="BA616" s="1588"/>
      <c r="BB616" s="1588"/>
      <c r="BC616" s="1588"/>
      <c r="BD616" s="1588"/>
      <c r="BE616" s="1588"/>
      <c r="BF616" s="1588"/>
      <c r="BG616" s="1588"/>
      <c r="BH616" s="1588"/>
      <c r="BI616" s="1588"/>
      <c r="BJ616" s="1588"/>
      <c r="BK616" s="1588"/>
      <c r="BL616" s="1588"/>
      <c r="BM616" s="1588"/>
      <c r="BN616" s="1588"/>
      <c r="BO616" s="1588"/>
      <c r="BP616" s="1588"/>
      <c r="BQ616" s="1588"/>
    </row>
    <row r="617" ht="15.75" customHeight="1">
      <c r="A617" s="1588"/>
      <c r="B617" s="1588"/>
      <c r="C617" s="1588"/>
      <c r="D617" s="1588"/>
      <c r="E617" s="1588"/>
      <c r="F617" s="1588"/>
      <c r="G617" s="348"/>
      <c r="H617" s="348"/>
      <c r="I617" s="1588"/>
      <c r="J617" s="1588"/>
      <c r="K617" s="1588"/>
      <c r="L617" s="1588"/>
      <c r="M617" s="1588"/>
      <c r="N617" s="1588"/>
      <c r="O617" s="1588"/>
      <c r="P617" s="1588"/>
      <c r="Q617" s="2014"/>
      <c r="R617" s="1588"/>
      <c r="S617" s="1588"/>
      <c r="T617" s="1588"/>
      <c r="U617" s="1588"/>
      <c r="V617" s="1588"/>
      <c r="W617" s="348"/>
      <c r="X617" s="1588"/>
      <c r="Y617" s="1588"/>
      <c r="Z617" s="1588"/>
      <c r="AA617" s="1588"/>
      <c r="AB617" s="1588"/>
      <c r="AC617" s="1588"/>
      <c r="AD617" s="1588"/>
      <c r="AE617" s="1588"/>
      <c r="AF617" s="1588"/>
      <c r="AG617" s="1588"/>
      <c r="AH617" s="1588"/>
      <c r="AI617" s="1588"/>
      <c r="AJ617" s="1588"/>
      <c r="AK617" s="1588"/>
      <c r="AL617" s="1588"/>
      <c r="AM617" s="1588"/>
      <c r="AN617" s="1588"/>
      <c r="AO617" s="1588"/>
      <c r="AP617" s="1588"/>
      <c r="AQ617" s="1588"/>
      <c r="AR617" s="1588"/>
      <c r="AS617" s="1588"/>
      <c r="AT617" s="1588"/>
      <c r="AU617" s="1588"/>
      <c r="AV617" s="1588"/>
      <c r="AW617" s="1588"/>
      <c r="AX617" s="1588"/>
      <c r="AY617" s="1588"/>
      <c r="AZ617" s="1588"/>
      <c r="BA617" s="1588"/>
      <c r="BB617" s="1588"/>
      <c r="BC617" s="1588"/>
      <c r="BD617" s="1588"/>
      <c r="BE617" s="1588"/>
      <c r="BF617" s="1588"/>
      <c r="BG617" s="1588"/>
      <c r="BH617" s="1588"/>
      <c r="BI617" s="1588"/>
      <c r="BJ617" s="1588"/>
      <c r="BK617" s="1588"/>
      <c r="BL617" s="1588"/>
      <c r="BM617" s="1588"/>
      <c r="BN617" s="1588"/>
      <c r="BO617" s="1588"/>
      <c r="BP617" s="1588"/>
      <c r="BQ617" s="1588"/>
    </row>
    <row r="618" ht="15.75" customHeight="1">
      <c r="A618" s="1588"/>
      <c r="B618" s="1588"/>
      <c r="C618" s="1588"/>
      <c r="D618" s="1588"/>
      <c r="E618" s="1588"/>
      <c r="F618" s="1588"/>
      <c r="G618" s="348"/>
      <c r="H618" s="348"/>
      <c r="I618" s="1588"/>
      <c r="J618" s="1588"/>
      <c r="K618" s="1588"/>
      <c r="L618" s="1588"/>
      <c r="M618" s="1588"/>
      <c r="N618" s="1588"/>
      <c r="O618" s="1588"/>
      <c r="P618" s="1588"/>
      <c r="Q618" s="2014"/>
      <c r="R618" s="1588"/>
      <c r="S618" s="1588"/>
      <c r="T618" s="1588"/>
      <c r="U618" s="1588"/>
      <c r="V618" s="1588"/>
      <c r="W618" s="348"/>
      <c r="X618" s="1588"/>
      <c r="Y618" s="1588"/>
      <c r="Z618" s="1588"/>
      <c r="AA618" s="1588"/>
      <c r="AB618" s="1588"/>
      <c r="AC618" s="1588"/>
      <c r="AD618" s="1588"/>
      <c r="AE618" s="1588"/>
      <c r="AF618" s="1588"/>
      <c r="AG618" s="1588"/>
      <c r="AH618" s="1588"/>
      <c r="AI618" s="1588"/>
      <c r="AJ618" s="1588"/>
      <c r="AK618" s="1588"/>
      <c r="AL618" s="1588"/>
      <c r="AM618" s="1588"/>
      <c r="AN618" s="1588"/>
      <c r="AO618" s="1588"/>
      <c r="AP618" s="1588"/>
      <c r="AQ618" s="1588"/>
      <c r="AR618" s="1588"/>
      <c r="AS618" s="1588"/>
      <c r="AT618" s="1588"/>
      <c r="AU618" s="1588"/>
      <c r="AV618" s="1588"/>
      <c r="AW618" s="1588"/>
      <c r="AX618" s="1588"/>
      <c r="AY618" s="1588"/>
      <c r="AZ618" s="1588"/>
      <c r="BA618" s="1588"/>
      <c r="BB618" s="1588"/>
      <c r="BC618" s="1588"/>
      <c r="BD618" s="1588"/>
      <c r="BE618" s="1588"/>
      <c r="BF618" s="1588"/>
      <c r="BG618" s="1588"/>
      <c r="BH618" s="1588"/>
      <c r="BI618" s="1588"/>
      <c r="BJ618" s="1588"/>
      <c r="BK618" s="1588"/>
      <c r="BL618" s="1588"/>
      <c r="BM618" s="1588"/>
      <c r="BN618" s="1588"/>
      <c r="BO618" s="1588"/>
      <c r="BP618" s="1588"/>
      <c r="BQ618" s="1588"/>
    </row>
    <row r="619" ht="15.75" customHeight="1">
      <c r="A619" s="1588"/>
      <c r="B619" s="1588"/>
      <c r="C619" s="1588"/>
      <c r="D619" s="1588"/>
      <c r="E619" s="1588"/>
      <c r="F619" s="1588"/>
      <c r="G619" s="348"/>
      <c r="H619" s="348"/>
      <c r="I619" s="1588"/>
      <c r="J619" s="1588"/>
      <c r="K619" s="1588"/>
      <c r="L619" s="1588"/>
      <c r="M619" s="1588"/>
      <c r="N619" s="1588"/>
      <c r="O619" s="1588"/>
      <c r="P619" s="1588"/>
      <c r="Q619" s="2014"/>
      <c r="R619" s="1588"/>
      <c r="S619" s="1588"/>
      <c r="T619" s="1588"/>
      <c r="U619" s="1588"/>
      <c r="V619" s="1588"/>
      <c r="W619" s="348"/>
      <c r="X619" s="1588"/>
      <c r="Y619" s="1588"/>
      <c r="Z619" s="1588"/>
      <c r="AA619" s="1588"/>
      <c r="AB619" s="1588"/>
      <c r="AC619" s="1588"/>
      <c r="AD619" s="1588"/>
      <c r="AE619" s="1588"/>
      <c r="AF619" s="1588"/>
      <c r="AG619" s="1588"/>
      <c r="AH619" s="1588"/>
      <c r="AI619" s="1588"/>
      <c r="AJ619" s="1588"/>
      <c r="AK619" s="1588"/>
      <c r="AL619" s="1588"/>
      <c r="AM619" s="1588"/>
      <c r="AN619" s="1588"/>
      <c r="AO619" s="1588"/>
      <c r="AP619" s="1588"/>
      <c r="AQ619" s="1588"/>
      <c r="AR619" s="1588"/>
      <c r="AS619" s="1588"/>
      <c r="AT619" s="1588"/>
      <c r="AU619" s="1588"/>
      <c r="AV619" s="1588"/>
      <c r="AW619" s="1588"/>
      <c r="AX619" s="1588"/>
      <c r="AY619" s="1588"/>
      <c r="AZ619" s="1588"/>
      <c r="BA619" s="1588"/>
      <c r="BB619" s="1588"/>
      <c r="BC619" s="1588"/>
      <c r="BD619" s="1588"/>
      <c r="BE619" s="1588"/>
      <c r="BF619" s="1588"/>
      <c r="BG619" s="1588"/>
      <c r="BH619" s="1588"/>
      <c r="BI619" s="1588"/>
      <c r="BJ619" s="1588"/>
      <c r="BK619" s="1588"/>
      <c r="BL619" s="1588"/>
      <c r="BM619" s="1588"/>
      <c r="BN619" s="1588"/>
      <c r="BO619" s="1588"/>
      <c r="BP619" s="1588"/>
      <c r="BQ619" s="1588"/>
    </row>
    <row r="620" ht="15.75" customHeight="1">
      <c r="A620" s="1588"/>
      <c r="B620" s="1588"/>
      <c r="C620" s="1588"/>
      <c r="D620" s="1588"/>
      <c r="E620" s="1588"/>
      <c r="F620" s="1588"/>
      <c r="G620" s="348"/>
      <c r="H620" s="348"/>
      <c r="I620" s="1588"/>
      <c r="J620" s="1588"/>
      <c r="K620" s="1588"/>
      <c r="L620" s="1588"/>
      <c r="M620" s="1588"/>
      <c r="N620" s="1588"/>
      <c r="O620" s="1588"/>
      <c r="P620" s="1588"/>
      <c r="Q620" s="2014"/>
      <c r="R620" s="1588"/>
      <c r="S620" s="1588"/>
      <c r="T620" s="1588"/>
      <c r="U620" s="1588"/>
      <c r="V620" s="1588"/>
      <c r="W620" s="348"/>
      <c r="X620" s="1588"/>
      <c r="Y620" s="1588"/>
      <c r="Z620" s="1588"/>
      <c r="AA620" s="1588"/>
      <c r="AB620" s="1588"/>
      <c r="AC620" s="1588"/>
      <c r="AD620" s="1588"/>
      <c r="AE620" s="1588"/>
      <c r="AF620" s="1588"/>
      <c r="AG620" s="1588"/>
      <c r="AH620" s="1588"/>
      <c r="AI620" s="1588"/>
      <c r="AJ620" s="1588"/>
      <c r="AK620" s="1588"/>
      <c r="AL620" s="1588"/>
      <c r="AM620" s="1588"/>
      <c r="AN620" s="1588"/>
      <c r="AO620" s="1588"/>
      <c r="AP620" s="1588"/>
      <c r="AQ620" s="1588"/>
      <c r="AR620" s="1588"/>
      <c r="AS620" s="1588"/>
      <c r="AT620" s="1588"/>
      <c r="AU620" s="1588"/>
      <c r="AV620" s="1588"/>
      <c r="AW620" s="1588"/>
      <c r="AX620" s="1588"/>
      <c r="AY620" s="1588"/>
      <c r="AZ620" s="1588"/>
      <c r="BA620" s="1588"/>
      <c r="BB620" s="1588"/>
      <c r="BC620" s="1588"/>
      <c r="BD620" s="1588"/>
      <c r="BE620" s="1588"/>
      <c r="BF620" s="1588"/>
      <c r="BG620" s="1588"/>
      <c r="BH620" s="1588"/>
      <c r="BI620" s="1588"/>
      <c r="BJ620" s="1588"/>
      <c r="BK620" s="1588"/>
      <c r="BL620" s="1588"/>
      <c r="BM620" s="1588"/>
      <c r="BN620" s="1588"/>
      <c r="BO620" s="1588"/>
      <c r="BP620" s="1588"/>
      <c r="BQ620" s="1588"/>
    </row>
    <row r="621" ht="15.75" customHeight="1">
      <c r="A621" s="1588"/>
      <c r="B621" s="1588"/>
      <c r="C621" s="1588"/>
      <c r="D621" s="1588"/>
      <c r="E621" s="1588"/>
      <c r="F621" s="1588"/>
      <c r="G621" s="348"/>
      <c r="H621" s="348"/>
      <c r="I621" s="1588"/>
      <c r="J621" s="1588"/>
      <c r="K621" s="1588"/>
      <c r="L621" s="1588"/>
      <c r="M621" s="1588"/>
      <c r="N621" s="1588"/>
      <c r="O621" s="1588"/>
      <c r="P621" s="1588"/>
      <c r="Q621" s="2014"/>
      <c r="R621" s="1588"/>
      <c r="S621" s="1588"/>
      <c r="T621" s="1588"/>
      <c r="U621" s="1588"/>
      <c r="V621" s="1588"/>
      <c r="W621" s="348"/>
      <c r="X621" s="1588"/>
      <c r="Y621" s="1588"/>
      <c r="Z621" s="1588"/>
      <c r="AA621" s="1588"/>
      <c r="AB621" s="1588"/>
      <c r="AC621" s="1588"/>
      <c r="AD621" s="1588"/>
      <c r="AE621" s="1588"/>
      <c r="AF621" s="1588"/>
      <c r="AG621" s="1588"/>
      <c r="AH621" s="1588"/>
      <c r="AI621" s="1588"/>
      <c r="AJ621" s="1588"/>
      <c r="AK621" s="1588"/>
      <c r="AL621" s="1588"/>
      <c r="AM621" s="1588"/>
      <c r="AN621" s="1588"/>
      <c r="AO621" s="1588"/>
      <c r="AP621" s="1588"/>
      <c r="AQ621" s="1588"/>
      <c r="AR621" s="1588"/>
      <c r="AS621" s="1588"/>
      <c r="AT621" s="1588"/>
      <c r="AU621" s="1588"/>
      <c r="AV621" s="1588"/>
      <c r="AW621" s="1588"/>
      <c r="AX621" s="1588"/>
      <c r="AY621" s="1588"/>
      <c r="AZ621" s="1588"/>
      <c r="BA621" s="1588"/>
      <c r="BB621" s="1588"/>
      <c r="BC621" s="1588"/>
      <c r="BD621" s="1588"/>
      <c r="BE621" s="1588"/>
      <c r="BF621" s="1588"/>
      <c r="BG621" s="1588"/>
      <c r="BH621" s="1588"/>
      <c r="BI621" s="1588"/>
      <c r="BJ621" s="1588"/>
      <c r="BK621" s="1588"/>
      <c r="BL621" s="1588"/>
      <c r="BM621" s="1588"/>
      <c r="BN621" s="1588"/>
      <c r="BO621" s="1588"/>
      <c r="BP621" s="1588"/>
      <c r="BQ621" s="1588"/>
    </row>
    <row r="622" ht="15.75" customHeight="1">
      <c r="A622" s="1588"/>
      <c r="B622" s="1588"/>
      <c r="C622" s="1588"/>
      <c r="D622" s="1588"/>
      <c r="E622" s="1588"/>
      <c r="F622" s="1588"/>
      <c r="G622" s="348"/>
      <c r="H622" s="348"/>
      <c r="I622" s="1588"/>
      <c r="J622" s="1588"/>
      <c r="K622" s="1588"/>
      <c r="L622" s="1588"/>
      <c r="M622" s="1588"/>
      <c r="N622" s="1588"/>
      <c r="O622" s="1588"/>
      <c r="P622" s="1588"/>
      <c r="Q622" s="2014"/>
      <c r="R622" s="1588"/>
      <c r="S622" s="1588"/>
      <c r="T622" s="1588"/>
      <c r="U622" s="1588"/>
      <c r="V622" s="1588"/>
      <c r="W622" s="348"/>
      <c r="X622" s="1588"/>
      <c r="Y622" s="1588"/>
      <c r="Z622" s="1588"/>
      <c r="AA622" s="1588"/>
      <c r="AB622" s="1588"/>
      <c r="AC622" s="1588"/>
      <c r="AD622" s="1588"/>
      <c r="AE622" s="1588"/>
      <c r="AF622" s="1588"/>
      <c r="AG622" s="1588"/>
      <c r="AH622" s="1588"/>
      <c r="AI622" s="1588"/>
      <c r="AJ622" s="1588"/>
      <c r="AK622" s="1588"/>
      <c r="AL622" s="1588"/>
      <c r="AM622" s="1588"/>
      <c r="AN622" s="1588"/>
      <c r="AO622" s="1588"/>
      <c r="AP622" s="1588"/>
      <c r="AQ622" s="1588"/>
      <c r="AR622" s="1588"/>
      <c r="AS622" s="1588"/>
      <c r="AT622" s="1588"/>
      <c r="AU622" s="1588"/>
      <c r="AV622" s="1588"/>
      <c r="AW622" s="1588"/>
      <c r="AX622" s="1588"/>
      <c r="AY622" s="1588"/>
      <c r="AZ622" s="1588"/>
      <c r="BA622" s="1588"/>
      <c r="BB622" s="1588"/>
      <c r="BC622" s="1588"/>
      <c r="BD622" s="1588"/>
      <c r="BE622" s="1588"/>
      <c r="BF622" s="1588"/>
      <c r="BG622" s="1588"/>
      <c r="BH622" s="1588"/>
      <c r="BI622" s="1588"/>
      <c r="BJ622" s="1588"/>
      <c r="BK622" s="1588"/>
      <c r="BL622" s="1588"/>
      <c r="BM622" s="1588"/>
      <c r="BN622" s="1588"/>
      <c r="BO622" s="1588"/>
      <c r="BP622" s="1588"/>
      <c r="BQ622" s="1588"/>
    </row>
    <row r="623" ht="15.75" customHeight="1">
      <c r="A623" s="1588"/>
      <c r="B623" s="1588"/>
      <c r="C623" s="1588"/>
      <c r="D623" s="1588"/>
      <c r="E623" s="1588"/>
      <c r="F623" s="1588"/>
      <c r="G623" s="348"/>
      <c r="H623" s="348"/>
      <c r="I623" s="1588"/>
      <c r="J623" s="1588"/>
      <c r="K623" s="1588"/>
      <c r="L623" s="1588"/>
      <c r="M623" s="1588"/>
      <c r="N623" s="1588"/>
      <c r="O623" s="1588"/>
      <c r="P623" s="1588"/>
      <c r="Q623" s="2014"/>
      <c r="R623" s="1588"/>
      <c r="S623" s="1588"/>
      <c r="T623" s="1588"/>
      <c r="U623" s="1588"/>
      <c r="V623" s="1588"/>
      <c r="W623" s="348"/>
      <c r="X623" s="1588"/>
      <c r="Y623" s="1588"/>
      <c r="Z623" s="1588"/>
      <c r="AA623" s="1588"/>
      <c r="AB623" s="1588"/>
      <c r="AC623" s="1588"/>
      <c r="AD623" s="1588"/>
      <c r="AE623" s="1588"/>
      <c r="AF623" s="1588"/>
      <c r="AG623" s="1588"/>
      <c r="AH623" s="1588"/>
      <c r="AI623" s="1588"/>
      <c r="AJ623" s="1588"/>
      <c r="AK623" s="1588"/>
      <c r="AL623" s="1588"/>
      <c r="AM623" s="1588"/>
      <c r="AN623" s="1588"/>
      <c r="AO623" s="1588"/>
      <c r="AP623" s="1588"/>
      <c r="AQ623" s="1588"/>
      <c r="AR623" s="1588"/>
      <c r="AS623" s="1588"/>
      <c r="AT623" s="1588"/>
      <c r="AU623" s="1588"/>
      <c r="AV623" s="1588"/>
      <c r="AW623" s="1588"/>
      <c r="AX623" s="1588"/>
      <c r="AY623" s="1588"/>
      <c r="AZ623" s="1588"/>
      <c r="BA623" s="1588"/>
      <c r="BB623" s="1588"/>
      <c r="BC623" s="1588"/>
      <c r="BD623" s="1588"/>
      <c r="BE623" s="1588"/>
      <c r="BF623" s="1588"/>
      <c r="BG623" s="1588"/>
      <c r="BH623" s="1588"/>
      <c r="BI623" s="1588"/>
      <c r="BJ623" s="1588"/>
      <c r="BK623" s="1588"/>
      <c r="BL623" s="1588"/>
      <c r="BM623" s="1588"/>
      <c r="BN623" s="1588"/>
      <c r="BO623" s="1588"/>
      <c r="BP623" s="1588"/>
      <c r="BQ623" s="1588"/>
    </row>
    <row r="624" ht="15.75" customHeight="1">
      <c r="A624" s="1588"/>
      <c r="B624" s="1588"/>
      <c r="C624" s="1588"/>
      <c r="D624" s="1588"/>
      <c r="E624" s="1588"/>
      <c r="F624" s="1588"/>
      <c r="G624" s="348"/>
      <c r="H624" s="348"/>
      <c r="I624" s="1588"/>
      <c r="J624" s="1588"/>
      <c r="K624" s="1588"/>
      <c r="L624" s="1588"/>
      <c r="M624" s="1588"/>
      <c r="N624" s="1588"/>
      <c r="O624" s="1588"/>
      <c r="P624" s="1588"/>
      <c r="Q624" s="2014"/>
      <c r="R624" s="1588"/>
      <c r="S624" s="1588"/>
      <c r="T624" s="1588"/>
      <c r="U624" s="1588"/>
      <c r="V624" s="1588"/>
      <c r="W624" s="348"/>
      <c r="X624" s="1588"/>
      <c r="Y624" s="1588"/>
      <c r="Z624" s="1588"/>
      <c r="AA624" s="1588"/>
      <c r="AB624" s="1588"/>
      <c r="AC624" s="1588"/>
      <c r="AD624" s="1588"/>
      <c r="AE624" s="1588"/>
      <c r="AF624" s="1588"/>
      <c r="AG624" s="1588"/>
      <c r="AH624" s="1588"/>
      <c r="AI624" s="1588"/>
      <c r="AJ624" s="1588"/>
      <c r="AK624" s="1588"/>
      <c r="AL624" s="1588"/>
      <c r="AM624" s="1588"/>
      <c r="AN624" s="1588"/>
      <c r="AO624" s="1588"/>
      <c r="AP624" s="1588"/>
      <c r="AQ624" s="1588"/>
      <c r="AR624" s="1588"/>
      <c r="AS624" s="1588"/>
      <c r="AT624" s="1588"/>
      <c r="AU624" s="1588"/>
      <c r="AV624" s="1588"/>
      <c r="AW624" s="1588"/>
      <c r="AX624" s="1588"/>
      <c r="AY624" s="1588"/>
      <c r="AZ624" s="1588"/>
      <c r="BA624" s="1588"/>
      <c r="BB624" s="1588"/>
      <c r="BC624" s="1588"/>
      <c r="BD624" s="1588"/>
      <c r="BE624" s="1588"/>
      <c r="BF624" s="1588"/>
      <c r="BG624" s="1588"/>
      <c r="BH624" s="1588"/>
      <c r="BI624" s="1588"/>
      <c r="BJ624" s="1588"/>
      <c r="BK624" s="1588"/>
      <c r="BL624" s="1588"/>
      <c r="BM624" s="1588"/>
      <c r="BN624" s="1588"/>
      <c r="BO624" s="1588"/>
      <c r="BP624" s="1588"/>
      <c r="BQ624" s="1588"/>
    </row>
    <row r="625" ht="15.75" customHeight="1">
      <c r="A625" s="1588"/>
      <c r="B625" s="1588"/>
      <c r="C625" s="1588"/>
      <c r="D625" s="1588"/>
      <c r="E625" s="1588"/>
      <c r="F625" s="1588"/>
      <c r="G625" s="348"/>
      <c r="H625" s="348"/>
      <c r="I625" s="1588"/>
      <c r="J625" s="1588"/>
      <c r="K625" s="1588"/>
      <c r="L625" s="1588"/>
      <c r="M625" s="1588"/>
      <c r="N625" s="1588"/>
      <c r="O625" s="1588"/>
      <c r="P625" s="1588"/>
      <c r="Q625" s="2014"/>
      <c r="R625" s="1588"/>
      <c r="S625" s="1588"/>
      <c r="T625" s="1588"/>
      <c r="U625" s="1588"/>
      <c r="V625" s="1588"/>
      <c r="W625" s="348"/>
      <c r="X625" s="1588"/>
      <c r="Y625" s="1588"/>
      <c r="Z625" s="1588"/>
      <c r="AA625" s="1588"/>
      <c r="AB625" s="1588"/>
      <c r="AC625" s="1588"/>
      <c r="AD625" s="1588"/>
      <c r="AE625" s="1588"/>
      <c r="AF625" s="1588"/>
      <c r="AG625" s="1588"/>
      <c r="AH625" s="1588"/>
      <c r="AI625" s="1588"/>
      <c r="AJ625" s="1588"/>
      <c r="AK625" s="1588"/>
      <c r="AL625" s="1588"/>
      <c r="AM625" s="1588"/>
      <c r="AN625" s="1588"/>
      <c r="AO625" s="1588"/>
      <c r="AP625" s="1588"/>
      <c r="AQ625" s="1588"/>
      <c r="AR625" s="1588"/>
      <c r="AS625" s="1588"/>
      <c r="AT625" s="1588"/>
      <c r="AU625" s="1588"/>
      <c r="AV625" s="1588"/>
      <c r="AW625" s="1588"/>
      <c r="AX625" s="1588"/>
      <c r="AY625" s="1588"/>
      <c r="AZ625" s="1588"/>
      <c r="BA625" s="1588"/>
      <c r="BB625" s="1588"/>
      <c r="BC625" s="1588"/>
      <c r="BD625" s="1588"/>
      <c r="BE625" s="1588"/>
      <c r="BF625" s="1588"/>
      <c r="BG625" s="1588"/>
      <c r="BH625" s="1588"/>
      <c r="BI625" s="1588"/>
      <c r="BJ625" s="1588"/>
      <c r="BK625" s="1588"/>
      <c r="BL625" s="1588"/>
      <c r="BM625" s="1588"/>
      <c r="BN625" s="1588"/>
      <c r="BO625" s="1588"/>
      <c r="BP625" s="1588"/>
      <c r="BQ625" s="1588"/>
    </row>
    <row r="626" ht="15.75" customHeight="1">
      <c r="A626" s="1588"/>
      <c r="B626" s="1588"/>
      <c r="C626" s="1588"/>
      <c r="D626" s="1588"/>
      <c r="E626" s="1588"/>
      <c r="F626" s="1588"/>
      <c r="G626" s="348"/>
      <c r="H626" s="348"/>
      <c r="I626" s="1588"/>
      <c r="J626" s="1588"/>
      <c r="K626" s="1588"/>
      <c r="L626" s="1588"/>
      <c r="M626" s="1588"/>
      <c r="N626" s="1588"/>
      <c r="O626" s="1588"/>
      <c r="P626" s="1588"/>
      <c r="Q626" s="2014"/>
      <c r="R626" s="1588"/>
      <c r="S626" s="1588"/>
      <c r="T626" s="1588"/>
      <c r="U626" s="1588"/>
      <c r="V626" s="1588"/>
      <c r="W626" s="348"/>
      <c r="X626" s="1588"/>
      <c r="Y626" s="1588"/>
      <c r="Z626" s="1588"/>
      <c r="AA626" s="1588"/>
      <c r="AB626" s="1588"/>
      <c r="AC626" s="1588"/>
      <c r="AD626" s="1588"/>
      <c r="AE626" s="1588"/>
      <c r="AF626" s="1588"/>
      <c r="AG626" s="1588"/>
      <c r="AH626" s="1588"/>
      <c r="AI626" s="1588"/>
      <c r="AJ626" s="1588"/>
      <c r="AK626" s="1588"/>
      <c r="AL626" s="1588"/>
      <c r="AM626" s="1588"/>
      <c r="AN626" s="1588"/>
      <c r="AO626" s="1588"/>
      <c r="AP626" s="1588"/>
      <c r="AQ626" s="1588"/>
      <c r="AR626" s="1588"/>
      <c r="AS626" s="1588"/>
      <c r="AT626" s="1588"/>
      <c r="AU626" s="1588"/>
      <c r="AV626" s="1588"/>
      <c r="AW626" s="1588"/>
      <c r="AX626" s="1588"/>
      <c r="AY626" s="1588"/>
      <c r="AZ626" s="1588"/>
      <c r="BA626" s="1588"/>
      <c r="BB626" s="1588"/>
      <c r="BC626" s="1588"/>
      <c r="BD626" s="1588"/>
      <c r="BE626" s="1588"/>
      <c r="BF626" s="1588"/>
      <c r="BG626" s="1588"/>
      <c r="BH626" s="1588"/>
      <c r="BI626" s="1588"/>
      <c r="BJ626" s="1588"/>
      <c r="BK626" s="1588"/>
      <c r="BL626" s="1588"/>
      <c r="BM626" s="1588"/>
      <c r="BN626" s="1588"/>
      <c r="BO626" s="1588"/>
      <c r="BP626" s="1588"/>
      <c r="BQ626" s="1588"/>
    </row>
    <row r="627" ht="15.75" customHeight="1">
      <c r="A627" s="1588"/>
      <c r="B627" s="1588"/>
      <c r="C627" s="1588"/>
      <c r="D627" s="1588"/>
      <c r="E627" s="1588"/>
      <c r="F627" s="1588"/>
      <c r="G627" s="348"/>
      <c r="H627" s="348"/>
      <c r="I627" s="1588"/>
      <c r="J627" s="1588"/>
      <c r="K627" s="1588"/>
      <c r="L627" s="1588"/>
      <c r="M627" s="1588"/>
      <c r="N627" s="1588"/>
      <c r="O627" s="1588"/>
      <c r="P627" s="1588"/>
      <c r="Q627" s="2014"/>
      <c r="R627" s="1588"/>
      <c r="S627" s="1588"/>
      <c r="T627" s="1588"/>
      <c r="U627" s="1588"/>
      <c r="V627" s="1588"/>
      <c r="W627" s="348"/>
      <c r="X627" s="1588"/>
      <c r="Y627" s="1588"/>
      <c r="Z627" s="1588"/>
      <c r="AA627" s="1588"/>
      <c r="AB627" s="1588"/>
      <c r="AC627" s="1588"/>
      <c r="AD627" s="1588"/>
      <c r="AE627" s="1588"/>
      <c r="AF627" s="1588"/>
      <c r="AG627" s="1588"/>
      <c r="AH627" s="1588"/>
      <c r="AI627" s="1588"/>
      <c r="AJ627" s="1588"/>
      <c r="AK627" s="1588"/>
      <c r="AL627" s="1588"/>
      <c r="AM627" s="1588"/>
      <c r="AN627" s="1588"/>
      <c r="AO627" s="1588"/>
      <c r="AP627" s="1588"/>
      <c r="AQ627" s="1588"/>
      <c r="AR627" s="1588"/>
      <c r="AS627" s="1588"/>
      <c r="AT627" s="1588"/>
      <c r="AU627" s="1588"/>
      <c r="AV627" s="1588"/>
      <c r="AW627" s="1588"/>
      <c r="AX627" s="1588"/>
      <c r="AY627" s="1588"/>
      <c r="AZ627" s="1588"/>
      <c r="BA627" s="1588"/>
      <c r="BB627" s="1588"/>
      <c r="BC627" s="1588"/>
      <c r="BD627" s="1588"/>
      <c r="BE627" s="1588"/>
      <c r="BF627" s="1588"/>
      <c r="BG627" s="1588"/>
      <c r="BH627" s="1588"/>
      <c r="BI627" s="1588"/>
      <c r="BJ627" s="1588"/>
      <c r="BK627" s="1588"/>
      <c r="BL627" s="1588"/>
      <c r="BM627" s="1588"/>
      <c r="BN627" s="1588"/>
      <c r="BO627" s="1588"/>
      <c r="BP627" s="1588"/>
      <c r="BQ627" s="1588"/>
    </row>
    <row r="628" ht="15.75" customHeight="1">
      <c r="A628" s="1588"/>
      <c r="B628" s="1588"/>
      <c r="C628" s="1588"/>
      <c r="D628" s="1588"/>
      <c r="E628" s="1588"/>
      <c r="F628" s="1588"/>
      <c r="G628" s="348"/>
      <c r="H628" s="348"/>
      <c r="I628" s="1588"/>
      <c r="J628" s="1588"/>
      <c r="K628" s="1588"/>
      <c r="L628" s="1588"/>
      <c r="M628" s="1588"/>
      <c r="N628" s="1588"/>
      <c r="O628" s="1588"/>
      <c r="P628" s="1588"/>
      <c r="Q628" s="2014"/>
      <c r="R628" s="1588"/>
      <c r="S628" s="1588"/>
      <c r="T628" s="1588"/>
      <c r="U628" s="1588"/>
      <c r="V628" s="1588"/>
      <c r="W628" s="348"/>
      <c r="X628" s="1588"/>
      <c r="Y628" s="1588"/>
      <c r="Z628" s="1588"/>
      <c r="AA628" s="1588"/>
      <c r="AB628" s="1588"/>
      <c r="AC628" s="1588"/>
      <c r="AD628" s="1588"/>
      <c r="AE628" s="1588"/>
      <c r="AF628" s="1588"/>
      <c r="AG628" s="1588"/>
      <c r="AH628" s="1588"/>
      <c r="AI628" s="1588"/>
      <c r="AJ628" s="1588"/>
      <c r="AK628" s="1588"/>
      <c r="AL628" s="1588"/>
      <c r="AM628" s="1588"/>
      <c r="AN628" s="1588"/>
      <c r="AO628" s="1588"/>
      <c r="AP628" s="1588"/>
      <c r="AQ628" s="1588"/>
      <c r="AR628" s="1588"/>
      <c r="AS628" s="1588"/>
      <c r="AT628" s="1588"/>
      <c r="AU628" s="1588"/>
      <c r="AV628" s="1588"/>
      <c r="AW628" s="1588"/>
      <c r="AX628" s="1588"/>
      <c r="AY628" s="1588"/>
      <c r="AZ628" s="1588"/>
      <c r="BA628" s="1588"/>
      <c r="BB628" s="1588"/>
      <c r="BC628" s="1588"/>
      <c r="BD628" s="1588"/>
      <c r="BE628" s="1588"/>
      <c r="BF628" s="1588"/>
      <c r="BG628" s="1588"/>
      <c r="BH628" s="1588"/>
      <c r="BI628" s="1588"/>
      <c r="BJ628" s="1588"/>
      <c r="BK628" s="1588"/>
      <c r="BL628" s="1588"/>
      <c r="BM628" s="1588"/>
      <c r="BN628" s="1588"/>
      <c r="BO628" s="1588"/>
      <c r="BP628" s="1588"/>
      <c r="BQ628" s="1588"/>
    </row>
    <row r="629" ht="15.75" customHeight="1">
      <c r="A629" s="1588"/>
      <c r="B629" s="1588"/>
      <c r="C629" s="1588"/>
      <c r="D629" s="1588"/>
      <c r="E629" s="1588"/>
      <c r="F629" s="1588"/>
      <c r="G629" s="348"/>
      <c r="H629" s="348"/>
      <c r="I629" s="1588"/>
      <c r="J629" s="1588"/>
      <c r="K629" s="1588"/>
      <c r="L629" s="1588"/>
      <c r="M629" s="1588"/>
      <c r="N629" s="1588"/>
      <c r="O629" s="1588"/>
      <c r="P629" s="1588"/>
      <c r="Q629" s="2014"/>
      <c r="R629" s="1588"/>
      <c r="S629" s="1588"/>
      <c r="T629" s="1588"/>
      <c r="U629" s="1588"/>
      <c r="V629" s="1588"/>
      <c r="W629" s="348"/>
      <c r="X629" s="1588"/>
      <c r="Y629" s="1588"/>
      <c r="Z629" s="1588"/>
      <c r="AA629" s="1588"/>
      <c r="AB629" s="1588"/>
      <c r="AC629" s="1588"/>
      <c r="AD629" s="1588"/>
      <c r="AE629" s="1588"/>
      <c r="AF629" s="1588"/>
      <c r="AG629" s="1588"/>
      <c r="AH629" s="1588"/>
      <c r="AI629" s="1588"/>
      <c r="AJ629" s="1588"/>
      <c r="AK629" s="1588"/>
      <c r="AL629" s="1588"/>
      <c r="AM629" s="1588"/>
      <c r="AN629" s="1588"/>
      <c r="AO629" s="1588"/>
      <c r="AP629" s="1588"/>
      <c r="AQ629" s="1588"/>
      <c r="AR629" s="1588"/>
      <c r="AS629" s="1588"/>
      <c r="AT629" s="1588"/>
      <c r="AU629" s="1588"/>
      <c r="AV629" s="1588"/>
      <c r="AW629" s="1588"/>
      <c r="AX629" s="1588"/>
      <c r="AY629" s="1588"/>
      <c r="AZ629" s="1588"/>
      <c r="BA629" s="1588"/>
      <c r="BB629" s="1588"/>
      <c r="BC629" s="1588"/>
      <c r="BD629" s="1588"/>
      <c r="BE629" s="1588"/>
      <c r="BF629" s="1588"/>
      <c r="BG629" s="1588"/>
      <c r="BH629" s="1588"/>
      <c r="BI629" s="1588"/>
      <c r="BJ629" s="1588"/>
      <c r="BK629" s="1588"/>
      <c r="BL629" s="1588"/>
      <c r="BM629" s="1588"/>
      <c r="BN629" s="1588"/>
      <c r="BO629" s="1588"/>
      <c r="BP629" s="1588"/>
      <c r="BQ629" s="1588"/>
    </row>
    <row r="630" ht="15.75" customHeight="1">
      <c r="A630" s="1588"/>
      <c r="B630" s="1588"/>
      <c r="C630" s="1588"/>
      <c r="D630" s="1588"/>
      <c r="E630" s="1588"/>
      <c r="F630" s="1588"/>
      <c r="G630" s="348"/>
      <c r="H630" s="348"/>
      <c r="I630" s="1588"/>
      <c r="J630" s="1588"/>
      <c r="K630" s="1588"/>
      <c r="L630" s="1588"/>
      <c r="M630" s="1588"/>
      <c r="N630" s="1588"/>
      <c r="O630" s="1588"/>
      <c r="P630" s="1588"/>
      <c r="Q630" s="2014"/>
      <c r="R630" s="1588"/>
      <c r="S630" s="1588"/>
      <c r="T630" s="1588"/>
      <c r="U630" s="1588"/>
      <c r="V630" s="1588"/>
      <c r="W630" s="348"/>
      <c r="X630" s="1588"/>
      <c r="Y630" s="1588"/>
      <c r="Z630" s="1588"/>
      <c r="AA630" s="1588"/>
      <c r="AB630" s="1588"/>
      <c r="AC630" s="1588"/>
      <c r="AD630" s="1588"/>
      <c r="AE630" s="1588"/>
      <c r="AF630" s="1588"/>
      <c r="AG630" s="1588"/>
      <c r="AH630" s="1588"/>
      <c r="AI630" s="1588"/>
      <c r="AJ630" s="1588"/>
      <c r="AK630" s="1588"/>
      <c r="AL630" s="1588"/>
      <c r="AM630" s="1588"/>
      <c r="AN630" s="1588"/>
      <c r="AO630" s="1588"/>
      <c r="AP630" s="1588"/>
      <c r="AQ630" s="1588"/>
      <c r="AR630" s="1588"/>
      <c r="AS630" s="1588"/>
      <c r="AT630" s="1588"/>
      <c r="AU630" s="1588"/>
      <c r="AV630" s="1588"/>
      <c r="AW630" s="1588"/>
      <c r="AX630" s="1588"/>
      <c r="AY630" s="1588"/>
      <c r="AZ630" s="1588"/>
      <c r="BA630" s="1588"/>
      <c r="BB630" s="1588"/>
      <c r="BC630" s="1588"/>
      <c r="BD630" s="1588"/>
      <c r="BE630" s="1588"/>
      <c r="BF630" s="1588"/>
      <c r="BG630" s="1588"/>
      <c r="BH630" s="1588"/>
      <c r="BI630" s="1588"/>
      <c r="BJ630" s="1588"/>
      <c r="BK630" s="1588"/>
      <c r="BL630" s="1588"/>
      <c r="BM630" s="1588"/>
      <c r="BN630" s="1588"/>
      <c r="BO630" s="1588"/>
      <c r="BP630" s="1588"/>
      <c r="BQ630" s="1588"/>
    </row>
    <row r="631" ht="15.75" customHeight="1">
      <c r="A631" s="1588"/>
      <c r="B631" s="1588"/>
      <c r="C631" s="1588"/>
      <c r="D631" s="1588"/>
      <c r="E631" s="1588"/>
      <c r="F631" s="1588"/>
      <c r="G631" s="348"/>
      <c r="H631" s="348"/>
      <c r="I631" s="1588"/>
      <c r="J631" s="1588"/>
      <c r="K631" s="1588"/>
      <c r="L631" s="1588"/>
      <c r="M631" s="1588"/>
      <c r="N631" s="1588"/>
      <c r="O631" s="1588"/>
      <c r="P631" s="1588"/>
      <c r="Q631" s="2014"/>
      <c r="R631" s="1588"/>
      <c r="S631" s="1588"/>
      <c r="T631" s="1588"/>
      <c r="U631" s="1588"/>
      <c r="V631" s="1588"/>
      <c r="W631" s="348"/>
      <c r="X631" s="1588"/>
      <c r="Y631" s="1588"/>
      <c r="Z631" s="1588"/>
      <c r="AA631" s="1588"/>
      <c r="AB631" s="1588"/>
      <c r="AC631" s="1588"/>
      <c r="AD631" s="1588"/>
      <c r="AE631" s="1588"/>
      <c r="AF631" s="1588"/>
      <c r="AG631" s="1588"/>
      <c r="AH631" s="1588"/>
      <c r="AI631" s="1588"/>
      <c r="AJ631" s="1588"/>
      <c r="AK631" s="1588"/>
      <c r="AL631" s="1588"/>
      <c r="AM631" s="1588"/>
      <c r="AN631" s="1588"/>
      <c r="AO631" s="1588"/>
      <c r="AP631" s="1588"/>
      <c r="AQ631" s="1588"/>
      <c r="AR631" s="1588"/>
      <c r="AS631" s="1588"/>
      <c r="AT631" s="1588"/>
      <c r="AU631" s="1588"/>
      <c r="AV631" s="1588"/>
      <c r="AW631" s="1588"/>
      <c r="AX631" s="1588"/>
      <c r="AY631" s="1588"/>
      <c r="AZ631" s="1588"/>
      <c r="BA631" s="1588"/>
      <c r="BB631" s="1588"/>
      <c r="BC631" s="1588"/>
      <c r="BD631" s="1588"/>
      <c r="BE631" s="1588"/>
      <c r="BF631" s="1588"/>
      <c r="BG631" s="1588"/>
      <c r="BH631" s="1588"/>
      <c r="BI631" s="1588"/>
      <c r="BJ631" s="1588"/>
      <c r="BK631" s="1588"/>
      <c r="BL631" s="1588"/>
      <c r="BM631" s="1588"/>
      <c r="BN631" s="1588"/>
      <c r="BO631" s="1588"/>
      <c r="BP631" s="1588"/>
      <c r="BQ631" s="1588"/>
    </row>
    <row r="632" ht="15.75" customHeight="1">
      <c r="A632" s="1588"/>
      <c r="B632" s="1588"/>
      <c r="C632" s="1588"/>
      <c r="D632" s="1588"/>
      <c r="E632" s="1588"/>
      <c r="F632" s="1588"/>
      <c r="G632" s="348"/>
      <c r="H632" s="348"/>
      <c r="I632" s="1588"/>
      <c r="J632" s="1588"/>
      <c r="K632" s="1588"/>
      <c r="L632" s="1588"/>
      <c r="M632" s="1588"/>
      <c r="N632" s="1588"/>
      <c r="O632" s="1588"/>
      <c r="P632" s="1588"/>
      <c r="Q632" s="2014"/>
      <c r="R632" s="1588"/>
      <c r="S632" s="1588"/>
      <c r="T632" s="1588"/>
      <c r="U632" s="1588"/>
      <c r="V632" s="1588"/>
      <c r="W632" s="348"/>
      <c r="X632" s="1588"/>
      <c r="Y632" s="1588"/>
      <c r="Z632" s="1588"/>
      <c r="AA632" s="1588"/>
      <c r="AB632" s="1588"/>
      <c r="AC632" s="1588"/>
      <c r="AD632" s="1588"/>
      <c r="AE632" s="1588"/>
      <c r="AF632" s="1588"/>
      <c r="AG632" s="1588"/>
      <c r="AH632" s="1588"/>
      <c r="AI632" s="1588"/>
      <c r="AJ632" s="1588"/>
      <c r="AK632" s="1588"/>
      <c r="AL632" s="1588"/>
      <c r="AM632" s="1588"/>
      <c r="AN632" s="1588"/>
      <c r="AO632" s="1588"/>
      <c r="AP632" s="1588"/>
      <c r="AQ632" s="1588"/>
      <c r="AR632" s="1588"/>
      <c r="AS632" s="1588"/>
      <c r="AT632" s="1588"/>
      <c r="AU632" s="1588"/>
      <c r="AV632" s="1588"/>
      <c r="AW632" s="1588"/>
      <c r="AX632" s="1588"/>
      <c r="AY632" s="1588"/>
      <c r="AZ632" s="1588"/>
      <c r="BA632" s="1588"/>
      <c r="BB632" s="1588"/>
      <c r="BC632" s="1588"/>
      <c r="BD632" s="1588"/>
      <c r="BE632" s="1588"/>
      <c r="BF632" s="1588"/>
      <c r="BG632" s="1588"/>
      <c r="BH632" s="1588"/>
      <c r="BI632" s="1588"/>
      <c r="BJ632" s="1588"/>
      <c r="BK632" s="1588"/>
      <c r="BL632" s="1588"/>
      <c r="BM632" s="1588"/>
      <c r="BN632" s="1588"/>
      <c r="BO632" s="1588"/>
      <c r="BP632" s="1588"/>
      <c r="BQ632" s="1588"/>
    </row>
    <row r="633" ht="15.75" customHeight="1">
      <c r="A633" s="1588"/>
      <c r="B633" s="1588"/>
      <c r="C633" s="1588"/>
      <c r="D633" s="1588"/>
      <c r="E633" s="1588"/>
      <c r="F633" s="1588"/>
      <c r="G633" s="348"/>
      <c r="H633" s="348"/>
      <c r="I633" s="1588"/>
      <c r="J633" s="1588"/>
      <c r="K633" s="1588"/>
      <c r="L633" s="1588"/>
      <c r="M633" s="1588"/>
      <c r="N633" s="1588"/>
      <c r="O633" s="1588"/>
      <c r="P633" s="1588"/>
      <c r="Q633" s="2014"/>
      <c r="R633" s="1588"/>
      <c r="S633" s="1588"/>
      <c r="T633" s="1588"/>
      <c r="U633" s="1588"/>
      <c r="V633" s="1588"/>
      <c r="W633" s="348"/>
      <c r="X633" s="1588"/>
      <c r="Y633" s="1588"/>
      <c r="Z633" s="1588"/>
      <c r="AA633" s="1588"/>
      <c r="AB633" s="1588"/>
      <c r="AC633" s="1588"/>
      <c r="AD633" s="1588"/>
      <c r="AE633" s="1588"/>
      <c r="AF633" s="1588"/>
      <c r="AG633" s="1588"/>
      <c r="AH633" s="1588"/>
      <c r="AI633" s="1588"/>
      <c r="AJ633" s="1588"/>
      <c r="AK633" s="1588"/>
      <c r="AL633" s="1588"/>
      <c r="AM633" s="1588"/>
      <c r="AN633" s="1588"/>
      <c r="AO633" s="1588"/>
      <c r="AP633" s="1588"/>
      <c r="AQ633" s="1588"/>
      <c r="AR633" s="1588"/>
      <c r="AS633" s="1588"/>
      <c r="AT633" s="1588"/>
      <c r="AU633" s="1588"/>
      <c r="AV633" s="1588"/>
      <c r="AW633" s="1588"/>
      <c r="AX633" s="1588"/>
      <c r="AY633" s="1588"/>
      <c r="AZ633" s="1588"/>
      <c r="BA633" s="1588"/>
      <c r="BB633" s="1588"/>
      <c r="BC633" s="1588"/>
      <c r="BD633" s="1588"/>
      <c r="BE633" s="1588"/>
      <c r="BF633" s="1588"/>
      <c r="BG633" s="1588"/>
      <c r="BH633" s="1588"/>
      <c r="BI633" s="1588"/>
      <c r="BJ633" s="1588"/>
      <c r="BK633" s="1588"/>
      <c r="BL633" s="1588"/>
      <c r="BM633" s="1588"/>
      <c r="BN633" s="1588"/>
      <c r="BO633" s="1588"/>
      <c r="BP633" s="1588"/>
      <c r="BQ633" s="1588"/>
    </row>
    <row r="634" ht="15.75" customHeight="1">
      <c r="A634" s="1588"/>
      <c r="B634" s="1588"/>
      <c r="C634" s="1588"/>
      <c r="D634" s="1588"/>
      <c r="E634" s="1588"/>
      <c r="F634" s="1588"/>
      <c r="G634" s="348"/>
      <c r="H634" s="348"/>
      <c r="I634" s="1588"/>
      <c r="J634" s="1588"/>
      <c r="K634" s="1588"/>
      <c r="L634" s="1588"/>
      <c r="M634" s="1588"/>
      <c r="N634" s="1588"/>
      <c r="O634" s="1588"/>
      <c r="P634" s="1588"/>
      <c r="Q634" s="2014"/>
      <c r="R634" s="1588"/>
      <c r="S634" s="1588"/>
      <c r="T634" s="1588"/>
      <c r="U634" s="1588"/>
      <c r="V634" s="1588"/>
      <c r="W634" s="348"/>
      <c r="X634" s="1588"/>
      <c r="Y634" s="1588"/>
      <c r="Z634" s="1588"/>
      <c r="AA634" s="1588"/>
      <c r="AB634" s="1588"/>
      <c r="AC634" s="1588"/>
      <c r="AD634" s="1588"/>
      <c r="AE634" s="1588"/>
      <c r="AF634" s="1588"/>
      <c r="AG634" s="1588"/>
      <c r="AH634" s="1588"/>
      <c r="AI634" s="1588"/>
      <c r="AJ634" s="1588"/>
      <c r="AK634" s="1588"/>
      <c r="AL634" s="1588"/>
      <c r="AM634" s="1588"/>
      <c r="AN634" s="1588"/>
      <c r="AO634" s="1588"/>
      <c r="AP634" s="1588"/>
      <c r="AQ634" s="1588"/>
      <c r="AR634" s="1588"/>
      <c r="AS634" s="1588"/>
      <c r="AT634" s="1588"/>
      <c r="AU634" s="1588"/>
      <c r="AV634" s="1588"/>
      <c r="AW634" s="1588"/>
      <c r="AX634" s="1588"/>
      <c r="AY634" s="1588"/>
      <c r="AZ634" s="1588"/>
      <c r="BA634" s="1588"/>
      <c r="BB634" s="1588"/>
      <c r="BC634" s="1588"/>
      <c r="BD634" s="1588"/>
      <c r="BE634" s="1588"/>
      <c r="BF634" s="1588"/>
      <c r="BG634" s="1588"/>
      <c r="BH634" s="1588"/>
      <c r="BI634" s="1588"/>
      <c r="BJ634" s="1588"/>
      <c r="BK634" s="1588"/>
      <c r="BL634" s="1588"/>
      <c r="BM634" s="1588"/>
      <c r="BN634" s="1588"/>
      <c r="BO634" s="1588"/>
      <c r="BP634" s="1588"/>
      <c r="BQ634" s="1588"/>
    </row>
    <row r="635" ht="15.75" customHeight="1">
      <c r="A635" s="1588"/>
      <c r="B635" s="1588"/>
      <c r="C635" s="1588"/>
      <c r="D635" s="1588"/>
      <c r="E635" s="1588"/>
      <c r="F635" s="1588"/>
      <c r="G635" s="348"/>
      <c r="H635" s="348"/>
      <c r="I635" s="1588"/>
      <c r="J635" s="1588"/>
      <c r="K635" s="1588"/>
      <c r="L635" s="1588"/>
      <c r="M635" s="1588"/>
      <c r="N635" s="1588"/>
      <c r="O635" s="1588"/>
      <c r="P635" s="1588"/>
      <c r="Q635" s="2014"/>
      <c r="R635" s="1588"/>
      <c r="S635" s="1588"/>
      <c r="T635" s="1588"/>
      <c r="U635" s="1588"/>
      <c r="V635" s="1588"/>
      <c r="W635" s="348"/>
      <c r="X635" s="1588"/>
      <c r="Y635" s="1588"/>
      <c r="Z635" s="1588"/>
      <c r="AA635" s="1588"/>
      <c r="AB635" s="1588"/>
      <c r="AC635" s="1588"/>
      <c r="AD635" s="1588"/>
      <c r="AE635" s="1588"/>
      <c r="AF635" s="1588"/>
      <c r="AG635" s="1588"/>
      <c r="AH635" s="1588"/>
      <c r="AI635" s="1588"/>
      <c r="AJ635" s="1588"/>
      <c r="AK635" s="1588"/>
      <c r="AL635" s="1588"/>
      <c r="AM635" s="1588"/>
      <c r="AN635" s="1588"/>
      <c r="AO635" s="1588"/>
      <c r="AP635" s="1588"/>
      <c r="AQ635" s="1588"/>
      <c r="AR635" s="1588"/>
      <c r="AS635" s="1588"/>
      <c r="AT635" s="1588"/>
      <c r="AU635" s="1588"/>
      <c r="AV635" s="1588"/>
      <c r="AW635" s="1588"/>
      <c r="AX635" s="1588"/>
      <c r="AY635" s="1588"/>
      <c r="AZ635" s="1588"/>
      <c r="BA635" s="1588"/>
      <c r="BB635" s="1588"/>
      <c r="BC635" s="1588"/>
      <c r="BD635" s="1588"/>
      <c r="BE635" s="1588"/>
      <c r="BF635" s="1588"/>
      <c r="BG635" s="1588"/>
      <c r="BH635" s="1588"/>
      <c r="BI635" s="1588"/>
      <c r="BJ635" s="1588"/>
      <c r="BK635" s="1588"/>
      <c r="BL635" s="1588"/>
      <c r="BM635" s="1588"/>
      <c r="BN635" s="1588"/>
      <c r="BO635" s="1588"/>
      <c r="BP635" s="1588"/>
      <c r="BQ635" s="1588"/>
    </row>
    <row r="636" ht="15.75" customHeight="1">
      <c r="A636" s="1588"/>
      <c r="B636" s="1588"/>
      <c r="C636" s="1588"/>
      <c r="D636" s="1588"/>
      <c r="E636" s="1588"/>
      <c r="F636" s="1588"/>
      <c r="G636" s="348"/>
      <c r="H636" s="348"/>
      <c r="I636" s="1588"/>
      <c r="J636" s="1588"/>
      <c r="K636" s="1588"/>
      <c r="L636" s="1588"/>
      <c r="M636" s="1588"/>
      <c r="N636" s="1588"/>
      <c r="O636" s="1588"/>
      <c r="P636" s="1588"/>
      <c r="Q636" s="2014"/>
      <c r="R636" s="1588"/>
      <c r="S636" s="1588"/>
      <c r="T636" s="1588"/>
      <c r="U636" s="1588"/>
      <c r="V636" s="1588"/>
      <c r="W636" s="348"/>
      <c r="X636" s="1588"/>
      <c r="Y636" s="1588"/>
      <c r="Z636" s="1588"/>
      <c r="AA636" s="1588"/>
      <c r="AB636" s="1588"/>
      <c r="AC636" s="1588"/>
      <c r="AD636" s="1588"/>
      <c r="AE636" s="1588"/>
      <c r="AF636" s="1588"/>
      <c r="AG636" s="1588"/>
      <c r="AH636" s="1588"/>
      <c r="AI636" s="1588"/>
      <c r="AJ636" s="1588"/>
      <c r="AK636" s="1588"/>
      <c r="AL636" s="1588"/>
      <c r="AM636" s="1588"/>
      <c r="AN636" s="1588"/>
      <c r="AO636" s="1588"/>
      <c r="AP636" s="1588"/>
      <c r="AQ636" s="1588"/>
      <c r="AR636" s="1588"/>
      <c r="AS636" s="1588"/>
      <c r="AT636" s="1588"/>
      <c r="AU636" s="1588"/>
      <c r="AV636" s="1588"/>
      <c r="AW636" s="1588"/>
      <c r="AX636" s="1588"/>
      <c r="AY636" s="1588"/>
      <c r="AZ636" s="1588"/>
      <c r="BA636" s="1588"/>
      <c r="BB636" s="1588"/>
      <c r="BC636" s="1588"/>
      <c r="BD636" s="1588"/>
      <c r="BE636" s="1588"/>
      <c r="BF636" s="1588"/>
      <c r="BG636" s="1588"/>
      <c r="BH636" s="1588"/>
      <c r="BI636" s="1588"/>
      <c r="BJ636" s="1588"/>
      <c r="BK636" s="1588"/>
      <c r="BL636" s="1588"/>
      <c r="BM636" s="1588"/>
      <c r="BN636" s="1588"/>
      <c r="BO636" s="1588"/>
      <c r="BP636" s="1588"/>
      <c r="BQ636" s="1588"/>
    </row>
    <row r="637" ht="15.75" customHeight="1">
      <c r="A637" s="1588"/>
      <c r="B637" s="1588"/>
      <c r="C637" s="1588"/>
      <c r="D637" s="1588"/>
      <c r="E637" s="1588"/>
      <c r="F637" s="1588"/>
      <c r="G637" s="348"/>
      <c r="H637" s="348"/>
      <c r="I637" s="1588"/>
      <c r="J637" s="1588"/>
      <c r="K637" s="1588"/>
      <c r="L637" s="1588"/>
      <c r="M637" s="1588"/>
      <c r="N637" s="1588"/>
      <c r="O637" s="1588"/>
      <c r="P637" s="1588"/>
      <c r="Q637" s="2014"/>
      <c r="R637" s="1588"/>
      <c r="S637" s="1588"/>
      <c r="T637" s="1588"/>
      <c r="U637" s="1588"/>
      <c r="V637" s="1588"/>
      <c r="W637" s="348"/>
      <c r="X637" s="1588"/>
      <c r="Y637" s="1588"/>
      <c r="Z637" s="1588"/>
      <c r="AA637" s="1588"/>
      <c r="AB637" s="1588"/>
      <c r="AC637" s="1588"/>
      <c r="AD637" s="1588"/>
      <c r="AE637" s="1588"/>
      <c r="AF637" s="1588"/>
      <c r="AG637" s="1588"/>
      <c r="AH637" s="1588"/>
      <c r="AI637" s="1588"/>
      <c r="AJ637" s="1588"/>
      <c r="AK637" s="1588"/>
      <c r="AL637" s="1588"/>
      <c r="AM637" s="1588"/>
      <c r="AN637" s="1588"/>
      <c r="AO637" s="1588"/>
      <c r="AP637" s="1588"/>
      <c r="AQ637" s="1588"/>
      <c r="AR637" s="1588"/>
      <c r="AS637" s="1588"/>
      <c r="AT637" s="1588"/>
      <c r="AU637" s="1588"/>
      <c r="AV637" s="1588"/>
      <c r="AW637" s="1588"/>
      <c r="AX637" s="1588"/>
      <c r="AY637" s="1588"/>
      <c r="AZ637" s="1588"/>
      <c r="BA637" s="1588"/>
      <c r="BB637" s="1588"/>
      <c r="BC637" s="1588"/>
      <c r="BD637" s="1588"/>
      <c r="BE637" s="1588"/>
      <c r="BF637" s="1588"/>
      <c r="BG637" s="1588"/>
      <c r="BH637" s="1588"/>
      <c r="BI637" s="1588"/>
      <c r="BJ637" s="1588"/>
      <c r="BK637" s="1588"/>
      <c r="BL637" s="1588"/>
      <c r="BM637" s="1588"/>
      <c r="BN637" s="1588"/>
      <c r="BO637" s="1588"/>
      <c r="BP637" s="1588"/>
      <c r="BQ637" s="1588"/>
    </row>
    <row r="638" ht="15.75" customHeight="1">
      <c r="A638" s="1588"/>
      <c r="B638" s="1588"/>
      <c r="C638" s="1588"/>
      <c r="D638" s="1588"/>
      <c r="E638" s="1588"/>
      <c r="F638" s="1588"/>
      <c r="G638" s="348"/>
      <c r="H638" s="348"/>
      <c r="I638" s="1588"/>
      <c r="J638" s="1588"/>
      <c r="K638" s="1588"/>
      <c r="L638" s="1588"/>
      <c r="M638" s="1588"/>
      <c r="N638" s="1588"/>
      <c r="O638" s="1588"/>
      <c r="P638" s="1588"/>
      <c r="Q638" s="2014"/>
      <c r="R638" s="1588"/>
      <c r="S638" s="1588"/>
      <c r="T638" s="1588"/>
      <c r="U638" s="1588"/>
      <c r="V638" s="1588"/>
      <c r="W638" s="348"/>
      <c r="X638" s="1588"/>
      <c r="Y638" s="1588"/>
      <c r="Z638" s="1588"/>
      <c r="AA638" s="1588"/>
      <c r="AB638" s="1588"/>
      <c r="AC638" s="1588"/>
      <c r="AD638" s="1588"/>
      <c r="AE638" s="1588"/>
      <c r="AF638" s="1588"/>
      <c r="AG638" s="1588"/>
      <c r="AH638" s="1588"/>
      <c r="AI638" s="1588"/>
      <c r="AJ638" s="1588"/>
      <c r="AK638" s="1588"/>
      <c r="AL638" s="1588"/>
      <c r="AM638" s="1588"/>
      <c r="AN638" s="1588"/>
      <c r="AO638" s="1588"/>
      <c r="AP638" s="1588"/>
      <c r="AQ638" s="1588"/>
      <c r="AR638" s="1588"/>
      <c r="AS638" s="1588"/>
      <c r="AT638" s="1588"/>
      <c r="AU638" s="1588"/>
      <c r="AV638" s="1588"/>
      <c r="AW638" s="1588"/>
      <c r="AX638" s="1588"/>
      <c r="AY638" s="1588"/>
      <c r="AZ638" s="1588"/>
      <c r="BA638" s="1588"/>
      <c r="BB638" s="1588"/>
      <c r="BC638" s="1588"/>
      <c r="BD638" s="1588"/>
      <c r="BE638" s="1588"/>
      <c r="BF638" s="1588"/>
      <c r="BG638" s="1588"/>
      <c r="BH638" s="1588"/>
      <c r="BI638" s="1588"/>
      <c r="BJ638" s="1588"/>
      <c r="BK638" s="1588"/>
      <c r="BL638" s="1588"/>
      <c r="BM638" s="1588"/>
      <c r="BN638" s="1588"/>
      <c r="BO638" s="1588"/>
      <c r="BP638" s="1588"/>
      <c r="BQ638" s="1588"/>
    </row>
    <row r="639" ht="15.75" customHeight="1">
      <c r="A639" s="1588"/>
      <c r="B639" s="1588"/>
      <c r="C639" s="1588"/>
      <c r="D639" s="1588"/>
      <c r="E639" s="1588"/>
      <c r="F639" s="1588"/>
      <c r="G639" s="348"/>
      <c r="H639" s="348"/>
      <c r="I639" s="1588"/>
      <c r="J639" s="1588"/>
      <c r="K639" s="1588"/>
      <c r="L639" s="1588"/>
      <c r="M639" s="1588"/>
      <c r="N639" s="1588"/>
      <c r="O639" s="1588"/>
      <c r="P639" s="1588"/>
      <c r="Q639" s="2014"/>
      <c r="R639" s="1588"/>
      <c r="S639" s="1588"/>
      <c r="T639" s="1588"/>
      <c r="U639" s="1588"/>
      <c r="V639" s="1588"/>
      <c r="W639" s="348"/>
      <c r="X639" s="1588"/>
      <c r="Y639" s="1588"/>
      <c r="Z639" s="1588"/>
      <c r="AA639" s="1588"/>
      <c r="AB639" s="1588"/>
      <c r="AC639" s="1588"/>
      <c r="AD639" s="1588"/>
      <c r="AE639" s="1588"/>
      <c r="AF639" s="1588"/>
      <c r="AG639" s="1588"/>
      <c r="AH639" s="1588"/>
      <c r="AI639" s="1588"/>
      <c r="AJ639" s="1588"/>
      <c r="AK639" s="1588"/>
      <c r="AL639" s="1588"/>
      <c r="AM639" s="1588"/>
      <c r="AN639" s="1588"/>
      <c r="AO639" s="1588"/>
      <c r="AP639" s="1588"/>
      <c r="AQ639" s="1588"/>
      <c r="AR639" s="1588"/>
      <c r="AS639" s="1588"/>
      <c r="AT639" s="1588"/>
      <c r="AU639" s="1588"/>
      <c r="AV639" s="1588"/>
      <c r="AW639" s="1588"/>
      <c r="AX639" s="1588"/>
      <c r="AY639" s="1588"/>
      <c r="AZ639" s="1588"/>
      <c r="BA639" s="1588"/>
      <c r="BB639" s="1588"/>
      <c r="BC639" s="1588"/>
      <c r="BD639" s="1588"/>
      <c r="BE639" s="1588"/>
      <c r="BF639" s="1588"/>
      <c r="BG639" s="1588"/>
      <c r="BH639" s="1588"/>
      <c r="BI639" s="1588"/>
      <c r="BJ639" s="1588"/>
      <c r="BK639" s="1588"/>
      <c r="BL639" s="1588"/>
      <c r="BM639" s="1588"/>
      <c r="BN639" s="1588"/>
      <c r="BO639" s="1588"/>
      <c r="BP639" s="1588"/>
      <c r="BQ639" s="1588"/>
    </row>
    <row r="640" ht="15.75" customHeight="1">
      <c r="A640" s="1588"/>
      <c r="B640" s="1588"/>
      <c r="C640" s="1588"/>
      <c r="D640" s="1588"/>
      <c r="E640" s="1588"/>
      <c r="F640" s="1588"/>
      <c r="G640" s="348"/>
      <c r="H640" s="348"/>
      <c r="I640" s="1588"/>
      <c r="J640" s="1588"/>
      <c r="K640" s="1588"/>
      <c r="L640" s="1588"/>
      <c r="M640" s="1588"/>
      <c r="N640" s="1588"/>
      <c r="O640" s="1588"/>
      <c r="P640" s="1588"/>
      <c r="Q640" s="2014"/>
      <c r="R640" s="1588"/>
      <c r="S640" s="1588"/>
      <c r="T640" s="1588"/>
      <c r="U640" s="1588"/>
      <c r="V640" s="1588"/>
      <c r="W640" s="348"/>
      <c r="X640" s="1588"/>
      <c r="Y640" s="1588"/>
      <c r="Z640" s="1588"/>
      <c r="AA640" s="1588"/>
      <c r="AB640" s="1588"/>
      <c r="AC640" s="1588"/>
      <c r="AD640" s="1588"/>
      <c r="AE640" s="1588"/>
      <c r="AF640" s="1588"/>
      <c r="AG640" s="1588"/>
      <c r="AH640" s="1588"/>
      <c r="AI640" s="1588"/>
      <c r="AJ640" s="1588"/>
      <c r="AK640" s="1588"/>
      <c r="AL640" s="1588"/>
      <c r="AM640" s="1588"/>
      <c r="AN640" s="1588"/>
      <c r="AO640" s="1588"/>
      <c r="AP640" s="1588"/>
      <c r="AQ640" s="1588"/>
      <c r="AR640" s="1588"/>
      <c r="AS640" s="1588"/>
      <c r="AT640" s="1588"/>
      <c r="AU640" s="1588"/>
      <c r="AV640" s="1588"/>
      <c r="AW640" s="1588"/>
      <c r="AX640" s="1588"/>
      <c r="AY640" s="1588"/>
      <c r="AZ640" s="1588"/>
      <c r="BA640" s="1588"/>
      <c r="BB640" s="1588"/>
      <c r="BC640" s="1588"/>
      <c r="BD640" s="1588"/>
      <c r="BE640" s="1588"/>
      <c r="BF640" s="1588"/>
      <c r="BG640" s="1588"/>
      <c r="BH640" s="1588"/>
      <c r="BI640" s="1588"/>
      <c r="BJ640" s="1588"/>
      <c r="BK640" s="1588"/>
      <c r="BL640" s="1588"/>
      <c r="BM640" s="1588"/>
      <c r="BN640" s="1588"/>
      <c r="BO640" s="1588"/>
      <c r="BP640" s="1588"/>
      <c r="BQ640" s="1588"/>
    </row>
    <row r="641" ht="15.75" customHeight="1">
      <c r="A641" s="1588"/>
      <c r="B641" s="1588"/>
      <c r="C641" s="1588"/>
      <c r="D641" s="1588"/>
      <c r="E641" s="1588"/>
      <c r="F641" s="1588"/>
      <c r="G641" s="348"/>
      <c r="H641" s="348"/>
      <c r="I641" s="1588"/>
      <c r="J641" s="1588"/>
      <c r="K641" s="1588"/>
      <c r="L641" s="1588"/>
      <c r="M641" s="1588"/>
      <c r="N641" s="1588"/>
      <c r="O641" s="1588"/>
      <c r="P641" s="1588"/>
      <c r="Q641" s="2014"/>
      <c r="R641" s="1588"/>
      <c r="S641" s="1588"/>
      <c r="T641" s="1588"/>
      <c r="U641" s="1588"/>
      <c r="V641" s="1588"/>
      <c r="W641" s="348"/>
      <c r="X641" s="1588"/>
      <c r="Y641" s="1588"/>
      <c r="Z641" s="1588"/>
      <c r="AA641" s="1588"/>
      <c r="AB641" s="1588"/>
      <c r="AC641" s="1588"/>
      <c r="AD641" s="1588"/>
      <c r="AE641" s="1588"/>
      <c r="AF641" s="1588"/>
      <c r="AG641" s="1588"/>
      <c r="AH641" s="1588"/>
      <c r="AI641" s="1588"/>
      <c r="AJ641" s="1588"/>
      <c r="AK641" s="1588"/>
      <c r="AL641" s="1588"/>
      <c r="AM641" s="1588"/>
      <c r="AN641" s="1588"/>
      <c r="AO641" s="1588"/>
      <c r="AP641" s="1588"/>
      <c r="AQ641" s="1588"/>
      <c r="AR641" s="1588"/>
      <c r="AS641" s="1588"/>
      <c r="AT641" s="1588"/>
      <c r="AU641" s="1588"/>
      <c r="AV641" s="1588"/>
      <c r="AW641" s="1588"/>
      <c r="AX641" s="1588"/>
      <c r="AY641" s="1588"/>
      <c r="AZ641" s="1588"/>
      <c r="BA641" s="1588"/>
      <c r="BB641" s="1588"/>
      <c r="BC641" s="1588"/>
      <c r="BD641" s="1588"/>
      <c r="BE641" s="1588"/>
      <c r="BF641" s="1588"/>
      <c r="BG641" s="1588"/>
      <c r="BH641" s="1588"/>
      <c r="BI641" s="1588"/>
      <c r="BJ641" s="1588"/>
      <c r="BK641" s="1588"/>
      <c r="BL641" s="1588"/>
      <c r="BM641" s="1588"/>
      <c r="BN641" s="1588"/>
      <c r="BO641" s="1588"/>
      <c r="BP641" s="1588"/>
      <c r="BQ641" s="1588"/>
    </row>
    <row r="642" ht="15.75" customHeight="1">
      <c r="A642" s="1588"/>
      <c r="B642" s="1588"/>
      <c r="C642" s="1588"/>
      <c r="D642" s="1588"/>
      <c r="E642" s="1588"/>
      <c r="F642" s="1588"/>
      <c r="G642" s="348"/>
      <c r="H642" s="348"/>
      <c r="I642" s="1588"/>
      <c r="J642" s="1588"/>
      <c r="K642" s="1588"/>
      <c r="L642" s="1588"/>
      <c r="M642" s="1588"/>
      <c r="N642" s="1588"/>
      <c r="O642" s="1588"/>
      <c r="P642" s="1588"/>
      <c r="Q642" s="2014"/>
      <c r="R642" s="1588"/>
      <c r="S642" s="1588"/>
      <c r="T642" s="1588"/>
      <c r="U642" s="1588"/>
      <c r="V642" s="1588"/>
      <c r="W642" s="348"/>
      <c r="X642" s="1588"/>
      <c r="Y642" s="1588"/>
      <c r="Z642" s="1588"/>
      <c r="AA642" s="1588"/>
      <c r="AB642" s="1588"/>
      <c r="AC642" s="1588"/>
      <c r="AD642" s="1588"/>
      <c r="AE642" s="1588"/>
      <c r="AF642" s="1588"/>
      <c r="AG642" s="1588"/>
      <c r="AH642" s="1588"/>
      <c r="AI642" s="1588"/>
      <c r="AJ642" s="1588"/>
      <c r="AK642" s="1588"/>
      <c r="AL642" s="1588"/>
      <c r="AM642" s="1588"/>
      <c r="AN642" s="1588"/>
      <c r="AO642" s="1588"/>
      <c r="AP642" s="1588"/>
      <c r="AQ642" s="1588"/>
      <c r="AR642" s="1588"/>
      <c r="AS642" s="1588"/>
      <c r="AT642" s="1588"/>
      <c r="AU642" s="1588"/>
      <c r="AV642" s="1588"/>
      <c r="AW642" s="1588"/>
      <c r="AX642" s="1588"/>
      <c r="AY642" s="1588"/>
      <c r="AZ642" s="1588"/>
      <c r="BA642" s="1588"/>
      <c r="BB642" s="1588"/>
      <c r="BC642" s="1588"/>
      <c r="BD642" s="1588"/>
      <c r="BE642" s="1588"/>
      <c r="BF642" s="1588"/>
      <c r="BG642" s="1588"/>
      <c r="BH642" s="1588"/>
      <c r="BI642" s="1588"/>
      <c r="BJ642" s="1588"/>
      <c r="BK642" s="1588"/>
      <c r="BL642" s="1588"/>
      <c r="BM642" s="1588"/>
      <c r="BN642" s="1588"/>
      <c r="BO642" s="1588"/>
      <c r="BP642" s="1588"/>
      <c r="BQ642" s="1588"/>
    </row>
    <row r="643" ht="15.75" customHeight="1">
      <c r="A643" s="1588"/>
      <c r="B643" s="1588"/>
      <c r="C643" s="1588"/>
      <c r="D643" s="1588"/>
      <c r="E643" s="1588"/>
      <c r="F643" s="1588"/>
      <c r="G643" s="348"/>
      <c r="H643" s="348"/>
      <c r="I643" s="1588"/>
      <c r="J643" s="1588"/>
      <c r="K643" s="1588"/>
      <c r="L643" s="1588"/>
      <c r="M643" s="1588"/>
      <c r="N643" s="1588"/>
      <c r="O643" s="1588"/>
      <c r="P643" s="1588"/>
      <c r="Q643" s="2014"/>
      <c r="R643" s="1588"/>
      <c r="S643" s="1588"/>
      <c r="T643" s="1588"/>
      <c r="U643" s="1588"/>
      <c r="V643" s="1588"/>
      <c r="W643" s="348"/>
      <c r="X643" s="1588"/>
      <c r="Y643" s="1588"/>
      <c r="Z643" s="1588"/>
      <c r="AA643" s="1588"/>
      <c r="AB643" s="1588"/>
      <c r="AC643" s="1588"/>
      <c r="AD643" s="1588"/>
      <c r="AE643" s="1588"/>
      <c r="AF643" s="1588"/>
      <c r="AG643" s="1588"/>
      <c r="AH643" s="1588"/>
      <c r="AI643" s="1588"/>
      <c r="AJ643" s="1588"/>
      <c r="AK643" s="1588"/>
      <c r="AL643" s="1588"/>
      <c r="AM643" s="1588"/>
      <c r="AN643" s="1588"/>
      <c r="AO643" s="1588"/>
      <c r="AP643" s="1588"/>
      <c r="AQ643" s="1588"/>
      <c r="AR643" s="1588"/>
      <c r="AS643" s="1588"/>
      <c r="AT643" s="1588"/>
      <c r="AU643" s="1588"/>
      <c r="AV643" s="1588"/>
      <c r="AW643" s="1588"/>
      <c r="AX643" s="1588"/>
      <c r="AY643" s="1588"/>
      <c r="AZ643" s="1588"/>
      <c r="BA643" s="1588"/>
      <c r="BB643" s="1588"/>
      <c r="BC643" s="1588"/>
      <c r="BD643" s="1588"/>
      <c r="BE643" s="1588"/>
      <c r="BF643" s="1588"/>
      <c r="BG643" s="1588"/>
      <c r="BH643" s="1588"/>
      <c r="BI643" s="1588"/>
      <c r="BJ643" s="1588"/>
      <c r="BK643" s="1588"/>
      <c r="BL643" s="1588"/>
      <c r="BM643" s="1588"/>
      <c r="BN643" s="1588"/>
      <c r="BO643" s="1588"/>
      <c r="BP643" s="1588"/>
      <c r="BQ643" s="1588"/>
    </row>
    <row r="644" ht="15.75" customHeight="1">
      <c r="A644" s="1588"/>
      <c r="B644" s="1588"/>
      <c r="C644" s="1588"/>
      <c r="D644" s="1588"/>
      <c r="E644" s="1588"/>
      <c r="F644" s="1588"/>
      <c r="G644" s="348"/>
      <c r="H644" s="348"/>
      <c r="I644" s="1588"/>
      <c r="J644" s="1588"/>
      <c r="K644" s="1588"/>
      <c r="L644" s="1588"/>
      <c r="M644" s="1588"/>
      <c r="N644" s="1588"/>
      <c r="O644" s="1588"/>
      <c r="P644" s="1588"/>
      <c r="Q644" s="2014"/>
      <c r="R644" s="1588"/>
      <c r="S644" s="1588"/>
      <c r="T644" s="1588"/>
      <c r="U644" s="1588"/>
      <c r="V644" s="1588"/>
      <c r="W644" s="348"/>
      <c r="X644" s="1588"/>
      <c r="Y644" s="1588"/>
      <c r="Z644" s="1588"/>
      <c r="AA644" s="1588"/>
      <c r="AB644" s="1588"/>
      <c r="AC644" s="1588"/>
      <c r="AD644" s="1588"/>
      <c r="AE644" s="1588"/>
      <c r="AF644" s="1588"/>
      <c r="AG644" s="1588"/>
      <c r="AH644" s="1588"/>
      <c r="AI644" s="1588"/>
      <c r="AJ644" s="1588"/>
      <c r="AK644" s="1588"/>
      <c r="AL644" s="1588"/>
      <c r="AM644" s="1588"/>
      <c r="AN644" s="1588"/>
      <c r="AO644" s="1588"/>
      <c r="AP644" s="1588"/>
      <c r="AQ644" s="1588"/>
      <c r="AR644" s="1588"/>
      <c r="AS644" s="1588"/>
      <c r="AT644" s="1588"/>
      <c r="AU644" s="1588"/>
      <c r="AV644" s="1588"/>
      <c r="AW644" s="1588"/>
      <c r="AX644" s="1588"/>
      <c r="AY644" s="1588"/>
      <c r="AZ644" s="1588"/>
      <c r="BA644" s="1588"/>
      <c r="BB644" s="1588"/>
      <c r="BC644" s="1588"/>
      <c r="BD644" s="1588"/>
      <c r="BE644" s="1588"/>
      <c r="BF644" s="1588"/>
      <c r="BG644" s="1588"/>
      <c r="BH644" s="1588"/>
      <c r="BI644" s="1588"/>
      <c r="BJ644" s="1588"/>
      <c r="BK644" s="1588"/>
      <c r="BL644" s="1588"/>
      <c r="BM644" s="1588"/>
      <c r="BN644" s="1588"/>
      <c r="BO644" s="1588"/>
      <c r="BP644" s="1588"/>
      <c r="BQ644" s="1588"/>
    </row>
    <row r="645" ht="15.75" customHeight="1">
      <c r="A645" s="1588"/>
      <c r="B645" s="1588"/>
      <c r="C645" s="1588"/>
      <c r="D645" s="1588"/>
      <c r="E645" s="1588"/>
      <c r="F645" s="1588"/>
      <c r="G645" s="348"/>
      <c r="H645" s="348"/>
      <c r="I645" s="1588"/>
      <c r="J645" s="1588"/>
      <c r="K645" s="1588"/>
      <c r="L645" s="1588"/>
      <c r="M645" s="1588"/>
      <c r="N645" s="1588"/>
      <c r="O645" s="1588"/>
      <c r="P645" s="1588"/>
      <c r="Q645" s="2014"/>
      <c r="R645" s="1588"/>
      <c r="S645" s="1588"/>
      <c r="T645" s="1588"/>
      <c r="U645" s="1588"/>
      <c r="V645" s="1588"/>
      <c r="W645" s="348"/>
      <c r="X645" s="1588"/>
      <c r="Y645" s="1588"/>
      <c r="Z645" s="1588"/>
      <c r="AA645" s="1588"/>
      <c r="AB645" s="1588"/>
      <c r="AC645" s="1588"/>
      <c r="AD645" s="1588"/>
      <c r="AE645" s="1588"/>
      <c r="AF645" s="1588"/>
      <c r="AG645" s="1588"/>
      <c r="AH645" s="1588"/>
      <c r="AI645" s="1588"/>
      <c r="AJ645" s="1588"/>
      <c r="AK645" s="1588"/>
      <c r="AL645" s="1588"/>
      <c r="AM645" s="1588"/>
      <c r="AN645" s="1588"/>
      <c r="AO645" s="1588"/>
      <c r="AP645" s="1588"/>
      <c r="AQ645" s="1588"/>
      <c r="AR645" s="1588"/>
      <c r="AS645" s="1588"/>
      <c r="AT645" s="1588"/>
      <c r="AU645" s="1588"/>
      <c r="AV645" s="1588"/>
      <c r="AW645" s="1588"/>
      <c r="AX645" s="1588"/>
      <c r="AY645" s="1588"/>
      <c r="AZ645" s="1588"/>
      <c r="BA645" s="1588"/>
      <c r="BB645" s="1588"/>
      <c r="BC645" s="1588"/>
      <c r="BD645" s="1588"/>
      <c r="BE645" s="1588"/>
      <c r="BF645" s="1588"/>
      <c r="BG645" s="1588"/>
      <c r="BH645" s="1588"/>
      <c r="BI645" s="1588"/>
      <c r="BJ645" s="1588"/>
      <c r="BK645" s="1588"/>
      <c r="BL645" s="1588"/>
      <c r="BM645" s="1588"/>
      <c r="BN645" s="1588"/>
      <c r="BO645" s="1588"/>
      <c r="BP645" s="1588"/>
      <c r="BQ645" s="1588"/>
    </row>
    <row r="646" ht="15.75" customHeight="1">
      <c r="A646" s="1588"/>
      <c r="B646" s="1588"/>
      <c r="C646" s="1588"/>
      <c r="D646" s="1588"/>
      <c r="E646" s="1588"/>
      <c r="F646" s="1588"/>
      <c r="G646" s="348"/>
      <c r="H646" s="348"/>
      <c r="I646" s="1588"/>
      <c r="J646" s="1588"/>
      <c r="K646" s="1588"/>
      <c r="L646" s="1588"/>
      <c r="M646" s="1588"/>
      <c r="N646" s="1588"/>
      <c r="O646" s="1588"/>
      <c r="P646" s="1588"/>
      <c r="Q646" s="2014"/>
      <c r="R646" s="1588"/>
      <c r="S646" s="1588"/>
      <c r="T646" s="1588"/>
      <c r="U646" s="1588"/>
      <c r="V646" s="1588"/>
      <c r="W646" s="348"/>
      <c r="X646" s="1588"/>
      <c r="Y646" s="1588"/>
      <c r="Z646" s="1588"/>
      <c r="AA646" s="1588"/>
      <c r="AB646" s="1588"/>
      <c r="AC646" s="1588"/>
      <c r="AD646" s="1588"/>
      <c r="AE646" s="1588"/>
      <c r="AF646" s="1588"/>
      <c r="AG646" s="1588"/>
      <c r="AH646" s="1588"/>
      <c r="AI646" s="1588"/>
      <c r="AJ646" s="1588"/>
      <c r="AK646" s="1588"/>
      <c r="AL646" s="1588"/>
      <c r="AM646" s="1588"/>
      <c r="AN646" s="1588"/>
      <c r="AO646" s="1588"/>
      <c r="AP646" s="1588"/>
      <c r="AQ646" s="1588"/>
      <c r="AR646" s="1588"/>
      <c r="AS646" s="1588"/>
      <c r="AT646" s="1588"/>
      <c r="AU646" s="1588"/>
      <c r="AV646" s="1588"/>
      <c r="AW646" s="1588"/>
      <c r="AX646" s="1588"/>
      <c r="AY646" s="1588"/>
      <c r="AZ646" s="1588"/>
      <c r="BA646" s="1588"/>
      <c r="BB646" s="1588"/>
      <c r="BC646" s="1588"/>
      <c r="BD646" s="1588"/>
      <c r="BE646" s="1588"/>
      <c r="BF646" s="1588"/>
      <c r="BG646" s="1588"/>
      <c r="BH646" s="1588"/>
      <c r="BI646" s="1588"/>
      <c r="BJ646" s="1588"/>
      <c r="BK646" s="1588"/>
      <c r="BL646" s="1588"/>
      <c r="BM646" s="1588"/>
      <c r="BN646" s="1588"/>
      <c r="BO646" s="1588"/>
      <c r="BP646" s="1588"/>
      <c r="BQ646" s="1588"/>
    </row>
    <row r="647" ht="15.75" customHeight="1">
      <c r="A647" s="1588"/>
      <c r="B647" s="1588"/>
      <c r="C647" s="1588"/>
      <c r="D647" s="1588"/>
      <c r="E647" s="1588"/>
      <c r="F647" s="1588"/>
      <c r="G647" s="348"/>
      <c r="H647" s="348"/>
      <c r="I647" s="1588"/>
      <c r="J647" s="1588"/>
      <c r="K647" s="1588"/>
      <c r="L647" s="1588"/>
      <c r="M647" s="1588"/>
      <c r="N647" s="1588"/>
      <c r="O647" s="1588"/>
      <c r="P647" s="1588"/>
      <c r="Q647" s="2014"/>
      <c r="R647" s="1588"/>
      <c r="S647" s="1588"/>
      <c r="T647" s="1588"/>
      <c r="U647" s="1588"/>
      <c r="V647" s="1588"/>
      <c r="W647" s="348"/>
      <c r="X647" s="1588"/>
      <c r="Y647" s="1588"/>
      <c r="Z647" s="1588"/>
      <c r="AA647" s="1588"/>
      <c r="AB647" s="1588"/>
      <c r="AC647" s="1588"/>
      <c r="AD647" s="1588"/>
      <c r="AE647" s="1588"/>
      <c r="AF647" s="1588"/>
      <c r="AG647" s="1588"/>
      <c r="AH647" s="1588"/>
      <c r="AI647" s="1588"/>
      <c r="AJ647" s="1588"/>
      <c r="AK647" s="1588"/>
      <c r="AL647" s="1588"/>
      <c r="AM647" s="1588"/>
      <c r="AN647" s="1588"/>
      <c r="AO647" s="1588"/>
      <c r="AP647" s="1588"/>
      <c r="AQ647" s="1588"/>
      <c r="AR647" s="1588"/>
      <c r="AS647" s="1588"/>
      <c r="AT647" s="1588"/>
      <c r="AU647" s="1588"/>
      <c r="AV647" s="1588"/>
      <c r="AW647" s="1588"/>
      <c r="AX647" s="1588"/>
      <c r="AY647" s="1588"/>
      <c r="AZ647" s="1588"/>
      <c r="BA647" s="1588"/>
      <c r="BB647" s="1588"/>
      <c r="BC647" s="1588"/>
      <c r="BD647" s="1588"/>
      <c r="BE647" s="1588"/>
      <c r="BF647" s="1588"/>
      <c r="BG647" s="1588"/>
      <c r="BH647" s="1588"/>
      <c r="BI647" s="1588"/>
      <c r="BJ647" s="1588"/>
      <c r="BK647" s="1588"/>
      <c r="BL647" s="1588"/>
      <c r="BM647" s="1588"/>
      <c r="BN647" s="1588"/>
      <c r="BO647" s="1588"/>
      <c r="BP647" s="1588"/>
      <c r="BQ647" s="1588"/>
    </row>
    <row r="648" ht="15.75" customHeight="1">
      <c r="A648" s="1588"/>
      <c r="B648" s="1588"/>
      <c r="C648" s="1588"/>
      <c r="D648" s="1588"/>
      <c r="E648" s="1588"/>
      <c r="F648" s="1588"/>
      <c r="G648" s="348"/>
      <c r="H648" s="348"/>
      <c r="I648" s="1588"/>
      <c r="J648" s="1588"/>
      <c r="K648" s="1588"/>
      <c r="L648" s="1588"/>
      <c r="M648" s="1588"/>
      <c r="N648" s="1588"/>
      <c r="O648" s="1588"/>
      <c r="P648" s="1588"/>
      <c r="Q648" s="2014"/>
      <c r="R648" s="1588"/>
      <c r="S648" s="1588"/>
      <c r="T648" s="1588"/>
      <c r="U648" s="1588"/>
      <c r="V648" s="1588"/>
      <c r="W648" s="348"/>
      <c r="X648" s="1588"/>
      <c r="Y648" s="1588"/>
      <c r="Z648" s="1588"/>
      <c r="AA648" s="1588"/>
      <c r="AB648" s="1588"/>
      <c r="AC648" s="1588"/>
      <c r="AD648" s="1588"/>
      <c r="AE648" s="1588"/>
      <c r="AF648" s="1588"/>
      <c r="AG648" s="1588"/>
      <c r="AH648" s="1588"/>
      <c r="AI648" s="1588"/>
      <c r="AJ648" s="1588"/>
      <c r="AK648" s="1588"/>
      <c r="AL648" s="1588"/>
      <c r="AM648" s="1588"/>
      <c r="AN648" s="1588"/>
      <c r="AO648" s="1588"/>
      <c r="AP648" s="1588"/>
      <c r="AQ648" s="1588"/>
      <c r="AR648" s="1588"/>
      <c r="AS648" s="1588"/>
      <c r="AT648" s="1588"/>
      <c r="AU648" s="1588"/>
      <c r="AV648" s="1588"/>
      <c r="AW648" s="1588"/>
      <c r="AX648" s="1588"/>
      <c r="AY648" s="1588"/>
      <c r="AZ648" s="1588"/>
      <c r="BA648" s="1588"/>
      <c r="BB648" s="1588"/>
      <c r="BC648" s="1588"/>
      <c r="BD648" s="1588"/>
      <c r="BE648" s="1588"/>
      <c r="BF648" s="1588"/>
      <c r="BG648" s="1588"/>
      <c r="BH648" s="1588"/>
      <c r="BI648" s="1588"/>
      <c r="BJ648" s="1588"/>
      <c r="BK648" s="1588"/>
      <c r="BL648" s="1588"/>
      <c r="BM648" s="1588"/>
      <c r="BN648" s="1588"/>
      <c r="BO648" s="1588"/>
      <c r="BP648" s="1588"/>
      <c r="BQ648" s="1588"/>
    </row>
    <row r="649" ht="15.75" customHeight="1">
      <c r="A649" s="1588"/>
      <c r="B649" s="1588"/>
      <c r="C649" s="1588"/>
      <c r="D649" s="1588"/>
      <c r="E649" s="1588"/>
      <c r="F649" s="1588"/>
      <c r="G649" s="348"/>
      <c r="H649" s="348"/>
      <c r="I649" s="1588"/>
      <c r="J649" s="1588"/>
      <c r="K649" s="1588"/>
      <c r="L649" s="1588"/>
      <c r="M649" s="1588"/>
      <c r="N649" s="1588"/>
      <c r="O649" s="1588"/>
      <c r="P649" s="1588"/>
      <c r="Q649" s="2014"/>
      <c r="R649" s="1588"/>
      <c r="S649" s="1588"/>
      <c r="T649" s="1588"/>
      <c r="U649" s="1588"/>
      <c r="V649" s="1588"/>
      <c r="W649" s="348"/>
      <c r="X649" s="1588"/>
      <c r="Y649" s="1588"/>
      <c r="Z649" s="1588"/>
      <c r="AA649" s="1588"/>
      <c r="AB649" s="1588"/>
      <c r="AC649" s="1588"/>
      <c r="AD649" s="1588"/>
      <c r="AE649" s="1588"/>
      <c r="AF649" s="1588"/>
      <c r="AG649" s="1588"/>
      <c r="AH649" s="1588"/>
      <c r="AI649" s="1588"/>
      <c r="AJ649" s="1588"/>
      <c r="AK649" s="1588"/>
      <c r="AL649" s="1588"/>
      <c r="AM649" s="1588"/>
      <c r="AN649" s="1588"/>
      <c r="AO649" s="1588"/>
      <c r="AP649" s="1588"/>
      <c r="AQ649" s="1588"/>
      <c r="AR649" s="1588"/>
      <c r="AS649" s="1588"/>
      <c r="AT649" s="1588"/>
      <c r="AU649" s="1588"/>
      <c r="AV649" s="1588"/>
      <c r="AW649" s="1588"/>
      <c r="AX649" s="1588"/>
      <c r="AY649" s="1588"/>
      <c r="AZ649" s="1588"/>
      <c r="BA649" s="1588"/>
      <c r="BB649" s="1588"/>
      <c r="BC649" s="1588"/>
      <c r="BD649" s="1588"/>
      <c r="BE649" s="1588"/>
      <c r="BF649" s="1588"/>
      <c r="BG649" s="1588"/>
      <c r="BH649" s="1588"/>
      <c r="BI649" s="1588"/>
      <c r="BJ649" s="1588"/>
      <c r="BK649" s="1588"/>
      <c r="BL649" s="1588"/>
      <c r="BM649" s="1588"/>
      <c r="BN649" s="1588"/>
      <c r="BO649" s="1588"/>
      <c r="BP649" s="1588"/>
      <c r="BQ649" s="1588"/>
    </row>
    <row r="650" ht="15.75" customHeight="1">
      <c r="A650" s="1588"/>
      <c r="B650" s="1588"/>
      <c r="C650" s="1588"/>
      <c r="D650" s="1588"/>
      <c r="E650" s="1588"/>
      <c r="F650" s="1588"/>
      <c r="G650" s="348"/>
      <c r="H650" s="348"/>
      <c r="I650" s="1588"/>
      <c r="J650" s="1588"/>
      <c r="K650" s="1588"/>
      <c r="L650" s="1588"/>
      <c r="M650" s="1588"/>
      <c r="N650" s="1588"/>
      <c r="O650" s="1588"/>
      <c r="P650" s="1588"/>
      <c r="Q650" s="2014"/>
      <c r="R650" s="1588"/>
      <c r="S650" s="1588"/>
      <c r="T650" s="1588"/>
      <c r="U650" s="1588"/>
      <c r="V650" s="1588"/>
      <c r="W650" s="348"/>
      <c r="X650" s="1588"/>
      <c r="Y650" s="1588"/>
      <c r="Z650" s="1588"/>
      <c r="AA650" s="1588"/>
      <c r="AB650" s="1588"/>
      <c r="AC650" s="1588"/>
      <c r="AD650" s="1588"/>
      <c r="AE650" s="1588"/>
      <c r="AF650" s="1588"/>
      <c r="AG650" s="1588"/>
      <c r="AH650" s="1588"/>
      <c r="AI650" s="1588"/>
      <c r="AJ650" s="1588"/>
      <c r="AK650" s="1588"/>
      <c r="AL650" s="1588"/>
      <c r="AM650" s="1588"/>
      <c r="AN650" s="1588"/>
      <c r="AO650" s="1588"/>
      <c r="AP650" s="1588"/>
      <c r="AQ650" s="1588"/>
      <c r="AR650" s="1588"/>
      <c r="AS650" s="1588"/>
      <c r="AT650" s="1588"/>
      <c r="AU650" s="1588"/>
      <c r="AV650" s="1588"/>
      <c r="AW650" s="1588"/>
      <c r="AX650" s="1588"/>
      <c r="AY650" s="1588"/>
      <c r="AZ650" s="1588"/>
      <c r="BA650" s="1588"/>
      <c r="BB650" s="1588"/>
      <c r="BC650" s="1588"/>
      <c r="BD650" s="1588"/>
      <c r="BE650" s="1588"/>
      <c r="BF650" s="1588"/>
      <c r="BG650" s="1588"/>
      <c r="BH650" s="1588"/>
      <c r="BI650" s="1588"/>
      <c r="BJ650" s="1588"/>
      <c r="BK650" s="1588"/>
      <c r="BL650" s="1588"/>
      <c r="BM650" s="1588"/>
      <c r="BN650" s="1588"/>
      <c r="BO650" s="1588"/>
      <c r="BP650" s="1588"/>
      <c r="BQ650" s="1588"/>
    </row>
    <row r="651" ht="15.75" customHeight="1">
      <c r="A651" s="1588"/>
      <c r="B651" s="1588"/>
      <c r="C651" s="1588"/>
      <c r="D651" s="1588"/>
      <c r="E651" s="1588"/>
      <c r="F651" s="1588"/>
      <c r="G651" s="348"/>
      <c r="H651" s="348"/>
      <c r="I651" s="1588"/>
      <c r="J651" s="1588"/>
      <c r="K651" s="1588"/>
      <c r="L651" s="1588"/>
      <c r="M651" s="1588"/>
      <c r="N651" s="1588"/>
      <c r="O651" s="1588"/>
      <c r="P651" s="1588"/>
      <c r="Q651" s="2014"/>
      <c r="R651" s="1588"/>
      <c r="S651" s="1588"/>
      <c r="T651" s="1588"/>
      <c r="U651" s="1588"/>
      <c r="V651" s="1588"/>
      <c r="W651" s="348"/>
      <c r="X651" s="1588"/>
      <c r="Y651" s="1588"/>
      <c r="Z651" s="1588"/>
      <c r="AA651" s="1588"/>
      <c r="AB651" s="1588"/>
      <c r="AC651" s="1588"/>
      <c r="AD651" s="1588"/>
      <c r="AE651" s="1588"/>
      <c r="AF651" s="1588"/>
      <c r="AG651" s="1588"/>
      <c r="AH651" s="1588"/>
      <c r="AI651" s="1588"/>
      <c r="AJ651" s="1588"/>
      <c r="AK651" s="1588"/>
      <c r="AL651" s="1588"/>
      <c r="AM651" s="1588"/>
      <c r="AN651" s="1588"/>
      <c r="AO651" s="1588"/>
      <c r="AP651" s="1588"/>
      <c r="AQ651" s="1588"/>
      <c r="AR651" s="1588"/>
      <c r="AS651" s="1588"/>
      <c r="AT651" s="1588"/>
      <c r="AU651" s="1588"/>
      <c r="AV651" s="1588"/>
      <c r="AW651" s="1588"/>
      <c r="AX651" s="1588"/>
      <c r="AY651" s="1588"/>
      <c r="AZ651" s="1588"/>
      <c r="BA651" s="1588"/>
      <c r="BB651" s="1588"/>
      <c r="BC651" s="1588"/>
      <c r="BD651" s="1588"/>
      <c r="BE651" s="1588"/>
      <c r="BF651" s="1588"/>
      <c r="BG651" s="1588"/>
      <c r="BH651" s="1588"/>
      <c r="BI651" s="1588"/>
      <c r="BJ651" s="1588"/>
      <c r="BK651" s="1588"/>
      <c r="BL651" s="1588"/>
      <c r="BM651" s="1588"/>
      <c r="BN651" s="1588"/>
      <c r="BO651" s="1588"/>
      <c r="BP651" s="1588"/>
      <c r="BQ651" s="1588"/>
    </row>
    <row r="652" ht="15.75" customHeight="1">
      <c r="A652" s="1588"/>
      <c r="B652" s="1588"/>
      <c r="C652" s="1588"/>
      <c r="D652" s="1588"/>
      <c r="E652" s="1588"/>
      <c r="F652" s="1588"/>
      <c r="G652" s="348"/>
      <c r="H652" s="348"/>
      <c r="I652" s="1588"/>
      <c r="J652" s="1588"/>
      <c r="K652" s="1588"/>
      <c r="L652" s="1588"/>
      <c r="M652" s="1588"/>
      <c r="N652" s="1588"/>
      <c r="O652" s="1588"/>
      <c r="P652" s="1588"/>
      <c r="Q652" s="2014"/>
      <c r="R652" s="1588"/>
      <c r="S652" s="1588"/>
      <c r="T652" s="1588"/>
      <c r="U652" s="1588"/>
      <c r="V652" s="1588"/>
      <c r="W652" s="348"/>
      <c r="X652" s="1588"/>
      <c r="Y652" s="1588"/>
      <c r="Z652" s="1588"/>
      <c r="AA652" s="1588"/>
      <c r="AB652" s="1588"/>
      <c r="AC652" s="1588"/>
      <c r="AD652" s="1588"/>
      <c r="AE652" s="1588"/>
      <c r="AF652" s="1588"/>
      <c r="AG652" s="1588"/>
      <c r="AH652" s="1588"/>
      <c r="AI652" s="1588"/>
      <c r="AJ652" s="1588"/>
      <c r="AK652" s="1588"/>
      <c r="AL652" s="1588"/>
      <c r="AM652" s="1588"/>
      <c r="AN652" s="1588"/>
      <c r="AO652" s="1588"/>
      <c r="AP652" s="1588"/>
      <c r="AQ652" s="1588"/>
      <c r="AR652" s="1588"/>
      <c r="AS652" s="1588"/>
      <c r="AT652" s="1588"/>
      <c r="AU652" s="1588"/>
      <c r="AV652" s="1588"/>
      <c r="AW652" s="1588"/>
      <c r="AX652" s="1588"/>
      <c r="AY652" s="1588"/>
      <c r="AZ652" s="1588"/>
      <c r="BA652" s="1588"/>
      <c r="BB652" s="1588"/>
      <c r="BC652" s="1588"/>
      <c r="BD652" s="1588"/>
      <c r="BE652" s="1588"/>
      <c r="BF652" s="1588"/>
      <c r="BG652" s="1588"/>
      <c r="BH652" s="1588"/>
      <c r="BI652" s="1588"/>
      <c r="BJ652" s="1588"/>
      <c r="BK652" s="1588"/>
      <c r="BL652" s="1588"/>
      <c r="BM652" s="1588"/>
      <c r="BN652" s="1588"/>
      <c r="BO652" s="1588"/>
      <c r="BP652" s="1588"/>
      <c r="BQ652" s="1588"/>
    </row>
    <row r="653" ht="15.75" customHeight="1">
      <c r="A653" s="1588"/>
      <c r="B653" s="1588"/>
      <c r="C653" s="1588"/>
      <c r="D653" s="1588"/>
      <c r="E653" s="1588"/>
      <c r="F653" s="1588"/>
      <c r="G653" s="348"/>
      <c r="H653" s="348"/>
      <c r="I653" s="1588"/>
      <c r="J653" s="1588"/>
      <c r="K653" s="1588"/>
      <c r="L653" s="1588"/>
      <c r="M653" s="1588"/>
      <c r="N653" s="1588"/>
      <c r="O653" s="1588"/>
      <c r="P653" s="1588"/>
      <c r="Q653" s="2014"/>
      <c r="R653" s="1588"/>
      <c r="S653" s="1588"/>
      <c r="T653" s="1588"/>
      <c r="U653" s="1588"/>
      <c r="V653" s="1588"/>
      <c r="W653" s="348"/>
      <c r="X653" s="1588"/>
      <c r="Y653" s="1588"/>
      <c r="Z653" s="1588"/>
      <c r="AA653" s="1588"/>
      <c r="AB653" s="1588"/>
      <c r="AC653" s="1588"/>
      <c r="AD653" s="1588"/>
      <c r="AE653" s="1588"/>
      <c r="AF653" s="1588"/>
      <c r="AG653" s="1588"/>
      <c r="AH653" s="1588"/>
      <c r="AI653" s="1588"/>
      <c r="AJ653" s="1588"/>
      <c r="AK653" s="1588"/>
      <c r="AL653" s="1588"/>
      <c r="AM653" s="1588"/>
      <c r="AN653" s="1588"/>
      <c r="AO653" s="1588"/>
      <c r="AP653" s="1588"/>
      <c r="AQ653" s="1588"/>
      <c r="AR653" s="1588"/>
      <c r="AS653" s="1588"/>
      <c r="AT653" s="1588"/>
      <c r="AU653" s="1588"/>
      <c r="AV653" s="1588"/>
      <c r="AW653" s="1588"/>
      <c r="AX653" s="1588"/>
      <c r="AY653" s="1588"/>
      <c r="AZ653" s="1588"/>
      <c r="BA653" s="1588"/>
      <c r="BB653" s="1588"/>
      <c r="BC653" s="1588"/>
      <c r="BD653" s="1588"/>
      <c r="BE653" s="1588"/>
      <c r="BF653" s="1588"/>
      <c r="BG653" s="1588"/>
      <c r="BH653" s="1588"/>
      <c r="BI653" s="1588"/>
      <c r="BJ653" s="1588"/>
      <c r="BK653" s="1588"/>
      <c r="BL653" s="1588"/>
      <c r="BM653" s="1588"/>
      <c r="BN653" s="1588"/>
      <c r="BO653" s="1588"/>
      <c r="BP653" s="1588"/>
      <c r="BQ653" s="1588"/>
    </row>
    <row r="654" ht="15.75" customHeight="1">
      <c r="A654" s="1588"/>
      <c r="B654" s="1588"/>
      <c r="C654" s="1588"/>
      <c r="D654" s="1588"/>
      <c r="E654" s="1588"/>
      <c r="F654" s="1588"/>
      <c r="G654" s="348"/>
      <c r="H654" s="348"/>
      <c r="I654" s="1588"/>
      <c r="J654" s="1588"/>
      <c r="K654" s="1588"/>
      <c r="L654" s="1588"/>
      <c r="M654" s="1588"/>
      <c r="N654" s="1588"/>
      <c r="O654" s="1588"/>
      <c r="P654" s="1588"/>
      <c r="Q654" s="2014"/>
      <c r="R654" s="1588"/>
      <c r="S654" s="1588"/>
      <c r="T654" s="1588"/>
      <c r="U654" s="1588"/>
      <c r="V654" s="1588"/>
      <c r="W654" s="348"/>
      <c r="X654" s="1588"/>
      <c r="Y654" s="1588"/>
      <c r="Z654" s="1588"/>
      <c r="AA654" s="1588"/>
      <c r="AB654" s="1588"/>
      <c r="AC654" s="1588"/>
      <c r="AD654" s="1588"/>
      <c r="AE654" s="1588"/>
      <c r="AF654" s="1588"/>
      <c r="AG654" s="1588"/>
      <c r="AH654" s="1588"/>
      <c r="AI654" s="1588"/>
      <c r="AJ654" s="1588"/>
      <c r="AK654" s="1588"/>
      <c r="AL654" s="1588"/>
      <c r="AM654" s="1588"/>
      <c r="AN654" s="1588"/>
      <c r="AO654" s="1588"/>
      <c r="AP654" s="1588"/>
      <c r="AQ654" s="1588"/>
      <c r="AR654" s="1588"/>
      <c r="AS654" s="1588"/>
      <c r="AT654" s="1588"/>
      <c r="AU654" s="1588"/>
      <c r="AV654" s="1588"/>
      <c r="AW654" s="1588"/>
      <c r="AX654" s="1588"/>
      <c r="AY654" s="1588"/>
      <c r="AZ654" s="1588"/>
      <c r="BA654" s="1588"/>
      <c r="BB654" s="1588"/>
      <c r="BC654" s="1588"/>
      <c r="BD654" s="1588"/>
      <c r="BE654" s="1588"/>
      <c r="BF654" s="1588"/>
      <c r="BG654" s="1588"/>
      <c r="BH654" s="1588"/>
      <c r="BI654" s="1588"/>
      <c r="BJ654" s="1588"/>
      <c r="BK654" s="1588"/>
      <c r="BL654" s="1588"/>
      <c r="BM654" s="1588"/>
      <c r="BN654" s="1588"/>
      <c r="BO654" s="1588"/>
      <c r="BP654" s="1588"/>
      <c r="BQ654" s="1588"/>
    </row>
    <row r="655" ht="15.75" customHeight="1">
      <c r="A655" s="1588"/>
      <c r="B655" s="1588"/>
      <c r="C655" s="1588"/>
      <c r="D655" s="1588"/>
      <c r="E655" s="1588"/>
      <c r="F655" s="1588"/>
      <c r="G655" s="348"/>
      <c r="H655" s="348"/>
      <c r="I655" s="1588"/>
      <c r="J655" s="1588"/>
      <c r="K655" s="1588"/>
      <c r="L655" s="1588"/>
      <c r="M655" s="1588"/>
      <c r="N655" s="1588"/>
      <c r="O655" s="1588"/>
      <c r="P655" s="1588"/>
      <c r="Q655" s="2014"/>
      <c r="R655" s="1588"/>
      <c r="S655" s="1588"/>
      <c r="T655" s="1588"/>
      <c r="U655" s="1588"/>
      <c r="V655" s="1588"/>
      <c r="W655" s="348"/>
      <c r="X655" s="1588"/>
      <c r="Y655" s="1588"/>
      <c r="Z655" s="1588"/>
      <c r="AA655" s="1588"/>
      <c r="AB655" s="1588"/>
      <c r="AC655" s="1588"/>
      <c r="AD655" s="1588"/>
      <c r="AE655" s="1588"/>
      <c r="AF655" s="1588"/>
      <c r="AG655" s="1588"/>
      <c r="AH655" s="1588"/>
      <c r="AI655" s="1588"/>
      <c r="AJ655" s="1588"/>
      <c r="AK655" s="1588"/>
      <c r="AL655" s="1588"/>
      <c r="AM655" s="1588"/>
      <c r="AN655" s="1588"/>
      <c r="AO655" s="1588"/>
      <c r="AP655" s="1588"/>
      <c r="AQ655" s="1588"/>
      <c r="AR655" s="1588"/>
      <c r="AS655" s="1588"/>
      <c r="AT655" s="1588"/>
      <c r="AU655" s="1588"/>
      <c r="AV655" s="1588"/>
      <c r="AW655" s="1588"/>
      <c r="AX655" s="1588"/>
      <c r="AY655" s="1588"/>
      <c r="AZ655" s="1588"/>
      <c r="BA655" s="1588"/>
      <c r="BB655" s="1588"/>
      <c r="BC655" s="1588"/>
      <c r="BD655" s="1588"/>
      <c r="BE655" s="1588"/>
      <c r="BF655" s="1588"/>
      <c r="BG655" s="1588"/>
      <c r="BH655" s="1588"/>
      <c r="BI655" s="1588"/>
      <c r="BJ655" s="1588"/>
      <c r="BK655" s="1588"/>
      <c r="BL655" s="1588"/>
      <c r="BM655" s="1588"/>
      <c r="BN655" s="1588"/>
      <c r="BO655" s="1588"/>
      <c r="BP655" s="1588"/>
      <c r="BQ655" s="1588"/>
    </row>
    <row r="656" ht="15.75" customHeight="1">
      <c r="A656" s="1588"/>
      <c r="B656" s="1588"/>
      <c r="C656" s="1588"/>
      <c r="D656" s="1588"/>
      <c r="E656" s="1588"/>
      <c r="F656" s="1588"/>
      <c r="G656" s="348"/>
      <c r="H656" s="348"/>
      <c r="I656" s="1588"/>
      <c r="J656" s="1588"/>
      <c r="K656" s="1588"/>
      <c r="L656" s="1588"/>
      <c r="M656" s="1588"/>
      <c r="N656" s="1588"/>
      <c r="O656" s="1588"/>
      <c r="P656" s="1588"/>
      <c r="Q656" s="2014"/>
      <c r="R656" s="1588"/>
      <c r="S656" s="1588"/>
      <c r="T656" s="1588"/>
      <c r="U656" s="1588"/>
      <c r="V656" s="1588"/>
      <c r="W656" s="348"/>
      <c r="X656" s="1588"/>
      <c r="Y656" s="1588"/>
      <c r="Z656" s="1588"/>
      <c r="AA656" s="1588"/>
      <c r="AB656" s="1588"/>
      <c r="AC656" s="1588"/>
      <c r="AD656" s="1588"/>
      <c r="AE656" s="1588"/>
      <c r="AF656" s="1588"/>
      <c r="AG656" s="1588"/>
      <c r="AH656" s="1588"/>
      <c r="AI656" s="1588"/>
      <c r="AJ656" s="1588"/>
      <c r="AK656" s="1588"/>
      <c r="AL656" s="1588"/>
      <c r="AM656" s="1588"/>
      <c r="AN656" s="1588"/>
      <c r="AO656" s="1588"/>
      <c r="AP656" s="1588"/>
      <c r="AQ656" s="1588"/>
      <c r="AR656" s="1588"/>
      <c r="AS656" s="1588"/>
      <c r="AT656" s="1588"/>
      <c r="AU656" s="1588"/>
      <c r="AV656" s="1588"/>
      <c r="AW656" s="1588"/>
      <c r="AX656" s="1588"/>
      <c r="AY656" s="1588"/>
      <c r="AZ656" s="1588"/>
      <c r="BA656" s="1588"/>
      <c r="BB656" s="1588"/>
      <c r="BC656" s="1588"/>
      <c r="BD656" s="1588"/>
      <c r="BE656" s="1588"/>
      <c r="BF656" s="1588"/>
      <c r="BG656" s="1588"/>
      <c r="BH656" s="1588"/>
      <c r="BI656" s="1588"/>
      <c r="BJ656" s="1588"/>
      <c r="BK656" s="1588"/>
      <c r="BL656" s="1588"/>
      <c r="BM656" s="1588"/>
      <c r="BN656" s="1588"/>
      <c r="BO656" s="1588"/>
      <c r="BP656" s="1588"/>
      <c r="BQ656" s="1588"/>
    </row>
    <row r="657" ht="15.75" customHeight="1">
      <c r="A657" s="1588"/>
      <c r="B657" s="1588"/>
      <c r="C657" s="1588"/>
      <c r="D657" s="1588"/>
      <c r="E657" s="1588"/>
      <c r="F657" s="1588"/>
      <c r="G657" s="348"/>
      <c r="H657" s="348"/>
      <c r="I657" s="1588"/>
      <c r="J657" s="1588"/>
      <c r="K657" s="1588"/>
      <c r="L657" s="1588"/>
      <c r="M657" s="1588"/>
      <c r="N657" s="1588"/>
      <c r="O657" s="1588"/>
      <c r="P657" s="1588"/>
      <c r="Q657" s="2014"/>
      <c r="R657" s="1588"/>
      <c r="S657" s="1588"/>
      <c r="T657" s="1588"/>
      <c r="U657" s="1588"/>
      <c r="V657" s="1588"/>
      <c r="W657" s="348"/>
      <c r="X657" s="1588"/>
      <c r="Y657" s="1588"/>
      <c r="Z657" s="1588"/>
      <c r="AA657" s="1588"/>
      <c r="AB657" s="1588"/>
      <c r="AC657" s="1588"/>
      <c r="AD657" s="1588"/>
      <c r="AE657" s="1588"/>
      <c r="AF657" s="1588"/>
      <c r="AG657" s="1588"/>
      <c r="AH657" s="1588"/>
      <c r="AI657" s="1588"/>
      <c r="AJ657" s="1588"/>
      <c r="AK657" s="1588"/>
      <c r="AL657" s="1588"/>
      <c r="AM657" s="1588"/>
      <c r="AN657" s="1588"/>
      <c r="AO657" s="1588"/>
      <c r="AP657" s="1588"/>
      <c r="AQ657" s="1588"/>
      <c r="AR657" s="1588"/>
      <c r="AS657" s="1588"/>
      <c r="AT657" s="1588"/>
      <c r="AU657" s="1588"/>
      <c r="AV657" s="1588"/>
      <c r="AW657" s="1588"/>
      <c r="AX657" s="1588"/>
      <c r="AY657" s="1588"/>
      <c r="AZ657" s="1588"/>
      <c r="BA657" s="1588"/>
      <c r="BB657" s="1588"/>
      <c r="BC657" s="1588"/>
      <c r="BD657" s="1588"/>
      <c r="BE657" s="1588"/>
      <c r="BF657" s="1588"/>
      <c r="BG657" s="1588"/>
      <c r="BH657" s="1588"/>
      <c r="BI657" s="1588"/>
      <c r="BJ657" s="1588"/>
      <c r="BK657" s="1588"/>
      <c r="BL657" s="1588"/>
      <c r="BM657" s="1588"/>
      <c r="BN657" s="1588"/>
      <c r="BO657" s="1588"/>
      <c r="BP657" s="1588"/>
      <c r="BQ657" s="1588"/>
    </row>
    <row r="658" ht="15.75" customHeight="1">
      <c r="A658" s="1588"/>
      <c r="B658" s="1588"/>
      <c r="C658" s="1588"/>
      <c r="D658" s="1588"/>
      <c r="E658" s="1588"/>
      <c r="F658" s="1588"/>
      <c r="G658" s="348"/>
      <c r="H658" s="348"/>
      <c r="I658" s="1588"/>
      <c r="J658" s="1588"/>
      <c r="K658" s="1588"/>
      <c r="L658" s="1588"/>
      <c r="M658" s="1588"/>
      <c r="N658" s="1588"/>
      <c r="O658" s="1588"/>
      <c r="P658" s="1588"/>
      <c r="Q658" s="2014"/>
      <c r="R658" s="1588"/>
      <c r="S658" s="1588"/>
      <c r="T658" s="1588"/>
      <c r="U658" s="1588"/>
      <c r="V658" s="1588"/>
      <c r="W658" s="348"/>
      <c r="X658" s="1588"/>
      <c r="Y658" s="1588"/>
      <c r="Z658" s="1588"/>
      <c r="AA658" s="1588"/>
      <c r="AB658" s="1588"/>
      <c r="AC658" s="1588"/>
      <c r="AD658" s="1588"/>
      <c r="AE658" s="1588"/>
      <c r="AF658" s="1588"/>
      <c r="AG658" s="1588"/>
      <c r="AH658" s="1588"/>
      <c r="AI658" s="1588"/>
      <c r="AJ658" s="1588"/>
      <c r="AK658" s="1588"/>
      <c r="AL658" s="1588"/>
      <c r="AM658" s="1588"/>
      <c r="AN658" s="1588"/>
      <c r="AO658" s="1588"/>
      <c r="AP658" s="1588"/>
      <c r="AQ658" s="1588"/>
      <c r="AR658" s="1588"/>
      <c r="AS658" s="1588"/>
      <c r="AT658" s="1588"/>
      <c r="AU658" s="1588"/>
      <c r="AV658" s="1588"/>
      <c r="AW658" s="1588"/>
      <c r="AX658" s="1588"/>
      <c r="AY658" s="1588"/>
      <c r="AZ658" s="1588"/>
      <c r="BA658" s="1588"/>
      <c r="BB658" s="1588"/>
      <c r="BC658" s="1588"/>
      <c r="BD658" s="1588"/>
      <c r="BE658" s="1588"/>
      <c r="BF658" s="1588"/>
      <c r="BG658" s="1588"/>
      <c r="BH658" s="1588"/>
      <c r="BI658" s="1588"/>
      <c r="BJ658" s="1588"/>
      <c r="BK658" s="1588"/>
      <c r="BL658" s="1588"/>
      <c r="BM658" s="1588"/>
      <c r="BN658" s="1588"/>
      <c r="BO658" s="1588"/>
      <c r="BP658" s="1588"/>
      <c r="BQ658" s="1588"/>
    </row>
    <row r="659" ht="15.75" customHeight="1">
      <c r="A659" s="1588"/>
      <c r="B659" s="1588"/>
      <c r="C659" s="1588"/>
      <c r="D659" s="1588"/>
      <c r="E659" s="1588"/>
      <c r="F659" s="1588"/>
      <c r="G659" s="348"/>
      <c r="H659" s="348"/>
      <c r="I659" s="1588"/>
      <c r="J659" s="1588"/>
      <c r="K659" s="1588"/>
      <c r="L659" s="1588"/>
      <c r="M659" s="1588"/>
      <c r="N659" s="1588"/>
      <c r="O659" s="1588"/>
      <c r="P659" s="1588"/>
      <c r="Q659" s="2014"/>
      <c r="R659" s="1588"/>
      <c r="S659" s="1588"/>
      <c r="T659" s="1588"/>
      <c r="U659" s="1588"/>
      <c r="V659" s="1588"/>
      <c r="W659" s="348"/>
      <c r="X659" s="1588"/>
      <c r="Y659" s="1588"/>
      <c r="Z659" s="1588"/>
      <c r="AA659" s="1588"/>
      <c r="AB659" s="1588"/>
      <c r="AC659" s="1588"/>
      <c r="AD659" s="1588"/>
      <c r="AE659" s="1588"/>
      <c r="AF659" s="1588"/>
      <c r="AG659" s="1588"/>
      <c r="AH659" s="1588"/>
      <c r="AI659" s="1588"/>
      <c r="AJ659" s="1588"/>
      <c r="AK659" s="1588"/>
      <c r="AL659" s="1588"/>
      <c r="AM659" s="1588"/>
      <c r="AN659" s="1588"/>
      <c r="AO659" s="1588"/>
      <c r="AP659" s="1588"/>
      <c r="AQ659" s="1588"/>
      <c r="AR659" s="1588"/>
      <c r="AS659" s="1588"/>
      <c r="AT659" s="1588"/>
      <c r="AU659" s="1588"/>
      <c r="AV659" s="1588"/>
      <c r="AW659" s="1588"/>
      <c r="AX659" s="1588"/>
      <c r="AY659" s="1588"/>
      <c r="AZ659" s="1588"/>
      <c r="BA659" s="1588"/>
      <c r="BB659" s="1588"/>
      <c r="BC659" s="1588"/>
      <c r="BD659" s="1588"/>
      <c r="BE659" s="1588"/>
      <c r="BF659" s="1588"/>
      <c r="BG659" s="1588"/>
      <c r="BH659" s="1588"/>
      <c r="BI659" s="1588"/>
      <c r="BJ659" s="1588"/>
      <c r="BK659" s="1588"/>
      <c r="BL659" s="1588"/>
      <c r="BM659" s="1588"/>
      <c r="BN659" s="1588"/>
      <c r="BO659" s="1588"/>
      <c r="BP659" s="1588"/>
      <c r="BQ659" s="1588"/>
    </row>
    <row r="660" ht="15.75" customHeight="1">
      <c r="A660" s="1588"/>
      <c r="B660" s="1588"/>
      <c r="C660" s="1588"/>
      <c r="D660" s="1588"/>
      <c r="E660" s="1588"/>
      <c r="F660" s="1588"/>
      <c r="G660" s="348"/>
      <c r="H660" s="348"/>
      <c r="I660" s="1588"/>
      <c r="J660" s="1588"/>
      <c r="K660" s="1588"/>
      <c r="L660" s="1588"/>
      <c r="M660" s="1588"/>
      <c r="N660" s="1588"/>
      <c r="O660" s="1588"/>
      <c r="P660" s="1588"/>
      <c r="Q660" s="2014"/>
      <c r="R660" s="1588"/>
      <c r="S660" s="1588"/>
      <c r="T660" s="1588"/>
      <c r="U660" s="1588"/>
      <c r="V660" s="1588"/>
      <c r="W660" s="348"/>
      <c r="X660" s="1588"/>
      <c r="Y660" s="1588"/>
      <c r="Z660" s="1588"/>
      <c r="AA660" s="1588"/>
      <c r="AB660" s="1588"/>
      <c r="AC660" s="1588"/>
      <c r="AD660" s="1588"/>
      <c r="AE660" s="1588"/>
      <c r="AF660" s="1588"/>
      <c r="AG660" s="1588"/>
      <c r="AH660" s="1588"/>
      <c r="AI660" s="1588"/>
      <c r="AJ660" s="1588"/>
      <c r="AK660" s="1588"/>
      <c r="AL660" s="1588"/>
      <c r="AM660" s="1588"/>
      <c r="AN660" s="1588"/>
      <c r="AO660" s="1588"/>
      <c r="AP660" s="1588"/>
      <c r="AQ660" s="1588"/>
      <c r="AR660" s="1588"/>
      <c r="AS660" s="1588"/>
      <c r="AT660" s="1588"/>
      <c r="AU660" s="1588"/>
      <c r="AV660" s="1588"/>
      <c r="AW660" s="1588"/>
      <c r="AX660" s="1588"/>
      <c r="AY660" s="1588"/>
      <c r="AZ660" s="1588"/>
      <c r="BA660" s="1588"/>
      <c r="BB660" s="1588"/>
      <c r="BC660" s="1588"/>
      <c r="BD660" s="1588"/>
      <c r="BE660" s="1588"/>
      <c r="BF660" s="1588"/>
      <c r="BG660" s="1588"/>
      <c r="BH660" s="1588"/>
      <c r="BI660" s="1588"/>
      <c r="BJ660" s="1588"/>
      <c r="BK660" s="1588"/>
      <c r="BL660" s="1588"/>
      <c r="BM660" s="1588"/>
      <c r="BN660" s="1588"/>
      <c r="BO660" s="1588"/>
      <c r="BP660" s="1588"/>
      <c r="BQ660" s="1588"/>
    </row>
    <row r="661" ht="15.75" customHeight="1">
      <c r="A661" s="1588"/>
      <c r="B661" s="1588"/>
      <c r="C661" s="1588"/>
      <c r="D661" s="1588"/>
      <c r="E661" s="1588"/>
      <c r="F661" s="1588"/>
      <c r="G661" s="348"/>
      <c r="H661" s="348"/>
      <c r="I661" s="1588"/>
      <c r="J661" s="1588"/>
      <c r="K661" s="1588"/>
      <c r="L661" s="1588"/>
      <c r="M661" s="1588"/>
      <c r="N661" s="1588"/>
      <c r="O661" s="1588"/>
      <c r="P661" s="1588"/>
      <c r="Q661" s="2014"/>
      <c r="R661" s="1588"/>
      <c r="S661" s="1588"/>
      <c r="T661" s="1588"/>
      <c r="U661" s="1588"/>
      <c r="V661" s="1588"/>
      <c r="W661" s="348"/>
      <c r="X661" s="1588"/>
      <c r="Y661" s="1588"/>
      <c r="Z661" s="1588"/>
      <c r="AA661" s="1588"/>
      <c r="AB661" s="1588"/>
      <c r="AC661" s="1588"/>
      <c r="AD661" s="1588"/>
      <c r="AE661" s="1588"/>
      <c r="AF661" s="1588"/>
      <c r="AG661" s="1588"/>
      <c r="AH661" s="1588"/>
      <c r="AI661" s="1588"/>
      <c r="AJ661" s="1588"/>
      <c r="AK661" s="1588"/>
      <c r="AL661" s="1588"/>
      <c r="AM661" s="1588"/>
      <c r="AN661" s="1588"/>
      <c r="AO661" s="1588"/>
      <c r="AP661" s="1588"/>
      <c r="AQ661" s="1588"/>
      <c r="AR661" s="1588"/>
      <c r="AS661" s="1588"/>
      <c r="AT661" s="1588"/>
      <c r="AU661" s="1588"/>
      <c r="AV661" s="1588"/>
      <c r="AW661" s="1588"/>
      <c r="AX661" s="1588"/>
      <c r="AY661" s="1588"/>
      <c r="AZ661" s="1588"/>
      <c r="BA661" s="1588"/>
      <c r="BB661" s="1588"/>
      <c r="BC661" s="1588"/>
      <c r="BD661" s="1588"/>
      <c r="BE661" s="1588"/>
      <c r="BF661" s="1588"/>
      <c r="BG661" s="1588"/>
      <c r="BH661" s="1588"/>
      <c r="BI661" s="1588"/>
      <c r="BJ661" s="1588"/>
      <c r="BK661" s="1588"/>
      <c r="BL661" s="1588"/>
      <c r="BM661" s="1588"/>
      <c r="BN661" s="1588"/>
      <c r="BO661" s="1588"/>
      <c r="BP661" s="1588"/>
      <c r="BQ661" s="1588"/>
    </row>
    <row r="662" ht="15.75" customHeight="1">
      <c r="A662" s="1588"/>
      <c r="B662" s="1588"/>
      <c r="C662" s="1588"/>
      <c r="D662" s="1588"/>
      <c r="E662" s="1588"/>
      <c r="F662" s="1588"/>
      <c r="G662" s="348"/>
      <c r="H662" s="348"/>
      <c r="I662" s="1588"/>
      <c r="J662" s="1588"/>
      <c r="K662" s="1588"/>
      <c r="L662" s="1588"/>
      <c r="M662" s="1588"/>
      <c r="N662" s="1588"/>
      <c r="O662" s="1588"/>
      <c r="P662" s="1588"/>
      <c r="Q662" s="2014"/>
      <c r="R662" s="1588"/>
      <c r="S662" s="1588"/>
      <c r="T662" s="1588"/>
      <c r="U662" s="1588"/>
      <c r="V662" s="1588"/>
      <c r="W662" s="348"/>
      <c r="X662" s="1588"/>
      <c r="Y662" s="1588"/>
      <c r="Z662" s="1588"/>
      <c r="AA662" s="1588"/>
      <c r="AB662" s="1588"/>
      <c r="AC662" s="1588"/>
      <c r="AD662" s="1588"/>
      <c r="AE662" s="1588"/>
      <c r="AF662" s="1588"/>
      <c r="AG662" s="1588"/>
      <c r="AH662" s="1588"/>
      <c r="AI662" s="1588"/>
      <c r="AJ662" s="1588"/>
      <c r="AK662" s="1588"/>
      <c r="AL662" s="1588"/>
      <c r="AM662" s="1588"/>
      <c r="AN662" s="1588"/>
      <c r="AO662" s="1588"/>
      <c r="AP662" s="1588"/>
      <c r="AQ662" s="1588"/>
      <c r="AR662" s="1588"/>
      <c r="AS662" s="1588"/>
      <c r="AT662" s="1588"/>
      <c r="AU662" s="1588"/>
      <c r="AV662" s="1588"/>
      <c r="AW662" s="1588"/>
      <c r="AX662" s="1588"/>
      <c r="AY662" s="1588"/>
      <c r="AZ662" s="1588"/>
      <c r="BA662" s="1588"/>
      <c r="BB662" s="1588"/>
      <c r="BC662" s="1588"/>
      <c r="BD662" s="1588"/>
      <c r="BE662" s="1588"/>
      <c r="BF662" s="1588"/>
      <c r="BG662" s="1588"/>
      <c r="BH662" s="1588"/>
      <c r="BI662" s="1588"/>
      <c r="BJ662" s="1588"/>
      <c r="BK662" s="1588"/>
      <c r="BL662" s="1588"/>
      <c r="BM662" s="1588"/>
      <c r="BN662" s="1588"/>
      <c r="BO662" s="1588"/>
      <c r="BP662" s="1588"/>
      <c r="BQ662" s="1588"/>
    </row>
    <row r="663" ht="15.75" customHeight="1">
      <c r="A663" s="1588"/>
      <c r="B663" s="1588"/>
      <c r="C663" s="1588"/>
      <c r="D663" s="1588"/>
      <c r="E663" s="1588"/>
      <c r="F663" s="1588"/>
      <c r="G663" s="348"/>
      <c r="H663" s="348"/>
      <c r="I663" s="1588"/>
      <c r="J663" s="1588"/>
      <c r="K663" s="1588"/>
      <c r="L663" s="1588"/>
      <c r="M663" s="1588"/>
      <c r="N663" s="1588"/>
      <c r="O663" s="1588"/>
      <c r="P663" s="1588"/>
      <c r="Q663" s="2014"/>
      <c r="R663" s="1588"/>
      <c r="S663" s="1588"/>
      <c r="T663" s="1588"/>
      <c r="U663" s="1588"/>
      <c r="V663" s="1588"/>
      <c r="W663" s="348"/>
      <c r="X663" s="1588"/>
      <c r="Y663" s="1588"/>
      <c r="Z663" s="1588"/>
      <c r="AA663" s="1588"/>
      <c r="AB663" s="1588"/>
      <c r="AC663" s="1588"/>
      <c r="AD663" s="1588"/>
      <c r="AE663" s="1588"/>
      <c r="AF663" s="1588"/>
      <c r="AG663" s="1588"/>
      <c r="AH663" s="1588"/>
      <c r="AI663" s="1588"/>
      <c r="AJ663" s="1588"/>
      <c r="AK663" s="1588"/>
      <c r="AL663" s="1588"/>
      <c r="AM663" s="1588"/>
      <c r="AN663" s="1588"/>
      <c r="AO663" s="1588"/>
      <c r="AP663" s="1588"/>
      <c r="AQ663" s="1588"/>
      <c r="AR663" s="1588"/>
      <c r="AS663" s="1588"/>
      <c r="AT663" s="1588"/>
      <c r="AU663" s="1588"/>
      <c r="AV663" s="1588"/>
      <c r="AW663" s="1588"/>
      <c r="AX663" s="1588"/>
      <c r="AY663" s="1588"/>
      <c r="AZ663" s="1588"/>
      <c r="BA663" s="1588"/>
      <c r="BB663" s="1588"/>
      <c r="BC663" s="1588"/>
      <c r="BD663" s="1588"/>
      <c r="BE663" s="1588"/>
      <c r="BF663" s="1588"/>
      <c r="BG663" s="1588"/>
      <c r="BH663" s="1588"/>
      <c r="BI663" s="1588"/>
      <c r="BJ663" s="1588"/>
      <c r="BK663" s="1588"/>
      <c r="BL663" s="1588"/>
      <c r="BM663" s="1588"/>
      <c r="BN663" s="1588"/>
      <c r="BO663" s="1588"/>
      <c r="BP663" s="1588"/>
      <c r="BQ663" s="1588"/>
    </row>
    <row r="664" ht="15.75" customHeight="1">
      <c r="A664" s="1588"/>
      <c r="B664" s="1588"/>
      <c r="C664" s="1588"/>
      <c r="D664" s="1588"/>
      <c r="E664" s="1588"/>
      <c r="F664" s="1588"/>
      <c r="G664" s="348"/>
      <c r="H664" s="348"/>
      <c r="I664" s="1588"/>
      <c r="J664" s="1588"/>
      <c r="K664" s="1588"/>
      <c r="L664" s="1588"/>
      <c r="M664" s="1588"/>
      <c r="N664" s="1588"/>
      <c r="O664" s="1588"/>
      <c r="P664" s="1588"/>
      <c r="Q664" s="2014"/>
      <c r="R664" s="1588"/>
      <c r="S664" s="1588"/>
      <c r="T664" s="1588"/>
      <c r="U664" s="1588"/>
      <c r="V664" s="1588"/>
      <c r="W664" s="348"/>
      <c r="X664" s="1588"/>
      <c r="Y664" s="1588"/>
      <c r="Z664" s="1588"/>
      <c r="AA664" s="1588"/>
      <c r="AB664" s="1588"/>
      <c r="AC664" s="1588"/>
      <c r="AD664" s="1588"/>
      <c r="AE664" s="1588"/>
      <c r="AF664" s="1588"/>
      <c r="AG664" s="1588"/>
      <c r="AH664" s="1588"/>
      <c r="AI664" s="1588"/>
      <c r="AJ664" s="1588"/>
      <c r="AK664" s="1588"/>
      <c r="AL664" s="1588"/>
      <c r="AM664" s="1588"/>
      <c r="AN664" s="1588"/>
      <c r="AO664" s="1588"/>
      <c r="AP664" s="1588"/>
      <c r="AQ664" s="1588"/>
      <c r="AR664" s="1588"/>
      <c r="AS664" s="1588"/>
      <c r="AT664" s="1588"/>
      <c r="AU664" s="1588"/>
      <c r="AV664" s="1588"/>
      <c r="AW664" s="1588"/>
      <c r="AX664" s="1588"/>
      <c r="AY664" s="1588"/>
      <c r="AZ664" s="1588"/>
      <c r="BA664" s="1588"/>
      <c r="BB664" s="1588"/>
      <c r="BC664" s="1588"/>
      <c r="BD664" s="1588"/>
      <c r="BE664" s="1588"/>
      <c r="BF664" s="1588"/>
      <c r="BG664" s="1588"/>
      <c r="BH664" s="1588"/>
      <c r="BI664" s="1588"/>
      <c r="BJ664" s="1588"/>
      <c r="BK664" s="1588"/>
      <c r="BL664" s="1588"/>
      <c r="BM664" s="1588"/>
      <c r="BN664" s="1588"/>
      <c r="BO664" s="1588"/>
      <c r="BP664" s="1588"/>
      <c r="BQ664" s="1588"/>
    </row>
    <row r="665" ht="15.75" customHeight="1">
      <c r="A665" s="1588"/>
      <c r="B665" s="1588"/>
      <c r="C665" s="1588"/>
      <c r="D665" s="1588"/>
      <c r="E665" s="1588"/>
      <c r="F665" s="1588"/>
      <c r="G665" s="348"/>
      <c r="H665" s="348"/>
      <c r="I665" s="1588"/>
      <c r="J665" s="1588"/>
      <c r="K665" s="1588"/>
      <c r="L665" s="1588"/>
      <c r="M665" s="1588"/>
      <c r="N665" s="1588"/>
      <c r="O665" s="1588"/>
      <c r="P665" s="1588"/>
      <c r="Q665" s="2014"/>
      <c r="R665" s="1588"/>
      <c r="S665" s="1588"/>
      <c r="T665" s="1588"/>
      <c r="U665" s="1588"/>
      <c r="V665" s="1588"/>
      <c r="W665" s="348"/>
      <c r="X665" s="1588"/>
      <c r="Y665" s="1588"/>
      <c r="Z665" s="1588"/>
      <c r="AA665" s="1588"/>
      <c r="AB665" s="1588"/>
      <c r="AC665" s="1588"/>
      <c r="AD665" s="1588"/>
      <c r="AE665" s="1588"/>
      <c r="AF665" s="1588"/>
      <c r="AG665" s="1588"/>
      <c r="AH665" s="1588"/>
      <c r="AI665" s="1588"/>
      <c r="AJ665" s="1588"/>
      <c r="AK665" s="1588"/>
      <c r="AL665" s="1588"/>
      <c r="AM665" s="1588"/>
      <c r="AN665" s="1588"/>
      <c r="AO665" s="1588"/>
      <c r="AP665" s="1588"/>
      <c r="AQ665" s="1588"/>
      <c r="AR665" s="1588"/>
      <c r="AS665" s="1588"/>
      <c r="AT665" s="1588"/>
      <c r="AU665" s="1588"/>
      <c r="AV665" s="1588"/>
      <c r="AW665" s="1588"/>
      <c r="AX665" s="1588"/>
      <c r="AY665" s="1588"/>
      <c r="AZ665" s="1588"/>
      <c r="BA665" s="1588"/>
      <c r="BB665" s="1588"/>
      <c r="BC665" s="1588"/>
      <c r="BD665" s="1588"/>
      <c r="BE665" s="1588"/>
      <c r="BF665" s="1588"/>
      <c r="BG665" s="1588"/>
      <c r="BH665" s="1588"/>
      <c r="BI665" s="1588"/>
      <c r="BJ665" s="1588"/>
      <c r="BK665" s="1588"/>
      <c r="BL665" s="1588"/>
      <c r="BM665" s="1588"/>
      <c r="BN665" s="1588"/>
      <c r="BO665" s="1588"/>
      <c r="BP665" s="1588"/>
      <c r="BQ665" s="1588"/>
    </row>
    <row r="666" ht="15.75" customHeight="1">
      <c r="A666" s="1588"/>
      <c r="B666" s="1588"/>
      <c r="C666" s="1588"/>
      <c r="D666" s="1588"/>
      <c r="E666" s="1588"/>
      <c r="F666" s="1588"/>
      <c r="G666" s="348"/>
      <c r="H666" s="348"/>
      <c r="I666" s="1588"/>
      <c r="J666" s="1588"/>
      <c r="K666" s="1588"/>
      <c r="L666" s="1588"/>
      <c r="M666" s="1588"/>
      <c r="N666" s="1588"/>
      <c r="O666" s="1588"/>
      <c r="P666" s="1588"/>
      <c r="Q666" s="2014"/>
      <c r="R666" s="1588"/>
      <c r="S666" s="1588"/>
      <c r="T666" s="1588"/>
      <c r="U666" s="1588"/>
      <c r="V666" s="1588"/>
      <c r="W666" s="348"/>
      <c r="X666" s="1588"/>
      <c r="Y666" s="1588"/>
      <c r="Z666" s="1588"/>
      <c r="AA666" s="1588"/>
      <c r="AB666" s="1588"/>
      <c r="AC666" s="1588"/>
      <c r="AD666" s="1588"/>
      <c r="AE666" s="1588"/>
      <c r="AF666" s="1588"/>
      <c r="AG666" s="1588"/>
      <c r="AH666" s="1588"/>
      <c r="AI666" s="1588"/>
      <c r="AJ666" s="1588"/>
      <c r="AK666" s="1588"/>
      <c r="AL666" s="1588"/>
      <c r="AM666" s="1588"/>
      <c r="AN666" s="1588"/>
      <c r="AO666" s="1588"/>
      <c r="AP666" s="1588"/>
      <c r="AQ666" s="1588"/>
      <c r="AR666" s="1588"/>
      <c r="AS666" s="1588"/>
      <c r="AT666" s="1588"/>
      <c r="AU666" s="1588"/>
      <c r="AV666" s="1588"/>
      <c r="AW666" s="1588"/>
      <c r="AX666" s="1588"/>
      <c r="AY666" s="1588"/>
      <c r="AZ666" s="1588"/>
      <c r="BA666" s="1588"/>
      <c r="BB666" s="1588"/>
      <c r="BC666" s="1588"/>
      <c r="BD666" s="1588"/>
      <c r="BE666" s="1588"/>
      <c r="BF666" s="1588"/>
      <c r="BG666" s="1588"/>
      <c r="BH666" s="1588"/>
      <c r="BI666" s="1588"/>
      <c r="BJ666" s="1588"/>
      <c r="BK666" s="1588"/>
      <c r="BL666" s="1588"/>
      <c r="BM666" s="1588"/>
      <c r="BN666" s="1588"/>
      <c r="BO666" s="1588"/>
      <c r="BP666" s="1588"/>
      <c r="BQ666" s="1588"/>
    </row>
    <row r="667" ht="15.75" customHeight="1">
      <c r="A667" s="1588"/>
      <c r="B667" s="1588"/>
      <c r="C667" s="1588"/>
      <c r="D667" s="1588"/>
      <c r="E667" s="1588"/>
      <c r="F667" s="1588"/>
      <c r="G667" s="348"/>
      <c r="H667" s="348"/>
      <c r="I667" s="1588"/>
      <c r="J667" s="1588"/>
      <c r="K667" s="1588"/>
      <c r="L667" s="1588"/>
      <c r="M667" s="1588"/>
      <c r="N667" s="1588"/>
      <c r="O667" s="1588"/>
      <c r="P667" s="1588"/>
      <c r="Q667" s="2014"/>
      <c r="R667" s="1588"/>
      <c r="S667" s="1588"/>
      <c r="T667" s="1588"/>
      <c r="U667" s="1588"/>
      <c r="V667" s="1588"/>
      <c r="W667" s="348"/>
      <c r="X667" s="1588"/>
      <c r="Y667" s="1588"/>
      <c r="Z667" s="1588"/>
      <c r="AA667" s="1588"/>
      <c r="AB667" s="1588"/>
      <c r="AC667" s="1588"/>
      <c r="AD667" s="1588"/>
      <c r="AE667" s="1588"/>
      <c r="AF667" s="1588"/>
      <c r="AG667" s="1588"/>
      <c r="AH667" s="1588"/>
      <c r="AI667" s="1588"/>
      <c r="AJ667" s="1588"/>
      <c r="AK667" s="1588"/>
      <c r="AL667" s="1588"/>
      <c r="AM667" s="1588"/>
      <c r="AN667" s="1588"/>
      <c r="AO667" s="1588"/>
      <c r="AP667" s="1588"/>
      <c r="AQ667" s="1588"/>
      <c r="AR667" s="1588"/>
      <c r="AS667" s="1588"/>
      <c r="AT667" s="1588"/>
      <c r="AU667" s="1588"/>
      <c r="AV667" s="1588"/>
      <c r="AW667" s="1588"/>
      <c r="AX667" s="1588"/>
      <c r="AY667" s="1588"/>
      <c r="AZ667" s="1588"/>
      <c r="BA667" s="1588"/>
      <c r="BB667" s="1588"/>
      <c r="BC667" s="1588"/>
      <c r="BD667" s="1588"/>
      <c r="BE667" s="1588"/>
      <c r="BF667" s="1588"/>
      <c r="BG667" s="1588"/>
      <c r="BH667" s="1588"/>
      <c r="BI667" s="1588"/>
      <c r="BJ667" s="1588"/>
      <c r="BK667" s="1588"/>
      <c r="BL667" s="1588"/>
      <c r="BM667" s="1588"/>
      <c r="BN667" s="1588"/>
      <c r="BO667" s="1588"/>
      <c r="BP667" s="1588"/>
      <c r="BQ667" s="1588"/>
    </row>
    <row r="668" ht="15.75" customHeight="1">
      <c r="A668" s="1588"/>
      <c r="B668" s="1588"/>
      <c r="C668" s="1588"/>
      <c r="D668" s="1588"/>
      <c r="E668" s="1588"/>
      <c r="F668" s="1588"/>
      <c r="G668" s="348"/>
      <c r="H668" s="348"/>
      <c r="I668" s="1588"/>
      <c r="J668" s="1588"/>
      <c r="K668" s="1588"/>
      <c r="L668" s="1588"/>
      <c r="M668" s="1588"/>
      <c r="N668" s="1588"/>
      <c r="O668" s="1588"/>
      <c r="P668" s="1588"/>
      <c r="Q668" s="2014"/>
      <c r="R668" s="1588"/>
      <c r="S668" s="1588"/>
      <c r="T668" s="1588"/>
      <c r="U668" s="1588"/>
      <c r="V668" s="1588"/>
      <c r="W668" s="348"/>
      <c r="X668" s="1588"/>
      <c r="Y668" s="1588"/>
      <c r="Z668" s="1588"/>
      <c r="AA668" s="1588"/>
      <c r="AB668" s="1588"/>
      <c r="AC668" s="1588"/>
      <c r="AD668" s="1588"/>
      <c r="AE668" s="1588"/>
      <c r="AF668" s="1588"/>
      <c r="AG668" s="1588"/>
      <c r="AH668" s="1588"/>
      <c r="AI668" s="1588"/>
      <c r="AJ668" s="1588"/>
      <c r="AK668" s="1588"/>
      <c r="AL668" s="1588"/>
      <c r="AM668" s="1588"/>
      <c r="AN668" s="1588"/>
      <c r="AO668" s="1588"/>
      <c r="AP668" s="1588"/>
      <c r="AQ668" s="1588"/>
      <c r="AR668" s="1588"/>
      <c r="AS668" s="1588"/>
      <c r="AT668" s="1588"/>
      <c r="AU668" s="1588"/>
      <c r="AV668" s="1588"/>
      <c r="AW668" s="1588"/>
      <c r="AX668" s="1588"/>
      <c r="AY668" s="1588"/>
      <c r="AZ668" s="1588"/>
      <c r="BA668" s="1588"/>
      <c r="BB668" s="1588"/>
      <c r="BC668" s="1588"/>
      <c r="BD668" s="1588"/>
      <c r="BE668" s="1588"/>
      <c r="BF668" s="1588"/>
      <c r="BG668" s="1588"/>
      <c r="BH668" s="1588"/>
      <c r="BI668" s="1588"/>
      <c r="BJ668" s="1588"/>
      <c r="BK668" s="1588"/>
      <c r="BL668" s="1588"/>
      <c r="BM668" s="1588"/>
      <c r="BN668" s="1588"/>
      <c r="BO668" s="1588"/>
      <c r="BP668" s="1588"/>
      <c r="BQ668" s="1588"/>
    </row>
    <row r="669" ht="15.75" customHeight="1">
      <c r="A669" s="1588"/>
      <c r="B669" s="1588"/>
      <c r="C669" s="1588"/>
      <c r="D669" s="1588"/>
      <c r="E669" s="1588"/>
      <c r="F669" s="1588"/>
      <c r="G669" s="348"/>
      <c r="H669" s="348"/>
      <c r="I669" s="1588"/>
      <c r="J669" s="1588"/>
      <c r="K669" s="1588"/>
      <c r="L669" s="1588"/>
      <c r="M669" s="1588"/>
      <c r="N669" s="1588"/>
      <c r="O669" s="1588"/>
      <c r="P669" s="1588"/>
      <c r="Q669" s="2014"/>
      <c r="R669" s="1588"/>
      <c r="S669" s="1588"/>
      <c r="T669" s="1588"/>
      <c r="U669" s="1588"/>
      <c r="V669" s="1588"/>
      <c r="W669" s="348"/>
      <c r="X669" s="1588"/>
      <c r="Y669" s="1588"/>
      <c r="Z669" s="1588"/>
      <c r="AA669" s="1588"/>
      <c r="AB669" s="1588"/>
      <c r="AC669" s="1588"/>
      <c r="AD669" s="1588"/>
      <c r="AE669" s="1588"/>
      <c r="AF669" s="1588"/>
      <c r="AG669" s="1588"/>
      <c r="AH669" s="1588"/>
      <c r="AI669" s="1588"/>
      <c r="AJ669" s="1588"/>
      <c r="AK669" s="1588"/>
      <c r="AL669" s="1588"/>
      <c r="AM669" s="1588"/>
      <c r="AN669" s="1588"/>
      <c r="AO669" s="1588"/>
      <c r="AP669" s="1588"/>
      <c r="AQ669" s="1588"/>
      <c r="AR669" s="1588"/>
      <c r="AS669" s="1588"/>
      <c r="AT669" s="1588"/>
      <c r="AU669" s="1588"/>
      <c r="AV669" s="1588"/>
      <c r="AW669" s="1588"/>
      <c r="AX669" s="1588"/>
      <c r="AY669" s="1588"/>
      <c r="AZ669" s="1588"/>
      <c r="BA669" s="1588"/>
      <c r="BB669" s="1588"/>
      <c r="BC669" s="1588"/>
      <c r="BD669" s="1588"/>
      <c r="BE669" s="1588"/>
      <c r="BF669" s="1588"/>
      <c r="BG669" s="1588"/>
      <c r="BH669" s="1588"/>
      <c r="BI669" s="1588"/>
      <c r="BJ669" s="1588"/>
      <c r="BK669" s="1588"/>
      <c r="BL669" s="1588"/>
      <c r="BM669" s="1588"/>
      <c r="BN669" s="1588"/>
      <c r="BO669" s="1588"/>
      <c r="BP669" s="1588"/>
      <c r="BQ669" s="1588"/>
    </row>
    <row r="670" ht="15.75" customHeight="1">
      <c r="A670" s="1588"/>
      <c r="B670" s="1588"/>
      <c r="C670" s="1588"/>
      <c r="D670" s="1588"/>
      <c r="E670" s="1588"/>
      <c r="F670" s="1588"/>
      <c r="G670" s="348"/>
      <c r="H670" s="348"/>
      <c r="I670" s="1588"/>
      <c r="J670" s="1588"/>
      <c r="K670" s="1588"/>
      <c r="L670" s="1588"/>
      <c r="M670" s="1588"/>
      <c r="N670" s="1588"/>
      <c r="O670" s="1588"/>
      <c r="P670" s="1588"/>
      <c r="Q670" s="2014"/>
      <c r="R670" s="1588"/>
      <c r="S670" s="1588"/>
      <c r="T670" s="1588"/>
      <c r="U670" s="1588"/>
      <c r="V670" s="1588"/>
      <c r="W670" s="348"/>
      <c r="X670" s="1588"/>
      <c r="Y670" s="1588"/>
      <c r="Z670" s="1588"/>
      <c r="AA670" s="1588"/>
      <c r="AB670" s="1588"/>
      <c r="AC670" s="1588"/>
      <c r="AD670" s="1588"/>
      <c r="AE670" s="1588"/>
      <c r="AF670" s="1588"/>
      <c r="AG670" s="1588"/>
      <c r="AH670" s="1588"/>
      <c r="AI670" s="1588"/>
      <c r="AJ670" s="1588"/>
      <c r="AK670" s="1588"/>
      <c r="AL670" s="1588"/>
      <c r="AM670" s="1588"/>
      <c r="AN670" s="1588"/>
      <c r="AO670" s="1588"/>
      <c r="AP670" s="1588"/>
      <c r="AQ670" s="1588"/>
      <c r="AR670" s="1588"/>
      <c r="AS670" s="1588"/>
      <c r="AT670" s="1588"/>
      <c r="AU670" s="1588"/>
      <c r="AV670" s="1588"/>
      <c r="AW670" s="1588"/>
      <c r="AX670" s="1588"/>
      <c r="AY670" s="1588"/>
      <c r="AZ670" s="1588"/>
      <c r="BA670" s="1588"/>
      <c r="BB670" s="1588"/>
      <c r="BC670" s="1588"/>
      <c r="BD670" s="1588"/>
      <c r="BE670" s="1588"/>
      <c r="BF670" s="1588"/>
      <c r="BG670" s="1588"/>
      <c r="BH670" s="1588"/>
      <c r="BI670" s="1588"/>
      <c r="BJ670" s="1588"/>
      <c r="BK670" s="1588"/>
      <c r="BL670" s="1588"/>
      <c r="BM670" s="1588"/>
      <c r="BN670" s="1588"/>
      <c r="BO670" s="1588"/>
      <c r="BP670" s="1588"/>
      <c r="BQ670" s="1588"/>
    </row>
    <row r="671" ht="15.75" customHeight="1">
      <c r="A671" s="1588"/>
      <c r="B671" s="1588"/>
      <c r="C671" s="1588"/>
      <c r="D671" s="1588"/>
      <c r="E671" s="1588"/>
      <c r="F671" s="1588"/>
      <c r="G671" s="348"/>
      <c r="H671" s="348"/>
      <c r="I671" s="1588"/>
      <c r="J671" s="1588"/>
      <c r="K671" s="1588"/>
      <c r="L671" s="1588"/>
      <c r="M671" s="1588"/>
      <c r="N671" s="1588"/>
      <c r="O671" s="1588"/>
      <c r="P671" s="1588"/>
      <c r="Q671" s="2014"/>
      <c r="R671" s="1588"/>
      <c r="S671" s="1588"/>
      <c r="T671" s="1588"/>
      <c r="U671" s="1588"/>
      <c r="V671" s="1588"/>
      <c r="W671" s="348"/>
      <c r="X671" s="1588"/>
      <c r="Y671" s="1588"/>
      <c r="Z671" s="1588"/>
      <c r="AA671" s="1588"/>
      <c r="AB671" s="1588"/>
      <c r="AC671" s="1588"/>
      <c r="AD671" s="1588"/>
      <c r="AE671" s="1588"/>
      <c r="AF671" s="1588"/>
      <c r="AG671" s="1588"/>
      <c r="AH671" s="1588"/>
      <c r="AI671" s="1588"/>
      <c r="AJ671" s="1588"/>
      <c r="AK671" s="1588"/>
      <c r="AL671" s="1588"/>
      <c r="AM671" s="1588"/>
      <c r="AN671" s="1588"/>
      <c r="AO671" s="1588"/>
      <c r="AP671" s="1588"/>
      <c r="AQ671" s="1588"/>
      <c r="AR671" s="1588"/>
      <c r="AS671" s="1588"/>
      <c r="AT671" s="1588"/>
      <c r="AU671" s="1588"/>
      <c r="AV671" s="1588"/>
      <c r="AW671" s="1588"/>
      <c r="AX671" s="1588"/>
      <c r="AY671" s="1588"/>
      <c r="AZ671" s="1588"/>
      <c r="BA671" s="1588"/>
      <c r="BB671" s="1588"/>
      <c r="BC671" s="1588"/>
      <c r="BD671" s="1588"/>
      <c r="BE671" s="1588"/>
      <c r="BF671" s="1588"/>
      <c r="BG671" s="1588"/>
      <c r="BH671" s="1588"/>
      <c r="BI671" s="1588"/>
      <c r="BJ671" s="1588"/>
      <c r="BK671" s="1588"/>
      <c r="BL671" s="1588"/>
      <c r="BM671" s="1588"/>
      <c r="BN671" s="1588"/>
      <c r="BO671" s="1588"/>
      <c r="BP671" s="1588"/>
      <c r="BQ671" s="1588"/>
    </row>
    <row r="672" ht="15.75" customHeight="1">
      <c r="A672" s="1588"/>
      <c r="B672" s="1588"/>
      <c r="C672" s="1588"/>
      <c r="D672" s="1588"/>
      <c r="E672" s="1588"/>
      <c r="F672" s="1588"/>
      <c r="G672" s="348"/>
      <c r="H672" s="348"/>
      <c r="I672" s="1588"/>
      <c r="J672" s="1588"/>
      <c r="K672" s="1588"/>
      <c r="L672" s="1588"/>
      <c r="M672" s="1588"/>
      <c r="N672" s="1588"/>
      <c r="O672" s="1588"/>
      <c r="P672" s="1588"/>
      <c r="Q672" s="2014"/>
      <c r="R672" s="1588"/>
      <c r="S672" s="1588"/>
      <c r="T672" s="1588"/>
      <c r="U672" s="1588"/>
      <c r="V672" s="1588"/>
      <c r="W672" s="348"/>
      <c r="X672" s="1588"/>
      <c r="Y672" s="1588"/>
      <c r="Z672" s="1588"/>
      <c r="AA672" s="1588"/>
      <c r="AB672" s="1588"/>
      <c r="AC672" s="1588"/>
      <c r="AD672" s="1588"/>
      <c r="AE672" s="1588"/>
      <c r="AF672" s="1588"/>
      <c r="AG672" s="1588"/>
      <c r="AH672" s="1588"/>
      <c r="AI672" s="1588"/>
      <c r="AJ672" s="1588"/>
      <c r="AK672" s="1588"/>
      <c r="AL672" s="1588"/>
      <c r="AM672" s="1588"/>
      <c r="AN672" s="1588"/>
      <c r="AO672" s="1588"/>
      <c r="AP672" s="1588"/>
      <c r="AQ672" s="1588"/>
      <c r="AR672" s="1588"/>
      <c r="AS672" s="1588"/>
      <c r="AT672" s="1588"/>
      <c r="AU672" s="1588"/>
      <c r="AV672" s="1588"/>
      <c r="AW672" s="1588"/>
      <c r="AX672" s="1588"/>
      <c r="AY672" s="1588"/>
      <c r="AZ672" s="1588"/>
      <c r="BA672" s="1588"/>
      <c r="BB672" s="1588"/>
      <c r="BC672" s="1588"/>
      <c r="BD672" s="1588"/>
      <c r="BE672" s="1588"/>
      <c r="BF672" s="1588"/>
      <c r="BG672" s="1588"/>
      <c r="BH672" s="1588"/>
      <c r="BI672" s="1588"/>
      <c r="BJ672" s="1588"/>
      <c r="BK672" s="1588"/>
      <c r="BL672" s="1588"/>
      <c r="BM672" s="1588"/>
      <c r="BN672" s="1588"/>
      <c r="BO672" s="1588"/>
      <c r="BP672" s="1588"/>
      <c r="BQ672" s="1588"/>
    </row>
    <row r="673" ht="15.75" customHeight="1">
      <c r="A673" s="1588"/>
      <c r="B673" s="1588"/>
      <c r="C673" s="1588"/>
      <c r="D673" s="1588"/>
      <c r="E673" s="1588"/>
      <c r="F673" s="1588"/>
      <c r="G673" s="348"/>
      <c r="H673" s="348"/>
      <c r="I673" s="1588"/>
      <c r="J673" s="1588"/>
      <c r="K673" s="1588"/>
      <c r="L673" s="1588"/>
      <c r="M673" s="1588"/>
      <c r="N673" s="1588"/>
      <c r="O673" s="1588"/>
      <c r="P673" s="1588"/>
      <c r="Q673" s="2014"/>
      <c r="R673" s="1588"/>
      <c r="S673" s="1588"/>
      <c r="T673" s="1588"/>
      <c r="U673" s="1588"/>
      <c r="V673" s="1588"/>
      <c r="W673" s="348"/>
      <c r="X673" s="1588"/>
      <c r="Y673" s="1588"/>
      <c r="Z673" s="1588"/>
      <c r="AA673" s="1588"/>
      <c r="AB673" s="1588"/>
      <c r="AC673" s="1588"/>
      <c r="AD673" s="1588"/>
      <c r="AE673" s="1588"/>
      <c r="AF673" s="1588"/>
      <c r="AG673" s="1588"/>
      <c r="AH673" s="1588"/>
      <c r="AI673" s="1588"/>
      <c r="AJ673" s="1588"/>
      <c r="AK673" s="1588"/>
      <c r="AL673" s="1588"/>
      <c r="AM673" s="1588"/>
      <c r="AN673" s="1588"/>
      <c r="AO673" s="1588"/>
      <c r="AP673" s="1588"/>
      <c r="AQ673" s="1588"/>
      <c r="AR673" s="1588"/>
      <c r="AS673" s="1588"/>
      <c r="AT673" s="1588"/>
      <c r="AU673" s="1588"/>
      <c r="AV673" s="1588"/>
      <c r="AW673" s="1588"/>
      <c r="AX673" s="1588"/>
      <c r="AY673" s="1588"/>
      <c r="AZ673" s="1588"/>
      <c r="BA673" s="1588"/>
      <c r="BB673" s="1588"/>
      <c r="BC673" s="1588"/>
      <c r="BD673" s="1588"/>
      <c r="BE673" s="1588"/>
      <c r="BF673" s="1588"/>
      <c r="BG673" s="1588"/>
      <c r="BH673" s="1588"/>
      <c r="BI673" s="1588"/>
      <c r="BJ673" s="1588"/>
      <c r="BK673" s="1588"/>
      <c r="BL673" s="1588"/>
      <c r="BM673" s="1588"/>
      <c r="BN673" s="1588"/>
      <c r="BO673" s="1588"/>
      <c r="BP673" s="1588"/>
      <c r="BQ673" s="1588"/>
    </row>
    <row r="674" ht="15.75" customHeight="1">
      <c r="A674" s="1588"/>
      <c r="B674" s="1588"/>
      <c r="C674" s="1588"/>
      <c r="D674" s="1588"/>
      <c r="E674" s="1588"/>
      <c r="F674" s="1588"/>
      <c r="G674" s="348"/>
      <c r="H674" s="348"/>
      <c r="I674" s="1588"/>
      <c r="J674" s="1588"/>
      <c r="K674" s="1588"/>
      <c r="L674" s="1588"/>
      <c r="M674" s="1588"/>
      <c r="N674" s="1588"/>
      <c r="O674" s="1588"/>
      <c r="P674" s="1588"/>
      <c r="Q674" s="2014"/>
      <c r="R674" s="1588"/>
      <c r="S674" s="1588"/>
      <c r="T674" s="1588"/>
      <c r="U674" s="1588"/>
      <c r="V674" s="1588"/>
      <c r="W674" s="348"/>
      <c r="X674" s="1588"/>
      <c r="Y674" s="1588"/>
      <c r="Z674" s="1588"/>
      <c r="AA674" s="1588"/>
      <c r="AB674" s="1588"/>
      <c r="AC674" s="1588"/>
      <c r="AD674" s="1588"/>
      <c r="AE674" s="1588"/>
      <c r="AF674" s="1588"/>
      <c r="AG674" s="1588"/>
      <c r="AH674" s="1588"/>
      <c r="AI674" s="1588"/>
      <c r="AJ674" s="1588"/>
      <c r="AK674" s="1588"/>
      <c r="AL674" s="1588"/>
      <c r="AM674" s="1588"/>
      <c r="AN674" s="1588"/>
      <c r="AO674" s="1588"/>
      <c r="AP674" s="1588"/>
      <c r="AQ674" s="1588"/>
      <c r="AR674" s="1588"/>
      <c r="AS674" s="1588"/>
      <c r="AT674" s="1588"/>
      <c r="AU674" s="1588"/>
      <c r="AV674" s="1588"/>
      <c r="AW674" s="1588"/>
      <c r="AX674" s="1588"/>
      <c r="AY674" s="1588"/>
      <c r="AZ674" s="1588"/>
      <c r="BA674" s="1588"/>
      <c r="BB674" s="1588"/>
      <c r="BC674" s="1588"/>
      <c r="BD674" s="1588"/>
      <c r="BE674" s="1588"/>
      <c r="BF674" s="1588"/>
      <c r="BG674" s="1588"/>
      <c r="BH674" s="1588"/>
      <c r="BI674" s="1588"/>
      <c r="BJ674" s="1588"/>
      <c r="BK674" s="1588"/>
      <c r="BL674" s="1588"/>
      <c r="BM674" s="1588"/>
      <c r="BN674" s="1588"/>
      <c r="BO674" s="1588"/>
      <c r="BP674" s="1588"/>
      <c r="BQ674" s="1588"/>
    </row>
  </sheetData>
  <mergeCells count="9">
    <mergeCell ref="BJ1:BN1"/>
    <mergeCell ref="BO1:BQ1"/>
    <mergeCell ref="A1:A2"/>
    <mergeCell ref="U1:U2"/>
    <mergeCell ref="AC1:AF1"/>
    <mergeCell ref="AH1:AI1"/>
    <mergeCell ref="AN1:AP1"/>
    <mergeCell ref="AR1:BB1"/>
    <mergeCell ref="BG1:BI1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 outlineLevelCol="1"/>
  <cols>
    <col customWidth="1" min="1" max="1" width="4.0"/>
    <col customWidth="1" min="2" max="2" width="4.71"/>
    <col customWidth="1" min="3" max="3" width="22.43"/>
    <col customWidth="1" min="4" max="4" width="16.14"/>
    <col customWidth="1" min="5" max="5" width="9.71"/>
    <col customWidth="1" min="6" max="6" width="29.71"/>
    <col customWidth="1" min="7" max="7" width="10.14"/>
    <col customWidth="1" min="8" max="8" width="10.86"/>
    <col customWidth="1" min="9" max="9" width="19.71"/>
    <col customWidth="1" min="10" max="10" width="23.43"/>
    <col customWidth="1" min="11" max="11" width="45.86"/>
    <col customWidth="1" min="12" max="12" width="13.71"/>
    <col customWidth="1" min="13" max="13" width="12.0"/>
    <col customWidth="1" min="14" max="14" width="10.14"/>
    <col customWidth="1" min="15" max="15" width="11.86"/>
    <col customWidth="1" min="16" max="16" width="29.29"/>
    <col customWidth="1" min="19" max="19" width="13.43"/>
    <col customWidth="1" min="20" max="20" width="12.0" outlineLevel="1"/>
    <col customWidth="1" min="21" max="21" width="17.14"/>
    <col customWidth="1" min="22" max="22" width="39.43"/>
    <col customWidth="1" min="23" max="24" width="22.43"/>
    <col customWidth="1" min="25" max="25" width="13.86"/>
    <col customWidth="1" min="26" max="26" width="11.43"/>
    <col customWidth="1" min="27" max="28" width="11.14"/>
    <col customWidth="1" min="29" max="29" width="5.43"/>
    <col customWidth="1" min="30" max="30" width="6.0"/>
    <col customWidth="1" min="31" max="31" width="3.43"/>
    <col customWidth="1" min="32" max="32" width="5.14"/>
    <col customWidth="1" min="33" max="33" width="4.29"/>
    <col customWidth="1" min="34" max="34" width="5.0"/>
    <col customWidth="1" min="35" max="35" width="3.86"/>
    <col customWidth="1" min="36" max="36" width="4.0"/>
    <col customWidth="1" min="37" max="37" width="4.14"/>
    <col customWidth="1" min="38" max="38" width="6.71"/>
    <col customWidth="1" min="39" max="39" width="5.43"/>
    <col customWidth="1" min="40" max="40" width="3.86"/>
    <col customWidth="1" min="41" max="41" width="8.43"/>
    <col customWidth="1" min="42" max="42" width="8.71"/>
    <col customWidth="1" min="43" max="43" width="5.0"/>
    <col customWidth="1" min="44" max="44" width="6.0"/>
    <col customWidth="1" min="45" max="45" width="7.14"/>
    <col customWidth="1" min="46" max="46" width="6.43"/>
    <col customWidth="1" min="47" max="47" width="8.86"/>
    <col customWidth="1" min="48" max="48" width="8.43"/>
    <col customWidth="1" min="49" max="49" width="3.0"/>
    <col customWidth="1" min="50" max="50" width="3.29"/>
    <col customWidth="1" min="51" max="52" width="5.0"/>
    <col customWidth="1" min="53" max="53" width="4.43"/>
    <col customWidth="1" min="54" max="54" width="4.0"/>
    <col customWidth="1" min="55" max="55" width="5.0"/>
    <col customWidth="1" min="56" max="56" width="4.71"/>
    <col customWidth="1" min="57" max="57" width="4.43"/>
    <col customWidth="1" min="58" max="58" width="8.29"/>
  </cols>
  <sheetData>
    <row r="1" ht="12.75" customHeight="1">
      <c r="A1" s="1923" t="s">
        <v>3574</v>
      </c>
      <c r="B1" s="2122" t="s">
        <v>3575</v>
      </c>
      <c r="C1" s="2123" t="s">
        <v>3174</v>
      </c>
      <c r="D1" s="2123" t="s">
        <v>51</v>
      </c>
      <c r="E1" s="2122" t="s">
        <v>3175</v>
      </c>
      <c r="F1" s="2122" t="s">
        <v>48</v>
      </c>
      <c r="G1" s="2122" t="s">
        <v>805</v>
      </c>
      <c r="H1" s="2122" t="s">
        <v>47</v>
      </c>
      <c r="I1" s="2124" t="s">
        <v>66</v>
      </c>
      <c r="J1" s="2124" t="s">
        <v>66</v>
      </c>
      <c r="K1" s="2124" t="s">
        <v>3177</v>
      </c>
      <c r="L1" s="2124"/>
      <c r="M1" s="2124" t="s">
        <v>53</v>
      </c>
      <c r="N1" s="2125" t="s">
        <v>53</v>
      </c>
      <c r="O1" s="2126" t="s">
        <v>3576</v>
      </c>
      <c r="P1" s="2122" t="s">
        <v>392</v>
      </c>
      <c r="Q1" s="1928" t="s">
        <v>57</v>
      </c>
      <c r="R1" s="1928"/>
      <c r="S1" s="2127" t="s">
        <v>119</v>
      </c>
      <c r="T1" s="2126" t="s">
        <v>60</v>
      </c>
      <c r="U1" s="2128" t="s">
        <v>120</v>
      </c>
      <c r="V1" s="1932" t="s">
        <v>2840</v>
      </c>
      <c r="W1" s="144"/>
      <c r="X1" s="1923"/>
      <c r="Y1" s="1932" t="s">
        <v>3577</v>
      </c>
      <c r="Z1" s="622"/>
      <c r="AA1" s="622"/>
      <c r="AB1" s="144"/>
      <c r="AC1" s="1933" t="s">
        <v>1791</v>
      </c>
      <c r="AD1" s="622"/>
      <c r="AE1" s="144"/>
      <c r="AF1" s="1934"/>
      <c r="AG1" s="1933" t="s">
        <v>124</v>
      </c>
      <c r="AH1" s="622"/>
      <c r="AI1" s="622"/>
      <c r="AJ1" s="622"/>
      <c r="AK1" s="622"/>
      <c r="AL1" s="622"/>
      <c r="AM1" s="622"/>
      <c r="AN1" s="622"/>
      <c r="AO1" s="622"/>
      <c r="AP1" s="622"/>
      <c r="AQ1" s="144"/>
      <c r="AR1" s="1934"/>
      <c r="AS1" s="1934"/>
      <c r="AT1" s="1934"/>
      <c r="AU1" s="4"/>
      <c r="AV1" s="1935" t="s">
        <v>125</v>
      </c>
      <c r="AW1" s="622"/>
      <c r="AX1" s="144"/>
      <c r="AY1" s="1935"/>
      <c r="AZ1" s="622"/>
      <c r="BA1" s="622"/>
      <c r="BB1" s="622"/>
      <c r="BC1" s="144"/>
      <c r="BD1" s="1935" t="s">
        <v>126</v>
      </c>
      <c r="BE1" s="622"/>
      <c r="BF1" s="144"/>
      <c r="BG1" s="4"/>
      <c r="BH1" s="4"/>
      <c r="BI1" s="4"/>
      <c r="BJ1" s="4"/>
    </row>
    <row r="2" ht="12.75" customHeight="1">
      <c r="A2" s="1923"/>
      <c r="B2" s="2122"/>
      <c r="C2" s="2129"/>
      <c r="D2" s="2129"/>
      <c r="E2" s="2130"/>
      <c r="F2" s="2130"/>
      <c r="G2" s="2131" t="s">
        <v>43</v>
      </c>
      <c r="H2" s="2131"/>
      <c r="I2" s="2132" t="s">
        <v>3179</v>
      </c>
      <c r="J2" s="2132" t="s">
        <v>2859</v>
      </c>
      <c r="K2" s="2133" t="s">
        <v>52</v>
      </c>
      <c r="L2" s="2133"/>
      <c r="M2" s="2133" t="s">
        <v>65</v>
      </c>
      <c r="N2" s="2134" t="s">
        <v>3578</v>
      </c>
      <c r="O2" s="2135" t="s">
        <v>3579</v>
      </c>
      <c r="P2" s="2130"/>
      <c r="Q2" s="2136"/>
      <c r="R2" s="2136"/>
      <c r="S2" s="2137"/>
      <c r="T2" s="2130"/>
      <c r="U2" s="2137"/>
      <c r="V2" s="1923" t="s">
        <v>3183</v>
      </c>
      <c r="W2" s="1923" t="s">
        <v>138</v>
      </c>
      <c r="X2" s="1923"/>
      <c r="Y2" s="2138" t="s">
        <v>3580</v>
      </c>
      <c r="Z2" s="2138" t="s">
        <v>3581</v>
      </c>
      <c r="AA2" s="2138" t="s">
        <v>3582</v>
      </c>
      <c r="AB2" s="2138" t="s">
        <v>3583</v>
      </c>
      <c r="AC2" s="2139" t="s">
        <v>1800</v>
      </c>
      <c r="AD2" s="2139" t="s">
        <v>1801</v>
      </c>
      <c r="AE2" s="2140" t="s">
        <v>2730</v>
      </c>
      <c r="AF2" s="2141" t="s">
        <v>2731</v>
      </c>
      <c r="AG2" s="2139" t="s">
        <v>151</v>
      </c>
      <c r="AH2" s="2139" t="s">
        <v>152</v>
      </c>
      <c r="AI2" s="2139" t="s">
        <v>153</v>
      </c>
      <c r="AJ2" s="2140" t="s">
        <v>154</v>
      </c>
      <c r="AK2" s="2139" t="s">
        <v>155</v>
      </c>
      <c r="AL2" s="2139" t="s">
        <v>156</v>
      </c>
      <c r="AM2" s="2140" t="s">
        <v>2732</v>
      </c>
      <c r="AN2" s="2140" t="s">
        <v>158</v>
      </c>
      <c r="AO2" s="2140" t="s">
        <v>159</v>
      </c>
      <c r="AP2" s="2140" t="s">
        <v>2733</v>
      </c>
      <c r="AQ2" s="2140" t="s">
        <v>161</v>
      </c>
      <c r="AR2" s="2139" t="s">
        <v>162</v>
      </c>
      <c r="AS2" s="2139" t="s">
        <v>163</v>
      </c>
      <c r="AT2" s="2139" t="s">
        <v>164</v>
      </c>
      <c r="AU2" s="2141" t="s">
        <v>165</v>
      </c>
      <c r="AV2" s="2139" t="s">
        <v>166</v>
      </c>
      <c r="AW2" s="2139" t="s">
        <v>2734</v>
      </c>
      <c r="AX2" s="2142" t="s">
        <v>168</v>
      </c>
      <c r="AY2" s="2142" t="s">
        <v>169</v>
      </c>
      <c r="AZ2" s="2142" t="s">
        <v>170</v>
      </c>
      <c r="BA2" s="2142" t="s">
        <v>171</v>
      </c>
      <c r="BB2" s="2142" t="s">
        <v>172</v>
      </c>
      <c r="BC2" s="2142" t="s">
        <v>173</v>
      </c>
      <c r="BD2" s="2142" t="s">
        <v>174</v>
      </c>
      <c r="BE2" s="2142" t="s">
        <v>175</v>
      </c>
      <c r="BF2" s="2142" t="s">
        <v>176</v>
      </c>
      <c r="BG2" s="4"/>
      <c r="BH2" s="4"/>
      <c r="BI2" s="4"/>
      <c r="BJ2" s="4"/>
    </row>
    <row r="3" ht="12.75" customHeight="1">
      <c r="A3" s="4">
        <v>1.0</v>
      </c>
      <c r="B3" s="3">
        <v>1.0</v>
      </c>
      <c r="C3" s="1972" t="s">
        <v>3584</v>
      </c>
      <c r="D3" s="1951" t="s">
        <v>3585</v>
      </c>
      <c r="E3" s="3" t="s">
        <v>3586</v>
      </c>
      <c r="F3" s="4" t="s">
        <v>3587</v>
      </c>
      <c r="G3" s="3"/>
      <c r="H3" s="3" t="s">
        <v>1826</v>
      </c>
      <c r="I3" s="4" t="s">
        <v>2664</v>
      </c>
      <c r="J3" s="4" t="s">
        <v>3588</v>
      </c>
      <c r="K3" s="4" t="s">
        <v>3589</v>
      </c>
      <c r="L3" s="4"/>
      <c r="M3" s="2143">
        <v>7261.835</v>
      </c>
      <c r="N3" s="2144">
        <v>7500.0</v>
      </c>
      <c r="O3" s="2145">
        <v>7261.835</v>
      </c>
      <c r="P3" s="4" t="s">
        <v>3192</v>
      </c>
      <c r="Q3" s="1955">
        <v>44603.0</v>
      </c>
      <c r="R3" s="1955"/>
      <c r="S3" s="4"/>
      <c r="T3" s="1956"/>
      <c r="U3" s="1956"/>
      <c r="V3" s="4" t="s">
        <v>3590</v>
      </c>
      <c r="W3" s="3" t="s">
        <v>3591</v>
      </c>
      <c r="X3" s="3"/>
      <c r="Y3" s="4" t="s">
        <v>3592</v>
      </c>
      <c r="Z3" s="4"/>
      <c r="AA3" s="4"/>
      <c r="AB3" s="4"/>
      <c r="AC3" s="3"/>
      <c r="AD3" s="3"/>
      <c r="AE3" s="3"/>
      <c r="AF3" s="4"/>
      <c r="AG3" s="3"/>
      <c r="AH3" s="3" t="s">
        <v>883</v>
      </c>
      <c r="AI3" s="3" t="s">
        <v>883</v>
      </c>
      <c r="AJ3" s="3" t="s">
        <v>883</v>
      </c>
      <c r="AK3" s="3" t="s">
        <v>883</v>
      </c>
      <c r="AL3" s="3" t="s">
        <v>883</v>
      </c>
      <c r="AM3" s="3"/>
      <c r="AN3" s="4"/>
      <c r="AO3" s="4"/>
      <c r="AP3" s="3"/>
      <c r="AQ3" s="3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ht="12.75" customHeight="1">
      <c r="A4" s="4"/>
      <c r="B4" s="3">
        <v>2.0</v>
      </c>
      <c r="C4" s="792"/>
      <c r="D4" s="792"/>
      <c r="E4" s="4"/>
      <c r="F4" s="4" t="s">
        <v>3587</v>
      </c>
      <c r="G4" s="3"/>
      <c r="H4" s="3" t="s">
        <v>1826</v>
      </c>
      <c r="I4" s="4" t="s">
        <v>2664</v>
      </c>
      <c r="J4" s="4" t="s">
        <v>3588</v>
      </c>
      <c r="K4" s="4" t="s">
        <v>3593</v>
      </c>
      <c r="L4" s="4"/>
      <c r="M4" s="2143">
        <v>9320.25</v>
      </c>
      <c r="N4" s="2144">
        <v>7500.0</v>
      </c>
      <c r="O4" s="2145">
        <v>9320.25</v>
      </c>
      <c r="P4" s="4" t="s">
        <v>3192</v>
      </c>
      <c r="Q4" s="1955">
        <v>44604.0</v>
      </c>
      <c r="R4" s="1955"/>
      <c r="S4" s="4"/>
      <c r="T4" s="1956"/>
      <c r="U4" s="1956"/>
      <c r="V4" s="4" t="s">
        <v>3590</v>
      </c>
      <c r="W4" s="3" t="s">
        <v>3591</v>
      </c>
      <c r="X4" s="3"/>
      <c r="Y4" s="4" t="s">
        <v>3592</v>
      </c>
      <c r="Z4" s="4"/>
      <c r="AA4" s="4"/>
      <c r="AB4" s="4"/>
      <c r="AC4" s="3"/>
      <c r="AD4" s="3"/>
      <c r="AE4" s="3"/>
      <c r="AF4" s="4"/>
      <c r="AG4" s="3"/>
      <c r="AH4" s="3" t="s">
        <v>883</v>
      </c>
      <c r="AI4" s="3" t="s">
        <v>883</v>
      </c>
      <c r="AJ4" s="3" t="s">
        <v>883</v>
      </c>
      <c r="AK4" s="3" t="s">
        <v>883</v>
      </c>
      <c r="AL4" s="3" t="s">
        <v>883</v>
      </c>
      <c r="AM4" s="3"/>
      <c r="AN4" s="4"/>
      <c r="AO4" s="4"/>
      <c r="AP4" s="3"/>
      <c r="AQ4" s="3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ht="12.75" customHeight="1">
      <c r="A5" s="4"/>
      <c r="B5" s="3">
        <v>3.0</v>
      </c>
      <c r="C5" s="792"/>
      <c r="D5" s="792"/>
      <c r="E5" s="4"/>
      <c r="F5" s="4" t="s">
        <v>3587</v>
      </c>
      <c r="G5" s="3"/>
      <c r="H5" s="3" t="s">
        <v>1826</v>
      </c>
      <c r="I5" s="4" t="s">
        <v>2664</v>
      </c>
      <c r="J5" s="4" t="s">
        <v>3588</v>
      </c>
      <c r="K5" s="4" t="s">
        <v>3594</v>
      </c>
      <c r="L5" s="4"/>
      <c r="M5" s="2143">
        <v>7602.622</v>
      </c>
      <c r="N5" s="2144">
        <v>7500.0</v>
      </c>
      <c r="O5" s="2145">
        <v>7602.622</v>
      </c>
      <c r="P5" s="4" t="s">
        <v>3192</v>
      </c>
      <c r="Q5" s="1955">
        <v>44605.0</v>
      </c>
      <c r="R5" s="1955"/>
      <c r="S5" s="4"/>
      <c r="T5" s="1956"/>
      <c r="U5" s="1956"/>
      <c r="V5" s="4" t="s">
        <v>3590</v>
      </c>
      <c r="W5" s="3" t="s">
        <v>3591</v>
      </c>
      <c r="X5" s="3"/>
      <c r="Y5" s="4" t="s">
        <v>3592</v>
      </c>
      <c r="Z5" s="4"/>
      <c r="AA5" s="4"/>
      <c r="AB5" s="4"/>
      <c r="AC5" s="3"/>
      <c r="AD5" s="3"/>
      <c r="AE5" s="3"/>
      <c r="AF5" s="4"/>
      <c r="AG5" s="3"/>
      <c r="AH5" s="3" t="s">
        <v>883</v>
      </c>
      <c r="AI5" s="3" t="s">
        <v>883</v>
      </c>
      <c r="AJ5" s="3" t="s">
        <v>883</v>
      </c>
      <c r="AK5" s="3" t="s">
        <v>883</v>
      </c>
      <c r="AL5" s="3" t="s">
        <v>883</v>
      </c>
      <c r="AM5" s="3"/>
      <c r="AN5" s="3"/>
      <c r="AO5" s="3"/>
      <c r="AP5" s="3"/>
      <c r="AQ5" s="3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ht="12.75" customHeight="1">
      <c r="A6" s="4"/>
      <c r="B6" s="3">
        <v>4.0</v>
      </c>
      <c r="C6" s="792"/>
      <c r="D6" s="792"/>
      <c r="E6" s="4"/>
      <c r="F6" s="4" t="s">
        <v>3587</v>
      </c>
      <c r="G6" s="3"/>
      <c r="H6" s="3" t="s">
        <v>1826</v>
      </c>
      <c r="I6" s="4" t="s">
        <v>2664</v>
      </c>
      <c r="J6" s="4" t="s">
        <v>3588</v>
      </c>
      <c r="K6" s="4" t="s">
        <v>3595</v>
      </c>
      <c r="L6" s="4"/>
      <c r="M6" s="2143">
        <v>7671.578</v>
      </c>
      <c r="N6" s="2144">
        <v>7500.0</v>
      </c>
      <c r="O6" s="2145">
        <v>7671.578</v>
      </c>
      <c r="P6" s="4" t="s">
        <v>3192</v>
      </c>
      <c r="Q6" s="1955">
        <v>44605.0</v>
      </c>
      <c r="R6" s="1955"/>
      <c r="S6" s="4"/>
      <c r="T6" s="1956"/>
      <c r="U6" s="1956"/>
      <c r="V6" s="4" t="s">
        <v>3590</v>
      </c>
      <c r="W6" s="3" t="s">
        <v>3591</v>
      </c>
      <c r="X6" s="3"/>
      <c r="Y6" s="4" t="s">
        <v>3592</v>
      </c>
      <c r="Z6" s="4"/>
      <c r="AA6" s="4"/>
      <c r="AB6" s="4"/>
      <c r="AC6" s="3"/>
      <c r="AD6" s="3"/>
      <c r="AE6" s="3"/>
      <c r="AF6" s="4"/>
      <c r="AG6" s="3"/>
      <c r="AH6" s="3" t="s">
        <v>883</v>
      </c>
      <c r="AI6" s="3" t="s">
        <v>883</v>
      </c>
      <c r="AJ6" s="3" t="s">
        <v>883</v>
      </c>
      <c r="AK6" s="3" t="s">
        <v>883</v>
      </c>
      <c r="AL6" s="3" t="s">
        <v>883</v>
      </c>
      <c r="AM6" s="3"/>
      <c r="AN6" s="4"/>
      <c r="AO6" s="4"/>
      <c r="AP6" s="3"/>
      <c r="AQ6" s="3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ht="12.75" customHeight="1">
      <c r="A7" s="4"/>
      <c r="B7" s="3">
        <v>5.0</v>
      </c>
      <c r="C7" s="792"/>
      <c r="D7" s="792"/>
      <c r="E7" s="4"/>
      <c r="F7" s="4" t="s">
        <v>3587</v>
      </c>
      <c r="G7" s="3"/>
      <c r="H7" s="3" t="s">
        <v>1826</v>
      </c>
      <c r="I7" s="4" t="s">
        <v>2664</v>
      </c>
      <c r="J7" s="4" t="s">
        <v>3588</v>
      </c>
      <c r="K7" s="4" t="s">
        <v>3596</v>
      </c>
      <c r="L7" s="4"/>
      <c r="M7" s="2143">
        <v>7500.0</v>
      </c>
      <c r="N7" s="2143">
        <v>7500.0</v>
      </c>
      <c r="O7" s="2145">
        <v>7455.249</v>
      </c>
      <c r="P7" s="4" t="s">
        <v>3192</v>
      </c>
      <c r="Q7" s="1955">
        <v>44611.0</v>
      </c>
      <c r="R7" s="1955"/>
      <c r="S7" s="4"/>
      <c r="T7" s="1956"/>
      <c r="U7" s="1956"/>
      <c r="V7" s="4" t="s">
        <v>3590</v>
      </c>
      <c r="W7" s="3" t="s">
        <v>3591</v>
      </c>
      <c r="X7" s="3"/>
      <c r="Y7" s="4" t="s">
        <v>3592</v>
      </c>
      <c r="Z7" s="4"/>
      <c r="AA7" s="4"/>
      <c r="AB7" s="4"/>
      <c r="AC7" s="3"/>
      <c r="AD7" s="3"/>
      <c r="AE7" s="3"/>
      <c r="AF7" s="4"/>
      <c r="AG7" s="3"/>
      <c r="AH7" s="3" t="s">
        <v>883</v>
      </c>
      <c r="AI7" s="3" t="s">
        <v>883</v>
      </c>
      <c r="AJ7" s="3" t="s">
        <v>883</v>
      </c>
      <c r="AK7" s="3" t="s">
        <v>883</v>
      </c>
      <c r="AL7" s="3" t="s">
        <v>883</v>
      </c>
      <c r="AM7" s="3"/>
      <c r="AN7" s="4"/>
      <c r="AO7" s="4"/>
      <c r="AP7" s="3"/>
      <c r="AQ7" s="3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ht="12.75" customHeight="1">
      <c r="A8" s="4"/>
      <c r="B8" s="3">
        <v>6.0</v>
      </c>
      <c r="C8" s="792"/>
      <c r="D8" s="792"/>
      <c r="E8" s="4"/>
      <c r="F8" s="4" t="s">
        <v>3587</v>
      </c>
      <c r="G8" s="3"/>
      <c r="H8" s="3" t="s">
        <v>1826</v>
      </c>
      <c r="I8" s="4" t="s">
        <v>2664</v>
      </c>
      <c r="J8" s="4" t="s">
        <v>3588</v>
      </c>
      <c r="K8" s="4" t="s">
        <v>3597</v>
      </c>
      <c r="L8" s="4"/>
      <c r="M8" s="2143">
        <v>9500.0</v>
      </c>
      <c r="N8" s="2143">
        <v>9500.0</v>
      </c>
      <c r="O8" s="2145">
        <v>9513.78</v>
      </c>
      <c r="P8" s="4" t="s">
        <v>3192</v>
      </c>
      <c r="Q8" s="1955">
        <v>44611.0</v>
      </c>
      <c r="R8" s="1955"/>
      <c r="S8" s="4"/>
      <c r="T8" s="1956"/>
      <c r="U8" s="1956"/>
      <c r="V8" s="4" t="s">
        <v>3590</v>
      </c>
      <c r="W8" s="3" t="s">
        <v>3591</v>
      </c>
      <c r="X8" s="3"/>
      <c r="Y8" s="4" t="s">
        <v>3592</v>
      </c>
      <c r="Z8" s="4"/>
      <c r="AA8" s="4"/>
      <c r="AB8" s="4"/>
      <c r="AC8" s="3"/>
      <c r="AD8" s="3"/>
      <c r="AE8" s="3"/>
      <c r="AF8" s="4"/>
      <c r="AG8" s="3"/>
      <c r="AH8" s="3" t="s">
        <v>883</v>
      </c>
      <c r="AI8" s="3" t="s">
        <v>883</v>
      </c>
      <c r="AJ8" s="3" t="s">
        <v>883</v>
      </c>
      <c r="AK8" s="3" t="s">
        <v>883</v>
      </c>
      <c r="AL8" s="3" t="s">
        <v>883</v>
      </c>
      <c r="AM8" s="3"/>
      <c r="AN8" s="4"/>
      <c r="AO8" s="4"/>
      <c r="AP8" s="3"/>
      <c r="AQ8" s="3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ht="12.75" customHeight="1">
      <c r="A9" s="4"/>
      <c r="B9" s="3">
        <v>7.0</v>
      </c>
      <c r="C9" s="949"/>
      <c r="D9" s="949"/>
      <c r="E9" s="4"/>
      <c r="F9" s="4" t="s">
        <v>3587</v>
      </c>
      <c r="G9" s="3"/>
      <c r="H9" s="3" t="s">
        <v>1826</v>
      </c>
      <c r="I9" s="4" t="s">
        <v>2664</v>
      </c>
      <c r="J9" s="4" t="s">
        <v>3588</v>
      </c>
      <c r="K9" s="4" t="s">
        <v>3598</v>
      </c>
      <c r="L9" s="4"/>
      <c r="M9" s="2143">
        <v>7500.0</v>
      </c>
      <c r="N9" s="2143">
        <v>7500.0</v>
      </c>
      <c r="O9" s="2145">
        <v>7739.796</v>
      </c>
      <c r="P9" s="4" t="s">
        <v>3192</v>
      </c>
      <c r="Q9" s="1955">
        <v>44609.0</v>
      </c>
      <c r="R9" s="1955"/>
      <c r="S9" s="4"/>
      <c r="T9" s="1956"/>
      <c r="U9" s="1956"/>
      <c r="V9" s="4" t="s">
        <v>3590</v>
      </c>
      <c r="W9" s="3" t="s">
        <v>3591</v>
      </c>
      <c r="X9" s="3"/>
      <c r="Y9" s="4" t="s">
        <v>3592</v>
      </c>
      <c r="Z9" s="4"/>
      <c r="AA9" s="4"/>
      <c r="AB9" s="4"/>
      <c r="AC9" s="3"/>
      <c r="AD9" s="3"/>
      <c r="AE9" s="3"/>
      <c r="AF9" s="4"/>
      <c r="AG9" s="3"/>
      <c r="AH9" s="3" t="s">
        <v>883</v>
      </c>
      <c r="AI9" s="3" t="s">
        <v>883</v>
      </c>
      <c r="AJ9" s="3" t="s">
        <v>883</v>
      </c>
      <c r="AK9" s="3" t="s">
        <v>883</v>
      </c>
      <c r="AL9" s="3" t="s">
        <v>883</v>
      </c>
      <c r="AM9" s="3"/>
      <c r="AN9" s="4"/>
      <c r="AO9" s="4"/>
      <c r="AP9" s="3"/>
      <c r="AQ9" s="3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ht="12.75" customHeight="1">
      <c r="A10" s="1965"/>
      <c r="B10" s="2146"/>
      <c r="C10" s="2147" t="s">
        <v>3599</v>
      </c>
      <c r="D10" s="2148">
        <v>56950.0</v>
      </c>
      <c r="E10" s="2149"/>
      <c r="F10" s="2150"/>
      <c r="G10" s="2146"/>
      <c r="H10" s="2146"/>
      <c r="I10" s="2149"/>
      <c r="J10" s="2149"/>
      <c r="K10" s="2146"/>
      <c r="L10" s="2146"/>
      <c r="M10" s="2151">
        <f t="shared" ref="M10:O10" si="1">SUM(M3:M9)</f>
        <v>56356.285</v>
      </c>
      <c r="N10" s="2151">
        <f t="shared" si="1"/>
        <v>54500</v>
      </c>
      <c r="O10" s="2151">
        <f t="shared" si="1"/>
        <v>56565.11</v>
      </c>
      <c r="P10" s="2150"/>
      <c r="Q10" s="1962"/>
      <c r="R10" s="1962"/>
      <c r="S10" s="2152">
        <f>T10-O10</f>
        <v>384.89</v>
      </c>
      <c r="T10" s="2153">
        <v>56950.0</v>
      </c>
      <c r="U10" s="2153">
        <f>T10-D10</f>
        <v>0</v>
      </c>
      <c r="V10" s="1965"/>
      <c r="W10" s="1962"/>
      <c r="X10" s="1962"/>
      <c r="Y10" s="1965"/>
      <c r="Z10" s="1965"/>
      <c r="AA10" s="1966"/>
      <c r="AB10" s="1965"/>
      <c r="AC10" s="1962"/>
      <c r="AD10" s="1962"/>
      <c r="AE10" s="1965"/>
      <c r="AF10" s="1965"/>
      <c r="AG10" s="1966"/>
      <c r="AH10" s="1965"/>
      <c r="AI10" s="1965"/>
      <c r="AJ10" s="1962"/>
      <c r="AK10" s="1965"/>
      <c r="AL10" s="1965"/>
      <c r="AM10" s="1966"/>
      <c r="AN10" s="1965"/>
      <c r="AO10" s="1965"/>
      <c r="AP10" s="1962"/>
      <c r="AQ10" s="1962"/>
      <c r="AR10" s="1965"/>
      <c r="AS10" s="1965"/>
      <c r="AT10" s="1966"/>
      <c r="AU10" s="1965"/>
      <c r="AV10" s="1965"/>
      <c r="AW10" s="1962"/>
      <c r="AX10" s="1965"/>
      <c r="AY10" s="1965"/>
      <c r="AZ10" s="1966"/>
      <c r="BA10" s="1965"/>
      <c r="BB10" s="1965"/>
      <c r="BC10" s="1962"/>
      <c r="BD10" s="1965"/>
      <c r="BE10" s="1965"/>
      <c r="BF10" s="1966"/>
      <c r="BG10" s="4"/>
      <c r="BH10" s="4"/>
      <c r="BI10" s="2094"/>
      <c r="BJ10" s="4"/>
    </row>
    <row r="11" ht="12.75" customHeight="1">
      <c r="A11" s="4">
        <v>2.0</v>
      </c>
      <c r="B11" s="3">
        <v>1.0</v>
      </c>
      <c r="C11" s="1972" t="s">
        <v>3600</v>
      </c>
      <c r="D11" s="1951" t="s">
        <v>3601</v>
      </c>
      <c r="E11" s="3" t="s">
        <v>3602</v>
      </c>
      <c r="F11" s="4" t="s">
        <v>3603</v>
      </c>
      <c r="G11" s="3"/>
      <c r="H11" s="3" t="s">
        <v>2990</v>
      </c>
      <c r="I11" s="4" t="s">
        <v>3604</v>
      </c>
      <c r="J11" s="1588" t="s">
        <v>3605</v>
      </c>
      <c r="K11" s="4" t="s">
        <v>3606</v>
      </c>
      <c r="L11" s="4"/>
      <c r="M11" s="2143">
        <v>8100.0</v>
      </c>
      <c r="N11" s="2144">
        <v>8000.0</v>
      </c>
      <c r="O11" s="2143">
        <v>7002.919</v>
      </c>
      <c r="P11" s="4" t="s">
        <v>3192</v>
      </c>
      <c r="Q11" s="1955">
        <v>44576.0</v>
      </c>
      <c r="R11" s="1955"/>
      <c r="S11" s="4"/>
      <c r="T11" s="1956"/>
      <c r="U11" s="1956"/>
      <c r="V11" s="4" t="s">
        <v>3607</v>
      </c>
      <c r="W11" s="3" t="s">
        <v>3591</v>
      </c>
      <c r="X11" s="3"/>
      <c r="Y11" s="4" t="s">
        <v>3608</v>
      </c>
      <c r="Z11" s="4" t="s">
        <v>3608</v>
      </c>
      <c r="AA11" s="4" t="s">
        <v>3608</v>
      </c>
      <c r="AB11" s="4"/>
      <c r="AC11" s="3"/>
      <c r="AD11" s="3"/>
      <c r="AE11" s="3"/>
      <c r="AF11" s="4"/>
      <c r="AG11" s="3" t="s">
        <v>883</v>
      </c>
      <c r="AH11" s="3" t="s">
        <v>883</v>
      </c>
      <c r="AI11" s="3" t="s">
        <v>883</v>
      </c>
      <c r="AJ11" s="3" t="s">
        <v>883</v>
      </c>
      <c r="AK11" s="3" t="s">
        <v>883</v>
      </c>
      <c r="AL11" s="3" t="s">
        <v>883</v>
      </c>
      <c r="AM11" s="3" t="s">
        <v>883</v>
      </c>
      <c r="AN11" s="3" t="s">
        <v>883</v>
      </c>
      <c r="AO11" s="4"/>
      <c r="AP11" s="3"/>
      <c r="AQ11" s="3" t="s">
        <v>883</v>
      </c>
      <c r="AR11" s="3" t="s">
        <v>883</v>
      </c>
      <c r="AS11" s="3" t="s">
        <v>883</v>
      </c>
      <c r="AT11" s="3" t="s">
        <v>883</v>
      </c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ht="12.75" customHeight="1">
      <c r="A12" s="4"/>
      <c r="B12" s="3">
        <v>2.0</v>
      </c>
      <c r="C12" s="792"/>
      <c r="D12" s="792"/>
      <c r="E12" s="4"/>
      <c r="F12" s="4" t="s">
        <v>3603</v>
      </c>
      <c r="G12" s="3"/>
      <c r="H12" s="3" t="s">
        <v>2990</v>
      </c>
      <c r="I12" s="4" t="s">
        <v>3604</v>
      </c>
      <c r="J12" s="4" t="s">
        <v>3609</v>
      </c>
      <c r="K12" s="4" t="s">
        <v>3610</v>
      </c>
      <c r="L12" s="4"/>
      <c r="M12" s="2143">
        <v>7580.0</v>
      </c>
      <c r="N12" s="2144">
        <v>8000.0</v>
      </c>
      <c r="O12" s="2143">
        <v>7584.772</v>
      </c>
      <c r="P12" s="4" t="s">
        <v>3192</v>
      </c>
      <c r="Q12" s="1955">
        <v>44926.0</v>
      </c>
      <c r="R12" s="1955"/>
      <c r="S12" s="4"/>
      <c r="T12" s="1956"/>
      <c r="U12" s="1956"/>
      <c r="V12" s="4" t="s">
        <v>3607</v>
      </c>
      <c r="W12" s="3" t="s">
        <v>3591</v>
      </c>
      <c r="X12" s="3"/>
      <c r="Y12" s="4" t="s">
        <v>3608</v>
      </c>
      <c r="Z12" s="4" t="s">
        <v>3608</v>
      </c>
      <c r="AA12" s="4" t="s">
        <v>3608</v>
      </c>
      <c r="AB12" s="4"/>
      <c r="AC12" s="3"/>
      <c r="AD12" s="3"/>
      <c r="AE12" s="3"/>
      <c r="AF12" s="4"/>
      <c r="AG12" s="3" t="s">
        <v>883</v>
      </c>
      <c r="AH12" s="3" t="s">
        <v>883</v>
      </c>
      <c r="AI12" s="3" t="s">
        <v>883</v>
      </c>
      <c r="AJ12" s="3" t="s">
        <v>883</v>
      </c>
      <c r="AK12" s="3" t="s">
        <v>883</v>
      </c>
      <c r="AL12" s="3" t="s">
        <v>883</v>
      </c>
      <c r="AM12" s="3" t="s">
        <v>883</v>
      </c>
      <c r="AN12" s="3" t="s">
        <v>883</v>
      </c>
      <c r="AO12" s="4"/>
      <c r="AP12" s="3"/>
      <c r="AQ12" s="3" t="s">
        <v>883</v>
      </c>
      <c r="AR12" s="3" t="s">
        <v>883</v>
      </c>
      <c r="AS12" s="3" t="s">
        <v>883</v>
      </c>
      <c r="AT12" s="3" t="s">
        <v>883</v>
      </c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ht="12.75" customHeight="1">
      <c r="A13" s="4"/>
      <c r="B13" s="3">
        <v>3.0</v>
      </c>
      <c r="C13" s="792"/>
      <c r="D13" s="792"/>
      <c r="E13" s="4"/>
      <c r="F13" s="4" t="s">
        <v>3603</v>
      </c>
      <c r="G13" s="3"/>
      <c r="H13" s="3" t="s">
        <v>2990</v>
      </c>
      <c r="I13" s="4" t="s">
        <v>3604</v>
      </c>
      <c r="J13" s="4" t="s">
        <v>3609</v>
      </c>
      <c r="K13" s="4" t="s">
        <v>3611</v>
      </c>
      <c r="L13" s="4"/>
      <c r="M13" s="2143">
        <v>7600.0</v>
      </c>
      <c r="N13" s="2144">
        <v>8000.0</v>
      </c>
      <c r="O13" s="2143">
        <v>7605.529</v>
      </c>
      <c r="P13" s="4" t="s">
        <v>3192</v>
      </c>
      <c r="Q13" s="1955">
        <v>44603.0</v>
      </c>
      <c r="R13" s="1955"/>
      <c r="S13" s="4"/>
      <c r="T13" s="1956"/>
      <c r="U13" s="1956"/>
      <c r="V13" s="4" t="s">
        <v>3607</v>
      </c>
      <c r="W13" s="3" t="s">
        <v>3591</v>
      </c>
      <c r="X13" s="3"/>
      <c r="Y13" s="4" t="s">
        <v>3608</v>
      </c>
      <c r="Z13" s="4" t="s">
        <v>3608</v>
      </c>
      <c r="AA13" s="4" t="s">
        <v>3608</v>
      </c>
      <c r="AB13" s="4"/>
      <c r="AC13" s="3"/>
      <c r="AD13" s="3"/>
      <c r="AE13" s="3"/>
      <c r="AF13" s="4"/>
      <c r="AG13" s="3" t="s">
        <v>883</v>
      </c>
      <c r="AH13" s="3" t="s">
        <v>883</v>
      </c>
      <c r="AI13" s="3" t="s">
        <v>883</v>
      </c>
      <c r="AJ13" s="3" t="s">
        <v>883</v>
      </c>
      <c r="AK13" s="3" t="s">
        <v>883</v>
      </c>
      <c r="AL13" s="3" t="s">
        <v>883</v>
      </c>
      <c r="AM13" s="3" t="s">
        <v>883</v>
      </c>
      <c r="AN13" s="3" t="s">
        <v>883</v>
      </c>
      <c r="AO13" s="3"/>
      <c r="AP13" s="3"/>
      <c r="AQ13" s="3" t="s">
        <v>883</v>
      </c>
      <c r="AR13" s="3" t="s">
        <v>883</v>
      </c>
      <c r="AS13" s="3" t="s">
        <v>883</v>
      </c>
      <c r="AT13" s="3" t="s">
        <v>883</v>
      </c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ht="12.75" customHeight="1">
      <c r="A14" s="4"/>
      <c r="B14" s="3">
        <v>4.0</v>
      </c>
      <c r="C14" s="792"/>
      <c r="D14" s="792"/>
      <c r="E14" s="4"/>
      <c r="F14" s="4" t="s">
        <v>3603</v>
      </c>
      <c r="G14" s="3"/>
      <c r="H14" s="3" t="s">
        <v>2990</v>
      </c>
      <c r="I14" s="4" t="s">
        <v>3604</v>
      </c>
      <c r="J14" s="4" t="s">
        <v>3612</v>
      </c>
      <c r="K14" s="4" t="s">
        <v>3613</v>
      </c>
      <c r="L14" s="4"/>
      <c r="M14" s="2143">
        <v>8300.0</v>
      </c>
      <c r="N14" s="2144">
        <v>8000.0</v>
      </c>
      <c r="O14" s="2143">
        <v>8361.823</v>
      </c>
      <c r="P14" s="4" t="s">
        <v>3192</v>
      </c>
      <c r="Q14" s="1955">
        <v>44603.0</v>
      </c>
      <c r="R14" s="1955"/>
      <c r="S14" s="4"/>
      <c r="T14" s="1956"/>
      <c r="U14" s="1956"/>
      <c r="V14" s="4" t="s">
        <v>3607</v>
      </c>
      <c r="W14" s="3" t="s">
        <v>3591</v>
      </c>
      <c r="X14" s="3"/>
      <c r="Y14" s="4" t="s">
        <v>3608</v>
      </c>
      <c r="Z14" s="4" t="s">
        <v>3608</v>
      </c>
      <c r="AA14" s="4" t="s">
        <v>3608</v>
      </c>
      <c r="AB14" s="4"/>
      <c r="AC14" s="3"/>
      <c r="AD14" s="3"/>
      <c r="AE14" s="3"/>
      <c r="AF14" s="4"/>
      <c r="AG14" s="3" t="s">
        <v>883</v>
      </c>
      <c r="AH14" s="3" t="s">
        <v>883</v>
      </c>
      <c r="AI14" s="3" t="s">
        <v>883</v>
      </c>
      <c r="AJ14" s="3" t="s">
        <v>883</v>
      </c>
      <c r="AK14" s="3" t="s">
        <v>883</v>
      </c>
      <c r="AL14" s="3" t="s">
        <v>883</v>
      </c>
      <c r="AM14" s="3" t="s">
        <v>883</v>
      </c>
      <c r="AN14" s="3" t="s">
        <v>883</v>
      </c>
      <c r="AO14" s="4"/>
      <c r="AP14" s="3"/>
      <c r="AQ14" s="3" t="s">
        <v>883</v>
      </c>
      <c r="AR14" s="3" t="s">
        <v>883</v>
      </c>
      <c r="AS14" s="3" t="s">
        <v>883</v>
      </c>
      <c r="AT14" s="3" t="s">
        <v>883</v>
      </c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ht="12.75" customHeight="1">
      <c r="A15" s="4"/>
      <c r="B15" s="3">
        <v>5.0</v>
      </c>
      <c r="C15" s="792"/>
      <c r="D15" s="792"/>
      <c r="E15" s="4"/>
      <c r="F15" s="4" t="s">
        <v>3603</v>
      </c>
      <c r="G15" s="3"/>
      <c r="H15" s="3" t="s">
        <v>2990</v>
      </c>
      <c r="I15" s="4" t="s">
        <v>3604</v>
      </c>
      <c r="J15" s="4" t="s">
        <v>3609</v>
      </c>
      <c r="K15" s="4" t="s">
        <v>3614</v>
      </c>
      <c r="L15" s="4"/>
      <c r="M15" s="2143">
        <v>5500.0</v>
      </c>
      <c r="N15" s="2144">
        <v>8000.0</v>
      </c>
      <c r="O15" s="2143">
        <v>5499.746</v>
      </c>
      <c r="P15" s="4" t="s">
        <v>3192</v>
      </c>
      <c r="Q15" s="1955">
        <v>44612.0</v>
      </c>
      <c r="R15" s="1955"/>
      <c r="S15" s="4"/>
      <c r="T15" s="1956"/>
      <c r="U15" s="1956"/>
      <c r="V15" s="4" t="s">
        <v>3607</v>
      </c>
      <c r="W15" s="3" t="s">
        <v>3591</v>
      </c>
      <c r="X15" s="3"/>
      <c r="Y15" s="4" t="s">
        <v>3608</v>
      </c>
      <c r="Z15" s="4" t="s">
        <v>3608</v>
      </c>
      <c r="AA15" s="4" t="s">
        <v>3608</v>
      </c>
      <c r="AB15" s="4"/>
      <c r="AC15" s="3"/>
      <c r="AD15" s="3"/>
      <c r="AE15" s="3"/>
      <c r="AF15" s="4"/>
      <c r="AG15" s="3" t="s">
        <v>883</v>
      </c>
      <c r="AH15" s="3" t="s">
        <v>883</v>
      </c>
      <c r="AI15" s="3" t="s">
        <v>883</v>
      </c>
      <c r="AJ15" s="3" t="s">
        <v>883</v>
      </c>
      <c r="AK15" s="3" t="s">
        <v>883</v>
      </c>
      <c r="AL15" s="3" t="s">
        <v>883</v>
      </c>
      <c r="AM15" s="3" t="s">
        <v>883</v>
      </c>
      <c r="AN15" s="3" t="s">
        <v>883</v>
      </c>
      <c r="AO15" s="4"/>
      <c r="AP15" s="3"/>
      <c r="AQ15" s="3" t="s">
        <v>883</v>
      </c>
      <c r="AR15" s="3" t="s">
        <v>883</v>
      </c>
      <c r="AS15" s="3" t="s">
        <v>883</v>
      </c>
      <c r="AT15" s="3" t="s">
        <v>883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ht="12.75" customHeight="1">
      <c r="A16" s="4"/>
      <c r="B16" s="3">
        <v>6.0</v>
      </c>
      <c r="C16" s="792"/>
      <c r="D16" s="792"/>
      <c r="E16" s="4"/>
      <c r="F16" s="4" t="s">
        <v>3603</v>
      </c>
      <c r="G16" s="3"/>
      <c r="H16" s="3" t="s">
        <v>2990</v>
      </c>
      <c r="I16" s="4" t="s">
        <v>3604</v>
      </c>
      <c r="J16" s="4" t="s">
        <v>3609</v>
      </c>
      <c r="K16" s="1588" t="s">
        <v>3615</v>
      </c>
      <c r="L16" s="1588"/>
      <c r="M16" s="2143">
        <v>5500.0</v>
      </c>
      <c r="N16" s="2144">
        <v>8000.0</v>
      </c>
      <c r="O16" s="2143">
        <v>5344.112</v>
      </c>
      <c r="P16" s="4" t="s">
        <v>3192</v>
      </c>
      <c r="Q16" s="1955">
        <v>44614.0</v>
      </c>
      <c r="R16" s="1955"/>
      <c r="S16" s="4"/>
      <c r="T16" s="1956"/>
      <c r="U16" s="1956"/>
      <c r="V16" s="4" t="s">
        <v>3616</v>
      </c>
      <c r="W16" s="3" t="s">
        <v>3591</v>
      </c>
      <c r="X16" s="3"/>
      <c r="Y16" s="4"/>
      <c r="Z16" s="4"/>
      <c r="AA16" s="4"/>
      <c r="AB16" s="4"/>
      <c r="AC16" s="3"/>
      <c r="AD16" s="3"/>
      <c r="AE16" s="3"/>
      <c r="AF16" s="4"/>
      <c r="AG16" s="3" t="s">
        <v>883</v>
      </c>
      <c r="AH16" s="3" t="s">
        <v>883</v>
      </c>
      <c r="AI16" s="3" t="s">
        <v>883</v>
      </c>
      <c r="AJ16" s="3" t="s">
        <v>883</v>
      </c>
      <c r="AK16" s="3" t="s">
        <v>883</v>
      </c>
      <c r="AL16" s="3" t="s">
        <v>883</v>
      </c>
      <c r="AM16" s="3" t="s">
        <v>883</v>
      </c>
      <c r="AN16" s="3" t="s">
        <v>883</v>
      </c>
      <c r="AO16" s="4"/>
      <c r="AP16" s="3"/>
      <c r="AQ16" s="3" t="s">
        <v>883</v>
      </c>
      <c r="AR16" s="3" t="s">
        <v>883</v>
      </c>
      <c r="AS16" s="3" t="s">
        <v>883</v>
      </c>
      <c r="AT16" s="3" t="s">
        <v>883</v>
      </c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ht="12.75" customHeight="1">
      <c r="A17" s="4"/>
      <c r="B17" s="3">
        <v>7.0</v>
      </c>
      <c r="C17" s="792"/>
      <c r="D17" s="792"/>
      <c r="E17" s="4"/>
      <c r="F17" s="4" t="s">
        <v>3603</v>
      </c>
      <c r="G17" s="3"/>
      <c r="H17" s="3" t="s">
        <v>2990</v>
      </c>
      <c r="I17" s="4" t="s">
        <v>3604</v>
      </c>
      <c r="J17" s="4" t="s">
        <v>3605</v>
      </c>
      <c r="K17" s="4" t="s">
        <v>3617</v>
      </c>
      <c r="L17" s="4"/>
      <c r="M17" s="2143">
        <v>8000.0</v>
      </c>
      <c r="N17" s="2144">
        <v>8000.0</v>
      </c>
      <c r="O17" s="2143">
        <v>7262.855</v>
      </c>
      <c r="P17" s="4" t="s">
        <v>3192</v>
      </c>
      <c r="Q17" s="2154">
        <v>44621.0</v>
      </c>
      <c r="R17" s="2154"/>
      <c r="S17" s="4"/>
      <c r="T17" s="1956"/>
      <c r="U17" s="1956"/>
      <c r="V17" s="4" t="s">
        <v>3616</v>
      </c>
      <c r="W17" s="3" t="s">
        <v>3591</v>
      </c>
      <c r="X17" s="3"/>
      <c r="Y17" s="4"/>
      <c r="Z17" s="4"/>
      <c r="AA17" s="4"/>
      <c r="AB17" s="4"/>
      <c r="AC17" s="3"/>
      <c r="AD17" s="3"/>
      <c r="AE17" s="3"/>
      <c r="AF17" s="4"/>
      <c r="AG17" s="3" t="s">
        <v>883</v>
      </c>
      <c r="AH17" s="3" t="s">
        <v>883</v>
      </c>
      <c r="AI17" s="3" t="s">
        <v>883</v>
      </c>
      <c r="AJ17" s="3" t="s">
        <v>883</v>
      </c>
      <c r="AK17" s="3" t="s">
        <v>883</v>
      </c>
      <c r="AL17" s="3" t="s">
        <v>883</v>
      </c>
      <c r="AM17" s="3" t="s">
        <v>883</v>
      </c>
      <c r="AN17" s="3" t="s">
        <v>883</v>
      </c>
      <c r="AO17" s="4"/>
      <c r="AP17" s="3"/>
      <c r="AQ17" s="3" t="s">
        <v>883</v>
      </c>
      <c r="AR17" s="3" t="s">
        <v>883</v>
      </c>
      <c r="AS17" s="3" t="s">
        <v>883</v>
      </c>
      <c r="AT17" s="3" t="s">
        <v>883</v>
      </c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ht="12.75" customHeight="1">
      <c r="A18" s="4"/>
      <c r="B18" s="3">
        <v>8.0</v>
      </c>
      <c r="C18" s="949"/>
      <c r="D18" s="949"/>
      <c r="E18" s="4"/>
      <c r="F18" s="4" t="s">
        <v>3603</v>
      </c>
      <c r="G18" s="3"/>
      <c r="H18" s="3" t="s">
        <v>2990</v>
      </c>
      <c r="I18" s="4" t="s">
        <v>3604</v>
      </c>
      <c r="J18" s="4" t="s">
        <v>3609</v>
      </c>
      <c r="K18" s="4" t="s">
        <v>3618</v>
      </c>
      <c r="L18" s="4"/>
      <c r="M18" s="2143">
        <v>5500.0</v>
      </c>
      <c r="N18" s="2144">
        <v>8000.0</v>
      </c>
      <c r="O18" s="2143">
        <v>5499.837</v>
      </c>
      <c r="P18" s="4" t="s">
        <v>3192</v>
      </c>
      <c r="Q18" s="2154">
        <v>44621.0</v>
      </c>
      <c r="R18" s="2154"/>
      <c r="S18" s="4"/>
      <c r="T18" s="1956"/>
      <c r="U18" s="1956"/>
      <c r="V18" s="4" t="s">
        <v>3616</v>
      </c>
      <c r="W18" s="3" t="s">
        <v>3591</v>
      </c>
      <c r="X18" s="3"/>
      <c r="Y18" s="4"/>
      <c r="Z18" s="4"/>
      <c r="AA18" s="4"/>
      <c r="AB18" s="4"/>
      <c r="AC18" s="3"/>
      <c r="AD18" s="3"/>
      <c r="AE18" s="3"/>
      <c r="AF18" s="4"/>
      <c r="AG18" s="3" t="s">
        <v>883</v>
      </c>
      <c r="AH18" s="3" t="s">
        <v>883</v>
      </c>
      <c r="AI18" s="3" t="s">
        <v>883</v>
      </c>
      <c r="AJ18" s="3" t="s">
        <v>883</v>
      </c>
      <c r="AK18" s="3" t="s">
        <v>883</v>
      </c>
      <c r="AL18" s="3" t="s">
        <v>883</v>
      </c>
      <c r="AM18" s="3" t="s">
        <v>883</v>
      </c>
      <c r="AN18" s="3" t="s">
        <v>883</v>
      </c>
      <c r="AO18" s="4"/>
      <c r="AP18" s="3"/>
      <c r="AQ18" s="3" t="s">
        <v>883</v>
      </c>
      <c r="AR18" s="3" t="s">
        <v>883</v>
      </c>
      <c r="AS18" s="3" t="s">
        <v>883</v>
      </c>
      <c r="AT18" s="3" t="s">
        <v>883</v>
      </c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ht="12.75" customHeight="1">
      <c r="A19" s="1965"/>
      <c r="B19" s="2146"/>
      <c r="C19" s="2147" t="s">
        <v>3599</v>
      </c>
      <c r="D19" s="2148"/>
      <c r="E19" s="2149"/>
      <c r="F19" s="2150"/>
      <c r="G19" s="2146"/>
      <c r="H19" s="2146"/>
      <c r="I19" s="2149"/>
      <c r="J19" s="2149"/>
      <c r="K19" s="2146"/>
      <c r="L19" s="2146"/>
      <c r="M19" s="2151">
        <f t="shared" ref="M19:O19" si="2">SUM(M11:M18)</f>
        <v>56080</v>
      </c>
      <c r="N19" s="2151">
        <f t="shared" si="2"/>
        <v>64000</v>
      </c>
      <c r="O19" s="2151">
        <f t="shared" si="2"/>
        <v>54161.593</v>
      </c>
      <c r="P19" s="2150"/>
      <c r="Q19" s="1962"/>
      <c r="R19" s="1962"/>
      <c r="S19" s="2149"/>
      <c r="T19" s="2153">
        <v>55300.0</v>
      </c>
      <c r="U19" s="2149"/>
      <c r="V19" s="1965"/>
      <c r="W19" s="1962"/>
      <c r="X19" s="1962"/>
      <c r="Y19" s="1965"/>
      <c r="Z19" s="1965"/>
      <c r="AA19" s="1966"/>
      <c r="AB19" s="1965"/>
      <c r="AC19" s="1962"/>
      <c r="AD19" s="1962"/>
      <c r="AE19" s="1965"/>
      <c r="AF19" s="1965"/>
      <c r="AG19" s="1966"/>
      <c r="AH19" s="1965"/>
      <c r="AI19" s="1965"/>
      <c r="AJ19" s="1962"/>
      <c r="AK19" s="1965"/>
      <c r="AL19" s="1965"/>
      <c r="AM19" s="1966"/>
      <c r="AN19" s="1965"/>
      <c r="AO19" s="1965"/>
      <c r="AP19" s="1962"/>
      <c r="AQ19" s="1962"/>
      <c r="AR19" s="1965"/>
      <c r="AS19" s="1965"/>
      <c r="AT19" s="1966"/>
      <c r="AU19" s="1965"/>
      <c r="AV19" s="1965"/>
      <c r="AW19" s="1962"/>
      <c r="AX19" s="1965"/>
      <c r="AY19" s="1965"/>
      <c r="AZ19" s="1966"/>
      <c r="BA19" s="1965"/>
      <c r="BB19" s="1965"/>
      <c r="BC19" s="1962"/>
      <c r="BD19" s="1965"/>
      <c r="BE19" s="1965"/>
      <c r="BF19" s="1966"/>
      <c r="BG19" s="4"/>
      <c r="BH19" s="4"/>
      <c r="BI19" s="2094"/>
      <c r="BJ19" s="4"/>
    </row>
    <row r="20" ht="12.75" customHeight="1">
      <c r="A20" s="4"/>
      <c r="B20" s="3">
        <v>1.0</v>
      </c>
      <c r="C20" s="101" t="s">
        <v>3619</v>
      </c>
      <c r="D20" s="1951" t="s">
        <v>3620</v>
      </c>
      <c r="E20" s="4" t="s">
        <v>3621</v>
      </c>
      <c r="F20" s="4" t="s">
        <v>3622</v>
      </c>
      <c r="G20" s="3" t="s">
        <v>2196</v>
      </c>
      <c r="H20" s="3" t="s">
        <v>1826</v>
      </c>
      <c r="I20" s="4" t="s">
        <v>3623</v>
      </c>
      <c r="J20" s="4" t="s">
        <v>3588</v>
      </c>
      <c r="K20" s="4" t="s">
        <v>3624</v>
      </c>
      <c r="L20" s="4"/>
      <c r="M20" s="2143">
        <v>7600.0</v>
      </c>
      <c r="N20" s="2143"/>
      <c r="O20" s="2155">
        <v>8691.817</v>
      </c>
      <c r="P20" s="4" t="s">
        <v>3192</v>
      </c>
      <c r="Q20" s="2156">
        <v>44613.0</v>
      </c>
      <c r="R20" s="2156"/>
      <c r="S20" s="4"/>
      <c r="T20" s="1956"/>
      <c r="U20" s="1956"/>
      <c r="V20" s="4"/>
      <c r="W20" s="3" t="s">
        <v>3591</v>
      </c>
      <c r="X20" s="3"/>
      <c r="Y20" s="4"/>
      <c r="Z20" s="4"/>
      <c r="AA20" s="4"/>
      <c r="AB20" s="4"/>
      <c r="AC20" s="3"/>
      <c r="AD20" s="3"/>
      <c r="AE20" s="3"/>
      <c r="AF20" s="4"/>
      <c r="AG20" s="3" t="s">
        <v>883</v>
      </c>
      <c r="AH20" s="3" t="s">
        <v>883</v>
      </c>
      <c r="AI20" s="3" t="s">
        <v>883</v>
      </c>
      <c r="AJ20" s="3" t="s">
        <v>883</v>
      </c>
      <c r="AK20" s="3" t="s">
        <v>883</v>
      </c>
      <c r="AL20" s="3" t="s">
        <v>883</v>
      </c>
      <c r="AM20" s="3" t="s">
        <v>883</v>
      </c>
      <c r="AN20" s="3" t="s">
        <v>883</v>
      </c>
      <c r="AO20" s="4"/>
      <c r="AP20" s="3"/>
      <c r="AQ20" s="3" t="s">
        <v>883</v>
      </c>
      <c r="AR20" s="3" t="s">
        <v>883</v>
      </c>
      <c r="AS20" s="3" t="s">
        <v>883</v>
      </c>
      <c r="AT20" s="3" t="s">
        <v>883</v>
      </c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ht="12.75" customHeight="1">
      <c r="A21" s="4"/>
      <c r="B21" s="3">
        <v>2.0</v>
      </c>
      <c r="D21" s="792"/>
      <c r="E21" s="4"/>
      <c r="F21" s="4" t="s">
        <v>3622</v>
      </c>
      <c r="G21" s="3" t="s">
        <v>2196</v>
      </c>
      <c r="H21" s="3" t="s">
        <v>1826</v>
      </c>
      <c r="I21" s="4" t="s">
        <v>3623</v>
      </c>
      <c r="J21" s="4" t="s">
        <v>3588</v>
      </c>
      <c r="K21" s="4" t="s">
        <v>3625</v>
      </c>
      <c r="L21" s="4"/>
      <c r="M21" s="2143">
        <v>9500.0</v>
      </c>
      <c r="N21" s="2143"/>
      <c r="O21" s="2155">
        <v>9580.362</v>
      </c>
      <c r="P21" s="4" t="s">
        <v>3192</v>
      </c>
      <c r="Q21" s="1955">
        <v>44617.0</v>
      </c>
      <c r="R21" s="1955"/>
      <c r="S21" s="4"/>
      <c r="T21" s="1956"/>
      <c r="U21" s="1956"/>
      <c r="V21" s="4"/>
      <c r="W21" s="3" t="s">
        <v>3591</v>
      </c>
      <c r="X21" s="3"/>
      <c r="Y21" s="4"/>
      <c r="Z21" s="4"/>
      <c r="AA21" s="4"/>
      <c r="AB21" s="4"/>
      <c r="AC21" s="3"/>
      <c r="AD21" s="3"/>
      <c r="AE21" s="3"/>
      <c r="AF21" s="4"/>
      <c r="AG21" s="3" t="s">
        <v>883</v>
      </c>
      <c r="AH21" s="3" t="s">
        <v>883</v>
      </c>
      <c r="AI21" s="3" t="s">
        <v>883</v>
      </c>
      <c r="AJ21" s="3" t="s">
        <v>883</v>
      </c>
      <c r="AK21" s="3" t="s">
        <v>883</v>
      </c>
      <c r="AL21" s="3" t="s">
        <v>883</v>
      </c>
      <c r="AM21" s="3" t="s">
        <v>883</v>
      </c>
      <c r="AN21" s="3" t="s">
        <v>883</v>
      </c>
      <c r="AO21" s="4"/>
      <c r="AP21" s="3"/>
      <c r="AQ21" s="3" t="s">
        <v>883</v>
      </c>
      <c r="AR21" s="3" t="s">
        <v>883</v>
      </c>
      <c r="AS21" s="3" t="s">
        <v>883</v>
      </c>
      <c r="AT21" s="3" t="s">
        <v>883</v>
      </c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</row>
    <row r="22" ht="12.75" customHeight="1">
      <c r="A22" s="4"/>
      <c r="B22" s="3">
        <v>3.0</v>
      </c>
      <c r="D22" s="792"/>
      <c r="E22" s="4"/>
      <c r="F22" s="4" t="s">
        <v>3626</v>
      </c>
      <c r="G22" s="3" t="s">
        <v>2196</v>
      </c>
      <c r="H22" s="3"/>
      <c r="I22" s="4" t="s">
        <v>3627</v>
      </c>
      <c r="J22" s="4" t="s">
        <v>3627</v>
      </c>
      <c r="K22" s="4" t="s">
        <v>3628</v>
      </c>
      <c r="L22" s="4"/>
      <c r="M22" s="2143">
        <v>7500.0</v>
      </c>
      <c r="N22" s="2144"/>
      <c r="O22" s="2143">
        <v>7522.388</v>
      </c>
      <c r="P22" s="4" t="s">
        <v>3192</v>
      </c>
      <c r="Q22" s="2156">
        <v>44618.0</v>
      </c>
      <c r="R22" s="2156"/>
      <c r="S22" s="4"/>
      <c r="T22" s="1956"/>
      <c r="U22" s="1956"/>
      <c r="V22" s="4"/>
      <c r="W22" s="3" t="s">
        <v>3591</v>
      </c>
      <c r="X22" s="3"/>
      <c r="Y22" s="4"/>
      <c r="Z22" s="4"/>
      <c r="AA22" s="4"/>
      <c r="AB22" s="4"/>
      <c r="AC22" s="3"/>
      <c r="AD22" s="3"/>
      <c r="AE22" s="3"/>
      <c r="AF22" s="4"/>
      <c r="AG22" s="3" t="s">
        <v>883</v>
      </c>
      <c r="AH22" s="3" t="s">
        <v>883</v>
      </c>
      <c r="AI22" s="3" t="s">
        <v>883</v>
      </c>
      <c r="AJ22" s="3" t="s">
        <v>883</v>
      </c>
      <c r="AK22" s="3" t="s">
        <v>883</v>
      </c>
      <c r="AL22" s="3" t="s">
        <v>883</v>
      </c>
      <c r="AM22" s="3" t="s">
        <v>883</v>
      </c>
      <c r="AN22" s="3" t="s">
        <v>883</v>
      </c>
      <c r="AO22" s="4"/>
      <c r="AP22" s="3"/>
      <c r="AQ22" s="3" t="s">
        <v>883</v>
      </c>
      <c r="AR22" s="3" t="s">
        <v>883</v>
      </c>
      <c r="AS22" s="3" t="s">
        <v>883</v>
      </c>
      <c r="AT22" s="3" t="s">
        <v>883</v>
      </c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ht="12.75" customHeight="1">
      <c r="A23" s="4"/>
      <c r="B23" s="3">
        <v>4.0</v>
      </c>
      <c r="D23" s="792"/>
      <c r="E23" s="4"/>
      <c r="F23" s="4" t="s">
        <v>3622</v>
      </c>
      <c r="G23" s="3" t="s">
        <v>2196</v>
      </c>
      <c r="H23" s="3" t="s">
        <v>1826</v>
      </c>
      <c r="I23" s="4" t="s">
        <v>3623</v>
      </c>
      <c r="J23" s="4" t="s">
        <v>3588</v>
      </c>
      <c r="K23" s="4" t="s">
        <v>3629</v>
      </c>
      <c r="L23" s="4"/>
      <c r="M23" s="2143">
        <v>7500.0</v>
      </c>
      <c r="N23" s="2144"/>
      <c r="O23" s="2155">
        <v>8179.91</v>
      </c>
      <c r="P23" s="4" t="s">
        <v>3192</v>
      </c>
      <c r="Q23" s="2156">
        <v>44619.0</v>
      </c>
      <c r="R23" s="2156"/>
      <c r="S23" s="4"/>
      <c r="T23" s="1956"/>
      <c r="U23" s="1956"/>
      <c r="V23" s="4"/>
      <c r="W23" s="3" t="s">
        <v>3591</v>
      </c>
      <c r="X23" s="3"/>
      <c r="Y23" s="4"/>
      <c r="Z23" s="4"/>
      <c r="AA23" s="4"/>
      <c r="AB23" s="4"/>
      <c r="AC23" s="3"/>
      <c r="AD23" s="3"/>
      <c r="AE23" s="3"/>
      <c r="AF23" s="4"/>
      <c r="AG23" s="3" t="s">
        <v>883</v>
      </c>
      <c r="AH23" s="3" t="s">
        <v>883</v>
      </c>
      <c r="AI23" s="3" t="s">
        <v>883</v>
      </c>
      <c r="AJ23" s="3" t="s">
        <v>883</v>
      </c>
      <c r="AK23" s="3" t="s">
        <v>883</v>
      </c>
      <c r="AL23" s="3" t="s">
        <v>883</v>
      </c>
      <c r="AM23" s="3" t="s">
        <v>883</v>
      </c>
      <c r="AN23" s="3" t="s">
        <v>883</v>
      </c>
      <c r="AO23" s="4"/>
      <c r="AP23" s="3"/>
      <c r="AQ23" s="3" t="s">
        <v>883</v>
      </c>
      <c r="AR23" s="3" t="s">
        <v>883</v>
      </c>
      <c r="AS23" s="3" t="s">
        <v>883</v>
      </c>
      <c r="AT23" s="3" t="s">
        <v>883</v>
      </c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ht="12.75" customHeight="1">
      <c r="A24" s="4"/>
      <c r="B24" s="3">
        <v>5.0</v>
      </c>
      <c r="D24" s="792"/>
      <c r="E24" s="4"/>
      <c r="F24" s="4" t="s">
        <v>3622</v>
      </c>
      <c r="G24" s="3" t="s">
        <v>2196</v>
      </c>
      <c r="H24" s="3" t="s">
        <v>1826</v>
      </c>
      <c r="I24" s="4" t="s">
        <v>3623</v>
      </c>
      <c r="J24" s="4" t="s">
        <v>3588</v>
      </c>
      <c r="K24" s="4" t="s">
        <v>3624</v>
      </c>
      <c r="L24" s="4"/>
      <c r="M24" s="2143">
        <v>7600.0</v>
      </c>
      <c r="N24" s="2143"/>
      <c r="O24" s="2155">
        <v>7551.283</v>
      </c>
      <c r="P24" s="4" t="s">
        <v>3192</v>
      </c>
      <c r="Q24" s="2156">
        <v>44648.0</v>
      </c>
      <c r="R24" s="2156"/>
      <c r="S24" s="4"/>
      <c r="T24" s="1956"/>
      <c r="U24" s="1956"/>
      <c r="V24" s="4"/>
      <c r="W24" s="3" t="s">
        <v>3591</v>
      </c>
      <c r="X24" s="3"/>
      <c r="Y24" s="4"/>
      <c r="Z24" s="4"/>
      <c r="AA24" s="4"/>
      <c r="AB24" s="4"/>
      <c r="AC24" s="3"/>
      <c r="AD24" s="3"/>
      <c r="AE24" s="3"/>
      <c r="AF24" s="4"/>
      <c r="AG24" s="3" t="s">
        <v>883</v>
      </c>
      <c r="AH24" s="3" t="s">
        <v>883</v>
      </c>
      <c r="AI24" s="3" t="s">
        <v>883</v>
      </c>
      <c r="AJ24" s="3" t="s">
        <v>883</v>
      </c>
      <c r="AK24" s="3" t="s">
        <v>883</v>
      </c>
      <c r="AL24" s="3" t="s">
        <v>883</v>
      </c>
      <c r="AM24" s="3" t="s">
        <v>883</v>
      </c>
      <c r="AN24" s="3" t="s">
        <v>883</v>
      </c>
      <c r="AO24" s="4"/>
      <c r="AP24" s="3"/>
      <c r="AQ24" s="3" t="s">
        <v>883</v>
      </c>
      <c r="AR24" s="3" t="s">
        <v>883</v>
      </c>
      <c r="AS24" s="3" t="s">
        <v>883</v>
      </c>
      <c r="AT24" s="3" t="s">
        <v>883</v>
      </c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ht="12.75" customHeight="1">
      <c r="A25" s="4"/>
      <c r="B25" s="3">
        <v>6.0</v>
      </c>
      <c r="D25" s="792"/>
      <c r="E25" s="4"/>
      <c r="F25" s="4" t="s">
        <v>3622</v>
      </c>
      <c r="G25" s="3" t="s">
        <v>2196</v>
      </c>
      <c r="H25" s="3" t="s">
        <v>1826</v>
      </c>
      <c r="I25" s="4" t="s">
        <v>3623</v>
      </c>
      <c r="J25" s="4" t="s">
        <v>3588</v>
      </c>
      <c r="K25" s="4" t="s">
        <v>3630</v>
      </c>
      <c r="L25" s="4"/>
      <c r="M25" s="2143">
        <v>7500.0</v>
      </c>
      <c r="N25" s="2143"/>
      <c r="O25" s="2155">
        <v>7501.721</v>
      </c>
      <c r="P25" s="4" t="s">
        <v>3192</v>
      </c>
      <c r="Q25" s="2156">
        <v>44621.0</v>
      </c>
      <c r="R25" s="2156"/>
      <c r="S25" s="4"/>
      <c r="T25" s="1956"/>
      <c r="U25" s="1956"/>
      <c r="V25" s="4"/>
      <c r="W25" s="3" t="s">
        <v>3591</v>
      </c>
      <c r="X25" s="3"/>
      <c r="Y25" s="4"/>
      <c r="Z25" s="4"/>
      <c r="AA25" s="4"/>
      <c r="AB25" s="4"/>
      <c r="AC25" s="3"/>
      <c r="AD25" s="3"/>
      <c r="AE25" s="3"/>
      <c r="AF25" s="4"/>
      <c r="AG25" s="3" t="s">
        <v>883</v>
      </c>
      <c r="AH25" s="3" t="s">
        <v>883</v>
      </c>
      <c r="AI25" s="3" t="s">
        <v>883</v>
      </c>
      <c r="AJ25" s="3" t="s">
        <v>883</v>
      </c>
      <c r="AK25" s="3" t="s">
        <v>883</v>
      </c>
      <c r="AL25" s="3" t="s">
        <v>883</v>
      </c>
      <c r="AM25" s="3" t="s">
        <v>883</v>
      </c>
      <c r="AN25" s="3" t="s">
        <v>883</v>
      </c>
      <c r="AO25" s="4"/>
      <c r="AP25" s="3"/>
      <c r="AQ25" s="3" t="s">
        <v>883</v>
      </c>
      <c r="AR25" s="3" t="s">
        <v>883</v>
      </c>
      <c r="AS25" s="3" t="s">
        <v>883</v>
      </c>
      <c r="AT25" s="3" t="s">
        <v>883</v>
      </c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ht="12.75" customHeight="1">
      <c r="A26" s="4"/>
      <c r="B26" s="3">
        <v>7.0</v>
      </c>
      <c r="D26" s="792"/>
      <c r="E26" s="4"/>
      <c r="F26" s="4" t="s">
        <v>3626</v>
      </c>
      <c r="G26" s="3" t="s">
        <v>2196</v>
      </c>
      <c r="H26" s="3"/>
      <c r="I26" s="4" t="s">
        <v>3627</v>
      </c>
      <c r="J26" s="4" t="s">
        <v>3627</v>
      </c>
      <c r="K26" s="4" t="s">
        <v>3631</v>
      </c>
      <c r="L26" s="4"/>
      <c r="M26" s="2143">
        <v>7500.0</v>
      </c>
      <c r="N26" s="2143"/>
      <c r="O26" s="2143">
        <v>7560.884</v>
      </c>
      <c r="P26" s="4" t="s">
        <v>3192</v>
      </c>
      <c r="Q26" s="2156">
        <v>44621.0</v>
      </c>
      <c r="R26" s="2156"/>
      <c r="S26" s="4"/>
      <c r="T26" s="1956"/>
      <c r="U26" s="1956"/>
      <c r="V26" s="4"/>
      <c r="W26" s="3" t="s">
        <v>3591</v>
      </c>
      <c r="X26" s="3"/>
      <c r="Y26" s="4"/>
      <c r="Z26" s="4"/>
      <c r="AA26" s="4"/>
      <c r="AB26" s="4"/>
      <c r="AC26" s="3"/>
      <c r="AD26" s="3"/>
      <c r="AE26" s="3"/>
      <c r="AF26" s="4"/>
      <c r="AG26" s="3" t="s">
        <v>883</v>
      </c>
      <c r="AH26" s="3" t="s">
        <v>883</v>
      </c>
      <c r="AI26" s="3" t="s">
        <v>883</v>
      </c>
      <c r="AJ26" s="3" t="s">
        <v>883</v>
      </c>
      <c r="AK26" s="3" t="s">
        <v>883</v>
      </c>
      <c r="AL26" s="3" t="s">
        <v>883</v>
      </c>
      <c r="AM26" s="3" t="s">
        <v>883</v>
      </c>
      <c r="AN26" s="3" t="s">
        <v>883</v>
      </c>
      <c r="AO26" s="4"/>
      <c r="AP26" s="3"/>
      <c r="AQ26" s="3" t="s">
        <v>883</v>
      </c>
      <c r="AR26" s="3" t="s">
        <v>883</v>
      </c>
      <c r="AS26" s="3" t="s">
        <v>883</v>
      </c>
      <c r="AT26" s="3" t="s">
        <v>883</v>
      </c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ht="12.75" customHeight="1">
      <c r="A27" s="4"/>
      <c r="B27" s="3">
        <v>8.0</v>
      </c>
      <c r="D27" s="792"/>
      <c r="E27" s="4"/>
      <c r="F27" s="4" t="s">
        <v>3201</v>
      </c>
      <c r="G27" s="3" t="s">
        <v>0</v>
      </c>
      <c r="H27" s="3"/>
      <c r="I27" s="4" t="s">
        <v>3632</v>
      </c>
      <c r="J27" s="4" t="s">
        <v>3632</v>
      </c>
      <c r="K27" s="4" t="s">
        <v>3633</v>
      </c>
      <c r="L27" s="4"/>
      <c r="M27" s="2143">
        <v>7500.0</v>
      </c>
      <c r="N27" s="2143"/>
      <c r="O27" s="2143">
        <v>7746.69</v>
      </c>
      <c r="P27" s="4" t="s">
        <v>3192</v>
      </c>
      <c r="Q27" s="2156">
        <v>44622.0</v>
      </c>
      <c r="R27" s="2156"/>
      <c r="S27" s="4"/>
      <c r="T27" s="1956"/>
      <c r="U27" s="1956"/>
      <c r="V27" s="4"/>
      <c r="W27" s="3" t="s">
        <v>3591</v>
      </c>
      <c r="X27" s="3"/>
      <c r="Y27" s="4"/>
      <c r="Z27" s="4"/>
      <c r="AA27" s="4"/>
      <c r="AB27" s="4"/>
      <c r="AC27" s="3"/>
      <c r="AD27" s="3"/>
      <c r="AE27" s="3"/>
      <c r="AF27" s="4"/>
      <c r="AG27" s="3" t="s">
        <v>883</v>
      </c>
      <c r="AH27" s="3" t="s">
        <v>883</v>
      </c>
      <c r="AI27" s="3" t="s">
        <v>883</v>
      </c>
      <c r="AJ27" s="3" t="s">
        <v>883</v>
      </c>
      <c r="AK27" s="3" t="s">
        <v>883</v>
      </c>
      <c r="AL27" s="3" t="s">
        <v>883</v>
      </c>
      <c r="AM27" s="3" t="s">
        <v>883</v>
      </c>
      <c r="AN27" s="3" t="s">
        <v>883</v>
      </c>
      <c r="AO27" s="4"/>
      <c r="AP27" s="3"/>
      <c r="AQ27" s="3" t="s">
        <v>883</v>
      </c>
      <c r="AR27" s="3" t="s">
        <v>883</v>
      </c>
      <c r="AS27" s="3" t="s">
        <v>883</v>
      </c>
      <c r="AT27" s="3" t="s">
        <v>883</v>
      </c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ht="12.75" customHeight="1">
      <c r="A28" s="4"/>
      <c r="B28" s="3">
        <v>9.0</v>
      </c>
      <c r="D28" s="792"/>
      <c r="E28" s="4"/>
      <c r="F28" s="4" t="s">
        <v>3622</v>
      </c>
      <c r="G28" s="3" t="s">
        <v>2196</v>
      </c>
      <c r="H28" s="3" t="s">
        <v>1826</v>
      </c>
      <c r="I28" s="4" t="s">
        <v>3623</v>
      </c>
      <c r="J28" s="4" t="s">
        <v>3588</v>
      </c>
      <c r="K28" s="4" t="s">
        <v>2202</v>
      </c>
      <c r="L28" s="4"/>
      <c r="M28" s="2143">
        <v>7500.0</v>
      </c>
      <c r="N28" s="2143"/>
      <c r="O28" s="2155">
        <v>8578.186</v>
      </c>
      <c r="P28" s="4" t="s">
        <v>3192</v>
      </c>
      <c r="Q28" s="2156">
        <v>44622.0</v>
      </c>
      <c r="R28" s="2156"/>
      <c r="S28" s="4"/>
      <c r="T28" s="1956"/>
      <c r="U28" s="1956"/>
      <c r="V28" s="4"/>
      <c r="W28" s="3" t="s">
        <v>3591</v>
      </c>
      <c r="X28" s="3"/>
      <c r="Y28" s="4"/>
      <c r="Z28" s="4"/>
      <c r="AA28" s="4"/>
      <c r="AB28" s="4"/>
      <c r="AC28" s="3"/>
      <c r="AD28" s="3"/>
      <c r="AE28" s="3"/>
      <c r="AF28" s="4"/>
      <c r="AG28" s="3" t="s">
        <v>883</v>
      </c>
      <c r="AH28" s="3" t="s">
        <v>883</v>
      </c>
      <c r="AI28" s="3" t="s">
        <v>883</v>
      </c>
      <c r="AJ28" s="3" t="s">
        <v>883</v>
      </c>
      <c r="AK28" s="3" t="s">
        <v>883</v>
      </c>
      <c r="AL28" s="3" t="s">
        <v>883</v>
      </c>
      <c r="AM28" s="3" t="s">
        <v>883</v>
      </c>
      <c r="AN28" s="3" t="s">
        <v>883</v>
      </c>
      <c r="AO28" s="4"/>
      <c r="AP28" s="3"/>
      <c r="AQ28" s="3" t="s">
        <v>883</v>
      </c>
      <c r="AR28" s="3" t="s">
        <v>883</v>
      </c>
      <c r="AS28" s="3" t="s">
        <v>883</v>
      </c>
      <c r="AT28" s="3" t="s">
        <v>883</v>
      </c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ht="12.75" customHeight="1">
      <c r="A29" s="4"/>
      <c r="B29" s="3">
        <v>10.0</v>
      </c>
      <c r="D29" s="792"/>
      <c r="E29" s="4"/>
      <c r="F29" s="4" t="s">
        <v>3622</v>
      </c>
      <c r="G29" s="3" t="s">
        <v>2196</v>
      </c>
      <c r="H29" s="3" t="s">
        <v>1826</v>
      </c>
      <c r="I29" s="4" t="s">
        <v>3623</v>
      </c>
      <c r="J29" s="4" t="s">
        <v>3588</v>
      </c>
      <c r="K29" s="4" t="s">
        <v>3624</v>
      </c>
      <c r="L29" s="4"/>
      <c r="M29" s="2143">
        <v>7500.0</v>
      </c>
      <c r="N29" s="2143"/>
      <c r="O29" s="2155">
        <v>7607.331</v>
      </c>
      <c r="P29" s="4" t="s">
        <v>3192</v>
      </c>
      <c r="Q29" s="2156">
        <v>44623.0</v>
      </c>
      <c r="R29" s="2156"/>
      <c r="S29" s="4"/>
      <c r="T29" s="1956"/>
      <c r="U29" s="1956"/>
      <c r="V29" s="4"/>
      <c r="W29" s="3" t="s">
        <v>3591</v>
      </c>
      <c r="X29" s="3"/>
      <c r="Y29" s="4"/>
      <c r="Z29" s="4"/>
      <c r="AA29" s="4"/>
      <c r="AB29" s="4"/>
      <c r="AC29" s="3"/>
      <c r="AD29" s="3"/>
      <c r="AE29" s="3"/>
      <c r="AF29" s="4"/>
      <c r="AG29" s="3" t="s">
        <v>883</v>
      </c>
      <c r="AH29" s="3" t="s">
        <v>883</v>
      </c>
      <c r="AI29" s="3" t="s">
        <v>883</v>
      </c>
      <c r="AJ29" s="3" t="s">
        <v>883</v>
      </c>
      <c r="AK29" s="3" t="s">
        <v>883</v>
      </c>
      <c r="AL29" s="3" t="s">
        <v>883</v>
      </c>
      <c r="AM29" s="3" t="s">
        <v>883</v>
      </c>
      <c r="AN29" s="3" t="s">
        <v>883</v>
      </c>
      <c r="AO29" s="4"/>
      <c r="AP29" s="3"/>
      <c r="AQ29" s="3" t="s">
        <v>883</v>
      </c>
      <c r="AR29" s="3" t="s">
        <v>883</v>
      </c>
      <c r="AS29" s="3" t="s">
        <v>883</v>
      </c>
      <c r="AT29" s="3" t="s">
        <v>883</v>
      </c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ht="12.75" customHeight="1">
      <c r="A30" s="4"/>
      <c r="B30" s="3">
        <v>11.0</v>
      </c>
      <c r="D30" s="792"/>
      <c r="E30" s="4"/>
      <c r="F30" s="4" t="s">
        <v>3634</v>
      </c>
      <c r="G30" s="3" t="s">
        <v>0</v>
      </c>
      <c r="H30" s="3"/>
      <c r="I30" s="4" t="s">
        <v>3635</v>
      </c>
      <c r="J30" s="4" t="s">
        <v>3635</v>
      </c>
      <c r="K30" s="4" t="s">
        <v>3630</v>
      </c>
      <c r="L30" s="4"/>
      <c r="M30" s="2143">
        <v>7500.0</v>
      </c>
      <c r="N30" s="2143"/>
      <c r="O30" s="2143">
        <v>7311.263</v>
      </c>
      <c r="P30" s="4" t="s">
        <v>3192</v>
      </c>
      <c r="Q30" s="2156">
        <v>44625.0</v>
      </c>
      <c r="R30" s="2156"/>
      <c r="S30" s="4"/>
      <c r="T30" s="1956"/>
      <c r="U30" s="1956"/>
      <c r="V30" s="4"/>
      <c r="W30" s="3" t="s">
        <v>3591</v>
      </c>
      <c r="X30" s="3"/>
      <c r="Y30" s="4"/>
      <c r="Z30" s="4"/>
      <c r="AA30" s="4"/>
      <c r="AB30" s="4"/>
      <c r="AC30" s="3"/>
      <c r="AD30" s="3"/>
      <c r="AE30" s="3"/>
      <c r="AF30" s="4"/>
      <c r="AG30" s="3" t="s">
        <v>883</v>
      </c>
      <c r="AH30" s="3" t="s">
        <v>883</v>
      </c>
      <c r="AI30" s="3" t="s">
        <v>883</v>
      </c>
      <c r="AJ30" s="3" t="s">
        <v>883</v>
      </c>
      <c r="AK30" s="3" t="s">
        <v>883</v>
      </c>
      <c r="AL30" s="3" t="s">
        <v>883</v>
      </c>
      <c r="AM30" s="3" t="s">
        <v>883</v>
      </c>
      <c r="AN30" s="3" t="s">
        <v>883</v>
      </c>
      <c r="AO30" s="4"/>
      <c r="AP30" s="3"/>
      <c r="AQ30" s="3" t="s">
        <v>883</v>
      </c>
      <c r="AR30" s="3" t="s">
        <v>883</v>
      </c>
      <c r="AS30" s="3" t="s">
        <v>883</v>
      </c>
      <c r="AT30" s="3" t="s">
        <v>883</v>
      </c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ht="12.75" customHeight="1">
      <c r="A31" s="4"/>
      <c r="B31" s="3">
        <v>12.0</v>
      </c>
      <c r="D31" s="792"/>
      <c r="E31" s="4"/>
      <c r="F31" s="4" t="s">
        <v>3622</v>
      </c>
      <c r="G31" s="3" t="s">
        <v>2196</v>
      </c>
      <c r="H31" s="3" t="s">
        <v>1826</v>
      </c>
      <c r="I31" s="4" t="s">
        <v>3623</v>
      </c>
      <c r="J31" s="4" t="s">
        <v>3588</v>
      </c>
      <c r="K31" s="4" t="s">
        <v>2202</v>
      </c>
      <c r="L31" s="4"/>
      <c r="M31" s="2143">
        <v>7500.0</v>
      </c>
      <c r="N31" s="2143"/>
      <c r="O31" s="2155">
        <v>8134.854</v>
      </c>
      <c r="P31" s="4" t="s">
        <v>3192</v>
      </c>
      <c r="Q31" s="2156">
        <v>44625.0</v>
      </c>
      <c r="R31" s="2156"/>
      <c r="S31" s="4"/>
      <c r="T31" s="1956"/>
      <c r="U31" s="1956"/>
      <c r="V31" s="4"/>
      <c r="W31" s="3" t="s">
        <v>3591</v>
      </c>
      <c r="X31" s="3"/>
      <c r="Y31" s="4"/>
      <c r="Z31" s="4"/>
      <c r="AA31" s="4"/>
      <c r="AB31" s="4"/>
      <c r="AC31" s="3"/>
      <c r="AD31" s="3"/>
      <c r="AE31" s="3"/>
      <c r="AF31" s="4"/>
      <c r="AG31" s="3" t="s">
        <v>883</v>
      </c>
      <c r="AH31" s="3" t="s">
        <v>883</v>
      </c>
      <c r="AI31" s="3" t="s">
        <v>883</v>
      </c>
      <c r="AJ31" s="3" t="s">
        <v>883</v>
      </c>
      <c r="AK31" s="3" t="s">
        <v>883</v>
      </c>
      <c r="AL31" s="3" t="s">
        <v>883</v>
      </c>
      <c r="AM31" s="3" t="s">
        <v>883</v>
      </c>
      <c r="AN31" s="3" t="s">
        <v>883</v>
      </c>
      <c r="AO31" s="4"/>
      <c r="AP31" s="3"/>
      <c r="AQ31" s="3" t="s">
        <v>883</v>
      </c>
      <c r="AR31" s="3" t="s">
        <v>883</v>
      </c>
      <c r="AS31" s="3" t="s">
        <v>883</v>
      </c>
      <c r="AT31" s="3" t="s">
        <v>883</v>
      </c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ht="12.75" customHeight="1">
      <c r="A32" s="4"/>
      <c r="B32" s="3">
        <v>13.0</v>
      </c>
      <c r="D32" s="792"/>
      <c r="E32" s="4"/>
      <c r="F32" s="4" t="s">
        <v>3622</v>
      </c>
      <c r="G32" s="3" t="s">
        <v>2196</v>
      </c>
      <c r="H32" s="3" t="s">
        <v>1826</v>
      </c>
      <c r="I32" s="4" t="s">
        <v>3623</v>
      </c>
      <c r="J32" s="4" t="s">
        <v>3588</v>
      </c>
      <c r="K32" s="4" t="s">
        <v>3636</v>
      </c>
      <c r="L32" s="4"/>
      <c r="M32" s="2143">
        <v>7600.0</v>
      </c>
      <c r="N32" s="2143"/>
      <c r="O32" s="2155">
        <v>5458.968</v>
      </c>
      <c r="P32" s="4" t="s">
        <v>3192</v>
      </c>
      <c r="Q32" s="2156">
        <v>44626.0</v>
      </c>
      <c r="R32" s="2156"/>
      <c r="S32" s="4"/>
      <c r="T32" s="1956"/>
      <c r="U32" s="1956"/>
      <c r="V32" s="4"/>
      <c r="W32" s="3" t="s">
        <v>3591</v>
      </c>
      <c r="X32" s="3"/>
      <c r="Y32" s="4"/>
      <c r="Z32" s="4"/>
      <c r="AA32" s="4"/>
      <c r="AB32" s="4"/>
      <c r="AC32" s="3"/>
      <c r="AD32" s="3"/>
      <c r="AE32" s="3"/>
      <c r="AF32" s="4"/>
      <c r="AG32" s="3" t="s">
        <v>883</v>
      </c>
      <c r="AH32" s="3" t="s">
        <v>883</v>
      </c>
      <c r="AI32" s="3" t="s">
        <v>883</v>
      </c>
      <c r="AJ32" s="3" t="s">
        <v>883</v>
      </c>
      <c r="AK32" s="3" t="s">
        <v>883</v>
      </c>
      <c r="AL32" s="3" t="s">
        <v>883</v>
      </c>
      <c r="AM32" s="3" t="s">
        <v>883</v>
      </c>
      <c r="AN32" s="3" t="s">
        <v>883</v>
      </c>
      <c r="AO32" s="4"/>
      <c r="AP32" s="3"/>
      <c r="AQ32" s="3" t="s">
        <v>883</v>
      </c>
      <c r="AR32" s="3" t="s">
        <v>883</v>
      </c>
      <c r="AS32" s="3" t="s">
        <v>883</v>
      </c>
      <c r="AT32" s="3" t="s">
        <v>883</v>
      </c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ht="12.75" customHeight="1">
      <c r="A33" s="4"/>
      <c r="B33" s="3">
        <v>14.0</v>
      </c>
      <c r="D33" s="792"/>
      <c r="E33" s="4"/>
      <c r="F33" s="4" t="s">
        <v>3626</v>
      </c>
      <c r="G33" s="3" t="s">
        <v>2196</v>
      </c>
      <c r="H33" s="3"/>
      <c r="I33" s="4" t="s">
        <v>3627</v>
      </c>
      <c r="J33" s="4" t="s">
        <v>3627</v>
      </c>
      <c r="K33" s="4" t="s">
        <v>3628</v>
      </c>
      <c r="L33" s="4"/>
      <c r="M33" s="2143">
        <v>7500.0</v>
      </c>
      <c r="N33" s="2143"/>
      <c r="O33" s="2143">
        <v>7613.675</v>
      </c>
      <c r="P33" s="4" t="s">
        <v>3192</v>
      </c>
      <c r="Q33" s="2156">
        <v>44626.0</v>
      </c>
      <c r="R33" s="2156"/>
      <c r="S33" s="4"/>
      <c r="T33" s="1956"/>
      <c r="U33" s="1956"/>
      <c r="V33" s="4"/>
      <c r="W33" s="3" t="s">
        <v>3591</v>
      </c>
      <c r="X33" s="3"/>
      <c r="Y33" s="4"/>
      <c r="Z33" s="4"/>
      <c r="AA33" s="4"/>
      <c r="AB33" s="4"/>
      <c r="AC33" s="3"/>
      <c r="AD33" s="3"/>
      <c r="AE33" s="3"/>
      <c r="AF33" s="4"/>
      <c r="AG33" s="3" t="s">
        <v>883</v>
      </c>
      <c r="AH33" s="3" t="s">
        <v>883</v>
      </c>
      <c r="AI33" s="3" t="s">
        <v>883</v>
      </c>
      <c r="AJ33" s="3" t="s">
        <v>883</v>
      </c>
      <c r="AK33" s="3" t="s">
        <v>883</v>
      </c>
      <c r="AL33" s="3" t="s">
        <v>883</v>
      </c>
      <c r="AM33" s="3" t="s">
        <v>883</v>
      </c>
      <c r="AN33" s="3" t="s">
        <v>883</v>
      </c>
      <c r="AO33" s="4"/>
      <c r="AP33" s="3"/>
      <c r="AQ33" s="3" t="s">
        <v>883</v>
      </c>
      <c r="AR33" s="3" t="s">
        <v>883</v>
      </c>
      <c r="AS33" s="3" t="s">
        <v>883</v>
      </c>
      <c r="AT33" s="3" t="s">
        <v>883</v>
      </c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ht="12.75" customHeight="1">
      <c r="A34" s="4"/>
      <c r="B34" s="3">
        <v>15.0</v>
      </c>
      <c r="D34" s="792"/>
      <c r="E34" s="4"/>
      <c r="F34" s="4" t="s">
        <v>3201</v>
      </c>
      <c r="G34" s="3" t="s">
        <v>0</v>
      </c>
      <c r="H34" s="3"/>
      <c r="I34" s="4" t="s">
        <v>3632</v>
      </c>
      <c r="J34" s="4" t="s">
        <v>3632</v>
      </c>
      <c r="K34" s="4" t="s">
        <v>3637</v>
      </c>
      <c r="L34" s="4"/>
      <c r="M34" s="2143">
        <v>7500.0</v>
      </c>
      <c r="N34" s="2143"/>
      <c r="O34" s="2143">
        <v>8123.907</v>
      </c>
      <c r="P34" s="4" t="s">
        <v>3192</v>
      </c>
      <c r="Q34" s="2156">
        <v>44627.0</v>
      </c>
      <c r="R34" s="2156"/>
      <c r="S34" s="4"/>
      <c r="T34" s="1956"/>
      <c r="U34" s="1956"/>
      <c r="V34" s="4"/>
      <c r="W34" s="3" t="s">
        <v>3591</v>
      </c>
      <c r="X34" s="3"/>
      <c r="Y34" s="4"/>
      <c r="Z34" s="4"/>
      <c r="AA34" s="4"/>
      <c r="AB34" s="4"/>
      <c r="AC34" s="3"/>
      <c r="AD34" s="3"/>
      <c r="AE34" s="3"/>
      <c r="AF34" s="4"/>
      <c r="AG34" s="3" t="s">
        <v>883</v>
      </c>
      <c r="AH34" s="3" t="s">
        <v>883</v>
      </c>
      <c r="AI34" s="3" t="s">
        <v>883</v>
      </c>
      <c r="AJ34" s="3" t="s">
        <v>883</v>
      </c>
      <c r="AK34" s="3" t="s">
        <v>883</v>
      </c>
      <c r="AL34" s="3" t="s">
        <v>883</v>
      </c>
      <c r="AM34" s="3" t="s">
        <v>883</v>
      </c>
      <c r="AN34" s="3" t="s">
        <v>883</v>
      </c>
      <c r="AO34" s="4"/>
      <c r="AP34" s="3"/>
      <c r="AQ34" s="3" t="s">
        <v>883</v>
      </c>
      <c r="AR34" s="3" t="s">
        <v>883</v>
      </c>
      <c r="AS34" s="3" t="s">
        <v>883</v>
      </c>
      <c r="AT34" s="3" t="s">
        <v>883</v>
      </c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ht="12.75" customHeight="1">
      <c r="A35" s="4"/>
      <c r="B35" s="3">
        <v>16.0</v>
      </c>
      <c r="D35" s="792"/>
      <c r="E35" s="4"/>
      <c r="F35" s="4" t="s">
        <v>3622</v>
      </c>
      <c r="G35" s="3" t="s">
        <v>2196</v>
      </c>
      <c r="H35" s="3" t="s">
        <v>1826</v>
      </c>
      <c r="I35" s="4" t="s">
        <v>3623</v>
      </c>
      <c r="J35" s="4" t="s">
        <v>3588</v>
      </c>
      <c r="K35" s="4" t="s">
        <v>3624</v>
      </c>
      <c r="L35" s="4"/>
      <c r="M35" s="2143">
        <v>8500.0</v>
      </c>
      <c r="N35" s="2143"/>
      <c r="O35" s="2155">
        <v>7754.011</v>
      </c>
      <c r="P35" s="4" t="s">
        <v>3192</v>
      </c>
      <c r="Q35" s="2156">
        <v>44627.0</v>
      </c>
      <c r="R35" s="2156"/>
      <c r="S35" s="4"/>
      <c r="T35" s="1956"/>
      <c r="U35" s="1956"/>
      <c r="V35" s="4"/>
      <c r="W35" s="3" t="s">
        <v>3591</v>
      </c>
      <c r="X35" s="3"/>
      <c r="Y35" s="4"/>
      <c r="Z35" s="4"/>
      <c r="AA35" s="4"/>
      <c r="AB35" s="4"/>
      <c r="AC35" s="3"/>
      <c r="AD35" s="3"/>
      <c r="AE35" s="3"/>
      <c r="AF35" s="4"/>
      <c r="AG35" s="3" t="s">
        <v>883</v>
      </c>
      <c r="AH35" s="3" t="s">
        <v>883</v>
      </c>
      <c r="AI35" s="3" t="s">
        <v>883</v>
      </c>
      <c r="AJ35" s="3" t="s">
        <v>883</v>
      </c>
      <c r="AK35" s="3" t="s">
        <v>883</v>
      </c>
      <c r="AL35" s="3" t="s">
        <v>883</v>
      </c>
      <c r="AM35" s="3" t="s">
        <v>883</v>
      </c>
      <c r="AN35" s="3" t="s">
        <v>883</v>
      </c>
      <c r="AO35" s="4"/>
      <c r="AP35" s="3"/>
      <c r="AQ35" s="3" t="s">
        <v>883</v>
      </c>
      <c r="AR35" s="3" t="s">
        <v>883</v>
      </c>
      <c r="AS35" s="3" t="s">
        <v>883</v>
      </c>
      <c r="AT35" s="3" t="s">
        <v>883</v>
      </c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ht="12.75" customHeight="1">
      <c r="A36" s="4"/>
      <c r="B36" s="3">
        <v>17.0</v>
      </c>
      <c r="D36" s="792"/>
      <c r="E36" s="4"/>
      <c r="F36" s="4" t="s">
        <v>3622</v>
      </c>
      <c r="G36" s="3" t="s">
        <v>2196</v>
      </c>
      <c r="H36" s="3" t="s">
        <v>1826</v>
      </c>
      <c r="I36" s="4" t="s">
        <v>3623</v>
      </c>
      <c r="J36" s="4" t="s">
        <v>3588</v>
      </c>
      <c r="K36" s="4" t="s">
        <v>2202</v>
      </c>
      <c r="L36" s="4"/>
      <c r="M36" s="2143">
        <v>8800.0</v>
      </c>
      <c r="N36" s="2143"/>
      <c r="O36" s="2155">
        <v>8650.226</v>
      </c>
      <c r="P36" s="4" t="s">
        <v>3192</v>
      </c>
      <c r="Q36" s="2156">
        <v>44628.0</v>
      </c>
      <c r="R36" s="2156"/>
      <c r="S36" s="4"/>
      <c r="T36" s="1956"/>
      <c r="U36" s="1956"/>
      <c r="V36" s="4"/>
      <c r="W36" s="3" t="s">
        <v>3591</v>
      </c>
      <c r="X36" s="3"/>
      <c r="Y36" s="4"/>
      <c r="Z36" s="4"/>
      <c r="AA36" s="4"/>
      <c r="AB36" s="4"/>
      <c r="AC36" s="3"/>
      <c r="AD36" s="3"/>
      <c r="AE36" s="3"/>
      <c r="AF36" s="4"/>
      <c r="AG36" s="3" t="s">
        <v>883</v>
      </c>
      <c r="AH36" s="3" t="s">
        <v>883</v>
      </c>
      <c r="AI36" s="3" t="s">
        <v>883</v>
      </c>
      <c r="AJ36" s="3" t="s">
        <v>883</v>
      </c>
      <c r="AK36" s="3" t="s">
        <v>883</v>
      </c>
      <c r="AL36" s="3" t="s">
        <v>883</v>
      </c>
      <c r="AM36" s="3" t="s">
        <v>883</v>
      </c>
      <c r="AN36" s="3" t="s">
        <v>883</v>
      </c>
      <c r="AO36" s="4"/>
      <c r="AP36" s="3"/>
      <c r="AQ36" s="3" t="s">
        <v>883</v>
      </c>
      <c r="AR36" s="3" t="s">
        <v>883</v>
      </c>
      <c r="AS36" s="3" t="s">
        <v>883</v>
      </c>
      <c r="AT36" s="3" t="s">
        <v>883</v>
      </c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ht="12.75" customHeight="1">
      <c r="A37" s="4"/>
      <c r="B37" s="3">
        <v>18.0</v>
      </c>
      <c r="D37" s="792"/>
      <c r="E37" s="4"/>
      <c r="F37" s="4" t="s">
        <v>3622</v>
      </c>
      <c r="G37" s="3" t="s">
        <v>2196</v>
      </c>
      <c r="H37" s="3" t="s">
        <v>1826</v>
      </c>
      <c r="I37" s="4" t="s">
        <v>3623</v>
      </c>
      <c r="J37" s="4" t="s">
        <v>3588</v>
      </c>
      <c r="K37" s="4" t="s">
        <v>3636</v>
      </c>
      <c r="L37" s="4"/>
      <c r="M37" s="2143">
        <v>7800.0</v>
      </c>
      <c r="N37" s="2143"/>
      <c r="O37" s="2155">
        <v>5443.99</v>
      </c>
      <c r="P37" s="4" t="s">
        <v>3192</v>
      </c>
      <c r="Q37" s="2156">
        <v>44629.0</v>
      </c>
      <c r="R37" s="2156"/>
      <c r="S37" s="4"/>
      <c r="T37" s="1956"/>
      <c r="U37" s="1956"/>
      <c r="V37" s="4"/>
      <c r="W37" s="3" t="s">
        <v>3591</v>
      </c>
      <c r="X37" s="3"/>
      <c r="Y37" s="4"/>
      <c r="Z37" s="4"/>
      <c r="AA37" s="4"/>
      <c r="AB37" s="4"/>
      <c r="AC37" s="3"/>
      <c r="AD37" s="3"/>
      <c r="AE37" s="3"/>
      <c r="AF37" s="4"/>
      <c r="AG37" s="3" t="s">
        <v>883</v>
      </c>
      <c r="AH37" s="3" t="s">
        <v>883</v>
      </c>
      <c r="AI37" s="3" t="s">
        <v>883</v>
      </c>
      <c r="AJ37" s="3" t="s">
        <v>883</v>
      </c>
      <c r="AK37" s="3" t="s">
        <v>883</v>
      </c>
      <c r="AL37" s="3" t="s">
        <v>883</v>
      </c>
      <c r="AM37" s="3" t="s">
        <v>883</v>
      </c>
      <c r="AN37" s="3" t="s">
        <v>883</v>
      </c>
      <c r="AO37" s="4"/>
      <c r="AP37" s="3"/>
      <c r="AQ37" s="3" t="s">
        <v>883</v>
      </c>
      <c r="AR37" s="3" t="s">
        <v>883</v>
      </c>
      <c r="AS37" s="3" t="s">
        <v>883</v>
      </c>
      <c r="AT37" s="3" t="s">
        <v>883</v>
      </c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ht="12.75" customHeight="1">
      <c r="A38" s="4"/>
      <c r="B38" s="3">
        <v>19.0</v>
      </c>
      <c r="D38" s="792"/>
      <c r="E38" s="4"/>
      <c r="F38" s="4" t="s">
        <v>3622</v>
      </c>
      <c r="G38" s="3" t="s">
        <v>2196</v>
      </c>
      <c r="H38" s="3" t="s">
        <v>1826</v>
      </c>
      <c r="I38" s="4" t="s">
        <v>3623</v>
      </c>
      <c r="J38" s="4" t="s">
        <v>3588</v>
      </c>
      <c r="K38" s="4" t="s">
        <v>3624</v>
      </c>
      <c r="L38" s="4"/>
      <c r="M38" s="2143">
        <v>7600.0</v>
      </c>
      <c r="N38" s="2143"/>
      <c r="O38" s="2155">
        <v>8052.599</v>
      </c>
      <c r="P38" s="4" t="s">
        <v>3192</v>
      </c>
      <c r="Q38" s="2156">
        <v>44630.0</v>
      </c>
      <c r="R38" s="2156"/>
      <c r="S38" s="4"/>
      <c r="T38" s="1956"/>
      <c r="U38" s="1956"/>
      <c r="V38" s="4"/>
      <c r="W38" s="3" t="s">
        <v>3591</v>
      </c>
      <c r="X38" s="3"/>
      <c r="Y38" s="4"/>
      <c r="Z38" s="4"/>
      <c r="AA38" s="4"/>
      <c r="AB38" s="4"/>
      <c r="AC38" s="3"/>
      <c r="AD38" s="3"/>
      <c r="AE38" s="3"/>
      <c r="AF38" s="4"/>
      <c r="AG38" s="3" t="s">
        <v>883</v>
      </c>
      <c r="AH38" s="3" t="s">
        <v>883</v>
      </c>
      <c r="AI38" s="3" t="s">
        <v>883</v>
      </c>
      <c r="AJ38" s="3" t="s">
        <v>883</v>
      </c>
      <c r="AK38" s="3" t="s">
        <v>883</v>
      </c>
      <c r="AL38" s="3" t="s">
        <v>883</v>
      </c>
      <c r="AM38" s="3" t="s">
        <v>883</v>
      </c>
      <c r="AN38" s="3" t="s">
        <v>883</v>
      </c>
      <c r="AO38" s="4"/>
      <c r="AP38" s="3"/>
      <c r="AQ38" s="3" t="s">
        <v>883</v>
      </c>
      <c r="AR38" s="3" t="s">
        <v>883</v>
      </c>
      <c r="AS38" s="3" t="s">
        <v>883</v>
      </c>
      <c r="AT38" s="3" t="s">
        <v>883</v>
      </c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</row>
    <row r="39" ht="12.75" customHeight="1">
      <c r="B39" s="4">
        <v>20.0</v>
      </c>
      <c r="D39" s="949"/>
      <c r="F39" s="4" t="s">
        <v>3622</v>
      </c>
      <c r="G39" s="3" t="s">
        <v>2196</v>
      </c>
      <c r="H39" s="3" t="s">
        <v>1826</v>
      </c>
      <c r="I39" s="4" t="s">
        <v>3623</v>
      </c>
      <c r="J39" s="4" t="s">
        <v>3588</v>
      </c>
      <c r="K39" s="4" t="s">
        <v>2202</v>
      </c>
      <c r="L39" s="4"/>
      <c r="M39" s="4"/>
      <c r="N39" s="4"/>
      <c r="O39" s="2155">
        <v>8819.706</v>
      </c>
      <c r="P39" s="4" t="s">
        <v>3192</v>
      </c>
      <c r="Q39" s="2157">
        <v>44631.0</v>
      </c>
      <c r="R39" s="2157"/>
      <c r="AG39" s="3" t="s">
        <v>883</v>
      </c>
      <c r="AH39" s="3" t="s">
        <v>883</v>
      </c>
      <c r="AI39" s="3" t="s">
        <v>883</v>
      </c>
      <c r="AJ39" s="3" t="s">
        <v>883</v>
      </c>
      <c r="AK39" s="3" t="s">
        <v>883</v>
      </c>
      <c r="AL39" s="3" t="s">
        <v>883</v>
      </c>
      <c r="AM39" s="3" t="s">
        <v>883</v>
      </c>
      <c r="AN39" s="3" t="s">
        <v>883</v>
      </c>
      <c r="AO39" s="4"/>
      <c r="AP39" s="3"/>
      <c r="AQ39" s="3" t="s">
        <v>883</v>
      </c>
      <c r="AR39" s="3" t="s">
        <v>883</v>
      </c>
      <c r="AS39" s="3" t="s">
        <v>883</v>
      </c>
      <c r="AT39" s="3" t="s">
        <v>883</v>
      </c>
    </row>
    <row r="40" ht="12.75" customHeight="1">
      <c r="A40" s="1965"/>
      <c r="B40" s="2146"/>
      <c r="C40" s="2147" t="s">
        <v>3599</v>
      </c>
      <c r="D40" s="2148"/>
      <c r="E40" s="2149"/>
      <c r="F40" s="2150"/>
      <c r="G40" s="2146"/>
      <c r="H40" s="2146"/>
      <c r="I40" s="2149"/>
      <c r="J40" s="2149"/>
      <c r="K40" s="2146"/>
      <c r="L40" s="2146"/>
      <c r="M40" s="2151">
        <f t="shared" ref="M40:N40" si="3">SUM(M20:M38)</f>
        <v>147500</v>
      </c>
      <c r="N40" s="2151">
        <f t="shared" si="3"/>
        <v>0</v>
      </c>
      <c r="O40" s="2151">
        <f>SUM(O20:O39)</f>
        <v>155883.771</v>
      </c>
      <c r="P40" s="2150"/>
      <c r="Q40" s="1962"/>
      <c r="R40" s="1962"/>
      <c r="S40" s="2149"/>
      <c r="T40" s="2153">
        <v>156000.0</v>
      </c>
      <c r="U40" s="2149"/>
      <c r="V40" s="1965"/>
      <c r="W40" s="1962"/>
      <c r="X40" s="1962"/>
      <c r="Y40" s="1965"/>
      <c r="Z40" s="1965"/>
      <c r="AA40" s="1966"/>
      <c r="AB40" s="1965"/>
      <c r="AC40" s="1962"/>
      <c r="AD40" s="1962"/>
      <c r="AE40" s="1965"/>
      <c r="AF40" s="1965"/>
      <c r="AG40" s="1966"/>
      <c r="AH40" s="1965"/>
      <c r="AI40" s="1965"/>
      <c r="AJ40" s="1962"/>
      <c r="AK40" s="1965"/>
      <c r="AL40" s="1965"/>
      <c r="AM40" s="1966"/>
      <c r="AN40" s="1965"/>
      <c r="AO40" s="1965"/>
      <c r="AP40" s="1962"/>
      <c r="AQ40" s="1962"/>
      <c r="AR40" s="1965"/>
      <c r="AS40" s="1965"/>
      <c r="AT40" s="1966"/>
      <c r="AU40" s="1965"/>
      <c r="AV40" s="1965"/>
      <c r="AW40" s="1962"/>
      <c r="AX40" s="1965"/>
      <c r="AY40" s="1965"/>
      <c r="AZ40" s="1966"/>
      <c r="BA40" s="1965"/>
      <c r="BB40" s="1965"/>
      <c r="BC40" s="1962"/>
      <c r="BD40" s="1965"/>
      <c r="BE40" s="1965"/>
      <c r="BF40" s="1966"/>
      <c r="BG40" s="4"/>
      <c r="BH40" s="4"/>
      <c r="BI40" s="2094"/>
      <c r="BJ40" s="4"/>
    </row>
    <row r="41" ht="12.75" customHeight="1">
      <c r="A41" s="4"/>
      <c r="B41" s="3"/>
      <c r="C41" s="1951" t="s">
        <v>3638</v>
      </c>
      <c r="D41" s="80" t="s">
        <v>3236</v>
      </c>
      <c r="E41" s="4" t="s">
        <v>3639</v>
      </c>
      <c r="F41" s="4" t="s">
        <v>3622</v>
      </c>
      <c r="G41" s="3" t="s">
        <v>2196</v>
      </c>
      <c r="H41" s="3" t="s">
        <v>1826</v>
      </c>
      <c r="I41" s="4" t="s">
        <v>3623</v>
      </c>
      <c r="J41" s="4" t="s">
        <v>3588</v>
      </c>
      <c r="K41" s="4" t="s">
        <v>3637</v>
      </c>
      <c r="L41" s="4"/>
      <c r="M41" s="4"/>
      <c r="N41" s="4"/>
      <c r="O41" s="2143">
        <v>8006.412</v>
      </c>
      <c r="P41" s="4" t="s">
        <v>3192</v>
      </c>
      <c r="Q41" s="2156">
        <v>44632.0</v>
      </c>
      <c r="R41" s="2156"/>
      <c r="S41" s="4"/>
      <c r="T41" s="1956"/>
      <c r="U41" s="1956"/>
      <c r="V41" s="4"/>
      <c r="W41" s="3" t="s">
        <v>3591</v>
      </c>
      <c r="X41" s="3"/>
      <c r="Y41" s="4"/>
      <c r="Z41" s="4"/>
      <c r="AA41" s="4"/>
      <c r="AB41" s="4"/>
      <c r="AC41" s="3"/>
      <c r="AD41" s="3"/>
      <c r="AE41" s="4"/>
      <c r="AF41" s="4"/>
      <c r="AG41" s="3" t="s">
        <v>883</v>
      </c>
      <c r="AH41" s="3" t="s">
        <v>883</v>
      </c>
      <c r="AI41" s="3" t="s">
        <v>883</v>
      </c>
      <c r="AJ41" s="3" t="s">
        <v>883</v>
      </c>
      <c r="AK41" s="3" t="s">
        <v>883</v>
      </c>
      <c r="AL41" s="3" t="s">
        <v>883</v>
      </c>
      <c r="AM41" s="3" t="s">
        <v>883</v>
      </c>
      <c r="AN41" s="3" t="s">
        <v>883</v>
      </c>
      <c r="AO41" s="4"/>
      <c r="AP41" s="3"/>
      <c r="AQ41" s="3" t="s">
        <v>883</v>
      </c>
      <c r="AR41" s="3" t="s">
        <v>883</v>
      </c>
      <c r="AS41" s="3" t="s">
        <v>883</v>
      </c>
      <c r="AT41" s="3" t="s">
        <v>883</v>
      </c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ht="12.75" customHeight="1">
      <c r="A42" s="4"/>
      <c r="B42" s="3"/>
      <c r="C42" s="792"/>
      <c r="D42" s="80"/>
      <c r="E42" s="4"/>
      <c r="F42" s="4" t="s">
        <v>3622</v>
      </c>
      <c r="G42" s="3" t="s">
        <v>2196</v>
      </c>
      <c r="H42" s="3" t="s">
        <v>1826</v>
      </c>
      <c r="I42" s="4" t="s">
        <v>3623</v>
      </c>
      <c r="J42" s="4" t="s">
        <v>3588</v>
      </c>
      <c r="K42" s="4" t="s">
        <v>3624</v>
      </c>
      <c r="L42" s="4"/>
      <c r="M42" s="4"/>
      <c r="N42" s="4"/>
      <c r="O42" s="2143">
        <v>7537.761</v>
      </c>
      <c r="P42" s="4" t="s">
        <v>3192</v>
      </c>
      <c r="Q42" s="2156">
        <v>44634.0</v>
      </c>
      <c r="R42" s="2156"/>
      <c r="S42" s="4"/>
      <c r="T42" s="1956"/>
      <c r="U42" s="1956"/>
      <c r="V42" s="4"/>
      <c r="W42" s="3" t="s">
        <v>3591</v>
      </c>
      <c r="X42" s="3"/>
      <c r="Y42" s="4"/>
      <c r="Z42" s="4"/>
      <c r="AA42" s="4"/>
      <c r="AB42" s="4"/>
      <c r="AC42" s="3"/>
      <c r="AD42" s="3"/>
      <c r="AE42" s="4"/>
      <c r="AF42" s="4"/>
      <c r="AG42" s="3" t="s">
        <v>883</v>
      </c>
      <c r="AH42" s="3" t="s">
        <v>883</v>
      </c>
      <c r="AI42" s="3" t="s">
        <v>883</v>
      </c>
      <c r="AJ42" s="3" t="s">
        <v>883</v>
      </c>
      <c r="AK42" s="3" t="s">
        <v>883</v>
      </c>
      <c r="AL42" s="3" t="s">
        <v>883</v>
      </c>
      <c r="AM42" s="3" t="s">
        <v>883</v>
      </c>
      <c r="AN42" s="3" t="s">
        <v>883</v>
      </c>
      <c r="AO42" s="4"/>
      <c r="AP42" s="3"/>
      <c r="AQ42" s="3" t="s">
        <v>883</v>
      </c>
      <c r="AR42" s="3" t="s">
        <v>883</v>
      </c>
      <c r="AS42" s="3" t="s">
        <v>883</v>
      </c>
      <c r="AT42" s="3" t="s">
        <v>883</v>
      </c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ht="12.75" customHeight="1">
      <c r="A43" s="4"/>
      <c r="B43" s="3"/>
      <c r="C43" s="792"/>
      <c r="D43" s="80"/>
      <c r="E43" s="4"/>
      <c r="F43" s="4" t="s">
        <v>3622</v>
      </c>
      <c r="G43" s="3" t="s">
        <v>2196</v>
      </c>
      <c r="H43" s="3" t="s">
        <v>1826</v>
      </c>
      <c r="I43" s="4" t="s">
        <v>3623</v>
      </c>
      <c r="J43" s="4" t="s">
        <v>3588</v>
      </c>
      <c r="K43" s="4" t="s">
        <v>2202</v>
      </c>
      <c r="L43" s="4"/>
      <c r="M43" s="4"/>
      <c r="N43" s="4"/>
      <c r="O43" s="2143">
        <v>8768.61</v>
      </c>
      <c r="P43" s="4" t="s">
        <v>3192</v>
      </c>
      <c r="Q43" s="2156">
        <v>44635.0</v>
      </c>
      <c r="R43" s="2156"/>
      <c r="S43" s="4"/>
      <c r="T43" s="1956"/>
      <c r="U43" s="1956"/>
      <c r="V43" s="4"/>
      <c r="W43" s="3" t="s">
        <v>3591</v>
      </c>
      <c r="X43" s="3"/>
      <c r="Y43" s="4"/>
      <c r="Z43" s="4"/>
      <c r="AA43" s="4"/>
      <c r="AB43" s="4"/>
      <c r="AC43" s="3"/>
      <c r="AD43" s="3"/>
      <c r="AE43" s="4"/>
      <c r="AF43" s="4"/>
      <c r="AG43" s="3" t="s">
        <v>883</v>
      </c>
      <c r="AH43" s="3" t="s">
        <v>883</v>
      </c>
      <c r="AI43" s="3" t="s">
        <v>883</v>
      </c>
      <c r="AJ43" s="3" t="s">
        <v>883</v>
      </c>
      <c r="AK43" s="3" t="s">
        <v>883</v>
      </c>
      <c r="AL43" s="3" t="s">
        <v>883</v>
      </c>
      <c r="AM43" s="3" t="s">
        <v>883</v>
      </c>
      <c r="AN43" s="3" t="s">
        <v>883</v>
      </c>
      <c r="AO43" s="4"/>
      <c r="AP43" s="3"/>
      <c r="AQ43" s="3" t="s">
        <v>883</v>
      </c>
      <c r="AR43" s="3" t="s">
        <v>883</v>
      </c>
      <c r="AS43" s="3" t="s">
        <v>883</v>
      </c>
      <c r="AT43" s="3" t="s">
        <v>883</v>
      </c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ht="12.75" customHeight="1">
      <c r="A44" s="4"/>
      <c r="B44" s="3"/>
      <c r="C44" s="792"/>
      <c r="D44" s="80"/>
      <c r="E44" s="4"/>
      <c r="F44" s="4" t="s">
        <v>3622</v>
      </c>
      <c r="G44" s="3" t="s">
        <v>2196</v>
      </c>
      <c r="H44" s="3" t="s">
        <v>1826</v>
      </c>
      <c r="I44" s="4" t="s">
        <v>3623</v>
      </c>
      <c r="J44" s="4" t="s">
        <v>3588</v>
      </c>
      <c r="K44" s="4" t="s">
        <v>3640</v>
      </c>
      <c r="L44" s="4"/>
      <c r="M44" s="4"/>
      <c r="N44" s="4"/>
      <c r="O44" s="2143">
        <v>7802.271</v>
      </c>
      <c r="P44" s="4" t="s">
        <v>3192</v>
      </c>
      <c r="Q44" s="2156">
        <v>44636.0</v>
      </c>
      <c r="R44" s="2156"/>
      <c r="S44" s="4"/>
      <c r="T44" s="1956"/>
      <c r="U44" s="1956"/>
      <c r="V44" s="4"/>
      <c r="W44" s="3" t="s">
        <v>3591</v>
      </c>
      <c r="X44" s="3"/>
      <c r="Y44" s="4"/>
      <c r="Z44" s="4"/>
      <c r="AA44" s="4"/>
      <c r="AB44" s="4"/>
      <c r="AC44" s="3"/>
      <c r="AD44" s="3"/>
      <c r="AE44" s="4"/>
      <c r="AF44" s="4"/>
      <c r="AG44" s="3" t="s">
        <v>883</v>
      </c>
      <c r="AH44" s="3" t="s">
        <v>883</v>
      </c>
      <c r="AI44" s="3" t="s">
        <v>883</v>
      </c>
      <c r="AJ44" s="3" t="s">
        <v>883</v>
      </c>
      <c r="AK44" s="3" t="s">
        <v>883</v>
      </c>
      <c r="AL44" s="3" t="s">
        <v>883</v>
      </c>
      <c r="AM44" s="3" t="s">
        <v>883</v>
      </c>
      <c r="AN44" s="3" t="s">
        <v>883</v>
      </c>
      <c r="AO44" s="4"/>
      <c r="AP44" s="3"/>
      <c r="AQ44" s="3" t="s">
        <v>883</v>
      </c>
      <c r="AR44" s="3" t="s">
        <v>883</v>
      </c>
      <c r="AS44" s="3" t="s">
        <v>883</v>
      </c>
      <c r="AT44" s="3" t="s">
        <v>883</v>
      </c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ht="12.75" customHeight="1">
      <c r="A45" s="4"/>
      <c r="B45" s="3"/>
      <c r="C45" s="792"/>
      <c r="D45" s="80"/>
      <c r="E45" s="4"/>
      <c r="F45" s="4" t="s">
        <v>3622</v>
      </c>
      <c r="G45" s="3" t="s">
        <v>2196</v>
      </c>
      <c r="H45" s="3" t="s">
        <v>1826</v>
      </c>
      <c r="I45" s="4" t="s">
        <v>3623</v>
      </c>
      <c r="J45" s="4" t="s">
        <v>3588</v>
      </c>
      <c r="K45" s="4" t="s">
        <v>3624</v>
      </c>
      <c r="L45" s="4"/>
      <c r="M45" s="4"/>
      <c r="N45" s="4"/>
      <c r="O45" s="2143">
        <v>8051.975</v>
      </c>
      <c r="P45" s="4" t="s">
        <v>3192</v>
      </c>
      <c r="Q45" s="2156">
        <v>44637.0</v>
      </c>
      <c r="R45" s="2156"/>
      <c r="S45" s="4"/>
      <c r="T45" s="1956"/>
      <c r="U45" s="1956"/>
      <c r="V45" s="4"/>
      <c r="W45" s="3" t="s">
        <v>3591</v>
      </c>
      <c r="X45" s="3"/>
      <c r="Y45" s="4"/>
      <c r="Z45" s="4"/>
      <c r="AA45" s="4"/>
      <c r="AB45" s="4"/>
      <c r="AC45" s="3"/>
      <c r="AD45" s="3"/>
      <c r="AE45" s="4"/>
      <c r="AF45" s="4"/>
      <c r="AG45" s="3" t="s">
        <v>883</v>
      </c>
      <c r="AH45" s="3" t="s">
        <v>883</v>
      </c>
      <c r="AI45" s="3" t="s">
        <v>883</v>
      </c>
      <c r="AJ45" s="3" t="s">
        <v>883</v>
      </c>
      <c r="AK45" s="3" t="s">
        <v>883</v>
      </c>
      <c r="AL45" s="3" t="s">
        <v>883</v>
      </c>
      <c r="AM45" s="3" t="s">
        <v>883</v>
      </c>
      <c r="AN45" s="3" t="s">
        <v>883</v>
      </c>
      <c r="AO45" s="4"/>
      <c r="AP45" s="3"/>
      <c r="AQ45" s="3" t="s">
        <v>883</v>
      </c>
      <c r="AR45" s="3" t="s">
        <v>883</v>
      </c>
      <c r="AS45" s="3" t="s">
        <v>883</v>
      </c>
      <c r="AT45" s="3" t="s">
        <v>883</v>
      </c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ht="12.75" customHeight="1">
      <c r="A46" s="4"/>
      <c r="B46" s="3"/>
      <c r="C46" s="792"/>
      <c r="D46" s="80"/>
      <c r="E46" s="4"/>
      <c r="F46" s="4" t="s">
        <v>3622</v>
      </c>
      <c r="G46" s="3" t="s">
        <v>2196</v>
      </c>
      <c r="H46" s="3" t="s">
        <v>1826</v>
      </c>
      <c r="I46" s="4" t="s">
        <v>3623</v>
      </c>
      <c r="J46" s="4" t="s">
        <v>3588</v>
      </c>
      <c r="K46" s="4" t="s">
        <v>3641</v>
      </c>
      <c r="L46" s="4"/>
      <c r="M46" s="4"/>
      <c r="N46" s="4"/>
      <c r="O46" s="2143">
        <v>8252.049</v>
      </c>
      <c r="P46" s="4" t="s">
        <v>3192</v>
      </c>
      <c r="Q46" s="2156">
        <v>44638.0</v>
      </c>
      <c r="R46" s="2156"/>
      <c r="S46" s="4"/>
      <c r="T46" s="1956"/>
      <c r="U46" s="1956"/>
      <c r="V46" s="4"/>
      <c r="W46" s="3" t="s">
        <v>3591</v>
      </c>
      <c r="X46" s="3"/>
      <c r="Y46" s="4"/>
      <c r="Z46" s="4"/>
      <c r="AA46" s="4"/>
      <c r="AB46" s="4"/>
      <c r="AC46" s="3"/>
      <c r="AD46" s="3"/>
      <c r="AE46" s="4"/>
      <c r="AF46" s="4"/>
      <c r="AG46" s="3" t="s">
        <v>883</v>
      </c>
      <c r="AH46" s="3" t="s">
        <v>883</v>
      </c>
      <c r="AI46" s="3" t="s">
        <v>883</v>
      </c>
      <c r="AJ46" s="3" t="s">
        <v>883</v>
      </c>
      <c r="AK46" s="3" t="s">
        <v>883</v>
      </c>
      <c r="AL46" s="3" t="s">
        <v>883</v>
      </c>
      <c r="AM46" s="3" t="s">
        <v>883</v>
      </c>
      <c r="AN46" s="3" t="s">
        <v>883</v>
      </c>
      <c r="AO46" s="4"/>
      <c r="AP46" s="3"/>
      <c r="AQ46" s="3" t="s">
        <v>883</v>
      </c>
      <c r="AR46" s="3" t="s">
        <v>883</v>
      </c>
      <c r="AS46" s="3" t="s">
        <v>883</v>
      </c>
      <c r="AT46" s="3" t="s">
        <v>883</v>
      </c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ht="12.75" customHeight="1">
      <c r="A47" s="4"/>
      <c r="B47" s="3"/>
      <c r="C47" s="949"/>
      <c r="D47" s="80"/>
      <c r="E47" s="4"/>
      <c r="F47" s="4" t="s">
        <v>3622</v>
      </c>
      <c r="G47" s="3" t="s">
        <v>2196</v>
      </c>
      <c r="H47" s="3" t="s">
        <v>1826</v>
      </c>
      <c r="I47" s="4" t="s">
        <v>3623</v>
      </c>
      <c r="J47" s="4" t="s">
        <v>3588</v>
      </c>
      <c r="K47" s="4" t="s">
        <v>2202</v>
      </c>
      <c r="L47" s="4"/>
      <c r="M47" s="4"/>
      <c r="N47" s="4"/>
      <c r="O47" s="2143">
        <v>8654.732</v>
      </c>
      <c r="P47" s="4" t="s">
        <v>3192</v>
      </c>
      <c r="Q47" s="2156">
        <v>44639.0</v>
      </c>
      <c r="R47" s="2156"/>
      <c r="S47" s="4"/>
      <c r="T47" s="1956"/>
      <c r="U47" s="1956"/>
      <c r="V47" s="4"/>
      <c r="W47" s="3" t="s">
        <v>3591</v>
      </c>
      <c r="X47" s="3"/>
      <c r="Y47" s="4"/>
      <c r="Z47" s="4"/>
      <c r="AA47" s="4"/>
      <c r="AB47" s="4"/>
      <c r="AC47" s="3"/>
      <c r="AD47" s="3"/>
      <c r="AE47" s="4"/>
      <c r="AF47" s="4"/>
      <c r="AG47" s="3" t="s">
        <v>883</v>
      </c>
      <c r="AH47" s="3" t="s">
        <v>883</v>
      </c>
      <c r="AI47" s="3" t="s">
        <v>883</v>
      </c>
      <c r="AJ47" s="3" t="s">
        <v>883</v>
      </c>
      <c r="AK47" s="3" t="s">
        <v>883</v>
      </c>
      <c r="AL47" s="3" t="s">
        <v>883</v>
      </c>
      <c r="AM47" s="3" t="s">
        <v>883</v>
      </c>
      <c r="AN47" s="3" t="s">
        <v>883</v>
      </c>
      <c r="AO47" s="4"/>
      <c r="AP47" s="3"/>
      <c r="AQ47" s="3" t="s">
        <v>883</v>
      </c>
      <c r="AR47" s="3" t="s">
        <v>883</v>
      </c>
      <c r="AS47" s="3" t="s">
        <v>883</v>
      </c>
      <c r="AT47" s="3" t="s">
        <v>883</v>
      </c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ht="12.75" customHeight="1">
      <c r="A48" s="1965"/>
      <c r="B48" s="2146"/>
      <c r="C48" s="2147" t="s">
        <v>3599</v>
      </c>
      <c r="D48" s="2148"/>
      <c r="E48" s="2149"/>
      <c r="F48" s="2150"/>
      <c r="G48" s="2146"/>
      <c r="H48" s="2146"/>
      <c r="I48" s="2149"/>
      <c r="J48" s="2149"/>
      <c r="K48" s="2146"/>
      <c r="L48" s="2146"/>
      <c r="M48" s="2151">
        <f t="shared" ref="M48:N48" si="4">SUM(M28:M46)</f>
        <v>232800</v>
      </c>
      <c r="N48" s="2151">
        <f t="shared" si="4"/>
        <v>0</v>
      </c>
      <c r="O48" s="2151">
        <f>SUM(O41:O47)</f>
        <v>57073.81</v>
      </c>
      <c r="P48" s="2150"/>
      <c r="Q48" s="1962"/>
      <c r="R48" s="1962"/>
      <c r="S48" s="2149"/>
      <c r="T48" s="2153"/>
      <c r="U48" s="2149"/>
      <c r="V48" s="1965"/>
      <c r="W48" s="1962"/>
      <c r="X48" s="1962"/>
      <c r="Y48" s="1965"/>
      <c r="Z48" s="1965"/>
      <c r="AA48" s="1966"/>
      <c r="AB48" s="1965"/>
      <c r="AC48" s="1962"/>
      <c r="AD48" s="1962"/>
      <c r="AE48" s="1965"/>
      <c r="AF48" s="1965"/>
      <c r="AG48" s="1966"/>
      <c r="AH48" s="1965"/>
      <c r="AI48" s="1965"/>
      <c r="AJ48" s="1962"/>
      <c r="AK48" s="1965"/>
      <c r="AL48" s="1965"/>
      <c r="AM48" s="1966"/>
      <c r="AN48" s="1965"/>
      <c r="AO48" s="1965"/>
      <c r="AP48" s="1962"/>
      <c r="AQ48" s="1962"/>
      <c r="AR48" s="1965"/>
      <c r="AS48" s="1965"/>
      <c r="AT48" s="1966"/>
      <c r="AU48" s="1965"/>
      <c r="AV48" s="1965"/>
      <c r="AW48" s="1962"/>
      <c r="AX48" s="1965"/>
      <c r="AY48" s="1965"/>
      <c r="AZ48" s="1966"/>
      <c r="BA48" s="1965"/>
      <c r="BB48" s="1965"/>
      <c r="BC48" s="1962"/>
      <c r="BD48" s="1965"/>
      <c r="BE48" s="1965"/>
      <c r="BF48" s="1966"/>
      <c r="BG48" s="4"/>
      <c r="BH48" s="4"/>
      <c r="BI48" s="2094"/>
      <c r="BJ48" s="4"/>
    </row>
    <row r="49" ht="12.75" customHeight="1">
      <c r="A49" s="4"/>
      <c r="B49" s="3"/>
      <c r="C49" s="1951" t="s">
        <v>3642</v>
      </c>
      <c r="D49" s="80" t="s">
        <v>3643</v>
      </c>
      <c r="E49" s="4" t="s">
        <v>3441</v>
      </c>
      <c r="F49" s="4" t="s">
        <v>3622</v>
      </c>
      <c r="G49" s="3" t="s">
        <v>0</v>
      </c>
      <c r="H49" s="3" t="s">
        <v>1826</v>
      </c>
      <c r="I49" s="4" t="s">
        <v>3623</v>
      </c>
      <c r="J49" s="4" t="s">
        <v>3588</v>
      </c>
      <c r="K49" s="4" t="s">
        <v>3640</v>
      </c>
      <c r="L49" s="4"/>
      <c r="M49" s="4"/>
      <c r="N49" s="4"/>
      <c r="O49" s="2143">
        <v>8283.261</v>
      </c>
      <c r="P49" s="4" t="s">
        <v>3192</v>
      </c>
      <c r="Q49" s="2156">
        <v>44640.0</v>
      </c>
      <c r="R49" s="2156"/>
      <c r="S49" s="4"/>
      <c r="T49" s="1956"/>
      <c r="U49" s="1956"/>
      <c r="V49" s="4"/>
      <c r="W49" s="3" t="s">
        <v>3591</v>
      </c>
      <c r="X49" s="3"/>
      <c r="Y49" s="4"/>
      <c r="Z49" s="4"/>
      <c r="AA49" s="4"/>
      <c r="AB49" s="4"/>
      <c r="AC49" s="3"/>
      <c r="AD49" s="3"/>
      <c r="AE49" s="4"/>
      <c r="AF49" s="4"/>
      <c r="AG49" s="4"/>
      <c r="AH49" s="3" t="s">
        <v>883</v>
      </c>
      <c r="AI49" s="3" t="s">
        <v>883</v>
      </c>
      <c r="AJ49" s="3" t="s">
        <v>883</v>
      </c>
      <c r="AK49" s="3" t="s">
        <v>883</v>
      </c>
      <c r="AL49" s="3" t="s">
        <v>883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ht="12.75" customHeight="1">
      <c r="A50" s="4"/>
      <c r="B50" s="3"/>
      <c r="C50" s="792"/>
      <c r="D50" s="80"/>
      <c r="E50" s="4"/>
      <c r="F50" s="4" t="s">
        <v>3622</v>
      </c>
      <c r="G50" s="3" t="s">
        <v>0</v>
      </c>
      <c r="H50" s="3" t="s">
        <v>1826</v>
      </c>
      <c r="I50" s="4" t="s">
        <v>3623</v>
      </c>
      <c r="J50" s="4" t="s">
        <v>3588</v>
      </c>
      <c r="K50" s="4" t="s">
        <v>3644</v>
      </c>
      <c r="L50" s="4"/>
      <c r="M50" s="4"/>
      <c r="N50" s="4"/>
      <c r="O50" s="2143">
        <v>7966.423</v>
      </c>
      <c r="P50" s="4" t="s">
        <v>3192</v>
      </c>
      <c r="Q50" s="2156">
        <v>44641.0</v>
      </c>
      <c r="R50" s="2156"/>
      <c r="S50" s="4"/>
      <c r="T50" s="1956"/>
      <c r="U50" s="1956"/>
      <c r="V50" s="4"/>
      <c r="W50" s="3" t="s">
        <v>3591</v>
      </c>
      <c r="X50" s="3"/>
      <c r="Y50" s="4"/>
      <c r="Z50" s="4"/>
      <c r="AA50" s="4"/>
      <c r="AB50" s="4"/>
      <c r="AC50" s="3"/>
      <c r="AD50" s="3"/>
      <c r="AE50" s="4"/>
      <c r="AF50" s="4"/>
      <c r="AG50" s="4"/>
      <c r="AH50" s="3" t="s">
        <v>883</v>
      </c>
      <c r="AI50" s="3" t="s">
        <v>883</v>
      </c>
      <c r="AJ50" s="3" t="s">
        <v>883</v>
      </c>
      <c r="AK50" s="3" t="s">
        <v>883</v>
      </c>
      <c r="AL50" s="3" t="s">
        <v>883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ht="12.75" customHeight="1">
      <c r="A51" s="4"/>
      <c r="B51" s="3"/>
      <c r="C51" s="792"/>
      <c r="D51" s="80"/>
      <c r="E51" s="4"/>
      <c r="F51" s="4" t="s">
        <v>3622</v>
      </c>
      <c r="G51" s="3" t="s">
        <v>0</v>
      </c>
      <c r="H51" s="3" t="s">
        <v>1826</v>
      </c>
      <c r="I51" s="4" t="s">
        <v>3623</v>
      </c>
      <c r="J51" s="4" t="s">
        <v>3588</v>
      </c>
      <c r="K51" s="4" t="s">
        <v>2202</v>
      </c>
      <c r="L51" s="4"/>
      <c r="M51" s="4"/>
      <c r="N51" s="4"/>
      <c r="O51" s="2143">
        <v>8330.228</v>
      </c>
      <c r="P51" s="4" t="s">
        <v>3192</v>
      </c>
      <c r="Q51" s="2156">
        <v>44642.0</v>
      </c>
      <c r="R51" s="2156"/>
      <c r="S51" s="4"/>
      <c r="T51" s="1956"/>
      <c r="U51" s="1956"/>
      <c r="V51" s="4"/>
      <c r="W51" s="3" t="s">
        <v>3591</v>
      </c>
      <c r="X51" s="3"/>
      <c r="Y51" s="4"/>
      <c r="Z51" s="4"/>
      <c r="AA51" s="4"/>
      <c r="AB51" s="4"/>
      <c r="AC51" s="3"/>
      <c r="AD51" s="3"/>
      <c r="AE51" s="4"/>
      <c r="AF51" s="4"/>
      <c r="AG51" s="4"/>
      <c r="AH51" s="3" t="s">
        <v>883</v>
      </c>
      <c r="AI51" s="3" t="s">
        <v>883</v>
      </c>
      <c r="AJ51" s="3" t="s">
        <v>883</v>
      </c>
      <c r="AK51" s="3" t="s">
        <v>883</v>
      </c>
      <c r="AL51" s="3" t="s">
        <v>883</v>
      </c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ht="12.75" customHeight="1">
      <c r="A52" s="4"/>
      <c r="B52" s="3"/>
      <c r="C52" s="792"/>
      <c r="D52" s="80"/>
      <c r="E52" s="4"/>
      <c r="F52" s="4" t="s">
        <v>3622</v>
      </c>
      <c r="G52" s="3" t="s">
        <v>0</v>
      </c>
      <c r="H52" s="3" t="s">
        <v>1826</v>
      </c>
      <c r="I52" s="4" t="s">
        <v>3623</v>
      </c>
      <c r="J52" s="4" t="s">
        <v>3588</v>
      </c>
      <c r="K52" s="4" t="s">
        <v>3645</v>
      </c>
      <c r="L52" s="4"/>
      <c r="M52" s="4"/>
      <c r="N52" s="4"/>
      <c r="O52" s="2143">
        <v>7658.499</v>
      </c>
      <c r="P52" s="4" t="s">
        <v>3192</v>
      </c>
      <c r="Q52" s="2156">
        <v>44642.0</v>
      </c>
      <c r="R52" s="2156"/>
      <c r="S52" s="4"/>
      <c r="T52" s="1956"/>
      <c r="U52" s="1956"/>
      <c r="V52" s="4"/>
      <c r="W52" s="3" t="s">
        <v>3591</v>
      </c>
      <c r="X52" s="3"/>
      <c r="Y52" s="4"/>
      <c r="Z52" s="4"/>
      <c r="AA52" s="4"/>
      <c r="AB52" s="4"/>
      <c r="AC52" s="3"/>
      <c r="AD52" s="3"/>
      <c r="AE52" s="4"/>
      <c r="AF52" s="4"/>
      <c r="AG52" s="4"/>
      <c r="AH52" s="3" t="s">
        <v>883</v>
      </c>
      <c r="AI52" s="3" t="s">
        <v>883</v>
      </c>
      <c r="AJ52" s="3" t="s">
        <v>883</v>
      </c>
      <c r="AK52" s="3" t="s">
        <v>883</v>
      </c>
      <c r="AL52" s="3" t="s">
        <v>883</v>
      </c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ht="12.75" customHeight="1">
      <c r="A53" s="4"/>
      <c r="B53" s="3"/>
      <c r="C53" s="792"/>
      <c r="D53" s="80"/>
      <c r="E53" s="4"/>
      <c r="F53" s="4" t="s">
        <v>3622</v>
      </c>
      <c r="G53" s="3" t="s">
        <v>0</v>
      </c>
      <c r="H53" s="3" t="s">
        <v>1826</v>
      </c>
      <c r="I53" s="4" t="s">
        <v>3623</v>
      </c>
      <c r="J53" s="4" t="s">
        <v>3588</v>
      </c>
      <c r="K53" s="4" t="s">
        <v>3641</v>
      </c>
      <c r="L53" s="4"/>
      <c r="M53" s="4"/>
      <c r="N53" s="4"/>
      <c r="O53" s="2143">
        <v>8358.649</v>
      </c>
      <c r="P53" s="4" t="s">
        <v>3192</v>
      </c>
      <c r="Q53" s="2156">
        <v>44644.0</v>
      </c>
      <c r="R53" s="2156"/>
      <c r="S53" s="4"/>
      <c r="T53" s="1956"/>
      <c r="U53" s="1956"/>
      <c r="V53" s="4"/>
      <c r="W53" s="3" t="s">
        <v>3591</v>
      </c>
      <c r="X53" s="3"/>
      <c r="Y53" s="4"/>
      <c r="Z53" s="4"/>
      <c r="AA53" s="4"/>
      <c r="AB53" s="4"/>
      <c r="AC53" s="3"/>
      <c r="AD53" s="3"/>
      <c r="AE53" s="4"/>
      <c r="AF53" s="4"/>
      <c r="AG53" s="4"/>
      <c r="AH53" s="3" t="s">
        <v>883</v>
      </c>
      <c r="AI53" s="3" t="s">
        <v>883</v>
      </c>
      <c r="AJ53" s="3" t="s">
        <v>883</v>
      </c>
      <c r="AK53" s="3" t="s">
        <v>883</v>
      </c>
      <c r="AL53" s="3" t="s">
        <v>883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ht="12.75" customHeight="1">
      <c r="A54" s="4"/>
      <c r="B54" s="3"/>
      <c r="C54" s="949"/>
      <c r="D54" s="80"/>
      <c r="E54" s="4"/>
      <c r="F54" s="4" t="s">
        <v>3622</v>
      </c>
      <c r="G54" s="3" t="s">
        <v>0</v>
      </c>
      <c r="H54" s="3" t="s">
        <v>1826</v>
      </c>
      <c r="I54" s="4" t="s">
        <v>3623</v>
      </c>
      <c r="J54" s="4" t="s">
        <v>3588</v>
      </c>
      <c r="K54" s="4" t="s">
        <v>2202</v>
      </c>
      <c r="L54" s="4"/>
      <c r="M54" s="4"/>
      <c r="N54" s="4"/>
      <c r="O54" s="2143">
        <v>8468.169</v>
      </c>
      <c r="P54" s="4" t="s">
        <v>3192</v>
      </c>
      <c r="Q54" s="2156">
        <v>44644.0</v>
      </c>
      <c r="R54" s="2156"/>
      <c r="S54" s="4"/>
      <c r="T54" s="1956"/>
      <c r="U54" s="1956"/>
      <c r="V54" s="4"/>
      <c r="W54" s="3" t="s">
        <v>3591</v>
      </c>
      <c r="X54" s="3"/>
      <c r="Y54" s="4"/>
      <c r="Z54" s="4"/>
      <c r="AA54" s="4"/>
      <c r="AB54" s="4"/>
      <c r="AC54" s="3"/>
      <c r="AD54" s="3"/>
      <c r="AE54" s="4"/>
      <c r="AF54" s="4"/>
      <c r="AG54" s="4"/>
      <c r="AH54" s="3" t="s">
        <v>883</v>
      </c>
      <c r="AI54" s="3" t="s">
        <v>883</v>
      </c>
      <c r="AJ54" s="3" t="s">
        <v>883</v>
      </c>
      <c r="AK54" s="3" t="s">
        <v>883</v>
      </c>
      <c r="AL54" s="3" t="s">
        <v>883</v>
      </c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ht="12.75" customHeight="1">
      <c r="A55" s="1965"/>
      <c r="B55" s="2146"/>
      <c r="C55" s="2147" t="s">
        <v>3599</v>
      </c>
      <c r="D55" s="2148"/>
      <c r="E55" s="2149"/>
      <c r="F55" s="2150"/>
      <c r="G55" s="2146"/>
      <c r="H55" s="2146"/>
      <c r="I55" s="2149"/>
      <c r="J55" s="2149"/>
      <c r="K55" s="2146"/>
      <c r="L55" s="2146"/>
      <c r="M55" s="2151">
        <f t="shared" ref="M55:N55" si="5">SUM(M35:M53)</f>
        <v>413000</v>
      </c>
      <c r="N55" s="2151">
        <f t="shared" si="5"/>
        <v>0</v>
      </c>
      <c r="O55" s="2151">
        <f>SUM(O49:O54)</f>
        <v>49065.229</v>
      </c>
      <c r="P55" s="2150"/>
      <c r="Q55" s="1962"/>
      <c r="R55" s="1962"/>
      <c r="S55" s="2149"/>
      <c r="T55" s="2153"/>
      <c r="U55" s="2149"/>
      <c r="V55" s="1965"/>
      <c r="W55" s="1962"/>
      <c r="X55" s="1962"/>
      <c r="Y55" s="1965"/>
      <c r="Z55" s="1965"/>
      <c r="AA55" s="1966"/>
      <c r="AB55" s="1965"/>
      <c r="AC55" s="1962"/>
      <c r="AD55" s="1962"/>
      <c r="AE55" s="1965"/>
      <c r="AF55" s="1965"/>
      <c r="AG55" s="1966"/>
      <c r="AH55" s="1965"/>
      <c r="AI55" s="1965"/>
      <c r="AJ55" s="1962"/>
      <c r="AK55" s="1965"/>
      <c r="AL55" s="1965"/>
      <c r="AM55" s="1966"/>
      <c r="AN55" s="1965"/>
      <c r="AO55" s="1965"/>
      <c r="AP55" s="1962"/>
      <c r="AQ55" s="1962"/>
      <c r="AR55" s="1965"/>
      <c r="AS55" s="1965"/>
      <c r="AT55" s="1966"/>
      <c r="AU55" s="1965"/>
      <c r="AV55" s="1965"/>
      <c r="AW55" s="1962"/>
      <c r="AX55" s="1965"/>
      <c r="AY55" s="1965"/>
      <c r="AZ55" s="1966"/>
      <c r="BA55" s="1965"/>
      <c r="BB55" s="1965"/>
      <c r="BC55" s="1962"/>
      <c r="BD55" s="1965"/>
      <c r="BE55" s="1965"/>
      <c r="BF55" s="1966"/>
      <c r="BG55" s="4"/>
      <c r="BH55" s="4"/>
      <c r="BI55" s="2094"/>
      <c r="BJ55" s="4"/>
    </row>
    <row r="56" ht="12.75" customHeight="1">
      <c r="A56" s="4"/>
      <c r="B56" s="3"/>
      <c r="C56" s="1951" t="s">
        <v>3646</v>
      </c>
      <c r="D56" s="80" t="s">
        <v>3647</v>
      </c>
      <c r="E56" s="4" t="s">
        <v>3648</v>
      </c>
      <c r="F56" s="4" t="s">
        <v>3649</v>
      </c>
      <c r="G56" s="3" t="s">
        <v>0</v>
      </c>
      <c r="H56" s="3" t="s">
        <v>1768</v>
      </c>
      <c r="I56" s="4" t="s">
        <v>3650</v>
      </c>
      <c r="J56" s="4" t="s">
        <v>3651</v>
      </c>
      <c r="K56" s="4" t="s">
        <v>3652</v>
      </c>
      <c r="L56" s="4"/>
      <c r="M56" s="4"/>
      <c r="N56" s="4"/>
      <c r="O56" s="2143">
        <v>7394.632</v>
      </c>
      <c r="P56" s="4" t="s">
        <v>3192</v>
      </c>
      <c r="Q56" s="2156">
        <v>44646.0</v>
      </c>
      <c r="R56" s="2156"/>
      <c r="S56" s="4"/>
      <c r="T56" s="1956"/>
      <c r="U56" s="1956"/>
      <c r="V56" s="4" t="s">
        <v>3653</v>
      </c>
      <c r="W56" s="3" t="s">
        <v>3591</v>
      </c>
      <c r="X56" s="3"/>
      <c r="Y56" s="4"/>
      <c r="Z56" s="4"/>
      <c r="AA56" s="4"/>
      <c r="AB56" s="4"/>
      <c r="AC56" s="3"/>
      <c r="AD56" s="3"/>
      <c r="AE56" s="4"/>
      <c r="AF56" s="4"/>
      <c r="AG56" s="4"/>
      <c r="AH56" s="3" t="s">
        <v>883</v>
      </c>
      <c r="AI56" s="3" t="s">
        <v>883</v>
      </c>
      <c r="AJ56" s="3" t="s">
        <v>883</v>
      </c>
      <c r="AK56" s="3" t="s">
        <v>883</v>
      </c>
      <c r="AL56" s="3" t="s">
        <v>883</v>
      </c>
      <c r="AM56" s="4"/>
      <c r="AN56" s="3" t="s">
        <v>883</v>
      </c>
      <c r="AO56" s="3" t="s">
        <v>883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ht="12.75" customHeight="1">
      <c r="A57" s="4"/>
      <c r="B57" s="3"/>
      <c r="C57" s="792"/>
      <c r="D57" s="80"/>
      <c r="E57" s="4"/>
      <c r="F57" s="4" t="s">
        <v>3654</v>
      </c>
      <c r="G57" s="3" t="s">
        <v>2196</v>
      </c>
      <c r="H57" s="3" t="s">
        <v>1826</v>
      </c>
      <c r="I57" s="4" t="s">
        <v>3623</v>
      </c>
      <c r="J57" s="4" t="s">
        <v>3588</v>
      </c>
      <c r="K57" s="4" t="s">
        <v>3645</v>
      </c>
      <c r="L57" s="4"/>
      <c r="M57" s="4"/>
      <c r="N57" s="4"/>
      <c r="O57" s="2143">
        <v>5509.866</v>
      </c>
      <c r="P57" s="4" t="s">
        <v>3192</v>
      </c>
      <c r="Q57" s="2156">
        <v>44651.0</v>
      </c>
      <c r="R57" s="2156"/>
      <c r="S57" s="4"/>
      <c r="T57" s="1956"/>
      <c r="U57" s="1956"/>
      <c r="V57" s="4" t="s">
        <v>3655</v>
      </c>
      <c r="W57" s="3" t="s">
        <v>3591</v>
      </c>
      <c r="X57" s="3"/>
      <c r="Y57" s="4"/>
      <c r="Z57" s="4"/>
      <c r="AA57" s="4"/>
      <c r="AB57" s="4"/>
      <c r="AC57" s="3"/>
      <c r="AD57" s="3"/>
      <c r="AE57" s="4"/>
      <c r="AF57" s="4"/>
      <c r="AG57" s="4"/>
      <c r="AH57" s="3" t="s">
        <v>883</v>
      </c>
      <c r="AI57" s="3" t="s">
        <v>883</v>
      </c>
      <c r="AJ57" s="3" t="s">
        <v>883</v>
      </c>
      <c r="AK57" s="3" t="s">
        <v>883</v>
      </c>
      <c r="AL57" s="3" t="s">
        <v>883</v>
      </c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ht="12.75" customHeight="1">
      <c r="A58" s="4"/>
      <c r="B58" s="3"/>
      <c r="C58" s="792"/>
      <c r="D58" s="80"/>
      <c r="E58" s="4"/>
      <c r="F58" s="4" t="s">
        <v>3654</v>
      </c>
      <c r="G58" s="3" t="s">
        <v>2196</v>
      </c>
      <c r="H58" s="3" t="s">
        <v>1826</v>
      </c>
      <c r="I58" s="4" t="s">
        <v>3623</v>
      </c>
      <c r="J58" s="4" t="s">
        <v>3588</v>
      </c>
      <c r="K58" s="4" t="s">
        <v>3656</v>
      </c>
      <c r="L58" s="4"/>
      <c r="M58" s="4"/>
      <c r="N58" s="4"/>
      <c r="O58" s="2143">
        <v>7589.647</v>
      </c>
      <c r="P58" s="4" t="s">
        <v>3192</v>
      </c>
      <c r="Q58" s="2156">
        <v>44645.0</v>
      </c>
      <c r="R58" s="2156"/>
      <c r="S58" s="4"/>
      <c r="T58" s="1956"/>
      <c r="U58" s="1956"/>
      <c r="V58" s="4" t="s">
        <v>3655</v>
      </c>
      <c r="W58" s="3" t="s">
        <v>3591</v>
      </c>
      <c r="X58" s="3"/>
      <c r="Y58" s="4"/>
      <c r="Z58" s="4"/>
      <c r="AA58" s="4"/>
      <c r="AB58" s="4"/>
      <c r="AC58" s="3"/>
      <c r="AD58" s="3"/>
      <c r="AE58" s="4"/>
      <c r="AF58" s="4"/>
      <c r="AG58" s="4"/>
      <c r="AH58" s="3" t="s">
        <v>883</v>
      </c>
      <c r="AI58" s="3" t="s">
        <v>883</v>
      </c>
      <c r="AJ58" s="3" t="s">
        <v>883</v>
      </c>
      <c r="AK58" s="3" t="s">
        <v>883</v>
      </c>
      <c r="AL58" s="3" t="s">
        <v>883</v>
      </c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ht="12.75" customHeight="1">
      <c r="A59" s="4"/>
      <c r="B59" s="3"/>
      <c r="C59" s="792"/>
      <c r="D59" s="80"/>
      <c r="E59" s="4"/>
      <c r="F59" s="4" t="s">
        <v>3657</v>
      </c>
      <c r="G59" s="3" t="s">
        <v>2196</v>
      </c>
      <c r="H59" s="3" t="s">
        <v>1826</v>
      </c>
      <c r="I59" s="4" t="s">
        <v>3623</v>
      </c>
      <c r="J59" s="4" t="s">
        <v>3588</v>
      </c>
      <c r="K59" s="4" t="s">
        <v>3658</v>
      </c>
      <c r="L59" s="4"/>
      <c r="M59" s="4"/>
      <c r="N59" s="4"/>
      <c r="O59" s="2143">
        <v>7659.905</v>
      </c>
      <c r="P59" s="4" t="s">
        <v>3192</v>
      </c>
      <c r="Q59" s="2156">
        <v>44646.0</v>
      </c>
      <c r="R59" s="2156"/>
      <c r="S59" s="4"/>
      <c r="T59" s="1956"/>
      <c r="U59" s="1956"/>
      <c r="V59" s="4" t="s">
        <v>3655</v>
      </c>
      <c r="W59" s="3" t="s">
        <v>3591</v>
      </c>
      <c r="X59" s="3"/>
      <c r="Y59" s="4"/>
      <c r="Z59" s="4"/>
      <c r="AA59" s="4"/>
      <c r="AB59" s="4"/>
      <c r="AC59" s="3"/>
      <c r="AD59" s="3"/>
      <c r="AE59" s="4"/>
      <c r="AF59" s="4"/>
      <c r="AG59" s="4"/>
      <c r="AH59" s="3" t="s">
        <v>883</v>
      </c>
      <c r="AI59" s="3" t="s">
        <v>883</v>
      </c>
      <c r="AJ59" s="3" t="s">
        <v>883</v>
      </c>
      <c r="AK59" s="3" t="s">
        <v>883</v>
      </c>
      <c r="AL59" s="3" t="s">
        <v>883</v>
      </c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ht="12.75" customHeight="1">
      <c r="A60" s="4"/>
      <c r="B60" s="3"/>
      <c r="C60" s="792"/>
      <c r="D60" s="80"/>
      <c r="E60" s="4"/>
      <c r="F60" s="4" t="s">
        <v>3657</v>
      </c>
      <c r="G60" s="3" t="s">
        <v>2196</v>
      </c>
      <c r="H60" s="3" t="s">
        <v>1826</v>
      </c>
      <c r="I60" s="4" t="s">
        <v>3623</v>
      </c>
      <c r="J60" s="4" t="s">
        <v>3588</v>
      </c>
      <c r="K60" s="4" t="s">
        <v>3624</v>
      </c>
      <c r="L60" s="4"/>
      <c r="M60" s="4"/>
      <c r="N60" s="4"/>
      <c r="O60" s="2143">
        <v>7524.22</v>
      </c>
      <c r="P60" s="4" t="s">
        <v>3192</v>
      </c>
      <c r="Q60" s="2156">
        <v>44647.0</v>
      </c>
      <c r="R60" s="2156"/>
      <c r="S60" s="4"/>
      <c r="T60" s="1956"/>
      <c r="U60" s="1956"/>
      <c r="V60" s="4" t="s">
        <v>3655</v>
      </c>
      <c r="W60" s="3" t="s">
        <v>3591</v>
      </c>
      <c r="X60" s="3"/>
      <c r="Y60" s="4"/>
      <c r="Z60" s="4"/>
      <c r="AA60" s="4"/>
      <c r="AB60" s="4"/>
      <c r="AC60" s="3"/>
      <c r="AD60" s="3"/>
      <c r="AE60" s="4"/>
      <c r="AF60" s="4"/>
      <c r="AG60" s="4"/>
      <c r="AH60" s="3" t="s">
        <v>883</v>
      </c>
      <c r="AI60" s="3" t="s">
        <v>883</v>
      </c>
      <c r="AJ60" s="3" t="s">
        <v>883</v>
      </c>
      <c r="AK60" s="3" t="s">
        <v>883</v>
      </c>
      <c r="AL60" s="3" t="s">
        <v>883</v>
      </c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ht="12.75" customHeight="1">
      <c r="A61" s="4"/>
      <c r="B61" s="3"/>
      <c r="C61" s="792"/>
      <c r="D61" s="80"/>
      <c r="E61" s="4"/>
      <c r="F61" s="4" t="s">
        <v>3657</v>
      </c>
      <c r="G61" s="3" t="s">
        <v>2196</v>
      </c>
      <c r="H61" s="3" t="s">
        <v>1826</v>
      </c>
      <c r="I61" s="4" t="s">
        <v>3623</v>
      </c>
      <c r="J61" s="4" t="s">
        <v>3588</v>
      </c>
      <c r="K61" s="4" t="s">
        <v>2202</v>
      </c>
      <c r="L61" s="4"/>
      <c r="M61" s="4"/>
      <c r="N61" s="4"/>
      <c r="O61" s="2143">
        <v>8662.01</v>
      </c>
      <c r="P61" s="4" t="s">
        <v>3192</v>
      </c>
      <c r="Q61" s="2156">
        <v>44648.0</v>
      </c>
      <c r="R61" s="2156"/>
      <c r="S61" s="4"/>
      <c r="T61" s="1956"/>
      <c r="U61" s="1956"/>
      <c r="V61" s="4" t="s">
        <v>3655</v>
      </c>
      <c r="W61" s="3" t="s">
        <v>3591</v>
      </c>
      <c r="X61" s="3"/>
      <c r="Y61" s="4"/>
      <c r="Z61" s="4"/>
      <c r="AA61" s="4"/>
      <c r="AB61" s="4"/>
      <c r="AC61" s="3"/>
      <c r="AD61" s="3"/>
      <c r="AE61" s="4"/>
      <c r="AF61" s="4"/>
      <c r="AG61" s="4"/>
      <c r="AH61" s="3" t="s">
        <v>883</v>
      </c>
      <c r="AI61" s="3" t="s">
        <v>883</v>
      </c>
      <c r="AJ61" s="3" t="s">
        <v>883</v>
      </c>
      <c r="AK61" s="3" t="s">
        <v>883</v>
      </c>
      <c r="AL61" s="3" t="s">
        <v>883</v>
      </c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ht="12.75" customHeight="1">
      <c r="A62" s="4"/>
      <c r="B62" s="3"/>
      <c r="C62" s="949"/>
      <c r="D62" s="80"/>
      <c r="E62" s="4"/>
      <c r="F62" s="4" t="s">
        <v>3657</v>
      </c>
      <c r="G62" s="3" t="s">
        <v>2196</v>
      </c>
      <c r="H62" s="3" t="s">
        <v>1826</v>
      </c>
      <c r="I62" s="4" t="s">
        <v>3623</v>
      </c>
      <c r="J62" s="4" t="s">
        <v>3588</v>
      </c>
      <c r="K62" s="4" t="s">
        <v>3597</v>
      </c>
      <c r="L62" s="4"/>
      <c r="M62" s="4"/>
      <c r="N62" s="4"/>
      <c r="O62" s="2143">
        <v>9512.011</v>
      </c>
      <c r="P62" s="4" t="s">
        <v>3192</v>
      </c>
      <c r="Q62" s="2156">
        <v>44649.0</v>
      </c>
      <c r="R62" s="2156"/>
      <c r="S62" s="4"/>
      <c r="T62" s="1956"/>
      <c r="U62" s="1956"/>
      <c r="V62" s="4" t="s">
        <v>3655</v>
      </c>
      <c r="W62" s="3" t="s">
        <v>3591</v>
      </c>
      <c r="X62" s="3"/>
      <c r="Y62" s="4"/>
      <c r="Z62" s="4"/>
      <c r="AA62" s="4"/>
      <c r="AB62" s="4"/>
      <c r="AC62" s="3"/>
      <c r="AD62" s="3"/>
      <c r="AE62" s="4"/>
      <c r="AF62" s="4"/>
      <c r="AG62" s="4"/>
      <c r="AH62" s="3" t="s">
        <v>883</v>
      </c>
      <c r="AI62" s="3" t="s">
        <v>883</v>
      </c>
      <c r="AJ62" s="3" t="s">
        <v>883</v>
      </c>
      <c r="AK62" s="3" t="s">
        <v>883</v>
      </c>
      <c r="AL62" s="3" t="s">
        <v>883</v>
      </c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ht="12.75" customHeight="1">
      <c r="A63" s="1965"/>
      <c r="B63" s="2146"/>
      <c r="C63" s="2147" t="s">
        <v>3599</v>
      </c>
      <c r="D63" s="2148"/>
      <c r="E63" s="2149"/>
      <c r="F63" s="2150"/>
      <c r="G63" s="2146"/>
      <c r="H63" s="2146"/>
      <c r="I63" s="2149"/>
      <c r="J63" s="2149"/>
      <c r="K63" s="2146"/>
      <c r="L63" s="2146"/>
      <c r="M63" s="2151">
        <f t="shared" ref="M63:N63" si="6">SUM(M42:M60)</f>
        <v>645800</v>
      </c>
      <c r="N63" s="2151">
        <f t="shared" si="6"/>
        <v>0</v>
      </c>
      <c r="O63" s="2151">
        <f>SUM(O56:O62)</f>
        <v>53852.291</v>
      </c>
      <c r="P63" s="2150"/>
      <c r="Q63" s="1962"/>
      <c r="R63" s="1962"/>
      <c r="S63" s="2149"/>
      <c r="T63" s="2153"/>
      <c r="U63" s="2149"/>
      <c r="V63" s="1965"/>
      <c r="W63" s="1962"/>
      <c r="X63" s="1962"/>
      <c r="Y63" s="1965"/>
      <c r="Z63" s="1965"/>
      <c r="AA63" s="1966"/>
      <c r="AB63" s="1965"/>
      <c r="AC63" s="1962"/>
      <c r="AD63" s="1962"/>
      <c r="AE63" s="1965"/>
      <c r="AF63" s="1965"/>
      <c r="AG63" s="1966"/>
      <c r="AH63" s="1965"/>
      <c r="AI63" s="1965"/>
      <c r="AJ63" s="1962"/>
      <c r="AK63" s="1965" t="s">
        <v>114</v>
      </c>
      <c r="AL63" s="1965"/>
      <c r="AM63" s="1966"/>
      <c r="AN63" s="1965"/>
      <c r="AO63" s="1965"/>
      <c r="AP63" s="1962"/>
      <c r="AQ63" s="1962"/>
      <c r="AR63" s="1965"/>
      <c r="AS63" s="1965"/>
      <c r="AT63" s="1966"/>
      <c r="AU63" s="1965"/>
      <c r="AV63" s="1965"/>
      <c r="AW63" s="1962"/>
      <c r="AX63" s="1965"/>
      <c r="AY63" s="1965"/>
      <c r="AZ63" s="1966"/>
      <c r="BA63" s="1965"/>
      <c r="BB63" s="1965"/>
      <c r="BC63" s="1962"/>
      <c r="BD63" s="1965"/>
      <c r="BE63" s="1965"/>
      <c r="BF63" s="1966"/>
      <c r="BG63" s="4"/>
      <c r="BH63" s="4"/>
      <c r="BI63" s="2094"/>
      <c r="BJ63" s="4"/>
    </row>
    <row r="64" ht="12.75" customHeight="1">
      <c r="A64" s="4"/>
      <c r="B64" s="3"/>
      <c r="C64" s="1951" t="s">
        <v>3659</v>
      </c>
      <c r="D64" s="80" t="s">
        <v>3660</v>
      </c>
      <c r="E64" s="4" t="s">
        <v>3661</v>
      </c>
      <c r="F64" s="4" t="s">
        <v>3241</v>
      </c>
      <c r="G64" s="3" t="s">
        <v>0</v>
      </c>
      <c r="H64" s="3" t="s">
        <v>2990</v>
      </c>
      <c r="I64" s="4" t="s">
        <v>3662</v>
      </c>
      <c r="J64" s="4" t="s">
        <v>3663</v>
      </c>
      <c r="K64" s="4" t="s">
        <v>3614</v>
      </c>
      <c r="L64" s="4"/>
      <c r="M64" s="4"/>
      <c r="N64" s="4"/>
      <c r="O64" s="2143">
        <v>5431.347</v>
      </c>
      <c r="P64" s="4" t="s">
        <v>1815</v>
      </c>
      <c r="Q64" s="1990">
        <v>44649.0</v>
      </c>
      <c r="R64" s="1990"/>
      <c r="S64" s="4"/>
      <c r="T64" s="1956"/>
      <c r="U64" s="1956"/>
      <c r="V64" s="4" t="s">
        <v>3664</v>
      </c>
      <c r="W64" s="3" t="s">
        <v>3591</v>
      </c>
      <c r="X64" s="3"/>
      <c r="Y64" s="4"/>
      <c r="Z64" s="4"/>
      <c r="AA64" s="4"/>
      <c r="AB64" s="4"/>
      <c r="AC64" s="3"/>
      <c r="AD64" s="3"/>
      <c r="AE64" s="3" t="s">
        <v>883</v>
      </c>
      <c r="AF64" s="4"/>
      <c r="AG64" s="4"/>
      <c r="AH64" s="3" t="s">
        <v>883</v>
      </c>
      <c r="AI64" s="3" t="s">
        <v>883</v>
      </c>
      <c r="AJ64" s="3" t="s">
        <v>883</v>
      </c>
      <c r="AK64" s="3" t="s">
        <v>883</v>
      </c>
      <c r="AL64" s="3" t="s">
        <v>883</v>
      </c>
      <c r="AM64" s="3" t="s">
        <v>883</v>
      </c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ht="12.75" customHeight="1">
      <c r="A65" s="4"/>
      <c r="B65" s="3"/>
      <c r="C65" s="792"/>
      <c r="D65" s="80"/>
      <c r="E65" s="4"/>
      <c r="F65" s="4" t="s">
        <v>3241</v>
      </c>
      <c r="G65" s="3" t="s">
        <v>0</v>
      </c>
      <c r="H65" s="3" t="s">
        <v>2990</v>
      </c>
      <c r="I65" s="4" t="s">
        <v>3662</v>
      </c>
      <c r="J65" s="4" t="s">
        <v>3663</v>
      </c>
      <c r="K65" s="4" t="s">
        <v>3665</v>
      </c>
      <c r="L65" s="4"/>
      <c r="M65" s="4"/>
      <c r="N65" s="4"/>
      <c r="O65" s="2143">
        <v>7264.297</v>
      </c>
      <c r="P65" s="4" t="s">
        <v>1815</v>
      </c>
      <c r="Q65" s="2156">
        <v>44652.0</v>
      </c>
      <c r="R65" s="2156"/>
      <c r="S65" s="4"/>
      <c r="T65" s="1956"/>
      <c r="U65" s="1956"/>
      <c r="V65" s="4" t="s">
        <v>3664</v>
      </c>
      <c r="W65" s="3" t="s">
        <v>3591</v>
      </c>
      <c r="X65" s="3"/>
      <c r="Y65" s="4"/>
      <c r="Z65" s="4"/>
      <c r="AA65" s="4"/>
      <c r="AB65" s="4"/>
      <c r="AC65" s="3"/>
      <c r="AD65" s="3"/>
      <c r="AE65" s="3" t="s">
        <v>883</v>
      </c>
      <c r="AF65" s="4"/>
      <c r="AG65" s="4"/>
      <c r="AH65" s="3" t="s">
        <v>883</v>
      </c>
      <c r="AI65" s="3" t="s">
        <v>883</v>
      </c>
      <c r="AJ65" s="3" t="s">
        <v>883</v>
      </c>
      <c r="AK65" s="3" t="s">
        <v>883</v>
      </c>
      <c r="AL65" s="3" t="s">
        <v>883</v>
      </c>
      <c r="AM65" s="3" t="s">
        <v>883</v>
      </c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ht="12.75" customHeight="1">
      <c r="A66" s="4" t="s">
        <v>2798</v>
      </c>
      <c r="B66" s="3"/>
      <c r="C66" s="792"/>
      <c r="D66" s="80"/>
      <c r="E66" s="4"/>
      <c r="F66" s="4" t="s">
        <v>3241</v>
      </c>
      <c r="G66" s="3" t="s">
        <v>0</v>
      </c>
      <c r="H66" s="3" t="s">
        <v>2990</v>
      </c>
      <c r="I66" s="4" t="s">
        <v>3662</v>
      </c>
      <c r="J66" s="4" t="s">
        <v>3666</v>
      </c>
      <c r="K66" s="4" t="s">
        <v>3667</v>
      </c>
      <c r="L66" s="4"/>
      <c r="M66" s="4"/>
      <c r="N66" s="4"/>
      <c r="O66" s="2143">
        <v>7755.866</v>
      </c>
      <c r="P66" s="4" t="s">
        <v>1815</v>
      </c>
      <c r="Q66" s="2156">
        <v>44654.0</v>
      </c>
      <c r="R66" s="2156"/>
      <c r="S66" s="4"/>
      <c r="T66" s="1956"/>
      <c r="U66" s="1956"/>
      <c r="V66" s="4" t="s">
        <v>3664</v>
      </c>
      <c r="W66" s="3" t="s">
        <v>3591</v>
      </c>
      <c r="X66" s="3"/>
      <c r="Y66" s="4"/>
      <c r="Z66" s="4"/>
      <c r="AA66" s="4"/>
      <c r="AB66" s="4"/>
      <c r="AC66" s="3"/>
      <c r="AD66" s="3"/>
      <c r="AE66" s="3" t="s">
        <v>883</v>
      </c>
      <c r="AF66" s="4"/>
      <c r="AG66" s="4"/>
      <c r="AH66" s="3" t="s">
        <v>883</v>
      </c>
      <c r="AI66" s="3" t="s">
        <v>883</v>
      </c>
      <c r="AJ66" s="3" t="s">
        <v>883</v>
      </c>
      <c r="AK66" s="3" t="s">
        <v>883</v>
      </c>
      <c r="AL66" s="3" t="s">
        <v>883</v>
      </c>
      <c r="AM66" s="3" t="s">
        <v>883</v>
      </c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ht="12.75" customHeight="1">
      <c r="A67" s="4"/>
      <c r="B67" s="3"/>
      <c r="C67" s="792"/>
      <c r="D67" s="80"/>
      <c r="E67" s="4"/>
      <c r="F67" s="4" t="s">
        <v>3241</v>
      </c>
      <c r="G67" s="3" t="s">
        <v>0</v>
      </c>
      <c r="H67" s="3" t="s">
        <v>2990</v>
      </c>
      <c r="I67" s="4" t="s">
        <v>3662</v>
      </c>
      <c r="J67" s="4" t="s">
        <v>3663</v>
      </c>
      <c r="K67" s="4" t="s">
        <v>3668</v>
      </c>
      <c r="L67" s="4"/>
      <c r="M67" s="4"/>
      <c r="N67" s="4"/>
      <c r="O67" s="2143">
        <v>4490.507</v>
      </c>
      <c r="P67" s="4" t="s">
        <v>1815</v>
      </c>
      <c r="Q67" s="2156">
        <v>44653.0</v>
      </c>
      <c r="R67" s="2156"/>
      <c r="S67" s="4"/>
      <c r="T67" s="1956"/>
      <c r="U67" s="1956"/>
      <c r="V67" s="4" t="s">
        <v>3664</v>
      </c>
      <c r="W67" s="3" t="s">
        <v>3591</v>
      </c>
      <c r="X67" s="3"/>
      <c r="Y67" s="4"/>
      <c r="Z67" s="4"/>
      <c r="AA67" s="4"/>
      <c r="AB67" s="4"/>
      <c r="AC67" s="3"/>
      <c r="AD67" s="3"/>
      <c r="AE67" s="3" t="s">
        <v>883</v>
      </c>
      <c r="AF67" s="4"/>
      <c r="AG67" s="4"/>
      <c r="AH67" s="3" t="s">
        <v>883</v>
      </c>
      <c r="AI67" s="3" t="s">
        <v>883</v>
      </c>
      <c r="AJ67" s="3" t="s">
        <v>883</v>
      </c>
      <c r="AK67" s="3" t="s">
        <v>883</v>
      </c>
      <c r="AL67" s="3" t="s">
        <v>883</v>
      </c>
      <c r="AM67" s="3" t="s">
        <v>883</v>
      </c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ht="12.75" customHeight="1">
      <c r="A68" s="4"/>
      <c r="B68" s="3"/>
      <c r="C68" s="792"/>
      <c r="D68" s="80"/>
      <c r="E68" s="4"/>
      <c r="F68" s="4" t="s">
        <v>3241</v>
      </c>
      <c r="G68" s="3" t="s">
        <v>0</v>
      </c>
      <c r="H68" s="3" t="s">
        <v>2990</v>
      </c>
      <c r="I68" s="4" t="s">
        <v>3662</v>
      </c>
      <c r="J68" s="4" t="s">
        <v>3669</v>
      </c>
      <c r="K68" s="4" t="s">
        <v>3670</v>
      </c>
      <c r="L68" s="4"/>
      <c r="M68" s="4"/>
      <c r="N68" s="4"/>
      <c r="O68" s="2143">
        <v>7523.887</v>
      </c>
      <c r="P68" s="4" t="s">
        <v>1815</v>
      </c>
      <c r="Q68" s="2156">
        <v>44655.0</v>
      </c>
      <c r="R68" s="2156"/>
      <c r="S68" s="4"/>
      <c r="T68" s="1956"/>
      <c r="U68" s="1956"/>
      <c r="V68" s="4" t="s">
        <v>3664</v>
      </c>
      <c r="W68" s="3" t="s">
        <v>3591</v>
      </c>
      <c r="X68" s="3"/>
      <c r="Y68" s="4"/>
      <c r="Z68" s="4"/>
      <c r="AA68" s="4"/>
      <c r="AB68" s="4"/>
      <c r="AC68" s="3"/>
      <c r="AD68" s="3"/>
      <c r="AE68" s="3" t="s">
        <v>883</v>
      </c>
      <c r="AF68" s="4"/>
      <c r="AG68" s="4"/>
      <c r="AH68" s="3" t="s">
        <v>883</v>
      </c>
      <c r="AI68" s="3" t="s">
        <v>883</v>
      </c>
      <c r="AJ68" s="3" t="s">
        <v>883</v>
      </c>
      <c r="AK68" s="3" t="s">
        <v>883</v>
      </c>
      <c r="AL68" s="3" t="s">
        <v>883</v>
      </c>
      <c r="AM68" s="3" t="s">
        <v>883</v>
      </c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ht="12.75" customHeight="1">
      <c r="A69" s="4"/>
      <c r="B69" s="3"/>
      <c r="C69" s="792"/>
      <c r="D69" s="80"/>
      <c r="E69" s="4"/>
      <c r="F69" s="4" t="s">
        <v>3241</v>
      </c>
      <c r="G69" s="3" t="s">
        <v>0</v>
      </c>
      <c r="H69" s="3" t="s">
        <v>2990</v>
      </c>
      <c r="I69" s="4" t="s">
        <v>3662</v>
      </c>
      <c r="J69" s="4" t="s">
        <v>3663</v>
      </c>
      <c r="K69" s="4" t="s">
        <v>3671</v>
      </c>
      <c r="L69" s="4"/>
      <c r="M69" s="4"/>
      <c r="N69" s="4"/>
      <c r="O69" s="2145">
        <v>7746.099</v>
      </c>
      <c r="P69" s="4" t="s">
        <v>1815</v>
      </c>
      <c r="Q69" s="2156">
        <v>44660.0</v>
      </c>
      <c r="R69" s="2156"/>
      <c r="S69" s="4"/>
      <c r="T69" s="1956"/>
      <c r="U69" s="1956"/>
      <c r="V69" s="4" t="s">
        <v>3664</v>
      </c>
      <c r="W69" s="3" t="s">
        <v>3591</v>
      </c>
      <c r="X69" s="3"/>
      <c r="Y69" s="4"/>
      <c r="Z69" s="4"/>
      <c r="AA69" s="4"/>
      <c r="AB69" s="4"/>
      <c r="AC69" s="3"/>
      <c r="AD69" s="3"/>
      <c r="AE69" s="3" t="s">
        <v>883</v>
      </c>
      <c r="AF69" s="4"/>
      <c r="AG69" s="4"/>
      <c r="AH69" s="3" t="s">
        <v>883</v>
      </c>
      <c r="AI69" s="3" t="s">
        <v>883</v>
      </c>
      <c r="AJ69" s="3" t="s">
        <v>883</v>
      </c>
      <c r="AK69" s="3" t="s">
        <v>883</v>
      </c>
      <c r="AL69" s="3" t="s">
        <v>883</v>
      </c>
      <c r="AM69" s="3" t="s">
        <v>883</v>
      </c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ht="12.75" customHeight="1">
      <c r="A70" s="4"/>
      <c r="B70" s="3"/>
      <c r="C70" s="792"/>
      <c r="D70" s="80"/>
      <c r="E70" s="4"/>
      <c r="F70" s="4" t="s">
        <v>3241</v>
      </c>
      <c r="G70" s="3" t="s">
        <v>0</v>
      </c>
      <c r="H70" s="3" t="s">
        <v>2990</v>
      </c>
      <c r="I70" s="4" t="s">
        <v>3662</v>
      </c>
      <c r="J70" s="4" t="s">
        <v>3672</v>
      </c>
      <c r="K70" s="4" t="s">
        <v>3673</v>
      </c>
      <c r="L70" s="4"/>
      <c r="M70" s="4"/>
      <c r="N70" s="4"/>
      <c r="O70" s="2143">
        <v>7529.383</v>
      </c>
      <c r="P70" s="4" t="s">
        <v>1815</v>
      </c>
      <c r="Q70" s="2156">
        <v>44655.0</v>
      </c>
      <c r="R70" s="2156"/>
      <c r="S70" s="4"/>
      <c r="T70" s="1956"/>
      <c r="U70" s="1956"/>
      <c r="V70" s="4" t="s">
        <v>3664</v>
      </c>
      <c r="W70" s="3" t="s">
        <v>3591</v>
      </c>
      <c r="X70" s="3"/>
      <c r="Y70" s="4"/>
      <c r="Z70" s="4"/>
      <c r="AA70" s="4"/>
      <c r="AB70" s="4"/>
      <c r="AC70" s="3"/>
      <c r="AD70" s="3"/>
      <c r="AE70" s="3" t="s">
        <v>883</v>
      </c>
      <c r="AF70" s="4"/>
      <c r="AG70" s="4"/>
      <c r="AH70" s="3" t="s">
        <v>883</v>
      </c>
      <c r="AI70" s="3" t="s">
        <v>883</v>
      </c>
      <c r="AJ70" s="3" t="s">
        <v>883</v>
      </c>
      <c r="AK70" s="3" t="s">
        <v>883</v>
      </c>
      <c r="AL70" s="3" t="s">
        <v>883</v>
      </c>
      <c r="AM70" s="3" t="s">
        <v>883</v>
      </c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ht="12.75" customHeight="1">
      <c r="A71" s="4"/>
      <c r="B71" s="3"/>
      <c r="C71" s="949"/>
      <c r="D71" s="80"/>
      <c r="E71" s="4"/>
      <c r="F71" s="4" t="s">
        <v>3674</v>
      </c>
      <c r="G71" s="2028" t="s">
        <v>0</v>
      </c>
      <c r="H71" s="3" t="s">
        <v>3675</v>
      </c>
      <c r="I71" s="4" t="s">
        <v>3676</v>
      </c>
      <c r="J71" s="4" t="s">
        <v>3677</v>
      </c>
      <c r="K71" s="4" t="s">
        <v>3678</v>
      </c>
      <c r="L71" s="4"/>
      <c r="M71" s="4"/>
      <c r="N71" s="4"/>
      <c r="O71" s="2143">
        <v>7137.408</v>
      </c>
      <c r="P71" s="4" t="s">
        <v>1815</v>
      </c>
      <c r="Q71" s="2156">
        <v>44658.0</v>
      </c>
      <c r="R71" s="2156"/>
      <c r="S71" s="4"/>
      <c r="T71" s="1956"/>
      <c r="U71" s="1956"/>
      <c r="V71" s="4" t="s">
        <v>3679</v>
      </c>
      <c r="W71" s="3" t="s">
        <v>3591</v>
      </c>
      <c r="X71" s="3"/>
      <c r="Y71" s="4"/>
      <c r="Z71" s="4"/>
      <c r="AA71" s="4"/>
      <c r="AB71" s="4"/>
      <c r="AC71" s="3"/>
      <c r="AD71" s="3"/>
      <c r="AE71" s="4"/>
      <c r="AF71" s="4"/>
      <c r="AG71" s="4"/>
      <c r="AH71" s="3" t="s">
        <v>883</v>
      </c>
      <c r="AI71" s="3" t="s">
        <v>883</v>
      </c>
      <c r="AJ71" s="3" t="s">
        <v>883</v>
      </c>
      <c r="AK71" s="3" t="s">
        <v>883</v>
      </c>
      <c r="AL71" s="3" t="s">
        <v>883</v>
      </c>
      <c r="AM71" s="3" t="s">
        <v>883</v>
      </c>
      <c r="AN71" s="3" t="s">
        <v>883</v>
      </c>
      <c r="AO71" s="3" t="s">
        <v>883</v>
      </c>
      <c r="AP71" s="4"/>
      <c r="AQ71" s="4"/>
      <c r="AR71" s="4"/>
      <c r="AS71" s="4"/>
      <c r="AT71" s="4"/>
      <c r="AU71" s="4"/>
      <c r="AV71" s="4"/>
      <c r="AW71" s="4"/>
      <c r="AX71" s="4"/>
      <c r="AY71" s="3" t="s">
        <v>883</v>
      </c>
      <c r="AZ71" s="3" t="s">
        <v>883</v>
      </c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ht="12.75" customHeight="1">
      <c r="A72" s="1965"/>
      <c r="B72" s="2146"/>
      <c r="C72" s="2147" t="s">
        <v>3599</v>
      </c>
      <c r="D72" s="2148"/>
      <c r="E72" s="2146"/>
      <c r="F72" s="2150"/>
      <c r="G72" s="2146"/>
      <c r="H72" s="2146"/>
      <c r="I72" s="2149"/>
      <c r="J72" s="2149"/>
      <c r="K72" s="2146"/>
      <c r="L72" s="2146"/>
      <c r="M72" s="2151">
        <f t="shared" ref="M72:N72" si="7">SUM(M50:M68)</f>
        <v>1058800</v>
      </c>
      <c r="N72" s="2151">
        <f t="shared" si="7"/>
        <v>0</v>
      </c>
      <c r="O72" s="2151">
        <f>SUM(O64:O71)</f>
        <v>54878.794</v>
      </c>
      <c r="P72" s="2150"/>
      <c r="Q72" s="1962"/>
      <c r="R72" s="1962"/>
      <c r="S72" s="2149"/>
      <c r="T72" s="2153"/>
      <c r="U72" s="2149"/>
      <c r="V72" s="1965"/>
      <c r="W72" s="1962"/>
      <c r="X72" s="1962"/>
      <c r="Y72" s="1965"/>
      <c r="Z72" s="1965"/>
      <c r="AA72" s="1966"/>
      <c r="AB72" s="1965"/>
      <c r="AC72" s="1962"/>
      <c r="AD72" s="1962"/>
      <c r="AE72" s="1965"/>
      <c r="AF72" s="1965"/>
      <c r="AG72" s="1966"/>
      <c r="AH72" s="1965"/>
      <c r="AI72" s="1965"/>
      <c r="AJ72" s="1962"/>
      <c r="AK72" s="1965"/>
      <c r="AL72" s="1965"/>
      <c r="AM72" s="1966"/>
      <c r="AN72" s="1965"/>
      <c r="AO72" s="1965"/>
      <c r="AP72" s="1962"/>
      <c r="AQ72" s="1962"/>
      <c r="AR72" s="1965"/>
      <c r="AS72" s="1965"/>
      <c r="AT72" s="1966"/>
      <c r="AU72" s="1965"/>
      <c r="AV72" s="1965"/>
      <c r="AW72" s="1962"/>
      <c r="AX72" s="1965"/>
      <c r="AY72" s="1965"/>
      <c r="AZ72" s="1966"/>
      <c r="BA72" s="1965"/>
      <c r="BB72" s="1965"/>
      <c r="BC72" s="1962"/>
      <c r="BD72" s="1965"/>
      <c r="BE72" s="1965"/>
      <c r="BF72" s="1966"/>
      <c r="BG72" s="4"/>
      <c r="BH72" s="4"/>
      <c r="BI72" s="2094"/>
      <c r="BJ72" s="4"/>
    </row>
    <row r="73" ht="12.75" customHeight="1">
      <c r="A73" s="4"/>
      <c r="B73" s="3"/>
      <c r="C73" s="1951" t="s">
        <v>3680</v>
      </c>
      <c r="D73" s="80" t="s">
        <v>3681</v>
      </c>
      <c r="E73" s="3" t="s">
        <v>3602</v>
      </c>
      <c r="F73" s="4" t="s">
        <v>3682</v>
      </c>
      <c r="G73" s="3"/>
      <c r="H73" s="3" t="s">
        <v>1826</v>
      </c>
      <c r="I73" s="1984" t="s">
        <v>3623</v>
      </c>
      <c r="J73" s="1984" t="s">
        <v>3588</v>
      </c>
      <c r="K73" s="4" t="s">
        <v>3683</v>
      </c>
      <c r="L73" s="4"/>
      <c r="M73" s="4"/>
      <c r="N73" s="4"/>
      <c r="O73" s="2143">
        <v>2133.915</v>
      </c>
      <c r="P73" s="4" t="s">
        <v>3192</v>
      </c>
      <c r="Q73" s="2156">
        <v>44651.0</v>
      </c>
      <c r="R73" s="2156"/>
      <c r="S73" s="4"/>
      <c r="T73" s="1956"/>
      <c r="U73" s="1956"/>
      <c r="V73" s="4" t="s">
        <v>3655</v>
      </c>
      <c r="W73" s="3" t="s">
        <v>3591</v>
      </c>
      <c r="X73" s="3"/>
      <c r="Y73" s="4"/>
      <c r="Z73" s="4"/>
      <c r="AA73" s="4"/>
      <c r="AB73" s="4"/>
      <c r="AC73" s="3"/>
      <c r="AD73" s="3"/>
      <c r="AE73" s="4"/>
      <c r="AF73" s="4"/>
      <c r="AG73" s="4"/>
      <c r="AH73" s="3" t="s">
        <v>883</v>
      </c>
      <c r="AI73" s="3" t="s">
        <v>883</v>
      </c>
      <c r="AJ73" s="3" t="s">
        <v>883</v>
      </c>
      <c r="AK73" s="3" t="s">
        <v>883</v>
      </c>
      <c r="AL73" s="3" t="s">
        <v>883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ht="12.75" customHeight="1">
      <c r="A74" s="4"/>
      <c r="B74" s="3"/>
      <c r="C74" s="792"/>
      <c r="D74" s="80"/>
      <c r="E74" s="4"/>
      <c r="F74" s="4" t="s">
        <v>3682</v>
      </c>
      <c r="G74" s="3"/>
      <c r="H74" s="3" t="s">
        <v>3684</v>
      </c>
      <c r="I74" s="4" t="s">
        <v>3685</v>
      </c>
      <c r="J74" s="1984" t="s">
        <v>3685</v>
      </c>
      <c r="K74" s="4" t="s">
        <v>3686</v>
      </c>
      <c r="L74" s="4"/>
      <c r="M74" s="4"/>
      <c r="N74" s="4"/>
      <c r="O74" s="2143">
        <v>7313.263</v>
      </c>
      <c r="P74" s="4" t="s">
        <v>3192</v>
      </c>
      <c r="Q74" s="2156">
        <v>44653.0</v>
      </c>
      <c r="R74" s="2156"/>
      <c r="S74" s="4"/>
      <c r="T74" s="1956"/>
      <c r="U74" s="1956"/>
      <c r="V74" s="4" t="s">
        <v>3687</v>
      </c>
      <c r="W74" s="3" t="s">
        <v>3591</v>
      </c>
      <c r="X74" s="3"/>
      <c r="Y74" s="4"/>
      <c r="Z74" s="4"/>
      <c r="AA74" s="4"/>
      <c r="AB74" s="4"/>
      <c r="AC74" s="3"/>
      <c r="AD74" s="3"/>
      <c r="AE74" s="4"/>
      <c r="AF74" s="4"/>
      <c r="AG74" s="4"/>
      <c r="AH74" s="3" t="s">
        <v>883</v>
      </c>
      <c r="AI74" s="3" t="s">
        <v>883</v>
      </c>
      <c r="AJ74" s="3" t="s">
        <v>883</v>
      </c>
      <c r="AK74" s="3" t="s">
        <v>883</v>
      </c>
      <c r="AL74" s="3" t="s">
        <v>883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ht="12.75" customHeight="1">
      <c r="A75" s="4"/>
      <c r="B75" s="3"/>
      <c r="C75" s="792"/>
      <c r="D75" s="80"/>
      <c r="E75" s="4"/>
      <c r="F75" s="4" t="s">
        <v>3682</v>
      </c>
      <c r="G75" s="3" t="s">
        <v>2196</v>
      </c>
      <c r="H75" s="3" t="s">
        <v>1826</v>
      </c>
      <c r="I75" s="1984" t="s">
        <v>3623</v>
      </c>
      <c r="J75" s="1984" t="s">
        <v>3588</v>
      </c>
      <c r="K75" s="4" t="s">
        <v>2202</v>
      </c>
      <c r="L75" s="4"/>
      <c r="M75" s="4"/>
      <c r="N75" s="4"/>
      <c r="O75" s="2143">
        <v>8817.379</v>
      </c>
      <c r="P75" s="4" t="s">
        <v>3192</v>
      </c>
      <c r="Q75" s="2156">
        <v>44653.0</v>
      </c>
      <c r="R75" s="2156"/>
      <c r="S75" s="4"/>
      <c r="T75" s="1956"/>
      <c r="U75" s="1956"/>
      <c r="V75" s="4" t="s">
        <v>3655</v>
      </c>
      <c r="W75" s="3" t="s">
        <v>3591</v>
      </c>
      <c r="X75" s="3"/>
      <c r="Y75" s="4"/>
      <c r="Z75" s="4"/>
      <c r="AA75" s="4"/>
      <c r="AB75" s="4"/>
      <c r="AC75" s="3"/>
      <c r="AD75" s="3"/>
      <c r="AE75" s="4"/>
      <c r="AF75" s="4"/>
      <c r="AG75" s="4"/>
      <c r="AH75" s="3" t="s">
        <v>883</v>
      </c>
      <c r="AI75" s="3" t="s">
        <v>883</v>
      </c>
      <c r="AJ75" s="3" t="s">
        <v>883</v>
      </c>
      <c r="AK75" s="3" t="s">
        <v>883</v>
      </c>
      <c r="AL75" s="3" t="s">
        <v>883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ht="12.75" customHeight="1">
      <c r="A76" s="4"/>
      <c r="B76" s="3"/>
      <c r="C76" s="792"/>
      <c r="D76" s="80"/>
      <c r="E76" s="4"/>
      <c r="F76" s="4" t="s">
        <v>3682</v>
      </c>
      <c r="G76" s="3"/>
      <c r="H76" s="3" t="s">
        <v>1826</v>
      </c>
      <c r="I76" s="1984" t="s">
        <v>3623</v>
      </c>
      <c r="J76" s="1984" t="s">
        <v>3588</v>
      </c>
      <c r="K76" s="4" t="s">
        <v>3625</v>
      </c>
      <c r="L76" s="4"/>
      <c r="M76" s="4"/>
      <c r="N76" s="4"/>
      <c r="O76" s="2143">
        <v>9559.01</v>
      </c>
      <c r="P76" s="4" t="s">
        <v>3192</v>
      </c>
      <c r="Q76" s="2156">
        <v>44652.0</v>
      </c>
      <c r="R76" s="2156"/>
      <c r="S76" s="4"/>
      <c r="T76" s="1956"/>
      <c r="U76" s="1956"/>
      <c r="V76" s="4" t="s">
        <v>3655</v>
      </c>
      <c r="W76" s="3" t="s">
        <v>3591</v>
      </c>
      <c r="X76" s="3"/>
      <c r="Y76" s="4"/>
      <c r="Z76" s="4"/>
      <c r="AA76" s="4"/>
      <c r="AB76" s="4"/>
      <c r="AC76" s="3"/>
      <c r="AD76" s="3"/>
      <c r="AE76" s="4"/>
      <c r="AF76" s="4"/>
      <c r="AG76" s="4"/>
      <c r="AH76" s="3" t="s">
        <v>883</v>
      </c>
      <c r="AI76" s="3" t="s">
        <v>883</v>
      </c>
      <c r="AJ76" s="3" t="s">
        <v>883</v>
      </c>
      <c r="AK76" s="3" t="s">
        <v>883</v>
      </c>
      <c r="AL76" s="3" t="s">
        <v>883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ht="12.75" customHeight="1">
      <c r="A77" s="4"/>
      <c r="B77" s="3"/>
      <c r="C77" s="792"/>
      <c r="D77" s="80"/>
      <c r="E77" s="4"/>
      <c r="F77" s="4" t="s">
        <v>3682</v>
      </c>
      <c r="G77" s="3"/>
      <c r="H77" s="3" t="s">
        <v>1826</v>
      </c>
      <c r="I77" s="1984" t="s">
        <v>3623</v>
      </c>
      <c r="J77" s="1984" t="s">
        <v>3588</v>
      </c>
      <c r="K77" s="4" t="s">
        <v>3688</v>
      </c>
      <c r="L77" s="4"/>
      <c r="M77" s="4"/>
      <c r="N77" s="4"/>
      <c r="O77" s="2143">
        <v>9521.583</v>
      </c>
      <c r="P77" s="4" t="s">
        <v>3192</v>
      </c>
      <c r="Q77" s="2156">
        <v>44653.0</v>
      </c>
      <c r="R77" s="2156"/>
      <c r="S77" s="4"/>
      <c r="T77" s="1956"/>
      <c r="U77" s="1956"/>
      <c r="V77" s="4" t="s">
        <v>3655</v>
      </c>
      <c r="W77" s="3" t="s">
        <v>3591</v>
      </c>
      <c r="X77" s="3"/>
      <c r="Y77" s="4"/>
      <c r="Z77" s="4"/>
      <c r="AA77" s="4"/>
      <c r="AB77" s="4"/>
      <c r="AC77" s="3"/>
      <c r="AD77" s="3"/>
      <c r="AE77" s="4"/>
      <c r="AF77" s="4"/>
      <c r="AG77" s="4"/>
      <c r="AH77" s="3" t="s">
        <v>883</v>
      </c>
      <c r="AI77" s="3" t="s">
        <v>883</v>
      </c>
      <c r="AJ77" s="3" t="s">
        <v>883</v>
      </c>
      <c r="AK77" s="3" t="s">
        <v>883</v>
      </c>
      <c r="AL77" s="3" t="s">
        <v>883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ht="12.75" customHeight="1">
      <c r="A78" s="4"/>
      <c r="B78" s="3"/>
      <c r="C78" s="792"/>
      <c r="D78" s="80"/>
      <c r="E78" s="4"/>
      <c r="F78" s="4" t="s">
        <v>3682</v>
      </c>
      <c r="G78" s="3"/>
      <c r="H78" s="3" t="s">
        <v>1826</v>
      </c>
      <c r="I78" s="1984" t="s">
        <v>3623</v>
      </c>
      <c r="J78" s="1984" t="s">
        <v>3588</v>
      </c>
      <c r="K78" s="4" t="s">
        <v>3689</v>
      </c>
      <c r="L78" s="4"/>
      <c r="M78" s="4"/>
      <c r="N78" s="4"/>
      <c r="O78" s="2143">
        <v>6241.56</v>
      </c>
      <c r="P78" s="4" t="s">
        <v>3192</v>
      </c>
      <c r="Q78" s="2156">
        <v>44657.0</v>
      </c>
      <c r="R78" s="2156"/>
      <c r="S78" s="4"/>
      <c r="T78" s="1956"/>
      <c r="U78" s="1956"/>
      <c r="V78" s="4" t="s">
        <v>3655</v>
      </c>
      <c r="W78" s="3" t="s">
        <v>3591</v>
      </c>
      <c r="X78" s="3"/>
      <c r="Y78" s="4"/>
      <c r="Z78" s="4"/>
      <c r="AA78" s="4"/>
      <c r="AB78" s="4"/>
      <c r="AC78" s="3"/>
      <c r="AD78" s="3"/>
      <c r="AE78" s="4"/>
      <c r="AF78" s="4"/>
      <c r="AG78" s="4"/>
      <c r="AH78" s="3" t="s">
        <v>883</v>
      </c>
      <c r="AI78" s="3" t="s">
        <v>883</v>
      </c>
      <c r="AJ78" s="3" t="s">
        <v>883</v>
      </c>
      <c r="AK78" s="3" t="s">
        <v>883</v>
      </c>
      <c r="AL78" s="3" t="s">
        <v>883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ht="12.75" customHeight="1">
      <c r="A79" s="4"/>
      <c r="B79" s="3"/>
      <c r="C79" s="792"/>
      <c r="D79" s="80"/>
      <c r="E79" s="4"/>
      <c r="F79" s="4" t="s">
        <v>3682</v>
      </c>
      <c r="G79" s="3"/>
      <c r="H79" s="3" t="s">
        <v>1826</v>
      </c>
      <c r="I79" s="1984" t="s">
        <v>3623</v>
      </c>
      <c r="J79" s="1984" t="s">
        <v>3588</v>
      </c>
      <c r="K79" s="4" t="s">
        <v>3690</v>
      </c>
      <c r="L79" s="4"/>
      <c r="M79" s="4"/>
      <c r="N79" s="4"/>
      <c r="O79" s="2143">
        <v>7505.554</v>
      </c>
      <c r="P79" s="4" t="s">
        <v>1815</v>
      </c>
      <c r="Q79" s="2156">
        <v>44655.0</v>
      </c>
      <c r="R79" s="2156"/>
      <c r="S79" s="4"/>
      <c r="T79" s="1956"/>
      <c r="U79" s="1956"/>
      <c r="V79" s="4" t="s">
        <v>3655</v>
      </c>
      <c r="W79" s="3" t="s">
        <v>3591</v>
      </c>
      <c r="X79" s="3"/>
      <c r="Y79" s="4"/>
      <c r="Z79" s="4"/>
      <c r="AA79" s="4"/>
      <c r="AB79" s="4"/>
      <c r="AC79" s="3"/>
      <c r="AD79" s="3"/>
      <c r="AE79" s="4"/>
      <c r="AF79" s="4"/>
      <c r="AG79" s="4"/>
      <c r="AH79" s="3" t="s">
        <v>883</v>
      </c>
      <c r="AI79" s="3" t="s">
        <v>883</v>
      </c>
      <c r="AJ79" s="3" t="s">
        <v>883</v>
      </c>
      <c r="AK79" s="3" t="s">
        <v>883</v>
      </c>
      <c r="AL79" s="3" t="s">
        <v>883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ht="12.75" customHeight="1">
      <c r="A80" s="4"/>
      <c r="B80" s="3"/>
      <c r="C80" s="949"/>
      <c r="D80" s="80"/>
      <c r="E80" s="4"/>
      <c r="F80" s="4" t="s">
        <v>3682</v>
      </c>
      <c r="G80" s="3"/>
      <c r="H80" s="3" t="s">
        <v>1826</v>
      </c>
      <c r="I80" s="1984" t="s">
        <v>3623</v>
      </c>
      <c r="J80" s="1984" t="s">
        <v>3588</v>
      </c>
      <c r="K80" s="4" t="s">
        <v>3691</v>
      </c>
      <c r="L80" s="4"/>
      <c r="M80" s="4"/>
      <c r="N80" s="4"/>
      <c r="O80" s="2143">
        <v>8852.286</v>
      </c>
      <c r="P80" s="4" t="s">
        <v>3192</v>
      </c>
      <c r="Q80" s="2156">
        <v>44656.0</v>
      </c>
      <c r="R80" s="2156"/>
      <c r="S80" s="4"/>
      <c r="T80" s="1956"/>
      <c r="U80" s="1956"/>
      <c r="V80" s="4" t="s">
        <v>3655</v>
      </c>
      <c r="W80" s="3" t="s">
        <v>3591</v>
      </c>
      <c r="X80" s="3"/>
      <c r="Y80" s="4"/>
      <c r="Z80" s="4"/>
      <c r="AA80" s="4"/>
      <c r="AB80" s="4"/>
      <c r="AC80" s="3"/>
      <c r="AD80" s="3"/>
      <c r="AE80" s="4"/>
      <c r="AF80" s="4"/>
      <c r="AG80" s="4"/>
      <c r="AH80" s="3" t="s">
        <v>883</v>
      </c>
      <c r="AI80" s="3" t="s">
        <v>883</v>
      </c>
      <c r="AJ80" s="3" t="s">
        <v>883</v>
      </c>
      <c r="AK80" s="3" t="s">
        <v>883</v>
      </c>
      <c r="AL80" s="3" t="s">
        <v>883</v>
      </c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ht="12.75" customHeight="1">
      <c r="A81" s="1965"/>
      <c r="B81" s="2146"/>
      <c r="C81" s="2147" t="s">
        <v>3599</v>
      </c>
      <c r="D81" s="2148"/>
      <c r="E81" s="2146"/>
      <c r="F81" s="2150"/>
      <c r="G81" s="2146"/>
      <c r="H81" s="2146"/>
      <c r="I81" s="2149"/>
      <c r="J81" s="2149"/>
      <c r="K81" s="2146"/>
      <c r="L81" s="2146"/>
      <c r="M81" s="2151">
        <f t="shared" ref="M81:N81" si="8">SUM(M59:M77)</f>
        <v>1704600</v>
      </c>
      <c r="N81" s="2151">
        <f t="shared" si="8"/>
        <v>0</v>
      </c>
      <c r="O81" s="2151">
        <f>SUM(O74:O80)</f>
        <v>57810.635</v>
      </c>
      <c r="P81" s="2150"/>
      <c r="Q81" s="1962"/>
      <c r="R81" s="1962"/>
      <c r="S81" s="2149"/>
      <c r="T81" s="2153"/>
      <c r="U81" s="2149"/>
      <c r="V81" s="1965"/>
      <c r="W81" s="1962"/>
      <c r="X81" s="1962"/>
      <c r="Y81" s="1965"/>
      <c r="Z81" s="1965"/>
      <c r="AA81" s="1966"/>
      <c r="AB81" s="1965"/>
      <c r="AC81" s="1962"/>
      <c r="AD81" s="1962"/>
      <c r="AE81" s="1965"/>
      <c r="AF81" s="1965"/>
      <c r="AG81" s="1966"/>
      <c r="AH81" s="1965"/>
      <c r="AI81" s="1965"/>
      <c r="AJ81" s="1962"/>
      <c r="AK81" s="1965"/>
      <c r="AL81" s="1965"/>
      <c r="AM81" s="1966"/>
      <c r="AN81" s="1965"/>
      <c r="AO81" s="1965"/>
      <c r="AP81" s="1962"/>
      <c r="AQ81" s="1962"/>
      <c r="AR81" s="1965"/>
      <c r="AS81" s="1965"/>
      <c r="AT81" s="1966"/>
      <c r="AU81" s="1965"/>
      <c r="AV81" s="1965"/>
      <c r="AW81" s="1962"/>
      <c r="AX81" s="1965"/>
      <c r="AY81" s="1965"/>
      <c r="AZ81" s="1966"/>
      <c r="BA81" s="1965"/>
      <c r="BB81" s="1965"/>
      <c r="BC81" s="1962"/>
      <c r="BD81" s="1965"/>
      <c r="BE81" s="1965"/>
      <c r="BF81" s="1966"/>
      <c r="BG81" s="4"/>
      <c r="BH81" s="4"/>
      <c r="BI81" s="2094"/>
      <c r="BJ81" s="4"/>
    </row>
    <row r="82" ht="11.25" customHeight="1">
      <c r="A82" s="4"/>
      <c r="B82" s="3">
        <v>1.0</v>
      </c>
      <c r="C82" s="1951" t="s">
        <v>3692</v>
      </c>
      <c r="D82" s="80" t="s">
        <v>3693</v>
      </c>
      <c r="E82" s="3" t="s">
        <v>3602</v>
      </c>
      <c r="F82" s="2158" t="s">
        <v>3654</v>
      </c>
      <c r="G82" s="3"/>
      <c r="H82" s="3" t="s">
        <v>1826</v>
      </c>
      <c r="I82" s="4" t="s">
        <v>3623</v>
      </c>
      <c r="J82" s="4" t="s">
        <v>3588</v>
      </c>
      <c r="K82" s="4" t="s">
        <v>3694</v>
      </c>
      <c r="L82" s="4"/>
      <c r="M82" s="4"/>
      <c r="N82" s="4"/>
      <c r="O82" s="2143">
        <v>8386.376</v>
      </c>
      <c r="P82" s="4" t="s">
        <v>1815</v>
      </c>
      <c r="Q82" s="2156">
        <v>44663.0</v>
      </c>
      <c r="R82" s="2156"/>
      <c r="S82" s="4"/>
      <c r="T82" s="1956"/>
      <c r="U82" s="1956"/>
      <c r="V82" s="4" t="s">
        <v>3695</v>
      </c>
      <c r="W82" s="3" t="s">
        <v>3591</v>
      </c>
      <c r="X82" s="3"/>
      <c r="Y82" s="4"/>
      <c r="Z82" s="4"/>
      <c r="AA82" s="4"/>
      <c r="AB82" s="4"/>
      <c r="AC82" s="3"/>
      <c r="AD82" s="3"/>
      <c r="AE82" s="4"/>
      <c r="AF82" s="4"/>
      <c r="AG82" s="4"/>
      <c r="AH82" s="3" t="s">
        <v>883</v>
      </c>
      <c r="AI82" s="3" t="s">
        <v>883</v>
      </c>
      <c r="AJ82" s="3" t="s">
        <v>883</v>
      </c>
      <c r="AK82" s="3" t="s">
        <v>883</v>
      </c>
      <c r="AL82" s="3" t="s">
        <v>883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ht="12.75" customHeight="1">
      <c r="A83" s="4"/>
      <c r="B83" s="3">
        <v>2.0</v>
      </c>
      <c r="C83" s="792"/>
      <c r="D83" s="80"/>
      <c r="E83" s="4"/>
      <c r="F83" s="2158" t="s">
        <v>3654</v>
      </c>
      <c r="G83" s="3"/>
      <c r="H83" s="3" t="s">
        <v>1826</v>
      </c>
      <c r="I83" s="4" t="s">
        <v>3623</v>
      </c>
      <c r="J83" s="4" t="s">
        <v>3588</v>
      </c>
      <c r="K83" s="4" t="s">
        <v>3696</v>
      </c>
      <c r="L83" s="4"/>
      <c r="M83" s="4"/>
      <c r="N83" s="4"/>
      <c r="O83" s="2143">
        <v>7818.829</v>
      </c>
      <c r="P83" s="4" t="s">
        <v>1815</v>
      </c>
      <c r="Q83" s="2156">
        <v>44664.0</v>
      </c>
      <c r="R83" s="2156"/>
      <c r="S83" s="4"/>
      <c r="T83" s="1956"/>
      <c r="U83" s="1956"/>
      <c r="V83" s="4" t="s">
        <v>3695</v>
      </c>
      <c r="W83" s="3" t="s">
        <v>3591</v>
      </c>
      <c r="X83" s="3"/>
      <c r="Y83" s="4"/>
      <c r="Z83" s="4"/>
      <c r="AA83" s="4"/>
      <c r="AB83" s="4"/>
      <c r="AC83" s="3"/>
      <c r="AD83" s="3"/>
      <c r="AE83" s="4"/>
      <c r="AF83" s="4"/>
      <c r="AG83" s="4"/>
      <c r="AH83" s="3" t="s">
        <v>883</v>
      </c>
      <c r="AI83" s="3" t="s">
        <v>883</v>
      </c>
      <c r="AJ83" s="3" t="s">
        <v>883</v>
      </c>
      <c r="AK83" s="3" t="s">
        <v>883</v>
      </c>
      <c r="AL83" s="3" t="s">
        <v>883</v>
      </c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ht="12.75" customHeight="1">
      <c r="A84" s="4"/>
      <c r="B84" s="3">
        <v>3.0</v>
      </c>
      <c r="C84" s="792"/>
      <c r="D84" s="80"/>
      <c r="E84" s="4"/>
      <c r="F84" s="2158" t="s">
        <v>3654</v>
      </c>
      <c r="G84" s="3"/>
      <c r="H84" s="3" t="s">
        <v>1826</v>
      </c>
      <c r="I84" s="4" t="s">
        <v>3623</v>
      </c>
      <c r="J84" s="4" t="s">
        <v>3588</v>
      </c>
      <c r="K84" s="2159" t="s">
        <v>975</v>
      </c>
      <c r="L84" s="2159"/>
      <c r="M84" s="4"/>
      <c r="N84" s="4"/>
      <c r="O84" s="2143">
        <v>8869.714</v>
      </c>
      <c r="P84" s="4" t="s">
        <v>1815</v>
      </c>
      <c r="Q84" s="2156">
        <v>44662.0</v>
      </c>
      <c r="R84" s="2156"/>
      <c r="S84" s="4"/>
      <c r="T84" s="1956"/>
      <c r="U84" s="1956"/>
      <c r="V84" s="4" t="s">
        <v>3695</v>
      </c>
      <c r="W84" s="3" t="s">
        <v>3591</v>
      </c>
      <c r="X84" s="3"/>
      <c r="Y84" s="4"/>
      <c r="Z84" s="4"/>
      <c r="AA84" s="4"/>
      <c r="AB84" s="4"/>
      <c r="AC84" s="3"/>
      <c r="AD84" s="3"/>
      <c r="AE84" s="4"/>
      <c r="AF84" s="4"/>
      <c r="AG84" s="4"/>
      <c r="AH84" s="3" t="s">
        <v>883</v>
      </c>
      <c r="AI84" s="3" t="s">
        <v>883</v>
      </c>
      <c r="AJ84" s="3" t="s">
        <v>883</v>
      </c>
      <c r="AK84" s="3" t="s">
        <v>883</v>
      </c>
      <c r="AL84" s="3" t="s">
        <v>883</v>
      </c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ht="12.75" customHeight="1">
      <c r="A85" s="4"/>
      <c r="B85" s="3">
        <v>4.0</v>
      </c>
      <c r="C85" s="792"/>
      <c r="D85" s="80"/>
      <c r="E85" s="4"/>
      <c r="F85" s="2158" t="s">
        <v>3682</v>
      </c>
      <c r="G85" s="3"/>
      <c r="H85" s="3" t="s">
        <v>1826</v>
      </c>
      <c r="I85" s="4" t="s">
        <v>3623</v>
      </c>
      <c r="J85" s="4" t="s">
        <v>3588</v>
      </c>
      <c r="K85" s="4" t="s">
        <v>3697</v>
      </c>
      <c r="L85" s="4"/>
      <c r="M85" s="4"/>
      <c r="N85" s="4"/>
      <c r="O85" s="2143">
        <v>8577.988</v>
      </c>
      <c r="P85" s="4" t="s">
        <v>1815</v>
      </c>
      <c r="Q85" s="2156">
        <v>44665.0</v>
      </c>
      <c r="R85" s="2156"/>
      <c r="S85" s="4"/>
      <c r="T85" s="1956"/>
      <c r="U85" s="1956"/>
      <c r="V85" s="4" t="s">
        <v>3695</v>
      </c>
      <c r="W85" s="3" t="s">
        <v>3591</v>
      </c>
      <c r="X85" s="3"/>
      <c r="Y85" s="4"/>
      <c r="Z85" s="4"/>
      <c r="AA85" s="4"/>
      <c r="AB85" s="4"/>
      <c r="AC85" s="3"/>
      <c r="AD85" s="3"/>
      <c r="AE85" s="4"/>
      <c r="AF85" s="4"/>
      <c r="AG85" s="4"/>
      <c r="AH85" s="3" t="s">
        <v>883</v>
      </c>
      <c r="AI85" s="3" t="s">
        <v>883</v>
      </c>
      <c r="AJ85" s="3" t="s">
        <v>883</v>
      </c>
      <c r="AK85" s="3" t="s">
        <v>883</v>
      </c>
      <c r="AL85" s="3" t="s">
        <v>883</v>
      </c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ht="12.75" customHeight="1">
      <c r="A86" s="4"/>
      <c r="B86" s="3">
        <v>5.0</v>
      </c>
      <c r="C86" s="792"/>
      <c r="D86" s="80"/>
      <c r="E86" s="4"/>
      <c r="F86" s="2158" t="s">
        <v>3654</v>
      </c>
      <c r="G86" s="3"/>
      <c r="H86" s="3" t="s">
        <v>1826</v>
      </c>
      <c r="I86" s="4" t="s">
        <v>3623</v>
      </c>
      <c r="J86" s="4" t="s">
        <v>3588</v>
      </c>
      <c r="K86" s="4" t="s">
        <v>3698</v>
      </c>
      <c r="L86" s="4"/>
      <c r="M86" s="4"/>
      <c r="N86" s="4"/>
      <c r="O86" s="2143">
        <v>7731.337</v>
      </c>
      <c r="P86" s="4" t="s">
        <v>1815</v>
      </c>
      <c r="Q86" s="2156">
        <v>44665.0</v>
      </c>
      <c r="R86" s="2156"/>
      <c r="S86" s="4"/>
      <c r="T86" s="1956"/>
      <c r="U86" s="1956"/>
      <c r="V86" s="4" t="s">
        <v>3695</v>
      </c>
      <c r="W86" s="3" t="s">
        <v>3591</v>
      </c>
      <c r="X86" s="3"/>
      <c r="Y86" s="4"/>
      <c r="Z86" s="4"/>
      <c r="AA86" s="4"/>
      <c r="AB86" s="4"/>
      <c r="AC86" s="3"/>
      <c r="AD86" s="3"/>
      <c r="AE86" s="4"/>
      <c r="AF86" s="4"/>
      <c r="AG86" s="4"/>
      <c r="AH86" s="3" t="s">
        <v>883</v>
      </c>
      <c r="AI86" s="3" t="s">
        <v>883</v>
      </c>
      <c r="AJ86" s="3" t="s">
        <v>883</v>
      </c>
      <c r="AK86" s="3" t="s">
        <v>883</v>
      </c>
      <c r="AL86" s="3" t="s">
        <v>883</v>
      </c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ht="12.75" customHeight="1">
      <c r="A87" s="4"/>
      <c r="B87" s="3">
        <v>6.0</v>
      </c>
      <c r="C87" s="792"/>
      <c r="D87" s="80"/>
      <c r="E87" s="4"/>
      <c r="F87" s="2158" t="s">
        <v>3654</v>
      </c>
      <c r="G87" s="3"/>
      <c r="H87" s="3" t="s">
        <v>1826</v>
      </c>
      <c r="I87" s="4" t="s">
        <v>3623</v>
      </c>
      <c r="J87" s="4" t="s">
        <v>3588</v>
      </c>
      <c r="K87" s="4" t="s">
        <v>3699</v>
      </c>
      <c r="L87" s="4"/>
      <c r="M87" s="4"/>
      <c r="N87" s="4"/>
      <c r="O87" s="2143">
        <v>7809.237</v>
      </c>
      <c r="P87" s="4" t="s">
        <v>1815</v>
      </c>
      <c r="Q87" s="2156">
        <v>44666.0</v>
      </c>
      <c r="R87" s="2156"/>
      <c r="S87" s="4"/>
      <c r="T87" s="1956"/>
      <c r="U87" s="1956"/>
      <c r="V87" s="4" t="s">
        <v>3695</v>
      </c>
      <c r="W87" s="3" t="s">
        <v>3591</v>
      </c>
      <c r="X87" s="3"/>
      <c r="Y87" s="4"/>
      <c r="Z87" s="4"/>
      <c r="AA87" s="4"/>
      <c r="AB87" s="4"/>
      <c r="AC87" s="3"/>
      <c r="AD87" s="3"/>
      <c r="AE87" s="4"/>
      <c r="AF87" s="4"/>
      <c r="AG87" s="4"/>
      <c r="AH87" s="3" t="s">
        <v>883</v>
      </c>
      <c r="AI87" s="3" t="s">
        <v>883</v>
      </c>
      <c r="AJ87" s="3" t="s">
        <v>883</v>
      </c>
      <c r="AK87" s="3" t="s">
        <v>883</v>
      </c>
      <c r="AL87" s="3" t="s">
        <v>883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ht="12.75" customHeight="1">
      <c r="A88" s="4"/>
      <c r="B88" s="3">
        <v>7.0</v>
      </c>
      <c r="C88" s="792"/>
      <c r="D88" s="80"/>
      <c r="E88" s="4"/>
      <c r="F88" s="2158" t="s">
        <v>3654</v>
      </c>
      <c r="G88" s="3"/>
      <c r="H88" s="3" t="s">
        <v>1826</v>
      </c>
      <c r="I88" s="4" t="s">
        <v>3623</v>
      </c>
      <c r="J88" s="4" t="s">
        <v>3588</v>
      </c>
      <c r="K88" s="4" t="s">
        <v>3700</v>
      </c>
      <c r="L88" s="4"/>
      <c r="M88" s="4"/>
      <c r="N88" s="4"/>
      <c r="O88" s="2143">
        <v>7591.333</v>
      </c>
      <c r="P88" s="4" t="s">
        <v>1815</v>
      </c>
      <c r="Q88" s="2156">
        <v>44666.0</v>
      </c>
      <c r="R88" s="2156"/>
      <c r="S88" s="4"/>
      <c r="T88" s="1956"/>
      <c r="U88" s="1956"/>
      <c r="V88" s="4" t="s">
        <v>3695</v>
      </c>
      <c r="W88" s="3" t="s">
        <v>3591</v>
      </c>
      <c r="X88" s="3"/>
      <c r="Y88" s="4"/>
      <c r="Z88" s="4"/>
      <c r="AA88" s="4"/>
      <c r="AB88" s="4"/>
      <c r="AC88" s="3"/>
      <c r="AD88" s="3"/>
      <c r="AE88" s="4"/>
      <c r="AF88" s="4"/>
      <c r="AG88" s="4"/>
      <c r="AH88" s="3" t="s">
        <v>883</v>
      </c>
      <c r="AI88" s="3" t="s">
        <v>883</v>
      </c>
      <c r="AJ88" s="3" t="s">
        <v>883</v>
      </c>
      <c r="AK88" s="3" t="s">
        <v>883</v>
      </c>
      <c r="AL88" s="3" t="s">
        <v>883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ht="12.75" customHeight="1">
      <c r="A89" s="4"/>
      <c r="B89" s="3">
        <v>8.0</v>
      </c>
      <c r="C89" s="792"/>
      <c r="D89" s="80"/>
      <c r="E89" s="4"/>
      <c r="F89" s="2158" t="s">
        <v>3682</v>
      </c>
      <c r="G89" s="3"/>
      <c r="H89" s="3" t="s">
        <v>1826</v>
      </c>
      <c r="I89" s="4" t="s">
        <v>3623</v>
      </c>
      <c r="J89" s="4" t="s">
        <v>3588</v>
      </c>
      <c r="K89" s="1588" t="s">
        <v>3701</v>
      </c>
      <c r="L89" s="1588"/>
      <c r="M89" s="4"/>
      <c r="N89" s="4"/>
      <c r="O89" s="2143">
        <v>7716.112</v>
      </c>
      <c r="P89" s="4" t="s">
        <v>1815</v>
      </c>
      <c r="Q89" s="2156">
        <v>44667.0</v>
      </c>
      <c r="R89" s="2156"/>
      <c r="S89" s="4"/>
      <c r="T89" s="1956"/>
      <c r="U89" s="1956"/>
      <c r="V89" s="4" t="s">
        <v>3695</v>
      </c>
      <c r="W89" s="3" t="s">
        <v>3591</v>
      </c>
      <c r="X89" s="3"/>
      <c r="Y89" s="4"/>
      <c r="Z89" s="4"/>
      <c r="AA89" s="4"/>
      <c r="AB89" s="4"/>
      <c r="AC89" s="3"/>
      <c r="AD89" s="3"/>
      <c r="AE89" s="4"/>
      <c r="AF89" s="4"/>
      <c r="AG89" s="4"/>
      <c r="AH89" s="3" t="s">
        <v>883</v>
      </c>
      <c r="AI89" s="3" t="s">
        <v>883</v>
      </c>
      <c r="AJ89" s="3" t="s">
        <v>883</v>
      </c>
      <c r="AK89" s="3" t="s">
        <v>883</v>
      </c>
      <c r="AL89" s="3" t="s">
        <v>883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ht="12.75" customHeight="1">
      <c r="A90" s="4"/>
      <c r="B90" s="3">
        <v>9.0</v>
      </c>
      <c r="C90" s="792"/>
      <c r="D90" s="80"/>
      <c r="E90" s="4"/>
      <c r="F90" s="2158" t="s">
        <v>3682</v>
      </c>
      <c r="G90" s="3"/>
      <c r="H90" s="3" t="s">
        <v>1826</v>
      </c>
      <c r="I90" s="4" t="s">
        <v>3623</v>
      </c>
      <c r="J90" s="4" t="s">
        <v>3588</v>
      </c>
      <c r="K90" s="4" t="s">
        <v>3702</v>
      </c>
      <c r="L90" s="4"/>
      <c r="M90" s="4"/>
      <c r="N90" s="4"/>
      <c r="O90" s="2143">
        <v>7812.901</v>
      </c>
      <c r="P90" s="4" t="s">
        <v>1815</v>
      </c>
      <c r="Q90" s="2156">
        <v>44667.0</v>
      </c>
      <c r="R90" s="2156"/>
      <c r="S90" s="4"/>
      <c r="T90" s="1956"/>
      <c r="U90" s="1956"/>
      <c r="V90" s="4" t="s">
        <v>3695</v>
      </c>
      <c r="W90" s="3" t="s">
        <v>3591</v>
      </c>
      <c r="X90" s="3"/>
      <c r="Y90" s="4"/>
      <c r="Z90" s="4"/>
      <c r="AA90" s="4"/>
      <c r="AB90" s="4"/>
      <c r="AC90" s="3"/>
      <c r="AD90" s="3"/>
      <c r="AE90" s="4"/>
      <c r="AF90" s="4"/>
      <c r="AG90" s="4"/>
      <c r="AH90" s="3" t="s">
        <v>883</v>
      </c>
      <c r="AI90" s="3" t="s">
        <v>883</v>
      </c>
      <c r="AJ90" s="3" t="s">
        <v>883</v>
      </c>
      <c r="AK90" s="3" t="s">
        <v>883</v>
      </c>
      <c r="AL90" s="3" t="s">
        <v>883</v>
      </c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ht="12.75" customHeight="1">
      <c r="A91" s="4"/>
      <c r="B91" s="3">
        <v>10.0</v>
      </c>
      <c r="C91" s="792"/>
      <c r="D91" s="80"/>
      <c r="E91" s="4"/>
      <c r="F91" s="2158" t="s">
        <v>3682</v>
      </c>
      <c r="G91" s="3"/>
      <c r="H91" s="3" t="s">
        <v>1826</v>
      </c>
      <c r="I91" s="4" t="s">
        <v>3623</v>
      </c>
      <c r="J91" s="4" t="s">
        <v>3588</v>
      </c>
      <c r="K91" s="4" t="s">
        <v>3703</v>
      </c>
      <c r="L91" s="4"/>
      <c r="M91" s="4"/>
      <c r="N91" s="4"/>
      <c r="O91" s="2143">
        <v>7881.072</v>
      </c>
      <c r="P91" s="4" t="s">
        <v>1815</v>
      </c>
      <c r="Q91" s="2156">
        <v>44668.0</v>
      </c>
      <c r="R91" s="2156"/>
      <c r="S91" s="4"/>
      <c r="T91" s="1956"/>
      <c r="U91" s="1956"/>
      <c r="V91" s="4" t="s">
        <v>3695</v>
      </c>
      <c r="W91" s="3" t="s">
        <v>3591</v>
      </c>
      <c r="X91" s="3"/>
      <c r="Y91" s="4"/>
      <c r="Z91" s="4"/>
      <c r="AA91" s="4"/>
      <c r="AB91" s="4"/>
      <c r="AC91" s="3"/>
      <c r="AD91" s="3"/>
      <c r="AE91" s="4"/>
      <c r="AF91" s="4"/>
      <c r="AG91" s="4"/>
      <c r="AH91" s="3" t="s">
        <v>883</v>
      </c>
      <c r="AI91" s="3" t="s">
        <v>883</v>
      </c>
      <c r="AJ91" s="3" t="s">
        <v>883</v>
      </c>
      <c r="AK91" s="3" t="s">
        <v>883</v>
      </c>
      <c r="AL91" s="3" t="s">
        <v>883</v>
      </c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ht="12.75" customHeight="1">
      <c r="A92" s="4"/>
      <c r="B92" s="3">
        <v>11.0</v>
      </c>
      <c r="C92" s="792"/>
      <c r="D92" s="80"/>
      <c r="E92" s="4"/>
      <c r="F92" s="2158" t="s">
        <v>3682</v>
      </c>
      <c r="G92" s="3"/>
      <c r="H92" s="3" t="s">
        <v>1826</v>
      </c>
      <c r="I92" s="4" t="s">
        <v>3623</v>
      </c>
      <c r="J92" s="4" t="s">
        <v>3588</v>
      </c>
      <c r="K92" s="4" t="s">
        <v>3704</v>
      </c>
      <c r="L92" s="4"/>
      <c r="M92" s="4"/>
      <c r="N92" s="4"/>
      <c r="O92" s="2143">
        <v>7953.689</v>
      </c>
      <c r="P92" s="4" t="s">
        <v>1815</v>
      </c>
      <c r="Q92" s="2156">
        <v>44669.0</v>
      </c>
      <c r="R92" s="2156"/>
      <c r="S92" s="4"/>
      <c r="T92" s="1956"/>
      <c r="U92" s="1956"/>
      <c r="V92" s="4" t="s">
        <v>3695</v>
      </c>
      <c r="W92" s="3" t="s">
        <v>3591</v>
      </c>
      <c r="X92" s="3"/>
      <c r="Y92" s="4"/>
      <c r="Z92" s="4"/>
      <c r="AA92" s="4"/>
      <c r="AB92" s="4"/>
      <c r="AC92" s="3"/>
      <c r="AD92" s="3"/>
      <c r="AE92" s="4"/>
      <c r="AF92" s="4"/>
      <c r="AG92" s="4"/>
      <c r="AH92" s="3" t="s">
        <v>883</v>
      </c>
      <c r="AI92" s="3" t="s">
        <v>883</v>
      </c>
      <c r="AJ92" s="3" t="s">
        <v>883</v>
      </c>
      <c r="AK92" s="3" t="s">
        <v>883</v>
      </c>
      <c r="AL92" s="3" t="s">
        <v>883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ht="12.75" customHeight="1">
      <c r="A93" s="4"/>
      <c r="B93" s="3">
        <v>12.0</v>
      </c>
      <c r="C93" s="792"/>
      <c r="D93" s="80"/>
      <c r="E93" s="4"/>
      <c r="F93" s="2158" t="s">
        <v>3705</v>
      </c>
      <c r="G93" s="3"/>
      <c r="H93" s="3" t="s">
        <v>3213</v>
      </c>
      <c r="I93" s="4" t="s">
        <v>3706</v>
      </c>
      <c r="J93" s="4" t="s">
        <v>3627</v>
      </c>
      <c r="K93" s="1588" t="s">
        <v>3707</v>
      </c>
      <c r="L93" s="1588"/>
      <c r="M93" s="4"/>
      <c r="N93" s="4"/>
      <c r="O93" s="2143">
        <v>7357.512</v>
      </c>
      <c r="P93" s="4" t="s">
        <v>1815</v>
      </c>
      <c r="Q93" s="2156">
        <v>44670.0</v>
      </c>
      <c r="R93" s="2156"/>
      <c r="S93" s="4"/>
      <c r="T93" s="1956"/>
      <c r="U93" s="1956"/>
      <c r="V93" s="4" t="s">
        <v>3708</v>
      </c>
      <c r="W93" s="3" t="s">
        <v>3591</v>
      </c>
      <c r="X93" s="3"/>
      <c r="Y93" s="4"/>
      <c r="Z93" s="4"/>
      <c r="AA93" s="4"/>
      <c r="AB93" s="4"/>
      <c r="AC93" s="3"/>
      <c r="AD93" s="3"/>
      <c r="AE93" s="4"/>
      <c r="AF93" s="4"/>
      <c r="AG93" s="4"/>
      <c r="AH93" s="3" t="s">
        <v>883</v>
      </c>
      <c r="AI93" s="3" t="s">
        <v>883</v>
      </c>
      <c r="AJ93" s="3" t="s">
        <v>883</v>
      </c>
      <c r="AK93" s="3" t="s">
        <v>883</v>
      </c>
      <c r="AL93" s="3" t="s">
        <v>883</v>
      </c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ht="12.75" customHeight="1">
      <c r="A94" s="4"/>
      <c r="B94" s="3">
        <v>13.0</v>
      </c>
      <c r="C94" s="792"/>
      <c r="D94" s="80"/>
      <c r="E94" s="4"/>
      <c r="F94" s="2158" t="s">
        <v>3682</v>
      </c>
      <c r="G94" s="3"/>
      <c r="H94" s="3" t="s">
        <v>1826</v>
      </c>
      <c r="I94" s="4" t="s">
        <v>3623</v>
      </c>
      <c r="J94" s="4" t="s">
        <v>3588</v>
      </c>
      <c r="K94" s="4" t="s">
        <v>3709</v>
      </c>
      <c r="L94" s="4"/>
      <c r="M94" s="4"/>
      <c r="N94" s="4"/>
      <c r="O94" s="2143">
        <v>8466.709</v>
      </c>
      <c r="P94" s="4" t="s">
        <v>1815</v>
      </c>
      <c r="Q94" s="2160">
        <v>44670.0</v>
      </c>
      <c r="R94" s="2160"/>
      <c r="S94" s="4"/>
      <c r="T94" s="1956"/>
      <c r="U94" s="1956"/>
      <c r="V94" s="4" t="s">
        <v>3695</v>
      </c>
      <c r="W94" s="3" t="s">
        <v>3591</v>
      </c>
      <c r="X94" s="3"/>
      <c r="Y94" s="4"/>
      <c r="Z94" s="4"/>
      <c r="AA94" s="4"/>
      <c r="AB94" s="4"/>
      <c r="AC94" s="3"/>
      <c r="AD94" s="3"/>
      <c r="AE94" s="4"/>
      <c r="AF94" s="4"/>
      <c r="AG94" s="4"/>
      <c r="AH94" s="3" t="s">
        <v>883</v>
      </c>
      <c r="AI94" s="3" t="s">
        <v>883</v>
      </c>
      <c r="AJ94" s="3" t="s">
        <v>883</v>
      </c>
      <c r="AK94" s="3" t="s">
        <v>883</v>
      </c>
      <c r="AL94" s="3" t="s">
        <v>883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ht="12.75" customHeight="1">
      <c r="A95" s="4"/>
      <c r="B95" s="3">
        <v>14.0</v>
      </c>
      <c r="C95" s="792"/>
      <c r="D95" s="80"/>
      <c r="E95" s="4"/>
      <c r="F95" s="2158" t="s">
        <v>3626</v>
      </c>
      <c r="G95" s="3"/>
      <c r="H95" s="3" t="s">
        <v>3056</v>
      </c>
      <c r="I95" s="4" t="s">
        <v>3627</v>
      </c>
      <c r="J95" s="4" t="s">
        <v>3627</v>
      </c>
      <c r="K95" s="2161" t="s">
        <v>3710</v>
      </c>
      <c r="L95" s="2161"/>
      <c r="M95" s="4"/>
      <c r="N95" s="4"/>
      <c r="O95" s="2143">
        <v>7509.378</v>
      </c>
      <c r="P95" s="4" t="s">
        <v>1815</v>
      </c>
      <c r="Q95" s="2156">
        <v>44670.0</v>
      </c>
      <c r="R95" s="2156"/>
      <c r="S95" s="4"/>
      <c r="T95" s="1956"/>
      <c r="U95" s="1956"/>
      <c r="V95" s="4" t="s">
        <v>3711</v>
      </c>
      <c r="W95" s="3" t="s">
        <v>3591</v>
      </c>
      <c r="X95" s="3"/>
      <c r="Y95" s="4"/>
      <c r="Z95" s="4"/>
      <c r="AA95" s="4"/>
      <c r="AB95" s="4"/>
      <c r="AC95" s="3"/>
      <c r="AD95" s="3"/>
      <c r="AE95" s="4"/>
      <c r="AF95" s="4"/>
      <c r="AG95" s="4"/>
      <c r="AH95" s="3" t="s">
        <v>883</v>
      </c>
      <c r="AI95" s="3" t="s">
        <v>883</v>
      </c>
      <c r="AJ95" s="3" t="s">
        <v>883</v>
      </c>
      <c r="AK95" s="3" t="s">
        <v>883</v>
      </c>
      <c r="AL95" s="3" t="s">
        <v>883</v>
      </c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ht="12.75" customHeight="1">
      <c r="A96" s="4"/>
      <c r="B96" s="3">
        <v>15.0</v>
      </c>
      <c r="C96" s="792"/>
      <c r="D96" s="80"/>
      <c r="E96" s="4"/>
      <c r="F96" s="2158" t="s">
        <v>3682</v>
      </c>
      <c r="G96" s="3"/>
      <c r="H96" s="3" t="s">
        <v>1826</v>
      </c>
      <c r="I96" s="4" t="s">
        <v>3623</v>
      </c>
      <c r="J96" s="4" t="s">
        <v>3588</v>
      </c>
      <c r="K96" s="2162" t="s">
        <v>3712</v>
      </c>
      <c r="L96" s="2162"/>
      <c r="M96" s="4"/>
      <c r="N96" s="4"/>
      <c r="O96" s="2143">
        <v>8883.28</v>
      </c>
      <c r="P96" s="4" t="s">
        <v>1815</v>
      </c>
      <c r="Q96" s="2156">
        <v>44671.0</v>
      </c>
      <c r="R96" s="2156"/>
      <c r="S96" s="4"/>
      <c r="T96" s="1956"/>
      <c r="U96" s="1956"/>
      <c r="V96" s="4" t="s">
        <v>3695</v>
      </c>
      <c r="W96" s="3" t="s">
        <v>3591</v>
      </c>
      <c r="X96" s="3"/>
      <c r="Y96" s="4"/>
      <c r="Z96" s="4"/>
      <c r="AA96" s="4"/>
      <c r="AB96" s="4"/>
      <c r="AC96" s="3"/>
      <c r="AD96" s="3"/>
      <c r="AE96" s="4"/>
      <c r="AF96" s="4"/>
      <c r="AG96" s="4"/>
      <c r="AH96" s="3" t="s">
        <v>883</v>
      </c>
      <c r="AI96" s="3" t="s">
        <v>883</v>
      </c>
      <c r="AJ96" s="3" t="s">
        <v>883</v>
      </c>
      <c r="AK96" s="3" t="s">
        <v>883</v>
      </c>
      <c r="AL96" s="3" t="s">
        <v>883</v>
      </c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ht="12.75" customHeight="1">
      <c r="A97" s="4"/>
      <c r="B97" s="3">
        <v>16.0</v>
      </c>
      <c r="C97" s="792"/>
      <c r="D97" s="80"/>
      <c r="E97" s="4"/>
      <c r="F97" s="2158" t="s">
        <v>3682</v>
      </c>
      <c r="G97" s="3"/>
      <c r="H97" s="3" t="s">
        <v>1826</v>
      </c>
      <c r="I97" s="4" t="s">
        <v>3623</v>
      </c>
      <c r="J97" s="4" t="s">
        <v>3588</v>
      </c>
      <c r="K97" s="4" t="s">
        <v>3713</v>
      </c>
      <c r="L97" s="4"/>
      <c r="M97" s="4"/>
      <c r="N97" s="4"/>
      <c r="O97" s="2143">
        <v>7587.466</v>
      </c>
      <c r="P97" s="4" t="s">
        <v>1815</v>
      </c>
      <c r="Q97" s="2156">
        <v>44673.0</v>
      </c>
      <c r="R97" s="2156"/>
      <c r="S97" s="4"/>
      <c r="T97" s="1956"/>
      <c r="U97" s="1956"/>
      <c r="V97" s="4" t="s">
        <v>3695</v>
      </c>
      <c r="W97" s="3" t="s">
        <v>3591</v>
      </c>
      <c r="X97" s="3"/>
      <c r="Y97" s="4"/>
      <c r="Z97" s="4"/>
      <c r="AA97" s="4"/>
      <c r="AB97" s="4"/>
      <c r="AC97" s="3"/>
      <c r="AD97" s="3"/>
      <c r="AE97" s="4"/>
      <c r="AF97" s="4"/>
      <c r="AG97" s="4"/>
      <c r="AH97" s="3" t="s">
        <v>883</v>
      </c>
      <c r="AI97" s="3" t="s">
        <v>883</v>
      </c>
      <c r="AJ97" s="3" t="s">
        <v>883</v>
      </c>
      <c r="AK97" s="3" t="s">
        <v>883</v>
      </c>
      <c r="AL97" s="3" t="s">
        <v>883</v>
      </c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ht="12.75" customHeight="1">
      <c r="A98" s="4"/>
      <c r="B98" s="3">
        <v>17.0</v>
      </c>
      <c r="C98" s="792"/>
      <c r="D98" s="80"/>
      <c r="E98" s="4"/>
      <c r="F98" s="2158" t="s">
        <v>3654</v>
      </c>
      <c r="G98" s="3"/>
      <c r="H98" s="3" t="s">
        <v>1826</v>
      </c>
      <c r="I98" s="4" t="s">
        <v>3623</v>
      </c>
      <c r="J98" s="4" t="s">
        <v>3588</v>
      </c>
      <c r="K98" s="4" t="s">
        <v>3714</v>
      </c>
      <c r="L98" s="4"/>
      <c r="M98" s="4"/>
      <c r="N98" s="4"/>
      <c r="O98" s="2143">
        <v>9502.665</v>
      </c>
      <c r="P98" s="4" t="s">
        <v>1815</v>
      </c>
      <c r="Q98" s="2156">
        <v>44674.0</v>
      </c>
      <c r="R98" s="2156"/>
      <c r="S98" s="4"/>
      <c r="T98" s="1956"/>
      <c r="U98" s="1956"/>
      <c r="V98" s="4" t="s">
        <v>3695</v>
      </c>
      <c r="W98" s="3" t="s">
        <v>3591</v>
      </c>
      <c r="X98" s="3"/>
      <c r="Y98" s="4"/>
      <c r="Z98" s="4"/>
      <c r="AA98" s="4"/>
      <c r="AB98" s="4"/>
      <c r="AC98" s="3"/>
      <c r="AD98" s="3"/>
      <c r="AE98" s="4"/>
      <c r="AF98" s="4"/>
      <c r="AG98" s="4"/>
      <c r="AH98" s="3" t="s">
        <v>883</v>
      </c>
      <c r="AI98" s="3" t="s">
        <v>883</v>
      </c>
      <c r="AJ98" s="3" t="s">
        <v>883</v>
      </c>
      <c r="AK98" s="3" t="s">
        <v>883</v>
      </c>
      <c r="AL98" s="3" t="s">
        <v>883</v>
      </c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ht="12.75" customHeight="1">
      <c r="A99" s="4"/>
      <c r="B99" s="3">
        <v>18.0</v>
      </c>
      <c r="C99" s="792"/>
      <c r="D99" s="80"/>
      <c r="E99" s="4"/>
      <c r="F99" s="2158" t="s">
        <v>3715</v>
      </c>
      <c r="G99" s="3"/>
      <c r="H99" s="3" t="s">
        <v>3213</v>
      </c>
      <c r="I99" s="4" t="s">
        <v>3716</v>
      </c>
      <c r="J99" s="4" t="s">
        <v>3717</v>
      </c>
      <c r="K99" s="1588" t="s">
        <v>3718</v>
      </c>
      <c r="L99" s="1588"/>
      <c r="M99" s="4"/>
      <c r="N99" s="4"/>
      <c r="O99" s="2143">
        <v>7764.105</v>
      </c>
      <c r="P99" s="4" t="s">
        <v>1815</v>
      </c>
      <c r="Q99" s="2156">
        <v>44674.0</v>
      </c>
      <c r="R99" s="2156"/>
      <c r="S99" s="4"/>
      <c r="T99" s="1956"/>
      <c r="U99" s="1956"/>
      <c r="V99" s="4" t="s">
        <v>3719</v>
      </c>
      <c r="W99" s="3" t="s">
        <v>3591</v>
      </c>
      <c r="X99" s="3"/>
      <c r="Y99" s="4"/>
      <c r="Z99" s="4"/>
      <c r="AA99" s="4"/>
      <c r="AB99" s="4"/>
      <c r="AC99" s="3"/>
      <c r="AD99" s="3"/>
      <c r="AE99" s="4"/>
      <c r="AF99" s="4"/>
      <c r="AG99" s="4"/>
      <c r="AH99" s="3" t="s">
        <v>883</v>
      </c>
      <c r="AI99" s="3" t="s">
        <v>883</v>
      </c>
      <c r="AJ99" s="3" t="s">
        <v>883</v>
      </c>
      <c r="AK99" s="3" t="s">
        <v>883</v>
      </c>
      <c r="AL99" s="3" t="s">
        <v>883</v>
      </c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ht="12.75" customHeight="1">
      <c r="A100" s="4"/>
      <c r="B100" s="3">
        <v>19.0</v>
      </c>
      <c r="C100" s="792"/>
      <c r="D100" s="80"/>
      <c r="E100" s="4"/>
      <c r="F100" s="2158" t="s">
        <v>3682</v>
      </c>
      <c r="G100" s="3"/>
      <c r="H100" s="3" t="s">
        <v>1826</v>
      </c>
      <c r="I100" s="4" t="s">
        <v>3623</v>
      </c>
      <c r="J100" s="4" t="s">
        <v>3588</v>
      </c>
      <c r="K100" s="2162" t="s">
        <v>3720</v>
      </c>
      <c r="L100" s="2162"/>
      <c r="M100" s="4"/>
      <c r="N100" s="4"/>
      <c r="O100" s="2143">
        <v>8767.371</v>
      </c>
      <c r="P100" s="4" t="s">
        <v>1815</v>
      </c>
      <c r="Q100" s="2156">
        <v>44674.0</v>
      </c>
      <c r="R100" s="2156"/>
      <c r="S100" s="4"/>
      <c r="T100" s="1956"/>
      <c r="U100" s="1956"/>
      <c r="V100" s="4" t="s">
        <v>3695</v>
      </c>
      <c r="W100" s="3" t="s">
        <v>3591</v>
      </c>
      <c r="X100" s="3"/>
      <c r="Y100" s="4"/>
      <c r="Z100" s="4"/>
      <c r="AA100" s="4"/>
      <c r="AB100" s="4"/>
      <c r="AC100" s="3"/>
      <c r="AD100" s="3"/>
      <c r="AE100" s="4"/>
      <c r="AF100" s="4"/>
      <c r="AG100" s="4"/>
      <c r="AH100" s="3" t="s">
        <v>883</v>
      </c>
      <c r="AI100" s="3" t="s">
        <v>883</v>
      </c>
      <c r="AJ100" s="3" t="s">
        <v>883</v>
      </c>
      <c r="AK100" s="3" t="s">
        <v>883</v>
      </c>
      <c r="AL100" s="3" t="s">
        <v>883</v>
      </c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ht="12.75" customHeight="1">
      <c r="A101" s="4"/>
      <c r="B101" s="3">
        <v>20.0</v>
      </c>
      <c r="C101" s="792"/>
      <c r="D101" s="80"/>
      <c r="E101" s="4"/>
      <c r="F101" s="2158" t="s">
        <v>3682</v>
      </c>
      <c r="G101" s="3"/>
      <c r="H101" s="3" t="s">
        <v>1826</v>
      </c>
      <c r="I101" s="4" t="s">
        <v>3623</v>
      </c>
      <c r="J101" s="4" t="s">
        <v>3588</v>
      </c>
      <c r="K101" s="4" t="s">
        <v>3721</v>
      </c>
      <c r="L101" s="4"/>
      <c r="M101" s="4"/>
      <c r="N101" s="4"/>
      <c r="O101" s="2143">
        <v>8564.248</v>
      </c>
      <c r="P101" s="4" t="s">
        <v>1815</v>
      </c>
      <c r="Q101" s="2156">
        <v>44672.0</v>
      </c>
      <c r="R101" s="2156"/>
      <c r="S101" s="4"/>
      <c r="T101" s="1956"/>
      <c r="U101" s="1956"/>
      <c r="V101" s="4" t="s">
        <v>3695</v>
      </c>
      <c r="W101" s="3" t="s">
        <v>3591</v>
      </c>
      <c r="X101" s="3"/>
      <c r="Y101" s="4"/>
      <c r="Z101" s="4"/>
      <c r="AA101" s="4"/>
      <c r="AB101" s="4"/>
      <c r="AC101" s="3"/>
      <c r="AD101" s="3"/>
      <c r="AE101" s="4"/>
      <c r="AF101" s="4"/>
      <c r="AG101" s="4"/>
      <c r="AH101" s="3" t="s">
        <v>883</v>
      </c>
      <c r="AI101" s="3" t="s">
        <v>883</v>
      </c>
      <c r="AJ101" s="3" t="s">
        <v>883</v>
      </c>
      <c r="AK101" s="3" t="s">
        <v>883</v>
      </c>
      <c r="AL101" s="3" t="s">
        <v>883</v>
      </c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ht="12.75" customHeight="1">
      <c r="A102" s="4"/>
      <c r="B102" s="3">
        <v>21.0</v>
      </c>
      <c r="C102" s="949"/>
      <c r="D102" s="80"/>
      <c r="E102" s="4"/>
      <c r="F102" s="2158" t="s">
        <v>3682</v>
      </c>
      <c r="G102" s="3"/>
      <c r="H102" s="3" t="s">
        <v>1826</v>
      </c>
      <c r="I102" s="4" t="s">
        <v>3623</v>
      </c>
      <c r="J102" s="4" t="s">
        <v>3588</v>
      </c>
      <c r="K102" s="4" t="s">
        <v>3722</v>
      </c>
      <c r="L102" s="4"/>
      <c r="M102" s="4"/>
      <c r="N102" s="4"/>
      <c r="O102" s="2143">
        <v>8318.543</v>
      </c>
      <c r="P102" s="4" t="s">
        <v>1815</v>
      </c>
      <c r="Q102" s="2156">
        <v>44675.0</v>
      </c>
      <c r="R102" s="2156"/>
      <c r="S102" s="4"/>
      <c r="T102" s="1956"/>
      <c r="U102" s="1956"/>
      <c r="V102" s="4" t="s">
        <v>3695</v>
      </c>
      <c r="W102" s="3" t="s">
        <v>3591</v>
      </c>
      <c r="X102" s="3"/>
      <c r="Y102" s="4"/>
      <c r="Z102" s="4"/>
      <c r="AA102" s="4"/>
      <c r="AB102" s="4"/>
      <c r="AC102" s="3"/>
      <c r="AD102" s="3"/>
      <c r="AE102" s="4"/>
      <c r="AF102" s="4"/>
      <c r="AG102" s="4"/>
      <c r="AH102" s="3" t="s">
        <v>883</v>
      </c>
      <c r="AI102" s="3" t="s">
        <v>883</v>
      </c>
      <c r="AJ102" s="3" t="s">
        <v>883</v>
      </c>
      <c r="AK102" s="3" t="s">
        <v>883</v>
      </c>
      <c r="AL102" s="3" t="s">
        <v>883</v>
      </c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ht="12.75" customHeight="1">
      <c r="A103" s="4"/>
      <c r="B103" s="3">
        <v>22.0</v>
      </c>
      <c r="C103" s="2163"/>
      <c r="D103" s="80"/>
      <c r="E103" s="4"/>
      <c r="F103" s="2158" t="s">
        <v>3682</v>
      </c>
      <c r="G103" s="3"/>
      <c r="H103" s="3" t="s">
        <v>1826</v>
      </c>
      <c r="I103" s="4" t="s">
        <v>3623</v>
      </c>
      <c r="J103" s="4" t="s">
        <v>3588</v>
      </c>
      <c r="K103" s="2162" t="s">
        <v>3723</v>
      </c>
      <c r="L103" s="2162"/>
      <c r="M103" s="4"/>
      <c r="N103" s="4"/>
      <c r="O103" s="2143">
        <v>5502.636</v>
      </c>
      <c r="P103" s="4" t="s">
        <v>1815</v>
      </c>
      <c r="Q103" s="2156">
        <v>44676.0</v>
      </c>
      <c r="R103" s="2156"/>
      <c r="S103" s="4"/>
      <c r="T103" s="1956"/>
      <c r="U103" s="1956"/>
      <c r="V103" s="4" t="s">
        <v>3695</v>
      </c>
      <c r="W103" s="3" t="s">
        <v>3591</v>
      </c>
      <c r="X103" s="3"/>
      <c r="Y103" s="4"/>
      <c r="Z103" s="4"/>
      <c r="AA103" s="4"/>
      <c r="AB103" s="4"/>
      <c r="AC103" s="3"/>
      <c r="AD103" s="3"/>
      <c r="AE103" s="4"/>
      <c r="AF103" s="4"/>
      <c r="AG103" s="4"/>
      <c r="AH103" s="3" t="s">
        <v>883</v>
      </c>
      <c r="AI103" s="3" t="s">
        <v>883</v>
      </c>
      <c r="AJ103" s="3" t="s">
        <v>883</v>
      </c>
      <c r="AK103" s="3" t="s">
        <v>883</v>
      </c>
      <c r="AL103" s="3" t="s">
        <v>883</v>
      </c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ht="12.75" customHeight="1">
      <c r="A104" s="1965"/>
      <c r="B104" s="2146"/>
      <c r="C104" s="2147" t="s">
        <v>3599</v>
      </c>
      <c r="D104" s="2148"/>
      <c r="E104" s="2146"/>
      <c r="F104" s="2150"/>
      <c r="G104" s="2146"/>
      <c r="H104" s="2146"/>
      <c r="I104" s="2149"/>
      <c r="J104" s="2149"/>
      <c r="K104" s="2146"/>
      <c r="L104" s="2146"/>
      <c r="M104" s="2151">
        <f t="shared" ref="M104:N104" si="9">SUM(M81:M98)</f>
        <v>1704600</v>
      </c>
      <c r="N104" s="2151">
        <f t="shared" si="9"/>
        <v>0</v>
      </c>
      <c r="O104" s="2151">
        <f>SUM(O82:O103)</f>
        <v>176372.501</v>
      </c>
      <c r="P104" s="2150"/>
      <c r="Q104" s="1962"/>
      <c r="R104" s="1962"/>
      <c r="S104" s="2149"/>
      <c r="T104" s="2153"/>
      <c r="U104" s="2149"/>
      <c r="V104" s="1965"/>
      <c r="W104" s="1962"/>
      <c r="X104" s="1962"/>
      <c r="Y104" s="1965"/>
      <c r="Z104" s="1965"/>
      <c r="AA104" s="1966"/>
      <c r="AB104" s="1965"/>
      <c r="AC104" s="1962"/>
      <c r="AD104" s="1962"/>
      <c r="AE104" s="1965"/>
      <c r="AF104" s="1965"/>
      <c r="AG104" s="1966"/>
      <c r="AH104" s="1965"/>
      <c r="AI104" s="1965"/>
      <c r="AJ104" s="1962"/>
      <c r="AK104" s="1965"/>
      <c r="AL104" s="1965"/>
      <c r="AM104" s="1966"/>
      <c r="AN104" s="1965"/>
      <c r="AO104" s="1965"/>
      <c r="AP104" s="1962"/>
      <c r="AQ104" s="1962"/>
      <c r="AR104" s="1965"/>
      <c r="AS104" s="1965"/>
      <c r="AT104" s="1966"/>
      <c r="AU104" s="1965"/>
      <c r="AV104" s="1965"/>
      <c r="AW104" s="1962"/>
      <c r="AX104" s="1965"/>
      <c r="AY104" s="1965"/>
      <c r="AZ104" s="1966"/>
      <c r="BA104" s="1965"/>
      <c r="BB104" s="1965"/>
      <c r="BC104" s="1962"/>
      <c r="BD104" s="1965"/>
      <c r="BE104" s="1965"/>
      <c r="BF104" s="1966"/>
      <c r="BG104" s="4"/>
      <c r="BH104" s="4"/>
      <c r="BI104" s="2094"/>
      <c r="BJ104" s="4"/>
    </row>
    <row r="105" ht="12.75" customHeight="1">
      <c r="A105" s="4"/>
      <c r="B105" s="3">
        <v>1.0</v>
      </c>
      <c r="C105" s="1951" t="s">
        <v>3724</v>
      </c>
      <c r="D105" s="80"/>
      <c r="E105" s="4" t="s">
        <v>3725</v>
      </c>
      <c r="F105" s="4" t="s">
        <v>3726</v>
      </c>
      <c r="G105" s="3"/>
      <c r="H105" s="3" t="s">
        <v>1826</v>
      </c>
      <c r="I105" s="4" t="s">
        <v>3623</v>
      </c>
      <c r="J105" s="4" t="s">
        <v>3588</v>
      </c>
      <c r="K105" s="2162" t="s">
        <v>3727</v>
      </c>
      <c r="L105" s="2162"/>
      <c r="M105" s="4"/>
      <c r="N105" s="4"/>
      <c r="O105" s="2143">
        <v>3321.278</v>
      </c>
      <c r="P105" s="4" t="s">
        <v>3382</v>
      </c>
      <c r="Q105" s="2156">
        <v>44676.0</v>
      </c>
      <c r="R105" s="2156"/>
      <c r="S105" s="4"/>
      <c r="T105" s="1956"/>
      <c r="U105" s="1956"/>
      <c r="V105" s="4" t="s">
        <v>3695</v>
      </c>
      <c r="W105" s="3" t="s">
        <v>3591</v>
      </c>
      <c r="X105" s="3"/>
      <c r="Y105" s="4"/>
      <c r="Z105" s="4"/>
      <c r="AA105" s="4"/>
      <c r="AB105" s="4"/>
      <c r="AC105" s="3"/>
      <c r="AD105" s="3"/>
      <c r="AE105" s="4"/>
      <c r="AF105" s="4"/>
      <c r="AG105" s="3"/>
      <c r="AH105" s="3" t="s">
        <v>883</v>
      </c>
      <c r="AI105" s="3" t="s">
        <v>883</v>
      </c>
      <c r="AJ105" s="3" t="s">
        <v>883</v>
      </c>
      <c r="AK105" s="3" t="s">
        <v>883</v>
      </c>
      <c r="AL105" s="3" t="s">
        <v>883</v>
      </c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ht="12.75" customHeight="1">
      <c r="A106" s="4"/>
      <c r="B106" s="3">
        <v>2.0</v>
      </c>
      <c r="C106" s="792"/>
      <c r="D106" s="80"/>
      <c r="E106" s="4"/>
      <c r="F106" s="4" t="s">
        <v>3726</v>
      </c>
      <c r="G106" s="3"/>
      <c r="H106" s="3" t="s">
        <v>1826</v>
      </c>
      <c r="I106" s="4" t="s">
        <v>3623</v>
      </c>
      <c r="J106" s="4" t="s">
        <v>3588</v>
      </c>
      <c r="K106" s="4" t="s">
        <v>3728</v>
      </c>
      <c r="L106" s="4"/>
      <c r="M106" s="4"/>
      <c r="N106" s="4"/>
      <c r="O106" s="2143">
        <v>8375.978</v>
      </c>
      <c r="P106" s="4" t="s">
        <v>3382</v>
      </c>
      <c r="Q106" s="2156">
        <v>44677.0</v>
      </c>
      <c r="R106" s="2156"/>
      <c r="S106" s="4"/>
      <c r="T106" s="1956"/>
      <c r="U106" s="1956"/>
      <c r="V106" s="4" t="s">
        <v>3695</v>
      </c>
      <c r="W106" s="3" t="s">
        <v>3591</v>
      </c>
      <c r="X106" s="3"/>
      <c r="Y106" s="4"/>
      <c r="Z106" s="4"/>
      <c r="AA106" s="4"/>
      <c r="AB106" s="4"/>
      <c r="AC106" s="3"/>
      <c r="AD106" s="3"/>
      <c r="AE106" s="4"/>
      <c r="AF106" s="4"/>
      <c r="AG106" s="4"/>
      <c r="AH106" s="3" t="s">
        <v>883</v>
      </c>
      <c r="AI106" s="3" t="s">
        <v>883</v>
      </c>
      <c r="AJ106" s="3" t="s">
        <v>883</v>
      </c>
      <c r="AK106" s="3" t="s">
        <v>883</v>
      </c>
      <c r="AL106" s="3" t="s">
        <v>883</v>
      </c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ht="12.75" customHeight="1">
      <c r="A107" s="4"/>
      <c r="B107" s="3">
        <v>3.0</v>
      </c>
      <c r="C107" s="792"/>
      <c r="D107" s="80"/>
      <c r="E107" s="4"/>
      <c r="F107" s="4" t="s">
        <v>3726</v>
      </c>
      <c r="G107" s="3"/>
      <c r="H107" s="3" t="s">
        <v>1826</v>
      </c>
      <c r="I107" s="4" t="s">
        <v>3623</v>
      </c>
      <c r="J107" s="4" t="s">
        <v>3588</v>
      </c>
      <c r="K107" s="4" t="s">
        <v>3729</v>
      </c>
      <c r="L107" s="4"/>
      <c r="M107" s="4"/>
      <c r="N107" s="4"/>
      <c r="O107" s="2143">
        <v>7708.604</v>
      </c>
      <c r="P107" s="4" t="s">
        <v>3382</v>
      </c>
      <c r="Q107" s="2156">
        <v>44678.0</v>
      </c>
      <c r="R107" s="2156"/>
      <c r="S107" s="4"/>
      <c r="T107" s="1956"/>
      <c r="U107" s="1956"/>
      <c r="V107" s="4" t="s">
        <v>3695</v>
      </c>
      <c r="W107" s="3" t="s">
        <v>3591</v>
      </c>
      <c r="X107" s="3"/>
      <c r="Y107" s="4"/>
      <c r="Z107" s="4"/>
      <c r="AA107" s="4"/>
      <c r="AB107" s="4"/>
      <c r="AC107" s="3"/>
      <c r="AD107" s="3"/>
      <c r="AE107" s="4"/>
      <c r="AF107" s="4"/>
      <c r="AG107" s="4"/>
      <c r="AH107" s="3" t="s">
        <v>883</v>
      </c>
      <c r="AI107" s="3" t="s">
        <v>883</v>
      </c>
      <c r="AJ107" s="3" t="s">
        <v>883</v>
      </c>
      <c r="AK107" s="3" t="s">
        <v>883</v>
      </c>
      <c r="AL107" s="3" t="s">
        <v>883</v>
      </c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ht="12.75" customHeight="1">
      <c r="A108" s="4"/>
      <c r="B108" s="3">
        <v>4.0</v>
      </c>
      <c r="C108" s="792"/>
      <c r="D108" s="80"/>
      <c r="E108" s="4"/>
      <c r="F108" s="4" t="s">
        <v>3726</v>
      </c>
      <c r="G108" s="3"/>
      <c r="H108" s="3" t="s">
        <v>1826</v>
      </c>
      <c r="I108" s="4" t="s">
        <v>3623</v>
      </c>
      <c r="J108" s="4" t="s">
        <v>3588</v>
      </c>
      <c r="K108" s="4" t="s">
        <v>3730</v>
      </c>
      <c r="L108" s="4"/>
      <c r="M108" s="4"/>
      <c r="N108" s="4"/>
      <c r="O108" s="2143">
        <v>7500.614</v>
      </c>
      <c r="P108" s="4" t="s">
        <v>3382</v>
      </c>
      <c r="Q108" s="2156">
        <v>44680.0</v>
      </c>
      <c r="R108" s="2156"/>
      <c r="S108" s="4"/>
      <c r="T108" s="1956"/>
      <c r="U108" s="1956"/>
      <c r="V108" s="4" t="s">
        <v>3695</v>
      </c>
      <c r="W108" s="3" t="s">
        <v>3591</v>
      </c>
      <c r="X108" s="3"/>
      <c r="Y108" s="4"/>
      <c r="Z108" s="4"/>
      <c r="AA108" s="4"/>
      <c r="AB108" s="4"/>
      <c r="AC108" s="3"/>
      <c r="AD108" s="3"/>
      <c r="AE108" s="4"/>
      <c r="AF108" s="4"/>
      <c r="AG108" s="4"/>
      <c r="AH108" s="3" t="s">
        <v>883</v>
      </c>
      <c r="AI108" s="3" t="s">
        <v>883</v>
      </c>
      <c r="AJ108" s="3" t="s">
        <v>883</v>
      </c>
      <c r="AK108" s="3" t="s">
        <v>883</v>
      </c>
      <c r="AL108" s="3" t="s">
        <v>883</v>
      </c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ht="12.75" customHeight="1">
      <c r="A109" s="4"/>
      <c r="B109" s="3">
        <v>5.0</v>
      </c>
      <c r="C109" s="792"/>
      <c r="D109" s="80"/>
      <c r="E109" s="4"/>
      <c r="F109" s="4" t="s">
        <v>3726</v>
      </c>
      <c r="G109" s="3"/>
      <c r="H109" s="3" t="s">
        <v>1826</v>
      </c>
      <c r="I109" s="4" t="s">
        <v>3623</v>
      </c>
      <c r="J109" s="4" t="s">
        <v>3588</v>
      </c>
      <c r="K109" s="4" t="s">
        <v>3731</v>
      </c>
      <c r="L109" s="4"/>
      <c r="M109" s="4"/>
      <c r="N109" s="4"/>
      <c r="O109" s="2143">
        <v>9613.313</v>
      </c>
      <c r="P109" s="4" t="s">
        <v>3382</v>
      </c>
      <c r="Q109" s="2156">
        <v>44681.0</v>
      </c>
      <c r="R109" s="2156"/>
      <c r="S109" s="4"/>
      <c r="T109" s="1956"/>
      <c r="U109" s="1956"/>
      <c r="V109" s="4" t="s">
        <v>3695</v>
      </c>
      <c r="W109" s="3" t="s">
        <v>3591</v>
      </c>
      <c r="X109" s="3"/>
      <c r="Y109" s="4"/>
      <c r="Z109" s="4"/>
      <c r="AA109" s="4"/>
      <c r="AB109" s="4"/>
      <c r="AC109" s="3"/>
      <c r="AD109" s="3"/>
      <c r="AE109" s="4"/>
      <c r="AF109" s="4"/>
      <c r="AG109" s="4"/>
      <c r="AH109" s="3" t="s">
        <v>883</v>
      </c>
      <c r="AI109" s="3" t="s">
        <v>883</v>
      </c>
      <c r="AJ109" s="3" t="s">
        <v>883</v>
      </c>
      <c r="AK109" s="3" t="s">
        <v>883</v>
      </c>
      <c r="AL109" s="3" t="s">
        <v>883</v>
      </c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ht="12.75" customHeight="1">
      <c r="A110" s="4"/>
      <c r="B110" s="3">
        <v>6.0</v>
      </c>
      <c r="C110" s="792"/>
      <c r="D110" s="80"/>
      <c r="E110" s="4"/>
      <c r="F110" s="4" t="s">
        <v>3726</v>
      </c>
      <c r="G110" s="3"/>
      <c r="H110" s="3" t="s">
        <v>1826</v>
      </c>
      <c r="I110" s="4" t="s">
        <v>3623</v>
      </c>
      <c r="J110" s="4" t="s">
        <v>3588</v>
      </c>
      <c r="K110" s="4" t="s">
        <v>3732</v>
      </c>
      <c r="L110" s="4"/>
      <c r="M110" s="4"/>
      <c r="N110" s="4"/>
      <c r="O110" s="2143">
        <v>7835.305</v>
      </c>
      <c r="P110" s="4" t="s">
        <v>3382</v>
      </c>
      <c r="Q110" s="2156">
        <v>44680.0</v>
      </c>
      <c r="R110" s="2156"/>
      <c r="S110" s="4"/>
      <c r="T110" s="1956"/>
      <c r="U110" s="1956"/>
      <c r="V110" s="4" t="s">
        <v>3695</v>
      </c>
      <c r="W110" s="3" t="s">
        <v>3591</v>
      </c>
      <c r="X110" s="3"/>
      <c r="Y110" s="4"/>
      <c r="Z110" s="4"/>
      <c r="AA110" s="4"/>
      <c r="AB110" s="4"/>
      <c r="AC110" s="3"/>
      <c r="AD110" s="3"/>
      <c r="AE110" s="4"/>
      <c r="AF110" s="4"/>
      <c r="AG110" s="4"/>
      <c r="AH110" s="3" t="s">
        <v>883</v>
      </c>
      <c r="AI110" s="3" t="s">
        <v>883</v>
      </c>
      <c r="AJ110" s="3" t="s">
        <v>883</v>
      </c>
      <c r="AK110" s="3" t="s">
        <v>883</v>
      </c>
      <c r="AL110" s="3" t="s">
        <v>883</v>
      </c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ht="12.75" customHeight="1">
      <c r="A111" s="4"/>
      <c r="B111" s="3">
        <v>7.0</v>
      </c>
      <c r="C111" s="792"/>
      <c r="D111" s="80"/>
      <c r="E111" s="4"/>
      <c r="F111" s="4" t="s">
        <v>3726</v>
      </c>
      <c r="G111" s="3"/>
      <c r="H111" s="3" t="s">
        <v>1826</v>
      </c>
      <c r="I111" s="4" t="s">
        <v>3623</v>
      </c>
      <c r="J111" s="4" t="s">
        <v>3588</v>
      </c>
      <c r="K111" s="4" t="s">
        <v>3733</v>
      </c>
      <c r="L111" s="4"/>
      <c r="M111" s="4"/>
      <c r="N111" s="4"/>
      <c r="O111" s="2143">
        <v>5285.402</v>
      </c>
      <c r="P111" s="4" t="s">
        <v>3382</v>
      </c>
      <c r="Q111" s="1990">
        <v>44682.0</v>
      </c>
      <c r="R111" s="1990"/>
      <c r="S111" s="4"/>
      <c r="T111" s="1956"/>
      <c r="U111" s="1956"/>
      <c r="V111" s="4" t="s">
        <v>3695</v>
      </c>
      <c r="W111" s="3" t="s">
        <v>3591</v>
      </c>
      <c r="X111" s="3"/>
      <c r="Y111" s="4"/>
      <c r="Z111" s="4"/>
      <c r="AA111" s="4"/>
      <c r="AB111" s="4"/>
      <c r="AC111" s="3"/>
      <c r="AD111" s="3"/>
      <c r="AE111" s="4"/>
      <c r="AF111" s="4"/>
      <c r="AG111" s="4"/>
      <c r="AH111" s="3" t="s">
        <v>883</v>
      </c>
      <c r="AI111" s="3" t="s">
        <v>883</v>
      </c>
      <c r="AJ111" s="3" t="s">
        <v>883</v>
      </c>
      <c r="AK111" s="3" t="s">
        <v>883</v>
      </c>
      <c r="AL111" s="3" t="s">
        <v>883</v>
      </c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ht="12.75" customHeight="1">
      <c r="A112" s="4"/>
      <c r="B112" s="3">
        <v>8.0</v>
      </c>
      <c r="C112" s="792"/>
      <c r="D112" s="80"/>
      <c r="E112" s="4"/>
      <c r="F112" s="4" t="s">
        <v>3726</v>
      </c>
      <c r="G112" s="3"/>
      <c r="H112" s="3" t="s">
        <v>1826</v>
      </c>
      <c r="I112" s="4" t="s">
        <v>3623</v>
      </c>
      <c r="J112" s="4" t="s">
        <v>3588</v>
      </c>
      <c r="K112" s="4" t="s">
        <v>3734</v>
      </c>
      <c r="L112" s="4"/>
      <c r="M112" s="4"/>
      <c r="N112" s="4"/>
      <c r="O112" s="2143">
        <v>7757.796</v>
      </c>
      <c r="P112" s="4" t="s">
        <v>3382</v>
      </c>
      <c r="Q112" s="1990">
        <v>44682.0</v>
      </c>
      <c r="R112" s="1990"/>
      <c r="S112" s="4"/>
      <c r="T112" s="1956"/>
      <c r="U112" s="1956"/>
      <c r="V112" s="4" t="s">
        <v>3695</v>
      </c>
      <c r="W112" s="3" t="s">
        <v>3591</v>
      </c>
      <c r="X112" s="3"/>
      <c r="Y112" s="4"/>
      <c r="Z112" s="4"/>
      <c r="AA112" s="4"/>
      <c r="AB112" s="4"/>
      <c r="AC112" s="3"/>
      <c r="AD112" s="3"/>
      <c r="AE112" s="4"/>
      <c r="AF112" s="4"/>
      <c r="AG112" s="4"/>
      <c r="AH112" s="3" t="s">
        <v>883</v>
      </c>
      <c r="AI112" s="3" t="s">
        <v>883</v>
      </c>
      <c r="AJ112" s="3" t="s">
        <v>883</v>
      </c>
      <c r="AK112" s="3" t="s">
        <v>883</v>
      </c>
      <c r="AL112" s="3" t="s">
        <v>883</v>
      </c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ht="12.75" customHeight="1">
      <c r="A113" s="4"/>
      <c r="B113" s="3">
        <v>9.0</v>
      </c>
      <c r="C113" s="792"/>
      <c r="D113" s="80"/>
      <c r="E113" s="4"/>
      <c r="F113" s="4" t="s">
        <v>3726</v>
      </c>
      <c r="G113" s="3"/>
      <c r="H113" s="3" t="s">
        <v>1826</v>
      </c>
      <c r="I113" s="4" t="s">
        <v>3623</v>
      </c>
      <c r="J113" s="4" t="s">
        <v>3588</v>
      </c>
      <c r="K113" s="4" t="s">
        <v>3735</v>
      </c>
      <c r="L113" s="4"/>
      <c r="M113" s="4"/>
      <c r="N113" s="4"/>
      <c r="O113" s="2143">
        <f>7701.6-850.597</f>
        <v>6851.003</v>
      </c>
      <c r="P113" s="4" t="s">
        <v>3382</v>
      </c>
      <c r="Q113" s="1990">
        <v>44684.0</v>
      </c>
      <c r="R113" s="1990"/>
      <c r="S113" s="4"/>
      <c r="T113" s="1956"/>
      <c r="U113" s="1956"/>
      <c r="V113" s="4" t="s">
        <v>3695</v>
      </c>
      <c r="W113" s="3" t="s">
        <v>3591</v>
      </c>
      <c r="X113" s="3"/>
      <c r="Y113" s="4"/>
      <c r="Z113" s="4"/>
      <c r="AA113" s="4"/>
      <c r="AB113" s="4"/>
      <c r="AC113" s="3"/>
      <c r="AD113" s="3"/>
      <c r="AE113" s="4"/>
      <c r="AF113" s="4"/>
      <c r="AG113" s="4"/>
      <c r="AH113" s="3" t="s">
        <v>883</v>
      </c>
      <c r="AI113" s="3" t="s">
        <v>883</v>
      </c>
      <c r="AJ113" s="3" t="s">
        <v>883</v>
      </c>
      <c r="AK113" s="3" t="s">
        <v>883</v>
      </c>
      <c r="AL113" s="3" t="s">
        <v>883</v>
      </c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ht="12.75" customHeight="1">
      <c r="A114" s="4"/>
      <c r="B114" s="3">
        <v>10.0</v>
      </c>
      <c r="C114" s="949"/>
      <c r="D114" s="80"/>
      <c r="E114" s="4"/>
      <c r="F114" s="4" t="s">
        <v>3626</v>
      </c>
      <c r="G114" s="3"/>
      <c r="H114" s="3" t="s">
        <v>3056</v>
      </c>
      <c r="I114" s="4" t="s">
        <v>3627</v>
      </c>
      <c r="J114" s="4" t="s">
        <v>3627</v>
      </c>
      <c r="K114" s="4" t="s">
        <v>3736</v>
      </c>
      <c r="L114" s="4"/>
      <c r="M114" s="4"/>
      <c r="N114" s="4"/>
      <c r="O114" s="2143">
        <v>7503.425</v>
      </c>
      <c r="P114" s="4" t="s">
        <v>3382</v>
      </c>
      <c r="Q114" s="2156">
        <v>44675.0</v>
      </c>
      <c r="R114" s="2156"/>
      <c r="S114" s="4"/>
      <c r="T114" s="1956"/>
      <c r="U114" s="1956"/>
      <c r="V114" s="2015" t="s">
        <v>3711</v>
      </c>
      <c r="W114" s="3" t="s">
        <v>3591</v>
      </c>
      <c r="X114" s="3"/>
      <c r="Y114" s="4"/>
      <c r="Z114" s="4"/>
      <c r="AA114" s="4"/>
      <c r="AB114" s="4"/>
      <c r="AC114" s="3"/>
      <c r="AD114" s="3"/>
      <c r="AE114" s="4"/>
      <c r="AF114" s="4"/>
      <c r="AG114" s="4"/>
      <c r="AH114" s="3" t="s">
        <v>883</v>
      </c>
      <c r="AI114" s="3" t="s">
        <v>883</v>
      </c>
      <c r="AJ114" s="3" t="s">
        <v>883</v>
      </c>
      <c r="AK114" s="3" t="s">
        <v>883</v>
      </c>
      <c r="AL114" s="3" t="s">
        <v>883</v>
      </c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ht="12.75" customHeight="1">
      <c r="A115" s="2164"/>
      <c r="B115" s="2165"/>
      <c r="C115" s="2166"/>
      <c r="D115" s="2166"/>
      <c r="E115" s="2164"/>
      <c r="F115" s="2164"/>
      <c r="G115" s="2165"/>
      <c r="H115" s="2165"/>
      <c r="I115" s="2164"/>
      <c r="J115" s="2164"/>
      <c r="K115" s="2164"/>
      <c r="L115" s="2164"/>
      <c r="M115" s="2164"/>
      <c r="N115" s="2164"/>
      <c r="O115" s="2167">
        <f>SUM(O105:O114)</f>
        <v>71752.718</v>
      </c>
      <c r="P115" s="2164"/>
      <c r="Q115" s="2165"/>
      <c r="R115" s="2165"/>
      <c r="S115" s="2164"/>
      <c r="T115" s="2167"/>
      <c r="U115" s="2167"/>
      <c r="V115" s="2164"/>
      <c r="W115" s="2165"/>
      <c r="X115" s="2165"/>
      <c r="Y115" s="2164"/>
      <c r="Z115" s="2164"/>
      <c r="AA115" s="2164"/>
      <c r="AB115" s="2164"/>
      <c r="AC115" s="2165"/>
      <c r="AD115" s="2165"/>
      <c r="AE115" s="2164"/>
      <c r="AF115" s="2164"/>
      <c r="AG115" s="2164"/>
      <c r="AH115" s="2164"/>
      <c r="AI115" s="2164"/>
      <c r="AJ115" s="2164"/>
      <c r="AK115" s="2164"/>
      <c r="AL115" s="2164"/>
      <c r="AM115" s="2164"/>
      <c r="AN115" s="2164"/>
      <c r="AO115" s="2164"/>
      <c r="AP115" s="2164"/>
      <c r="AQ115" s="2164"/>
      <c r="AR115" s="2164"/>
      <c r="AS115" s="2164"/>
      <c r="AT115" s="2164"/>
      <c r="AU115" s="2164"/>
      <c r="AV115" s="2164"/>
      <c r="AW115" s="2164"/>
      <c r="AX115" s="2164"/>
      <c r="AY115" s="2164"/>
      <c r="AZ115" s="2164"/>
      <c r="BA115" s="2164"/>
      <c r="BB115" s="2164"/>
      <c r="BC115" s="2164"/>
      <c r="BD115" s="2164"/>
      <c r="BE115" s="2164"/>
      <c r="BF115" s="2164"/>
      <c r="BG115" s="2164"/>
      <c r="BH115" s="2164"/>
      <c r="BI115" s="2164"/>
      <c r="BJ115" s="2164"/>
      <c r="BK115" s="2168"/>
    </row>
    <row r="116" ht="12.75" customHeight="1">
      <c r="A116" s="4"/>
      <c r="B116" s="3">
        <v>1.0</v>
      </c>
      <c r="C116" s="2169" t="s">
        <v>3737</v>
      </c>
      <c r="D116" s="80" t="s">
        <v>3738</v>
      </c>
      <c r="E116" s="4" t="s">
        <v>3739</v>
      </c>
      <c r="F116" s="4" t="s">
        <v>577</v>
      </c>
      <c r="G116" s="3"/>
      <c r="H116" s="3" t="s">
        <v>1698</v>
      </c>
      <c r="I116" s="2170" t="s">
        <v>3740</v>
      </c>
      <c r="J116" s="2170" t="s">
        <v>3740</v>
      </c>
      <c r="K116" s="2170" t="s">
        <v>3741</v>
      </c>
      <c r="L116" s="2170"/>
      <c r="M116" s="2170"/>
      <c r="N116" s="2170"/>
      <c r="O116" s="2171">
        <v>5397.875</v>
      </c>
      <c r="P116" s="4" t="s">
        <v>3382</v>
      </c>
      <c r="Q116" s="2156">
        <v>44681.0</v>
      </c>
      <c r="R116" s="2156"/>
      <c r="S116" s="4"/>
      <c r="T116" s="1956"/>
      <c r="U116" s="1956"/>
      <c r="V116" s="4" t="s">
        <v>3742</v>
      </c>
      <c r="W116" s="3" t="s">
        <v>3591</v>
      </c>
      <c r="X116" s="3"/>
      <c r="Y116" s="4"/>
      <c r="Z116" s="4"/>
      <c r="AA116" s="4"/>
      <c r="AB116" s="4"/>
      <c r="AC116" s="3"/>
      <c r="AD116" s="3"/>
      <c r="AE116" s="4"/>
      <c r="AF116" s="4"/>
      <c r="AG116" s="4"/>
      <c r="AH116" s="3" t="s">
        <v>883</v>
      </c>
      <c r="AI116" s="3" t="s">
        <v>883</v>
      </c>
      <c r="AJ116" s="3" t="s">
        <v>883</v>
      </c>
      <c r="AK116" s="3" t="s">
        <v>883</v>
      </c>
      <c r="AL116" s="3" t="s">
        <v>883</v>
      </c>
      <c r="AM116" s="4"/>
      <c r="AN116" s="4"/>
      <c r="AO116" s="4"/>
      <c r="AP116" s="4"/>
      <c r="AQ116" s="3" t="s">
        <v>883</v>
      </c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ht="12.75" customHeight="1">
      <c r="A117" s="4"/>
      <c r="B117" s="3">
        <v>2.0</v>
      </c>
      <c r="C117" s="792"/>
      <c r="D117" s="80"/>
      <c r="E117" s="4"/>
      <c r="F117" s="4" t="s">
        <v>577</v>
      </c>
      <c r="G117" s="3"/>
      <c r="H117" s="3" t="s">
        <v>1698</v>
      </c>
      <c r="I117" s="2170" t="s">
        <v>3740</v>
      </c>
      <c r="J117" s="2170" t="s">
        <v>3740</v>
      </c>
      <c r="K117" s="2170" t="s">
        <v>3743</v>
      </c>
      <c r="L117" s="2170"/>
      <c r="M117" s="2170"/>
      <c r="N117" s="2170"/>
      <c r="O117" s="2171">
        <v>8337.615</v>
      </c>
      <c r="P117" s="4" t="s">
        <v>3382</v>
      </c>
      <c r="Q117" s="2156">
        <v>44681.0</v>
      </c>
      <c r="R117" s="2156"/>
      <c r="S117" s="4"/>
      <c r="T117" s="1956"/>
      <c r="U117" s="1956"/>
      <c r="V117" s="4" t="s">
        <v>3742</v>
      </c>
      <c r="W117" s="3" t="s">
        <v>3591</v>
      </c>
      <c r="X117" s="3"/>
      <c r="Y117" s="4"/>
      <c r="Z117" s="4"/>
      <c r="AA117" s="4"/>
      <c r="AB117" s="4"/>
      <c r="AC117" s="3"/>
      <c r="AD117" s="3"/>
      <c r="AE117" s="4"/>
      <c r="AF117" s="4"/>
      <c r="AG117" s="4"/>
      <c r="AH117" s="3" t="s">
        <v>883</v>
      </c>
      <c r="AI117" s="3" t="s">
        <v>883</v>
      </c>
      <c r="AJ117" s="3" t="s">
        <v>883</v>
      </c>
      <c r="AK117" s="3" t="s">
        <v>883</v>
      </c>
      <c r="AL117" s="3" t="s">
        <v>883</v>
      </c>
      <c r="AM117" s="4"/>
      <c r="AN117" s="4"/>
      <c r="AO117" s="4"/>
      <c r="AP117" s="4"/>
      <c r="AQ117" s="3" t="s">
        <v>883</v>
      </c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ht="12.75" customHeight="1">
      <c r="A118" s="4"/>
      <c r="B118" s="3">
        <v>3.0</v>
      </c>
      <c r="C118" s="792"/>
      <c r="D118" s="80"/>
      <c r="E118" s="4"/>
      <c r="F118" s="4" t="s">
        <v>577</v>
      </c>
      <c r="G118" s="3"/>
      <c r="H118" s="3" t="s">
        <v>1698</v>
      </c>
      <c r="I118" s="2170" t="s">
        <v>3740</v>
      </c>
      <c r="J118" s="2170" t="s">
        <v>3740</v>
      </c>
      <c r="K118" s="2170" t="s">
        <v>3744</v>
      </c>
      <c r="L118" s="2170"/>
      <c r="M118" s="2170"/>
      <c r="N118" s="2170"/>
      <c r="O118" s="2171">
        <v>8919.083</v>
      </c>
      <c r="P118" s="4" t="s">
        <v>3382</v>
      </c>
      <c r="Q118" s="1990">
        <v>44684.0</v>
      </c>
      <c r="R118" s="1990"/>
      <c r="S118" s="4"/>
      <c r="T118" s="1956"/>
      <c r="U118" s="1956"/>
      <c r="V118" s="4" t="s">
        <v>3742</v>
      </c>
      <c r="W118" s="3" t="s">
        <v>3591</v>
      </c>
      <c r="X118" s="3"/>
      <c r="Y118" s="4"/>
      <c r="Z118" s="4"/>
      <c r="AA118" s="4"/>
      <c r="AB118" s="4"/>
      <c r="AC118" s="3"/>
      <c r="AD118" s="3"/>
      <c r="AE118" s="4"/>
      <c r="AF118" s="4"/>
      <c r="AG118" s="4"/>
      <c r="AH118" s="3" t="s">
        <v>883</v>
      </c>
      <c r="AI118" s="3" t="s">
        <v>883</v>
      </c>
      <c r="AJ118" s="3" t="s">
        <v>883</v>
      </c>
      <c r="AK118" s="3" t="s">
        <v>883</v>
      </c>
      <c r="AL118" s="3" t="s">
        <v>883</v>
      </c>
      <c r="AM118" s="4"/>
      <c r="AN118" s="4"/>
      <c r="AO118" s="4"/>
      <c r="AP118" s="4"/>
      <c r="AQ118" s="3" t="s">
        <v>883</v>
      </c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ht="12.75" customHeight="1">
      <c r="A119" s="4"/>
      <c r="B119" s="3">
        <v>4.0</v>
      </c>
      <c r="C119" s="792"/>
      <c r="D119" s="80"/>
      <c r="E119" s="4"/>
      <c r="F119" s="4" t="s">
        <v>577</v>
      </c>
      <c r="G119" s="3"/>
      <c r="H119" s="3" t="s">
        <v>1698</v>
      </c>
      <c r="I119" s="2170" t="s">
        <v>3740</v>
      </c>
      <c r="J119" s="2170" t="s">
        <v>3740</v>
      </c>
      <c r="K119" s="2170" t="s">
        <v>3745</v>
      </c>
      <c r="L119" s="2170"/>
      <c r="M119" s="2170"/>
      <c r="N119" s="2170"/>
      <c r="O119" s="2171">
        <v>8907.889</v>
      </c>
      <c r="P119" s="4" t="s">
        <v>3382</v>
      </c>
      <c r="Q119" s="1990">
        <v>44686.0</v>
      </c>
      <c r="R119" s="1990"/>
      <c r="S119" s="4"/>
      <c r="T119" s="1956"/>
      <c r="U119" s="1956"/>
      <c r="V119" s="4" t="s">
        <v>3742</v>
      </c>
      <c r="W119" s="3" t="s">
        <v>3591</v>
      </c>
      <c r="X119" s="3"/>
      <c r="Y119" s="4"/>
      <c r="Z119" s="4"/>
      <c r="AA119" s="4"/>
      <c r="AB119" s="4"/>
      <c r="AC119" s="3"/>
      <c r="AD119" s="3"/>
      <c r="AE119" s="4"/>
      <c r="AF119" s="4"/>
      <c r="AG119" s="4"/>
      <c r="AH119" s="3" t="s">
        <v>883</v>
      </c>
      <c r="AI119" s="3" t="s">
        <v>883</v>
      </c>
      <c r="AJ119" s="3" t="s">
        <v>883</v>
      </c>
      <c r="AK119" s="3" t="s">
        <v>883</v>
      </c>
      <c r="AL119" s="3" t="s">
        <v>883</v>
      </c>
      <c r="AM119" s="4"/>
      <c r="AN119" s="4"/>
      <c r="AO119" s="4"/>
      <c r="AP119" s="4"/>
      <c r="AQ119" s="3" t="s">
        <v>883</v>
      </c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ht="12.75" customHeight="1">
      <c r="A120" s="4"/>
      <c r="B120" s="3">
        <v>5.0</v>
      </c>
      <c r="C120" s="792"/>
      <c r="D120" s="80"/>
      <c r="E120" s="4"/>
      <c r="F120" s="4" t="s">
        <v>577</v>
      </c>
      <c r="G120" s="3"/>
      <c r="H120" s="3" t="s">
        <v>1698</v>
      </c>
      <c r="I120" s="1588" t="s">
        <v>3746</v>
      </c>
      <c r="J120" s="1588" t="s">
        <v>3746</v>
      </c>
      <c r="K120" s="4" t="s">
        <v>3747</v>
      </c>
      <c r="L120" s="4"/>
      <c r="M120" s="4"/>
      <c r="N120" s="4"/>
      <c r="O120" s="2143">
        <v>760.447</v>
      </c>
      <c r="P120" s="4" t="s">
        <v>3382</v>
      </c>
      <c r="Q120" s="1990">
        <v>44688.0</v>
      </c>
      <c r="R120" s="1990"/>
      <c r="S120" s="4"/>
      <c r="T120" s="1956"/>
      <c r="U120" s="1956"/>
      <c r="V120" s="4" t="s">
        <v>3742</v>
      </c>
      <c r="W120" s="3" t="s">
        <v>3591</v>
      </c>
      <c r="X120" s="3"/>
      <c r="Y120" s="4"/>
      <c r="Z120" s="4"/>
      <c r="AA120" s="4"/>
      <c r="AB120" s="4"/>
      <c r="AC120" s="3"/>
      <c r="AD120" s="3"/>
      <c r="AE120" s="4"/>
      <c r="AF120" s="4"/>
      <c r="AG120" s="4"/>
      <c r="AH120" s="3" t="s">
        <v>883</v>
      </c>
      <c r="AI120" s="3" t="s">
        <v>883</v>
      </c>
      <c r="AJ120" s="3" t="s">
        <v>883</v>
      </c>
      <c r="AK120" s="3" t="s">
        <v>883</v>
      </c>
      <c r="AL120" s="3" t="s">
        <v>883</v>
      </c>
      <c r="AM120" s="4"/>
      <c r="AN120" s="4"/>
      <c r="AO120" s="4"/>
      <c r="AP120" s="4"/>
      <c r="AQ120" s="3" t="s">
        <v>883</v>
      </c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ht="12.75" customHeight="1">
      <c r="A121" s="4"/>
      <c r="B121" s="3">
        <v>6.0</v>
      </c>
      <c r="C121" s="792"/>
      <c r="D121" s="80"/>
      <c r="E121" s="4"/>
      <c r="F121" s="2170" t="s">
        <v>577</v>
      </c>
      <c r="G121" s="2172"/>
      <c r="H121" s="2172" t="s">
        <v>1698</v>
      </c>
      <c r="I121" s="2170" t="s">
        <v>3740</v>
      </c>
      <c r="J121" s="2170" t="s">
        <v>3740</v>
      </c>
      <c r="K121" s="2170" t="s">
        <v>3747</v>
      </c>
      <c r="L121" s="2170"/>
      <c r="M121" s="2170"/>
      <c r="N121" s="2170"/>
      <c r="O121" s="2171">
        <v>1551.23</v>
      </c>
      <c r="P121" s="4" t="s">
        <v>3382</v>
      </c>
      <c r="Q121" s="1990">
        <v>44687.0</v>
      </c>
      <c r="R121" s="1990"/>
      <c r="S121" s="4"/>
      <c r="T121" s="1956"/>
      <c r="U121" s="1956"/>
      <c r="V121" s="4" t="s">
        <v>3742</v>
      </c>
      <c r="W121" s="3" t="s">
        <v>3591</v>
      </c>
      <c r="X121" s="3"/>
      <c r="Y121" s="4"/>
      <c r="Z121" s="4"/>
      <c r="AA121" s="4"/>
      <c r="AB121" s="4"/>
      <c r="AC121" s="3"/>
      <c r="AD121" s="3"/>
      <c r="AE121" s="4"/>
      <c r="AF121" s="4"/>
      <c r="AG121" s="4"/>
      <c r="AH121" s="3" t="s">
        <v>883</v>
      </c>
      <c r="AI121" s="3" t="s">
        <v>883</v>
      </c>
      <c r="AJ121" s="3" t="s">
        <v>883</v>
      </c>
      <c r="AK121" s="3" t="s">
        <v>883</v>
      </c>
      <c r="AL121" s="3" t="s">
        <v>883</v>
      </c>
      <c r="AM121" s="4"/>
      <c r="AN121" s="4"/>
      <c r="AO121" s="4"/>
      <c r="AP121" s="4"/>
      <c r="AQ121" s="3" t="s">
        <v>883</v>
      </c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ht="12.75" customHeight="1">
      <c r="A122" s="4"/>
      <c r="B122" s="3">
        <v>7.0</v>
      </c>
      <c r="C122" s="792"/>
      <c r="D122" s="80"/>
      <c r="E122" s="4"/>
      <c r="F122" s="4" t="s">
        <v>577</v>
      </c>
      <c r="G122" s="3"/>
      <c r="H122" s="3" t="s">
        <v>1698</v>
      </c>
      <c r="I122" s="4" t="s">
        <v>3746</v>
      </c>
      <c r="J122" s="4" t="s">
        <v>3746</v>
      </c>
      <c r="K122" s="4" t="s">
        <v>3748</v>
      </c>
      <c r="L122" s="4"/>
      <c r="M122" s="4"/>
      <c r="N122" s="4"/>
      <c r="O122" s="2143">
        <v>8349.021</v>
      </c>
      <c r="P122" s="4" t="s">
        <v>3382</v>
      </c>
      <c r="Q122" s="1990">
        <v>44682.0</v>
      </c>
      <c r="R122" s="1990"/>
      <c r="S122" s="4"/>
      <c r="T122" s="1956"/>
      <c r="U122" s="1956"/>
      <c r="V122" s="4" t="s">
        <v>3742</v>
      </c>
      <c r="W122" s="3" t="s">
        <v>3591</v>
      </c>
      <c r="X122" s="3"/>
      <c r="Y122" s="4"/>
      <c r="Z122" s="4"/>
      <c r="AA122" s="4"/>
      <c r="AB122" s="4"/>
      <c r="AC122" s="3"/>
      <c r="AD122" s="3"/>
      <c r="AE122" s="4"/>
      <c r="AF122" s="4"/>
      <c r="AG122" s="4"/>
      <c r="AH122" s="3" t="s">
        <v>883</v>
      </c>
      <c r="AI122" s="3" t="s">
        <v>883</v>
      </c>
      <c r="AJ122" s="3" t="s">
        <v>883</v>
      </c>
      <c r="AK122" s="3" t="s">
        <v>883</v>
      </c>
      <c r="AL122" s="3" t="s">
        <v>883</v>
      </c>
      <c r="AM122" s="4"/>
      <c r="AN122" s="4"/>
      <c r="AO122" s="4"/>
      <c r="AP122" s="4"/>
      <c r="AQ122" s="3" t="s">
        <v>883</v>
      </c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ht="12.75" customHeight="1">
      <c r="A123" s="4"/>
      <c r="B123" s="3">
        <v>8.0</v>
      </c>
      <c r="C123" s="792"/>
      <c r="D123" s="80"/>
      <c r="E123" s="4"/>
      <c r="F123" s="4" t="s">
        <v>577</v>
      </c>
      <c r="G123" s="3"/>
      <c r="H123" s="3" t="s">
        <v>1698</v>
      </c>
      <c r="I123" s="4" t="s">
        <v>3746</v>
      </c>
      <c r="J123" s="4" t="s">
        <v>3746</v>
      </c>
      <c r="K123" s="4" t="s">
        <v>3749</v>
      </c>
      <c r="L123" s="4"/>
      <c r="M123" s="4"/>
      <c r="N123" s="4"/>
      <c r="O123" s="2143">
        <v>7557.996</v>
      </c>
      <c r="P123" s="4" t="s">
        <v>3382</v>
      </c>
      <c r="Q123" s="1990">
        <v>44682.0</v>
      </c>
      <c r="R123" s="1990"/>
      <c r="S123" s="4"/>
      <c r="T123" s="1956"/>
      <c r="U123" s="1956"/>
      <c r="V123" s="4" t="s">
        <v>3742</v>
      </c>
      <c r="W123" s="3" t="s">
        <v>3591</v>
      </c>
      <c r="X123" s="3"/>
      <c r="Y123" s="4"/>
      <c r="Z123" s="4"/>
      <c r="AA123" s="4"/>
      <c r="AB123" s="4"/>
      <c r="AC123" s="3"/>
      <c r="AD123" s="3"/>
      <c r="AE123" s="4"/>
      <c r="AF123" s="4"/>
      <c r="AG123" s="4"/>
      <c r="AH123" s="3" t="s">
        <v>883</v>
      </c>
      <c r="AI123" s="3" t="s">
        <v>883</v>
      </c>
      <c r="AJ123" s="3" t="s">
        <v>883</v>
      </c>
      <c r="AK123" s="3" t="s">
        <v>883</v>
      </c>
      <c r="AL123" s="3" t="s">
        <v>883</v>
      </c>
      <c r="AM123" s="4"/>
      <c r="AN123" s="4"/>
      <c r="AO123" s="4"/>
      <c r="AP123" s="4"/>
      <c r="AQ123" s="3" t="s">
        <v>883</v>
      </c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ht="12.75" customHeight="1">
      <c r="A124" s="4"/>
      <c r="B124" s="3">
        <v>9.0</v>
      </c>
      <c r="C124" s="949"/>
      <c r="D124" s="80"/>
      <c r="E124" s="4"/>
      <c r="F124" s="4" t="s">
        <v>577</v>
      </c>
      <c r="G124" s="3"/>
      <c r="H124" s="3" t="s">
        <v>1698</v>
      </c>
      <c r="I124" s="4" t="s">
        <v>3746</v>
      </c>
      <c r="J124" s="4" t="s">
        <v>3746</v>
      </c>
      <c r="K124" s="4" t="s">
        <v>3750</v>
      </c>
      <c r="L124" s="4"/>
      <c r="M124" s="4"/>
      <c r="N124" s="4"/>
      <c r="O124" s="2143">
        <v>4938.598</v>
      </c>
      <c r="P124" s="4" t="s">
        <v>3382</v>
      </c>
      <c r="Q124" s="2156">
        <v>44685.0</v>
      </c>
      <c r="R124" s="2156"/>
      <c r="S124" s="4"/>
      <c r="T124" s="1956"/>
      <c r="U124" s="1956"/>
      <c r="V124" s="4" t="s">
        <v>3742</v>
      </c>
      <c r="W124" s="3" t="s">
        <v>3591</v>
      </c>
      <c r="X124" s="3"/>
      <c r="Y124" s="4"/>
      <c r="Z124" s="4"/>
      <c r="AA124" s="4"/>
      <c r="AB124" s="4"/>
      <c r="AC124" s="3"/>
      <c r="AD124" s="3"/>
      <c r="AE124" s="4"/>
      <c r="AF124" s="4"/>
      <c r="AG124" s="4"/>
      <c r="AH124" s="3" t="s">
        <v>883</v>
      </c>
      <c r="AI124" s="3" t="s">
        <v>883</v>
      </c>
      <c r="AJ124" s="3" t="s">
        <v>883</v>
      </c>
      <c r="AK124" s="3" t="s">
        <v>883</v>
      </c>
      <c r="AL124" s="3" t="s">
        <v>883</v>
      </c>
      <c r="AM124" s="4"/>
      <c r="AN124" s="4"/>
      <c r="AO124" s="4"/>
      <c r="AP124" s="4"/>
      <c r="AQ124" s="3" t="s">
        <v>883</v>
      </c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ht="12.75" customHeight="1">
      <c r="A125" s="2164"/>
      <c r="B125" s="2165"/>
      <c r="C125" s="2166"/>
      <c r="D125" s="2166"/>
      <c r="E125" s="2164"/>
      <c r="F125" s="2164"/>
      <c r="G125" s="2165"/>
      <c r="H125" s="2165"/>
      <c r="I125" s="2164"/>
      <c r="J125" s="2164"/>
      <c r="K125" s="2164"/>
      <c r="L125" s="2164"/>
      <c r="M125" s="2164"/>
      <c r="N125" s="2164"/>
      <c r="O125" s="2167">
        <f>SUM(O116:O124)</f>
        <v>54719.754</v>
      </c>
      <c r="P125" s="2164"/>
      <c r="Q125" s="2165"/>
      <c r="R125" s="2165"/>
      <c r="S125" s="2164"/>
      <c r="T125" s="2167"/>
      <c r="U125" s="2167"/>
      <c r="V125" s="2164"/>
      <c r="W125" s="2165"/>
      <c r="X125" s="2165"/>
      <c r="Y125" s="2164"/>
      <c r="Z125" s="2164"/>
      <c r="AA125" s="2164"/>
      <c r="AB125" s="2164"/>
      <c r="AC125" s="2165"/>
      <c r="AD125" s="2165"/>
      <c r="AE125" s="2164"/>
      <c r="AF125" s="2164"/>
      <c r="AG125" s="2164"/>
      <c r="AH125" s="2164"/>
      <c r="AI125" s="2164"/>
      <c r="AJ125" s="2164"/>
      <c r="AK125" s="2164"/>
      <c r="AL125" s="2164"/>
      <c r="AM125" s="2164"/>
      <c r="AN125" s="2164"/>
      <c r="AO125" s="2164"/>
      <c r="AP125" s="2164"/>
      <c r="AQ125" s="2164"/>
      <c r="AR125" s="2164"/>
      <c r="AS125" s="2164"/>
      <c r="AT125" s="2164"/>
      <c r="AU125" s="2164"/>
      <c r="AV125" s="2164"/>
      <c r="AW125" s="2164"/>
      <c r="AX125" s="2164"/>
      <c r="AY125" s="2164"/>
      <c r="AZ125" s="2164"/>
      <c r="BA125" s="2164"/>
      <c r="BB125" s="2164"/>
      <c r="BC125" s="2164"/>
      <c r="BD125" s="2164"/>
      <c r="BE125" s="2164"/>
      <c r="BF125" s="2164"/>
      <c r="BG125" s="2164"/>
      <c r="BH125" s="2164"/>
      <c r="BI125" s="2164"/>
      <c r="BJ125" s="2164"/>
      <c r="BK125" s="2168"/>
    </row>
    <row r="126" ht="12.75" customHeight="1">
      <c r="A126" s="4"/>
      <c r="B126" s="3">
        <v>1.0</v>
      </c>
      <c r="C126" s="1951" t="s">
        <v>3751</v>
      </c>
      <c r="D126" s="80" t="s">
        <v>3752</v>
      </c>
      <c r="E126" s="4" t="s">
        <v>3602</v>
      </c>
      <c r="F126" s="4" t="s">
        <v>3726</v>
      </c>
      <c r="G126" s="3"/>
      <c r="H126" s="3" t="s">
        <v>1826</v>
      </c>
      <c r="I126" s="4" t="s">
        <v>3623</v>
      </c>
      <c r="J126" s="4" t="s">
        <v>3588</v>
      </c>
      <c r="K126" s="4" t="s">
        <v>3753</v>
      </c>
      <c r="L126" s="4"/>
      <c r="M126" s="4"/>
      <c r="N126" s="4"/>
      <c r="O126" s="2143">
        <v>850.597</v>
      </c>
      <c r="P126" s="4" t="s">
        <v>3382</v>
      </c>
      <c r="Q126" s="1990">
        <v>44689.0</v>
      </c>
      <c r="R126" s="1990"/>
      <c r="S126" s="4"/>
      <c r="T126" s="1956"/>
      <c r="U126" s="1956"/>
      <c r="V126" s="4" t="s">
        <v>3695</v>
      </c>
      <c r="W126" s="3" t="s">
        <v>3591</v>
      </c>
      <c r="X126" s="3"/>
      <c r="Y126" s="4"/>
      <c r="Z126" s="4"/>
      <c r="AA126" s="4"/>
      <c r="AB126" s="4"/>
      <c r="AC126" s="3"/>
      <c r="AD126" s="3"/>
      <c r="AE126" s="4"/>
      <c r="AF126" s="4"/>
      <c r="AG126" s="4"/>
      <c r="AH126" s="3" t="s">
        <v>883</v>
      </c>
      <c r="AI126" s="3" t="s">
        <v>883</v>
      </c>
      <c r="AJ126" s="3" t="s">
        <v>883</v>
      </c>
      <c r="AK126" s="3" t="s">
        <v>883</v>
      </c>
      <c r="AL126" s="3" t="s">
        <v>883</v>
      </c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1588"/>
    </row>
    <row r="127" ht="12.75" customHeight="1">
      <c r="A127" s="4"/>
      <c r="B127" s="3">
        <v>2.0</v>
      </c>
      <c r="C127" s="792"/>
      <c r="D127" s="80"/>
      <c r="E127" s="4"/>
      <c r="F127" s="4" t="s">
        <v>3726</v>
      </c>
      <c r="G127" s="3"/>
      <c r="H127" s="3" t="s">
        <v>1826</v>
      </c>
      <c r="I127" s="4" t="s">
        <v>3623</v>
      </c>
      <c r="J127" s="4" t="s">
        <v>3588</v>
      </c>
      <c r="K127" s="4" t="s">
        <v>3754</v>
      </c>
      <c r="L127" s="4"/>
      <c r="M127" s="4"/>
      <c r="N127" s="4"/>
      <c r="O127" s="2173">
        <v>5898.485</v>
      </c>
      <c r="P127" s="4" t="s">
        <v>3382</v>
      </c>
      <c r="Q127" s="1990">
        <v>44685.0</v>
      </c>
      <c r="R127" s="1990"/>
      <c r="S127" s="4"/>
      <c r="T127" s="1956"/>
      <c r="U127" s="1956"/>
      <c r="V127" s="4" t="s">
        <v>3695</v>
      </c>
      <c r="W127" s="3" t="s">
        <v>3591</v>
      </c>
      <c r="X127" s="3"/>
      <c r="Y127" s="4"/>
      <c r="Z127" s="4"/>
      <c r="AA127" s="4"/>
      <c r="AB127" s="4"/>
      <c r="AC127" s="3"/>
      <c r="AD127" s="3"/>
      <c r="AE127" s="4"/>
      <c r="AF127" s="4"/>
      <c r="AG127" s="4"/>
      <c r="AH127" s="3" t="s">
        <v>883</v>
      </c>
      <c r="AI127" s="3" t="s">
        <v>883</v>
      </c>
      <c r="AJ127" s="3" t="s">
        <v>883</v>
      </c>
      <c r="AK127" s="3" t="s">
        <v>883</v>
      </c>
      <c r="AL127" s="3" t="s">
        <v>883</v>
      </c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1588"/>
    </row>
    <row r="128" ht="12.75" customHeight="1">
      <c r="A128" s="4"/>
      <c r="B128" s="3">
        <v>3.0</v>
      </c>
      <c r="C128" s="792"/>
      <c r="D128" s="80"/>
      <c r="E128" s="4"/>
      <c r="F128" s="4" t="s">
        <v>3726</v>
      </c>
      <c r="G128" s="3"/>
      <c r="H128" s="3" t="s">
        <v>1826</v>
      </c>
      <c r="I128" s="4" t="s">
        <v>3623</v>
      </c>
      <c r="J128" s="4" t="s">
        <v>3588</v>
      </c>
      <c r="K128" s="4" t="s">
        <v>3755</v>
      </c>
      <c r="L128" s="4"/>
      <c r="M128" s="4"/>
      <c r="N128" s="4"/>
      <c r="O128" s="2173">
        <v>1704.463</v>
      </c>
      <c r="P128" s="4" t="s">
        <v>3382</v>
      </c>
      <c r="Q128" s="1990">
        <v>44685.0</v>
      </c>
      <c r="R128" s="1990"/>
      <c r="S128" s="4"/>
      <c r="T128" s="1956"/>
      <c r="U128" s="1956"/>
      <c r="V128" s="4" t="s">
        <v>3695</v>
      </c>
      <c r="W128" s="3" t="s">
        <v>3591</v>
      </c>
      <c r="X128" s="3"/>
      <c r="Y128" s="4"/>
      <c r="Z128" s="4"/>
      <c r="AA128" s="4"/>
      <c r="AB128" s="4"/>
      <c r="AC128" s="3"/>
      <c r="AD128" s="3"/>
      <c r="AE128" s="4"/>
      <c r="AF128" s="4"/>
      <c r="AG128" s="4"/>
      <c r="AH128" s="3" t="s">
        <v>883</v>
      </c>
      <c r="AI128" s="3" t="s">
        <v>883</v>
      </c>
      <c r="AJ128" s="3" t="s">
        <v>883</v>
      </c>
      <c r="AK128" s="3" t="s">
        <v>883</v>
      </c>
      <c r="AL128" s="3" t="s">
        <v>883</v>
      </c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1588"/>
    </row>
    <row r="129" ht="12.75" customHeight="1">
      <c r="A129" s="4"/>
      <c r="B129" s="3">
        <v>4.0</v>
      </c>
      <c r="C129" s="792"/>
      <c r="D129" s="80"/>
      <c r="E129" s="4"/>
      <c r="F129" s="4" t="s">
        <v>3682</v>
      </c>
      <c r="G129" s="3"/>
      <c r="H129" s="3" t="s">
        <v>1826</v>
      </c>
      <c r="I129" s="4" t="s">
        <v>3623</v>
      </c>
      <c r="J129" s="4" t="s">
        <v>3588</v>
      </c>
      <c r="K129" s="4" t="s">
        <v>3756</v>
      </c>
      <c r="L129" s="4"/>
      <c r="M129" s="4"/>
      <c r="N129" s="4"/>
      <c r="O129" s="2143">
        <v>7570.746</v>
      </c>
      <c r="P129" s="4" t="s">
        <v>3382</v>
      </c>
      <c r="Q129" s="1990">
        <v>44686.0</v>
      </c>
      <c r="R129" s="1990"/>
      <c r="S129" s="4"/>
      <c r="T129" s="1956"/>
      <c r="U129" s="1956"/>
      <c r="V129" s="4" t="s">
        <v>3695</v>
      </c>
      <c r="W129" s="3" t="s">
        <v>3591</v>
      </c>
      <c r="X129" s="3"/>
      <c r="Y129" s="4"/>
      <c r="Z129" s="4"/>
      <c r="AA129" s="4"/>
      <c r="AB129" s="4"/>
      <c r="AC129" s="3"/>
      <c r="AD129" s="3"/>
      <c r="AE129" s="4"/>
      <c r="AF129" s="4"/>
      <c r="AG129" s="4"/>
      <c r="AH129" s="3" t="s">
        <v>883</v>
      </c>
      <c r="AI129" s="3" t="s">
        <v>883</v>
      </c>
      <c r="AJ129" s="3" t="s">
        <v>883</v>
      </c>
      <c r="AK129" s="3" t="s">
        <v>883</v>
      </c>
      <c r="AL129" s="3" t="s">
        <v>883</v>
      </c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1588"/>
    </row>
    <row r="130" ht="12.75" customHeight="1">
      <c r="A130" s="4"/>
      <c r="B130" s="3">
        <v>5.0</v>
      </c>
      <c r="C130" s="792"/>
      <c r="D130" s="80"/>
      <c r="E130" s="4"/>
      <c r="F130" s="4" t="s">
        <v>3682</v>
      </c>
      <c r="G130" s="3"/>
      <c r="H130" s="3" t="s">
        <v>1826</v>
      </c>
      <c r="I130" s="4" t="s">
        <v>3623</v>
      </c>
      <c r="J130" s="4" t="s">
        <v>3588</v>
      </c>
      <c r="K130" s="4" t="s">
        <v>2202</v>
      </c>
      <c r="L130" s="4"/>
      <c r="M130" s="4"/>
      <c r="N130" s="4"/>
      <c r="O130" s="2143">
        <v>8838.571</v>
      </c>
      <c r="P130" s="4" t="s">
        <v>3382</v>
      </c>
      <c r="Q130" s="1990">
        <v>44687.0</v>
      </c>
      <c r="R130" s="1990"/>
      <c r="S130" s="4"/>
      <c r="T130" s="1956"/>
      <c r="U130" s="1956"/>
      <c r="V130" s="4" t="s">
        <v>3695</v>
      </c>
      <c r="W130" s="3" t="s">
        <v>3591</v>
      </c>
      <c r="X130" s="3"/>
      <c r="Y130" s="4"/>
      <c r="Z130" s="4"/>
      <c r="AA130" s="4"/>
      <c r="AB130" s="4"/>
      <c r="AC130" s="3"/>
      <c r="AD130" s="3"/>
      <c r="AE130" s="4"/>
      <c r="AF130" s="4"/>
      <c r="AG130" s="4"/>
      <c r="AH130" s="3" t="s">
        <v>883</v>
      </c>
      <c r="AI130" s="3" t="s">
        <v>883</v>
      </c>
      <c r="AJ130" s="3" t="s">
        <v>883</v>
      </c>
      <c r="AK130" s="3" t="s">
        <v>883</v>
      </c>
      <c r="AL130" s="3" t="s">
        <v>883</v>
      </c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1588"/>
    </row>
    <row r="131" ht="12.75" customHeight="1">
      <c r="A131" s="4"/>
      <c r="B131" s="3">
        <v>6.0</v>
      </c>
      <c r="C131" s="792"/>
      <c r="D131" s="80"/>
      <c r="E131" s="4"/>
      <c r="F131" s="4" t="s">
        <v>3682</v>
      </c>
      <c r="G131" s="3"/>
      <c r="H131" s="3" t="s">
        <v>1826</v>
      </c>
      <c r="I131" s="4" t="s">
        <v>3623</v>
      </c>
      <c r="J131" s="4" t="s">
        <v>3588</v>
      </c>
      <c r="K131" s="4" t="s">
        <v>3641</v>
      </c>
      <c r="L131" s="4"/>
      <c r="M131" s="4"/>
      <c r="N131" s="4"/>
      <c r="O131" s="2143">
        <v>8074.25</v>
      </c>
      <c r="P131" s="4" t="s">
        <v>3382</v>
      </c>
      <c r="Q131" s="1990">
        <v>44687.0</v>
      </c>
      <c r="R131" s="1990"/>
      <c r="S131" s="4"/>
      <c r="T131" s="1956"/>
      <c r="U131" s="1956"/>
      <c r="V131" s="4" t="s">
        <v>3695</v>
      </c>
      <c r="W131" s="3" t="s">
        <v>3591</v>
      </c>
      <c r="X131" s="3"/>
      <c r="Y131" s="4"/>
      <c r="Z131" s="4"/>
      <c r="AA131" s="4"/>
      <c r="AB131" s="4"/>
      <c r="AC131" s="3"/>
      <c r="AD131" s="3"/>
      <c r="AE131" s="4"/>
      <c r="AF131" s="4"/>
      <c r="AG131" s="4"/>
      <c r="AH131" s="3" t="s">
        <v>883</v>
      </c>
      <c r="AI131" s="3" t="s">
        <v>883</v>
      </c>
      <c r="AJ131" s="3" t="s">
        <v>883</v>
      </c>
      <c r="AK131" s="3" t="s">
        <v>883</v>
      </c>
      <c r="AL131" s="3" t="s">
        <v>883</v>
      </c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1588"/>
    </row>
    <row r="132" ht="12.75" customHeight="1">
      <c r="A132" s="4"/>
      <c r="B132" s="3">
        <v>7.0</v>
      </c>
      <c r="C132" s="792"/>
      <c r="D132" s="80"/>
      <c r="E132" s="4"/>
      <c r="F132" s="4" t="s">
        <v>3682</v>
      </c>
      <c r="G132" s="3"/>
      <c r="H132" s="3" t="s">
        <v>1826</v>
      </c>
      <c r="I132" s="4" t="s">
        <v>3623</v>
      </c>
      <c r="J132" s="4" t="s">
        <v>3588</v>
      </c>
      <c r="K132" s="4" t="s">
        <v>3757</v>
      </c>
      <c r="L132" s="4"/>
      <c r="M132" s="4"/>
      <c r="N132" s="4"/>
      <c r="O132" s="2143">
        <v>7504.217</v>
      </c>
      <c r="P132" s="4" t="s">
        <v>3382</v>
      </c>
      <c r="Q132" s="1990">
        <v>44688.0</v>
      </c>
      <c r="R132" s="1990"/>
      <c r="S132" s="4"/>
      <c r="T132" s="1956"/>
      <c r="U132" s="1956"/>
      <c r="V132" s="4" t="s">
        <v>3695</v>
      </c>
      <c r="W132" s="3" t="s">
        <v>3591</v>
      </c>
      <c r="X132" s="3"/>
      <c r="Y132" s="4"/>
      <c r="Z132" s="4"/>
      <c r="AA132" s="4"/>
      <c r="AB132" s="4"/>
      <c r="AC132" s="3"/>
      <c r="AD132" s="3"/>
      <c r="AE132" s="4"/>
      <c r="AF132" s="4"/>
      <c r="AG132" s="4"/>
      <c r="AH132" s="3" t="s">
        <v>883</v>
      </c>
      <c r="AI132" s="3" t="s">
        <v>883</v>
      </c>
      <c r="AJ132" s="3" t="s">
        <v>883</v>
      </c>
      <c r="AK132" s="3" t="s">
        <v>883</v>
      </c>
      <c r="AL132" s="3" t="s">
        <v>883</v>
      </c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1588"/>
    </row>
    <row r="133" ht="12.75" customHeight="1">
      <c r="A133" s="4"/>
      <c r="B133" s="3">
        <v>8.0</v>
      </c>
      <c r="C133" s="792"/>
      <c r="D133" s="80"/>
      <c r="E133" s="4"/>
      <c r="F133" s="4" t="s">
        <v>3682</v>
      </c>
      <c r="G133" s="3"/>
      <c r="H133" s="3" t="s">
        <v>1826</v>
      </c>
      <c r="I133" s="4" t="s">
        <v>3623</v>
      </c>
      <c r="J133" s="4" t="s">
        <v>3588</v>
      </c>
      <c r="K133" s="4" t="s">
        <v>3758</v>
      </c>
      <c r="L133" s="4"/>
      <c r="M133" s="4"/>
      <c r="N133" s="4"/>
      <c r="O133" s="2143">
        <v>8500.253</v>
      </c>
      <c r="P133" s="4" t="s">
        <v>3382</v>
      </c>
      <c r="Q133" s="1990">
        <v>44688.0</v>
      </c>
      <c r="R133" s="1990"/>
      <c r="S133" s="4"/>
      <c r="T133" s="1956"/>
      <c r="U133" s="1956"/>
      <c r="V133" s="4" t="s">
        <v>3695</v>
      </c>
      <c r="W133" s="3" t="s">
        <v>3591</v>
      </c>
      <c r="X133" s="3"/>
      <c r="Y133" s="4"/>
      <c r="Z133" s="4"/>
      <c r="AA133" s="4"/>
      <c r="AB133" s="4"/>
      <c r="AC133" s="3"/>
      <c r="AD133" s="3"/>
      <c r="AE133" s="4"/>
      <c r="AF133" s="4"/>
      <c r="AG133" s="4"/>
      <c r="AH133" s="3" t="s">
        <v>883</v>
      </c>
      <c r="AI133" s="3" t="s">
        <v>883</v>
      </c>
      <c r="AJ133" s="3" t="s">
        <v>883</v>
      </c>
      <c r="AK133" s="3" t="s">
        <v>883</v>
      </c>
      <c r="AL133" s="3" t="s">
        <v>883</v>
      </c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1588"/>
    </row>
    <row r="134" ht="12.75" customHeight="1">
      <c r="A134" s="4"/>
      <c r="B134" s="3">
        <v>9.0</v>
      </c>
      <c r="C134" s="792"/>
      <c r="D134" s="80"/>
      <c r="E134" s="4"/>
      <c r="F134" s="4" t="s">
        <v>3682</v>
      </c>
      <c r="G134" s="3"/>
      <c r="H134" s="3" t="s">
        <v>1826</v>
      </c>
      <c r="I134" s="4" t="s">
        <v>3623</v>
      </c>
      <c r="J134" s="4" t="s">
        <v>3588</v>
      </c>
      <c r="K134" s="4" t="s">
        <v>3759</v>
      </c>
      <c r="L134" s="4"/>
      <c r="M134" s="4"/>
      <c r="N134" s="4"/>
      <c r="O134" s="2143">
        <v>7730.638</v>
      </c>
      <c r="P134" s="4" t="s">
        <v>3382</v>
      </c>
      <c r="Q134" s="1990">
        <v>44689.0</v>
      </c>
      <c r="R134" s="1990"/>
      <c r="S134" s="4"/>
      <c r="T134" s="1956"/>
      <c r="U134" s="1956"/>
      <c r="V134" s="4" t="s">
        <v>3695</v>
      </c>
      <c r="W134" s="3" t="s">
        <v>3591</v>
      </c>
      <c r="X134" s="3"/>
      <c r="Y134" s="4"/>
      <c r="Z134" s="4"/>
      <c r="AA134" s="4"/>
      <c r="AB134" s="4"/>
      <c r="AC134" s="3"/>
      <c r="AD134" s="3"/>
      <c r="AE134" s="4"/>
      <c r="AF134" s="4"/>
      <c r="AG134" s="4"/>
      <c r="AH134" s="3" t="s">
        <v>883</v>
      </c>
      <c r="AI134" s="3" t="s">
        <v>883</v>
      </c>
      <c r="AJ134" s="3" t="s">
        <v>883</v>
      </c>
      <c r="AK134" s="3" t="s">
        <v>883</v>
      </c>
      <c r="AL134" s="3" t="s">
        <v>883</v>
      </c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1588"/>
    </row>
    <row r="135" ht="12.75" customHeight="1">
      <c r="A135" s="4"/>
      <c r="B135" s="3">
        <v>10.0</v>
      </c>
      <c r="C135" s="792"/>
      <c r="D135" s="80"/>
      <c r="E135" s="4"/>
      <c r="F135" s="4" t="s">
        <v>3682</v>
      </c>
      <c r="G135" s="3"/>
      <c r="H135" s="3" t="s">
        <v>1826</v>
      </c>
      <c r="I135" s="4" t="s">
        <v>3623</v>
      </c>
      <c r="J135" s="4" t="s">
        <v>3588</v>
      </c>
      <c r="K135" s="4" t="s">
        <v>3760</v>
      </c>
      <c r="L135" s="4"/>
      <c r="M135" s="4"/>
      <c r="N135" s="4"/>
      <c r="O135" s="2143">
        <v>8522.039</v>
      </c>
      <c r="P135" s="4" t="s">
        <v>3382</v>
      </c>
      <c r="Q135" s="1990">
        <v>44691.0</v>
      </c>
      <c r="R135" s="1990"/>
      <c r="S135" s="4"/>
      <c r="T135" s="1956"/>
      <c r="U135" s="1956"/>
      <c r="V135" s="4" t="s">
        <v>3695</v>
      </c>
      <c r="W135" s="3" t="s">
        <v>3591</v>
      </c>
      <c r="X135" s="3"/>
      <c r="Y135" s="4"/>
      <c r="Z135" s="4"/>
      <c r="AA135" s="4"/>
      <c r="AB135" s="4"/>
      <c r="AC135" s="3"/>
      <c r="AD135" s="3"/>
      <c r="AE135" s="4"/>
      <c r="AF135" s="4"/>
      <c r="AG135" s="4"/>
      <c r="AH135" s="3" t="s">
        <v>883</v>
      </c>
      <c r="AI135" s="3" t="s">
        <v>883</v>
      </c>
      <c r="AJ135" s="3" t="s">
        <v>883</v>
      </c>
      <c r="AK135" s="3" t="s">
        <v>883</v>
      </c>
      <c r="AL135" s="3" t="s">
        <v>883</v>
      </c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1588"/>
    </row>
    <row r="136" ht="12.75" customHeight="1">
      <c r="A136" s="4"/>
      <c r="B136" s="3">
        <v>11.0</v>
      </c>
      <c r="C136" s="792"/>
      <c r="D136" s="80"/>
      <c r="E136" s="4"/>
      <c r="F136" s="4" t="s">
        <v>3626</v>
      </c>
      <c r="G136" s="3"/>
      <c r="H136" s="3" t="s">
        <v>3761</v>
      </c>
      <c r="I136" s="4" t="s">
        <v>3627</v>
      </c>
      <c r="J136" s="4" t="s">
        <v>3627</v>
      </c>
      <c r="K136" s="4" t="s">
        <v>3762</v>
      </c>
      <c r="L136" s="4"/>
      <c r="M136" s="4"/>
      <c r="N136" s="4"/>
      <c r="O136" s="2143">
        <v>7685.035</v>
      </c>
      <c r="P136" s="4" t="s">
        <v>3382</v>
      </c>
      <c r="Q136" s="1990">
        <v>44689.0</v>
      </c>
      <c r="R136" s="1990"/>
      <c r="S136" s="4"/>
      <c r="T136" s="1956"/>
      <c r="U136" s="1956"/>
      <c r="V136" s="4" t="s">
        <v>3763</v>
      </c>
      <c r="W136" s="3" t="s">
        <v>3591</v>
      </c>
      <c r="X136" s="3"/>
      <c r="Y136" s="4"/>
      <c r="Z136" s="4"/>
      <c r="AA136" s="4"/>
      <c r="AB136" s="4"/>
      <c r="AC136" s="3"/>
      <c r="AD136" s="3"/>
      <c r="AE136" s="4"/>
      <c r="AF136" s="4"/>
      <c r="AG136" s="4"/>
      <c r="AH136" s="3" t="s">
        <v>883</v>
      </c>
      <c r="AI136" s="3" t="s">
        <v>883</v>
      </c>
      <c r="AJ136" s="3" t="s">
        <v>883</v>
      </c>
      <c r="AK136" s="3" t="s">
        <v>883</v>
      </c>
      <c r="AL136" s="3" t="s">
        <v>883</v>
      </c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1588"/>
    </row>
    <row r="137" ht="12.75" customHeight="1">
      <c r="A137" s="4"/>
      <c r="B137" s="3">
        <v>12.0</v>
      </c>
      <c r="C137" s="792"/>
      <c r="D137" s="80"/>
      <c r="E137" s="4"/>
      <c r="F137" s="4" t="s">
        <v>3626</v>
      </c>
      <c r="G137" s="3"/>
      <c r="H137" s="3" t="s">
        <v>3761</v>
      </c>
      <c r="I137" s="4" t="s">
        <v>3627</v>
      </c>
      <c r="J137" s="4" t="s">
        <v>3627</v>
      </c>
      <c r="K137" s="4" t="s">
        <v>3764</v>
      </c>
      <c r="L137" s="4"/>
      <c r="M137" s="4"/>
      <c r="N137" s="4"/>
      <c r="O137" s="2143">
        <v>7320.606</v>
      </c>
      <c r="P137" s="4" t="s">
        <v>3382</v>
      </c>
      <c r="Q137" s="1990">
        <v>44690.0</v>
      </c>
      <c r="R137" s="1990"/>
      <c r="S137" s="4"/>
      <c r="T137" s="1956"/>
      <c r="U137" s="1956"/>
      <c r="V137" s="4" t="s">
        <v>3763</v>
      </c>
      <c r="W137" s="3" t="s">
        <v>3591</v>
      </c>
      <c r="X137" s="3"/>
      <c r="Y137" s="4"/>
      <c r="Z137" s="4"/>
      <c r="AA137" s="4"/>
      <c r="AB137" s="4"/>
      <c r="AC137" s="3"/>
      <c r="AD137" s="3"/>
      <c r="AE137" s="4"/>
      <c r="AF137" s="4"/>
      <c r="AG137" s="4"/>
      <c r="AH137" s="3" t="s">
        <v>883</v>
      </c>
      <c r="AI137" s="3" t="s">
        <v>883</v>
      </c>
      <c r="AJ137" s="3" t="s">
        <v>883</v>
      </c>
      <c r="AK137" s="3" t="s">
        <v>883</v>
      </c>
      <c r="AL137" s="3" t="s">
        <v>883</v>
      </c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1588"/>
    </row>
    <row r="138" ht="12.75" customHeight="1">
      <c r="A138" s="4"/>
      <c r="B138" s="3">
        <v>13.0</v>
      </c>
      <c r="C138" s="792"/>
      <c r="D138" s="80"/>
      <c r="E138" s="4"/>
      <c r="F138" s="4" t="s">
        <v>3715</v>
      </c>
      <c r="G138" s="3"/>
      <c r="H138" s="3" t="s">
        <v>3765</v>
      </c>
      <c r="I138" s="4" t="s">
        <v>3717</v>
      </c>
      <c r="J138" s="4" t="s">
        <v>3717</v>
      </c>
      <c r="K138" s="4" t="s">
        <v>3766</v>
      </c>
      <c r="L138" s="4"/>
      <c r="M138" s="4"/>
      <c r="N138" s="4"/>
      <c r="O138" s="2143">
        <v>7251.225</v>
      </c>
      <c r="P138" s="4" t="s">
        <v>3382</v>
      </c>
      <c r="Q138" s="1990">
        <v>44695.0</v>
      </c>
      <c r="R138" s="1990"/>
      <c r="S138" s="4"/>
      <c r="T138" s="1956"/>
      <c r="U138" s="1956"/>
      <c r="V138" s="4" t="s">
        <v>3767</v>
      </c>
      <c r="W138" s="3" t="s">
        <v>3591</v>
      </c>
      <c r="X138" s="3"/>
      <c r="Y138" s="4"/>
      <c r="Z138" s="4"/>
      <c r="AA138" s="4"/>
      <c r="AB138" s="4"/>
      <c r="AC138" s="3"/>
      <c r="AD138" s="3"/>
      <c r="AE138" s="4"/>
      <c r="AF138" s="4"/>
      <c r="AG138" s="4"/>
      <c r="AH138" s="3" t="s">
        <v>883</v>
      </c>
      <c r="AI138" s="3" t="s">
        <v>883</v>
      </c>
      <c r="AJ138" s="3" t="s">
        <v>883</v>
      </c>
      <c r="AK138" s="3" t="s">
        <v>883</v>
      </c>
      <c r="AL138" s="3" t="s">
        <v>883</v>
      </c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1588"/>
    </row>
    <row r="139" ht="12.75" customHeight="1">
      <c r="A139" s="4"/>
      <c r="B139" s="3">
        <v>14.0</v>
      </c>
      <c r="C139" s="792"/>
      <c r="D139" s="80"/>
      <c r="E139" s="4"/>
      <c r="F139" s="4" t="s">
        <v>3768</v>
      </c>
      <c r="G139" s="3"/>
      <c r="H139" s="3" t="s">
        <v>3769</v>
      </c>
      <c r="I139" s="4" t="s">
        <v>3685</v>
      </c>
      <c r="J139" s="4" t="s">
        <v>3685</v>
      </c>
      <c r="K139" s="4" t="s">
        <v>3770</v>
      </c>
      <c r="L139" s="4"/>
      <c r="M139" s="4"/>
      <c r="N139" s="4"/>
      <c r="O139" s="2143">
        <v>7476.961</v>
      </c>
      <c r="P139" s="4" t="s">
        <v>3382</v>
      </c>
      <c r="Q139" s="1990">
        <v>44691.0</v>
      </c>
      <c r="R139" s="1990"/>
      <c r="S139" s="4"/>
      <c r="T139" s="1956"/>
      <c r="U139" s="1956"/>
      <c r="V139" s="4" t="s">
        <v>3771</v>
      </c>
      <c r="W139" s="3" t="s">
        <v>3591</v>
      </c>
      <c r="X139" s="3"/>
      <c r="Y139" s="4"/>
      <c r="Z139" s="4"/>
      <c r="AA139" s="4"/>
      <c r="AB139" s="4"/>
      <c r="AC139" s="3"/>
      <c r="AD139" s="3"/>
      <c r="AE139" s="4"/>
      <c r="AF139" s="4"/>
      <c r="AG139" s="4"/>
      <c r="AH139" s="3" t="s">
        <v>883</v>
      </c>
      <c r="AI139" s="3" t="s">
        <v>883</v>
      </c>
      <c r="AJ139" s="3" t="s">
        <v>883</v>
      </c>
      <c r="AK139" s="3" t="s">
        <v>883</v>
      </c>
      <c r="AL139" s="3" t="s">
        <v>883</v>
      </c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1588"/>
    </row>
    <row r="140" ht="12.75" customHeight="1">
      <c r="A140" s="4"/>
      <c r="B140" s="3">
        <v>15.0</v>
      </c>
      <c r="C140" s="792"/>
      <c r="D140" s="80"/>
      <c r="E140" s="4"/>
      <c r="F140" s="4" t="s">
        <v>3682</v>
      </c>
      <c r="G140" s="3"/>
      <c r="H140" s="3" t="s">
        <v>1826</v>
      </c>
      <c r="I140" s="4" t="s">
        <v>3623</v>
      </c>
      <c r="J140" s="4" t="s">
        <v>3588</v>
      </c>
      <c r="K140" s="4" t="s">
        <v>3772</v>
      </c>
      <c r="L140" s="4"/>
      <c r="M140" s="4"/>
      <c r="N140" s="4"/>
      <c r="O140" s="2143">
        <v>8817.379</v>
      </c>
      <c r="P140" s="4" t="s">
        <v>1406</v>
      </c>
      <c r="Q140" s="1990">
        <v>44691.0</v>
      </c>
      <c r="R140" s="1990"/>
      <c r="S140" s="4"/>
      <c r="T140" s="1956"/>
      <c r="U140" s="1956"/>
      <c r="V140" s="4" t="s">
        <v>3695</v>
      </c>
      <c r="W140" s="3" t="s">
        <v>3591</v>
      </c>
      <c r="X140" s="3"/>
      <c r="Y140" s="4"/>
      <c r="Z140" s="4"/>
      <c r="AA140" s="4"/>
      <c r="AB140" s="4"/>
      <c r="AC140" s="3"/>
      <c r="AD140" s="3"/>
      <c r="AE140" s="4"/>
      <c r="AF140" s="4"/>
      <c r="AG140" s="4"/>
      <c r="AH140" s="3" t="s">
        <v>883</v>
      </c>
      <c r="AI140" s="3" t="s">
        <v>883</v>
      </c>
      <c r="AJ140" s="3" t="s">
        <v>883</v>
      </c>
      <c r="AK140" s="3" t="s">
        <v>883</v>
      </c>
      <c r="AL140" s="3" t="s">
        <v>883</v>
      </c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1588"/>
    </row>
    <row r="141" ht="12.75" customHeight="1">
      <c r="A141" s="4"/>
      <c r="B141" s="3">
        <v>16.0</v>
      </c>
      <c r="C141" s="792"/>
      <c r="D141" s="80"/>
      <c r="E141" s="4"/>
      <c r="F141" s="4" t="s">
        <v>3682</v>
      </c>
      <c r="G141" s="3"/>
      <c r="H141" s="3" t="s">
        <v>1826</v>
      </c>
      <c r="I141" s="4" t="s">
        <v>3623</v>
      </c>
      <c r="J141" s="4" t="s">
        <v>3588</v>
      </c>
      <c r="K141" s="4" t="s">
        <v>3773</v>
      </c>
      <c r="L141" s="4"/>
      <c r="M141" s="4"/>
      <c r="N141" s="4"/>
      <c r="O141" s="2143">
        <v>8301.214</v>
      </c>
      <c r="P141" s="4" t="s">
        <v>1406</v>
      </c>
      <c r="Q141" s="1990">
        <v>44690.0</v>
      </c>
      <c r="R141" s="1990"/>
      <c r="S141" s="4"/>
      <c r="T141" s="1956"/>
      <c r="U141" s="1956"/>
      <c r="V141" s="4" t="s">
        <v>3695</v>
      </c>
      <c r="W141" s="3" t="s">
        <v>3591</v>
      </c>
      <c r="X141" s="3"/>
      <c r="Y141" s="4"/>
      <c r="Z141" s="4"/>
      <c r="AA141" s="4"/>
      <c r="AB141" s="4"/>
      <c r="AC141" s="3"/>
      <c r="AD141" s="3"/>
      <c r="AE141" s="4"/>
      <c r="AF141" s="4"/>
      <c r="AG141" s="4"/>
      <c r="AH141" s="3" t="s">
        <v>883</v>
      </c>
      <c r="AI141" s="3" t="s">
        <v>883</v>
      </c>
      <c r="AJ141" s="3" t="s">
        <v>883</v>
      </c>
      <c r="AK141" s="3" t="s">
        <v>883</v>
      </c>
      <c r="AL141" s="3" t="s">
        <v>883</v>
      </c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1588"/>
    </row>
    <row r="142" ht="12.75" customHeight="1">
      <c r="A142" s="4"/>
      <c r="B142" s="3">
        <v>17.0</v>
      </c>
      <c r="C142" s="792"/>
      <c r="D142" s="80"/>
      <c r="E142" s="4"/>
      <c r="F142" s="4" t="s">
        <v>3682</v>
      </c>
      <c r="G142" s="3"/>
      <c r="H142" s="3" t="s">
        <v>1826</v>
      </c>
      <c r="I142" s="4" t="s">
        <v>3623</v>
      </c>
      <c r="J142" s="4" t="s">
        <v>3588</v>
      </c>
      <c r="K142" s="4" t="s">
        <v>3774</v>
      </c>
      <c r="L142" s="4"/>
      <c r="M142" s="4"/>
      <c r="N142" s="4"/>
      <c r="O142" s="2143">
        <v>7690.556</v>
      </c>
      <c r="P142" s="4" t="s">
        <v>1406</v>
      </c>
      <c r="Q142" s="1990">
        <v>44693.0</v>
      </c>
      <c r="R142" s="1990"/>
      <c r="S142" s="4"/>
      <c r="T142" s="1956"/>
      <c r="U142" s="1956"/>
      <c r="V142" s="4" t="s">
        <v>3695</v>
      </c>
      <c r="W142" s="3" t="s">
        <v>3591</v>
      </c>
      <c r="X142" s="3"/>
      <c r="Y142" s="4"/>
      <c r="Z142" s="4"/>
      <c r="AA142" s="4"/>
      <c r="AB142" s="4"/>
      <c r="AC142" s="3"/>
      <c r="AD142" s="3"/>
      <c r="AE142" s="4"/>
      <c r="AF142" s="4"/>
      <c r="AG142" s="4"/>
      <c r="AH142" s="3" t="s">
        <v>883</v>
      </c>
      <c r="AI142" s="3" t="s">
        <v>883</v>
      </c>
      <c r="AJ142" s="3" t="s">
        <v>883</v>
      </c>
      <c r="AK142" s="3" t="s">
        <v>883</v>
      </c>
      <c r="AL142" s="3" t="s">
        <v>883</v>
      </c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1588"/>
    </row>
    <row r="143" ht="12.75" customHeight="1">
      <c r="A143" s="4"/>
      <c r="B143" s="3">
        <v>18.0</v>
      </c>
      <c r="C143" s="792"/>
      <c r="D143" s="80"/>
      <c r="E143" s="4"/>
      <c r="F143" s="4" t="s">
        <v>3682</v>
      </c>
      <c r="G143" s="3"/>
      <c r="H143" s="3" t="s">
        <v>1826</v>
      </c>
      <c r="I143" s="4" t="s">
        <v>3623</v>
      </c>
      <c r="J143" s="4" t="s">
        <v>3588</v>
      </c>
      <c r="K143" s="4" t="s">
        <v>3775</v>
      </c>
      <c r="L143" s="4"/>
      <c r="M143" s="4"/>
      <c r="N143" s="4"/>
      <c r="O143" s="2143">
        <v>8549.766</v>
      </c>
      <c r="P143" s="4" t="s">
        <v>1406</v>
      </c>
      <c r="Q143" s="1990">
        <v>44697.0</v>
      </c>
      <c r="R143" s="1990"/>
      <c r="S143" s="4"/>
      <c r="T143" s="1956"/>
      <c r="U143" s="1956"/>
      <c r="V143" s="4" t="s">
        <v>3695</v>
      </c>
      <c r="W143" s="3" t="s">
        <v>3591</v>
      </c>
      <c r="X143" s="3"/>
      <c r="Y143" s="4"/>
      <c r="Z143" s="4"/>
      <c r="AA143" s="4"/>
      <c r="AB143" s="4"/>
      <c r="AC143" s="3"/>
      <c r="AD143" s="3"/>
      <c r="AE143" s="4"/>
      <c r="AF143" s="4"/>
      <c r="AG143" s="4"/>
      <c r="AH143" s="3" t="s">
        <v>883</v>
      </c>
      <c r="AI143" s="3" t="s">
        <v>883</v>
      </c>
      <c r="AJ143" s="3" t="s">
        <v>883</v>
      </c>
      <c r="AK143" s="3" t="s">
        <v>883</v>
      </c>
      <c r="AL143" s="3" t="s">
        <v>883</v>
      </c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1588"/>
    </row>
    <row r="144" ht="12.75" customHeight="1">
      <c r="A144" s="4"/>
      <c r="B144" s="3">
        <v>19.0</v>
      </c>
      <c r="C144" s="792"/>
      <c r="D144" s="80"/>
      <c r="E144" s="4"/>
      <c r="F144" s="4" t="s">
        <v>3682</v>
      </c>
      <c r="G144" s="3"/>
      <c r="H144" s="3" t="s">
        <v>1826</v>
      </c>
      <c r="I144" s="4" t="s">
        <v>3623</v>
      </c>
      <c r="J144" s="4" t="s">
        <v>3588</v>
      </c>
      <c r="K144" s="4" t="s">
        <v>3776</v>
      </c>
      <c r="L144" s="4"/>
      <c r="M144" s="4"/>
      <c r="N144" s="4"/>
      <c r="O144" s="2143">
        <v>8323.124</v>
      </c>
      <c r="P144" s="4" t="s">
        <v>3382</v>
      </c>
      <c r="Q144" s="1990">
        <v>44697.0</v>
      </c>
      <c r="R144" s="1990"/>
      <c r="S144" s="4"/>
      <c r="T144" s="1956"/>
      <c r="U144" s="1956"/>
      <c r="V144" s="4" t="s">
        <v>3695</v>
      </c>
      <c r="W144" s="3" t="s">
        <v>3591</v>
      </c>
      <c r="X144" s="3"/>
      <c r="Y144" s="4"/>
      <c r="Z144" s="4"/>
      <c r="AA144" s="4"/>
      <c r="AB144" s="4"/>
      <c r="AC144" s="3"/>
      <c r="AD144" s="3"/>
      <c r="AE144" s="4"/>
      <c r="AF144" s="4"/>
      <c r="AG144" s="4"/>
      <c r="AH144" s="3" t="s">
        <v>883</v>
      </c>
      <c r="AI144" s="3" t="s">
        <v>883</v>
      </c>
      <c r="AJ144" s="3" t="s">
        <v>883</v>
      </c>
      <c r="AK144" s="3" t="s">
        <v>883</v>
      </c>
      <c r="AL144" s="3" t="s">
        <v>883</v>
      </c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1588"/>
    </row>
    <row r="145" ht="12.75" customHeight="1">
      <c r="A145" s="4"/>
      <c r="B145" s="3">
        <v>20.0</v>
      </c>
      <c r="C145" s="792"/>
      <c r="D145" s="80"/>
      <c r="E145" s="4"/>
      <c r="F145" s="4" t="s">
        <v>3682</v>
      </c>
      <c r="G145" s="3"/>
      <c r="H145" s="3" t="s">
        <v>1826</v>
      </c>
      <c r="I145" s="4" t="s">
        <v>3623</v>
      </c>
      <c r="J145" s="4" t="s">
        <v>3588</v>
      </c>
      <c r="K145" s="4" t="s">
        <v>3777</v>
      </c>
      <c r="L145" s="4"/>
      <c r="M145" s="4"/>
      <c r="N145" s="4"/>
      <c r="O145" s="2143">
        <v>7504.217</v>
      </c>
      <c r="P145" s="4" t="s">
        <v>3382</v>
      </c>
      <c r="Q145" s="1990">
        <v>44695.0</v>
      </c>
      <c r="R145" s="1990"/>
      <c r="S145" s="4"/>
      <c r="T145" s="1956"/>
      <c r="U145" s="1956"/>
      <c r="V145" s="4" t="s">
        <v>3695</v>
      </c>
      <c r="W145" s="3" t="s">
        <v>3591</v>
      </c>
      <c r="X145" s="3"/>
      <c r="Y145" s="4"/>
      <c r="Z145" s="4"/>
      <c r="AA145" s="4"/>
      <c r="AB145" s="4"/>
      <c r="AC145" s="3"/>
      <c r="AD145" s="3"/>
      <c r="AE145" s="4"/>
      <c r="AF145" s="4"/>
      <c r="AG145" s="4"/>
      <c r="AH145" s="3" t="s">
        <v>883</v>
      </c>
      <c r="AI145" s="3" t="s">
        <v>883</v>
      </c>
      <c r="AJ145" s="3" t="s">
        <v>883</v>
      </c>
      <c r="AK145" s="3" t="s">
        <v>883</v>
      </c>
      <c r="AL145" s="3" t="s">
        <v>883</v>
      </c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1588"/>
    </row>
    <row r="146" ht="12.75" customHeight="1">
      <c r="A146" s="4"/>
      <c r="B146" s="3">
        <v>21.0</v>
      </c>
      <c r="C146" s="792"/>
      <c r="D146" s="80"/>
      <c r="E146" s="4"/>
      <c r="F146" s="4" t="s">
        <v>3682</v>
      </c>
      <c r="G146" s="3"/>
      <c r="H146" s="3" t="s">
        <v>1826</v>
      </c>
      <c r="I146" s="4" t="s">
        <v>3623</v>
      </c>
      <c r="J146" s="4" t="s">
        <v>3588</v>
      </c>
      <c r="K146" s="4" t="s">
        <v>3778</v>
      </c>
      <c r="L146" s="4"/>
      <c r="M146" s="4"/>
      <c r="N146" s="4"/>
      <c r="O146" s="2143">
        <v>8801.338</v>
      </c>
      <c r="P146" s="4" t="s">
        <v>3382</v>
      </c>
      <c r="Q146" s="1990">
        <v>44695.0</v>
      </c>
      <c r="R146" s="1990"/>
      <c r="S146" s="4"/>
      <c r="T146" s="1956"/>
      <c r="U146" s="1956"/>
      <c r="V146" s="4" t="s">
        <v>3695</v>
      </c>
      <c r="W146" s="3" t="s">
        <v>3591</v>
      </c>
      <c r="X146" s="3"/>
      <c r="Y146" s="4"/>
      <c r="Z146" s="4"/>
      <c r="AA146" s="4"/>
      <c r="AB146" s="4"/>
      <c r="AC146" s="3"/>
      <c r="AD146" s="3"/>
      <c r="AE146" s="4"/>
      <c r="AF146" s="4"/>
      <c r="AG146" s="4"/>
      <c r="AH146" s="3" t="s">
        <v>883</v>
      </c>
      <c r="AI146" s="3" t="s">
        <v>883</v>
      </c>
      <c r="AJ146" s="3" t="s">
        <v>883</v>
      </c>
      <c r="AK146" s="3" t="s">
        <v>883</v>
      </c>
      <c r="AL146" s="3" t="s">
        <v>883</v>
      </c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1588"/>
    </row>
    <row r="147" ht="12.75" customHeight="1">
      <c r="A147" s="4"/>
      <c r="B147" s="3">
        <v>22.0</v>
      </c>
      <c r="C147" s="792"/>
      <c r="D147" s="80"/>
      <c r="E147" s="4"/>
      <c r="F147" s="4" t="s">
        <v>3682</v>
      </c>
      <c r="G147" s="3"/>
      <c r="H147" s="3" t="s">
        <v>1826</v>
      </c>
      <c r="I147" s="4" t="s">
        <v>3623</v>
      </c>
      <c r="J147" s="4" t="s">
        <v>3588</v>
      </c>
      <c r="K147" s="4" t="s">
        <v>3779</v>
      </c>
      <c r="L147" s="4"/>
      <c r="M147" s="4"/>
      <c r="N147" s="4"/>
      <c r="O147" s="2143">
        <v>8003.151</v>
      </c>
      <c r="P147" s="4" t="s">
        <v>3382</v>
      </c>
      <c r="Q147" s="1990">
        <v>44693.0</v>
      </c>
      <c r="R147" s="1990"/>
      <c r="S147" s="4"/>
      <c r="T147" s="1956"/>
      <c r="U147" s="1956"/>
      <c r="V147" s="4" t="s">
        <v>3695</v>
      </c>
      <c r="W147" s="3" t="s">
        <v>3591</v>
      </c>
      <c r="X147" s="3"/>
      <c r="Y147" s="4"/>
      <c r="Z147" s="4"/>
      <c r="AA147" s="4"/>
      <c r="AB147" s="4"/>
      <c r="AC147" s="3"/>
      <c r="AD147" s="3"/>
      <c r="AE147" s="4"/>
      <c r="AF147" s="4"/>
      <c r="AG147" s="4"/>
      <c r="AH147" s="3" t="s">
        <v>883</v>
      </c>
      <c r="AI147" s="3" t="s">
        <v>883</v>
      </c>
      <c r="AJ147" s="3" t="s">
        <v>883</v>
      </c>
      <c r="AK147" s="3" t="s">
        <v>883</v>
      </c>
      <c r="AL147" s="3" t="s">
        <v>883</v>
      </c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1588"/>
    </row>
    <row r="148" ht="12.75" customHeight="1">
      <c r="A148" s="4"/>
      <c r="B148" s="3">
        <v>23.0</v>
      </c>
      <c r="C148" s="949"/>
      <c r="D148" s="80"/>
      <c r="E148" s="4"/>
      <c r="F148" s="4" t="s">
        <v>3682</v>
      </c>
      <c r="G148" s="3"/>
      <c r="H148" s="3" t="s">
        <v>1826</v>
      </c>
      <c r="I148" s="4" t="s">
        <v>3623</v>
      </c>
      <c r="J148" s="4" t="s">
        <v>3588</v>
      </c>
      <c r="K148" s="4" t="s">
        <v>3780</v>
      </c>
      <c r="L148" s="4"/>
      <c r="M148" s="4"/>
      <c r="N148" s="4"/>
      <c r="O148" s="2143">
        <v>3010.678</v>
      </c>
      <c r="P148" s="4" t="s">
        <v>3781</v>
      </c>
      <c r="Q148" s="1990">
        <v>44699.0</v>
      </c>
      <c r="R148" s="1990"/>
      <c r="S148" s="4"/>
      <c r="T148" s="1956"/>
      <c r="U148" s="1956"/>
      <c r="V148" s="4" t="s">
        <v>3695</v>
      </c>
      <c r="W148" s="3" t="s">
        <v>3591</v>
      </c>
      <c r="X148" s="3"/>
      <c r="Y148" s="4"/>
      <c r="Z148" s="4"/>
      <c r="AA148" s="4"/>
      <c r="AB148" s="4"/>
      <c r="AC148" s="3"/>
      <c r="AD148" s="3"/>
      <c r="AE148" s="4"/>
      <c r="AF148" s="4"/>
      <c r="AG148" s="4"/>
      <c r="AH148" s="3" t="s">
        <v>883</v>
      </c>
      <c r="AI148" s="3" t="s">
        <v>883</v>
      </c>
      <c r="AJ148" s="3" t="s">
        <v>883</v>
      </c>
      <c r="AK148" s="3" t="s">
        <v>883</v>
      </c>
      <c r="AL148" s="3" t="s">
        <v>883</v>
      </c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1588"/>
    </row>
    <row r="149" ht="12.75" customHeight="1">
      <c r="A149" s="2164"/>
      <c r="B149" s="2165"/>
      <c r="C149" s="2166"/>
      <c r="D149" s="2166"/>
      <c r="E149" s="2164"/>
      <c r="F149" s="2164"/>
      <c r="G149" s="2165"/>
      <c r="H149" s="2165"/>
      <c r="I149" s="2164"/>
      <c r="J149" s="2164"/>
      <c r="K149" s="2164"/>
      <c r="L149" s="2164"/>
      <c r="M149" s="2164"/>
      <c r="N149" s="2164"/>
      <c r="O149" s="2174">
        <f>SUM(O126:O148)</f>
        <v>163929.509</v>
      </c>
      <c r="P149" s="2164"/>
      <c r="Q149" s="2165"/>
      <c r="R149" s="2165"/>
      <c r="S149" s="2164"/>
      <c r="T149" s="2164"/>
      <c r="U149" s="2164"/>
      <c r="V149" s="2164"/>
      <c r="W149" s="2165"/>
      <c r="X149" s="2165"/>
      <c r="Y149" s="2164"/>
      <c r="Z149" s="2164"/>
      <c r="AA149" s="2164"/>
      <c r="AB149" s="2164"/>
      <c r="AC149" s="2165"/>
      <c r="AD149" s="2165"/>
      <c r="AE149" s="2164"/>
      <c r="AF149" s="2164"/>
      <c r="AG149" s="2164"/>
      <c r="AH149" s="2164"/>
      <c r="AI149" s="2164"/>
      <c r="AJ149" s="2164"/>
      <c r="AK149" s="2164"/>
      <c r="AL149" s="2164"/>
      <c r="AM149" s="2164"/>
      <c r="AN149" s="2164"/>
      <c r="AO149" s="2164"/>
      <c r="AP149" s="2164"/>
      <c r="AQ149" s="2164"/>
      <c r="AR149" s="2164"/>
      <c r="AS149" s="2164"/>
      <c r="AT149" s="2164"/>
      <c r="AU149" s="2164"/>
      <c r="AV149" s="2164"/>
      <c r="AW149" s="2164"/>
      <c r="AX149" s="2164"/>
      <c r="AY149" s="2164"/>
      <c r="AZ149" s="2164"/>
      <c r="BA149" s="2164"/>
      <c r="BB149" s="2164"/>
      <c r="BC149" s="2164"/>
      <c r="BD149" s="2164"/>
      <c r="BE149" s="2164"/>
      <c r="BF149" s="2164"/>
      <c r="BG149" s="2164"/>
      <c r="BH149" s="2164"/>
      <c r="BI149" s="2164"/>
      <c r="BJ149" s="2164"/>
      <c r="BK149" s="2168"/>
    </row>
    <row r="150" ht="12.75" customHeight="1">
      <c r="A150" s="4"/>
      <c r="B150" s="3">
        <v>1.0</v>
      </c>
      <c r="C150" s="1951" t="s">
        <v>3782</v>
      </c>
      <c r="D150" s="80" t="s">
        <v>3783</v>
      </c>
      <c r="E150" s="4" t="s">
        <v>3784</v>
      </c>
      <c r="F150" s="4" t="s">
        <v>3768</v>
      </c>
      <c r="G150" s="3"/>
      <c r="H150" s="3" t="s">
        <v>3785</v>
      </c>
      <c r="I150" s="4" t="s">
        <v>3627</v>
      </c>
      <c r="J150" s="4" t="s">
        <v>3627</v>
      </c>
      <c r="K150" s="4" t="s">
        <v>3786</v>
      </c>
      <c r="L150" s="4"/>
      <c r="M150" s="2175">
        <v>8000.0</v>
      </c>
      <c r="N150" s="4"/>
      <c r="O150" s="2143">
        <v>7739.717</v>
      </c>
      <c r="P150" s="4" t="s">
        <v>3382</v>
      </c>
      <c r="Q150" s="1990">
        <v>44701.0</v>
      </c>
      <c r="R150" s="1990"/>
      <c r="S150" s="4"/>
      <c r="T150" s="4"/>
      <c r="U150" s="4"/>
      <c r="V150" s="4" t="s">
        <v>3787</v>
      </c>
      <c r="W150" s="3" t="s">
        <v>3591</v>
      </c>
      <c r="X150" s="3"/>
      <c r="Y150" s="4"/>
      <c r="Z150" s="4"/>
      <c r="AA150" s="4"/>
      <c r="AB150" s="4"/>
      <c r="AC150" s="3"/>
      <c r="AD150" s="3"/>
      <c r="AE150" s="4"/>
      <c r="AF150" s="4"/>
      <c r="AG150" s="4"/>
      <c r="AH150" s="3" t="s">
        <v>883</v>
      </c>
      <c r="AI150" s="3" t="s">
        <v>883</v>
      </c>
      <c r="AJ150" s="3" t="s">
        <v>883</v>
      </c>
      <c r="AK150" s="3" t="s">
        <v>883</v>
      </c>
      <c r="AL150" s="3" t="s">
        <v>883</v>
      </c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ht="12.75" customHeight="1">
      <c r="A151" s="2176"/>
      <c r="B151" s="2177">
        <v>3.0</v>
      </c>
      <c r="C151" s="792"/>
      <c r="D151" s="2178"/>
      <c r="E151" s="2176"/>
      <c r="F151" s="2176" t="s">
        <v>3788</v>
      </c>
      <c r="G151" s="2177"/>
      <c r="H151" s="2177" t="s">
        <v>1826</v>
      </c>
      <c r="I151" s="2176" t="s">
        <v>3623</v>
      </c>
      <c r="J151" s="2176" t="s">
        <v>3588</v>
      </c>
      <c r="K151" s="2176" t="s">
        <v>3789</v>
      </c>
      <c r="L151" s="2176"/>
      <c r="M151" s="2179">
        <v>4690.0</v>
      </c>
      <c r="N151" s="2176"/>
      <c r="O151" s="2180">
        <v>4590.066</v>
      </c>
      <c r="P151" s="2176" t="s">
        <v>3382</v>
      </c>
      <c r="Q151" s="2181">
        <v>44699.0</v>
      </c>
      <c r="R151" s="2181"/>
      <c r="S151" s="2176"/>
      <c r="T151" s="2176"/>
      <c r="U151" s="2176"/>
      <c r="V151" s="2176" t="s">
        <v>3695</v>
      </c>
      <c r="W151" s="2177" t="s">
        <v>3591</v>
      </c>
      <c r="X151" s="2177"/>
      <c r="Y151" s="2176"/>
      <c r="Z151" s="2176"/>
      <c r="AA151" s="2176"/>
      <c r="AB151" s="2176"/>
      <c r="AC151" s="2177"/>
      <c r="AD151" s="2177"/>
      <c r="AE151" s="2176"/>
      <c r="AF151" s="2176"/>
      <c r="AG151" s="2176"/>
      <c r="AH151" s="3" t="s">
        <v>883</v>
      </c>
      <c r="AI151" s="3" t="s">
        <v>883</v>
      </c>
      <c r="AJ151" s="3" t="s">
        <v>883</v>
      </c>
      <c r="AK151" s="3" t="s">
        <v>883</v>
      </c>
      <c r="AL151" s="3" t="s">
        <v>883</v>
      </c>
      <c r="AM151" s="2176"/>
      <c r="AN151" s="2176"/>
      <c r="AO151" s="2176"/>
      <c r="AP151" s="2176"/>
      <c r="AQ151" s="2176"/>
      <c r="AR151" s="2176"/>
      <c r="AS151" s="2176"/>
      <c r="AT151" s="2176"/>
      <c r="AU151" s="2176"/>
      <c r="AV151" s="2176"/>
      <c r="AW151" s="2176"/>
      <c r="AX151" s="2176"/>
      <c r="AY151" s="2176"/>
      <c r="AZ151" s="2176"/>
      <c r="BA151" s="2176"/>
      <c r="BB151" s="2176"/>
      <c r="BC151" s="2176"/>
      <c r="BD151" s="2176"/>
      <c r="BE151" s="2176"/>
      <c r="BF151" s="2176"/>
      <c r="BG151" s="2176"/>
      <c r="BH151" s="2176"/>
      <c r="BI151" s="2176"/>
      <c r="BJ151" s="2176"/>
      <c r="BK151" s="2182"/>
    </row>
    <row r="152" ht="12.75" customHeight="1">
      <c r="A152" s="2176"/>
      <c r="B152" s="2177">
        <v>4.0</v>
      </c>
      <c r="C152" s="792"/>
      <c r="D152" s="2178"/>
      <c r="E152" s="2176"/>
      <c r="F152" s="2176" t="s">
        <v>3790</v>
      </c>
      <c r="G152" s="2177"/>
      <c r="H152" s="2177" t="s">
        <v>1826</v>
      </c>
      <c r="I152" s="2176" t="s">
        <v>3623</v>
      </c>
      <c r="J152" s="2176" t="s">
        <v>3588</v>
      </c>
      <c r="K152" s="2176" t="s">
        <v>3791</v>
      </c>
      <c r="L152" s="2176"/>
      <c r="M152" s="2179">
        <v>10000.0</v>
      </c>
      <c r="N152" s="2176"/>
      <c r="O152" s="2180">
        <v>10079.554</v>
      </c>
      <c r="P152" s="2176" t="s">
        <v>3382</v>
      </c>
      <c r="Q152" s="2181">
        <v>44702.0</v>
      </c>
      <c r="R152" s="2181"/>
      <c r="S152" s="2176"/>
      <c r="T152" s="2176"/>
      <c r="U152" s="2176"/>
      <c r="V152" s="2176" t="s">
        <v>3695</v>
      </c>
      <c r="W152" s="2177" t="s">
        <v>3591</v>
      </c>
      <c r="X152" s="2177"/>
      <c r="Y152" s="2176"/>
      <c r="Z152" s="2176"/>
      <c r="AA152" s="2176"/>
      <c r="AB152" s="2176"/>
      <c r="AC152" s="2177"/>
      <c r="AD152" s="2177"/>
      <c r="AE152" s="2176"/>
      <c r="AF152" s="2176"/>
      <c r="AG152" s="2176"/>
      <c r="AH152" s="3" t="s">
        <v>883</v>
      </c>
      <c r="AI152" s="3" t="s">
        <v>883</v>
      </c>
      <c r="AJ152" s="3" t="s">
        <v>883</v>
      </c>
      <c r="AK152" s="3" t="s">
        <v>883</v>
      </c>
      <c r="AL152" s="3" t="s">
        <v>883</v>
      </c>
      <c r="AM152" s="2176"/>
      <c r="AN152" s="2176"/>
      <c r="AO152" s="2176"/>
      <c r="AP152" s="2176"/>
      <c r="AQ152" s="2176"/>
      <c r="AR152" s="2176"/>
      <c r="AS152" s="2176"/>
      <c r="AT152" s="2176"/>
      <c r="AU152" s="2176"/>
      <c r="AV152" s="2176"/>
      <c r="AW152" s="2176"/>
      <c r="AX152" s="2176"/>
      <c r="AY152" s="2176"/>
      <c r="AZ152" s="2176"/>
      <c r="BA152" s="2176"/>
      <c r="BB152" s="2176"/>
      <c r="BC152" s="2176"/>
      <c r="BD152" s="2176"/>
      <c r="BE152" s="2176"/>
      <c r="BF152" s="2176"/>
      <c r="BG152" s="2176"/>
      <c r="BH152" s="2176"/>
      <c r="BI152" s="2176"/>
      <c r="BJ152" s="2176"/>
      <c r="BK152" s="2182"/>
    </row>
    <row r="153" ht="12.75" customHeight="1">
      <c r="A153" s="2176"/>
      <c r="B153" s="2177">
        <v>5.0</v>
      </c>
      <c r="C153" s="792"/>
      <c r="D153" s="2178"/>
      <c r="E153" s="2176"/>
      <c r="F153" s="2176" t="s">
        <v>3790</v>
      </c>
      <c r="G153" s="2177"/>
      <c r="H153" s="2177" t="s">
        <v>1826</v>
      </c>
      <c r="I153" s="2176" t="s">
        <v>3623</v>
      </c>
      <c r="J153" s="2176" t="s">
        <v>3588</v>
      </c>
      <c r="K153" s="2176" t="s">
        <v>3792</v>
      </c>
      <c r="L153" s="2176"/>
      <c r="M153" s="2179">
        <v>8000.0</v>
      </c>
      <c r="N153" s="2176"/>
      <c r="O153" s="2180">
        <v>8080.786</v>
      </c>
      <c r="P153" s="2176" t="s">
        <v>3382</v>
      </c>
      <c r="Q153" s="2181">
        <v>44699.0</v>
      </c>
      <c r="R153" s="2181"/>
      <c r="S153" s="2176"/>
      <c r="T153" s="2176"/>
      <c r="U153" s="2176"/>
      <c r="V153" s="2176" t="s">
        <v>3695</v>
      </c>
      <c r="W153" s="2177" t="s">
        <v>3591</v>
      </c>
      <c r="X153" s="2177"/>
      <c r="Y153" s="2176"/>
      <c r="Z153" s="2176"/>
      <c r="AA153" s="2176"/>
      <c r="AB153" s="2176"/>
      <c r="AC153" s="2177"/>
      <c r="AD153" s="2177"/>
      <c r="AE153" s="2176"/>
      <c r="AF153" s="2176"/>
      <c r="AG153" s="2176"/>
      <c r="AH153" s="3" t="s">
        <v>883</v>
      </c>
      <c r="AI153" s="3" t="s">
        <v>883</v>
      </c>
      <c r="AJ153" s="3" t="s">
        <v>883</v>
      </c>
      <c r="AK153" s="3" t="s">
        <v>883</v>
      </c>
      <c r="AL153" s="3" t="s">
        <v>883</v>
      </c>
      <c r="AM153" s="2176"/>
      <c r="AN153" s="2176"/>
      <c r="AO153" s="2176"/>
      <c r="AP153" s="2176"/>
      <c r="AQ153" s="2176"/>
      <c r="AR153" s="2176"/>
      <c r="AS153" s="2176"/>
      <c r="AT153" s="2176"/>
      <c r="AU153" s="2176"/>
      <c r="AV153" s="2176"/>
      <c r="AW153" s="2176"/>
      <c r="AX153" s="2176"/>
      <c r="AY153" s="2176"/>
      <c r="AZ153" s="2176"/>
      <c r="BA153" s="2176"/>
      <c r="BB153" s="2176"/>
      <c r="BC153" s="2176"/>
      <c r="BD153" s="2176"/>
      <c r="BE153" s="2176"/>
      <c r="BF153" s="2176"/>
      <c r="BG153" s="2176"/>
      <c r="BH153" s="2176"/>
      <c r="BI153" s="2176"/>
      <c r="BJ153" s="2176"/>
      <c r="BK153" s="2182"/>
    </row>
    <row r="154" ht="12.75" customHeight="1">
      <c r="A154" s="4"/>
      <c r="B154" s="3">
        <v>6.0</v>
      </c>
      <c r="C154" s="792"/>
      <c r="D154" s="80"/>
      <c r="E154" s="4"/>
      <c r="F154" s="4" t="s">
        <v>3705</v>
      </c>
      <c r="G154" s="3"/>
      <c r="H154" s="3" t="s">
        <v>3213</v>
      </c>
      <c r="I154" s="4" t="s">
        <v>3627</v>
      </c>
      <c r="J154" s="4" t="s">
        <v>3627</v>
      </c>
      <c r="K154" s="4" t="s">
        <v>3793</v>
      </c>
      <c r="L154" s="4"/>
      <c r="M154" s="2175">
        <v>7500.0</v>
      </c>
      <c r="N154" s="4"/>
      <c r="O154" s="2143">
        <v>7535.552</v>
      </c>
      <c r="P154" s="4" t="s">
        <v>3382</v>
      </c>
      <c r="Q154" s="1990">
        <v>44704.0</v>
      </c>
      <c r="R154" s="1990"/>
      <c r="S154" s="4"/>
      <c r="T154" s="4"/>
      <c r="U154" s="4"/>
      <c r="V154" s="4"/>
      <c r="W154" s="3" t="s">
        <v>3591</v>
      </c>
      <c r="X154" s="3"/>
      <c r="Y154" s="4"/>
      <c r="Z154" s="4"/>
      <c r="AA154" s="4"/>
      <c r="AB154" s="4"/>
      <c r="AC154" s="3"/>
      <c r="AD154" s="3"/>
      <c r="AE154" s="4"/>
      <c r="AF154" s="4"/>
      <c r="AG154" s="4"/>
      <c r="AH154" s="3" t="s">
        <v>883</v>
      </c>
      <c r="AI154" s="3" t="s">
        <v>883</v>
      </c>
      <c r="AJ154" s="3" t="s">
        <v>883</v>
      </c>
      <c r="AK154" s="3" t="s">
        <v>883</v>
      </c>
      <c r="AL154" s="3" t="s">
        <v>883</v>
      </c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ht="12.75" customHeight="1">
      <c r="A155" s="2176"/>
      <c r="B155" s="2177">
        <v>7.0</v>
      </c>
      <c r="C155" s="792"/>
      <c r="D155" s="2178"/>
      <c r="E155" s="2176"/>
      <c r="F155" s="2176" t="s">
        <v>3790</v>
      </c>
      <c r="G155" s="2177"/>
      <c r="H155" s="2177" t="s">
        <v>1826</v>
      </c>
      <c r="I155" s="2176" t="s">
        <v>3623</v>
      </c>
      <c r="J155" s="2176" t="s">
        <v>3588</v>
      </c>
      <c r="K155" s="2176" t="s">
        <v>975</v>
      </c>
      <c r="L155" s="2176"/>
      <c r="M155" s="2179">
        <v>8800.0</v>
      </c>
      <c r="N155" s="2176"/>
      <c r="O155" s="2180">
        <v>8803.665</v>
      </c>
      <c r="P155" s="2176" t="s">
        <v>3382</v>
      </c>
      <c r="Q155" s="2181">
        <v>44702.0</v>
      </c>
      <c r="R155" s="2181"/>
      <c r="S155" s="2176"/>
      <c r="T155" s="2176"/>
      <c r="U155" s="2176"/>
      <c r="V155" s="2176" t="s">
        <v>3695</v>
      </c>
      <c r="W155" s="2177" t="s">
        <v>3591</v>
      </c>
      <c r="X155" s="2177"/>
      <c r="Y155" s="2176"/>
      <c r="Z155" s="2176"/>
      <c r="AA155" s="2176"/>
      <c r="AB155" s="2176"/>
      <c r="AC155" s="2177"/>
      <c r="AD155" s="2177"/>
      <c r="AE155" s="2176"/>
      <c r="AF155" s="2176"/>
      <c r="AG155" s="2176"/>
      <c r="AH155" s="3" t="s">
        <v>883</v>
      </c>
      <c r="AI155" s="3" t="s">
        <v>883</v>
      </c>
      <c r="AJ155" s="3" t="s">
        <v>883</v>
      </c>
      <c r="AK155" s="3" t="s">
        <v>883</v>
      </c>
      <c r="AL155" s="3" t="s">
        <v>883</v>
      </c>
      <c r="AM155" s="2176"/>
      <c r="AN155" s="2176"/>
      <c r="AO155" s="2176"/>
      <c r="AP155" s="2176"/>
      <c r="AQ155" s="2176"/>
      <c r="AR155" s="2176"/>
      <c r="AS155" s="2176"/>
      <c r="AT155" s="2176"/>
      <c r="AU155" s="2176"/>
      <c r="AV155" s="2176"/>
      <c r="AW155" s="2176"/>
      <c r="AX155" s="2176"/>
      <c r="AY155" s="2176"/>
      <c r="AZ155" s="2176"/>
      <c r="BA155" s="2176"/>
      <c r="BB155" s="2176"/>
      <c r="BC155" s="2176"/>
      <c r="BD155" s="2176"/>
      <c r="BE155" s="2176"/>
      <c r="BF155" s="2176"/>
      <c r="BG155" s="2176"/>
      <c r="BH155" s="2176"/>
      <c r="BI155" s="2176"/>
      <c r="BJ155" s="2176"/>
      <c r="BK155" s="2182"/>
    </row>
    <row r="156" ht="12.75" customHeight="1">
      <c r="A156" s="2176"/>
      <c r="B156" s="2177">
        <v>8.0</v>
      </c>
      <c r="C156" s="792"/>
      <c r="D156" s="2178"/>
      <c r="E156" s="2176"/>
      <c r="F156" s="2176" t="s">
        <v>3790</v>
      </c>
      <c r="G156" s="2177"/>
      <c r="H156" s="2177" t="s">
        <v>1826</v>
      </c>
      <c r="I156" s="2176" t="s">
        <v>3623</v>
      </c>
      <c r="J156" s="2176" t="s">
        <v>3588</v>
      </c>
      <c r="K156" s="2176" t="s">
        <v>3794</v>
      </c>
      <c r="L156" s="2176"/>
      <c r="M156" s="2179">
        <v>7600.0</v>
      </c>
      <c r="N156" s="2176"/>
      <c r="O156" s="2180">
        <v>7658.479</v>
      </c>
      <c r="P156" s="2176" t="s">
        <v>3382</v>
      </c>
      <c r="Q156" s="2181">
        <v>44703.0</v>
      </c>
      <c r="R156" s="2181"/>
      <c r="S156" s="2176"/>
      <c r="T156" s="2176"/>
      <c r="U156" s="2176"/>
      <c r="V156" s="2176" t="s">
        <v>3695</v>
      </c>
      <c r="W156" s="2177" t="s">
        <v>3591</v>
      </c>
      <c r="X156" s="2177"/>
      <c r="Y156" s="2176"/>
      <c r="Z156" s="2176"/>
      <c r="AA156" s="2176"/>
      <c r="AB156" s="2176"/>
      <c r="AC156" s="2177"/>
      <c r="AD156" s="2177"/>
      <c r="AE156" s="2176"/>
      <c r="AF156" s="2176"/>
      <c r="AG156" s="2176"/>
      <c r="AH156" s="3" t="s">
        <v>883</v>
      </c>
      <c r="AI156" s="3" t="s">
        <v>883</v>
      </c>
      <c r="AJ156" s="3" t="s">
        <v>883</v>
      </c>
      <c r="AK156" s="3" t="s">
        <v>883</v>
      </c>
      <c r="AL156" s="3" t="s">
        <v>883</v>
      </c>
      <c r="AM156" s="2176"/>
      <c r="AN156" s="2176"/>
      <c r="AO156" s="2176"/>
      <c r="AP156" s="2176"/>
      <c r="AQ156" s="2176"/>
      <c r="AR156" s="2176"/>
      <c r="AS156" s="2176"/>
      <c r="AT156" s="2176"/>
      <c r="AU156" s="2176"/>
      <c r="AV156" s="2176"/>
      <c r="AW156" s="2176"/>
      <c r="AX156" s="2176"/>
      <c r="AY156" s="2176"/>
      <c r="AZ156" s="2176"/>
      <c r="BA156" s="2176"/>
      <c r="BB156" s="2176"/>
      <c r="BC156" s="2176"/>
      <c r="BD156" s="2176"/>
      <c r="BE156" s="2176"/>
      <c r="BF156" s="2176"/>
      <c r="BG156" s="2176"/>
      <c r="BH156" s="2176"/>
      <c r="BI156" s="2176"/>
      <c r="BJ156" s="2176"/>
      <c r="BK156" s="2182"/>
    </row>
    <row r="157" ht="12.75" customHeight="1">
      <c r="A157" s="2176"/>
      <c r="B157" s="2177">
        <v>9.0</v>
      </c>
      <c r="C157" s="792"/>
      <c r="D157" s="2178"/>
      <c r="E157" s="2176"/>
      <c r="F157" s="2176" t="s">
        <v>3790</v>
      </c>
      <c r="G157" s="2177"/>
      <c r="H157" s="2177" t="s">
        <v>1826</v>
      </c>
      <c r="I157" s="2176" t="s">
        <v>3623</v>
      </c>
      <c r="J157" s="2176" t="s">
        <v>3588</v>
      </c>
      <c r="K157" s="2176" t="s">
        <v>3795</v>
      </c>
      <c r="L157" s="2176"/>
      <c r="M157" s="2179">
        <v>8500.0</v>
      </c>
      <c r="N157" s="2176"/>
      <c r="O157" s="2180">
        <v>8527.609</v>
      </c>
      <c r="P157" s="2176" t="s">
        <v>3382</v>
      </c>
      <c r="Q157" s="2181">
        <v>44701.0</v>
      </c>
      <c r="R157" s="2181"/>
      <c r="S157" s="2176"/>
      <c r="T157" s="2176"/>
      <c r="U157" s="2176"/>
      <c r="V157" s="2176" t="s">
        <v>3695</v>
      </c>
      <c r="W157" s="2177" t="s">
        <v>3591</v>
      </c>
      <c r="X157" s="2177"/>
      <c r="Y157" s="2176"/>
      <c r="Z157" s="2176"/>
      <c r="AA157" s="2176"/>
      <c r="AB157" s="2176"/>
      <c r="AC157" s="2177"/>
      <c r="AD157" s="2177"/>
      <c r="AE157" s="2176"/>
      <c r="AF157" s="2176"/>
      <c r="AG157" s="2176"/>
      <c r="AH157" s="3" t="s">
        <v>883</v>
      </c>
      <c r="AI157" s="3" t="s">
        <v>883</v>
      </c>
      <c r="AJ157" s="3" t="s">
        <v>883</v>
      </c>
      <c r="AK157" s="3" t="s">
        <v>883</v>
      </c>
      <c r="AL157" s="3" t="s">
        <v>883</v>
      </c>
      <c r="AM157" s="2176"/>
      <c r="AN157" s="2176"/>
      <c r="AO157" s="2176"/>
      <c r="AP157" s="2176"/>
      <c r="AQ157" s="2176"/>
      <c r="AR157" s="2176"/>
      <c r="AS157" s="2176"/>
      <c r="AT157" s="2176"/>
      <c r="AU157" s="2176"/>
      <c r="AV157" s="2176"/>
      <c r="AW157" s="2176"/>
      <c r="AX157" s="2176"/>
      <c r="AY157" s="2176"/>
      <c r="AZ157" s="2176"/>
      <c r="BA157" s="2176"/>
      <c r="BB157" s="2176"/>
      <c r="BC157" s="2176"/>
      <c r="BD157" s="2176"/>
      <c r="BE157" s="2176"/>
      <c r="BF157" s="2176"/>
      <c r="BG157" s="2176"/>
      <c r="BH157" s="2176"/>
      <c r="BI157" s="2176"/>
      <c r="BJ157" s="2176"/>
      <c r="BK157" s="2182"/>
    </row>
    <row r="158" ht="12.75" customHeight="1">
      <c r="A158" s="2176"/>
      <c r="B158" s="2177">
        <v>10.0</v>
      </c>
      <c r="C158" s="792"/>
      <c r="D158" s="2178"/>
      <c r="E158" s="2176"/>
      <c r="F158" s="2176" t="s">
        <v>3790</v>
      </c>
      <c r="G158" s="2177"/>
      <c r="H158" s="2177" t="s">
        <v>1826</v>
      </c>
      <c r="I158" s="2176" t="s">
        <v>3623</v>
      </c>
      <c r="J158" s="2176" t="s">
        <v>3588</v>
      </c>
      <c r="K158" s="2176" t="s">
        <v>3796</v>
      </c>
      <c r="L158" s="2176"/>
      <c r="M158" s="2179">
        <v>7500.0</v>
      </c>
      <c r="N158" s="2176"/>
      <c r="O158" s="2180">
        <v>7760.145</v>
      </c>
      <c r="P158" s="2176" t="s">
        <v>3382</v>
      </c>
      <c r="Q158" s="2181">
        <v>44700.0</v>
      </c>
      <c r="R158" s="2181"/>
      <c r="S158" s="2176"/>
      <c r="T158" s="2176"/>
      <c r="U158" s="2176"/>
      <c r="V158" s="2176" t="s">
        <v>3695</v>
      </c>
      <c r="W158" s="2177" t="s">
        <v>3591</v>
      </c>
      <c r="X158" s="2177"/>
      <c r="Y158" s="2176"/>
      <c r="Z158" s="2176"/>
      <c r="AA158" s="2176"/>
      <c r="AB158" s="2176"/>
      <c r="AC158" s="2177"/>
      <c r="AD158" s="2177"/>
      <c r="AE158" s="2176"/>
      <c r="AF158" s="2176"/>
      <c r="AG158" s="2176"/>
      <c r="AH158" s="3" t="s">
        <v>883</v>
      </c>
      <c r="AI158" s="3" t="s">
        <v>883</v>
      </c>
      <c r="AJ158" s="3" t="s">
        <v>883</v>
      </c>
      <c r="AK158" s="3" t="s">
        <v>883</v>
      </c>
      <c r="AL158" s="3" t="s">
        <v>883</v>
      </c>
      <c r="AM158" s="2176"/>
      <c r="AN158" s="2176"/>
      <c r="AO158" s="2176"/>
      <c r="AP158" s="2176"/>
      <c r="AQ158" s="2176"/>
      <c r="AR158" s="2176"/>
      <c r="AS158" s="2176"/>
      <c r="AT158" s="2176"/>
      <c r="AU158" s="2176"/>
      <c r="AV158" s="2176"/>
      <c r="AW158" s="2176"/>
      <c r="AX158" s="2176"/>
      <c r="AY158" s="2176"/>
      <c r="AZ158" s="2176"/>
      <c r="BA158" s="2176"/>
      <c r="BB158" s="2176"/>
      <c r="BC158" s="2176"/>
      <c r="BD158" s="2176"/>
      <c r="BE158" s="2176"/>
      <c r="BF158" s="2176"/>
      <c r="BG158" s="2176"/>
      <c r="BH158" s="2176"/>
      <c r="BI158" s="2176"/>
      <c r="BJ158" s="2176"/>
      <c r="BK158" s="2182"/>
    </row>
    <row r="159" ht="12.75" customHeight="1">
      <c r="A159" s="2176"/>
      <c r="B159" s="2177">
        <v>11.0</v>
      </c>
      <c r="C159" s="792"/>
      <c r="D159" s="2178"/>
      <c r="E159" s="2176"/>
      <c r="F159" s="2176" t="s">
        <v>3790</v>
      </c>
      <c r="G159" s="2177"/>
      <c r="H159" s="2177" t="s">
        <v>1826</v>
      </c>
      <c r="I159" s="2176" t="s">
        <v>3623</v>
      </c>
      <c r="J159" s="2176" t="s">
        <v>3588</v>
      </c>
      <c r="K159" s="2176" t="s">
        <v>3797</v>
      </c>
      <c r="L159" s="2176"/>
      <c r="M159" s="2179">
        <v>8300.0</v>
      </c>
      <c r="N159" s="2176"/>
      <c r="O159" s="2180">
        <v>8301.957</v>
      </c>
      <c r="P159" s="2176" t="s">
        <v>3382</v>
      </c>
      <c r="Q159" s="2181">
        <v>44704.0</v>
      </c>
      <c r="R159" s="2181"/>
      <c r="S159" s="2176"/>
      <c r="T159" s="2176"/>
      <c r="U159" s="2176"/>
      <c r="V159" s="2176" t="s">
        <v>3695</v>
      </c>
      <c r="W159" s="2177" t="s">
        <v>3591</v>
      </c>
      <c r="X159" s="2177"/>
      <c r="Y159" s="2176"/>
      <c r="Z159" s="2176"/>
      <c r="AA159" s="2176"/>
      <c r="AB159" s="2176"/>
      <c r="AC159" s="2177"/>
      <c r="AD159" s="2177"/>
      <c r="AE159" s="2176"/>
      <c r="AF159" s="2176"/>
      <c r="AG159" s="2176"/>
      <c r="AH159" s="3" t="s">
        <v>883</v>
      </c>
      <c r="AI159" s="3" t="s">
        <v>883</v>
      </c>
      <c r="AJ159" s="3" t="s">
        <v>883</v>
      </c>
      <c r="AK159" s="3" t="s">
        <v>883</v>
      </c>
      <c r="AL159" s="3" t="s">
        <v>883</v>
      </c>
      <c r="AM159" s="2176"/>
      <c r="AN159" s="2176"/>
      <c r="AO159" s="2176"/>
      <c r="AP159" s="2176"/>
      <c r="AQ159" s="2176"/>
      <c r="AR159" s="2176"/>
      <c r="AS159" s="2176"/>
      <c r="AT159" s="2176"/>
      <c r="AU159" s="2176"/>
      <c r="AV159" s="2176"/>
      <c r="AW159" s="2176"/>
      <c r="AX159" s="2176"/>
      <c r="AY159" s="2176"/>
      <c r="AZ159" s="2176"/>
      <c r="BA159" s="2176"/>
      <c r="BB159" s="2176"/>
      <c r="BC159" s="2176"/>
      <c r="BD159" s="2176"/>
      <c r="BE159" s="2176"/>
      <c r="BF159" s="2176"/>
      <c r="BG159" s="2176"/>
      <c r="BH159" s="2176"/>
      <c r="BI159" s="2176"/>
      <c r="BJ159" s="2176"/>
      <c r="BK159" s="2182"/>
    </row>
    <row r="160" ht="12.75" customHeight="1">
      <c r="A160" s="2176"/>
      <c r="B160" s="2177">
        <v>12.0</v>
      </c>
      <c r="C160" s="792"/>
      <c r="D160" s="2178"/>
      <c r="E160" s="2176"/>
      <c r="F160" s="2176" t="s">
        <v>3790</v>
      </c>
      <c r="G160" s="2177"/>
      <c r="H160" s="2177" t="s">
        <v>1826</v>
      </c>
      <c r="I160" s="2176" t="s">
        <v>3623</v>
      </c>
      <c r="J160" s="2176" t="s">
        <v>3588</v>
      </c>
      <c r="K160" s="2176" t="s">
        <v>3798</v>
      </c>
      <c r="L160" s="2176"/>
      <c r="M160" s="2179">
        <v>8000.0</v>
      </c>
      <c r="N160" s="2176"/>
      <c r="O160" s="2180">
        <v>8069.696</v>
      </c>
      <c r="P160" s="2176" t="s">
        <v>3382</v>
      </c>
      <c r="Q160" s="2181">
        <v>44705.0</v>
      </c>
      <c r="R160" s="2181"/>
      <c r="S160" s="2176"/>
      <c r="T160" s="2176"/>
      <c r="U160" s="2176"/>
      <c r="V160" s="2176" t="s">
        <v>3695</v>
      </c>
      <c r="W160" s="2177" t="s">
        <v>3591</v>
      </c>
      <c r="X160" s="2177"/>
      <c r="Y160" s="2176"/>
      <c r="Z160" s="2176"/>
      <c r="AA160" s="2176"/>
      <c r="AB160" s="2176"/>
      <c r="AC160" s="2177"/>
      <c r="AD160" s="2177"/>
      <c r="AE160" s="2176"/>
      <c r="AF160" s="2176"/>
      <c r="AG160" s="2176"/>
      <c r="AH160" s="3" t="s">
        <v>883</v>
      </c>
      <c r="AI160" s="3" t="s">
        <v>883</v>
      </c>
      <c r="AJ160" s="3" t="s">
        <v>883</v>
      </c>
      <c r="AK160" s="3" t="s">
        <v>883</v>
      </c>
      <c r="AL160" s="3" t="s">
        <v>883</v>
      </c>
      <c r="AM160" s="2176"/>
      <c r="AN160" s="2176"/>
      <c r="AO160" s="2176"/>
      <c r="AP160" s="2176"/>
      <c r="AQ160" s="2176"/>
      <c r="AR160" s="2176"/>
      <c r="AS160" s="2176"/>
      <c r="AT160" s="2176"/>
      <c r="AU160" s="2176"/>
      <c r="AV160" s="2176"/>
      <c r="AW160" s="2176"/>
      <c r="AX160" s="2176"/>
      <c r="AY160" s="2176"/>
      <c r="AZ160" s="2176"/>
      <c r="BA160" s="2176"/>
      <c r="BB160" s="2176"/>
      <c r="BC160" s="2176"/>
      <c r="BD160" s="2176"/>
      <c r="BE160" s="2176"/>
      <c r="BF160" s="2176"/>
      <c r="BG160" s="2176"/>
      <c r="BH160" s="2176"/>
      <c r="BI160" s="2176"/>
      <c r="BJ160" s="2176"/>
      <c r="BK160" s="2182"/>
    </row>
    <row r="161" ht="12.75" customHeight="1">
      <c r="A161" s="2176"/>
      <c r="B161" s="2177">
        <v>13.0</v>
      </c>
      <c r="C161" s="792"/>
      <c r="D161" s="2178"/>
      <c r="E161" s="2176"/>
      <c r="F161" s="2176" t="s">
        <v>3790</v>
      </c>
      <c r="G161" s="2177"/>
      <c r="H161" s="2177" t="s">
        <v>1826</v>
      </c>
      <c r="I161" s="2176" t="s">
        <v>3623</v>
      </c>
      <c r="J161" s="2176" t="s">
        <v>3588</v>
      </c>
      <c r="K161" s="2176" t="s">
        <v>3799</v>
      </c>
      <c r="L161" s="2176"/>
      <c r="M161" s="2179">
        <v>8800.0</v>
      </c>
      <c r="N161" s="2176"/>
      <c r="O161" s="2180">
        <v>8805.843</v>
      </c>
      <c r="P161" s="2176" t="s">
        <v>3382</v>
      </c>
      <c r="Q161" s="2181">
        <v>44707.0</v>
      </c>
      <c r="R161" s="2181"/>
      <c r="S161" s="2176"/>
      <c r="T161" s="2176"/>
      <c r="U161" s="2176"/>
      <c r="V161" s="2176" t="s">
        <v>3695</v>
      </c>
      <c r="W161" s="2177" t="s">
        <v>3591</v>
      </c>
      <c r="X161" s="2177"/>
      <c r="Y161" s="2176"/>
      <c r="Z161" s="2176"/>
      <c r="AA161" s="2176"/>
      <c r="AB161" s="2176"/>
      <c r="AC161" s="2177"/>
      <c r="AD161" s="2177"/>
      <c r="AE161" s="2176"/>
      <c r="AF161" s="2176"/>
      <c r="AG161" s="2176"/>
      <c r="AH161" s="3" t="s">
        <v>883</v>
      </c>
      <c r="AI161" s="3" t="s">
        <v>883</v>
      </c>
      <c r="AJ161" s="3" t="s">
        <v>883</v>
      </c>
      <c r="AK161" s="3" t="s">
        <v>883</v>
      </c>
      <c r="AL161" s="3" t="s">
        <v>883</v>
      </c>
      <c r="AM161" s="2176"/>
      <c r="AN161" s="2176"/>
      <c r="AO161" s="2176"/>
      <c r="AP161" s="2176"/>
      <c r="AQ161" s="2176"/>
      <c r="AR161" s="2176"/>
      <c r="AS161" s="2176"/>
      <c r="AT161" s="2176"/>
      <c r="AU161" s="2176"/>
      <c r="AV161" s="2176"/>
      <c r="AW161" s="2176"/>
      <c r="AX161" s="2176"/>
      <c r="AY161" s="2176"/>
      <c r="AZ161" s="2176"/>
      <c r="BA161" s="2176"/>
      <c r="BB161" s="2176"/>
      <c r="BC161" s="2176"/>
      <c r="BD161" s="2176"/>
      <c r="BE161" s="2176"/>
      <c r="BF161" s="2176"/>
      <c r="BG161" s="2176"/>
      <c r="BH161" s="2176"/>
      <c r="BI161" s="2176"/>
      <c r="BJ161" s="2176"/>
      <c r="BK161" s="2182"/>
    </row>
    <row r="162" ht="12.75" customHeight="1">
      <c r="A162" s="2176"/>
      <c r="B162" s="2177">
        <v>14.0</v>
      </c>
      <c r="C162" s="792"/>
      <c r="D162" s="2178"/>
      <c r="E162" s="2176"/>
      <c r="F162" s="2176" t="s">
        <v>3790</v>
      </c>
      <c r="G162" s="2177"/>
      <c r="H162" s="2177" t="s">
        <v>1826</v>
      </c>
      <c r="I162" s="2176" t="s">
        <v>3623</v>
      </c>
      <c r="J162" s="2176" t="s">
        <v>3588</v>
      </c>
      <c r="K162" s="2176" t="s">
        <v>3800</v>
      </c>
      <c r="L162" s="2176"/>
      <c r="M162" s="2179">
        <v>7600.0</v>
      </c>
      <c r="N162" s="2176"/>
      <c r="O162" s="2180">
        <v>7619.201</v>
      </c>
      <c r="P162" s="2176" t="s">
        <v>3382</v>
      </c>
      <c r="Q162" s="2181">
        <v>44708.0</v>
      </c>
      <c r="R162" s="2181"/>
      <c r="S162" s="2176"/>
      <c r="T162" s="2176"/>
      <c r="U162" s="2176"/>
      <c r="V162" s="2176" t="s">
        <v>3695</v>
      </c>
      <c r="W162" s="2177" t="s">
        <v>3591</v>
      </c>
      <c r="X162" s="2177"/>
      <c r="Y162" s="2176"/>
      <c r="Z162" s="2176"/>
      <c r="AA162" s="2176"/>
      <c r="AB162" s="2176"/>
      <c r="AC162" s="2177"/>
      <c r="AD162" s="2177"/>
      <c r="AE162" s="2176"/>
      <c r="AF162" s="2176"/>
      <c r="AG162" s="2176"/>
      <c r="AH162" s="3" t="s">
        <v>883</v>
      </c>
      <c r="AI162" s="3" t="s">
        <v>883</v>
      </c>
      <c r="AJ162" s="3" t="s">
        <v>883</v>
      </c>
      <c r="AK162" s="3" t="s">
        <v>883</v>
      </c>
      <c r="AL162" s="3" t="s">
        <v>883</v>
      </c>
      <c r="AM162" s="2176"/>
      <c r="AN162" s="2176"/>
      <c r="AO162" s="2176"/>
      <c r="AP162" s="2176"/>
      <c r="AQ162" s="2176"/>
      <c r="AR162" s="2176"/>
      <c r="AS162" s="2176"/>
      <c r="AT162" s="2176"/>
      <c r="AU162" s="2176"/>
      <c r="AV162" s="2176"/>
      <c r="AW162" s="2176"/>
      <c r="AX162" s="2176"/>
      <c r="AY162" s="2176"/>
      <c r="AZ162" s="2176"/>
      <c r="BA162" s="2176"/>
      <c r="BB162" s="2176"/>
      <c r="BC162" s="2176"/>
      <c r="BD162" s="2176"/>
      <c r="BE162" s="2176"/>
      <c r="BF162" s="2176"/>
      <c r="BG162" s="2176"/>
      <c r="BH162" s="2176"/>
      <c r="BI162" s="2176"/>
      <c r="BJ162" s="2176"/>
      <c r="BK162" s="2182"/>
    </row>
    <row r="163" ht="12.75" customHeight="1">
      <c r="A163" s="2176"/>
      <c r="B163" s="2177">
        <v>15.0</v>
      </c>
      <c r="C163" s="792"/>
      <c r="D163" s="2178"/>
      <c r="E163" s="2176"/>
      <c r="F163" s="2176" t="s">
        <v>3790</v>
      </c>
      <c r="G163" s="2177"/>
      <c r="H163" s="2177" t="s">
        <v>1826</v>
      </c>
      <c r="I163" s="2176" t="s">
        <v>3623</v>
      </c>
      <c r="J163" s="2176" t="s">
        <v>3588</v>
      </c>
      <c r="K163" s="2176" t="s">
        <v>3801</v>
      </c>
      <c r="L163" s="2176"/>
      <c r="M163" s="2179">
        <v>8500.0</v>
      </c>
      <c r="N163" s="2176"/>
      <c r="O163" s="2180">
        <v>8541.349</v>
      </c>
      <c r="P163" s="2176" t="s">
        <v>3382</v>
      </c>
      <c r="Q163" s="2181">
        <v>44706.0</v>
      </c>
      <c r="R163" s="2181"/>
      <c r="S163" s="2176"/>
      <c r="T163" s="2176"/>
      <c r="U163" s="2176"/>
      <c r="V163" s="2176" t="s">
        <v>3695</v>
      </c>
      <c r="W163" s="2177" t="s">
        <v>3591</v>
      </c>
      <c r="X163" s="2177"/>
      <c r="Y163" s="2176"/>
      <c r="Z163" s="2176"/>
      <c r="AA163" s="2176"/>
      <c r="AB163" s="2176"/>
      <c r="AC163" s="2177"/>
      <c r="AD163" s="2177"/>
      <c r="AE163" s="2176"/>
      <c r="AF163" s="2176"/>
      <c r="AG163" s="2176"/>
      <c r="AH163" s="3" t="s">
        <v>883</v>
      </c>
      <c r="AI163" s="3" t="s">
        <v>883</v>
      </c>
      <c r="AJ163" s="3" t="s">
        <v>883</v>
      </c>
      <c r="AK163" s="3" t="s">
        <v>883</v>
      </c>
      <c r="AL163" s="3" t="s">
        <v>883</v>
      </c>
      <c r="AM163" s="2176"/>
      <c r="AN163" s="2176"/>
      <c r="AO163" s="2176"/>
      <c r="AP163" s="2176"/>
      <c r="AQ163" s="2176"/>
      <c r="AR163" s="2176"/>
      <c r="AS163" s="2176"/>
      <c r="AT163" s="2176"/>
      <c r="AU163" s="2176"/>
      <c r="AV163" s="2176"/>
      <c r="AW163" s="2176"/>
      <c r="AX163" s="2176"/>
      <c r="AY163" s="2176"/>
      <c r="AZ163" s="2176"/>
      <c r="BA163" s="2176"/>
      <c r="BB163" s="2176"/>
      <c r="BC163" s="2176"/>
      <c r="BD163" s="2176"/>
      <c r="BE163" s="2176"/>
      <c r="BF163" s="2176"/>
      <c r="BG163" s="2176"/>
      <c r="BH163" s="2176"/>
      <c r="BI163" s="2176"/>
      <c r="BJ163" s="2176"/>
      <c r="BK163" s="2182"/>
    </row>
    <row r="164" ht="12.75" customHeight="1">
      <c r="A164" s="2176"/>
      <c r="B164" s="2177">
        <v>16.0</v>
      </c>
      <c r="C164" s="792"/>
      <c r="D164" s="2178"/>
      <c r="E164" s="2176"/>
      <c r="F164" s="2176" t="s">
        <v>3790</v>
      </c>
      <c r="G164" s="2177"/>
      <c r="H164" s="2177" t="s">
        <v>1826</v>
      </c>
      <c r="I164" s="2176" t="s">
        <v>3623</v>
      </c>
      <c r="J164" s="2176" t="s">
        <v>3588</v>
      </c>
      <c r="K164" s="2176" t="s">
        <v>3777</v>
      </c>
      <c r="L164" s="2176"/>
      <c r="M164" s="2179">
        <v>7500.0</v>
      </c>
      <c r="N164" s="2176"/>
      <c r="O164" s="2180">
        <v>7704.148</v>
      </c>
      <c r="P164" s="2176" t="s">
        <v>3382</v>
      </c>
      <c r="Q164" s="2181">
        <v>44708.0</v>
      </c>
      <c r="R164" s="2181"/>
      <c r="S164" s="2176"/>
      <c r="T164" s="2176"/>
      <c r="U164" s="2176"/>
      <c r="V164" s="2176" t="s">
        <v>3695</v>
      </c>
      <c r="W164" s="2177" t="s">
        <v>3591</v>
      </c>
      <c r="X164" s="2177"/>
      <c r="Y164" s="2176"/>
      <c r="Z164" s="2176"/>
      <c r="AA164" s="2176"/>
      <c r="AB164" s="2176"/>
      <c r="AC164" s="2177"/>
      <c r="AD164" s="2177"/>
      <c r="AE164" s="2176"/>
      <c r="AF164" s="2176"/>
      <c r="AG164" s="2176"/>
      <c r="AH164" s="3" t="s">
        <v>883</v>
      </c>
      <c r="AI164" s="3" t="s">
        <v>883</v>
      </c>
      <c r="AJ164" s="3" t="s">
        <v>883</v>
      </c>
      <c r="AK164" s="3" t="s">
        <v>883</v>
      </c>
      <c r="AL164" s="3" t="s">
        <v>883</v>
      </c>
      <c r="AM164" s="2176"/>
      <c r="AN164" s="2176"/>
      <c r="AO164" s="2176"/>
      <c r="AP164" s="2176"/>
      <c r="AQ164" s="2176"/>
      <c r="AR164" s="2176"/>
      <c r="AS164" s="2176"/>
      <c r="AT164" s="2176"/>
      <c r="AU164" s="2176"/>
      <c r="AV164" s="2176"/>
      <c r="AW164" s="2176"/>
      <c r="AX164" s="2176"/>
      <c r="AY164" s="2176"/>
      <c r="AZ164" s="2176"/>
      <c r="BA164" s="2176"/>
      <c r="BB164" s="2176"/>
      <c r="BC164" s="2176"/>
      <c r="BD164" s="2176"/>
      <c r="BE164" s="2176"/>
      <c r="BF164" s="2176"/>
      <c r="BG164" s="2176"/>
      <c r="BH164" s="2176"/>
      <c r="BI164" s="2176"/>
      <c r="BJ164" s="2176"/>
      <c r="BK164" s="2182"/>
    </row>
    <row r="165" ht="12.75" customHeight="1">
      <c r="A165" s="2176"/>
      <c r="B165" s="2177">
        <v>17.0</v>
      </c>
      <c r="C165" s="792"/>
      <c r="D165" s="2178"/>
      <c r="E165" s="2176"/>
      <c r="F165" s="2176" t="s">
        <v>3790</v>
      </c>
      <c r="G165" s="2177"/>
      <c r="H165" s="2177" t="s">
        <v>1826</v>
      </c>
      <c r="I165" s="2176" t="s">
        <v>3623</v>
      </c>
      <c r="J165" s="2176" t="s">
        <v>3588</v>
      </c>
      <c r="K165" s="2176" t="s">
        <v>3776</v>
      </c>
      <c r="L165" s="2176"/>
      <c r="M165" s="2179">
        <v>8300.0</v>
      </c>
      <c r="N165" s="2176"/>
      <c r="O165" s="2180">
        <v>8451.36</v>
      </c>
      <c r="P165" s="2176" t="s">
        <v>3382</v>
      </c>
      <c r="Q165" s="2181">
        <v>44709.0</v>
      </c>
      <c r="R165" s="2181"/>
      <c r="S165" s="2176"/>
      <c r="T165" s="2176"/>
      <c r="U165" s="2176"/>
      <c r="V165" s="2176" t="s">
        <v>3695</v>
      </c>
      <c r="W165" s="2177" t="s">
        <v>3591</v>
      </c>
      <c r="X165" s="2177"/>
      <c r="Y165" s="2176"/>
      <c r="Z165" s="2176"/>
      <c r="AA165" s="2176"/>
      <c r="AB165" s="2176"/>
      <c r="AC165" s="2177"/>
      <c r="AD165" s="2177"/>
      <c r="AE165" s="2176"/>
      <c r="AF165" s="2176"/>
      <c r="AG165" s="2176"/>
      <c r="AH165" s="3" t="s">
        <v>883</v>
      </c>
      <c r="AI165" s="3" t="s">
        <v>883</v>
      </c>
      <c r="AJ165" s="3" t="s">
        <v>883</v>
      </c>
      <c r="AK165" s="3" t="s">
        <v>883</v>
      </c>
      <c r="AL165" s="3" t="s">
        <v>883</v>
      </c>
      <c r="AM165" s="2176"/>
      <c r="AN165" s="2176"/>
      <c r="AO165" s="2176"/>
      <c r="AP165" s="2176"/>
      <c r="AQ165" s="2176"/>
      <c r="AR165" s="2176"/>
      <c r="AS165" s="2176"/>
      <c r="AT165" s="2176"/>
      <c r="AU165" s="2176"/>
      <c r="AV165" s="2176"/>
      <c r="AW165" s="2176"/>
      <c r="AX165" s="2176"/>
      <c r="AY165" s="2176"/>
      <c r="AZ165" s="2176"/>
      <c r="BA165" s="2176"/>
      <c r="BB165" s="2176"/>
      <c r="BC165" s="2176"/>
      <c r="BD165" s="2176"/>
      <c r="BE165" s="2176"/>
      <c r="BF165" s="2176"/>
      <c r="BG165" s="2176"/>
      <c r="BH165" s="2176"/>
      <c r="BI165" s="2176"/>
      <c r="BJ165" s="2176"/>
      <c r="BK165" s="2182"/>
    </row>
    <row r="166" ht="12.75" customHeight="1">
      <c r="A166" s="2176"/>
      <c r="B166" s="2177">
        <v>18.0</v>
      </c>
      <c r="C166" s="792"/>
      <c r="D166" s="2178"/>
      <c r="E166" s="2176"/>
      <c r="F166" s="2176" t="s">
        <v>3790</v>
      </c>
      <c r="G166" s="2177"/>
      <c r="H166" s="2177" t="s">
        <v>1826</v>
      </c>
      <c r="I166" s="2176" t="s">
        <v>3623</v>
      </c>
      <c r="J166" s="2176" t="s">
        <v>3588</v>
      </c>
      <c r="K166" s="2176" t="s">
        <v>3802</v>
      </c>
      <c r="L166" s="2176"/>
      <c r="M166" s="2179">
        <v>8800.0</v>
      </c>
      <c r="N166" s="2176"/>
      <c r="O166" s="2180">
        <v>5885.093</v>
      </c>
      <c r="P166" s="2176" t="s">
        <v>3382</v>
      </c>
      <c r="Q166" s="2181">
        <v>44712.0</v>
      </c>
      <c r="R166" s="2181"/>
      <c r="S166" s="2176"/>
      <c r="T166" s="2176"/>
      <c r="U166" s="2176"/>
      <c r="V166" s="2176" t="s">
        <v>3695</v>
      </c>
      <c r="W166" s="2177" t="s">
        <v>3591</v>
      </c>
      <c r="X166" s="2177"/>
      <c r="Y166" s="2176"/>
      <c r="Z166" s="2176"/>
      <c r="AA166" s="2176"/>
      <c r="AB166" s="2176"/>
      <c r="AC166" s="2177"/>
      <c r="AD166" s="2177"/>
      <c r="AE166" s="2176"/>
      <c r="AF166" s="2176"/>
      <c r="AG166" s="2176"/>
      <c r="AH166" s="3" t="s">
        <v>883</v>
      </c>
      <c r="AI166" s="3" t="s">
        <v>883</v>
      </c>
      <c r="AJ166" s="3" t="s">
        <v>883</v>
      </c>
      <c r="AK166" s="3" t="s">
        <v>883</v>
      </c>
      <c r="AL166" s="3" t="s">
        <v>883</v>
      </c>
      <c r="AM166" s="2176"/>
      <c r="AN166" s="2176"/>
      <c r="AO166" s="2176"/>
      <c r="AP166" s="2176"/>
      <c r="AQ166" s="2176"/>
      <c r="AR166" s="2176"/>
      <c r="AS166" s="2176"/>
      <c r="AT166" s="2176"/>
      <c r="AU166" s="2176"/>
      <c r="AV166" s="2176"/>
      <c r="AW166" s="2176"/>
      <c r="AX166" s="2176"/>
      <c r="AY166" s="2176"/>
      <c r="AZ166" s="2176"/>
      <c r="BA166" s="2176"/>
      <c r="BB166" s="2176"/>
      <c r="BC166" s="2176"/>
      <c r="BD166" s="2176"/>
      <c r="BE166" s="2176"/>
      <c r="BF166" s="2176"/>
      <c r="BG166" s="2176"/>
      <c r="BH166" s="2176"/>
      <c r="BI166" s="2176"/>
      <c r="BJ166" s="2176"/>
      <c r="BK166" s="2182"/>
    </row>
    <row r="167" ht="12.75" customHeight="1">
      <c r="A167" s="2176"/>
      <c r="B167" s="2177">
        <v>19.0</v>
      </c>
      <c r="C167" s="792"/>
      <c r="D167" s="2178"/>
      <c r="E167" s="2176"/>
      <c r="F167" s="2176" t="s">
        <v>3768</v>
      </c>
      <c r="G167" s="2177"/>
      <c r="H167" s="2177" t="s">
        <v>3213</v>
      </c>
      <c r="I167" s="2176" t="s">
        <v>3803</v>
      </c>
      <c r="J167" s="2176" t="s">
        <v>3804</v>
      </c>
      <c r="K167" s="2176" t="s">
        <v>3805</v>
      </c>
      <c r="L167" s="2176"/>
      <c r="M167" s="2179">
        <v>6376.0</v>
      </c>
      <c r="N167" s="2176"/>
      <c r="O167" s="2180">
        <v>7462.63</v>
      </c>
      <c r="P167" s="2176" t="s">
        <v>3382</v>
      </c>
      <c r="Q167" s="2181">
        <v>44706.0</v>
      </c>
      <c r="R167" s="2181"/>
      <c r="S167" s="2176"/>
      <c r="T167" s="2176"/>
      <c r="U167" s="2176"/>
      <c r="V167" s="2176"/>
      <c r="W167" s="2177" t="s">
        <v>3591</v>
      </c>
      <c r="X167" s="2177"/>
      <c r="Y167" s="2176"/>
      <c r="Z167" s="2176"/>
      <c r="AA167" s="2176"/>
      <c r="AB167" s="2176"/>
      <c r="AC167" s="2177"/>
      <c r="AD167" s="2177"/>
      <c r="AE167" s="2176"/>
      <c r="AF167" s="2176"/>
      <c r="AG167" s="2176"/>
      <c r="AH167" s="3" t="s">
        <v>883</v>
      </c>
      <c r="AI167" s="3" t="s">
        <v>883</v>
      </c>
      <c r="AJ167" s="3" t="s">
        <v>883</v>
      </c>
      <c r="AK167" s="3" t="s">
        <v>883</v>
      </c>
      <c r="AL167" s="3" t="s">
        <v>883</v>
      </c>
      <c r="AM167" s="2176"/>
      <c r="AN167" s="2176"/>
      <c r="AO167" s="2176"/>
      <c r="AP167" s="2176"/>
      <c r="AQ167" s="2176"/>
      <c r="AR167" s="2176"/>
      <c r="AS167" s="2176"/>
      <c r="AT167" s="2176"/>
      <c r="AU167" s="2176"/>
      <c r="AV167" s="2176"/>
      <c r="AW167" s="2176"/>
      <c r="AX167" s="2176"/>
      <c r="AY167" s="2176"/>
      <c r="AZ167" s="2176"/>
      <c r="BA167" s="2176"/>
      <c r="BB167" s="2176"/>
      <c r="BC167" s="2176"/>
      <c r="BD167" s="2176"/>
      <c r="BE167" s="2176"/>
      <c r="BF167" s="2176"/>
      <c r="BG167" s="2176"/>
      <c r="BH167" s="2176"/>
      <c r="BI167" s="2176"/>
      <c r="BJ167" s="2176"/>
      <c r="BK167" s="2182"/>
    </row>
    <row r="168" ht="12.75" customHeight="1">
      <c r="A168" s="4"/>
      <c r="B168" s="3">
        <v>20.0</v>
      </c>
      <c r="C168" s="792"/>
      <c r="D168" s="80"/>
      <c r="E168" s="4"/>
      <c r="F168" s="4" t="s">
        <v>3768</v>
      </c>
      <c r="G168" s="3"/>
      <c r="H168" s="3" t="s">
        <v>3761</v>
      </c>
      <c r="I168" s="4" t="s">
        <v>3803</v>
      </c>
      <c r="J168" s="4" t="s">
        <v>3804</v>
      </c>
      <c r="K168" s="4" t="s">
        <v>3806</v>
      </c>
      <c r="L168" s="4"/>
      <c r="M168" s="2175">
        <v>7500.0</v>
      </c>
      <c r="N168" s="4"/>
      <c r="O168" s="2143">
        <v>7233.228</v>
      </c>
      <c r="P168" s="4" t="s">
        <v>3382</v>
      </c>
      <c r="Q168" s="1990">
        <v>44711.0</v>
      </c>
      <c r="R168" s="1990"/>
      <c r="S168" s="4"/>
      <c r="T168" s="4"/>
      <c r="U168" s="4"/>
      <c r="V168" s="4"/>
      <c r="W168" s="3" t="s">
        <v>3591</v>
      </c>
      <c r="X168" s="3"/>
      <c r="Y168" s="4"/>
      <c r="Z168" s="4"/>
      <c r="AA168" s="4"/>
      <c r="AB168" s="4"/>
      <c r="AC168" s="3"/>
      <c r="AD168" s="3"/>
      <c r="AE168" s="4"/>
      <c r="AF168" s="4"/>
      <c r="AG168" s="4"/>
      <c r="AH168" s="3" t="s">
        <v>883</v>
      </c>
      <c r="AI168" s="3" t="s">
        <v>883</v>
      </c>
      <c r="AJ168" s="3" t="s">
        <v>883</v>
      </c>
      <c r="AK168" s="3" t="s">
        <v>883</v>
      </c>
      <c r="AL168" s="3" t="s">
        <v>883</v>
      </c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ht="12.75" customHeight="1">
      <c r="A169" s="2176"/>
      <c r="B169" s="2177">
        <v>21.0</v>
      </c>
      <c r="C169" s="792"/>
      <c r="D169" s="2178"/>
      <c r="E169" s="2176"/>
      <c r="F169" s="2176" t="s">
        <v>3790</v>
      </c>
      <c r="G169" s="2177"/>
      <c r="H169" s="2177" t="s">
        <v>1826</v>
      </c>
      <c r="I169" s="2176" t="s">
        <v>3623</v>
      </c>
      <c r="J169" s="2176" t="s">
        <v>3588</v>
      </c>
      <c r="K169" s="2176" t="s">
        <v>3807</v>
      </c>
      <c r="L169" s="2176"/>
      <c r="M169" s="2179">
        <v>7500.0</v>
      </c>
      <c r="N169" s="2176"/>
      <c r="O169" s="2180">
        <v>7714.99</v>
      </c>
      <c r="P169" s="2176" t="s">
        <v>3382</v>
      </c>
      <c r="Q169" s="2181">
        <v>44711.0</v>
      </c>
      <c r="R169" s="2181"/>
      <c r="S169" s="2176"/>
      <c r="T169" s="2176"/>
      <c r="U169" s="2176"/>
      <c r="V169" s="2176" t="s">
        <v>3695</v>
      </c>
      <c r="W169" s="2177" t="s">
        <v>3591</v>
      </c>
      <c r="X169" s="2177"/>
      <c r="Y169" s="2176"/>
      <c r="Z169" s="2176"/>
      <c r="AA169" s="2176"/>
      <c r="AB169" s="2176"/>
      <c r="AC169" s="2177"/>
      <c r="AD169" s="2177"/>
      <c r="AE169" s="2176"/>
      <c r="AF169" s="2176"/>
      <c r="AG169" s="2176"/>
      <c r="AH169" s="3" t="s">
        <v>883</v>
      </c>
      <c r="AI169" s="3" t="s">
        <v>883</v>
      </c>
      <c r="AJ169" s="3" t="s">
        <v>883</v>
      </c>
      <c r="AK169" s="3" t="s">
        <v>883</v>
      </c>
      <c r="AL169" s="3" t="s">
        <v>883</v>
      </c>
      <c r="AM169" s="2176"/>
      <c r="AN169" s="2176"/>
      <c r="AO169" s="2176"/>
      <c r="AP169" s="2176"/>
      <c r="AQ169" s="2176"/>
      <c r="AR169" s="2176"/>
      <c r="AS169" s="2176"/>
      <c r="AT169" s="2176"/>
      <c r="AU169" s="2176"/>
      <c r="AV169" s="2176"/>
      <c r="AW169" s="2176"/>
      <c r="AX169" s="2176"/>
      <c r="AY169" s="2176"/>
      <c r="AZ169" s="2176"/>
      <c r="BA169" s="2176"/>
      <c r="BB169" s="2176"/>
      <c r="BC169" s="2176"/>
      <c r="BD169" s="2176"/>
      <c r="BE169" s="2176"/>
      <c r="BF169" s="2176"/>
      <c r="BG169" s="2176"/>
      <c r="BH169" s="2176"/>
      <c r="BI169" s="2176"/>
      <c r="BJ169" s="2176"/>
      <c r="BK169" s="2182"/>
    </row>
    <row r="170" ht="12.75" customHeight="1">
      <c r="A170" s="2176"/>
      <c r="B170" s="2177">
        <v>22.0</v>
      </c>
      <c r="C170" s="949"/>
      <c r="D170" s="2178"/>
      <c r="E170" s="2176"/>
      <c r="F170" s="2176" t="s">
        <v>3790</v>
      </c>
      <c r="G170" s="2177"/>
      <c r="H170" s="2177" t="s">
        <v>1826</v>
      </c>
      <c r="I170" s="2176" t="s">
        <v>3623</v>
      </c>
      <c r="J170" s="2176" t="s">
        <v>3588</v>
      </c>
      <c r="K170" s="2176" t="s">
        <v>3808</v>
      </c>
      <c r="L170" s="2176"/>
      <c r="M170" s="2179">
        <v>7500.0</v>
      </c>
      <c r="N170" s="2176"/>
      <c r="O170" s="2180">
        <v>5509.222</v>
      </c>
      <c r="P170" s="2176" t="s">
        <v>3382</v>
      </c>
      <c r="Q170" s="2181">
        <v>44716.0</v>
      </c>
      <c r="R170" s="2181"/>
      <c r="S170" s="2176"/>
      <c r="T170" s="2176"/>
      <c r="U170" s="2176"/>
      <c r="V170" s="2176" t="s">
        <v>3695</v>
      </c>
      <c r="W170" s="2177" t="s">
        <v>3591</v>
      </c>
      <c r="X170" s="2177"/>
      <c r="Y170" s="2176"/>
      <c r="Z170" s="2176"/>
      <c r="AA170" s="2176"/>
      <c r="AB170" s="2176"/>
      <c r="AC170" s="2177"/>
      <c r="AD170" s="2177"/>
      <c r="AE170" s="2176"/>
      <c r="AF170" s="2176"/>
      <c r="AG170" s="2176"/>
      <c r="AH170" s="3" t="s">
        <v>883</v>
      </c>
      <c r="AI170" s="3" t="s">
        <v>883</v>
      </c>
      <c r="AJ170" s="3" t="s">
        <v>883</v>
      </c>
      <c r="AK170" s="3" t="s">
        <v>883</v>
      </c>
      <c r="AL170" s="3" t="s">
        <v>883</v>
      </c>
      <c r="AM170" s="2176"/>
      <c r="AN170" s="2176"/>
      <c r="AO170" s="2176"/>
      <c r="AP170" s="2176"/>
      <c r="AQ170" s="2176"/>
      <c r="AR170" s="2176"/>
      <c r="AS170" s="2176"/>
      <c r="AT170" s="2176"/>
      <c r="AU170" s="2176"/>
      <c r="AV170" s="2176"/>
      <c r="AW170" s="2176"/>
      <c r="AX170" s="2176"/>
      <c r="AY170" s="2176"/>
      <c r="AZ170" s="2176"/>
      <c r="BA170" s="2176"/>
      <c r="BB170" s="2176"/>
      <c r="BC170" s="2176"/>
      <c r="BD170" s="2176"/>
      <c r="BE170" s="2176"/>
      <c r="BF170" s="2176"/>
      <c r="BG170" s="2176"/>
      <c r="BH170" s="2176"/>
      <c r="BI170" s="2176"/>
      <c r="BJ170" s="2176"/>
      <c r="BK170" s="2182"/>
    </row>
    <row r="171" ht="12.75" customHeight="1">
      <c r="A171" s="2164"/>
      <c r="B171" s="2165"/>
      <c r="C171" s="2183"/>
      <c r="D171" s="2166"/>
      <c r="E171" s="2164"/>
      <c r="F171" s="2164"/>
      <c r="G171" s="2165"/>
      <c r="H171" s="2165"/>
      <c r="I171" s="2164"/>
      <c r="J171" s="2164"/>
      <c r="K171" s="2164"/>
      <c r="L171" s="2164"/>
      <c r="M171" s="2167">
        <f>SUM(M150:M169)</f>
        <v>157766</v>
      </c>
      <c r="N171" s="2164"/>
      <c r="O171" s="2174">
        <f>SUM(O150:O170)</f>
        <v>162074.29</v>
      </c>
      <c r="P171" s="2164"/>
      <c r="Q171" s="2165"/>
      <c r="R171" s="2165"/>
      <c r="S171" s="2164"/>
      <c r="T171" s="2164"/>
      <c r="U171" s="2164"/>
      <c r="V171" s="2164"/>
      <c r="W171" s="2165"/>
      <c r="X171" s="2165"/>
      <c r="Y171" s="2164"/>
      <c r="Z171" s="2164"/>
      <c r="AA171" s="2164"/>
      <c r="AB171" s="2164"/>
      <c r="AC171" s="2165"/>
      <c r="AD171" s="2165"/>
      <c r="AE171" s="2164"/>
      <c r="AF171" s="2164"/>
      <c r="AG171" s="2164"/>
      <c r="AH171" s="2164"/>
      <c r="AI171" s="2164"/>
      <c r="AJ171" s="2164"/>
      <c r="AK171" s="2164"/>
      <c r="AL171" s="2164"/>
      <c r="AM171" s="2164"/>
      <c r="AN171" s="2164"/>
      <c r="AO171" s="2164"/>
      <c r="AP171" s="2164"/>
      <c r="AQ171" s="2164"/>
      <c r="AR171" s="2164"/>
      <c r="AS171" s="2164"/>
      <c r="AT171" s="2164"/>
      <c r="AU171" s="2164"/>
      <c r="AV171" s="2164"/>
      <c r="AW171" s="2164"/>
      <c r="AX171" s="2164"/>
      <c r="AY171" s="2164"/>
      <c r="AZ171" s="2164"/>
      <c r="BA171" s="2164"/>
      <c r="BB171" s="2164"/>
      <c r="BC171" s="2164"/>
      <c r="BD171" s="2164"/>
      <c r="BE171" s="2164"/>
      <c r="BF171" s="2164"/>
      <c r="BG171" s="2164"/>
      <c r="BH171" s="2164"/>
      <c r="BI171" s="2164"/>
      <c r="BJ171" s="2164"/>
      <c r="BK171" s="2168"/>
    </row>
    <row r="172" ht="12.75" customHeight="1">
      <c r="A172" s="4"/>
      <c r="B172" s="4">
        <v>1.0</v>
      </c>
      <c r="C172" s="2184" t="s">
        <v>3809</v>
      </c>
      <c r="D172" s="80" t="s">
        <v>3810</v>
      </c>
      <c r="E172" s="4" t="s">
        <v>3811</v>
      </c>
      <c r="F172" s="4" t="s">
        <v>3241</v>
      </c>
      <c r="G172" s="3"/>
      <c r="H172" s="3" t="s">
        <v>2990</v>
      </c>
      <c r="I172" s="4" t="s">
        <v>3662</v>
      </c>
      <c r="J172" s="4" t="s">
        <v>3812</v>
      </c>
      <c r="K172" s="4" t="s">
        <v>3813</v>
      </c>
      <c r="L172" s="4"/>
      <c r="M172" s="2175">
        <v>7500.0</v>
      </c>
      <c r="N172" s="2175">
        <v>7500.0</v>
      </c>
      <c r="O172" s="2143">
        <v>7603.554</v>
      </c>
      <c r="P172" s="4" t="s">
        <v>3382</v>
      </c>
      <c r="Q172" s="1990">
        <v>44702.0</v>
      </c>
      <c r="R172" s="1990"/>
      <c r="S172" s="4"/>
      <c r="T172" s="4"/>
      <c r="U172" s="4"/>
      <c r="V172" s="4" t="s">
        <v>3814</v>
      </c>
      <c r="W172" s="3" t="s">
        <v>3591</v>
      </c>
      <c r="X172" s="3"/>
      <c r="Y172" s="4"/>
      <c r="Z172" s="4"/>
      <c r="AA172" s="4"/>
      <c r="AB172" s="4"/>
      <c r="AC172" s="3"/>
      <c r="AD172" s="3"/>
      <c r="AE172" s="4"/>
      <c r="AF172" s="4"/>
      <c r="AG172" s="4"/>
      <c r="AH172" s="3" t="s">
        <v>883</v>
      </c>
      <c r="AI172" s="3" t="s">
        <v>883</v>
      </c>
      <c r="AJ172" s="3" t="s">
        <v>883</v>
      </c>
      <c r="AK172" s="3" t="s">
        <v>883</v>
      </c>
      <c r="AL172" s="3" t="s">
        <v>883</v>
      </c>
      <c r="AM172" s="3" t="s">
        <v>883</v>
      </c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ht="12.75" customHeight="1">
      <c r="A173" s="4"/>
      <c r="B173" s="4">
        <v>2.0</v>
      </c>
      <c r="C173" s="792"/>
      <c r="D173" s="80"/>
      <c r="E173" s="4"/>
      <c r="F173" s="4" t="s">
        <v>3241</v>
      </c>
      <c r="G173" s="3"/>
      <c r="H173" s="3" t="s">
        <v>2990</v>
      </c>
      <c r="I173" s="4" t="s">
        <v>3662</v>
      </c>
      <c r="J173" s="4" t="s">
        <v>3812</v>
      </c>
      <c r="K173" s="4" t="s">
        <v>3815</v>
      </c>
      <c r="L173" s="4"/>
      <c r="M173" s="2175">
        <v>7500.0</v>
      </c>
      <c r="N173" s="2175">
        <v>7500.0</v>
      </c>
      <c r="O173" s="2143">
        <v>7630.401</v>
      </c>
      <c r="P173" s="4" t="s">
        <v>3382</v>
      </c>
      <c r="Q173" s="1990">
        <v>44710.0</v>
      </c>
      <c r="R173" s="1990"/>
      <c r="S173" s="4"/>
      <c r="T173" s="4"/>
      <c r="U173" s="4"/>
      <c r="V173" s="4" t="s">
        <v>3814</v>
      </c>
      <c r="W173" s="3" t="s">
        <v>3591</v>
      </c>
      <c r="X173" s="3"/>
      <c r="Y173" s="4"/>
      <c r="Z173" s="4"/>
      <c r="AA173" s="4"/>
      <c r="AB173" s="4"/>
      <c r="AC173" s="3"/>
      <c r="AD173" s="3"/>
      <c r="AE173" s="4"/>
      <c r="AF173" s="4"/>
      <c r="AG173" s="4"/>
      <c r="AH173" s="3" t="s">
        <v>883</v>
      </c>
      <c r="AI173" s="3" t="s">
        <v>883</v>
      </c>
      <c r="AJ173" s="3" t="s">
        <v>883</v>
      </c>
      <c r="AK173" s="3" t="s">
        <v>883</v>
      </c>
      <c r="AL173" s="3" t="s">
        <v>883</v>
      </c>
      <c r="AM173" s="3" t="s">
        <v>883</v>
      </c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ht="12.75" customHeight="1">
      <c r="A174" s="4"/>
      <c r="B174" s="4">
        <v>3.0</v>
      </c>
      <c r="C174" s="792"/>
      <c r="D174" s="80"/>
      <c r="E174" s="4"/>
      <c r="F174" s="4" t="s">
        <v>3241</v>
      </c>
      <c r="G174" s="3"/>
      <c r="H174" s="3" t="s">
        <v>2990</v>
      </c>
      <c r="I174" s="4" t="s">
        <v>3662</v>
      </c>
      <c r="J174" s="4" t="s">
        <v>3812</v>
      </c>
      <c r="K174" s="4" t="s">
        <v>3816</v>
      </c>
      <c r="L174" s="4"/>
      <c r="M174" s="2175">
        <v>5300.0</v>
      </c>
      <c r="N174" s="2175">
        <v>5300.0</v>
      </c>
      <c r="O174" s="2143">
        <v>5325.863</v>
      </c>
      <c r="P174" s="4" t="s">
        <v>3382</v>
      </c>
      <c r="Q174" s="1990">
        <v>44712.0</v>
      </c>
      <c r="R174" s="1990"/>
      <c r="S174" s="4"/>
      <c r="T174" s="4"/>
      <c r="U174" s="4"/>
      <c r="V174" s="4" t="s">
        <v>3814</v>
      </c>
      <c r="W174" s="3" t="s">
        <v>3591</v>
      </c>
      <c r="X174" s="3"/>
      <c r="Y174" s="4"/>
      <c r="Z174" s="4"/>
      <c r="AA174" s="4"/>
      <c r="AB174" s="4"/>
      <c r="AC174" s="3"/>
      <c r="AD174" s="3"/>
      <c r="AE174" s="4"/>
      <c r="AF174" s="4"/>
      <c r="AG174" s="4"/>
      <c r="AH174" s="3" t="s">
        <v>883</v>
      </c>
      <c r="AI174" s="3" t="s">
        <v>883</v>
      </c>
      <c r="AJ174" s="3" t="s">
        <v>883</v>
      </c>
      <c r="AK174" s="3" t="s">
        <v>883</v>
      </c>
      <c r="AL174" s="3" t="s">
        <v>883</v>
      </c>
      <c r="AM174" s="3" t="s">
        <v>883</v>
      </c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ht="12.75" customHeight="1">
      <c r="A175" s="4"/>
      <c r="B175" s="4">
        <v>4.0</v>
      </c>
      <c r="C175" s="792"/>
      <c r="D175" s="80"/>
      <c r="E175" s="4"/>
      <c r="F175" s="4" t="s">
        <v>3241</v>
      </c>
      <c r="G175" s="3"/>
      <c r="H175" s="3" t="s">
        <v>2990</v>
      </c>
      <c r="I175" s="4" t="s">
        <v>3662</v>
      </c>
      <c r="J175" s="4" t="s">
        <v>3817</v>
      </c>
      <c r="K175" s="4" t="s">
        <v>3818</v>
      </c>
      <c r="L175" s="4"/>
      <c r="M175" s="2175">
        <v>7500.0</v>
      </c>
      <c r="N175" s="2175">
        <v>7500.0</v>
      </c>
      <c r="O175" s="2143">
        <v>7606.993</v>
      </c>
      <c r="P175" s="4" t="s">
        <v>3382</v>
      </c>
      <c r="Q175" s="1990">
        <v>44709.0</v>
      </c>
      <c r="R175" s="1990"/>
      <c r="S175" s="4"/>
      <c r="T175" s="4"/>
      <c r="U175" s="4"/>
      <c r="V175" s="4" t="s">
        <v>3814</v>
      </c>
      <c r="W175" s="3" t="s">
        <v>3591</v>
      </c>
      <c r="X175" s="3"/>
      <c r="Y175" s="4"/>
      <c r="Z175" s="4"/>
      <c r="AA175" s="4"/>
      <c r="AB175" s="4"/>
      <c r="AC175" s="3"/>
      <c r="AD175" s="3"/>
      <c r="AE175" s="4"/>
      <c r="AF175" s="4"/>
      <c r="AG175" s="4"/>
      <c r="AH175" s="3" t="s">
        <v>883</v>
      </c>
      <c r="AI175" s="3" t="s">
        <v>883</v>
      </c>
      <c r="AJ175" s="3" t="s">
        <v>883</v>
      </c>
      <c r="AK175" s="3" t="s">
        <v>883</v>
      </c>
      <c r="AL175" s="3" t="s">
        <v>883</v>
      </c>
      <c r="AM175" s="3" t="s">
        <v>883</v>
      </c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</row>
    <row r="176" ht="12.75" customHeight="1">
      <c r="A176" s="4"/>
      <c r="B176" s="4">
        <v>5.0</v>
      </c>
      <c r="C176" s="792"/>
      <c r="D176" s="80"/>
      <c r="E176" s="4"/>
      <c r="F176" s="4" t="s">
        <v>3241</v>
      </c>
      <c r="G176" s="3"/>
      <c r="H176" s="3" t="s">
        <v>2990</v>
      </c>
      <c r="I176" s="4" t="s">
        <v>3662</v>
      </c>
      <c r="J176" s="4" t="s">
        <v>3817</v>
      </c>
      <c r="K176" s="4" t="s">
        <v>3819</v>
      </c>
      <c r="L176" s="4"/>
      <c r="M176" s="2175">
        <v>7800.0</v>
      </c>
      <c r="N176" s="2175">
        <v>7500.0</v>
      </c>
      <c r="O176" s="2143">
        <v>7919.088</v>
      </c>
      <c r="P176" s="4" t="s">
        <v>3382</v>
      </c>
      <c r="Q176" s="1990">
        <v>44712.0</v>
      </c>
      <c r="R176" s="1990"/>
      <c r="S176" s="4"/>
      <c r="T176" s="4"/>
      <c r="U176" s="4"/>
      <c r="V176" s="4" t="s">
        <v>3814</v>
      </c>
      <c r="W176" s="3" t="s">
        <v>3591</v>
      </c>
      <c r="X176" s="3"/>
      <c r="Y176" s="4"/>
      <c r="Z176" s="4"/>
      <c r="AA176" s="4"/>
      <c r="AB176" s="4"/>
      <c r="AC176" s="3"/>
      <c r="AD176" s="3"/>
      <c r="AE176" s="4"/>
      <c r="AF176" s="4"/>
      <c r="AG176" s="4"/>
      <c r="AH176" s="3" t="s">
        <v>883</v>
      </c>
      <c r="AI176" s="3" t="s">
        <v>883</v>
      </c>
      <c r="AJ176" s="3" t="s">
        <v>883</v>
      </c>
      <c r="AK176" s="3" t="s">
        <v>883</v>
      </c>
      <c r="AL176" s="3" t="s">
        <v>883</v>
      </c>
      <c r="AM176" s="3" t="s">
        <v>883</v>
      </c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</row>
    <row r="177" ht="12.75" customHeight="1">
      <c r="A177" s="4"/>
      <c r="B177" s="4">
        <v>6.0</v>
      </c>
      <c r="C177" s="792"/>
      <c r="D177" s="80"/>
      <c r="E177" s="4"/>
      <c r="F177" s="4" t="s">
        <v>3241</v>
      </c>
      <c r="G177" s="3"/>
      <c r="H177" s="3" t="s">
        <v>2990</v>
      </c>
      <c r="I177" s="4" t="s">
        <v>3662</v>
      </c>
      <c r="J177" s="4" t="s">
        <v>3817</v>
      </c>
      <c r="K177" s="4" t="s">
        <v>3820</v>
      </c>
      <c r="L177" s="4"/>
      <c r="M177" s="2175">
        <v>7500.0</v>
      </c>
      <c r="N177" s="2175">
        <v>7500.0</v>
      </c>
      <c r="O177" s="2143">
        <v>7450.631</v>
      </c>
      <c r="P177" s="4" t="s">
        <v>3382</v>
      </c>
      <c r="Q177" s="2156">
        <v>44714.0</v>
      </c>
      <c r="R177" s="2156"/>
      <c r="S177" s="4"/>
      <c r="T177" s="4"/>
      <c r="U177" s="4"/>
      <c r="V177" s="4" t="s">
        <v>3814</v>
      </c>
      <c r="W177" s="3" t="s">
        <v>3591</v>
      </c>
      <c r="X177" s="3"/>
      <c r="Y177" s="4"/>
      <c r="Z177" s="4"/>
      <c r="AA177" s="4"/>
      <c r="AB177" s="4"/>
      <c r="AC177" s="3"/>
      <c r="AD177" s="3"/>
      <c r="AE177" s="4"/>
      <c r="AF177" s="4"/>
      <c r="AG177" s="4"/>
      <c r="AH177" s="3" t="s">
        <v>883</v>
      </c>
      <c r="AI177" s="3" t="s">
        <v>883</v>
      </c>
      <c r="AJ177" s="3" t="s">
        <v>883</v>
      </c>
      <c r="AK177" s="3" t="s">
        <v>883</v>
      </c>
      <c r="AL177" s="3" t="s">
        <v>883</v>
      </c>
      <c r="AM177" s="3" t="s">
        <v>883</v>
      </c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</row>
    <row r="178" ht="12.75" customHeight="1">
      <c r="A178" s="4"/>
      <c r="B178" s="4">
        <v>7.0</v>
      </c>
      <c r="C178" s="949"/>
      <c r="D178" s="80"/>
      <c r="E178" s="4"/>
      <c r="F178" s="4" t="s">
        <v>3241</v>
      </c>
      <c r="G178" s="3"/>
      <c r="H178" s="3" t="s">
        <v>2990</v>
      </c>
      <c r="I178" s="4" t="s">
        <v>3662</v>
      </c>
      <c r="J178" s="4" t="s">
        <v>3821</v>
      </c>
      <c r="K178" s="4" t="s">
        <v>3822</v>
      </c>
      <c r="L178" s="4"/>
      <c r="M178" s="2175">
        <v>7500.0</v>
      </c>
      <c r="N178" s="2175">
        <v>2300.0</v>
      </c>
      <c r="O178" s="2143">
        <v>7310.662</v>
      </c>
      <c r="P178" s="4" t="s">
        <v>3382</v>
      </c>
      <c r="Q178" s="2156">
        <v>44715.0</v>
      </c>
      <c r="R178" s="2156"/>
      <c r="S178" s="4"/>
      <c r="T178" s="4"/>
      <c r="U178" s="4"/>
      <c r="V178" s="4" t="s">
        <v>3814</v>
      </c>
      <c r="W178" s="3" t="s">
        <v>3591</v>
      </c>
      <c r="X178" s="3"/>
      <c r="Y178" s="4"/>
      <c r="Z178" s="4"/>
      <c r="AA178" s="4"/>
      <c r="AB178" s="4"/>
      <c r="AC178" s="3"/>
      <c r="AD178" s="3"/>
      <c r="AE178" s="4"/>
      <c r="AF178" s="4"/>
      <c r="AG178" s="4"/>
      <c r="AH178" s="3" t="s">
        <v>883</v>
      </c>
      <c r="AI178" s="3" t="s">
        <v>883</v>
      </c>
      <c r="AJ178" s="3" t="s">
        <v>883</v>
      </c>
      <c r="AK178" s="3" t="s">
        <v>883</v>
      </c>
      <c r="AL178" s="3" t="s">
        <v>883</v>
      </c>
      <c r="AM178" s="3" t="s">
        <v>883</v>
      </c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</row>
    <row r="179" ht="12.75" customHeight="1">
      <c r="A179" s="2164"/>
      <c r="B179" s="2164"/>
      <c r="C179" s="2166"/>
      <c r="D179" s="2166"/>
      <c r="E179" s="2164"/>
      <c r="F179" s="2164"/>
      <c r="G179" s="2165"/>
      <c r="H179" s="2165"/>
      <c r="I179" s="2164"/>
      <c r="J179" s="2164"/>
      <c r="K179" s="2164"/>
      <c r="L179" s="2164"/>
      <c r="M179" s="2185">
        <f t="shared" ref="M179:O179" si="10">SUM(M172:M178)</f>
        <v>50600</v>
      </c>
      <c r="N179" s="2185">
        <f t="shared" si="10"/>
        <v>45100</v>
      </c>
      <c r="O179" s="2186">
        <f t="shared" si="10"/>
        <v>50847.192</v>
      </c>
      <c r="P179" s="2164"/>
      <c r="Q179" s="2165"/>
      <c r="R179" s="2165"/>
      <c r="S179" s="2164"/>
      <c r="T179" s="2164"/>
      <c r="U179" s="2164"/>
      <c r="V179" s="2164"/>
      <c r="W179" s="2165"/>
      <c r="X179" s="2165"/>
      <c r="Y179" s="2164"/>
      <c r="Z179" s="2164"/>
      <c r="AA179" s="2164"/>
      <c r="AB179" s="2164"/>
      <c r="AC179" s="2165"/>
      <c r="AD179" s="2165"/>
      <c r="AE179" s="2164"/>
      <c r="AF179" s="2164"/>
      <c r="AG179" s="2164"/>
      <c r="AH179" s="2165"/>
      <c r="AI179" s="2165"/>
      <c r="AJ179" s="2165"/>
      <c r="AK179" s="2165"/>
      <c r="AL179" s="2165"/>
      <c r="AM179" s="2165"/>
      <c r="AN179" s="2164"/>
      <c r="AO179" s="2164"/>
      <c r="AP179" s="2164"/>
      <c r="AQ179" s="2164"/>
      <c r="AR179" s="2164"/>
      <c r="AS179" s="2164"/>
      <c r="AT179" s="2164"/>
      <c r="AU179" s="2164"/>
      <c r="AV179" s="2164"/>
      <c r="AW179" s="2164"/>
      <c r="AX179" s="2164"/>
      <c r="AY179" s="2164"/>
      <c r="AZ179" s="2164"/>
      <c r="BA179" s="2164"/>
      <c r="BB179" s="2164"/>
      <c r="BC179" s="2164"/>
      <c r="BD179" s="2164"/>
      <c r="BE179" s="2164"/>
      <c r="BF179" s="2164"/>
      <c r="BG179" s="2164"/>
      <c r="BH179" s="2164"/>
      <c r="BI179" s="2164"/>
      <c r="BJ179" s="2164"/>
      <c r="BK179" s="2168"/>
    </row>
    <row r="180" ht="12.75" customHeight="1">
      <c r="A180" s="2164"/>
      <c r="B180" s="2164"/>
      <c r="C180" s="2166"/>
      <c r="D180" s="2166"/>
      <c r="E180" s="2164"/>
      <c r="F180" s="2164"/>
      <c r="G180" s="2165"/>
      <c r="H180" s="2165"/>
      <c r="I180" s="2164"/>
      <c r="J180" s="2164"/>
      <c r="K180" s="2164"/>
      <c r="L180" s="2164"/>
      <c r="M180" s="2164"/>
      <c r="N180" s="2164"/>
      <c r="O180" s="2186">
        <f>51000-O179</f>
        <v>152.808</v>
      </c>
      <c r="P180" s="2164"/>
      <c r="Q180" s="2165"/>
      <c r="R180" s="2165"/>
      <c r="S180" s="2164"/>
      <c r="T180" s="2164"/>
      <c r="U180" s="2164"/>
      <c r="V180" s="2164"/>
      <c r="W180" s="2165"/>
      <c r="X180" s="2165"/>
      <c r="Y180" s="2164"/>
      <c r="Z180" s="2164"/>
      <c r="AA180" s="2164"/>
      <c r="AB180" s="2164"/>
      <c r="AC180" s="2165"/>
      <c r="AD180" s="2165"/>
      <c r="AE180" s="2164"/>
      <c r="AF180" s="2164"/>
      <c r="AG180" s="2164"/>
      <c r="AH180" s="2164"/>
      <c r="AI180" s="2164"/>
      <c r="AJ180" s="2164"/>
      <c r="AK180" s="2164"/>
      <c r="AL180" s="2164"/>
      <c r="AM180" s="2164"/>
      <c r="AN180" s="2164"/>
      <c r="AO180" s="2164"/>
      <c r="AP180" s="2164"/>
      <c r="AQ180" s="2164"/>
      <c r="AR180" s="2164"/>
      <c r="AS180" s="2164"/>
      <c r="AT180" s="2164"/>
      <c r="AU180" s="2164"/>
      <c r="AV180" s="2164"/>
      <c r="AW180" s="2164"/>
      <c r="AX180" s="2164"/>
      <c r="AY180" s="2164"/>
      <c r="AZ180" s="2164"/>
      <c r="BA180" s="2164"/>
      <c r="BB180" s="2164"/>
      <c r="BC180" s="2164"/>
      <c r="BD180" s="2164"/>
      <c r="BE180" s="2164"/>
      <c r="BF180" s="2164"/>
      <c r="BG180" s="2164"/>
      <c r="BH180" s="2164"/>
      <c r="BI180" s="2164"/>
      <c r="BJ180" s="2164"/>
      <c r="BK180" s="2168"/>
    </row>
    <row r="181" ht="12.75" customHeight="1">
      <c r="A181" s="4"/>
      <c r="B181" s="4">
        <v>1.0</v>
      </c>
      <c r="C181" s="1951" t="s">
        <v>3823</v>
      </c>
      <c r="D181" s="80" t="s">
        <v>3824</v>
      </c>
      <c r="E181" s="3" t="s">
        <v>3825</v>
      </c>
      <c r="F181" s="4" t="s">
        <v>3826</v>
      </c>
      <c r="G181" s="3"/>
      <c r="H181" s="3" t="s">
        <v>3765</v>
      </c>
      <c r="I181" s="4" t="s">
        <v>3627</v>
      </c>
      <c r="J181" s="4" t="s">
        <v>3627</v>
      </c>
      <c r="K181" s="4" t="s">
        <v>3827</v>
      </c>
      <c r="L181" s="4"/>
      <c r="M181" s="2175">
        <v>7160.0</v>
      </c>
      <c r="N181" s="4"/>
      <c r="O181" s="2143">
        <v>7160.057</v>
      </c>
      <c r="P181" s="4" t="s">
        <v>3382</v>
      </c>
      <c r="Q181" s="2187">
        <v>44703.0</v>
      </c>
      <c r="R181" s="2187"/>
      <c r="S181" s="4"/>
      <c r="T181" s="4"/>
      <c r="U181" s="4"/>
      <c r="V181" s="2188" t="s">
        <v>3828</v>
      </c>
      <c r="W181" s="3" t="s">
        <v>3591</v>
      </c>
      <c r="X181" s="3"/>
      <c r="Y181" s="4"/>
      <c r="Z181" s="4"/>
      <c r="AA181" s="4"/>
      <c r="AB181" s="4"/>
      <c r="AC181" s="3"/>
      <c r="AD181" s="3"/>
      <c r="AE181" s="4"/>
      <c r="AF181" s="4"/>
      <c r="AG181" s="4"/>
      <c r="AH181" s="3" t="s">
        <v>883</v>
      </c>
      <c r="AI181" s="3" t="s">
        <v>883</v>
      </c>
      <c r="AJ181" s="3" t="s">
        <v>883</v>
      </c>
      <c r="AK181" s="3" t="s">
        <v>883</v>
      </c>
      <c r="AL181" s="3" t="s">
        <v>883</v>
      </c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</row>
    <row r="182" ht="12.75" customHeight="1">
      <c r="A182" s="4"/>
      <c r="B182" s="4">
        <v>2.0</v>
      </c>
      <c r="C182" s="792"/>
      <c r="D182" s="80"/>
      <c r="E182" s="4"/>
      <c r="F182" s="4" t="s">
        <v>3790</v>
      </c>
      <c r="G182" s="3"/>
      <c r="H182" s="3" t="s">
        <v>1826</v>
      </c>
      <c r="I182" s="4" t="s">
        <v>3623</v>
      </c>
      <c r="J182" s="4" t="s">
        <v>3588</v>
      </c>
      <c r="K182" s="4" t="s">
        <v>3796</v>
      </c>
      <c r="L182" s="4"/>
      <c r="M182" s="2175">
        <v>7794.0</v>
      </c>
      <c r="N182" s="4"/>
      <c r="O182" s="2143">
        <v>7794.16</v>
      </c>
      <c r="P182" s="4" t="s">
        <v>3382</v>
      </c>
      <c r="Q182" s="1990">
        <v>44718.0</v>
      </c>
      <c r="R182" s="1990"/>
      <c r="S182" s="4"/>
      <c r="T182" s="4"/>
      <c r="U182" s="4"/>
      <c r="V182" s="2176" t="s">
        <v>3695</v>
      </c>
      <c r="W182" s="3" t="s">
        <v>3591</v>
      </c>
      <c r="X182" s="3"/>
      <c r="Y182" s="4"/>
      <c r="Z182" s="4"/>
      <c r="AA182" s="4"/>
      <c r="AB182" s="4"/>
      <c r="AC182" s="3"/>
      <c r="AD182" s="3"/>
      <c r="AE182" s="4"/>
      <c r="AF182" s="4"/>
      <c r="AG182" s="4"/>
      <c r="AH182" s="3" t="s">
        <v>883</v>
      </c>
      <c r="AI182" s="3" t="s">
        <v>883</v>
      </c>
      <c r="AJ182" s="3" t="s">
        <v>883</v>
      </c>
      <c r="AK182" s="3" t="s">
        <v>883</v>
      </c>
      <c r="AL182" s="3" t="s">
        <v>883</v>
      </c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</row>
    <row r="183" ht="12.75" customHeight="1">
      <c r="A183" s="4"/>
      <c r="B183" s="4">
        <v>3.0</v>
      </c>
      <c r="C183" s="792"/>
      <c r="D183" s="80"/>
      <c r="E183" s="4"/>
      <c r="F183" s="4" t="s">
        <v>3790</v>
      </c>
      <c r="G183" s="3"/>
      <c r="H183" s="3" t="s">
        <v>1826</v>
      </c>
      <c r="I183" s="4" t="s">
        <v>3623</v>
      </c>
      <c r="J183" s="4" t="s">
        <v>3588</v>
      </c>
      <c r="K183" s="4" t="s">
        <v>3801</v>
      </c>
      <c r="L183" s="4"/>
      <c r="M183" s="2175">
        <v>8625.0</v>
      </c>
      <c r="N183" s="4"/>
      <c r="O183" s="2143">
        <v>8625.024</v>
      </c>
      <c r="P183" s="4" t="s">
        <v>3382</v>
      </c>
      <c r="Q183" s="1990">
        <v>44719.0</v>
      </c>
      <c r="R183" s="1990"/>
      <c r="S183" s="4"/>
      <c r="T183" s="4"/>
      <c r="U183" s="4"/>
      <c r="V183" s="2176" t="s">
        <v>3695</v>
      </c>
      <c r="W183" s="3" t="s">
        <v>3591</v>
      </c>
      <c r="X183" s="3"/>
      <c r="Y183" s="4"/>
      <c r="Z183" s="4"/>
      <c r="AA183" s="4"/>
      <c r="AB183" s="4"/>
      <c r="AC183" s="3"/>
      <c r="AD183" s="3"/>
      <c r="AE183" s="4"/>
      <c r="AF183" s="4"/>
      <c r="AG183" s="4"/>
      <c r="AH183" s="3" t="s">
        <v>883</v>
      </c>
      <c r="AI183" s="3" t="s">
        <v>883</v>
      </c>
      <c r="AJ183" s="3" t="s">
        <v>883</v>
      </c>
      <c r="AK183" s="3" t="s">
        <v>883</v>
      </c>
      <c r="AL183" s="3" t="s">
        <v>883</v>
      </c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</row>
    <row r="184" ht="12.75" customHeight="1">
      <c r="A184" s="4"/>
      <c r="B184" s="4">
        <v>4.0</v>
      </c>
      <c r="C184" s="792"/>
      <c r="D184" s="80"/>
      <c r="E184" s="4"/>
      <c r="F184" s="4" t="s">
        <v>3790</v>
      </c>
      <c r="G184" s="3"/>
      <c r="H184" s="3" t="s">
        <v>1826</v>
      </c>
      <c r="I184" s="4" t="s">
        <v>3623</v>
      </c>
      <c r="J184" s="4" t="s">
        <v>3588</v>
      </c>
      <c r="K184" s="4" t="s">
        <v>3829</v>
      </c>
      <c r="L184" s="4"/>
      <c r="M184" s="2175">
        <v>7863.0</v>
      </c>
      <c r="N184" s="4"/>
      <c r="O184" s="2143">
        <v>7863.483</v>
      </c>
      <c r="P184" s="4" t="s">
        <v>3382</v>
      </c>
      <c r="Q184" s="1990">
        <v>44719.0</v>
      </c>
      <c r="R184" s="1990"/>
      <c r="S184" s="4"/>
      <c r="T184" s="4"/>
      <c r="U184" s="4"/>
      <c r="V184" s="2176" t="s">
        <v>3695</v>
      </c>
      <c r="W184" s="3" t="s">
        <v>3591</v>
      </c>
      <c r="X184" s="3"/>
      <c r="Y184" s="4"/>
      <c r="Z184" s="4"/>
      <c r="AA184" s="4"/>
      <c r="AB184" s="4"/>
      <c r="AC184" s="3"/>
      <c r="AD184" s="3"/>
      <c r="AE184" s="4"/>
      <c r="AF184" s="4"/>
      <c r="AG184" s="4"/>
      <c r="AH184" s="3" t="s">
        <v>883</v>
      </c>
      <c r="AI184" s="3" t="s">
        <v>883</v>
      </c>
      <c r="AJ184" s="3" t="s">
        <v>883</v>
      </c>
      <c r="AK184" s="3" t="s">
        <v>883</v>
      </c>
      <c r="AL184" s="3" t="s">
        <v>883</v>
      </c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</row>
    <row r="185" ht="12.75" customHeight="1">
      <c r="A185" s="4"/>
      <c r="B185" s="4">
        <v>5.0</v>
      </c>
      <c r="C185" s="792"/>
      <c r="D185" s="80"/>
      <c r="E185" s="4"/>
      <c r="F185" s="4" t="s">
        <v>3790</v>
      </c>
      <c r="G185" s="3"/>
      <c r="H185" s="3" t="s">
        <v>1826</v>
      </c>
      <c r="I185" s="4" t="s">
        <v>3623</v>
      </c>
      <c r="J185" s="4" t="s">
        <v>3588</v>
      </c>
      <c r="K185" s="4" t="s">
        <v>3830</v>
      </c>
      <c r="L185" s="4"/>
      <c r="M185" s="2175">
        <v>7660.0</v>
      </c>
      <c r="N185" s="4"/>
      <c r="O185" s="2143">
        <v>7660.14</v>
      </c>
      <c r="P185" s="4" t="s">
        <v>3382</v>
      </c>
      <c r="Q185" s="1990">
        <v>44720.0</v>
      </c>
      <c r="R185" s="1990"/>
      <c r="S185" s="4"/>
      <c r="T185" s="4"/>
      <c r="U185" s="4"/>
      <c r="V185" s="2176" t="s">
        <v>3695</v>
      </c>
      <c r="W185" s="3" t="s">
        <v>3591</v>
      </c>
      <c r="X185" s="3"/>
      <c r="Y185" s="4"/>
      <c r="Z185" s="4"/>
      <c r="AA185" s="4"/>
      <c r="AB185" s="4"/>
      <c r="AC185" s="3"/>
      <c r="AD185" s="3"/>
      <c r="AE185" s="4"/>
      <c r="AF185" s="4"/>
      <c r="AG185" s="4"/>
      <c r="AH185" s="3" t="s">
        <v>883</v>
      </c>
      <c r="AI185" s="3" t="s">
        <v>883</v>
      </c>
      <c r="AJ185" s="3" t="s">
        <v>883</v>
      </c>
      <c r="AK185" s="3" t="s">
        <v>883</v>
      </c>
      <c r="AL185" s="3" t="s">
        <v>883</v>
      </c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</row>
    <row r="186" ht="12.75" customHeight="1">
      <c r="A186" s="4"/>
      <c r="B186" s="4">
        <v>6.0</v>
      </c>
      <c r="C186" s="792"/>
      <c r="D186" s="80"/>
      <c r="E186" s="4"/>
      <c r="F186" s="4" t="s">
        <v>3790</v>
      </c>
      <c r="G186" s="3"/>
      <c r="H186" s="3" t="s">
        <v>1826</v>
      </c>
      <c r="I186" s="4" t="s">
        <v>3623</v>
      </c>
      <c r="J186" s="4" t="s">
        <v>3588</v>
      </c>
      <c r="K186" s="4" t="s">
        <v>3831</v>
      </c>
      <c r="L186" s="4"/>
      <c r="M186" s="2175">
        <v>7500.0</v>
      </c>
      <c r="N186" s="4"/>
      <c r="O186" s="2143">
        <v>7691.893</v>
      </c>
      <c r="P186" s="4" t="s">
        <v>3382</v>
      </c>
      <c r="Q186" s="1990">
        <v>44720.0</v>
      </c>
      <c r="R186" s="1990"/>
      <c r="S186" s="4"/>
      <c r="T186" s="4"/>
      <c r="U186" s="4"/>
      <c r="V186" s="2176" t="s">
        <v>3695</v>
      </c>
      <c r="W186" s="3" t="s">
        <v>3591</v>
      </c>
      <c r="X186" s="3"/>
      <c r="Y186" s="4"/>
      <c r="Z186" s="4"/>
      <c r="AA186" s="4"/>
      <c r="AB186" s="4"/>
      <c r="AC186" s="3"/>
      <c r="AD186" s="3"/>
      <c r="AE186" s="4"/>
      <c r="AF186" s="4"/>
      <c r="AG186" s="4"/>
      <c r="AH186" s="3" t="s">
        <v>883</v>
      </c>
      <c r="AI186" s="3" t="s">
        <v>883</v>
      </c>
      <c r="AJ186" s="3" t="s">
        <v>883</v>
      </c>
      <c r="AK186" s="3" t="s">
        <v>883</v>
      </c>
      <c r="AL186" s="3" t="s">
        <v>883</v>
      </c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</row>
    <row r="187" ht="12.75" customHeight="1">
      <c r="A187" s="4"/>
      <c r="B187" s="4">
        <v>7.0</v>
      </c>
      <c r="C187" s="792"/>
      <c r="D187" s="80"/>
      <c r="E187" s="4"/>
      <c r="F187" s="4" t="s">
        <v>3790</v>
      </c>
      <c r="G187" s="3"/>
      <c r="H187" s="3" t="s">
        <v>1826</v>
      </c>
      <c r="I187" s="4" t="s">
        <v>3623</v>
      </c>
      <c r="J187" s="4" t="s">
        <v>3588</v>
      </c>
      <c r="K187" s="4" t="s">
        <v>3832</v>
      </c>
      <c r="L187" s="4"/>
      <c r="M187" s="2175">
        <v>7500.0</v>
      </c>
      <c r="N187" s="4"/>
      <c r="O187" s="2143">
        <v>7696.845</v>
      </c>
      <c r="P187" s="4" t="s">
        <v>3382</v>
      </c>
      <c r="Q187" s="1990">
        <v>44723.0</v>
      </c>
      <c r="R187" s="1990"/>
      <c r="S187" s="4"/>
      <c r="T187" s="4"/>
      <c r="U187" s="4"/>
      <c r="V187" s="2176" t="s">
        <v>3695</v>
      </c>
      <c r="W187" s="3" t="s">
        <v>3591</v>
      </c>
      <c r="X187" s="3"/>
      <c r="Y187" s="4"/>
      <c r="Z187" s="4"/>
      <c r="AA187" s="4"/>
      <c r="AB187" s="4"/>
      <c r="AC187" s="3"/>
      <c r="AD187" s="3"/>
      <c r="AE187" s="4"/>
      <c r="AF187" s="4"/>
      <c r="AG187" s="4"/>
      <c r="AH187" s="3" t="s">
        <v>883</v>
      </c>
      <c r="AI187" s="3" t="s">
        <v>883</v>
      </c>
      <c r="AJ187" s="3" t="s">
        <v>883</v>
      </c>
      <c r="AK187" s="3" t="s">
        <v>883</v>
      </c>
      <c r="AL187" s="3" t="s">
        <v>883</v>
      </c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</row>
    <row r="188" ht="12.75" customHeight="1">
      <c r="A188" s="4"/>
      <c r="B188" s="4">
        <v>8.0</v>
      </c>
      <c r="C188" s="792"/>
      <c r="D188" s="80"/>
      <c r="E188" s="4"/>
      <c r="F188" s="4" t="s">
        <v>3833</v>
      </c>
      <c r="G188" s="3"/>
      <c r="H188" s="3" t="s">
        <v>3834</v>
      </c>
      <c r="I188" s="4" t="s">
        <v>3835</v>
      </c>
      <c r="J188" s="4" t="s">
        <v>3835</v>
      </c>
      <c r="K188" s="4" t="s">
        <v>3836</v>
      </c>
      <c r="L188" s="4"/>
      <c r="M188" s="2175">
        <v>7500.0</v>
      </c>
      <c r="N188" s="4"/>
      <c r="O188" s="2143">
        <v>7565.03</v>
      </c>
      <c r="P188" s="4" t="s">
        <v>3382</v>
      </c>
      <c r="Q188" s="1990">
        <v>44723.0</v>
      </c>
      <c r="R188" s="1990"/>
      <c r="S188" s="4"/>
      <c r="T188" s="4"/>
      <c r="U188" s="4"/>
      <c r="V188" s="2176" t="s">
        <v>3837</v>
      </c>
      <c r="W188" s="3" t="s">
        <v>3591</v>
      </c>
      <c r="X188" s="3"/>
      <c r="Y188" s="4"/>
      <c r="Z188" s="4"/>
      <c r="AA188" s="4"/>
      <c r="AB188" s="4"/>
      <c r="AC188" s="3"/>
      <c r="AD188" s="3"/>
      <c r="AE188" s="4"/>
      <c r="AF188" s="4"/>
      <c r="AG188" s="4"/>
      <c r="AH188" s="3" t="s">
        <v>883</v>
      </c>
      <c r="AI188" s="3" t="s">
        <v>883</v>
      </c>
      <c r="AJ188" s="3" t="s">
        <v>883</v>
      </c>
      <c r="AK188" s="3" t="s">
        <v>883</v>
      </c>
      <c r="AL188" s="3" t="s">
        <v>883</v>
      </c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</row>
    <row r="189" ht="12.75" customHeight="1">
      <c r="A189" s="4"/>
      <c r="B189" s="4">
        <v>9.0</v>
      </c>
      <c r="C189" s="949"/>
      <c r="D189" s="80"/>
      <c r="E189" s="4"/>
      <c r="F189" s="4" t="s">
        <v>3790</v>
      </c>
      <c r="G189" s="3"/>
      <c r="H189" s="3" t="s">
        <v>1826</v>
      </c>
      <c r="I189" s="4" t="s">
        <v>3623</v>
      </c>
      <c r="J189" s="4" t="s">
        <v>3588</v>
      </c>
      <c r="K189" s="4" t="s">
        <v>3838</v>
      </c>
      <c r="L189" s="4"/>
      <c r="M189" s="2175">
        <v>4967.0</v>
      </c>
      <c r="N189" s="4"/>
      <c r="O189" s="2143">
        <v>8826.094</v>
      </c>
      <c r="P189" s="4" t="s">
        <v>3382</v>
      </c>
      <c r="Q189" s="1990">
        <v>44725.0</v>
      </c>
      <c r="R189" s="1990"/>
      <c r="S189" s="4"/>
      <c r="T189" s="4"/>
      <c r="U189" s="4"/>
      <c r="V189" s="2176" t="s">
        <v>3695</v>
      </c>
      <c r="W189" s="3" t="s">
        <v>3591</v>
      </c>
      <c r="X189" s="3"/>
      <c r="Y189" s="4"/>
      <c r="Z189" s="4"/>
      <c r="AA189" s="4"/>
      <c r="AB189" s="4"/>
      <c r="AC189" s="3"/>
      <c r="AD189" s="3"/>
      <c r="AE189" s="4"/>
      <c r="AF189" s="4"/>
      <c r="AG189" s="4"/>
      <c r="AH189" s="3" t="s">
        <v>883</v>
      </c>
      <c r="AI189" s="3" t="s">
        <v>883</v>
      </c>
      <c r="AJ189" s="3" t="s">
        <v>883</v>
      </c>
      <c r="AK189" s="3" t="s">
        <v>883</v>
      </c>
      <c r="AL189" s="3" t="s">
        <v>883</v>
      </c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</row>
    <row r="190" ht="12.75" customHeight="1">
      <c r="A190" s="2164"/>
      <c r="B190" s="2164"/>
      <c r="C190" s="2166"/>
      <c r="D190" s="2166"/>
      <c r="E190" s="2164"/>
      <c r="F190" s="2164"/>
      <c r="G190" s="2165"/>
      <c r="H190" s="2165"/>
      <c r="I190" s="2164"/>
      <c r="J190" s="2164"/>
      <c r="K190" s="2164"/>
      <c r="L190" s="2164"/>
      <c r="M190" s="2185">
        <f>SUM(M181:M189)</f>
        <v>66569</v>
      </c>
      <c r="N190" s="2164"/>
      <c r="O190" s="2164"/>
      <c r="P190" s="2164"/>
      <c r="Q190" s="2165"/>
      <c r="R190" s="2165"/>
      <c r="S190" s="2164"/>
      <c r="T190" s="2164"/>
      <c r="U190" s="2164"/>
      <c r="V190" s="2164"/>
      <c r="W190" s="2165"/>
      <c r="X190" s="2165"/>
      <c r="Y190" s="2164"/>
      <c r="Z190" s="2164"/>
      <c r="AA190" s="2164"/>
      <c r="AB190" s="2164"/>
      <c r="AC190" s="2165"/>
      <c r="AD190" s="2165"/>
      <c r="AE190" s="2164"/>
      <c r="AF190" s="2164"/>
      <c r="AG190" s="2164"/>
      <c r="AH190" s="2164"/>
      <c r="AI190" s="2164"/>
      <c r="AJ190" s="2164"/>
      <c r="AK190" s="2164"/>
      <c r="AL190" s="2164"/>
      <c r="AM190" s="2164"/>
      <c r="AN190" s="2164"/>
      <c r="AO190" s="2164"/>
      <c r="AP190" s="2164"/>
      <c r="AQ190" s="2164"/>
      <c r="AR190" s="2164"/>
      <c r="AS190" s="2164"/>
      <c r="AT190" s="2164"/>
      <c r="AU190" s="2164"/>
      <c r="AV190" s="2164"/>
      <c r="AW190" s="2164"/>
      <c r="AX190" s="2164"/>
      <c r="AY190" s="2164"/>
      <c r="AZ190" s="2164"/>
      <c r="BA190" s="2164"/>
      <c r="BB190" s="2164"/>
      <c r="BC190" s="2164"/>
      <c r="BD190" s="2164"/>
      <c r="BE190" s="2164"/>
      <c r="BF190" s="2164"/>
      <c r="BG190" s="2164"/>
      <c r="BH190" s="2164"/>
      <c r="BI190" s="2164"/>
      <c r="BJ190" s="2164"/>
      <c r="BK190" s="2168"/>
    </row>
    <row r="191" ht="12.75" customHeight="1">
      <c r="A191" s="4"/>
      <c r="B191" s="3">
        <v>1.0</v>
      </c>
      <c r="C191" s="1951" t="s">
        <v>3839</v>
      </c>
      <c r="D191" s="80"/>
      <c r="E191" s="3" t="s">
        <v>3725</v>
      </c>
      <c r="F191" s="4" t="s">
        <v>3833</v>
      </c>
      <c r="G191" s="3"/>
      <c r="H191" s="3" t="s">
        <v>3834</v>
      </c>
      <c r="I191" s="4" t="s">
        <v>3835</v>
      </c>
      <c r="J191" s="4" t="s">
        <v>3835</v>
      </c>
      <c r="K191" s="4" t="s">
        <v>3840</v>
      </c>
      <c r="L191" s="4"/>
      <c r="M191" s="2175">
        <v>3287.0</v>
      </c>
      <c r="N191" s="4"/>
      <c r="O191" s="2143">
        <v>3287.239</v>
      </c>
      <c r="P191" s="4" t="s">
        <v>3382</v>
      </c>
      <c r="Q191" s="3" t="s">
        <v>3012</v>
      </c>
      <c r="R191" s="3"/>
      <c r="S191" s="4"/>
      <c r="T191" s="1956"/>
      <c r="U191" s="1956"/>
      <c r="V191" s="2176" t="s">
        <v>3837</v>
      </c>
      <c r="W191" s="3" t="s">
        <v>3591</v>
      </c>
      <c r="X191" s="3"/>
      <c r="Y191" s="4"/>
      <c r="Z191" s="4"/>
      <c r="AA191" s="4"/>
      <c r="AB191" s="4"/>
      <c r="AC191" s="3"/>
      <c r="AD191" s="3"/>
      <c r="AE191" s="4"/>
      <c r="AF191" s="4"/>
      <c r="AG191" s="3"/>
      <c r="AH191" s="3" t="s">
        <v>883</v>
      </c>
      <c r="AI191" s="3" t="s">
        <v>883</v>
      </c>
      <c r="AJ191" s="3" t="s">
        <v>883</v>
      </c>
      <c r="AK191" s="3" t="s">
        <v>883</v>
      </c>
      <c r="AL191" s="3" t="s">
        <v>883</v>
      </c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</row>
    <row r="192" ht="12.75" customHeight="1">
      <c r="A192" s="4"/>
      <c r="B192" s="3">
        <v>2.0</v>
      </c>
      <c r="C192" s="792"/>
      <c r="D192" s="80"/>
      <c r="E192" s="4"/>
      <c r="F192" s="4" t="s">
        <v>3682</v>
      </c>
      <c r="G192" s="3"/>
      <c r="H192" s="3" t="s">
        <v>1826</v>
      </c>
      <c r="I192" s="4" t="s">
        <v>3623</v>
      </c>
      <c r="J192" s="4" t="s">
        <v>3588</v>
      </c>
      <c r="K192" s="4" t="s">
        <v>3841</v>
      </c>
      <c r="L192" s="4"/>
      <c r="M192" s="2175">
        <v>4343.0</v>
      </c>
      <c r="N192" s="4"/>
      <c r="O192" s="2143">
        <v>4343.147</v>
      </c>
      <c r="P192" s="4" t="s">
        <v>3382</v>
      </c>
      <c r="Q192" s="2156">
        <v>44729.0</v>
      </c>
      <c r="R192" s="2156"/>
      <c r="S192" s="4"/>
      <c r="T192" s="1956"/>
      <c r="U192" s="1956"/>
      <c r="V192" s="2176" t="s">
        <v>3695</v>
      </c>
      <c r="W192" s="3" t="s">
        <v>3591</v>
      </c>
      <c r="X192" s="3"/>
      <c r="Y192" s="4"/>
      <c r="Z192" s="4"/>
      <c r="AA192" s="4"/>
      <c r="AB192" s="4"/>
      <c r="AC192" s="3"/>
      <c r="AD192" s="3"/>
      <c r="AE192" s="4"/>
      <c r="AF192" s="4"/>
      <c r="AG192" s="4"/>
      <c r="AH192" s="3" t="s">
        <v>883</v>
      </c>
      <c r="AI192" s="3" t="s">
        <v>883</v>
      </c>
      <c r="AJ192" s="3" t="s">
        <v>883</v>
      </c>
      <c r="AK192" s="3" t="s">
        <v>883</v>
      </c>
      <c r="AL192" s="3" t="s">
        <v>883</v>
      </c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</row>
    <row r="193" ht="12.75" customHeight="1">
      <c r="A193" s="4"/>
      <c r="B193" s="3">
        <v>3.0</v>
      </c>
      <c r="C193" s="792"/>
      <c r="D193" s="80"/>
      <c r="E193" s="4"/>
      <c r="F193" s="4" t="s">
        <v>3682</v>
      </c>
      <c r="G193" s="3"/>
      <c r="H193" s="3" t="s">
        <v>1826</v>
      </c>
      <c r="I193" s="4" t="s">
        <v>3623</v>
      </c>
      <c r="J193" s="4" t="s">
        <v>3588</v>
      </c>
      <c r="K193" s="4" t="s">
        <v>3801</v>
      </c>
      <c r="L193" s="4"/>
      <c r="M193" s="2175">
        <v>8544.0</v>
      </c>
      <c r="N193" s="4"/>
      <c r="O193" s="2143">
        <v>8554.222</v>
      </c>
      <c r="P193" s="4" t="s">
        <v>3382</v>
      </c>
      <c r="Q193" s="2156">
        <v>44726.0</v>
      </c>
      <c r="R193" s="2156"/>
      <c r="S193" s="4"/>
      <c r="T193" s="1956"/>
      <c r="U193" s="1956"/>
      <c r="V193" s="2176" t="s">
        <v>3695</v>
      </c>
      <c r="W193" s="3" t="s">
        <v>3591</v>
      </c>
      <c r="X193" s="3"/>
      <c r="Y193" s="4"/>
      <c r="Z193" s="4"/>
      <c r="AA193" s="4"/>
      <c r="AB193" s="4"/>
      <c r="AC193" s="3"/>
      <c r="AD193" s="3"/>
      <c r="AE193" s="4"/>
      <c r="AF193" s="4"/>
      <c r="AG193" s="4"/>
      <c r="AH193" s="3" t="s">
        <v>883</v>
      </c>
      <c r="AI193" s="3" t="s">
        <v>883</v>
      </c>
      <c r="AJ193" s="3" t="s">
        <v>883</v>
      </c>
      <c r="AK193" s="3" t="s">
        <v>883</v>
      </c>
      <c r="AL193" s="3" t="s">
        <v>883</v>
      </c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</row>
    <row r="194" ht="12.75" customHeight="1">
      <c r="A194" s="4"/>
      <c r="B194" s="3">
        <v>4.0</v>
      </c>
      <c r="C194" s="792"/>
      <c r="D194" s="80"/>
      <c r="E194" s="4"/>
      <c r="F194" s="4" t="s">
        <v>3682</v>
      </c>
      <c r="G194" s="3"/>
      <c r="H194" s="3" t="s">
        <v>1826</v>
      </c>
      <c r="I194" s="4" t="s">
        <v>3623</v>
      </c>
      <c r="J194" s="4" t="s">
        <v>3588</v>
      </c>
      <c r="K194" s="4" t="s">
        <v>3827</v>
      </c>
      <c r="L194" s="4"/>
      <c r="M194" s="2175">
        <v>8536.0</v>
      </c>
      <c r="N194" s="4"/>
      <c r="O194" s="2143">
        <v>8536.1</v>
      </c>
      <c r="P194" s="4" t="s">
        <v>3382</v>
      </c>
      <c r="Q194" s="2156">
        <v>44727.0</v>
      </c>
      <c r="R194" s="2156"/>
      <c r="S194" s="4"/>
      <c r="T194" s="1956"/>
      <c r="U194" s="1956"/>
      <c r="V194" s="2176" t="s">
        <v>3695</v>
      </c>
      <c r="W194" s="3" t="s">
        <v>3591</v>
      </c>
      <c r="X194" s="3"/>
      <c r="Y194" s="4"/>
      <c r="Z194" s="4"/>
      <c r="AA194" s="4"/>
      <c r="AB194" s="4"/>
      <c r="AC194" s="3"/>
      <c r="AD194" s="3"/>
      <c r="AE194" s="4"/>
      <c r="AF194" s="4"/>
      <c r="AG194" s="4"/>
      <c r="AH194" s="3" t="s">
        <v>883</v>
      </c>
      <c r="AI194" s="3" t="s">
        <v>883</v>
      </c>
      <c r="AJ194" s="3" t="s">
        <v>883</v>
      </c>
      <c r="AK194" s="3" t="s">
        <v>883</v>
      </c>
      <c r="AL194" s="3" t="s">
        <v>883</v>
      </c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</row>
    <row r="195" ht="12.75" customHeight="1">
      <c r="A195" s="4"/>
      <c r="B195" s="3">
        <v>5.0</v>
      </c>
      <c r="C195" s="792"/>
      <c r="D195" s="80"/>
      <c r="E195" s="4"/>
      <c r="F195" s="4" t="s">
        <v>3682</v>
      </c>
      <c r="G195" s="3"/>
      <c r="H195" s="3" t="s">
        <v>1826</v>
      </c>
      <c r="I195" s="4" t="s">
        <v>3623</v>
      </c>
      <c r="J195" s="4" t="s">
        <v>3588</v>
      </c>
      <c r="K195" s="4" t="s">
        <v>3831</v>
      </c>
      <c r="L195" s="4"/>
      <c r="M195" s="2175">
        <v>7624.0</v>
      </c>
      <c r="N195" s="4"/>
      <c r="O195" s="2143">
        <v>7624.163</v>
      </c>
      <c r="P195" s="4" t="s">
        <v>3382</v>
      </c>
      <c r="Q195" s="2156">
        <v>44727.0</v>
      </c>
      <c r="R195" s="2156"/>
      <c r="S195" s="4"/>
      <c r="T195" s="1956"/>
      <c r="U195" s="1956"/>
      <c r="V195" s="2176" t="s">
        <v>3695</v>
      </c>
      <c r="W195" s="3" t="s">
        <v>3591</v>
      </c>
      <c r="X195" s="3"/>
      <c r="Y195" s="4"/>
      <c r="Z195" s="4"/>
      <c r="AA195" s="4"/>
      <c r="AB195" s="4"/>
      <c r="AC195" s="3"/>
      <c r="AD195" s="3"/>
      <c r="AE195" s="4"/>
      <c r="AF195" s="4"/>
      <c r="AG195" s="4"/>
      <c r="AH195" s="3" t="s">
        <v>883</v>
      </c>
      <c r="AI195" s="3" t="s">
        <v>883</v>
      </c>
      <c r="AJ195" s="3" t="s">
        <v>883</v>
      </c>
      <c r="AK195" s="3" t="s">
        <v>883</v>
      </c>
      <c r="AL195" s="3" t="s">
        <v>883</v>
      </c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</row>
    <row r="196" ht="12.75" customHeight="1">
      <c r="A196" s="4"/>
      <c r="B196" s="3">
        <v>6.0</v>
      </c>
      <c r="C196" s="792"/>
      <c r="D196" s="80"/>
      <c r="E196" s="4"/>
      <c r="F196" s="4" t="s">
        <v>3842</v>
      </c>
      <c r="G196" s="3"/>
      <c r="H196" s="3" t="s">
        <v>3761</v>
      </c>
      <c r="I196" s="4" t="s">
        <v>3843</v>
      </c>
      <c r="J196" s="4" t="s">
        <v>3843</v>
      </c>
      <c r="K196" s="4" t="s">
        <v>3796</v>
      </c>
      <c r="L196" s="4"/>
      <c r="M196" s="2175">
        <v>7500.0</v>
      </c>
      <c r="N196" s="4"/>
      <c r="O196" s="2143">
        <v>7313.949</v>
      </c>
      <c r="P196" s="4" t="s">
        <v>3382</v>
      </c>
      <c r="Q196" s="2156">
        <v>44729.0</v>
      </c>
      <c r="R196" s="2156"/>
      <c r="S196" s="4"/>
      <c r="T196" s="1956"/>
      <c r="U196" s="1956"/>
      <c r="V196" s="2176"/>
      <c r="W196" s="3" t="s">
        <v>3591</v>
      </c>
      <c r="X196" s="3"/>
      <c r="Y196" s="4"/>
      <c r="Z196" s="4"/>
      <c r="AA196" s="4"/>
      <c r="AB196" s="4"/>
      <c r="AC196" s="3"/>
      <c r="AD196" s="3"/>
      <c r="AE196" s="4"/>
      <c r="AF196" s="4"/>
      <c r="AG196" s="4"/>
      <c r="AH196" s="3" t="s">
        <v>883</v>
      </c>
      <c r="AI196" s="3" t="s">
        <v>883</v>
      </c>
      <c r="AJ196" s="3" t="s">
        <v>883</v>
      </c>
      <c r="AK196" s="3" t="s">
        <v>883</v>
      </c>
      <c r="AL196" s="3" t="s">
        <v>883</v>
      </c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</row>
    <row r="197" ht="12.75" customHeight="1">
      <c r="A197" s="4"/>
      <c r="B197" s="3">
        <v>7.0</v>
      </c>
      <c r="C197" s="792"/>
      <c r="D197" s="80"/>
      <c r="E197" s="4"/>
      <c r="F197" s="4" t="s">
        <v>3844</v>
      </c>
      <c r="G197" s="3"/>
      <c r="H197" s="3" t="s">
        <v>3834</v>
      </c>
      <c r="I197" s="4" t="s">
        <v>3835</v>
      </c>
      <c r="J197" s="4" t="s">
        <v>3588</v>
      </c>
      <c r="K197" s="4" t="s">
        <v>3845</v>
      </c>
      <c r="L197" s="4"/>
      <c r="M197" s="2175">
        <v>7500.0</v>
      </c>
      <c r="N197" s="4"/>
      <c r="O197" s="2143">
        <v>7516.233</v>
      </c>
      <c r="P197" s="4" t="s">
        <v>3382</v>
      </c>
      <c r="Q197" s="2156">
        <v>44733.0</v>
      </c>
      <c r="R197" s="2156"/>
      <c r="S197" s="4"/>
      <c r="T197" s="1956"/>
      <c r="U197" s="1956"/>
      <c r="V197" s="4" t="s">
        <v>3846</v>
      </c>
      <c r="W197" s="3" t="s">
        <v>3591</v>
      </c>
      <c r="X197" s="3"/>
      <c r="Y197" s="4"/>
      <c r="Z197" s="4"/>
      <c r="AA197" s="4"/>
      <c r="AB197" s="4"/>
      <c r="AC197" s="3"/>
      <c r="AD197" s="3"/>
      <c r="AE197" s="4"/>
      <c r="AF197" s="4"/>
      <c r="AG197" s="4"/>
      <c r="AH197" s="3" t="s">
        <v>883</v>
      </c>
      <c r="AI197" s="3" t="s">
        <v>883</v>
      </c>
      <c r="AJ197" s="3" t="s">
        <v>883</v>
      </c>
      <c r="AK197" s="3" t="s">
        <v>883</v>
      </c>
      <c r="AL197" s="3" t="s">
        <v>883</v>
      </c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</row>
    <row r="198" ht="12.75" customHeight="1">
      <c r="A198" s="4"/>
      <c r="B198" s="3">
        <v>8.0</v>
      </c>
      <c r="C198" s="792"/>
      <c r="D198" s="80"/>
      <c r="E198" s="4"/>
      <c r="F198" s="4" t="s">
        <v>3682</v>
      </c>
      <c r="G198" s="3"/>
      <c r="H198" s="3" t="s">
        <v>1826</v>
      </c>
      <c r="I198" s="4" t="s">
        <v>3623</v>
      </c>
      <c r="J198" s="4" t="s">
        <v>3588</v>
      </c>
      <c r="K198" s="4" t="s">
        <v>3847</v>
      </c>
      <c r="L198" s="4"/>
      <c r="M198" s="2175">
        <v>7500.0</v>
      </c>
      <c r="N198" s="4"/>
      <c r="O198" s="2143">
        <v>7404.549</v>
      </c>
      <c r="P198" s="4" t="s">
        <v>3382</v>
      </c>
      <c r="Q198" s="2156">
        <v>44735.0</v>
      </c>
      <c r="R198" s="2156"/>
      <c r="S198" s="4"/>
      <c r="T198" s="1956"/>
      <c r="U198" s="1956"/>
      <c r="V198" s="2176" t="s">
        <v>3695</v>
      </c>
      <c r="W198" s="3" t="s">
        <v>3591</v>
      </c>
      <c r="X198" s="3"/>
      <c r="Y198" s="4"/>
      <c r="Z198" s="4"/>
      <c r="AA198" s="4"/>
      <c r="AB198" s="4"/>
      <c r="AC198" s="3"/>
      <c r="AD198" s="3"/>
      <c r="AE198" s="4"/>
      <c r="AF198" s="4"/>
      <c r="AG198" s="4"/>
      <c r="AH198" s="3" t="s">
        <v>883</v>
      </c>
      <c r="AI198" s="3" t="s">
        <v>883</v>
      </c>
      <c r="AJ198" s="3" t="s">
        <v>883</v>
      </c>
      <c r="AK198" s="3" t="s">
        <v>883</v>
      </c>
      <c r="AL198" s="3" t="s">
        <v>883</v>
      </c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</row>
    <row r="199" ht="12.75" customHeight="1">
      <c r="A199" s="4"/>
      <c r="B199" s="3">
        <v>9.0</v>
      </c>
      <c r="C199" s="792"/>
      <c r="D199" s="80"/>
      <c r="E199" s="4"/>
      <c r="F199" s="4" t="s">
        <v>3682</v>
      </c>
      <c r="G199" s="3"/>
      <c r="H199" s="3" t="s">
        <v>1826</v>
      </c>
      <c r="I199" s="4" t="s">
        <v>3623</v>
      </c>
      <c r="J199" s="4" t="s">
        <v>3588</v>
      </c>
      <c r="K199" s="4" t="s">
        <v>3848</v>
      </c>
      <c r="L199" s="4"/>
      <c r="M199" s="2175">
        <v>7854.0</v>
      </c>
      <c r="N199" s="4"/>
      <c r="O199" s="2143">
        <v>8004.636</v>
      </c>
      <c r="P199" s="4" t="s">
        <v>3382</v>
      </c>
      <c r="Q199" s="2156">
        <v>44733.0</v>
      </c>
      <c r="R199" s="2156"/>
      <c r="S199" s="4"/>
      <c r="T199" s="1956"/>
      <c r="U199" s="1956"/>
      <c r="V199" s="2176" t="s">
        <v>3695</v>
      </c>
      <c r="W199" s="3" t="s">
        <v>3591</v>
      </c>
      <c r="X199" s="3"/>
      <c r="Y199" s="4"/>
      <c r="Z199" s="4"/>
      <c r="AA199" s="4"/>
      <c r="AB199" s="4"/>
      <c r="AC199" s="3"/>
      <c r="AD199" s="3"/>
      <c r="AE199" s="4"/>
      <c r="AF199" s="4"/>
      <c r="AG199" s="4"/>
      <c r="AH199" s="3" t="s">
        <v>883</v>
      </c>
      <c r="AI199" s="3" t="s">
        <v>883</v>
      </c>
      <c r="AJ199" s="3" t="s">
        <v>883</v>
      </c>
      <c r="AK199" s="3" t="s">
        <v>883</v>
      </c>
      <c r="AL199" s="3" t="s">
        <v>883</v>
      </c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</row>
    <row r="200" ht="12.75" customHeight="1">
      <c r="A200" s="4"/>
      <c r="B200" s="3">
        <v>10.0</v>
      </c>
      <c r="C200" s="949"/>
      <c r="D200" s="80"/>
      <c r="E200" s="4"/>
      <c r="F200" s="4" t="s">
        <v>3682</v>
      </c>
      <c r="G200" s="3"/>
      <c r="H200" s="3" t="s">
        <v>1826</v>
      </c>
      <c r="I200" s="4" t="s">
        <v>3623</v>
      </c>
      <c r="J200" s="4" t="s">
        <v>3588</v>
      </c>
      <c r="K200" s="4" t="s">
        <v>3838</v>
      </c>
      <c r="L200" s="4"/>
      <c r="M200" s="2175">
        <v>8000.0</v>
      </c>
      <c r="N200" s="4"/>
      <c r="O200" s="2143">
        <v>8001.913</v>
      </c>
      <c r="P200" s="4" t="s">
        <v>3382</v>
      </c>
      <c r="Q200" s="2156">
        <v>44733.0</v>
      </c>
      <c r="R200" s="2156"/>
      <c r="S200" s="4"/>
      <c r="T200" s="1956"/>
      <c r="U200" s="1956"/>
      <c r="V200" s="2176" t="s">
        <v>3695</v>
      </c>
      <c r="W200" s="3" t="s">
        <v>3591</v>
      </c>
      <c r="X200" s="3"/>
      <c r="Y200" s="4"/>
      <c r="Z200" s="4"/>
      <c r="AA200" s="4"/>
      <c r="AB200" s="4"/>
      <c r="AC200" s="3"/>
      <c r="AD200" s="3"/>
      <c r="AE200" s="4"/>
      <c r="AF200" s="4"/>
      <c r="AG200" s="4"/>
      <c r="AH200" s="3" t="s">
        <v>883</v>
      </c>
      <c r="AI200" s="3" t="s">
        <v>883</v>
      </c>
      <c r="AJ200" s="3" t="s">
        <v>883</v>
      </c>
      <c r="AK200" s="3" t="s">
        <v>883</v>
      </c>
      <c r="AL200" s="3" t="s">
        <v>883</v>
      </c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</row>
    <row r="201" ht="12.75" customHeight="1">
      <c r="A201" s="2164"/>
      <c r="B201" s="2164"/>
      <c r="C201" s="2166"/>
      <c r="D201" s="2166"/>
      <c r="E201" s="2164"/>
      <c r="F201" s="2164"/>
      <c r="G201" s="2165"/>
      <c r="H201" s="2165"/>
      <c r="I201" s="2164"/>
      <c r="J201" s="2164"/>
      <c r="K201" s="2164"/>
      <c r="L201" s="2164"/>
      <c r="M201" s="2164"/>
      <c r="N201" s="2164"/>
      <c r="O201" s="2164"/>
      <c r="P201" s="2164"/>
      <c r="Q201" s="2165"/>
      <c r="R201" s="2165"/>
      <c r="S201" s="2164"/>
      <c r="T201" s="2164"/>
      <c r="U201" s="2164"/>
      <c r="V201" s="2164"/>
      <c r="W201" s="2165"/>
      <c r="X201" s="2165"/>
      <c r="Y201" s="2164"/>
      <c r="Z201" s="2164"/>
      <c r="AA201" s="2164"/>
      <c r="AB201" s="2164"/>
      <c r="AC201" s="2165"/>
      <c r="AD201" s="2165"/>
      <c r="AE201" s="2164"/>
      <c r="AF201" s="2164"/>
      <c r="AG201" s="2164"/>
      <c r="AH201" s="2164"/>
      <c r="AI201" s="2164"/>
      <c r="AJ201" s="2164"/>
      <c r="AK201" s="2164"/>
      <c r="AL201" s="2164"/>
      <c r="AM201" s="2164"/>
      <c r="AN201" s="2164"/>
      <c r="AO201" s="2164"/>
      <c r="AP201" s="2164"/>
      <c r="AQ201" s="2164"/>
      <c r="AR201" s="2164"/>
      <c r="AS201" s="2164"/>
      <c r="AT201" s="2164"/>
      <c r="AU201" s="2164"/>
      <c r="AV201" s="2164"/>
      <c r="AW201" s="2164"/>
      <c r="AX201" s="2164"/>
      <c r="AY201" s="2164"/>
      <c r="AZ201" s="2164"/>
      <c r="BA201" s="2164"/>
      <c r="BB201" s="2164"/>
      <c r="BC201" s="2164"/>
      <c r="BD201" s="2164"/>
      <c r="BE201" s="2164"/>
      <c r="BF201" s="2164"/>
      <c r="BG201" s="2164"/>
      <c r="BH201" s="2164"/>
      <c r="BI201" s="2164"/>
      <c r="BJ201" s="2164"/>
      <c r="BK201" s="2168"/>
    </row>
    <row r="202" ht="12.75" customHeight="1">
      <c r="A202" s="4"/>
      <c r="B202" s="3">
        <v>1.0</v>
      </c>
      <c r="C202" s="1951" t="s">
        <v>3849</v>
      </c>
      <c r="D202" s="80" t="s">
        <v>3850</v>
      </c>
      <c r="E202" s="3" t="s">
        <v>3825</v>
      </c>
      <c r="F202" s="2158" t="s">
        <v>3682</v>
      </c>
      <c r="G202" s="3"/>
      <c r="H202" s="3" t="s">
        <v>1826</v>
      </c>
      <c r="I202" s="4" t="s">
        <v>2664</v>
      </c>
      <c r="J202" s="4" t="s">
        <v>3588</v>
      </c>
      <c r="K202" s="4" t="s">
        <v>3827</v>
      </c>
      <c r="L202" s="4"/>
      <c r="M202" s="2175">
        <v>8800.0</v>
      </c>
      <c r="N202" s="4"/>
      <c r="O202" s="4">
        <v>8804.456</v>
      </c>
      <c r="P202" s="4" t="s">
        <v>3382</v>
      </c>
      <c r="Q202" s="2156">
        <v>44744.0</v>
      </c>
      <c r="R202" s="2156"/>
      <c r="S202" s="4"/>
      <c r="T202" s="4"/>
      <c r="U202" s="4"/>
      <c r="V202" s="2176" t="s">
        <v>3695</v>
      </c>
      <c r="W202" s="3" t="s">
        <v>3591</v>
      </c>
      <c r="X202" s="3"/>
      <c r="Y202" s="4"/>
      <c r="Z202" s="4"/>
      <c r="AA202" s="4"/>
      <c r="AB202" s="4"/>
      <c r="AC202" s="3"/>
      <c r="AD202" s="3"/>
      <c r="AE202" s="4"/>
      <c r="AF202" s="4"/>
      <c r="AG202" s="4"/>
      <c r="AH202" s="3" t="s">
        <v>883</v>
      </c>
      <c r="AI202" s="3" t="s">
        <v>883</v>
      </c>
      <c r="AJ202" s="3" t="s">
        <v>883</v>
      </c>
      <c r="AK202" s="3" t="s">
        <v>883</v>
      </c>
      <c r="AL202" s="3" t="s">
        <v>883</v>
      </c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</row>
    <row r="203" ht="12.75" customHeight="1">
      <c r="A203" s="4"/>
      <c r="B203" s="3">
        <v>2.0</v>
      </c>
      <c r="C203" s="792"/>
      <c r="D203" s="80"/>
      <c r="E203" s="4"/>
      <c r="F203" s="2158" t="s">
        <v>3682</v>
      </c>
      <c r="G203" s="3"/>
      <c r="H203" s="3" t="s">
        <v>1826</v>
      </c>
      <c r="I203" s="4" t="s">
        <v>2664</v>
      </c>
      <c r="J203" s="4" t="s">
        <v>3588</v>
      </c>
      <c r="K203" s="4" t="s">
        <v>3699</v>
      </c>
      <c r="L203" s="4"/>
      <c r="M203" s="2175">
        <v>8500.0</v>
      </c>
      <c r="N203" s="4"/>
      <c r="O203" s="4">
        <v>7601.299</v>
      </c>
      <c r="P203" s="4" t="s">
        <v>3382</v>
      </c>
      <c r="Q203" s="2156">
        <v>44745.0</v>
      </c>
      <c r="R203" s="2156"/>
      <c r="S203" s="4"/>
      <c r="T203" s="4"/>
      <c r="U203" s="4"/>
      <c r="V203" s="2176" t="s">
        <v>3695</v>
      </c>
      <c r="W203" s="3" t="s">
        <v>3591</v>
      </c>
      <c r="X203" s="3"/>
      <c r="Y203" s="4"/>
      <c r="Z203" s="4"/>
      <c r="AA203" s="4"/>
      <c r="AB203" s="4"/>
      <c r="AC203" s="3"/>
      <c r="AD203" s="3"/>
      <c r="AE203" s="4"/>
      <c r="AF203" s="4"/>
      <c r="AG203" s="4"/>
      <c r="AH203" s="3" t="s">
        <v>883</v>
      </c>
      <c r="AI203" s="3" t="s">
        <v>883</v>
      </c>
      <c r="AJ203" s="3" t="s">
        <v>883</v>
      </c>
      <c r="AK203" s="3" t="s">
        <v>883</v>
      </c>
      <c r="AL203" s="3" t="s">
        <v>883</v>
      </c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</row>
    <row r="204" ht="12.75" customHeight="1">
      <c r="A204" s="4"/>
      <c r="B204" s="3">
        <v>3.0</v>
      </c>
      <c r="C204" s="792"/>
      <c r="D204" s="80"/>
      <c r="E204" s="4"/>
      <c r="F204" s="2158" t="s">
        <v>3682</v>
      </c>
      <c r="G204" s="3"/>
      <c r="H204" s="3" t="s">
        <v>1826</v>
      </c>
      <c r="I204" s="4" t="s">
        <v>2664</v>
      </c>
      <c r="J204" s="4" t="s">
        <v>3588</v>
      </c>
      <c r="K204" s="4" t="s">
        <v>3801</v>
      </c>
      <c r="L204" s="4"/>
      <c r="M204" s="2175">
        <v>7800.0</v>
      </c>
      <c r="N204" s="4"/>
      <c r="O204" s="4">
        <v>8503.72</v>
      </c>
      <c r="P204" s="4" t="s">
        <v>3382</v>
      </c>
      <c r="Q204" s="2156">
        <v>44745.0</v>
      </c>
      <c r="R204" s="2156"/>
      <c r="S204" s="4"/>
      <c r="T204" s="4"/>
      <c r="U204" s="4"/>
      <c r="V204" s="2176" t="s">
        <v>3695</v>
      </c>
      <c r="W204" s="3" t="s">
        <v>3591</v>
      </c>
      <c r="X204" s="3"/>
      <c r="Y204" s="4"/>
      <c r="Z204" s="4"/>
      <c r="AA204" s="4"/>
      <c r="AB204" s="4"/>
      <c r="AC204" s="3"/>
      <c r="AD204" s="3"/>
      <c r="AE204" s="4"/>
      <c r="AF204" s="4"/>
      <c r="AG204" s="4"/>
      <c r="AH204" s="3" t="s">
        <v>883</v>
      </c>
      <c r="AI204" s="3" t="s">
        <v>883</v>
      </c>
      <c r="AJ204" s="3" t="s">
        <v>883</v>
      </c>
      <c r="AK204" s="3" t="s">
        <v>883</v>
      </c>
      <c r="AL204" s="3" t="s">
        <v>883</v>
      </c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</row>
    <row r="205" ht="12.75" customHeight="1">
      <c r="A205" s="4"/>
      <c r="B205" s="3">
        <v>4.0</v>
      </c>
      <c r="C205" s="792"/>
      <c r="D205" s="80"/>
      <c r="E205" s="4"/>
      <c r="F205" s="2158" t="s">
        <v>3682</v>
      </c>
      <c r="G205" s="3"/>
      <c r="H205" s="3" t="s">
        <v>1826</v>
      </c>
      <c r="I205" s="4" t="s">
        <v>2664</v>
      </c>
      <c r="J205" s="4" t="s">
        <v>3588</v>
      </c>
      <c r="K205" s="4" t="s">
        <v>3796</v>
      </c>
      <c r="L205" s="4"/>
      <c r="M205" s="2175">
        <v>7500.0</v>
      </c>
      <c r="N205" s="4"/>
      <c r="O205" s="4">
        <v>7702.364</v>
      </c>
      <c r="P205" s="4" t="s">
        <v>3382</v>
      </c>
      <c r="Q205" s="2156">
        <v>44747.0</v>
      </c>
      <c r="R205" s="2156"/>
      <c r="S205" s="4"/>
      <c r="T205" s="4"/>
      <c r="U205" s="4"/>
      <c r="V205" s="2176" t="s">
        <v>3695</v>
      </c>
      <c r="W205" s="3" t="s">
        <v>3591</v>
      </c>
      <c r="X205" s="3"/>
      <c r="Y205" s="4"/>
      <c r="Z205" s="4"/>
      <c r="AA205" s="4"/>
      <c r="AB205" s="4"/>
      <c r="AC205" s="3"/>
      <c r="AD205" s="3"/>
      <c r="AE205" s="4"/>
      <c r="AF205" s="4"/>
      <c r="AG205" s="4"/>
      <c r="AH205" s="3" t="s">
        <v>883</v>
      </c>
      <c r="AI205" s="3" t="s">
        <v>883</v>
      </c>
      <c r="AJ205" s="3" t="s">
        <v>883</v>
      </c>
      <c r="AK205" s="3" t="s">
        <v>883</v>
      </c>
      <c r="AL205" s="3" t="s">
        <v>883</v>
      </c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</row>
    <row r="206" ht="12.75" customHeight="1">
      <c r="A206" s="4"/>
      <c r="B206" s="3">
        <v>5.0</v>
      </c>
      <c r="C206" s="792"/>
      <c r="D206" s="80"/>
      <c r="E206" s="4"/>
      <c r="F206" s="2158" t="s">
        <v>3682</v>
      </c>
      <c r="G206" s="3"/>
      <c r="H206" s="3" t="s">
        <v>1826</v>
      </c>
      <c r="I206" s="4" t="s">
        <v>2664</v>
      </c>
      <c r="J206" s="4" t="s">
        <v>3588</v>
      </c>
      <c r="K206" s="4" t="s">
        <v>3851</v>
      </c>
      <c r="L206" s="4"/>
      <c r="M206" s="2175">
        <v>7500.0</v>
      </c>
      <c r="N206" s="4"/>
      <c r="O206" s="4">
        <v>7716.436</v>
      </c>
      <c r="P206" s="4" t="s">
        <v>3382</v>
      </c>
      <c r="Q206" s="2156">
        <v>44747.0</v>
      </c>
      <c r="R206" s="2156"/>
      <c r="S206" s="4"/>
      <c r="T206" s="4"/>
      <c r="U206" s="4"/>
      <c r="V206" s="2176" t="s">
        <v>3695</v>
      </c>
      <c r="W206" s="3" t="s">
        <v>3591</v>
      </c>
      <c r="X206" s="3"/>
      <c r="Y206" s="4"/>
      <c r="Z206" s="4"/>
      <c r="AA206" s="4"/>
      <c r="AB206" s="4"/>
      <c r="AC206" s="3"/>
      <c r="AD206" s="3"/>
      <c r="AE206" s="4"/>
      <c r="AF206" s="4"/>
      <c r="AG206" s="4"/>
      <c r="AH206" s="3" t="s">
        <v>883</v>
      </c>
      <c r="AI206" s="3" t="s">
        <v>883</v>
      </c>
      <c r="AJ206" s="3" t="s">
        <v>883</v>
      </c>
      <c r="AK206" s="3" t="s">
        <v>883</v>
      </c>
      <c r="AL206" s="3" t="s">
        <v>883</v>
      </c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</row>
    <row r="207" ht="12.75" customHeight="1">
      <c r="A207" s="4"/>
      <c r="B207" s="3">
        <v>6.0</v>
      </c>
      <c r="C207" s="792"/>
      <c r="D207" s="80"/>
      <c r="E207" s="4"/>
      <c r="F207" s="2158" t="s">
        <v>3682</v>
      </c>
      <c r="G207" s="3"/>
      <c r="H207" s="3" t="s">
        <v>1826</v>
      </c>
      <c r="I207" s="4" t="s">
        <v>2664</v>
      </c>
      <c r="J207" s="4" t="s">
        <v>3588</v>
      </c>
      <c r="K207" s="4" t="s">
        <v>3827</v>
      </c>
      <c r="L207" s="4"/>
      <c r="M207" s="2175">
        <v>7500.0</v>
      </c>
      <c r="N207" s="4"/>
      <c r="O207" s="1588">
        <v>7536.004</v>
      </c>
      <c r="P207" s="4" t="s">
        <v>3382</v>
      </c>
      <c r="Q207" s="2156">
        <v>44750.0</v>
      </c>
      <c r="R207" s="2156"/>
      <c r="S207" s="4"/>
      <c r="T207" s="4"/>
      <c r="U207" s="4"/>
      <c r="V207" s="2176" t="s">
        <v>3695</v>
      </c>
      <c r="W207" s="3" t="s">
        <v>3591</v>
      </c>
      <c r="X207" s="3"/>
      <c r="Y207" s="4"/>
      <c r="Z207" s="4"/>
      <c r="AA207" s="4"/>
      <c r="AB207" s="4"/>
      <c r="AC207" s="3"/>
      <c r="AD207" s="3"/>
      <c r="AE207" s="4"/>
      <c r="AF207" s="4"/>
      <c r="AG207" s="4"/>
      <c r="AH207" s="3" t="s">
        <v>883</v>
      </c>
      <c r="AI207" s="3" t="s">
        <v>883</v>
      </c>
      <c r="AJ207" s="3" t="s">
        <v>883</v>
      </c>
      <c r="AK207" s="3" t="s">
        <v>883</v>
      </c>
      <c r="AL207" s="3" t="s">
        <v>883</v>
      </c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</row>
    <row r="208" ht="12.75" customHeight="1">
      <c r="A208" s="4"/>
      <c r="B208" s="3">
        <v>7.0</v>
      </c>
      <c r="C208" s="792"/>
      <c r="D208" s="80"/>
      <c r="E208" s="4"/>
      <c r="F208" s="2158" t="s">
        <v>3682</v>
      </c>
      <c r="G208" s="3"/>
      <c r="H208" s="3" t="s">
        <v>1826</v>
      </c>
      <c r="I208" s="4" t="s">
        <v>2664</v>
      </c>
      <c r="J208" s="4" t="s">
        <v>3588</v>
      </c>
      <c r="K208" s="4" t="s">
        <v>3852</v>
      </c>
      <c r="L208" s="4"/>
      <c r="M208" s="2175">
        <v>7600.0</v>
      </c>
      <c r="N208" s="4"/>
      <c r="O208" s="4">
        <v>7502.397</v>
      </c>
      <c r="P208" s="4" t="s">
        <v>3382</v>
      </c>
      <c r="Q208" s="2156">
        <v>44751.0</v>
      </c>
      <c r="R208" s="2156"/>
      <c r="S208" s="4"/>
      <c r="T208" s="4"/>
      <c r="U208" s="4"/>
      <c r="V208" s="2176" t="s">
        <v>3695</v>
      </c>
      <c r="W208" s="3" t="s">
        <v>3591</v>
      </c>
      <c r="X208" s="3"/>
      <c r="Y208" s="4"/>
      <c r="Z208" s="4"/>
      <c r="AA208" s="4"/>
      <c r="AB208" s="4"/>
      <c r="AC208" s="3"/>
      <c r="AD208" s="3"/>
      <c r="AE208" s="4"/>
      <c r="AF208" s="4"/>
      <c r="AG208" s="4"/>
      <c r="AH208" s="3" t="s">
        <v>883</v>
      </c>
      <c r="AI208" s="3" t="s">
        <v>883</v>
      </c>
      <c r="AJ208" s="3" t="s">
        <v>883</v>
      </c>
      <c r="AK208" s="3" t="s">
        <v>883</v>
      </c>
      <c r="AL208" s="3" t="s">
        <v>883</v>
      </c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</row>
    <row r="209" ht="12.75" customHeight="1">
      <c r="A209" s="4"/>
      <c r="B209" s="3">
        <v>8.0</v>
      </c>
      <c r="C209" s="792"/>
      <c r="D209" s="80"/>
      <c r="E209" s="4"/>
      <c r="F209" s="2158" t="s">
        <v>3626</v>
      </c>
      <c r="G209" s="3"/>
      <c r="H209" s="3" t="s">
        <v>3853</v>
      </c>
      <c r="I209" s="4" t="s">
        <v>3627</v>
      </c>
      <c r="J209" s="4" t="s">
        <v>3627</v>
      </c>
      <c r="K209" s="4" t="s">
        <v>3624</v>
      </c>
      <c r="L209" s="4"/>
      <c r="M209" s="2175">
        <v>7500.0</v>
      </c>
      <c r="N209" s="4"/>
      <c r="O209" s="4">
        <v>7671.518</v>
      </c>
      <c r="P209" s="4" t="s">
        <v>3382</v>
      </c>
      <c r="Q209" s="2156">
        <v>44760.0</v>
      </c>
      <c r="R209" s="2156"/>
      <c r="S209" s="4"/>
      <c r="T209" s="4"/>
      <c r="U209" s="4"/>
      <c r="V209" s="4" t="s">
        <v>3854</v>
      </c>
      <c r="W209" s="3" t="s">
        <v>3591</v>
      </c>
      <c r="X209" s="3"/>
      <c r="Y209" s="4"/>
      <c r="Z209" s="4"/>
      <c r="AA209" s="4"/>
      <c r="AB209" s="4"/>
      <c r="AC209" s="3"/>
      <c r="AD209" s="3"/>
      <c r="AE209" s="4"/>
      <c r="AF209" s="4"/>
      <c r="AG209" s="4"/>
      <c r="AH209" s="3" t="s">
        <v>883</v>
      </c>
      <c r="AI209" s="3" t="s">
        <v>883</v>
      </c>
      <c r="AJ209" s="3" t="s">
        <v>883</v>
      </c>
      <c r="AK209" s="3" t="s">
        <v>883</v>
      </c>
      <c r="AL209" s="3" t="s">
        <v>883</v>
      </c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</row>
    <row r="210" ht="12.75" customHeight="1">
      <c r="A210" s="4"/>
      <c r="B210" s="3">
        <v>9.0</v>
      </c>
      <c r="C210" s="949"/>
      <c r="D210" s="80"/>
      <c r="E210" s="4"/>
      <c r="F210" s="2158" t="s">
        <v>3654</v>
      </c>
      <c r="G210" s="3"/>
      <c r="H210" s="3" t="s">
        <v>3284</v>
      </c>
      <c r="I210" s="4" t="s">
        <v>3803</v>
      </c>
      <c r="J210" s="4" t="s">
        <v>3804</v>
      </c>
      <c r="K210" s="4" t="s">
        <v>3855</v>
      </c>
      <c r="L210" s="4"/>
      <c r="M210" s="2175">
        <v>7500.0</v>
      </c>
      <c r="N210" s="4"/>
      <c r="O210" s="4">
        <v>7018.458</v>
      </c>
      <c r="P210" s="4" t="s">
        <v>3382</v>
      </c>
      <c r="Q210" s="2156">
        <v>44761.0</v>
      </c>
      <c r="R210" s="2156"/>
      <c r="S210" s="4"/>
      <c r="T210" s="4"/>
      <c r="U210" s="4"/>
      <c r="V210" s="2176" t="s">
        <v>3695</v>
      </c>
      <c r="W210" s="3" t="s">
        <v>3591</v>
      </c>
      <c r="X210" s="3"/>
      <c r="Y210" s="4"/>
      <c r="Z210" s="4"/>
      <c r="AA210" s="4"/>
      <c r="AB210" s="4"/>
      <c r="AC210" s="3"/>
      <c r="AD210" s="3"/>
      <c r="AE210" s="4"/>
      <c r="AF210" s="4"/>
      <c r="AG210" s="4"/>
      <c r="AH210" s="3" t="s">
        <v>883</v>
      </c>
      <c r="AI210" s="3" t="s">
        <v>883</v>
      </c>
      <c r="AJ210" s="3" t="s">
        <v>883</v>
      </c>
      <c r="AK210" s="3" t="s">
        <v>883</v>
      </c>
      <c r="AL210" s="3" t="s">
        <v>883</v>
      </c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</row>
    <row r="211" ht="12.75" customHeight="1">
      <c r="A211" s="2164"/>
      <c r="B211" s="2164"/>
      <c r="C211" s="2166"/>
      <c r="D211" s="2166"/>
      <c r="E211" s="2164"/>
      <c r="F211" s="2164"/>
      <c r="G211" s="2165"/>
      <c r="H211" s="2165"/>
      <c r="I211" s="2164"/>
      <c r="J211" s="2164"/>
      <c r="K211" s="2164"/>
      <c r="L211" s="2164"/>
      <c r="M211" s="2164"/>
      <c r="N211" s="2164"/>
      <c r="O211" s="2164">
        <f>SUM(O202:O210)</f>
        <v>70056.652</v>
      </c>
      <c r="P211" s="2164"/>
      <c r="Q211" s="2165"/>
      <c r="R211" s="2165"/>
      <c r="S211" s="2164">
        <f>T211-O211</f>
        <v>143.348</v>
      </c>
      <c r="T211" s="2164">
        <v>70200.0</v>
      </c>
      <c r="U211" s="2164"/>
      <c r="V211" s="2164"/>
      <c r="W211" s="2165"/>
      <c r="X211" s="2165"/>
      <c r="Y211" s="2164"/>
      <c r="Z211" s="2164"/>
      <c r="AA211" s="2164"/>
      <c r="AB211" s="2164"/>
      <c r="AC211" s="2165"/>
      <c r="AD211" s="2165"/>
      <c r="AE211" s="2164"/>
      <c r="AF211" s="2164"/>
      <c r="AG211" s="2164"/>
      <c r="AH211" s="2164"/>
      <c r="AI211" s="2164"/>
      <c r="AJ211" s="2164"/>
      <c r="AK211" s="2164"/>
      <c r="AL211" s="2164"/>
      <c r="AM211" s="2164"/>
      <c r="AN211" s="2164"/>
      <c r="AO211" s="2164"/>
      <c r="AP211" s="2164"/>
      <c r="AQ211" s="2164"/>
      <c r="AR211" s="2164"/>
      <c r="AS211" s="2164"/>
      <c r="AT211" s="2164"/>
      <c r="AU211" s="2164"/>
      <c r="AV211" s="2164"/>
      <c r="AW211" s="2164"/>
      <c r="AX211" s="2164"/>
      <c r="AY211" s="2164"/>
      <c r="AZ211" s="2164"/>
      <c r="BA211" s="2164"/>
      <c r="BB211" s="2164"/>
      <c r="BC211" s="2164"/>
      <c r="BD211" s="2164"/>
      <c r="BE211" s="2164"/>
      <c r="BF211" s="2164"/>
      <c r="BG211" s="2164"/>
      <c r="BH211" s="2164"/>
      <c r="BI211" s="2164"/>
      <c r="BJ211" s="2164"/>
      <c r="BK211" s="2168"/>
    </row>
    <row r="212" ht="12.75" customHeight="1">
      <c r="A212" s="4"/>
      <c r="B212" s="3">
        <v>1.0</v>
      </c>
      <c r="C212" s="1951" t="s">
        <v>3856</v>
      </c>
      <c r="D212" s="80" t="s">
        <v>3857</v>
      </c>
      <c r="E212" s="3" t="s">
        <v>3586</v>
      </c>
      <c r="F212" s="2158" t="s">
        <v>3654</v>
      </c>
      <c r="G212" s="3"/>
      <c r="H212" s="3" t="s">
        <v>1826</v>
      </c>
      <c r="I212" s="4" t="s">
        <v>2664</v>
      </c>
      <c r="J212" s="4" t="s">
        <v>3588</v>
      </c>
      <c r="K212" s="4" t="s">
        <v>3855</v>
      </c>
      <c r="L212" s="4"/>
      <c r="M212" s="2189">
        <v>7143.0</v>
      </c>
      <c r="N212" s="4"/>
      <c r="O212" s="2190">
        <v>7519.417</v>
      </c>
      <c r="P212" s="4" t="s">
        <v>3382</v>
      </c>
      <c r="Q212" s="2154">
        <v>44751.0</v>
      </c>
      <c r="R212" s="2154"/>
      <c r="S212" s="4"/>
      <c r="T212" s="4"/>
      <c r="U212" s="4"/>
      <c r="V212" s="2176" t="s">
        <v>3695</v>
      </c>
      <c r="W212" s="3" t="s">
        <v>3591</v>
      </c>
      <c r="X212" s="3"/>
      <c r="Y212" s="4"/>
      <c r="Z212" s="4"/>
      <c r="AA212" s="4"/>
      <c r="AB212" s="4"/>
      <c r="AC212" s="3"/>
      <c r="AD212" s="3"/>
      <c r="AE212" s="4"/>
      <c r="AF212" s="4"/>
      <c r="AG212" s="4"/>
      <c r="AH212" s="3" t="s">
        <v>883</v>
      </c>
      <c r="AI212" s="3" t="s">
        <v>883</v>
      </c>
      <c r="AJ212" s="3" t="s">
        <v>883</v>
      </c>
      <c r="AK212" s="3" t="s">
        <v>883</v>
      </c>
      <c r="AL212" s="3" t="s">
        <v>883</v>
      </c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</row>
    <row r="213" ht="12.75" customHeight="1">
      <c r="A213" s="4"/>
      <c r="B213" s="3">
        <v>2.0</v>
      </c>
      <c r="C213" s="792"/>
      <c r="D213" s="80"/>
      <c r="E213" s="4"/>
      <c r="F213" s="2158" t="s">
        <v>3654</v>
      </c>
      <c r="G213" s="3"/>
      <c r="H213" s="3" t="s">
        <v>1826</v>
      </c>
      <c r="I213" s="4" t="s">
        <v>2664</v>
      </c>
      <c r="J213" s="4" t="s">
        <v>3588</v>
      </c>
      <c r="K213" s="4" t="s">
        <v>3858</v>
      </c>
      <c r="L213" s="4"/>
      <c r="M213" s="2189">
        <v>7523.0</v>
      </c>
      <c r="N213" s="4"/>
      <c r="O213" s="2190">
        <v>7607.948</v>
      </c>
      <c r="P213" s="4" t="s">
        <v>3382</v>
      </c>
      <c r="Q213" s="2156">
        <v>44752.0</v>
      </c>
      <c r="R213" s="2156"/>
      <c r="S213" s="4"/>
      <c r="T213" s="4"/>
      <c r="U213" s="4"/>
      <c r="V213" s="2176" t="s">
        <v>3695</v>
      </c>
      <c r="W213" s="3" t="s">
        <v>3591</v>
      </c>
      <c r="X213" s="3"/>
      <c r="Y213" s="4"/>
      <c r="Z213" s="4"/>
      <c r="AA213" s="4"/>
      <c r="AB213" s="4"/>
      <c r="AC213" s="3"/>
      <c r="AD213" s="3"/>
      <c r="AE213" s="4"/>
      <c r="AF213" s="4"/>
      <c r="AG213" s="4"/>
      <c r="AH213" s="3" t="s">
        <v>883</v>
      </c>
      <c r="AI213" s="3" t="s">
        <v>883</v>
      </c>
      <c r="AJ213" s="3" t="s">
        <v>883</v>
      </c>
      <c r="AK213" s="3" t="s">
        <v>883</v>
      </c>
      <c r="AL213" s="3" t="s">
        <v>883</v>
      </c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</row>
    <row r="214" ht="12.75" customHeight="1">
      <c r="A214" s="4"/>
      <c r="B214" s="3">
        <v>3.0</v>
      </c>
      <c r="C214" s="792"/>
      <c r="D214" s="80"/>
      <c r="E214" s="4"/>
      <c r="F214" s="2158" t="s">
        <v>3654</v>
      </c>
      <c r="G214" s="3"/>
      <c r="H214" s="3" t="s">
        <v>1826</v>
      </c>
      <c r="I214" s="4" t="s">
        <v>2664</v>
      </c>
      <c r="J214" s="4" t="s">
        <v>3588</v>
      </c>
      <c r="K214" s="4" t="s">
        <v>3827</v>
      </c>
      <c r="L214" s="4"/>
      <c r="M214" s="2189">
        <v>8813.0</v>
      </c>
      <c r="N214" s="4"/>
      <c r="O214" s="2190">
        <v>8920.661</v>
      </c>
      <c r="P214" s="4" t="s">
        <v>3382</v>
      </c>
      <c r="Q214" s="2156">
        <v>44755.0</v>
      </c>
      <c r="R214" s="2156"/>
      <c r="S214" s="4"/>
      <c r="T214" s="4"/>
      <c r="U214" s="4"/>
      <c r="V214" s="2176" t="s">
        <v>3695</v>
      </c>
      <c r="W214" s="3" t="s">
        <v>3591</v>
      </c>
      <c r="X214" s="3"/>
      <c r="Y214" s="4"/>
      <c r="Z214" s="4"/>
      <c r="AA214" s="4"/>
      <c r="AB214" s="4"/>
      <c r="AC214" s="3"/>
      <c r="AD214" s="3"/>
      <c r="AE214" s="4"/>
      <c r="AF214" s="4"/>
      <c r="AG214" s="4"/>
      <c r="AH214" s="3" t="s">
        <v>883</v>
      </c>
      <c r="AI214" s="3" t="s">
        <v>883</v>
      </c>
      <c r="AJ214" s="3" t="s">
        <v>883</v>
      </c>
      <c r="AK214" s="3" t="s">
        <v>883</v>
      </c>
      <c r="AL214" s="3" t="s">
        <v>883</v>
      </c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</row>
    <row r="215" ht="12.75" customHeight="1">
      <c r="A215" s="4"/>
      <c r="B215" s="3">
        <v>4.0</v>
      </c>
      <c r="C215" s="792"/>
      <c r="D215" s="80"/>
      <c r="E215" s="4"/>
      <c r="F215" s="2158" t="s">
        <v>3654</v>
      </c>
      <c r="G215" s="3"/>
      <c r="H215" s="3" t="s">
        <v>1826</v>
      </c>
      <c r="I215" s="4" t="s">
        <v>2664</v>
      </c>
      <c r="J215" s="4" t="s">
        <v>3588</v>
      </c>
      <c r="K215" s="4" t="s">
        <v>3852</v>
      </c>
      <c r="L215" s="4"/>
      <c r="M215" s="2189">
        <v>5300.0</v>
      </c>
      <c r="N215" s="4"/>
      <c r="O215" s="2190">
        <v>7572.024</v>
      </c>
      <c r="P215" s="4" t="s">
        <v>3382</v>
      </c>
      <c r="Q215" s="2156">
        <v>44755.0</v>
      </c>
      <c r="R215" s="2156"/>
      <c r="S215" s="4"/>
      <c r="T215" s="4"/>
      <c r="U215" s="4"/>
      <c r="V215" s="2176" t="s">
        <v>3695</v>
      </c>
      <c r="W215" s="3" t="s">
        <v>3591</v>
      </c>
      <c r="X215" s="3"/>
      <c r="Y215" s="4"/>
      <c r="Z215" s="4"/>
      <c r="AA215" s="4"/>
      <c r="AB215" s="4"/>
      <c r="AC215" s="3"/>
      <c r="AD215" s="3"/>
      <c r="AE215" s="4"/>
      <c r="AF215" s="4"/>
      <c r="AG215" s="4"/>
      <c r="AH215" s="3" t="s">
        <v>883</v>
      </c>
      <c r="AI215" s="3" t="s">
        <v>883</v>
      </c>
      <c r="AJ215" s="3" t="s">
        <v>883</v>
      </c>
      <c r="AK215" s="3" t="s">
        <v>883</v>
      </c>
      <c r="AL215" s="3" t="s">
        <v>883</v>
      </c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</row>
    <row r="216" ht="12.75" customHeight="1">
      <c r="A216" s="4"/>
      <c r="B216" s="3">
        <v>5.0</v>
      </c>
      <c r="C216" s="792"/>
      <c r="D216" s="80"/>
      <c r="E216" s="4"/>
      <c r="F216" s="2158" t="s">
        <v>3654</v>
      </c>
      <c r="G216" s="3"/>
      <c r="H216" s="3" t="s">
        <v>1826</v>
      </c>
      <c r="I216" s="4" t="s">
        <v>2664</v>
      </c>
      <c r="J216" s="4" t="s">
        <v>3588</v>
      </c>
      <c r="K216" s="4" t="s">
        <v>3855</v>
      </c>
      <c r="L216" s="4"/>
      <c r="M216" s="2189">
        <v>7800.0</v>
      </c>
      <c r="N216" s="4"/>
      <c r="O216" s="2190">
        <v>8803.021</v>
      </c>
      <c r="P216" s="4" t="s">
        <v>3382</v>
      </c>
      <c r="Q216" s="2156">
        <v>44757.0</v>
      </c>
      <c r="R216" s="2156"/>
      <c r="S216" s="4"/>
      <c r="T216" s="4"/>
      <c r="U216" s="4"/>
      <c r="V216" s="2176" t="s">
        <v>3695</v>
      </c>
      <c r="W216" s="3" t="s">
        <v>3591</v>
      </c>
      <c r="X216" s="3"/>
      <c r="Y216" s="4"/>
      <c r="Z216" s="4"/>
      <c r="AA216" s="4"/>
      <c r="AB216" s="4"/>
      <c r="AC216" s="3"/>
      <c r="AD216" s="3"/>
      <c r="AE216" s="4"/>
      <c r="AF216" s="4"/>
      <c r="AG216" s="4"/>
      <c r="AH216" s="3" t="s">
        <v>883</v>
      </c>
      <c r="AI216" s="3" t="s">
        <v>883</v>
      </c>
      <c r="AJ216" s="3" t="s">
        <v>883</v>
      </c>
      <c r="AK216" s="3" t="s">
        <v>883</v>
      </c>
      <c r="AL216" s="3" t="s">
        <v>883</v>
      </c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</row>
    <row r="217" ht="12.75" customHeight="1">
      <c r="A217" s="4"/>
      <c r="B217" s="3">
        <v>6.0</v>
      </c>
      <c r="C217" s="792"/>
      <c r="D217" s="80"/>
      <c r="E217" s="4"/>
      <c r="F217" s="2158" t="s">
        <v>3654</v>
      </c>
      <c r="G217" s="3"/>
      <c r="H217" s="3" t="s">
        <v>1826</v>
      </c>
      <c r="I217" s="4" t="s">
        <v>2664</v>
      </c>
      <c r="J217" s="4" t="s">
        <v>3588</v>
      </c>
      <c r="K217" s="4" t="s">
        <v>3827</v>
      </c>
      <c r="L217" s="4"/>
      <c r="M217" s="2189">
        <v>5300.0</v>
      </c>
      <c r="N217" s="4"/>
      <c r="O217" s="2190">
        <v>7995.477</v>
      </c>
      <c r="P217" s="4" t="s">
        <v>3382</v>
      </c>
      <c r="Q217" s="2156">
        <v>44758.0</v>
      </c>
      <c r="R217" s="2156"/>
      <c r="S217" s="4"/>
      <c r="T217" s="4"/>
      <c r="U217" s="4"/>
      <c r="V217" s="2176" t="s">
        <v>3695</v>
      </c>
      <c r="W217" s="3" t="s">
        <v>3591</v>
      </c>
      <c r="X217" s="3"/>
      <c r="Y217" s="4"/>
      <c r="Z217" s="4"/>
      <c r="AA217" s="4"/>
      <c r="AB217" s="4"/>
      <c r="AC217" s="3"/>
      <c r="AD217" s="3"/>
      <c r="AE217" s="4"/>
      <c r="AF217" s="4"/>
      <c r="AG217" s="4"/>
      <c r="AH217" s="3" t="s">
        <v>883</v>
      </c>
      <c r="AI217" s="3" t="s">
        <v>883</v>
      </c>
      <c r="AJ217" s="3" t="s">
        <v>883</v>
      </c>
      <c r="AK217" s="3" t="s">
        <v>883</v>
      </c>
      <c r="AL217" s="3" t="s">
        <v>883</v>
      </c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</row>
    <row r="218" ht="12.75" customHeight="1">
      <c r="A218" s="4"/>
      <c r="B218" s="3">
        <v>7.0</v>
      </c>
      <c r="C218" s="792"/>
      <c r="D218" s="80"/>
      <c r="E218" s="4"/>
      <c r="F218" s="2158" t="s">
        <v>3201</v>
      </c>
      <c r="G218" s="3"/>
      <c r="H218" s="2191" t="s">
        <v>3859</v>
      </c>
      <c r="I218" s="4" t="s">
        <v>3627</v>
      </c>
      <c r="J218" s="4" t="s">
        <v>3627</v>
      </c>
      <c r="K218" s="4" t="s">
        <v>3860</v>
      </c>
      <c r="L218" s="4"/>
      <c r="M218" s="2189">
        <v>5300.0</v>
      </c>
      <c r="N218" s="4"/>
      <c r="O218" s="2190">
        <v>7812.538</v>
      </c>
      <c r="P218" s="4" t="s">
        <v>3382</v>
      </c>
      <c r="Q218" s="2156">
        <v>44761.0</v>
      </c>
      <c r="R218" s="2156"/>
      <c r="S218" s="4"/>
      <c r="T218" s="4"/>
      <c r="U218" s="4"/>
      <c r="V218" s="4" t="s">
        <v>3861</v>
      </c>
      <c r="W218" s="3" t="s">
        <v>3591</v>
      </c>
      <c r="X218" s="3"/>
      <c r="Y218" s="4"/>
      <c r="Z218" s="4"/>
      <c r="AA218" s="4"/>
      <c r="AB218" s="4"/>
      <c r="AC218" s="3"/>
      <c r="AD218" s="3"/>
      <c r="AE218" s="4"/>
      <c r="AF218" s="4"/>
      <c r="AG218" s="4"/>
      <c r="AH218" s="3" t="s">
        <v>883</v>
      </c>
      <c r="AI218" s="3" t="s">
        <v>883</v>
      </c>
      <c r="AJ218" s="3" t="s">
        <v>883</v>
      </c>
      <c r="AK218" s="3" t="s">
        <v>883</v>
      </c>
      <c r="AL218" s="3" t="s">
        <v>883</v>
      </c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</row>
    <row r="219" ht="12.75" customHeight="1">
      <c r="A219" s="4"/>
      <c r="B219" s="3">
        <v>8.0</v>
      </c>
      <c r="C219" s="792"/>
      <c r="D219" s="80"/>
      <c r="E219" s="4"/>
      <c r="F219" s="4" t="s">
        <v>3705</v>
      </c>
      <c r="G219" s="3"/>
      <c r="H219" s="2191" t="s">
        <v>3859</v>
      </c>
      <c r="I219" s="4" t="s">
        <v>3627</v>
      </c>
      <c r="J219" s="4" t="s">
        <v>3627</v>
      </c>
      <c r="K219" s="4" t="s">
        <v>3710</v>
      </c>
      <c r="L219" s="4"/>
      <c r="M219" s="2189">
        <v>5300.0</v>
      </c>
      <c r="N219" s="4"/>
      <c r="O219" s="2190">
        <v>7711.41</v>
      </c>
      <c r="P219" s="4" t="s">
        <v>3382</v>
      </c>
      <c r="Q219" s="2156">
        <v>44766.0</v>
      </c>
      <c r="R219" s="2156"/>
      <c r="S219" s="4"/>
      <c r="T219" s="4"/>
      <c r="U219" s="4"/>
      <c r="V219" s="4" t="s">
        <v>3861</v>
      </c>
      <c r="W219" s="3" t="s">
        <v>3591</v>
      </c>
      <c r="X219" s="3"/>
      <c r="Y219" s="4"/>
      <c r="Z219" s="4"/>
      <c r="AA219" s="4"/>
      <c r="AB219" s="4"/>
      <c r="AC219" s="3"/>
      <c r="AD219" s="3"/>
      <c r="AE219" s="4"/>
      <c r="AF219" s="4"/>
      <c r="AG219" s="4"/>
      <c r="AH219" s="3" t="s">
        <v>883</v>
      </c>
      <c r="AI219" s="3" t="s">
        <v>883</v>
      </c>
      <c r="AJ219" s="3" t="s">
        <v>883</v>
      </c>
      <c r="AK219" s="3" t="s">
        <v>883</v>
      </c>
      <c r="AL219" s="3" t="s">
        <v>883</v>
      </c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</row>
    <row r="220" ht="17.25" customHeight="1">
      <c r="A220" s="4"/>
      <c r="B220" s="3">
        <v>9.0</v>
      </c>
      <c r="C220" s="792"/>
      <c r="D220" s="80"/>
      <c r="E220" s="4"/>
      <c r="F220" s="2192" t="s">
        <v>3862</v>
      </c>
      <c r="G220" s="3"/>
      <c r="H220" s="1958" t="s">
        <v>3284</v>
      </c>
      <c r="I220" s="2120" t="s">
        <v>3863</v>
      </c>
      <c r="J220" s="2120" t="s">
        <v>3864</v>
      </c>
      <c r="K220" s="2120" t="s">
        <v>3865</v>
      </c>
      <c r="L220" s="2120"/>
      <c r="M220" s="2189">
        <v>5300.0</v>
      </c>
      <c r="N220" s="4"/>
      <c r="O220" s="2190">
        <v>6852.806</v>
      </c>
      <c r="P220" s="4" t="s">
        <v>3382</v>
      </c>
      <c r="Q220" s="2156">
        <v>44764.0</v>
      </c>
      <c r="R220" s="2156"/>
      <c r="S220" s="4"/>
      <c r="T220" s="4"/>
      <c r="U220" s="4"/>
      <c r="V220" s="2176" t="s">
        <v>3695</v>
      </c>
      <c r="W220" s="3" t="s">
        <v>3591</v>
      </c>
      <c r="X220" s="3"/>
      <c r="Y220" s="4"/>
      <c r="Z220" s="4"/>
      <c r="AA220" s="4"/>
      <c r="AB220" s="4"/>
      <c r="AC220" s="3"/>
      <c r="AD220" s="3"/>
      <c r="AE220" s="4"/>
      <c r="AF220" s="4"/>
      <c r="AG220" s="4"/>
      <c r="AH220" s="3" t="s">
        <v>883</v>
      </c>
      <c r="AI220" s="3" t="s">
        <v>883</v>
      </c>
      <c r="AJ220" s="3" t="s">
        <v>883</v>
      </c>
      <c r="AK220" s="3" t="s">
        <v>883</v>
      </c>
      <c r="AL220" s="3" t="s">
        <v>883</v>
      </c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</row>
    <row r="221" ht="12.75" customHeight="1">
      <c r="A221" s="4"/>
      <c r="B221" s="3">
        <v>10.0</v>
      </c>
      <c r="C221" s="792"/>
      <c r="D221" s="80"/>
      <c r="E221" s="4"/>
      <c r="F221" s="2158" t="s">
        <v>3654</v>
      </c>
      <c r="G221" s="3"/>
      <c r="H221" s="3" t="s">
        <v>3284</v>
      </c>
      <c r="I221" s="4" t="s">
        <v>3803</v>
      </c>
      <c r="J221" s="4" t="s">
        <v>3804</v>
      </c>
      <c r="K221" s="4" t="s">
        <v>3866</v>
      </c>
      <c r="L221" s="4"/>
      <c r="M221" s="2189">
        <v>7500.0</v>
      </c>
      <c r="N221" s="4"/>
      <c r="O221" s="4">
        <v>455.832</v>
      </c>
      <c r="P221" s="4" t="s">
        <v>3382</v>
      </c>
      <c r="Q221" s="3" t="s">
        <v>3012</v>
      </c>
      <c r="R221" s="3"/>
      <c r="S221" s="4"/>
      <c r="T221" s="4"/>
      <c r="U221" s="4"/>
      <c r="V221" s="2176" t="s">
        <v>3695</v>
      </c>
      <c r="W221" s="3" t="s">
        <v>3591</v>
      </c>
      <c r="X221" s="3"/>
      <c r="Y221" s="4"/>
      <c r="Z221" s="4"/>
      <c r="AA221" s="4"/>
      <c r="AB221" s="4"/>
      <c r="AC221" s="3"/>
      <c r="AD221" s="3"/>
      <c r="AE221" s="4"/>
      <c r="AF221" s="4"/>
      <c r="AG221" s="4"/>
      <c r="AH221" s="3" t="s">
        <v>883</v>
      </c>
      <c r="AI221" s="3" t="s">
        <v>883</v>
      </c>
      <c r="AJ221" s="3" t="s">
        <v>883</v>
      </c>
      <c r="AK221" s="3" t="s">
        <v>883</v>
      </c>
      <c r="AL221" s="3" t="s">
        <v>883</v>
      </c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</row>
    <row r="222" ht="12.75" customHeight="1">
      <c r="A222" s="4"/>
      <c r="B222" s="3">
        <v>11.0</v>
      </c>
      <c r="C222" s="949"/>
      <c r="D222" s="80"/>
      <c r="E222" s="4"/>
      <c r="F222" s="2158" t="s">
        <v>3654</v>
      </c>
      <c r="G222" s="3"/>
      <c r="H222" s="3" t="s">
        <v>3284</v>
      </c>
      <c r="I222" s="4" t="s">
        <v>2664</v>
      </c>
      <c r="J222" s="4" t="s">
        <v>3588</v>
      </c>
      <c r="K222" s="4" t="s">
        <v>3855</v>
      </c>
      <c r="L222" s="4"/>
      <c r="M222" s="2189">
        <v>8339.0</v>
      </c>
      <c r="N222" s="4"/>
      <c r="O222" s="4">
        <v>1371.983</v>
      </c>
      <c r="P222" s="4" t="s">
        <v>3382</v>
      </c>
      <c r="Q222" s="2156">
        <v>44764.0</v>
      </c>
      <c r="R222" s="2156"/>
      <c r="S222" s="4"/>
      <c r="T222" s="4"/>
      <c r="U222" s="4"/>
      <c r="V222" s="2176" t="s">
        <v>3695</v>
      </c>
      <c r="W222" s="3" t="s">
        <v>3591</v>
      </c>
      <c r="X222" s="3"/>
      <c r="Y222" s="4"/>
      <c r="Z222" s="4"/>
      <c r="AA222" s="4"/>
      <c r="AB222" s="4"/>
      <c r="AC222" s="3"/>
      <c r="AD222" s="3"/>
      <c r="AE222" s="4"/>
      <c r="AF222" s="4"/>
      <c r="AG222" s="4"/>
      <c r="AH222" s="3" t="s">
        <v>883</v>
      </c>
      <c r="AI222" s="3" t="s">
        <v>883</v>
      </c>
      <c r="AJ222" s="3" t="s">
        <v>883</v>
      </c>
      <c r="AK222" s="3" t="s">
        <v>883</v>
      </c>
      <c r="AL222" s="3" t="s">
        <v>883</v>
      </c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</row>
    <row r="223" ht="12.75" customHeight="1">
      <c r="A223" s="2164"/>
      <c r="B223" s="2165"/>
      <c r="C223" s="2166"/>
      <c r="D223" s="2166"/>
      <c r="E223" s="2164"/>
      <c r="F223" s="2164"/>
      <c r="G223" s="2165"/>
      <c r="H223" s="2165"/>
      <c r="I223" s="2164"/>
      <c r="J223" s="2164"/>
      <c r="K223" s="2164"/>
      <c r="L223" s="2164"/>
      <c r="M223" s="2193">
        <f>SUM(M212:M222)</f>
        <v>73618</v>
      </c>
      <c r="N223" s="2164"/>
      <c r="O223" s="2164">
        <f>SUM(O212:O222)</f>
        <v>72623.117</v>
      </c>
      <c r="P223" s="2164"/>
      <c r="Q223" s="2165"/>
      <c r="R223" s="2165"/>
      <c r="S223" s="2164">
        <f>T223-O223</f>
        <v>376.883</v>
      </c>
      <c r="T223" s="2164">
        <v>73000.0</v>
      </c>
      <c r="U223" s="2164"/>
      <c r="V223" s="2164"/>
      <c r="W223" s="2165"/>
      <c r="X223" s="2165"/>
      <c r="Y223" s="2164"/>
      <c r="Z223" s="2164"/>
      <c r="AA223" s="2164"/>
      <c r="AB223" s="2164"/>
      <c r="AC223" s="2165"/>
      <c r="AD223" s="2165"/>
      <c r="AE223" s="2164"/>
      <c r="AF223" s="2164"/>
      <c r="AG223" s="2164"/>
      <c r="AH223" s="2164"/>
      <c r="AI223" s="2164"/>
      <c r="AJ223" s="2164"/>
      <c r="AK223" s="2164"/>
      <c r="AL223" s="2164"/>
      <c r="AM223" s="2164"/>
      <c r="AN223" s="2164"/>
      <c r="AO223" s="2164"/>
      <c r="AP223" s="2164"/>
      <c r="AQ223" s="2164"/>
      <c r="AR223" s="2164"/>
      <c r="AS223" s="2164"/>
      <c r="AT223" s="2164"/>
      <c r="AU223" s="2164"/>
      <c r="AV223" s="2164"/>
      <c r="AW223" s="2164"/>
      <c r="AX223" s="2164"/>
      <c r="AY223" s="2164"/>
      <c r="AZ223" s="2164"/>
      <c r="BA223" s="2164"/>
      <c r="BB223" s="2164"/>
      <c r="BC223" s="2164"/>
      <c r="BD223" s="2164"/>
      <c r="BE223" s="2164"/>
      <c r="BF223" s="2164"/>
      <c r="BG223" s="2164"/>
      <c r="BH223" s="2164"/>
      <c r="BI223" s="2164"/>
      <c r="BJ223" s="2164"/>
      <c r="BK223" s="2168"/>
    </row>
    <row r="224" ht="12.75" customHeight="1">
      <c r="A224" s="4"/>
      <c r="B224" s="3">
        <v>1.0</v>
      </c>
      <c r="C224" s="1951" t="s">
        <v>3867</v>
      </c>
      <c r="D224" s="80" t="s">
        <v>3868</v>
      </c>
      <c r="E224" s="3" t="s">
        <v>3602</v>
      </c>
      <c r="F224" s="4" t="s">
        <v>3790</v>
      </c>
      <c r="G224" s="3"/>
      <c r="H224" s="3" t="s">
        <v>1826</v>
      </c>
      <c r="I224" s="4" t="s">
        <v>2664</v>
      </c>
      <c r="J224" s="4" t="s">
        <v>3588</v>
      </c>
      <c r="K224" s="4" t="s">
        <v>3855</v>
      </c>
      <c r="L224" s="4"/>
      <c r="M224" s="2189">
        <v>7143.0</v>
      </c>
      <c r="N224" s="4"/>
      <c r="O224" s="2194">
        <v>7167.386</v>
      </c>
      <c r="P224" s="4" t="s">
        <v>3382</v>
      </c>
      <c r="Q224" s="2156">
        <v>44765.0</v>
      </c>
      <c r="R224" s="2156"/>
      <c r="S224" s="4"/>
      <c r="T224" s="4"/>
      <c r="U224" s="4"/>
      <c r="V224" s="2176" t="s">
        <v>3695</v>
      </c>
      <c r="W224" s="3" t="s">
        <v>3591</v>
      </c>
      <c r="X224" s="3"/>
      <c r="Y224" s="4"/>
      <c r="Z224" s="4"/>
      <c r="AA224" s="4"/>
      <c r="AB224" s="4"/>
      <c r="AC224" s="3"/>
      <c r="AD224" s="3"/>
      <c r="AE224" s="4"/>
      <c r="AF224" s="4"/>
      <c r="AG224" s="4"/>
      <c r="AH224" s="3" t="s">
        <v>883</v>
      </c>
      <c r="AI224" s="3" t="s">
        <v>883</v>
      </c>
      <c r="AJ224" s="3" t="s">
        <v>883</v>
      </c>
      <c r="AK224" s="3" t="s">
        <v>883</v>
      </c>
      <c r="AL224" s="3" t="s">
        <v>883</v>
      </c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</row>
    <row r="225" ht="12.75" customHeight="1">
      <c r="A225" s="4"/>
      <c r="B225" s="3">
        <v>2.0</v>
      </c>
      <c r="C225" s="792"/>
      <c r="D225" s="80"/>
      <c r="E225" s="4"/>
      <c r="F225" s="4" t="s">
        <v>3790</v>
      </c>
      <c r="G225" s="3"/>
      <c r="H225" s="3" t="s">
        <v>1826</v>
      </c>
      <c r="I225" s="4" t="s">
        <v>2664</v>
      </c>
      <c r="J225" s="4" t="s">
        <v>3588</v>
      </c>
      <c r="K225" s="4" t="s">
        <v>3869</v>
      </c>
      <c r="L225" s="4"/>
      <c r="M225" s="2189">
        <v>7500.0</v>
      </c>
      <c r="N225" s="4"/>
      <c r="O225" s="4">
        <v>7523.345</v>
      </c>
      <c r="P225" s="4" t="s">
        <v>3382</v>
      </c>
      <c r="Q225" s="2156">
        <v>44766.0</v>
      </c>
      <c r="R225" s="2156"/>
      <c r="S225" s="4"/>
      <c r="T225" s="4"/>
      <c r="U225" s="4"/>
      <c r="V225" s="2176" t="s">
        <v>3695</v>
      </c>
      <c r="W225" s="3" t="s">
        <v>3591</v>
      </c>
      <c r="X225" s="3"/>
      <c r="Y225" s="4"/>
      <c r="Z225" s="4"/>
      <c r="AA225" s="4"/>
      <c r="AB225" s="4"/>
      <c r="AC225" s="3"/>
      <c r="AD225" s="3"/>
      <c r="AE225" s="4"/>
      <c r="AF225" s="4"/>
      <c r="AG225" s="4"/>
      <c r="AH225" s="3" t="s">
        <v>883</v>
      </c>
      <c r="AI225" s="3" t="s">
        <v>883</v>
      </c>
      <c r="AJ225" s="3" t="s">
        <v>883</v>
      </c>
      <c r="AK225" s="3" t="s">
        <v>883</v>
      </c>
      <c r="AL225" s="3" t="s">
        <v>883</v>
      </c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</row>
    <row r="226" ht="12.75" customHeight="1">
      <c r="A226" s="4"/>
      <c r="B226" s="3">
        <v>3.0</v>
      </c>
      <c r="C226" s="792"/>
      <c r="D226" s="80"/>
      <c r="E226" s="4"/>
      <c r="F226" s="4" t="s">
        <v>3790</v>
      </c>
      <c r="G226" s="3"/>
      <c r="H226" s="3" t="s">
        <v>1826</v>
      </c>
      <c r="I226" s="4" t="s">
        <v>2664</v>
      </c>
      <c r="J226" s="4" t="s">
        <v>3588</v>
      </c>
      <c r="K226" s="2194" t="s">
        <v>975</v>
      </c>
      <c r="L226" s="2194"/>
      <c r="M226" s="2189">
        <v>8800.0</v>
      </c>
      <c r="N226" s="2195"/>
      <c r="O226" s="2194">
        <v>8813.319</v>
      </c>
      <c r="P226" s="4" t="s">
        <v>3382</v>
      </c>
      <c r="Q226" s="2156">
        <v>44765.0</v>
      </c>
      <c r="R226" s="2156"/>
      <c r="S226" s="2195"/>
      <c r="T226" s="4"/>
      <c r="U226" s="4"/>
      <c r="V226" s="2176" t="s">
        <v>3695</v>
      </c>
      <c r="W226" s="3" t="s">
        <v>3591</v>
      </c>
      <c r="X226" s="3"/>
      <c r="Y226" s="4"/>
      <c r="Z226" s="4"/>
      <c r="AA226" s="4"/>
      <c r="AB226" s="4"/>
      <c r="AC226" s="3"/>
      <c r="AD226" s="3"/>
      <c r="AE226" s="4"/>
      <c r="AF226" s="4"/>
      <c r="AG226" s="4"/>
      <c r="AH226" s="3" t="s">
        <v>883</v>
      </c>
      <c r="AI226" s="3" t="s">
        <v>883</v>
      </c>
      <c r="AJ226" s="3" t="s">
        <v>883</v>
      </c>
      <c r="AK226" s="3" t="s">
        <v>883</v>
      </c>
      <c r="AL226" s="3" t="s">
        <v>883</v>
      </c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</row>
    <row r="227" ht="12.75" customHeight="1">
      <c r="A227" s="4"/>
      <c r="B227" s="3">
        <v>4.0</v>
      </c>
      <c r="C227" s="792"/>
      <c r="D227" s="80"/>
      <c r="E227" s="4"/>
      <c r="F227" s="4" t="s">
        <v>3790</v>
      </c>
      <c r="G227" s="3"/>
      <c r="H227" s="3" t="s">
        <v>1826</v>
      </c>
      <c r="I227" s="4" t="s">
        <v>2664</v>
      </c>
      <c r="J227" s="4" t="s">
        <v>3588</v>
      </c>
      <c r="K227" s="2196" t="s">
        <v>3870</v>
      </c>
      <c r="L227" s="2196"/>
      <c r="M227" s="2189">
        <v>5300.0</v>
      </c>
      <c r="N227" s="1975"/>
      <c r="O227" s="2194">
        <v>5306.718</v>
      </c>
      <c r="P227" s="4" t="s">
        <v>3382</v>
      </c>
      <c r="Q227" s="2156">
        <v>44771.0</v>
      </c>
      <c r="R227" s="2156"/>
      <c r="S227" s="2197"/>
      <c r="T227" s="4"/>
      <c r="U227" s="4"/>
      <c r="V227" s="2176" t="s">
        <v>3695</v>
      </c>
      <c r="W227" s="3" t="s">
        <v>3591</v>
      </c>
      <c r="X227" s="3"/>
      <c r="Y227" s="4"/>
      <c r="Z227" s="4"/>
      <c r="AA227" s="4"/>
      <c r="AB227" s="4"/>
      <c r="AC227" s="3"/>
      <c r="AD227" s="3"/>
      <c r="AE227" s="4"/>
      <c r="AF227" s="4"/>
      <c r="AG227" s="4"/>
      <c r="AH227" s="3" t="s">
        <v>883</v>
      </c>
      <c r="AI227" s="3" t="s">
        <v>883</v>
      </c>
      <c r="AJ227" s="3" t="s">
        <v>883</v>
      </c>
      <c r="AK227" s="3" t="s">
        <v>883</v>
      </c>
      <c r="AL227" s="3" t="s">
        <v>883</v>
      </c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</row>
    <row r="228" ht="12.75" customHeight="1">
      <c r="A228" s="4"/>
      <c r="B228" s="3">
        <v>5.0</v>
      </c>
      <c r="C228" s="792"/>
      <c r="D228" s="80"/>
      <c r="E228" s="4"/>
      <c r="F228" s="4" t="s">
        <v>3790</v>
      </c>
      <c r="G228" s="3"/>
      <c r="H228" s="3" t="s">
        <v>1826</v>
      </c>
      <c r="I228" s="4" t="s">
        <v>2664</v>
      </c>
      <c r="J228" s="4" t="s">
        <v>3588</v>
      </c>
      <c r="K228" s="2196" t="s">
        <v>2668</v>
      </c>
      <c r="L228" s="2196"/>
      <c r="M228" s="2189">
        <v>7500.0</v>
      </c>
      <c r="N228" s="2198"/>
      <c r="O228" s="2194">
        <v>7861.484</v>
      </c>
      <c r="P228" s="4" t="s">
        <v>3382</v>
      </c>
      <c r="Q228" s="2156">
        <v>44769.0</v>
      </c>
      <c r="R228" s="2156"/>
      <c r="S228" s="2198"/>
      <c r="T228" s="4"/>
      <c r="U228" s="4"/>
      <c r="V228" s="2176" t="s">
        <v>3695</v>
      </c>
      <c r="W228" s="3" t="s">
        <v>3591</v>
      </c>
      <c r="X228" s="3"/>
      <c r="Y228" s="4"/>
      <c r="Z228" s="4"/>
      <c r="AA228" s="4"/>
      <c r="AB228" s="4"/>
      <c r="AC228" s="3"/>
      <c r="AD228" s="3"/>
      <c r="AE228" s="4"/>
      <c r="AF228" s="4"/>
      <c r="AG228" s="4"/>
      <c r="AH228" s="3" t="s">
        <v>883</v>
      </c>
      <c r="AI228" s="3" t="s">
        <v>883</v>
      </c>
      <c r="AJ228" s="3" t="s">
        <v>883</v>
      </c>
      <c r="AK228" s="3" t="s">
        <v>883</v>
      </c>
      <c r="AL228" s="3" t="s">
        <v>883</v>
      </c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</row>
    <row r="229" ht="12.75" customHeight="1">
      <c r="A229" s="4"/>
      <c r="B229" s="3">
        <v>6.0</v>
      </c>
      <c r="C229" s="792"/>
      <c r="D229" s="80"/>
      <c r="E229" s="4"/>
      <c r="F229" s="4" t="s">
        <v>3790</v>
      </c>
      <c r="G229" s="3"/>
      <c r="H229" s="3" t="s">
        <v>1826</v>
      </c>
      <c r="I229" s="4" t="s">
        <v>2664</v>
      </c>
      <c r="J229" s="4" t="s">
        <v>3588</v>
      </c>
      <c r="K229" s="4" t="s">
        <v>3871</v>
      </c>
      <c r="L229" s="4"/>
      <c r="M229" s="2189">
        <v>8500.0</v>
      </c>
      <c r="N229" s="2198"/>
      <c r="O229" s="2194">
        <v>5718.485</v>
      </c>
      <c r="P229" s="4" t="s">
        <v>3382</v>
      </c>
      <c r="Q229" s="2156">
        <v>44770.0</v>
      </c>
      <c r="R229" s="2156"/>
      <c r="S229" s="2198"/>
      <c r="T229" s="4"/>
      <c r="U229" s="4"/>
      <c r="V229" s="2176" t="s">
        <v>3695</v>
      </c>
      <c r="W229" s="3" t="s">
        <v>3591</v>
      </c>
      <c r="X229" s="3"/>
      <c r="Y229" s="4"/>
      <c r="Z229" s="4"/>
      <c r="AA229" s="4"/>
      <c r="AB229" s="4"/>
      <c r="AC229" s="3"/>
      <c r="AD229" s="3"/>
      <c r="AE229" s="4"/>
      <c r="AF229" s="4"/>
      <c r="AG229" s="4"/>
      <c r="AH229" s="3" t="s">
        <v>883</v>
      </c>
      <c r="AI229" s="3" t="s">
        <v>883</v>
      </c>
      <c r="AJ229" s="3" t="s">
        <v>883</v>
      </c>
      <c r="AK229" s="3" t="s">
        <v>883</v>
      </c>
      <c r="AL229" s="3" t="s">
        <v>883</v>
      </c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</row>
    <row r="230" ht="12.75" customHeight="1">
      <c r="A230" s="4"/>
      <c r="B230" s="3">
        <v>7.0</v>
      </c>
      <c r="C230" s="792"/>
      <c r="D230" s="80"/>
      <c r="E230" s="4"/>
      <c r="F230" s="4" t="s">
        <v>3790</v>
      </c>
      <c r="G230" s="3"/>
      <c r="H230" s="3" t="s">
        <v>1826</v>
      </c>
      <c r="I230" s="4" t="s">
        <v>2664</v>
      </c>
      <c r="J230" s="4" t="s">
        <v>3588</v>
      </c>
      <c r="K230" s="4" t="s">
        <v>3872</v>
      </c>
      <c r="L230" s="4"/>
      <c r="M230" s="2189">
        <v>8800.0</v>
      </c>
      <c r="N230" s="2198"/>
      <c r="O230" s="2194">
        <v>5303.548</v>
      </c>
      <c r="P230" s="4" t="s">
        <v>3382</v>
      </c>
      <c r="Q230" s="2156">
        <v>44770.0</v>
      </c>
      <c r="R230" s="2156"/>
      <c r="S230" s="2198"/>
      <c r="T230" s="4"/>
      <c r="U230" s="4"/>
      <c r="V230" s="2176" t="s">
        <v>3695</v>
      </c>
      <c r="W230" s="3" t="s">
        <v>3591</v>
      </c>
      <c r="X230" s="3"/>
      <c r="Y230" s="4"/>
      <c r="Z230" s="4"/>
      <c r="AA230" s="4"/>
      <c r="AB230" s="4"/>
      <c r="AC230" s="3"/>
      <c r="AD230" s="3"/>
      <c r="AE230" s="4"/>
      <c r="AF230" s="4"/>
      <c r="AG230" s="4"/>
      <c r="AH230" s="3" t="s">
        <v>883</v>
      </c>
      <c r="AI230" s="3" t="s">
        <v>883</v>
      </c>
      <c r="AJ230" s="3" t="s">
        <v>883</v>
      </c>
      <c r="AK230" s="3" t="s">
        <v>883</v>
      </c>
      <c r="AL230" s="3" t="s">
        <v>883</v>
      </c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</row>
    <row r="231" ht="12.75" customHeight="1">
      <c r="A231" s="4"/>
      <c r="B231" s="3">
        <v>8.0</v>
      </c>
      <c r="C231" s="792"/>
      <c r="D231" s="80"/>
      <c r="E231" s="4"/>
      <c r="F231" s="4" t="s">
        <v>3790</v>
      </c>
      <c r="G231" s="3"/>
      <c r="H231" s="3" t="s">
        <v>1826</v>
      </c>
      <c r="I231" s="4" t="s">
        <v>2664</v>
      </c>
      <c r="J231" s="4" t="s">
        <v>3588</v>
      </c>
      <c r="K231" s="4" t="s">
        <v>3873</v>
      </c>
      <c r="L231" s="4"/>
      <c r="M231" s="2189">
        <v>5300.0</v>
      </c>
      <c r="N231" s="2199"/>
      <c r="O231" s="2194">
        <v>5415.644</v>
      </c>
      <c r="P231" s="4" t="s">
        <v>3382</v>
      </c>
      <c r="Q231" s="2156">
        <v>44772.0</v>
      </c>
      <c r="R231" s="2156"/>
      <c r="S231" s="2198"/>
      <c r="T231" s="4"/>
      <c r="U231" s="4"/>
      <c r="V231" s="2176" t="s">
        <v>3695</v>
      </c>
      <c r="W231" s="3" t="s">
        <v>3591</v>
      </c>
      <c r="X231" s="3"/>
      <c r="Y231" s="4"/>
      <c r="Z231" s="4"/>
      <c r="AA231" s="4"/>
      <c r="AB231" s="4"/>
      <c r="AC231" s="3"/>
      <c r="AD231" s="3"/>
      <c r="AE231" s="4"/>
      <c r="AF231" s="4"/>
      <c r="AG231" s="4"/>
      <c r="AH231" s="3" t="s">
        <v>883</v>
      </c>
      <c r="AI231" s="3" t="s">
        <v>883</v>
      </c>
      <c r="AJ231" s="3" t="s">
        <v>883</v>
      </c>
      <c r="AK231" s="3" t="s">
        <v>883</v>
      </c>
      <c r="AL231" s="3" t="s">
        <v>883</v>
      </c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</row>
    <row r="232" ht="12.75" customHeight="1">
      <c r="A232" s="4"/>
      <c r="B232" s="3">
        <v>9.0</v>
      </c>
      <c r="C232" s="792"/>
      <c r="D232" s="80"/>
      <c r="E232" s="4"/>
      <c r="F232" s="4" t="s">
        <v>3790</v>
      </c>
      <c r="G232" s="3"/>
      <c r="H232" s="3" t="s">
        <v>1826</v>
      </c>
      <c r="I232" s="4" t="s">
        <v>2664</v>
      </c>
      <c r="J232" s="4" t="s">
        <v>3588</v>
      </c>
      <c r="K232" s="2196" t="s">
        <v>3870</v>
      </c>
      <c r="L232" s="2196"/>
      <c r="M232" s="2189">
        <v>7500.0</v>
      </c>
      <c r="N232" s="2198"/>
      <c r="O232" s="2194">
        <v>4707.867</v>
      </c>
      <c r="P232" s="4" t="s">
        <v>3382</v>
      </c>
      <c r="Q232" s="2156">
        <v>44774.0</v>
      </c>
      <c r="R232" s="2156"/>
      <c r="S232" s="2198"/>
      <c r="T232" s="4"/>
      <c r="U232" s="4"/>
      <c r="V232" s="2176" t="s">
        <v>3695</v>
      </c>
      <c r="W232" s="3" t="s">
        <v>3591</v>
      </c>
      <c r="X232" s="3"/>
      <c r="Y232" s="4"/>
      <c r="Z232" s="4"/>
      <c r="AA232" s="4"/>
      <c r="AB232" s="4"/>
      <c r="AC232" s="3"/>
      <c r="AD232" s="3"/>
      <c r="AE232" s="4"/>
      <c r="AF232" s="4"/>
      <c r="AG232" s="4"/>
      <c r="AH232" s="3" t="s">
        <v>883</v>
      </c>
      <c r="AI232" s="3" t="s">
        <v>883</v>
      </c>
      <c r="AJ232" s="3" t="s">
        <v>883</v>
      </c>
      <c r="AK232" s="3" t="s">
        <v>883</v>
      </c>
      <c r="AL232" s="3" t="s">
        <v>883</v>
      </c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</row>
    <row r="233" ht="12.75" customHeight="1">
      <c r="A233" s="4"/>
      <c r="B233" s="3">
        <v>10.0</v>
      </c>
      <c r="C233" s="792"/>
      <c r="D233" s="80"/>
      <c r="E233" s="4"/>
      <c r="F233" s="4" t="s">
        <v>3790</v>
      </c>
      <c r="G233" s="3"/>
      <c r="H233" s="2200" t="s">
        <v>3874</v>
      </c>
      <c r="I233" s="4" t="s">
        <v>3803</v>
      </c>
      <c r="J233" s="4" t="s">
        <v>3804</v>
      </c>
      <c r="K233" s="4" t="s">
        <v>3855</v>
      </c>
      <c r="L233" s="4"/>
      <c r="M233" s="2189"/>
      <c r="N233" s="2198"/>
      <c r="O233" s="2194">
        <v>7409.542</v>
      </c>
      <c r="P233" s="4" t="s">
        <v>3382</v>
      </c>
      <c r="Q233" s="2156">
        <v>44772.0</v>
      </c>
      <c r="R233" s="2156"/>
      <c r="S233" s="2198"/>
      <c r="T233" s="4"/>
      <c r="U233" s="4"/>
      <c r="V233" s="4" t="s">
        <v>3875</v>
      </c>
      <c r="W233" s="3" t="s">
        <v>3591</v>
      </c>
      <c r="X233" s="3"/>
      <c r="Y233" s="4"/>
      <c r="Z233" s="4"/>
      <c r="AA233" s="4"/>
      <c r="AB233" s="4"/>
      <c r="AC233" s="3"/>
      <c r="AD233" s="3"/>
      <c r="AE233" s="4"/>
      <c r="AF233" s="4"/>
      <c r="AG233" s="4"/>
      <c r="AH233" s="3" t="s">
        <v>883</v>
      </c>
      <c r="AI233" s="3" t="s">
        <v>883</v>
      </c>
      <c r="AJ233" s="3" t="s">
        <v>883</v>
      </c>
      <c r="AK233" s="3" t="s">
        <v>883</v>
      </c>
      <c r="AL233" s="3" t="s">
        <v>883</v>
      </c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</row>
    <row r="234" ht="12.75" customHeight="1">
      <c r="A234" s="4"/>
      <c r="B234" s="3">
        <v>11.0</v>
      </c>
      <c r="C234" s="949"/>
      <c r="D234" s="80"/>
      <c r="E234" s="4"/>
      <c r="F234" s="4" t="s">
        <v>3705</v>
      </c>
      <c r="G234" s="3"/>
      <c r="H234" s="3" t="s">
        <v>3876</v>
      </c>
      <c r="I234" s="4" t="s">
        <v>3877</v>
      </c>
      <c r="J234" s="4" t="s">
        <v>3877</v>
      </c>
      <c r="K234" s="2194" t="s">
        <v>975</v>
      </c>
      <c r="L234" s="2194"/>
      <c r="M234" s="2189">
        <v>7275.0</v>
      </c>
      <c r="N234" s="2195"/>
      <c r="O234" s="2194">
        <v>8629.976</v>
      </c>
      <c r="P234" s="4" t="s">
        <v>3382</v>
      </c>
      <c r="Q234" s="2156">
        <v>44772.0</v>
      </c>
      <c r="R234" s="2156"/>
      <c r="S234" s="2199"/>
      <c r="T234" s="4"/>
      <c r="U234" s="4"/>
      <c r="V234" s="4" t="s">
        <v>3878</v>
      </c>
      <c r="W234" s="3" t="s">
        <v>3591</v>
      </c>
      <c r="X234" s="3"/>
      <c r="Y234" s="4"/>
      <c r="Z234" s="4"/>
      <c r="AA234" s="4"/>
      <c r="AB234" s="4"/>
      <c r="AC234" s="3"/>
      <c r="AD234" s="3"/>
      <c r="AE234" s="4"/>
      <c r="AF234" s="4"/>
      <c r="AG234" s="4"/>
      <c r="AH234" s="3" t="s">
        <v>883</v>
      </c>
      <c r="AI234" s="3" t="s">
        <v>883</v>
      </c>
      <c r="AJ234" s="3" t="s">
        <v>883</v>
      </c>
      <c r="AK234" s="3" t="s">
        <v>883</v>
      </c>
      <c r="AL234" s="3" t="s">
        <v>883</v>
      </c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</row>
    <row r="235" ht="12.75" customHeight="1">
      <c r="A235" s="2164"/>
      <c r="B235" s="2165"/>
      <c r="C235" s="2166"/>
      <c r="D235" s="2166"/>
      <c r="E235" s="2164"/>
      <c r="F235" s="2164"/>
      <c r="G235" s="2165"/>
      <c r="H235" s="2165"/>
      <c r="I235" s="2164"/>
      <c r="J235" s="2164"/>
      <c r="K235" s="2164"/>
      <c r="L235" s="2164"/>
      <c r="M235" s="2193">
        <f>SUM(M224:M234)</f>
        <v>73618</v>
      </c>
      <c r="N235" s="2164"/>
      <c r="O235" s="2164">
        <f>SUM(O224:O234)</f>
        <v>73857.314</v>
      </c>
      <c r="P235" s="2164"/>
      <c r="Q235" s="2165"/>
      <c r="R235" s="2165"/>
      <c r="S235" s="2164">
        <f>T235-O235</f>
        <v>-239.314</v>
      </c>
      <c r="T235" s="2164">
        <v>73618.0</v>
      </c>
      <c r="U235" s="2164"/>
      <c r="V235" s="2164"/>
      <c r="W235" s="2165"/>
      <c r="X235" s="2165"/>
      <c r="Y235" s="2164"/>
      <c r="Z235" s="2164"/>
      <c r="AA235" s="2164"/>
      <c r="AB235" s="2164"/>
      <c r="AC235" s="2165"/>
      <c r="AD235" s="2165"/>
      <c r="AE235" s="2164"/>
      <c r="AF235" s="2164"/>
      <c r="AG235" s="2164"/>
      <c r="AH235" s="2164"/>
      <c r="AI235" s="2164"/>
      <c r="AJ235" s="2164"/>
      <c r="AK235" s="2164"/>
      <c r="AL235" s="2164"/>
      <c r="AM235" s="2164"/>
      <c r="AN235" s="2164"/>
      <c r="AO235" s="2164"/>
      <c r="AP235" s="2164"/>
      <c r="AQ235" s="2164"/>
      <c r="AR235" s="2164"/>
      <c r="AS235" s="2164"/>
      <c r="AT235" s="2164"/>
      <c r="AU235" s="2164"/>
      <c r="AV235" s="2164"/>
      <c r="AW235" s="2164"/>
      <c r="AX235" s="2164"/>
      <c r="AY235" s="2164"/>
      <c r="AZ235" s="2164"/>
      <c r="BA235" s="2164"/>
      <c r="BB235" s="2164"/>
      <c r="BC235" s="2164"/>
      <c r="BD235" s="2164"/>
      <c r="BE235" s="2164"/>
      <c r="BF235" s="2164"/>
      <c r="BG235" s="2164"/>
      <c r="BH235" s="2164"/>
      <c r="BI235" s="2164"/>
      <c r="BJ235" s="2164"/>
      <c r="BK235" s="2168"/>
    </row>
    <row r="236" ht="12.75" customHeight="1">
      <c r="A236" s="4"/>
      <c r="B236" s="3">
        <v>1.0</v>
      </c>
      <c r="C236" s="1951" t="s">
        <v>3879</v>
      </c>
      <c r="D236" s="80" t="s">
        <v>3880</v>
      </c>
      <c r="E236" s="4" t="s">
        <v>3784</v>
      </c>
      <c r="F236" s="4" t="s">
        <v>3622</v>
      </c>
      <c r="G236" s="3"/>
      <c r="H236" s="3" t="s">
        <v>1826</v>
      </c>
      <c r="I236" s="4" t="s">
        <v>2664</v>
      </c>
      <c r="J236" s="4" t="s">
        <v>3588</v>
      </c>
      <c r="K236" s="4" t="s">
        <v>3872</v>
      </c>
      <c r="L236" s="4"/>
      <c r="M236" s="2189">
        <v>5428.0</v>
      </c>
      <c r="N236" s="2201"/>
      <c r="O236" s="2194">
        <v>5427.923</v>
      </c>
      <c r="P236" s="4" t="s">
        <v>3382</v>
      </c>
      <c r="Q236" s="2156">
        <v>44774.0</v>
      </c>
      <c r="R236" s="2156"/>
      <c r="S236" s="2199"/>
      <c r="T236" s="4"/>
      <c r="U236" s="4"/>
      <c r="V236" s="2176" t="s">
        <v>3695</v>
      </c>
      <c r="W236" s="3" t="s">
        <v>3591</v>
      </c>
      <c r="X236" s="3"/>
      <c r="Y236" s="4"/>
      <c r="Z236" s="4"/>
      <c r="AA236" s="4"/>
      <c r="AB236" s="4"/>
      <c r="AC236" s="3"/>
      <c r="AD236" s="3"/>
      <c r="AE236" s="4"/>
      <c r="AF236" s="4"/>
      <c r="AG236" s="4"/>
      <c r="AH236" s="3" t="s">
        <v>883</v>
      </c>
      <c r="AI236" s="3" t="s">
        <v>883</v>
      </c>
      <c r="AJ236" s="3" t="s">
        <v>883</v>
      </c>
      <c r="AK236" s="3" t="s">
        <v>883</v>
      </c>
      <c r="AL236" s="3" t="s">
        <v>883</v>
      </c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</row>
    <row r="237" ht="12.75" customHeight="1">
      <c r="A237" s="4"/>
      <c r="B237" s="3">
        <v>2.0</v>
      </c>
      <c r="C237" s="792"/>
      <c r="D237" s="80"/>
      <c r="E237" s="4"/>
      <c r="F237" s="4" t="s">
        <v>3622</v>
      </c>
      <c r="G237" s="3"/>
      <c r="H237" s="3" t="s">
        <v>1826</v>
      </c>
      <c r="I237" s="4" t="s">
        <v>2664</v>
      </c>
      <c r="J237" s="4" t="s">
        <v>3588</v>
      </c>
      <c r="K237" s="4" t="s">
        <v>3871</v>
      </c>
      <c r="L237" s="4"/>
      <c r="M237" s="2189">
        <v>5554.0</v>
      </c>
      <c r="N237" s="2195"/>
      <c r="O237" s="2194">
        <v>5553.609</v>
      </c>
      <c r="P237" s="4" t="s">
        <v>3382</v>
      </c>
      <c r="Q237" s="2156">
        <v>44774.0</v>
      </c>
      <c r="R237" s="2156"/>
      <c r="S237" s="2199"/>
      <c r="T237" s="4"/>
      <c r="U237" s="4"/>
      <c r="V237" s="2176" t="s">
        <v>3695</v>
      </c>
      <c r="W237" s="3" t="s">
        <v>3591</v>
      </c>
      <c r="X237" s="3"/>
      <c r="Y237" s="4"/>
      <c r="Z237" s="4"/>
      <c r="AA237" s="4"/>
      <c r="AB237" s="4"/>
      <c r="AC237" s="3"/>
      <c r="AD237" s="3"/>
      <c r="AE237" s="4"/>
      <c r="AF237" s="4"/>
      <c r="AG237" s="4"/>
      <c r="AH237" s="3" t="s">
        <v>883</v>
      </c>
      <c r="AI237" s="3" t="s">
        <v>883</v>
      </c>
      <c r="AJ237" s="3" t="s">
        <v>883</v>
      </c>
      <c r="AK237" s="3" t="s">
        <v>883</v>
      </c>
      <c r="AL237" s="3" t="s">
        <v>883</v>
      </c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</row>
    <row r="238" ht="12.75" customHeight="1">
      <c r="A238" s="4"/>
      <c r="B238" s="3">
        <v>3.0</v>
      </c>
      <c r="C238" s="792"/>
      <c r="D238" s="80"/>
      <c r="E238" s="4"/>
      <c r="F238" s="4" t="s">
        <v>3622</v>
      </c>
      <c r="G238" s="3"/>
      <c r="H238" s="3" t="s">
        <v>1826</v>
      </c>
      <c r="I238" s="4" t="s">
        <v>2664</v>
      </c>
      <c r="J238" s="4" t="s">
        <v>3588</v>
      </c>
      <c r="K238" s="4" t="s">
        <v>3873</v>
      </c>
      <c r="L238" s="4"/>
      <c r="M238" s="2189">
        <v>5314.0</v>
      </c>
      <c r="N238" s="2195"/>
      <c r="O238" s="2194">
        <v>5314.144</v>
      </c>
      <c r="P238" s="4" t="s">
        <v>3382</v>
      </c>
      <c r="Q238" s="2156">
        <v>44775.0</v>
      </c>
      <c r="R238" s="2156"/>
      <c r="S238" s="2199"/>
      <c r="T238" s="4"/>
      <c r="U238" s="4"/>
      <c r="V238" s="2176" t="s">
        <v>3695</v>
      </c>
      <c r="W238" s="3" t="s">
        <v>3591</v>
      </c>
      <c r="X238" s="3"/>
      <c r="Y238" s="4"/>
      <c r="Z238" s="4"/>
      <c r="AA238" s="4"/>
      <c r="AB238" s="4"/>
      <c r="AC238" s="3"/>
      <c r="AD238" s="3"/>
      <c r="AE238" s="4"/>
      <c r="AF238" s="4"/>
      <c r="AG238" s="4"/>
      <c r="AH238" s="3" t="s">
        <v>883</v>
      </c>
      <c r="AI238" s="3" t="s">
        <v>883</v>
      </c>
      <c r="AJ238" s="3" t="s">
        <v>883</v>
      </c>
      <c r="AK238" s="3" t="s">
        <v>883</v>
      </c>
      <c r="AL238" s="3" t="s">
        <v>883</v>
      </c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</row>
    <row r="239" ht="12.75" customHeight="1">
      <c r="A239" s="4"/>
      <c r="B239" s="3">
        <v>4.0</v>
      </c>
      <c r="C239" s="792"/>
      <c r="D239" s="80"/>
      <c r="E239" s="4"/>
      <c r="F239" s="4" t="s">
        <v>3622</v>
      </c>
      <c r="G239" s="3"/>
      <c r="H239" s="3" t="s">
        <v>1826</v>
      </c>
      <c r="I239" s="4" t="s">
        <v>2664</v>
      </c>
      <c r="J239" s="4" t="s">
        <v>3588</v>
      </c>
      <c r="K239" s="2194" t="s">
        <v>975</v>
      </c>
      <c r="L239" s="2194"/>
      <c r="M239" s="2189">
        <v>8900.0</v>
      </c>
      <c r="N239" s="4"/>
      <c r="O239" s="2194">
        <v>9075.189</v>
      </c>
      <c r="P239" s="4" t="s">
        <v>3382</v>
      </c>
      <c r="Q239" s="2156">
        <v>44776.0</v>
      </c>
      <c r="R239" s="2156"/>
      <c r="S239" s="2202"/>
      <c r="T239" s="4"/>
      <c r="U239" s="4"/>
      <c r="V239" s="2176" t="s">
        <v>3695</v>
      </c>
      <c r="W239" s="3" t="s">
        <v>3591</v>
      </c>
      <c r="X239" s="3"/>
      <c r="Y239" s="4"/>
      <c r="Z239" s="4"/>
      <c r="AA239" s="4"/>
      <c r="AB239" s="4"/>
      <c r="AC239" s="3"/>
      <c r="AD239" s="3"/>
      <c r="AE239" s="4"/>
      <c r="AF239" s="4"/>
      <c r="AG239" s="4"/>
      <c r="AH239" s="3" t="s">
        <v>883</v>
      </c>
      <c r="AI239" s="3" t="s">
        <v>883</v>
      </c>
      <c r="AJ239" s="3" t="s">
        <v>883</v>
      </c>
      <c r="AK239" s="3" t="s">
        <v>883</v>
      </c>
      <c r="AL239" s="3" t="s">
        <v>883</v>
      </c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</row>
    <row r="240" ht="12.75" customHeight="1">
      <c r="A240" s="4"/>
      <c r="B240" s="3">
        <v>5.0</v>
      </c>
      <c r="C240" s="792"/>
      <c r="D240" s="80"/>
      <c r="E240" s="4"/>
      <c r="F240" s="4" t="s">
        <v>3622</v>
      </c>
      <c r="G240" s="3"/>
      <c r="H240" s="3" t="s">
        <v>1826</v>
      </c>
      <c r="I240" s="4" t="s">
        <v>2664</v>
      </c>
      <c r="J240" s="4" t="s">
        <v>3588</v>
      </c>
      <c r="K240" s="2196" t="s">
        <v>3870</v>
      </c>
      <c r="L240" s="2196"/>
      <c r="M240" s="2189">
        <v>5400.0</v>
      </c>
      <c r="N240" s="2202"/>
      <c r="O240" s="2194">
        <v>5301.519</v>
      </c>
      <c r="P240" s="4" t="s">
        <v>3382</v>
      </c>
      <c r="Q240" s="2156">
        <v>44776.0</v>
      </c>
      <c r="R240" s="2156"/>
      <c r="S240" s="2202"/>
      <c r="T240" s="4"/>
      <c r="U240" s="4"/>
      <c r="V240" s="2176" t="s">
        <v>3695</v>
      </c>
      <c r="W240" s="3" t="s">
        <v>3591</v>
      </c>
      <c r="X240" s="3"/>
      <c r="Y240" s="4"/>
      <c r="Z240" s="4"/>
      <c r="AA240" s="4"/>
      <c r="AB240" s="4"/>
      <c r="AC240" s="3"/>
      <c r="AD240" s="3"/>
      <c r="AE240" s="4"/>
      <c r="AF240" s="4"/>
      <c r="AG240" s="4"/>
      <c r="AH240" s="3" t="s">
        <v>883</v>
      </c>
      <c r="AI240" s="3" t="s">
        <v>883</v>
      </c>
      <c r="AJ240" s="3" t="s">
        <v>883</v>
      </c>
      <c r="AK240" s="3" t="s">
        <v>883</v>
      </c>
      <c r="AL240" s="3" t="s">
        <v>883</v>
      </c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ht="12.75" customHeight="1">
      <c r="A241" s="4"/>
      <c r="B241" s="3">
        <v>6.0</v>
      </c>
      <c r="C241" s="792"/>
      <c r="D241" s="80"/>
      <c r="E241" s="4"/>
      <c r="F241" s="4" t="s">
        <v>3622</v>
      </c>
      <c r="G241" s="3"/>
      <c r="H241" s="3" t="s">
        <v>1826</v>
      </c>
      <c r="I241" s="4" t="s">
        <v>2664</v>
      </c>
      <c r="J241" s="4" t="s">
        <v>3588</v>
      </c>
      <c r="K241" s="4" t="s">
        <v>3872</v>
      </c>
      <c r="L241" s="4"/>
      <c r="M241" s="2189">
        <v>5700.0</v>
      </c>
      <c r="N241" s="4"/>
      <c r="O241" s="2194">
        <v>5192.591</v>
      </c>
      <c r="P241" s="4" t="s">
        <v>3382</v>
      </c>
      <c r="Q241" s="2156">
        <v>44778.0</v>
      </c>
      <c r="R241" s="2156"/>
      <c r="S241" s="2202"/>
      <c r="T241" s="4"/>
      <c r="U241" s="4"/>
      <c r="V241" s="2176" t="s">
        <v>3695</v>
      </c>
      <c r="W241" s="3" t="s">
        <v>3591</v>
      </c>
      <c r="X241" s="3"/>
      <c r="Y241" s="4"/>
      <c r="Z241" s="4"/>
      <c r="AA241" s="4"/>
      <c r="AB241" s="4"/>
      <c r="AC241" s="3"/>
      <c r="AD241" s="3"/>
      <c r="AE241" s="4"/>
      <c r="AF241" s="4"/>
      <c r="AG241" s="4"/>
      <c r="AH241" s="3" t="s">
        <v>883</v>
      </c>
      <c r="AI241" s="3" t="s">
        <v>883</v>
      </c>
      <c r="AJ241" s="3" t="s">
        <v>883</v>
      </c>
      <c r="AK241" s="3" t="s">
        <v>883</v>
      </c>
      <c r="AL241" s="3" t="s">
        <v>883</v>
      </c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ht="12.75" customHeight="1">
      <c r="A242" s="4"/>
      <c r="B242" s="3">
        <v>7.0</v>
      </c>
      <c r="C242" s="792"/>
      <c r="D242" s="80"/>
      <c r="E242" s="4"/>
      <c r="F242" s="4" t="s">
        <v>3622</v>
      </c>
      <c r="G242" s="3"/>
      <c r="H242" s="3" t="s">
        <v>1826</v>
      </c>
      <c r="I242" s="4" t="s">
        <v>2664</v>
      </c>
      <c r="J242" s="4" t="s">
        <v>3588</v>
      </c>
      <c r="K242" s="4" t="s">
        <v>3873</v>
      </c>
      <c r="L242" s="4"/>
      <c r="M242" s="2189">
        <v>5700.0</v>
      </c>
      <c r="N242" s="4"/>
      <c r="O242" s="2194">
        <v>5347.317</v>
      </c>
      <c r="P242" s="4" t="s">
        <v>3382</v>
      </c>
      <c r="Q242" s="2156">
        <v>44779.0</v>
      </c>
      <c r="R242" s="2156"/>
      <c r="S242" s="4"/>
      <c r="T242" s="4"/>
      <c r="U242" s="4"/>
      <c r="V242" s="2176" t="s">
        <v>3695</v>
      </c>
      <c r="W242" s="3" t="s">
        <v>3591</v>
      </c>
      <c r="X242" s="3"/>
      <c r="Y242" s="4"/>
      <c r="Z242" s="4"/>
      <c r="AA242" s="4"/>
      <c r="AB242" s="4"/>
      <c r="AC242" s="3"/>
      <c r="AD242" s="3"/>
      <c r="AE242" s="4"/>
      <c r="AF242" s="4"/>
      <c r="AG242" s="4"/>
      <c r="AH242" s="3" t="s">
        <v>883</v>
      </c>
      <c r="AI242" s="3" t="s">
        <v>883</v>
      </c>
      <c r="AJ242" s="3" t="s">
        <v>883</v>
      </c>
      <c r="AK242" s="3" t="s">
        <v>883</v>
      </c>
      <c r="AL242" s="3" t="s">
        <v>883</v>
      </c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ht="12.75" customHeight="1">
      <c r="A243" s="4"/>
      <c r="B243" s="3">
        <v>8.0</v>
      </c>
      <c r="C243" s="792"/>
      <c r="D243" s="80"/>
      <c r="E243" s="4"/>
      <c r="F243" s="4" t="s">
        <v>3622</v>
      </c>
      <c r="G243" s="3"/>
      <c r="H243" s="3" t="s">
        <v>1826</v>
      </c>
      <c r="I243" s="4" t="s">
        <v>2664</v>
      </c>
      <c r="J243" s="4" t="s">
        <v>3588</v>
      </c>
      <c r="K243" s="2196" t="s">
        <v>3870</v>
      </c>
      <c r="L243" s="2196"/>
      <c r="M243" s="2189">
        <v>5500.0</v>
      </c>
      <c r="N243" s="4"/>
      <c r="O243" s="2194">
        <v>5287.16</v>
      </c>
      <c r="P243" s="4" t="s">
        <v>3382</v>
      </c>
      <c r="Q243" s="2156">
        <v>44779.0</v>
      </c>
      <c r="R243" s="2156"/>
      <c r="S243" s="4"/>
      <c r="T243" s="4"/>
      <c r="U243" s="4"/>
      <c r="V243" s="2176" t="s">
        <v>3695</v>
      </c>
      <c r="W243" s="3" t="s">
        <v>3591</v>
      </c>
      <c r="X243" s="3"/>
      <c r="Y243" s="4"/>
      <c r="Z243" s="4"/>
      <c r="AA243" s="4"/>
      <c r="AB243" s="4"/>
      <c r="AC243" s="3"/>
      <c r="AD243" s="3"/>
      <c r="AE243" s="4"/>
      <c r="AF243" s="4"/>
      <c r="AG243" s="4"/>
      <c r="AH243" s="3" t="s">
        <v>883</v>
      </c>
      <c r="AI243" s="3" t="s">
        <v>883</v>
      </c>
      <c r="AJ243" s="3" t="s">
        <v>883</v>
      </c>
      <c r="AK243" s="3" t="s">
        <v>883</v>
      </c>
      <c r="AL243" s="3" t="s">
        <v>883</v>
      </c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ht="12.75" customHeight="1">
      <c r="A244" s="4"/>
      <c r="B244" s="3">
        <v>9.0</v>
      </c>
      <c r="C244" s="792"/>
      <c r="D244" s="80"/>
      <c r="E244" s="4"/>
      <c r="F244" s="4" t="s">
        <v>3622</v>
      </c>
      <c r="G244" s="3"/>
      <c r="H244" s="3" t="s">
        <v>1826</v>
      </c>
      <c r="I244" s="4" t="s">
        <v>2664</v>
      </c>
      <c r="J244" s="4" t="s">
        <v>3588</v>
      </c>
      <c r="K244" s="4" t="s">
        <v>3855</v>
      </c>
      <c r="L244" s="4"/>
      <c r="M244" s="2189">
        <v>5400.0</v>
      </c>
      <c r="N244" s="4"/>
      <c r="O244" s="2194">
        <v>7104.381</v>
      </c>
      <c r="P244" s="4" t="s">
        <v>3382</v>
      </c>
      <c r="Q244" s="2156">
        <v>44779.0</v>
      </c>
      <c r="R244" s="2156"/>
      <c r="S244" s="4"/>
      <c r="T244" s="4"/>
      <c r="U244" s="4"/>
      <c r="V244" s="2176" t="s">
        <v>3695</v>
      </c>
      <c r="W244" s="3" t="s">
        <v>3591</v>
      </c>
      <c r="X244" s="3"/>
      <c r="Y244" s="4"/>
      <c r="Z244" s="4"/>
      <c r="AA244" s="4"/>
      <c r="AB244" s="4"/>
      <c r="AC244" s="3"/>
      <c r="AD244" s="3"/>
      <c r="AE244" s="4"/>
      <c r="AF244" s="4"/>
      <c r="AG244" s="4"/>
      <c r="AH244" s="3" t="s">
        <v>883</v>
      </c>
      <c r="AI244" s="3" t="s">
        <v>883</v>
      </c>
      <c r="AJ244" s="3" t="s">
        <v>883</v>
      </c>
      <c r="AK244" s="3" t="s">
        <v>883</v>
      </c>
      <c r="AL244" s="3" t="s">
        <v>883</v>
      </c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ht="12.75" customHeight="1">
      <c r="A245" s="4"/>
      <c r="B245" s="3">
        <v>10.0</v>
      </c>
      <c r="C245" s="792"/>
      <c r="D245" s="80"/>
      <c r="E245" s="4"/>
      <c r="F245" s="4" t="s">
        <v>3705</v>
      </c>
      <c r="G245" s="3"/>
      <c r="H245" s="3" t="s">
        <v>3876</v>
      </c>
      <c r="I245" s="4" t="s">
        <v>3877</v>
      </c>
      <c r="J245" s="4" t="s">
        <v>3877</v>
      </c>
      <c r="K245" s="4" t="s">
        <v>3855</v>
      </c>
      <c r="L245" s="4"/>
      <c r="M245" s="2189">
        <v>8300.0</v>
      </c>
      <c r="N245" s="4"/>
      <c r="O245" s="2194">
        <v>8420.292</v>
      </c>
      <c r="P245" s="4" t="s">
        <v>3382</v>
      </c>
      <c r="Q245" s="2156">
        <v>44776.0</v>
      </c>
      <c r="R245" s="2156"/>
      <c r="S245" s="4"/>
      <c r="T245" s="4"/>
      <c r="U245" s="4"/>
      <c r="V245" s="4" t="s">
        <v>3878</v>
      </c>
      <c r="W245" s="3" t="s">
        <v>3591</v>
      </c>
      <c r="X245" s="3"/>
      <c r="Y245" s="4"/>
      <c r="Z245" s="4"/>
      <c r="AA245" s="4"/>
      <c r="AB245" s="4"/>
      <c r="AC245" s="3"/>
      <c r="AD245" s="3"/>
      <c r="AE245" s="4"/>
      <c r="AF245" s="4"/>
      <c r="AG245" s="4"/>
      <c r="AH245" s="3" t="s">
        <v>883</v>
      </c>
      <c r="AI245" s="3" t="s">
        <v>883</v>
      </c>
      <c r="AJ245" s="3" t="s">
        <v>883</v>
      </c>
      <c r="AK245" s="3" t="s">
        <v>883</v>
      </c>
      <c r="AL245" s="3" t="s">
        <v>883</v>
      </c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ht="12.75" customHeight="1">
      <c r="A246" s="4"/>
      <c r="B246" s="3">
        <v>11.0</v>
      </c>
      <c r="C246" s="949"/>
      <c r="D246" s="80"/>
      <c r="E246" s="4"/>
      <c r="F246" s="4" t="s">
        <v>3705</v>
      </c>
      <c r="G246" s="3"/>
      <c r="H246" s="3" t="s">
        <v>3876</v>
      </c>
      <c r="I246" s="4" t="s">
        <v>3877</v>
      </c>
      <c r="J246" s="4" t="s">
        <v>3877</v>
      </c>
      <c r="K246" s="2194" t="s">
        <v>975</v>
      </c>
      <c r="L246" s="2194"/>
      <c r="M246" s="2189">
        <v>8804.0</v>
      </c>
      <c r="N246" s="4"/>
      <c r="O246" s="2194">
        <v>8142.181</v>
      </c>
      <c r="P246" s="4" t="s">
        <v>3382</v>
      </c>
      <c r="Q246" s="2156">
        <v>44778.0</v>
      </c>
      <c r="R246" s="2156"/>
      <c r="S246" s="4"/>
      <c r="T246" s="4"/>
      <c r="U246" s="4"/>
      <c r="V246" s="4" t="s">
        <v>3881</v>
      </c>
      <c r="W246" s="3" t="s">
        <v>3591</v>
      </c>
      <c r="X246" s="3"/>
      <c r="Y246" s="4"/>
      <c r="Z246" s="4"/>
      <c r="AA246" s="4"/>
      <c r="AB246" s="4"/>
      <c r="AC246" s="3"/>
      <c r="AD246" s="3"/>
      <c r="AE246" s="4"/>
      <c r="AF246" s="4"/>
      <c r="AG246" s="4"/>
      <c r="AH246" s="3" t="s">
        <v>883</v>
      </c>
      <c r="AI246" s="3" t="s">
        <v>883</v>
      </c>
      <c r="AJ246" s="3" t="s">
        <v>883</v>
      </c>
      <c r="AK246" s="3" t="s">
        <v>883</v>
      </c>
      <c r="AL246" s="3" t="s">
        <v>883</v>
      </c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ht="12.75" customHeight="1">
      <c r="A247" s="2164"/>
      <c r="B247" s="2165"/>
      <c r="C247" s="2166"/>
      <c r="D247" s="2166"/>
      <c r="E247" s="2164"/>
      <c r="F247" s="2164"/>
      <c r="G247" s="2165"/>
      <c r="H247" s="2203"/>
      <c r="I247" s="2164"/>
      <c r="J247" s="2164"/>
      <c r="K247" s="2164"/>
      <c r="L247" s="2164"/>
      <c r="M247" s="2193">
        <f>SUM(M236:M246)</f>
        <v>70000</v>
      </c>
      <c r="N247" s="2164"/>
      <c r="O247" s="2164">
        <f>SUM(O236:O246)</f>
        <v>70166.306</v>
      </c>
      <c r="P247" s="2164"/>
      <c r="Q247" s="2165"/>
      <c r="R247" s="2165"/>
      <c r="S247" s="2164">
        <f>T247-O247</f>
        <v>-166.306</v>
      </c>
      <c r="T247" s="2164">
        <v>70000.0</v>
      </c>
      <c r="U247" s="2164"/>
      <c r="V247" s="2164"/>
      <c r="W247" s="2165"/>
      <c r="X247" s="2165"/>
      <c r="Y247" s="2164"/>
      <c r="Z247" s="2164"/>
      <c r="AA247" s="2164"/>
      <c r="AB247" s="2164"/>
      <c r="AC247" s="2165"/>
      <c r="AD247" s="2165"/>
      <c r="AE247" s="2164"/>
      <c r="AF247" s="2164"/>
      <c r="AG247" s="2164"/>
      <c r="AH247" s="2164"/>
      <c r="AI247" s="2164"/>
      <c r="AJ247" s="2164"/>
      <c r="AK247" s="2164"/>
      <c r="AL247" s="2164"/>
      <c r="AM247" s="2164"/>
      <c r="AN247" s="2164"/>
      <c r="AO247" s="2164"/>
      <c r="AP247" s="2164"/>
      <c r="AQ247" s="2164"/>
      <c r="AR247" s="2164"/>
      <c r="AS247" s="2164"/>
      <c r="AT247" s="2164"/>
      <c r="AU247" s="2164"/>
      <c r="AV247" s="2164"/>
      <c r="AW247" s="2164"/>
      <c r="AX247" s="2164"/>
      <c r="AY247" s="2164"/>
      <c r="AZ247" s="2164"/>
      <c r="BA247" s="2164"/>
      <c r="BB247" s="2164"/>
      <c r="BC247" s="2164"/>
      <c r="BD247" s="2164"/>
      <c r="BE247" s="2164"/>
      <c r="BF247" s="2164"/>
      <c r="BG247" s="2164"/>
      <c r="BH247" s="2164"/>
      <c r="BI247" s="2164"/>
      <c r="BJ247" s="2164"/>
      <c r="BK247" s="2168"/>
    </row>
    <row r="248" ht="21.75" customHeight="1">
      <c r="A248" s="4"/>
      <c r="B248" s="1958">
        <v>1.0</v>
      </c>
      <c r="C248" s="2204" t="s">
        <v>3882</v>
      </c>
      <c r="D248" s="1958" t="s">
        <v>3883</v>
      </c>
      <c r="E248" s="1958" t="s">
        <v>581</v>
      </c>
      <c r="F248" s="2205" t="s">
        <v>32</v>
      </c>
      <c r="G248" s="3"/>
      <c r="H248" s="1958" t="s">
        <v>3884</v>
      </c>
      <c r="I248" s="2120" t="s">
        <v>3885</v>
      </c>
      <c r="J248" s="2120" t="s">
        <v>3885</v>
      </c>
      <c r="K248" s="1958" t="s">
        <v>3886</v>
      </c>
      <c r="L248" s="1958"/>
      <c r="M248" s="2206">
        <v>8000.0</v>
      </c>
      <c r="N248" s="4"/>
      <c r="O248" s="4">
        <v>8085.47</v>
      </c>
      <c r="P248" s="4" t="s">
        <v>3781</v>
      </c>
      <c r="Q248" s="3"/>
      <c r="R248" s="3"/>
      <c r="S248" s="4"/>
      <c r="T248" s="4"/>
      <c r="U248" s="4"/>
      <c r="V248" s="2120" t="s">
        <v>3887</v>
      </c>
      <c r="W248" s="3"/>
      <c r="X248" s="3"/>
      <c r="Y248" s="4"/>
      <c r="Z248" s="4"/>
      <c r="AA248" s="4"/>
      <c r="AB248" s="4"/>
      <c r="AC248" s="3"/>
      <c r="AD248" s="3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ht="12.75" customHeight="1">
      <c r="A249" s="2164"/>
      <c r="B249" s="2165"/>
      <c r="C249" s="2166"/>
      <c r="D249" s="2166"/>
      <c r="E249" s="2164"/>
      <c r="F249" s="2164"/>
      <c r="G249" s="2165"/>
      <c r="H249" s="2203"/>
      <c r="I249" s="2164"/>
      <c r="J249" s="2164"/>
      <c r="K249" s="2164"/>
      <c r="L249" s="2164"/>
      <c r="M249" s="2193">
        <f>SUM(M248)</f>
        <v>8000</v>
      </c>
      <c r="N249" s="2164"/>
      <c r="O249" s="2164"/>
      <c r="P249" s="2164"/>
      <c r="Q249" s="2165"/>
      <c r="R249" s="2165"/>
      <c r="S249" s="2164">
        <f>T250-O249</f>
        <v>0</v>
      </c>
      <c r="T249" s="2164">
        <v>8000.0</v>
      </c>
      <c r="U249" s="2164"/>
      <c r="V249" s="2164"/>
      <c r="W249" s="2165"/>
      <c r="X249" s="2165"/>
      <c r="Y249" s="2164"/>
      <c r="Z249" s="2164"/>
      <c r="AA249" s="2164"/>
      <c r="AB249" s="2164"/>
      <c r="AC249" s="2165"/>
      <c r="AD249" s="2165"/>
      <c r="AE249" s="2164"/>
      <c r="AF249" s="2164"/>
      <c r="AG249" s="2164"/>
      <c r="AH249" s="2164"/>
      <c r="AI249" s="2164"/>
      <c r="AJ249" s="2164"/>
      <c r="AK249" s="2164"/>
      <c r="AL249" s="2164"/>
      <c r="AM249" s="2164"/>
      <c r="AN249" s="2164"/>
      <c r="AO249" s="2164"/>
      <c r="AP249" s="2164"/>
      <c r="AQ249" s="2164"/>
      <c r="AR249" s="2164"/>
      <c r="AS249" s="2164"/>
      <c r="AT249" s="2164"/>
      <c r="AU249" s="2164"/>
      <c r="AV249" s="2164"/>
      <c r="AW249" s="2164"/>
      <c r="AX249" s="2164"/>
      <c r="AY249" s="2164"/>
      <c r="AZ249" s="2164"/>
      <c r="BA249" s="2164"/>
      <c r="BB249" s="2164"/>
      <c r="BC249" s="2164"/>
      <c r="BD249" s="2164"/>
      <c r="BE249" s="2164"/>
      <c r="BF249" s="2164"/>
      <c r="BG249" s="2164"/>
      <c r="BH249" s="2164"/>
      <c r="BI249" s="2164"/>
      <c r="BJ249" s="2164"/>
      <c r="BK249" s="2168"/>
    </row>
    <row r="250" ht="12.75" customHeight="1">
      <c r="A250" s="4"/>
      <c r="B250" s="4">
        <v>1.0</v>
      </c>
      <c r="C250" s="1951" t="s">
        <v>3888</v>
      </c>
      <c r="D250" s="80" t="s">
        <v>3889</v>
      </c>
      <c r="E250" s="4" t="s">
        <v>3784</v>
      </c>
      <c r="F250" s="2158" t="s">
        <v>3682</v>
      </c>
      <c r="G250" s="3"/>
      <c r="H250" s="3" t="s">
        <v>1826</v>
      </c>
      <c r="I250" s="4" t="s">
        <v>2664</v>
      </c>
      <c r="J250" s="4" t="s">
        <v>3588</v>
      </c>
      <c r="K250" s="2196" t="s">
        <v>3870</v>
      </c>
      <c r="L250" s="2196"/>
      <c r="M250" s="2206">
        <v>5369.0</v>
      </c>
      <c r="N250" s="4"/>
      <c r="O250" s="4">
        <v>5368.855</v>
      </c>
      <c r="P250" s="4" t="s">
        <v>3382</v>
      </c>
      <c r="Q250" s="2156">
        <v>44795.0</v>
      </c>
      <c r="R250" s="2156"/>
      <c r="S250" s="4"/>
      <c r="T250" s="4"/>
      <c r="U250" s="4"/>
      <c r="V250" s="2176" t="s">
        <v>3695</v>
      </c>
      <c r="W250" s="3"/>
      <c r="X250" s="3"/>
      <c r="Y250" s="4"/>
      <c r="Z250" s="4"/>
      <c r="AA250" s="4"/>
      <c r="AB250" s="4"/>
      <c r="AC250" s="3"/>
      <c r="AD250" s="3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ht="12.75" customHeight="1">
      <c r="A251" s="4"/>
      <c r="B251" s="4">
        <v>2.0</v>
      </c>
      <c r="C251" s="792"/>
      <c r="D251" s="80"/>
      <c r="E251" s="4"/>
      <c r="F251" s="2158" t="s">
        <v>3682</v>
      </c>
      <c r="G251" s="3"/>
      <c r="H251" s="3" t="s">
        <v>1826</v>
      </c>
      <c r="I251" s="4" t="s">
        <v>2664</v>
      </c>
      <c r="J251" s="4" t="s">
        <v>3588</v>
      </c>
      <c r="K251" s="4" t="s">
        <v>3890</v>
      </c>
      <c r="L251" s="4"/>
      <c r="M251" s="2206">
        <v>7506.0</v>
      </c>
      <c r="N251" s="4"/>
      <c r="O251" s="4">
        <v>7505.873</v>
      </c>
      <c r="P251" s="4" t="s">
        <v>3382</v>
      </c>
      <c r="Q251" s="2156">
        <v>44793.0</v>
      </c>
      <c r="R251" s="2156"/>
      <c r="S251" s="4"/>
      <c r="T251" s="4"/>
      <c r="U251" s="4"/>
      <c r="V251" s="2176" t="s">
        <v>3695</v>
      </c>
      <c r="W251" s="3"/>
      <c r="X251" s="3"/>
      <c r="Y251" s="4"/>
      <c r="Z251" s="4"/>
      <c r="AA251" s="4"/>
      <c r="AB251" s="4"/>
      <c r="AC251" s="3"/>
      <c r="AD251" s="3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ht="12.75" customHeight="1">
      <c r="A252" s="4"/>
      <c r="B252" s="4">
        <v>3.0</v>
      </c>
      <c r="C252" s="792"/>
      <c r="D252" s="80"/>
      <c r="E252" s="4"/>
      <c r="F252" s="2158" t="s">
        <v>3682</v>
      </c>
      <c r="G252" s="3"/>
      <c r="H252" s="3" t="s">
        <v>1826</v>
      </c>
      <c r="I252" s="4" t="s">
        <v>2664</v>
      </c>
      <c r="J252" s="4" t="s">
        <v>3588</v>
      </c>
      <c r="K252" s="2073" t="s">
        <v>3891</v>
      </c>
      <c r="L252" s="2073"/>
      <c r="M252" s="2206">
        <v>7599.0</v>
      </c>
      <c r="N252" s="4"/>
      <c r="O252" s="4">
        <v>7599.332</v>
      </c>
      <c r="P252" s="4" t="s">
        <v>3382</v>
      </c>
      <c r="Q252" s="2156">
        <v>44793.0</v>
      </c>
      <c r="R252" s="2156"/>
      <c r="S252" s="4"/>
      <c r="T252" s="4"/>
      <c r="U252" s="4"/>
      <c r="V252" s="2176" t="s">
        <v>3695</v>
      </c>
      <c r="W252" s="3"/>
      <c r="X252" s="3"/>
      <c r="Y252" s="4"/>
      <c r="Z252" s="4"/>
      <c r="AA252" s="4"/>
      <c r="AB252" s="4"/>
      <c r="AC252" s="3"/>
      <c r="AD252" s="3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ht="12.75" customHeight="1">
      <c r="A253" s="4"/>
      <c r="B253" s="4">
        <v>4.0</v>
      </c>
      <c r="C253" s="792"/>
      <c r="D253" s="80"/>
      <c r="E253" s="4"/>
      <c r="F253" s="2158" t="s">
        <v>3682</v>
      </c>
      <c r="G253" s="3"/>
      <c r="H253" s="3" t="s">
        <v>1826</v>
      </c>
      <c r="I253" s="4" t="s">
        <v>2664</v>
      </c>
      <c r="J253" s="4" t="s">
        <v>3588</v>
      </c>
      <c r="K253" s="4" t="s">
        <v>3892</v>
      </c>
      <c r="L253" s="4"/>
      <c r="M253" s="2206">
        <v>7516.0</v>
      </c>
      <c r="N253" s="4"/>
      <c r="O253" s="4">
        <v>7516.154</v>
      </c>
      <c r="P253" s="4" t="s">
        <v>3382</v>
      </c>
      <c r="Q253" s="2156">
        <v>44794.0</v>
      </c>
      <c r="R253" s="2156"/>
      <c r="S253" s="4"/>
      <c r="T253" s="4"/>
      <c r="U253" s="4"/>
      <c r="V253" s="2176" t="s">
        <v>3695</v>
      </c>
      <c r="W253" s="3"/>
      <c r="X253" s="3"/>
      <c r="Y253" s="4"/>
      <c r="Z253" s="4"/>
      <c r="AA253" s="4"/>
      <c r="AB253" s="4"/>
      <c r="AC253" s="3"/>
      <c r="AD253" s="3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ht="12.75" customHeight="1">
      <c r="A254" s="4"/>
      <c r="B254" s="4">
        <v>5.0</v>
      </c>
      <c r="C254" s="792"/>
      <c r="D254" s="80"/>
      <c r="E254" s="4"/>
      <c r="F254" s="2158" t="s">
        <v>3682</v>
      </c>
      <c r="G254" s="3"/>
      <c r="H254" s="3" t="s">
        <v>1826</v>
      </c>
      <c r="I254" s="4" t="s">
        <v>2664</v>
      </c>
      <c r="J254" s="4" t="s">
        <v>3588</v>
      </c>
      <c r="K254" s="2194" t="s">
        <v>975</v>
      </c>
      <c r="L254" s="2194"/>
      <c r="M254" s="2206">
        <v>8807.0</v>
      </c>
      <c r="N254" s="4"/>
      <c r="O254" s="4">
        <v>8806.932</v>
      </c>
      <c r="P254" s="4" t="s">
        <v>3382</v>
      </c>
      <c r="Q254" s="2156">
        <v>44795.0</v>
      </c>
      <c r="R254" s="2156"/>
      <c r="S254" s="4"/>
      <c r="T254" s="4"/>
      <c r="U254" s="4"/>
      <c r="V254" s="2176" t="s">
        <v>3695</v>
      </c>
      <c r="W254" s="3"/>
      <c r="X254" s="3"/>
      <c r="Y254" s="4"/>
      <c r="Z254" s="4"/>
      <c r="AA254" s="4"/>
      <c r="AB254" s="4"/>
      <c r="AC254" s="3"/>
      <c r="AD254" s="3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ht="12.75" customHeight="1">
      <c r="A255" s="4"/>
      <c r="B255" s="4">
        <v>6.0</v>
      </c>
      <c r="C255" s="792"/>
      <c r="D255" s="80"/>
      <c r="E255" s="4"/>
      <c r="F255" s="2158" t="s">
        <v>3682</v>
      </c>
      <c r="G255" s="3"/>
      <c r="H255" s="3" t="s">
        <v>1826</v>
      </c>
      <c r="I255" s="4" t="s">
        <v>2664</v>
      </c>
      <c r="J255" s="4" t="s">
        <v>3588</v>
      </c>
      <c r="K255" s="4" t="s">
        <v>3855</v>
      </c>
      <c r="L255" s="4"/>
      <c r="M255" s="2206">
        <v>8696.0</v>
      </c>
      <c r="N255" s="4"/>
      <c r="O255" s="4">
        <v>8695.951</v>
      </c>
      <c r="P255" s="4" t="s">
        <v>3382</v>
      </c>
      <c r="Q255" s="2156">
        <v>44796.0</v>
      </c>
      <c r="R255" s="2156"/>
      <c r="S255" s="4"/>
      <c r="T255" s="4"/>
      <c r="U255" s="4"/>
      <c r="V255" s="2176" t="s">
        <v>3695</v>
      </c>
      <c r="W255" s="3"/>
      <c r="X255" s="3"/>
      <c r="Y255" s="4"/>
      <c r="Z255" s="4"/>
      <c r="AA255" s="4"/>
      <c r="AB255" s="4"/>
      <c r="AC255" s="3"/>
      <c r="AD255" s="3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ht="12.75" customHeight="1">
      <c r="A256" s="4"/>
      <c r="B256" s="4">
        <v>7.0</v>
      </c>
      <c r="C256" s="792"/>
      <c r="D256" s="80"/>
      <c r="E256" s="4"/>
      <c r="F256" s="2158" t="s">
        <v>3682</v>
      </c>
      <c r="G256" s="3"/>
      <c r="H256" s="3" t="s">
        <v>1826</v>
      </c>
      <c r="I256" s="4" t="s">
        <v>2664</v>
      </c>
      <c r="J256" s="4" t="s">
        <v>3588</v>
      </c>
      <c r="K256" s="2194" t="s">
        <v>975</v>
      </c>
      <c r="L256" s="2194"/>
      <c r="M256" s="2206">
        <v>8730.0</v>
      </c>
      <c r="N256" s="4"/>
      <c r="O256" s="4">
        <v>8730.436</v>
      </c>
      <c r="P256" s="4" t="s">
        <v>3382</v>
      </c>
      <c r="Q256" s="2156">
        <v>44802.0</v>
      </c>
      <c r="R256" s="2156"/>
      <c r="S256" s="4"/>
      <c r="T256" s="4"/>
      <c r="U256" s="4"/>
      <c r="V256" s="2176" t="s">
        <v>3695</v>
      </c>
      <c r="W256" s="3"/>
      <c r="X256" s="3"/>
      <c r="Y256" s="4"/>
      <c r="Z256" s="4"/>
      <c r="AA256" s="4"/>
      <c r="AB256" s="4"/>
      <c r="AC256" s="3"/>
      <c r="AD256" s="3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ht="12.75" customHeight="1">
      <c r="A257" s="4"/>
      <c r="B257" s="4">
        <v>8.0</v>
      </c>
      <c r="C257" s="792"/>
      <c r="D257" s="80"/>
      <c r="E257" s="4"/>
      <c r="F257" s="2158" t="s">
        <v>3682</v>
      </c>
      <c r="G257" s="3"/>
      <c r="H257" s="3" t="s">
        <v>1826</v>
      </c>
      <c r="I257" s="4" t="s">
        <v>2664</v>
      </c>
      <c r="J257" s="4" t="s">
        <v>3588</v>
      </c>
      <c r="K257" s="4" t="s">
        <v>3893</v>
      </c>
      <c r="L257" s="4"/>
      <c r="M257" s="2206">
        <v>7704.0</v>
      </c>
      <c r="N257" s="4"/>
      <c r="O257" s="4">
        <v>7704.056</v>
      </c>
      <c r="P257" s="4" t="s">
        <v>3382</v>
      </c>
      <c r="Q257" s="2156">
        <v>44800.0</v>
      </c>
      <c r="R257" s="2156"/>
      <c r="S257" s="4"/>
      <c r="T257" s="4"/>
      <c r="U257" s="4"/>
      <c r="V257" s="2176" t="s">
        <v>3695</v>
      </c>
      <c r="W257" s="3"/>
      <c r="X257" s="3"/>
      <c r="Y257" s="4"/>
      <c r="Z257" s="4"/>
      <c r="AA257" s="4"/>
      <c r="AB257" s="4"/>
      <c r="AC257" s="3"/>
      <c r="AD257" s="3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ht="12.75" customHeight="1">
      <c r="A258" s="4"/>
      <c r="B258" s="4">
        <v>9.0</v>
      </c>
      <c r="C258" s="792"/>
      <c r="D258" s="80"/>
      <c r="E258" s="4"/>
      <c r="F258" s="2073" t="s">
        <v>3894</v>
      </c>
      <c r="G258" s="3"/>
      <c r="H258" s="3" t="s">
        <v>3876</v>
      </c>
      <c r="I258" s="4" t="s">
        <v>3877</v>
      </c>
      <c r="J258" s="4" t="s">
        <v>3877</v>
      </c>
      <c r="K258" s="4" t="s">
        <v>3895</v>
      </c>
      <c r="L258" s="4"/>
      <c r="M258" s="2206">
        <v>7502.0</v>
      </c>
      <c r="N258" s="4"/>
      <c r="O258" s="4">
        <v>7501.949</v>
      </c>
      <c r="P258" s="4" t="s">
        <v>3382</v>
      </c>
      <c r="Q258" s="2156">
        <v>44801.0</v>
      </c>
      <c r="R258" s="2156"/>
      <c r="S258" s="4"/>
      <c r="T258" s="4"/>
      <c r="U258" s="4"/>
      <c r="V258" s="2015" t="s">
        <v>3896</v>
      </c>
      <c r="W258" s="3"/>
      <c r="X258" s="3"/>
      <c r="Y258" s="4"/>
      <c r="Z258" s="4"/>
      <c r="AA258" s="4"/>
      <c r="AB258" s="4"/>
      <c r="AC258" s="3"/>
      <c r="AD258" s="3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ht="12.75" customHeight="1">
      <c r="A259" s="4"/>
      <c r="B259" s="4">
        <v>10.0</v>
      </c>
      <c r="C259" s="949"/>
      <c r="D259" s="80"/>
      <c r="E259" s="4"/>
      <c r="F259" s="2073" t="s">
        <v>3894</v>
      </c>
      <c r="G259" s="2073"/>
      <c r="H259" s="2072" t="s">
        <v>3876</v>
      </c>
      <c r="I259" s="2073" t="s">
        <v>3877</v>
      </c>
      <c r="J259" s="2073" t="s">
        <v>3877</v>
      </c>
      <c r="K259" s="2073" t="s">
        <v>3897</v>
      </c>
      <c r="L259" s="2073"/>
      <c r="M259" s="2207">
        <v>7613.0</v>
      </c>
      <c r="N259" s="2073"/>
      <c r="O259" s="2208">
        <v>7613.154</v>
      </c>
      <c r="P259" s="4" t="s">
        <v>3898</v>
      </c>
      <c r="Q259" s="2209">
        <v>44802.0</v>
      </c>
      <c r="R259" s="2209"/>
      <c r="S259" s="4"/>
      <c r="T259" s="4"/>
      <c r="U259" s="4"/>
      <c r="V259" s="4" t="s">
        <v>3896</v>
      </c>
      <c r="W259" s="3"/>
      <c r="X259" s="3"/>
      <c r="Y259" s="4"/>
      <c r="Z259" s="4"/>
      <c r="AA259" s="4"/>
      <c r="AB259" s="4"/>
      <c r="AC259" s="3"/>
      <c r="AD259" s="3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ht="12.75" customHeight="1">
      <c r="A260" s="2164"/>
      <c r="B260" s="2165"/>
      <c r="C260" s="2166"/>
      <c r="D260" s="2166"/>
      <c r="E260" s="2164"/>
      <c r="F260" s="2164"/>
      <c r="G260" s="2165"/>
      <c r="H260" s="2203"/>
      <c r="I260" s="2164"/>
      <c r="J260" s="2164"/>
      <c r="K260" s="2164"/>
      <c r="L260" s="2164"/>
      <c r="M260" s="2193">
        <f>M250+M251+M252+M253+M254+M255+M256+M257+M258+M259</f>
        <v>77042</v>
      </c>
      <c r="N260" s="2164"/>
      <c r="O260" s="2164">
        <f>O250+O251+O252+O253+O254+O255+O256+O257+O258+O259</f>
        <v>77042.692</v>
      </c>
      <c r="P260" s="2164"/>
      <c r="Q260" s="2165"/>
      <c r="R260" s="2165"/>
      <c r="S260" s="2164">
        <f>T260-O260</f>
        <v>-242.692</v>
      </c>
      <c r="T260" s="2164">
        <v>76800.0</v>
      </c>
      <c r="U260" s="2164"/>
      <c r="V260" s="2164"/>
      <c r="W260" s="2165"/>
      <c r="X260" s="2165"/>
      <c r="Y260" s="2164"/>
      <c r="Z260" s="2164"/>
      <c r="AA260" s="2164"/>
      <c r="AB260" s="2164"/>
      <c r="AC260" s="2165"/>
      <c r="AD260" s="2165"/>
      <c r="AE260" s="2164"/>
      <c r="AF260" s="2164"/>
      <c r="AG260" s="2164"/>
      <c r="AH260" s="2164"/>
      <c r="AI260" s="2164"/>
      <c r="AJ260" s="2164"/>
      <c r="AK260" s="2164"/>
      <c r="AL260" s="2164"/>
      <c r="AM260" s="2164"/>
      <c r="AN260" s="2164"/>
      <c r="AO260" s="2164"/>
      <c r="AP260" s="2164"/>
      <c r="AQ260" s="2164"/>
      <c r="AR260" s="2164"/>
      <c r="AS260" s="2164"/>
      <c r="AT260" s="2164"/>
      <c r="AU260" s="2164"/>
      <c r="AV260" s="2164"/>
      <c r="AW260" s="2164"/>
      <c r="AX260" s="2164"/>
      <c r="AY260" s="2164"/>
      <c r="AZ260" s="2164"/>
      <c r="BA260" s="2164"/>
      <c r="BB260" s="2164"/>
      <c r="BC260" s="2164"/>
      <c r="BD260" s="2164"/>
      <c r="BE260" s="2164"/>
      <c r="BF260" s="2164"/>
      <c r="BG260" s="2164"/>
      <c r="BH260" s="2164"/>
      <c r="BI260" s="2164"/>
      <c r="BJ260" s="2164"/>
      <c r="BK260" s="2168"/>
    </row>
    <row r="261" ht="12.75" customHeight="1">
      <c r="A261" s="4"/>
      <c r="B261" s="4">
        <v>1.0</v>
      </c>
      <c r="C261" s="1951" t="s">
        <v>3899</v>
      </c>
      <c r="D261" s="80" t="s">
        <v>3900</v>
      </c>
      <c r="E261" s="4" t="s">
        <v>3639</v>
      </c>
      <c r="F261" s="4" t="s">
        <v>3790</v>
      </c>
      <c r="G261" s="3"/>
      <c r="H261" s="3" t="s">
        <v>1826</v>
      </c>
      <c r="I261" s="4" t="s">
        <v>2664</v>
      </c>
      <c r="J261" s="4" t="s">
        <v>3588</v>
      </c>
      <c r="K261" s="2210" t="s">
        <v>3901</v>
      </c>
      <c r="L261" s="2210"/>
      <c r="M261" s="2206">
        <v>8471.0</v>
      </c>
      <c r="N261" s="4"/>
      <c r="O261" s="4">
        <v>8471.042</v>
      </c>
      <c r="P261" s="4" t="s">
        <v>3382</v>
      </c>
      <c r="Q261" s="2156">
        <v>44803.0</v>
      </c>
      <c r="R261" s="2156"/>
      <c r="S261" s="4"/>
      <c r="T261" s="4"/>
      <c r="U261" s="4"/>
      <c r="V261" s="2176" t="s">
        <v>3695</v>
      </c>
      <c r="W261" s="3"/>
      <c r="X261" s="3"/>
      <c r="Y261" s="4"/>
      <c r="Z261" s="4"/>
      <c r="AA261" s="4"/>
      <c r="AB261" s="4"/>
      <c r="AC261" s="3"/>
      <c r="AD261" s="3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ht="12.75" customHeight="1">
      <c r="A262" s="4"/>
      <c r="B262" s="4">
        <v>2.0</v>
      </c>
      <c r="C262" s="792"/>
      <c r="D262" s="80"/>
      <c r="E262" s="4"/>
      <c r="F262" s="4" t="s">
        <v>3790</v>
      </c>
      <c r="G262" s="3"/>
      <c r="H262" s="3" t="s">
        <v>1826</v>
      </c>
      <c r="I262" s="4" t="s">
        <v>2664</v>
      </c>
      <c r="J262" s="4" t="s">
        <v>3588</v>
      </c>
      <c r="K262" s="2210" t="s">
        <v>3870</v>
      </c>
      <c r="L262" s="2210"/>
      <c r="M262" s="2206">
        <v>5410.0</v>
      </c>
      <c r="N262" s="4"/>
      <c r="O262" s="4">
        <v>5410.198</v>
      </c>
      <c r="P262" s="4" t="s">
        <v>3382</v>
      </c>
      <c r="Q262" s="2156">
        <v>44803.0</v>
      </c>
      <c r="R262" s="2156"/>
      <c r="S262" s="4"/>
      <c r="T262" s="4"/>
      <c r="U262" s="4"/>
      <c r="V262" s="2176" t="s">
        <v>3695</v>
      </c>
      <c r="W262" s="3"/>
      <c r="X262" s="3"/>
      <c r="Y262" s="4"/>
      <c r="Z262" s="4"/>
      <c r="AA262" s="4"/>
      <c r="AB262" s="4"/>
      <c r="AC262" s="3"/>
      <c r="AD262" s="3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ht="12.75" customHeight="1">
      <c r="A263" s="4"/>
      <c r="B263" s="4">
        <v>3.0</v>
      </c>
      <c r="C263" s="792"/>
      <c r="D263" s="80"/>
      <c r="E263" s="4"/>
      <c r="F263" s="4" t="s">
        <v>3790</v>
      </c>
      <c r="G263" s="3"/>
      <c r="H263" s="3" t="s">
        <v>1826</v>
      </c>
      <c r="I263" s="4" t="s">
        <v>2664</v>
      </c>
      <c r="J263" s="4" t="s">
        <v>3588</v>
      </c>
      <c r="K263" s="2190" t="s">
        <v>3855</v>
      </c>
      <c r="L263" s="2190"/>
      <c r="M263" s="2206">
        <v>8652.0</v>
      </c>
      <c r="N263" s="4"/>
      <c r="O263" s="4">
        <v>8652.38</v>
      </c>
      <c r="P263" s="4" t="s">
        <v>3382</v>
      </c>
      <c r="Q263" s="2156">
        <v>44804.0</v>
      </c>
      <c r="R263" s="2156"/>
      <c r="S263" s="4"/>
      <c r="T263" s="4"/>
      <c r="U263" s="4"/>
      <c r="V263" s="2176" t="s">
        <v>3695</v>
      </c>
      <c r="W263" s="3"/>
      <c r="X263" s="3"/>
      <c r="Y263" s="4"/>
      <c r="Z263" s="4"/>
      <c r="AA263" s="4"/>
      <c r="AB263" s="4"/>
      <c r="AC263" s="3"/>
      <c r="AD263" s="3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ht="12.75" customHeight="1">
      <c r="A264" s="4"/>
      <c r="B264" s="4">
        <v>4.0</v>
      </c>
      <c r="C264" s="792"/>
      <c r="D264" s="80"/>
      <c r="E264" s="4"/>
      <c r="F264" s="4" t="s">
        <v>3790</v>
      </c>
      <c r="G264" s="3"/>
      <c r="H264" s="3" t="s">
        <v>1826</v>
      </c>
      <c r="I264" s="4" t="s">
        <v>2664</v>
      </c>
      <c r="J264" s="4" t="s">
        <v>3588</v>
      </c>
      <c r="K264" s="2210" t="s">
        <v>3870</v>
      </c>
      <c r="L264" s="2210"/>
      <c r="M264" s="2206">
        <v>5350.0</v>
      </c>
      <c r="N264" s="4"/>
      <c r="O264" s="4">
        <v>5349.669</v>
      </c>
      <c r="P264" s="4" t="s">
        <v>3382</v>
      </c>
      <c r="Q264" s="2156">
        <v>44806.0</v>
      </c>
      <c r="R264" s="2156"/>
      <c r="S264" s="4"/>
      <c r="T264" s="4"/>
      <c r="U264" s="4"/>
      <c r="V264" s="2176" t="s">
        <v>3695</v>
      </c>
      <c r="W264" s="3"/>
      <c r="X264" s="3"/>
      <c r="Y264" s="4"/>
      <c r="Z264" s="4"/>
      <c r="AA264" s="4"/>
      <c r="AB264" s="4"/>
      <c r="AC264" s="3"/>
      <c r="AD264" s="3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ht="12.75" customHeight="1">
      <c r="A265" s="4"/>
      <c r="B265" s="4">
        <v>5.0</v>
      </c>
      <c r="C265" s="792"/>
      <c r="D265" s="80"/>
      <c r="E265" s="4"/>
      <c r="F265" s="4" t="s">
        <v>3790</v>
      </c>
      <c r="G265" s="3"/>
      <c r="H265" s="3" t="s">
        <v>1826</v>
      </c>
      <c r="I265" s="4" t="s">
        <v>2664</v>
      </c>
      <c r="J265" s="4" t="s">
        <v>3588</v>
      </c>
      <c r="K265" s="2196" t="s">
        <v>3902</v>
      </c>
      <c r="L265" s="2196"/>
      <c r="M265" s="2206">
        <v>7859.0</v>
      </c>
      <c r="N265" s="4"/>
      <c r="O265" s="4">
        <v>7859.239</v>
      </c>
      <c r="P265" s="4" t="s">
        <v>3382</v>
      </c>
      <c r="Q265" s="2156">
        <v>44814.0</v>
      </c>
      <c r="R265" s="2156"/>
      <c r="S265" s="4"/>
      <c r="T265" s="4"/>
      <c r="U265" s="4"/>
      <c r="V265" s="2176" t="s">
        <v>3695</v>
      </c>
      <c r="W265" s="3"/>
      <c r="X265" s="3"/>
      <c r="Y265" s="4"/>
      <c r="Z265" s="4"/>
      <c r="AA265" s="4"/>
      <c r="AB265" s="4"/>
      <c r="AC265" s="3"/>
      <c r="AD265" s="3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ht="12.75" customHeight="1">
      <c r="A266" s="4"/>
      <c r="B266" s="4">
        <v>6.0</v>
      </c>
      <c r="C266" s="792"/>
      <c r="D266" s="80"/>
      <c r="E266" s="4"/>
      <c r="F266" s="4" t="s">
        <v>3790</v>
      </c>
      <c r="G266" s="3"/>
      <c r="H266" s="3" t="s">
        <v>1826</v>
      </c>
      <c r="I266" s="4" t="s">
        <v>2664</v>
      </c>
      <c r="J266" s="4" t="s">
        <v>3588</v>
      </c>
      <c r="K266" s="2196" t="s">
        <v>3903</v>
      </c>
      <c r="L266" s="2196"/>
      <c r="M266" s="2206">
        <v>5625.0</v>
      </c>
      <c r="N266" s="4"/>
      <c r="O266" s="4">
        <v>5633.497</v>
      </c>
      <c r="P266" s="4" t="s">
        <v>3382</v>
      </c>
      <c r="Q266" s="2156">
        <v>44815.0</v>
      </c>
      <c r="R266" s="2156"/>
      <c r="S266" s="4"/>
      <c r="T266" s="4"/>
      <c r="U266" s="4"/>
      <c r="V266" s="2176" t="s">
        <v>3695</v>
      </c>
      <c r="W266" s="3"/>
      <c r="X266" s="3"/>
      <c r="Y266" s="4"/>
      <c r="Z266" s="4"/>
      <c r="AA266" s="4"/>
      <c r="AB266" s="4"/>
      <c r="AC266" s="3"/>
      <c r="AD266" s="3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ht="12.75" customHeight="1">
      <c r="A267" s="4"/>
      <c r="B267" s="4">
        <v>7.0</v>
      </c>
      <c r="C267" s="792"/>
      <c r="D267" s="80"/>
      <c r="E267" s="4"/>
      <c r="F267" s="4" t="s">
        <v>15</v>
      </c>
      <c r="G267" s="3"/>
      <c r="H267" s="3" t="s">
        <v>3284</v>
      </c>
      <c r="I267" s="4" t="s">
        <v>3803</v>
      </c>
      <c r="J267" s="4" t="s">
        <v>3803</v>
      </c>
      <c r="K267" s="2211" t="s">
        <v>3904</v>
      </c>
      <c r="L267" s="2211"/>
      <c r="M267" s="2206">
        <v>7304.0</v>
      </c>
      <c r="N267" s="4"/>
      <c r="O267" s="4">
        <v>7303.527</v>
      </c>
      <c r="P267" s="4" t="s">
        <v>3382</v>
      </c>
      <c r="Q267" s="2156">
        <v>44800.0</v>
      </c>
      <c r="R267" s="2156"/>
      <c r="S267" s="4"/>
      <c r="T267" s="4"/>
      <c r="U267" s="4"/>
      <c r="V267" s="2176" t="s">
        <v>3695</v>
      </c>
      <c r="W267" s="3"/>
      <c r="X267" s="3"/>
      <c r="Y267" s="4"/>
      <c r="Z267" s="4"/>
      <c r="AA267" s="4"/>
      <c r="AB267" s="4"/>
      <c r="AC267" s="3"/>
      <c r="AD267" s="3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ht="12.75" customHeight="1">
      <c r="A268" s="4"/>
      <c r="B268" s="4">
        <v>8.0</v>
      </c>
      <c r="C268" s="792"/>
      <c r="D268" s="80"/>
      <c r="E268" s="4"/>
      <c r="F268" s="2073" t="s">
        <v>3894</v>
      </c>
      <c r="G268" s="3"/>
      <c r="H268" s="3" t="s">
        <v>3876</v>
      </c>
      <c r="I268" s="4" t="s">
        <v>3877</v>
      </c>
      <c r="J268" s="4" t="s">
        <v>3877</v>
      </c>
      <c r="K268" s="2073" t="s">
        <v>3904</v>
      </c>
      <c r="L268" s="2073"/>
      <c r="M268" s="2206">
        <v>7303.0</v>
      </c>
      <c r="N268" s="4"/>
      <c r="O268" s="4">
        <v>7303.532</v>
      </c>
      <c r="P268" s="4" t="s">
        <v>3382</v>
      </c>
      <c r="Q268" s="2156">
        <v>44813.0</v>
      </c>
      <c r="R268" s="2156"/>
      <c r="S268" s="4"/>
      <c r="T268" s="4"/>
      <c r="U268" s="4"/>
      <c r="V268" s="4" t="s">
        <v>3896</v>
      </c>
      <c r="W268" s="3"/>
      <c r="X268" s="3"/>
      <c r="Y268" s="4"/>
      <c r="Z268" s="4"/>
      <c r="AA268" s="4"/>
      <c r="AB268" s="4"/>
      <c r="AC268" s="3"/>
      <c r="AD268" s="3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ht="12.75" customHeight="1">
      <c r="A269" s="4"/>
      <c r="B269" s="4">
        <v>9.0</v>
      </c>
      <c r="C269" s="949"/>
      <c r="D269" s="80"/>
      <c r="E269" s="4"/>
      <c r="F269" s="4" t="s">
        <v>3790</v>
      </c>
      <c r="G269" s="3"/>
      <c r="H269" s="3" t="s">
        <v>1826</v>
      </c>
      <c r="I269" s="4" t="s">
        <v>2664</v>
      </c>
      <c r="J269" s="4" t="s">
        <v>3588</v>
      </c>
      <c r="K269" s="2196" t="s">
        <v>3901</v>
      </c>
      <c r="L269" s="2196"/>
      <c r="M269" s="2206">
        <v>2938.0</v>
      </c>
      <c r="N269" s="4"/>
      <c r="O269" s="4">
        <v>2937.959</v>
      </c>
      <c r="P269" s="4" t="s">
        <v>3382</v>
      </c>
      <c r="Q269" s="3" t="s">
        <v>3905</v>
      </c>
      <c r="R269" s="3"/>
      <c r="S269" s="4"/>
      <c r="T269" s="4"/>
      <c r="U269" s="4"/>
      <c r="V269" s="2176" t="s">
        <v>3695</v>
      </c>
      <c r="W269" s="3"/>
      <c r="X269" s="3"/>
      <c r="Y269" s="4"/>
      <c r="Z269" s="4"/>
      <c r="AA269" s="4"/>
      <c r="AB269" s="4"/>
      <c r="AC269" s="3"/>
      <c r="AD269" s="3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ht="12.75" customHeight="1">
      <c r="A270" s="2164"/>
      <c r="B270" s="2165"/>
      <c r="C270" s="2166"/>
      <c r="D270" s="2166"/>
      <c r="E270" s="2164"/>
      <c r="F270" s="2164"/>
      <c r="G270" s="2165"/>
      <c r="H270" s="2203"/>
      <c r="I270" s="2164"/>
      <c r="J270" s="2164"/>
      <c r="K270" s="2164"/>
      <c r="L270" s="2164"/>
      <c r="M270" s="2193">
        <f>SUM(M261:M269)</f>
        <v>58912</v>
      </c>
      <c r="N270" s="2164"/>
      <c r="O270" s="2164">
        <f>SUM(O261:O269)</f>
        <v>58921.043</v>
      </c>
      <c r="P270" s="2164"/>
      <c r="Q270" s="2165"/>
      <c r="R270" s="2165"/>
      <c r="S270" s="2164">
        <f>T270-O270</f>
        <v>-8.043</v>
      </c>
      <c r="T270" s="2164">
        <v>58913.0</v>
      </c>
      <c r="U270" s="2164"/>
      <c r="V270" s="2164"/>
      <c r="W270" s="2165"/>
      <c r="X270" s="2165"/>
      <c r="Y270" s="2164"/>
      <c r="Z270" s="2164"/>
      <c r="AA270" s="2164"/>
      <c r="AB270" s="2164"/>
      <c r="AC270" s="2165"/>
      <c r="AD270" s="2165"/>
      <c r="AE270" s="2164"/>
      <c r="AF270" s="2164"/>
      <c r="AG270" s="2164"/>
      <c r="AH270" s="2164"/>
      <c r="AI270" s="2164"/>
      <c r="AJ270" s="2164"/>
      <c r="AK270" s="2164"/>
      <c r="AL270" s="2164"/>
      <c r="AM270" s="2164"/>
      <c r="AN270" s="2164"/>
      <c r="AO270" s="2164"/>
      <c r="AP270" s="2164"/>
      <c r="AQ270" s="2164"/>
      <c r="AR270" s="2164"/>
      <c r="AS270" s="2164"/>
      <c r="AT270" s="2164"/>
      <c r="AU270" s="2164"/>
      <c r="AV270" s="2164"/>
      <c r="AW270" s="2164"/>
      <c r="AX270" s="2164"/>
      <c r="AY270" s="2164"/>
      <c r="AZ270" s="2164"/>
      <c r="BA270" s="2164"/>
      <c r="BB270" s="2164"/>
      <c r="BC270" s="2164"/>
      <c r="BD270" s="2164"/>
      <c r="BE270" s="2164"/>
      <c r="BF270" s="2164"/>
      <c r="BG270" s="2164"/>
      <c r="BH270" s="2164"/>
      <c r="BI270" s="2164"/>
      <c r="BJ270" s="2164"/>
      <c r="BK270" s="2168"/>
    </row>
    <row r="271" ht="12.75" customHeight="1">
      <c r="A271" s="4"/>
      <c r="B271" s="2000">
        <v>1.0</v>
      </c>
      <c r="C271" s="1951" t="s">
        <v>3906</v>
      </c>
      <c r="D271" s="2212" t="s">
        <v>3907</v>
      </c>
      <c r="E271" s="1999" t="s">
        <v>3908</v>
      </c>
      <c r="F271" s="2073" t="s">
        <v>3894</v>
      </c>
      <c r="G271" s="2073"/>
      <c r="H271" s="2072" t="s">
        <v>3876</v>
      </c>
      <c r="I271" s="2073" t="s">
        <v>3877</v>
      </c>
      <c r="J271" s="2073" t="s">
        <v>3877</v>
      </c>
      <c r="K271" s="2073" t="s">
        <v>3897</v>
      </c>
      <c r="L271" s="2073"/>
      <c r="M271" s="2213">
        <v>2044.0</v>
      </c>
      <c r="N271" s="1999"/>
      <c r="O271" s="1999">
        <v>2044.443</v>
      </c>
      <c r="P271" s="4" t="s">
        <v>3382</v>
      </c>
      <c r="Q271" s="3" t="s">
        <v>3012</v>
      </c>
      <c r="R271" s="1998"/>
      <c r="S271" s="1999"/>
      <c r="T271" s="1999"/>
      <c r="U271" s="1999"/>
      <c r="V271" s="1999"/>
      <c r="W271" s="1998"/>
      <c r="X271" s="1998"/>
      <c r="Y271" s="1999"/>
      <c r="Z271" s="1999"/>
      <c r="AA271" s="1999"/>
      <c r="AB271" s="1999"/>
      <c r="AC271" s="1998"/>
      <c r="AD271" s="1998"/>
      <c r="AE271" s="1999"/>
      <c r="AF271" s="1999"/>
      <c r="AG271" s="1999"/>
      <c r="AH271" s="1999"/>
      <c r="AI271" s="1999"/>
      <c r="AJ271" s="1999"/>
      <c r="AK271" s="1999"/>
      <c r="AL271" s="1999"/>
      <c r="AM271" s="1999"/>
      <c r="AN271" s="1999"/>
      <c r="AO271" s="1999"/>
      <c r="AP271" s="1999"/>
      <c r="AQ271" s="1999"/>
      <c r="AR271" s="1999"/>
      <c r="AS271" s="1999"/>
      <c r="AT271" s="1999"/>
      <c r="AU271" s="1999"/>
      <c r="AV271" s="1999"/>
      <c r="AW271" s="1999"/>
      <c r="AX271" s="1999"/>
      <c r="AY271" s="1999"/>
      <c r="AZ271" s="1999"/>
      <c r="BA271" s="1999"/>
      <c r="BB271" s="1999"/>
      <c r="BC271" s="1999"/>
      <c r="BD271" s="1999"/>
      <c r="BE271" s="1999"/>
      <c r="BF271" s="1999"/>
      <c r="BG271" s="1999"/>
      <c r="BH271" s="1999"/>
      <c r="BI271" s="1999"/>
      <c r="BJ271" s="1999"/>
      <c r="BK271" s="1588"/>
    </row>
    <row r="272" ht="12.75" customHeight="1">
      <c r="A272" s="4"/>
      <c r="B272" s="2000">
        <v>2.0</v>
      </c>
      <c r="C272" s="792"/>
      <c r="D272" s="2212"/>
      <c r="E272" s="1999" t="s">
        <v>3908</v>
      </c>
      <c r="F272" s="1999" t="s">
        <v>3790</v>
      </c>
      <c r="G272" s="1999"/>
      <c r="H272" s="1998" t="s">
        <v>1826</v>
      </c>
      <c r="I272" s="1999" t="s">
        <v>2664</v>
      </c>
      <c r="J272" s="1999" t="s">
        <v>3588</v>
      </c>
      <c r="K272" s="4" t="s">
        <v>3890</v>
      </c>
      <c r="L272" s="1999"/>
      <c r="M272" s="2213">
        <v>7527.0</v>
      </c>
      <c r="N272" s="1999"/>
      <c r="O272" s="1999">
        <v>7527.339</v>
      </c>
      <c r="P272" s="4" t="s">
        <v>3382</v>
      </c>
      <c r="Q272" s="2156">
        <v>44805.0</v>
      </c>
      <c r="R272" s="2214"/>
      <c r="S272" s="1999"/>
      <c r="T272" s="1999"/>
      <c r="U272" s="1999"/>
      <c r="V272" s="2078" t="s">
        <v>3695</v>
      </c>
      <c r="W272" s="1998"/>
      <c r="X272" s="1998"/>
      <c r="Y272" s="1999"/>
      <c r="Z272" s="1999"/>
      <c r="AA272" s="1999"/>
      <c r="AB272" s="1999"/>
      <c r="AC272" s="1998"/>
      <c r="AD272" s="1998"/>
      <c r="AE272" s="1999"/>
      <c r="AF272" s="1999"/>
      <c r="AG272" s="1999"/>
      <c r="AH272" s="1999"/>
      <c r="AI272" s="1999"/>
      <c r="AJ272" s="1999"/>
      <c r="AK272" s="1999"/>
      <c r="AL272" s="1999"/>
      <c r="AM272" s="1999"/>
      <c r="AN272" s="1999"/>
      <c r="AO272" s="1999"/>
      <c r="AP272" s="1999"/>
      <c r="AQ272" s="1999"/>
      <c r="AR272" s="1999"/>
      <c r="AS272" s="1999"/>
      <c r="AT272" s="1999"/>
      <c r="AU272" s="1999"/>
      <c r="AV272" s="1999"/>
      <c r="AW272" s="1999"/>
      <c r="AX272" s="1999"/>
      <c r="AY272" s="1999"/>
      <c r="AZ272" s="1999"/>
      <c r="BA272" s="1999"/>
      <c r="BB272" s="1999"/>
      <c r="BC272" s="1999"/>
      <c r="BD272" s="1999"/>
      <c r="BE272" s="1999"/>
      <c r="BF272" s="1999"/>
      <c r="BG272" s="1999"/>
      <c r="BH272" s="1999"/>
      <c r="BI272" s="1999"/>
      <c r="BJ272" s="1999"/>
      <c r="BK272" s="1588"/>
    </row>
    <row r="273" ht="12.75" customHeight="1">
      <c r="A273" s="2215"/>
      <c r="B273" s="2216">
        <v>3.0</v>
      </c>
      <c r="C273" s="792"/>
      <c r="D273" s="1342"/>
      <c r="E273" s="2073"/>
      <c r="F273" s="2073" t="s">
        <v>3790</v>
      </c>
      <c r="G273" s="2073"/>
      <c r="H273" s="2072" t="s">
        <v>1826</v>
      </c>
      <c r="I273" s="2073" t="s">
        <v>2664</v>
      </c>
      <c r="J273" s="2073" t="s">
        <v>3588</v>
      </c>
      <c r="K273" s="4" t="s">
        <v>3892</v>
      </c>
      <c r="L273" s="2073"/>
      <c r="M273" s="2207">
        <v>7515.0</v>
      </c>
      <c r="N273" s="2073"/>
      <c r="O273" s="2073">
        <v>7514.643</v>
      </c>
      <c r="P273" s="4" t="s">
        <v>3382</v>
      </c>
      <c r="Q273" s="2156">
        <v>44806.0</v>
      </c>
      <c r="R273" s="2209"/>
      <c r="S273" s="2073"/>
      <c r="T273" s="2073"/>
      <c r="U273" s="2073"/>
      <c r="V273" s="2062" t="s">
        <v>3695</v>
      </c>
      <c r="W273" s="2072"/>
      <c r="X273" s="2072"/>
      <c r="Y273" s="2073"/>
      <c r="Z273" s="2073"/>
      <c r="AA273" s="2073"/>
      <c r="AB273" s="2073"/>
      <c r="AC273" s="2072"/>
      <c r="AD273" s="2072"/>
      <c r="AE273" s="2073"/>
      <c r="AF273" s="2073"/>
      <c r="AG273" s="2073"/>
      <c r="AH273" s="2073"/>
      <c r="AI273" s="2073"/>
      <c r="AJ273" s="2073"/>
      <c r="AK273" s="2073"/>
      <c r="AL273" s="2073"/>
      <c r="AM273" s="2073"/>
      <c r="AN273" s="2073"/>
      <c r="AO273" s="2073"/>
      <c r="AP273" s="2073"/>
      <c r="AQ273" s="2073"/>
      <c r="AR273" s="2073"/>
      <c r="AS273" s="2073"/>
      <c r="AT273" s="2073"/>
      <c r="AU273" s="2073"/>
      <c r="AV273" s="2073"/>
      <c r="AW273" s="2073"/>
      <c r="AX273" s="2073"/>
      <c r="AY273" s="2073"/>
      <c r="AZ273" s="2073"/>
      <c r="BA273" s="2073"/>
      <c r="BB273" s="2073"/>
      <c r="BC273" s="2073"/>
      <c r="BD273" s="2073"/>
      <c r="BE273" s="2073"/>
      <c r="BF273" s="2073"/>
      <c r="BG273" s="2073"/>
      <c r="BH273" s="2073"/>
      <c r="BI273" s="2073"/>
      <c r="BJ273" s="2073"/>
      <c r="BK273" s="1588"/>
    </row>
    <row r="274" ht="12.75" customHeight="1">
      <c r="A274" s="2215"/>
      <c r="B274" s="2216">
        <v>4.0</v>
      </c>
      <c r="C274" s="792"/>
      <c r="D274" s="1342"/>
      <c r="E274" s="2073"/>
      <c r="F274" s="2073" t="s">
        <v>3790</v>
      </c>
      <c r="G274" s="2073"/>
      <c r="H274" s="2072" t="s">
        <v>1826</v>
      </c>
      <c r="I274" s="2073" t="s">
        <v>2664</v>
      </c>
      <c r="J274" s="2073" t="s">
        <v>3588</v>
      </c>
      <c r="K274" s="4" t="s">
        <v>3897</v>
      </c>
      <c r="L274" s="2073"/>
      <c r="M274" s="2207">
        <v>7564.0</v>
      </c>
      <c r="N274" s="2073"/>
      <c r="O274" s="2073">
        <v>7563.978</v>
      </c>
      <c r="P274" s="4" t="s">
        <v>3382</v>
      </c>
      <c r="Q274" s="2156">
        <v>44811.0</v>
      </c>
      <c r="R274" s="2209"/>
      <c r="S274" s="2073"/>
      <c r="T274" s="2073"/>
      <c r="U274" s="2073"/>
      <c r="V274" s="2062" t="s">
        <v>3695</v>
      </c>
      <c r="W274" s="2072"/>
      <c r="X274" s="2072"/>
      <c r="Y274" s="2073"/>
      <c r="Z274" s="2073"/>
      <c r="AA274" s="2073"/>
      <c r="AB274" s="2073"/>
      <c r="AC274" s="2072"/>
      <c r="AD274" s="2072"/>
      <c r="AE274" s="2073"/>
      <c r="AF274" s="2073"/>
      <c r="AG274" s="2073"/>
      <c r="AH274" s="2073"/>
      <c r="AI274" s="2073"/>
      <c r="AJ274" s="2073"/>
      <c r="AK274" s="2073"/>
      <c r="AL274" s="2073"/>
      <c r="AM274" s="2073"/>
      <c r="AN274" s="2073"/>
      <c r="AO274" s="2073"/>
      <c r="AP274" s="2073"/>
      <c r="AQ274" s="2073"/>
      <c r="AR274" s="2073"/>
      <c r="AS274" s="2073"/>
      <c r="AT274" s="2073"/>
      <c r="AU274" s="2073"/>
      <c r="AV274" s="2073"/>
      <c r="AW274" s="2073"/>
      <c r="AX274" s="2073"/>
      <c r="AY274" s="2073"/>
      <c r="AZ274" s="2073"/>
      <c r="BA274" s="2073"/>
      <c r="BB274" s="2073"/>
      <c r="BC274" s="2073"/>
      <c r="BD274" s="2073"/>
      <c r="BE274" s="2073"/>
      <c r="BF274" s="2073"/>
      <c r="BG274" s="2073"/>
      <c r="BH274" s="2073"/>
      <c r="BI274" s="2073"/>
      <c r="BJ274" s="2073"/>
      <c r="BK274" s="1588"/>
    </row>
    <row r="275" ht="12.75" customHeight="1">
      <c r="A275" s="2215"/>
      <c r="B275" s="2216">
        <v>5.0</v>
      </c>
      <c r="C275" s="792"/>
      <c r="D275" s="1342"/>
      <c r="E275" s="2073"/>
      <c r="F275" s="2073" t="s">
        <v>3790</v>
      </c>
      <c r="G275" s="2073"/>
      <c r="H275" s="2072" t="s">
        <v>1826</v>
      </c>
      <c r="I275" s="2073" t="s">
        <v>2664</v>
      </c>
      <c r="J275" s="2073" t="s">
        <v>3588</v>
      </c>
      <c r="K275" s="4" t="s">
        <v>3901</v>
      </c>
      <c r="L275" s="2073"/>
      <c r="M275" s="2207">
        <v>5516.0</v>
      </c>
      <c r="N275" s="4"/>
      <c r="O275" s="2073">
        <v>5515.754</v>
      </c>
      <c r="P275" s="4" t="s">
        <v>3382</v>
      </c>
      <c r="Q275" s="2156">
        <v>44808.0</v>
      </c>
      <c r="R275" s="2209"/>
      <c r="S275" s="2073"/>
      <c r="T275" s="2073"/>
      <c r="U275" s="2073"/>
      <c r="V275" s="2062" t="s">
        <v>3695</v>
      </c>
      <c r="W275" s="2072"/>
      <c r="X275" s="2072"/>
      <c r="Y275" s="2073"/>
      <c r="Z275" s="2073"/>
      <c r="AA275" s="2073"/>
      <c r="AB275" s="2073"/>
      <c r="AC275" s="2072"/>
      <c r="AD275" s="2072"/>
      <c r="AE275" s="2073"/>
      <c r="AF275" s="2073"/>
      <c r="AG275" s="2073"/>
      <c r="AH275" s="2073"/>
      <c r="AI275" s="2073"/>
      <c r="AJ275" s="2073"/>
      <c r="AK275" s="2073"/>
      <c r="AL275" s="2073"/>
      <c r="AM275" s="2073"/>
      <c r="AN275" s="2073"/>
      <c r="AO275" s="2073"/>
      <c r="AP275" s="2073"/>
      <c r="AQ275" s="2073"/>
      <c r="AR275" s="2073"/>
      <c r="AS275" s="2073"/>
      <c r="AT275" s="2073"/>
      <c r="AU275" s="2073"/>
      <c r="AV275" s="2073"/>
      <c r="AW275" s="2073"/>
      <c r="AX275" s="2073"/>
      <c r="AY275" s="2073"/>
      <c r="AZ275" s="2073"/>
      <c r="BA275" s="2073"/>
      <c r="BB275" s="2073"/>
      <c r="BC275" s="2073"/>
      <c r="BD275" s="2073"/>
      <c r="BE275" s="2073"/>
      <c r="BF275" s="2073"/>
      <c r="BG275" s="2073"/>
      <c r="BH275" s="2073"/>
      <c r="BI275" s="2073"/>
      <c r="BJ275" s="2073"/>
      <c r="BK275" s="1588"/>
    </row>
    <row r="276" ht="12.75" customHeight="1">
      <c r="A276" s="2215"/>
      <c r="B276" s="2216">
        <v>6.0</v>
      </c>
      <c r="C276" s="792"/>
      <c r="D276" s="1342"/>
      <c r="E276" s="2073"/>
      <c r="F276" s="2073" t="s">
        <v>3790</v>
      </c>
      <c r="G276" s="2073"/>
      <c r="H276" s="2072" t="s">
        <v>1826</v>
      </c>
      <c r="I276" s="2073" t="s">
        <v>2664</v>
      </c>
      <c r="J276" s="2073" t="s">
        <v>3588</v>
      </c>
      <c r="K276" s="4" t="s">
        <v>3870</v>
      </c>
      <c r="L276" s="2073"/>
      <c r="M276" s="2207">
        <v>5611.0</v>
      </c>
      <c r="N276" s="2073"/>
      <c r="O276" s="2073">
        <v>5610.722</v>
      </c>
      <c r="P276" s="4" t="s">
        <v>3382</v>
      </c>
      <c r="Q276" s="2156">
        <v>44811.0</v>
      </c>
      <c r="R276" s="2209"/>
      <c r="S276" s="2073"/>
      <c r="T276" s="2073"/>
      <c r="U276" s="2073"/>
      <c r="V276" s="2062" t="s">
        <v>3695</v>
      </c>
      <c r="W276" s="2072"/>
      <c r="X276" s="2072"/>
      <c r="Y276" s="2073"/>
      <c r="Z276" s="2073"/>
      <c r="AA276" s="2073"/>
      <c r="AB276" s="2073"/>
      <c r="AC276" s="2072"/>
      <c r="AD276" s="2072"/>
      <c r="AE276" s="2073"/>
      <c r="AF276" s="2073"/>
      <c r="AG276" s="2073"/>
      <c r="AH276" s="2073"/>
      <c r="AI276" s="2073"/>
      <c r="AJ276" s="2073"/>
      <c r="AK276" s="2073"/>
      <c r="AL276" s="2073"/>
      <c r="AM276" s="2073"/>
      <c r="AN276" s="2073"/>
      <c r="AO276" s="2073"/>
      <c r="AP276" s="2073"/>
      <c r="AQ276" s="2073"/>
      <c r="AR276" s="2073"/>
      <c r="AS276" s="2073"/>
      <c r="AT276" s="2073"/>
      <c r="AU276" s="2073"/>
      <c r="AV276" s="2073"/>
      <c r="AW276" s="2073"/>
      <c r="AX276" s="2073"/>
      <c r="AY276" s="2073"/>
      <c r="AZ276" s="2073"/>
      <c r="BA276" s="2073"/>
      <c r="BB276" s="2073"/>
      <c r="BC276" s="2073"/>
      <c r="BD276" s="2073"/>
      <c r="BE276" s="2073"/>
      <c r="BF276" s="2073"/>
      <c r="BG276" s="2073"/>
      <c r="BH276" s="2073"/>
      <c r="BI276" s="2073"/>
      <c r="BJ276" s="2073"/>
      <c r="BK276" s="1588"/>
    </row>
    <row r="277" ht="12.75" customHeight="1">
      <c r="A277" s="2215"/>
      <c r="B277" s="2216">
        <v>7.0</v>
      </c>
      <c r="C277" s="792"/>
      <c r="D277" s="1342"/>
      <c r="E277" s="2073"/>
      <c r="F277" s="2073" t="s">
        <v>3790</v>
      </c>
      <c r="G277" s="2073"/>
      <c r="H277" s="2072" t="s">
        <v>1826</v>
      </c>
      <c r="I277" s="2073" t="s">
        <v>2664</v>
      </c>
      <c r="J277" s="2073" t="s">
        <v>3588</v>
      </c>
      <c r="K277" s="4" t="s">
        <v>3855</v>
      </c>
      <c r="L277" s="2073"/>
      <c r="M277" s="2207">
        <v>8220.0</v>
      </c>
      <c r="N277" s="2073"/>
      <c r="O277" s="2073">
        <v>8219.519</v>
      </c>
      <c r="P277" s="4" t="s">
        <v>3382</v>
      </c>
      <c r="Q277" s="2156">
        <v>44810.0</v>
      </c>
      <c r="R277" s="2209"/>
      <c r="S277" s="2073"/>
      <c r="T277" s="2073"/>
      <c r="U277" s="2073"/>
      <c r="V277" s="2062" t="s">
        <v>3695</v>
      </c>
      <c r="W277" s="2072"/>
      <c r="X277" s="2072"/>
      <c r="Y277" s="2073"/>
      <c r="Z277" s="2073"/>
      <c r="AA277" s="2073"/>
      <c r="AB277" s="2073"/>
      <c r="AC277" s="2072"/>
      <c r="AD277" s="2072"/>
      <c r="AE277" s="2073"/>
      <c r="AF277" s="2073"/>
      <c r="AG277" s="2073"/>
      <c r="AH277" s="2073"/>
      <c r="AI277" s="2073"/>
      <c r="AJ277" s="2073"/>
      <c r="AK277" s="2073"/>
      <c r="AL277" s="2073"/>
      <c r="AM277" s="2073"/>
      <c r="AN277" s="2073"/>
      <c r="AO277" s="2073"/>
      <c r="AP277" s="2073"/>
      <c r="AQ277" s="2073"/>
      <c r="AR277" s="2073"/>
      <c r="AS277" s="2073"/>
      <c r="AT277" s="2073"/>
      <c r="AU277" s="2073"/>
      <c r="AV277" s="2073"/>
      <c r="AW277" s="2073"/>
      <c r="AX277" s="2073"/>
      <c r="AY277" s="2073"/>
      <c r="AZ277" s="2073"/>
      <c r="BA277" s="2073"/>
      <c r="BB277" s="2073"/>
      <c r="BC277" s="2073"/>
      <c r="BD277" s="2073"/>
      <c r="BE277" s="2073"/>
      <c r="BF277" s="2073"/>
      <c r="BG277" s="2073"/>
      <c r="BH277" s="2073"/>
      <c r="BI277" s="2073"/>
      <c r="BJ277" s="2073"/>
      <c r="BK277" s="1588"/>
    </row>
    <row r="278" ht="12.75" customHeight="1">
      <c r="A278" s="2215"/>
      <c r="B278" s="2216">
        <v>8.0</v>
      </c>
      <c r="C278" s="792"/>
      <c r="D278" s="1342"/>
      <c r="E278" s="2073"/>
      <c r="F278" s="4" t="s">
        <v>3790</v>
      </c>
      <c r="G278" s="3"/>
      <c r="H278" s="3" t="s">
        <v>3909</v>
      </c>
      <c r="I278" s="4" t="s">
        <v>3803</v>
      </c>
      <c r="J278" s="4" t="s">
        <v>3803</v>
      </c>
      <c r="K278" s="4" t="s">
        <v>3910</v>
      </c>
      <c r="L278" s="4"/>
      <c r="M278" s="2206">
        <v>7406.0</v>
      </c>
      <c r="N278" s="4"/>
      <c r="O278" s="4">
        <v>7405.769</v>
      </c>
      <c r="P278" s="4" t="s">
        <v>3382</v>
      </c>
      <c r="Q278" s="2156">
        <v>44802.0</v>
      </c>
      <c r="R278" s="2209"/>
      <c r="S278" s="2073"/>
      <c r="T278" s="2073"/>
      <c r="U278" s="2073"/>
      <c r="V278" s="2062" t="s">
        <v>3911</v>
      </c>
      <c r="W278" s="2072"/>
      <c r="X278" s="2072"/>
      <c r="Y278" s="2073"/>
      <c r="Z278" s="2073"/>
      <c r="AA278" s="2073"/>
      <c r="AB278" s="2073"/>
      <c r="AC278" s="2072"/>
      <c r="AD278" s="2072"/>
      <c r="AE278" s="2073"/>
      <c r="AF278" s="2073"/>
      <c r="AG278" s="2073"/>
      <c r="AH278" s="2073"/>
      <c r="AI278" s="2073"/>
      <c r="AJ278" s="2073"/>
      <c r="AK278" s="2073"/>
      <c r="AL278" s="2073"/>
      <c r="AM278" s="2073"/>
      <c r="AN278" s="2073"/>
      <c r="AO278" s="2073"/>
      <c r="AP278" s="2073"/>
      <c r="AQ278" s="2073"/>
      <c r="AR278" s="2073"/>
      <c r="AS278" s="2073"/>
      <c r="AT278" s="2073"/>
      <c r="AU278" s="2073"/>
      <c r="AV278" s="2073"/>
      <c r="AW278" s="2073"/>
      <c r="AX278" s="2073"/>
      <c r="AY278" s="2073"/>
      <c r="AZ278" s="2073"/>
      <c r="BA278" s="2073"/>
      <c r="BB278" s="2073"/>
      <c r="BC278" s="2073"/>
      <c r="BD278" s="2073"/>
      <c r="BE278" s="2073"/>
      <c r="BF278" s="2073"/>
      <c r="BG278" s="2073"/>
      <c r="BH278" s="2073"/>
      <c r="BI278" s="2073"/>
      <c r="BJ278" s="2073"/>
      <c r="BK278" s="1588"/>
    </row>
    <row r="279" ht="12.75" customHeight="1">
      <c r="A279" s="2215"/>
      <c r="B279" s="2216">
        <v>9.0</v>
      </c>
      <c r="C279" s="792"/>
      <c r="D279" s="1342"/>
      <c r="E279" s="2073"/>
      <c r="F279" s="2073" t="s">
        <v>3894</v>
      </c>
      <c r="G279" s="2217"/>
      <c r="H279" s="2072" t="s">
        <v>3876</v>
      </c>
      <c r="I279" s="2073" t="s">
        <v>3877</v>
      </c>
      <c r="J279" s="2073" t="s">
        <v>3877</v>
      </c>
      <c r="K279" s="4" t="s">
        <v>3631</v>
      </c>
      <c r="L279" s="2073"/>
      <c r="M279" s="2207">
        <v>8226.0</v>
      </c>
      <c r="N279" s="2073"/>
      <c r="O279" s="2073">
        <v>8225.832</v>
      </c>
      <c r="P279" s="4" t="s">
        <v>3382</v>
      </c>
      <c r="Q279" s="2156">
        <v>44809.0</v>
      </c>
      <c r="R279" s="2209"/>
      <c r="S279" s="2073"/>
      <c r="T279" s="2073"/>
      <c r="U279" s="2073"/>
      <c r="V279" s="2062" t="s">
        <v>3896</v>
      </c>
      <c r="W279" s="2072"/>
      <c r="X279" s="2072"/>
      <c r="Y279" s="2073"/>
      <c r="Z279" s="2073"/>
      <c r="AA279" s="2073"/>
      <c r="AB279" s="2073"/>
      <c r="AC279" s="2072"/>
      <c r="AD279" s="2072"/>
      <c r="AE279" s="2073"/>
      <c r="AF279" s="2073"/>
      <c r="AG279" s="2073"/>
      <c r="AH279" s="2073"/>
      <c r="AI279" s="2073"/>
      <c r="AJ279" s="2073"/>
      <c r="AK279" s="2073"/>
      <c r="AL279" s="2073"/>
      <c r="AM279" s="2073"/>
      <c r="AN279" s="2073"/>
      <c r="AO279" s="2073"/>
      <c r="AP279" s="2073"/>
      <c r="AQ279" s="2073"/>
      <c r="AR279" s="2073"/>
      <c r="AS279" s="2073"/>
      <c r="AT279" s="2073"/>
      <c r="AU279" s="2073"/>
      <c r="AV279" s="2073"/>
      <c r="AW279" s="2073"/>
      <c r="AX279" s="2073"/>
      <c r="AY279" s="2073"/>
      <c r="AZ279" s="2073"/>
      <c r="BA279" s="2073"/>
      <c r="BB279" s="2073"/>
      <c r="BC279" s="2073"/>
      <c r="BD279" s="2073"/>
      <c r="BE279" s="2073"/>
      <c r="BF279" s="2073"/>
      <c r="BG279" s="2073"/>
      <c r="BH279" s="2073"/>
      <c r="BI279" s="2073"/>
      <c r="BJ279" s="2073"/>
      <c r="BK279" s="1588"/>
    </row>
    <row r="280" ht="12.75" customHeight="1">
      <c r="A280" s="2215"/>
      <c r="B280" s="2216">
        <v>10.0</v>
      </c>
      <c r="C280" s="792"/>
      <c r="D280" s="1342"/>
      <c r="E280" s="2073"/>
      <c r="F280" s="2073" t="s">
        <v>3790</v>
      </c>
      <c r="G280" s="2073"/>
      <c r="H280" s="2072" t="s">
        <v>1826</v>
      </c>
      <c r="I280" s="2073" t="s">
        <v>2664</v>
      </c>
      <c r="J280" s="2073" t="s">
        <v>3588</v>
      </c>
      <c r="K280" s="4" t="s">
        <v>3855</v>
      </c>
      <c r="L280" s="2073"/>
      <c r="M280" s="2207">
        <v>8704.0</v>
      </c>
      <c r="N280" s="2073"/>
      <c r="O280" s="2073">
        <v>8703.749</v>
      </c>
      <c r="P280" s="4" t="s">
        <v>3382</v>
      </c>
      <c r="Q280" s="2156">
        <v>44813.0</v>
      </c>
      <c r="R280" s="2209"/>
      <c r="S280" s="2073"/>
      <c r="T280" s="2073"/>
      <c r="U280" s="2073"/>
      <c r="V280" s="2062" t="s">
        <v>3695</v>
      </c>
      <c r="W280" s="2072"/>
      <c r="X280" s="2072"/>
      <c r="Y280" s="2073"/>
      <c r="Z280" s="2073"/>
      <c r="AA280" s="2073"/>
      <c r="AB280" s="2073"/>
      <c r="AC280" s="2072"/>
      <c r="AD280" s="2072"/>
      <c r="AE280" s="2073"/>
      <c r="AF280" s="2073"/>
      <c r="AG280" s="2073"/>
      <c r="AH280" s="2073"/>
      <c r="AI280" s="2073"/>
      <c r="AJ280" s="2073"/>
      <c r="AK280" s="2073"/>
      <c r="AL280" s="2073"/>
      <c r="AM280" s="2073"/>
      <c r="AN280" s="2073"/>
      <c r="AO280" s="2073"/>
      <c r="AP280" s="2073"/>
      <c r="AQ280" s="2073"/>
      <c r="AR280" s="2073"/>
      <c r="AS280" s="2073"/>
      <c r="AT280" s="2073"/>
      <c r="AU280" s="2073"/>
      <c r="AV280" s="2073"/>
      <c r="AW280" s="2073"/>
      <c r="AX280" s="2073"/>
      <c r="AY280" s="2073"/>
      <c r="AZ280" s="2073"/>
      <c r="BA280" s="2073"/>
      <c r="BB280" s="2073"/>
      <c r="BC280" s="2073"/>
      <c r="BD280" s="2073"/>
      <c r="BE280" s="2073"/>
      <c r="BF280" s="2073"/>
      <c r="BG280" s="2073"/>
      <c r="BH280" s="2073"/>
      <c r="BI280" s="2073"/>
      <c r="BJ280" s="2073"/>
      <c r="BK280" s="1588"/>
    </row>
    <row r="281" ht="12.75" customHeight="1">
      <c r="A281" s="2215"/>
      <c r="B281" s="2216">
        <v>11.0</v>
      </c>
      <c r="C281" s="1675"/>
      <c r="D281" s="1342"/>
      <c r="E281" s="2073"/>
      <c r="F281" s="2073" t="s">
        <v>3790</v>
      </c>
      <c r="G281" s="2073"/>
      <c r="H281" s="2072" t="s">
        <v>1826</v>
      </c>
      <c r="I281" s="2073" t="s">
        <v>2664</v>
      </c>
      <c r="J281" s="2073" t="s">
        <v>3588</v>
      </c>
      <c r="K281" s="2194" t="s">
        <v>3912</v>
      </c>
      <c r="L281" s="2218"/>
      <c r="M281" s="2207"/>
      <c r="N281" s="2073"/>
      <c r="O281" s="2073">
        <v>456.372</v>
      </c>
      <c r="P281" s="4" t="s">
        <v>3382</v>
      </c>
      <c r="Q281" s="3" t="s">
        <v>3012</v>
      </c>
      <c r="R281" s="2072"/>
      <c r="S281" s="2073"/>
      <c r="T281" s="2073"/>
      <c r="U281" s="2073"/>
      <c r="V281" s="2062" t="s">
        <v>3695</v>
      </c>
      <c r="W281" s="2072"/>
      <c r="X281" s="2072"/>
      <c r="Y281" s="2073"/>
      <c r="Z281" s="2073"/>
      <c r="AA281" s="2073"/>
      <c r="AB281" s="2073"/>
      <c r="AC281" s="2072"/>
      <c r="AD281" s="2072"/>
      <c r="AE281" s="2073"/>
      <c r="AF281" s="2073"/>
      <c r="AG281" s="2073"/>
      <c r="AH281" s="2073"/>
      <c r="AI281" s="2073"/>
      <c r="AJ281" s="2073"/>
      <c r="AK281" s="2073"/>
      <c r="AL281" s="2073"/>
      <c r="AM281" s="2073"/>
      <c r="AN281" s="2073"/>
      <c r="AO281" s="2073"/>
      <c r="AP281" s="2073"/>
      <c r="AQ281" s="2073"/>
      <c r="AR281" s="2073"/>
      <c r="AS281" s="2073"/>
      <c r="AT281" s="2073"/>
      <c r="AU281" s="2073"/>
      <c r="AV281" s="2073"/>
      <c r="AW281" s="2073"/>
      <c r="AX281" s="2073"/>
      <c r="AY281" s="2073"/>
      <c r="AZ281" s="2073"/>
      <c r="BA281" s="2073"/>
      <c r="BB281" s="2073"/>
      <c r="BC281" s="2073"/>
      <c r="BD281" s="2073"/>
      <c r="BE281" s="2073"/>
      <c r="BF281" s="2073"/>
      <c r="BG281" s="2073"/>
      <c r="BH281" s="2073"/>
      <c r="BI281" s="2073"/>
      <c r="BJ281" s="2073"/>
      <c r="BK281" s="1588"/>
    </row>
    <row r="282" ht="12.75" customHeight="1">
      <c r="A282" s="2219"/>
      <c r="B282" s="2220"/>
      <c r="C282" s="2221"/>
      <c r="D282" s="2221"/>
      <c r="E282" s="2220"/>
      <c r="F282" s="2220"/>
      <c r="G282" s="2220"/>
      <c r="H282" s="2220"/>
      <c r="I282" s="2220"/>
      <c r="J282" s="2220"/>
      <c r="K282" s="2220"/>
      <c r="L282" s="2220"/>
      <c r="M282" s="2222">
        <f>SUM(M271:M280)</f>
        <v>68333</v>
      </c>
      <c r="N282" s="2220"/>
      <c r="O282" s="2220">
        <f>SUM(O271:O281)</f>
        <v>68788.12</v>
      </c>
      <c r="P282" s="2220"/>
      <c r="Q282" s="2220"/>
      <c r="R282" s="2220"/>
      <c r="S282" s="2223">
        <f>T282-O282</f>
        <v>-138.12</v>
      </c>
      <c r="T282" s="2223">
        <v>68650.0</v>
      </c>
      <c r="U282" s="2220"/>
      <c r="V282" s="2220"/>
      <c r="W282" s="2220"/>
      <c r="X282" s="2220"/>
      <c r="Y282" s="2220"/>
      <c r="Z282" s="2220"/>
      <c r="AA282" s="2220"/>
      <c r="AB282" s="2220"/>
      <c r="AC282" s="2220"/>
      <c r="AD282" s="2220"/>
      <c r="AE282" s="2220"/>
      <c r="AF282" s="2220"/>
      <c r="AG282" s="2220"/>
      <c r="AH282" s="2220"/>
      <c r="AI282" s="2220"/>
      <c r="AJ282" s="2220"/>
      <c r="AK282" s="2220"/>
      <c r="AL282" s="2220"/>
      <c r="AM282" s="2220"/>
      <c r="AN282" s="2220"/>
      <c r="AO282" s="2220"/>
      <c r="AP282" s="2220"/>
      <c r="AQ282" s="2220"/>
      <c r="AR282" s="2220"/>
      <c r="AS282" s="2220"/>
      <c r="AT282" s="2220"/>
      <c r="AU282" s="2220"/>
      <c r="AV282" s="2220"/>
      <c r="AW282" s="2220"/>
      <c r="AX282" s="2220"/>
      <c r="AY282" s="2220"/>
      <c r="AZ282" s="2220"/>
      <c r="BA282" s="2220"/>
      <c r="BB282" s="2220"/>
      <c r="BC282" s="2220"/>
      <c r="BD282" s="2220"/>
      <c r="BE282" s="2220"/>
      <c r="BF282" s="2220"/>
      <c r="BG282" s="2220"/>
      <c r="BH282" s="2220"/>
      <c r="BI282" s="2220"/>
      <c r="BJ282" s="2220"/>
      <c r="BK282" s="2168"/>
    </row>
    <row r="283" ht="12.75" customHeight="1">
      <c r="A283" s="4"/>
      <c r="B283" s="1998">
        <v>1.0</v>
      </c>
      <c r="C283" s="1951" t="s">
        <v>3913</v>
      </c>
      <c r="D283" s="2212" t="s">
        <v>3907</v>
      </c>
      <c r="E283" s="1999" t="s">
        <v>3914</v>
      </c>
      <c r="F283" s="2073" t="s">
        <v>3790</v>
      </c>
      <c r="G283" s="1999"/>
      <c r="H283" s="1998" t="s">
        <v>1826</v>
      </c>
      <c r="I283" s="1999" t="s">
        <v>2664</v>
      </c>
      <c r="J283" s="1999" t="s">
        <v>3588</v>
      </c>
      <c r="K283" s="4" t="s">
        <v>3624</v>
      </c>
      <c r="L283" s="1999"/>
      <c r="M283" s="2213">
        <v>7500.0</v>
      </c>
      <c r="N283" s="1999"/>
      <c r="O283" s="2073">
        <v>7537.638</v>
      </c>
      <c r="P283" s="4" t="s">
        <v>1815</v>
      </c>
      <c r="Q283" s="2209">
        <v>44812.0</v>
      </c>
      <c r="R283" s="2209"/>
      <c r="S283" s="1999"/>
      <c r="T283" s="1999"/>
      <c r="U283" s="1999"/>
      <c r="V283" s="2078" t="s">
        <v>3695</v>
      </c>
      <c r="W283" s="1998"/>
      <c r="X283" s="1998"/>
      <c r="Y283" s="1999"/>
      <c r="Z283" s="1999"/>
      <c r="AA283" s="1999"/>
      <c r="AB283" s="1999"/>
      <c r="AC283" s="1998"/>
      <c r="AD283" s="1998"/>
      <c r="AE283" s="1999"/>
      <c r="AF283" s="1999"/>
      <c r="AG283" s="1999"/>
      <c r="AH283" s="1999"/>
      <c r="AI283" s="1999"/>
      <c r="AJ283" s="1999"/>
      <c r="AK283" s="1999"/>
      <c r="AL283" s="1999"/>
      <c r="AM283" s="1999"/>
      <c r="AN283" s="1999"/>
      <c r="AO283" s="1999"/>
      <c r="AP283" s="1999"/>
      <c r="AQ283" s="1999"/>
      <c r="AR283" s="1999"/>
      <c r="AS283" s="1999"/>
      <c r="AT283" s="1999"/>
      <c r="AU283" s="1999"/>
      <c r="AV283" s="1999"/>
      <c r="AW283" s="1999"/>
      <c r="AX283" s="1999"/>
      <c r="AY283" s="1999"/>
      <c r="AZ283" s="1999"/>
      <c r="BA283" s="1999"/>
      <c r="BB283" s="1999"/>
      <c r="BC283" s="1999"/>
      <c r="BD283" s="1999"/>
      <c r="BE283" s="1999"/>
      <c r="BF283" s="1999"/>
      <c r="BG283" s="1999"/>
      <c r="BH283" s="1999"/>
      <c r="BI283" s="1999"/>
      <c r="BJ283" s="1999"/>
      <c r="BK283" s="1588"/>
    </row>
    <row r="284" ht="12.75" customHeight="1">
      <c r="A284" s="2215"/>
      <c r="B284" s="2072">
        <v>2.0</v>
      </c>
      <c r="C284" s="792"/>
      <c r="D284" s="1342"/>
      <c r="E284" s="2073"/>
      <c r="F284" s="4" t="s">
        <v>3622</v>
      </c>
      <c r="G284" s="2073"/>
      <c r="H284" s="2072" t="s">
        <v>1826</v>
      </c>
      <c r="I284" s="2073" t="s">
        <v>2664</v>
      </c>
      <c r="J284" s="2073" t="s">
        <v>3588</v>
      </c>
      <c r="K284" s="4" t="s">
        <v>3915</v>
      </c>
      <c r="L284" s="2073"/>
      <c r="M284" s="2207">
        <v>7500.0</v>
      </c>
      <c r="N284" s="2073"/>
      <c r="O284" s="2073">
        <v>7510.154</v>
      </c>
      <c r="P284" s="4" t="s">
        <v>1815</v>
      </c>
      <c r="Q284" s="2209">
        <v>44813.0</v>
      </c>
      <c r="R284" s="2209"/>
      <c r="S284" s="2073"/>
      <c r="T284" s="2073"/>
      <c r="U284" s="2073"/>
      <c r="V284" s="2062" t="s">
        <v>3695</v>
      </c>
      <c r="W284" s="2072"/>
      <c r="X284" s="2072"/>
      <c r="Y284" s="2073"/>
      <c r="Z284" s="2073"/>
      <c r="AA284" s="2073"/>
      <c r="AB284" s="2073"/>
      <c r="AC284" s="2072"/>
      <c r="AD284" s="2072"/>
      <c r="AE284" s="2073"/>
      <c r="AF284" s="2073"/>
      <c r="AG284" s="2073"/>
      <c r="AH284" s="2073"/>
      <c r="AI284" s="2073"/>
      <c r="AJ284" s="2073"/>
      <c r="AK284" s="2073"/>
      <c r="AL284" s="2073"/>
      <c r="AM284" s="2073"/>
      <c r="AN284" s="2073"/>
      <c r="AO284" s="2073"/>
      <c r="AP284" s="2073"/>
      <c r="AQ284" s="2073"/>
      <c r="AR284" s="2073"/>
      <c r="AS284" s="2073"/>
      <c r="AT284" s="2073"/>
      <c r="AU284" s="2073"/>
      <c r="AV284" s="2073"/>
      <c r="AW284" s="2073"/>
      <c r="AX284" s="2073"/>
      <c r="AY284" s="2073"/>
      <c r="AZ284" s="2073"/>
      <c r="BA284" s="2073"/>
      <c r="BB284" s="2073"/>
      <c r="BC284" s="2073"/>
      <c r="BD284" s="2073"/>
      <c r="BE284" s="2073"/>
      <c r="BF284" s="2073"/>
      <c r="BG284" s="2073"/>
      <c r="BH284" s="2073"/>
      <c r="BI284" s="2073"/>
      <c r="BJ284" s="2073"/>
      <c r="BK284" s="1588"/>
    </row>
    <row r="285" ht="12.75" customHeight="1">
      <c r="A285" s="2215"/>
      <c r="B285" s="2072">
        <v>3.0</v>
      </c>
      <c r="C285" s="792"/>
      <c r="D285" s="1342"/>
      <c r="E285" s="2073"/>
      <c r="F285" s="4" t="s">
        <v>3622</v>
      </c>
      <c r="G285" s="2073"/>
      <c r="H285" s="2072" t="s">
        <v>1826</v>
      </c>
      <c r="I285" s="2073" t="s">
        <v>2664</v>
      </c>
      <c r="J285" s="2073" t="s">
        <v>3588</v>
      </c>
      <c r="K285" s="2194" t="s">
        <v>3912</v>
      </c>
      <c r="L285" s="2218"/>
      <c r="M285" s="2207">
        <v>8550.0</v>
      </c>
      <c r="N285" s="2073"/>
      <c r="O285" s="2073">
        <v>8417.996</v>
      </c>
      <c r="P285" s="4" t="s">
        <v>1815</v>
      </c>
      <c r="Q285" s="2209">
        <v>44814.0</v>
      </c>
      <c r="R285" s="2209"/>
      <c r="S285" s="2073"/>
      <c r="T285" s="2073"/>
      <c r="U285" s="2073"/>
      <c r="V285" s="2062" t="s">
        <v>3695</v>
      </c>
      <c r="W285" s="2072"/>
      <c r="X285" s="2072"/>
      <c r="Y285" s="2073"/>
      <c r="Z285" s="2073"/>
      <c r="AA285" s="2073"/>
      <c r="AB285" s="2073"/>
      <c r="AC285" s="2072"/>
      <c r="AD285" s="2072"/>
      <c r="AE285" s="2073"/>
      <c r="AF285" s="2073"/>
      <c r="AG285" s="2073"/>
      <c r="AH285" s="2073"/>
      <c r="AI285" s="2073"/>
      <c r="AJ285" s="2073"/>
      <c r="AK285" s="2073"/>
      <c r="AL285" s="2073"/>
      <c r="AM285" s="2073"/>
      <c r="AN285" s="2073"/>
      <c r="AO285" s="2073"/>
      <c r="AP285" s="2073"/>
      <c r="AQ285" s="2073"/>
      <c r="AR285" s="2073"/>
      <c r="AS285" s="2073"/>
      <c r="AT285" s="2073"/>
      <c r="AU285" s="2073"/>
      <c r="AV285" s="2073"/>
      <c r="AW285" s="2073"/>
      <c r="AX285" s="2073"/>
      <c r="AY285" s="2073"/>
      <c r="AZ285" s="2073"/>
      <c r="BA285" s="2073"/>
      <c r="BB285" s="2073"/>
      <c r="BC285" s="2073"/>
      <c r="BD285" s="2073"/>
      <c r="BE285" s="2073"/>
      <c r="BF285" s="2073"/>
      <c r="BG285" s="2073"/>
      <c r="BH285" s="2073"/>
      <c r="BI285" s="2073"/>
      <c r="BJ285" s="2073"/>
      <c r="BK285" s="1588"/>
    </row>
    <row r="286" ht="12.75" customHeight="1">
      <c r="A286" s="2215"/>
      <c r="B286" s="2072">
        <v>4.0</v>
      </c>
      <c r="C286" s="792"/>
      <c r="D286" s="1342"/>
      <c r="E286" s="2073"/>
      <c r="F286" s="4" t="s">
        <v>3622</v>
      </c>
      <c r="G286" s="2073"/>
      <c r="H286" s="2072" t="s">
        <v>1826</v>
      </c>
      <c r="I286" s="2073" t="s">
        <v>2664</v>
      </c>
      <c r="J286" s="2073" t="s">
        <v>3588</v>
      </c>
      <c r="K286" s="2194" t="s">
        <v>3912</v>
      </c>
      <c r="L286" s="2218"/>
      <c r="M286" s="2207">
        <v>8500.0</v>
      </c>
      <c r="N286" s="2073"/>
      <c r="O286" s="2073">
        <v>9151.042</v>
      </c>
      <c r="P286" s="4" t="s">
        <v>1815</v>
      </c>
      <c r="Q286" s="2209">
        <v>44817.0</v>
      </c>
      <c r="R286" s="2209"/>
      <c r="S286" s="2073"/>
      <c r="T286" s="2073"/>
      <c r="U286" s="2073"/>
      <c r="V286" s="2062" t="s">
        <v>3695</v>
      </c>
      <c r="W286" s="2072"/>
      <c r="X286" s="2072"/>
      <c r="Y286" s="2073"/>
      <c r="Z286" s="2073"/>
      <c r="AA286" s="2073"/>
      <c r="AB286" s="2073"/>
      <c r="AC286" s="2072"/>
      <c r="AD286" s="2072"/>
      <c r="AE286" s="2073"/>
      <c r="AF286" s="2073"/>
      <c r="AG286" s="2073"/>
      <c r="AH286" s="2073"/>
      <c r="AI286" s="2073"/>
      <c r="AJ286" s="2073"/>
      <c r="AK286" s="2073"/>
      <c r="AL286" s="2073"/>
      <c r="AM286" s="2073"/>
      <c r="AN286" s="2073"/>
      <c r="AO286" s="2073"/>
      <c r="AP286" s="2073"/>
      <c r="AQ286" s="2073"/>
      <c r="AR286" s="2073"/>
      <c r="AS286" s="2073"/>
      <c r="AT286" s="2073"/>
      <c r="AU286" s="2073"/>
      <c r="AV286" s="2073"/>
      <c r="AW286" s="2073"/>
      <c r="AX286" s="2073"/>
      <c r="AY286" s="2073"/>
      <c r="AZ286" s="2073"/>
      <c r="BA286" s="2073"/>
      <c r="BB286" s="2073"/>
      <c r="BC286" s="2073"/>
      <c r="BD286" s="2073"/>
      <c r="BE286" s="2073"/>
      <c r="BF286" s="2073"/>
      <c r="BG286" s="2073"/>
      <c r="BH286" s="2073"/>
      <c r="BI286" s="2073"/>
      <c r="BJ286" s="2073"/>
      <c r="BK286" s="1588"/>
    </row>
    <row r="287" ht="12.75" customHeight="1">
      <c r="A287" s="2215"/>
      <c r="B287" s="2072">
        <v>5.0</v>
      </c>
      <c r="C287" s="792"/>
      <c r="D287" s="1342"/>
      <c r="E287" s="2073"/>
      <c r="F287" s="4" t="s">
        <v>3622</v>
      </c>
      <c r="G287" s="2073"/>
      <c r="H287" s="2072" t="s">
        <v>1826</v>
      </c>
      <c r="I287" s="2073" t="s">
        <v>2664</v>
      </c>
      <c r="J287" s="2073" t="s">
        <v>3588</v>
      </c>
      <c r="K287" s="2073" t="s">
        <v>3916</v>
      </c>
      <c r="L287" s="2073"/>
      <c r="M287" s="2207">
        <v>7500.0</v>
      </c>
      <c r="N287" s="2073"/>
      <c r="O287" s="2073">
        <v>1994.847</v>
      </c>
      <c r="P287" s="4" t="s">
        <v>1815</v>
      </c>
      <c r="Q287" s="2209">
        <v>44815.0</v>
      </c>
      <c r="R287" s="2209"/>
      <c r="S287" s="2073"/>
      <c r="T287" s="2073"/>
      <c r="U287" s="2073"/>
      <c r="V287" s="2062" t="s">
        <v>3695</v>
      </c>
      <c r="W287" s="2072"/>
      <c r="X287" s="2072"/>
      <c r="Y287" s="2073"/>
      <c r="Z287" s="2073"/>
      <c r="AA287" s="2073"/>
      <c r="AB287" s="2073"/>
      <c r="AC287" s="2072"/>
      <c r="AD287" s="2072"/>
      <c r="AE287" s="2073"/>
      <c r="AF287" s="2073"/>
      <c r="AG287" s="2073"/>
      <c r="AH287" s="2073"/>
      <c r="AI287" s="2073"/>
      <c r="AJ287" s="2073"/>
      <c r="AK287" s="2073"/>
      <c r="AL287" s="2073"/>
      <c r="AM287" s="2073"/>
      <c r="AN287" s="2073"/>
      <c r="AO287" s="2073"/>
      <c r="AP287" s="2073"/>
      <c r="AQ287" s="2073"/>
      <c r="AR287" s="2073"/>
      <c r="AS287" s="2073"/>
      <c r="AT287" s="2073"/>
      <c r="AU287" s="2073"/>
      <c r="AV287" s="2073"/>
      <c r="AW287" s="2073"/>
      <c r="AX287" s="2073"/>
      <c r="AY287" s="2073"/>
      <c r="AZ287" s="2073"/>
      <c r="BA287" s="2073"/>
      <c r="BB287" s="2073"/>
      <c r="BC287" s="2073"/>
      <c r="BD287" s="2073"/>
      <c r="BE287" s="2073"/>
      <c r="BF287" s="2073"/>
      <c r="BG287" s="2073"/>
      <c r="BH287" s="2073"/>
      <c r="BI287" s="2073"/>
      <c r="BJ287" s="2073"/>
      <c r="BK287" s="1588"/>
    </row>
    <row r="288" ht="12.75" customHeight="1">
      <c r="A288" s="2215"/>
      <c r="B288" s="2072">
        <v>6.0</v>
      </c>
      <c r="C288" s="792"/>
      <c r="D288" s="1342"/>
      <c r="E288" s="2073"/>
      <c r="F288" s="2073" t="s">
        <v>3894</v>
      </c>
      <c r="G288" s="2217"/>
      <c r="H288" s="2072" t="s">
        <v>3876</v>
      </c>
      <c r="I288" s="2073" t="s">
        <v>3877</v>
      </c>
      <c r="J288" s="2073" t="s">
        <v>3877</v>
      </c>
      <c r="K288" s="4" t="s">
        <v>3917</v>
      </c>
      <c r="L288" s="2073"/>
      <c r="M288" s="2207">
        <v>7500.0</v>
      </c>
      <c r="N288" s="2073"/>
      <c r="O288" s="2073">
        <v>7567.567</v>
      </c>
      <c r="P288" s="4" t="s">
        <v>1815</v>
      </c>
      <c r="Q288" s="2209">
        <v>44818.0</v>
      </c>
      <c r="R288" s="2209"/>
      <c r="S288" s="2073"/>
      <c r="T288" s="2073"/>
      <c r="U288" s="2073"/>
      <c r="V288" s="2062" t="s">
        <v>3896</v>
      </c>
      <c r="W288" s="2072"/>
      <c r="X288" s="2072"/>
      <c r="Y288" s="2073"/>
      <c r="Z288" s="2073"/>
      <c r="AA288" s="2073"/>
      <c r="AB288" s="2073"/>
      <c r="AC288" s="2072"/>
      <c r="AD288" s="2072"/>
      <c r="AE288" s="2073"/>
      <c r="AF288" s="2073"/>
      <c r="AG288" s="2073"/>
      <c r="AH288" s="2073"/>
      <c r="AI288" s="2073"/>
      <c r="AJ288" s="2073"/>
      <c r="AK288" s="2073"/>
      <c r="AL288" s="2073"/>
      <c r="AM288" s="2073"/>
      <c r="AN288" s="2073"/>
      <c r="AO288" s="2073"/>
      <c r="AP288" s="2073"/>
      <c r="AQ288" s="2073"/>
      <c r="AR288" s="2073"/>
      <c r="AS288" s="2073"/>
      <c r="AT288" s="2073"/>
      <c r="AU288" s="2073"/>
      <c r="AV288" s="2073"/>
      <c r="AW288" s="2073"/>
      <c r="AX288" s="2073"/>
      <c r="AY288" s="2073"/>
      <c r="AZ288" s="2073"/>
      <c r="BA288" s="2073"/>
      <c r="BB288" s="2073"/>
      <c r="BC288" s="2073"/>
      <c r="BD288" s="2073"/>
      <c r="BE288" s="2073"/>
      <c r="BF288" s="2073"/>
      <c r="BG288" s="2073"/>
      <c r="BH288" s="2073"/>
      <c r="BI288" s="2073"/>
      <c r="BJ288" s="2073"/>
      <c r="BK288" s="1588"/>
    </row>
    <row r="289" ht="12.75" customHeight="1">
      <c r="A289" s="2215"/>
      <c r="B289" s="2072">
        <v>7.0</v>
      </c>
      <c r="C289" s="792"/>
      <c r="D289" s="1342"/>
      <c r="E289" s="2073"/>
      <c r="F289" s="4" t="s">
        <v>3842</v>
      </c>
      <c r="G289" s="2073"/>
      <c r="H289" s="2072" t="s">
        <v>3761</v>
      </c>
      <c r="I289" s="2073" t="s">
        <v>3918</v>
      </c>
      <c r="J289" s="2073" t="s">
        <v>3918</v>
      </c>
      <c r="K289" s="2196" t="s">
        <v>3919</v>
      </c>
      <c r="L289" s="2224"/>
      <c r="M289" s="2207">
        <v>7500.0</v>
      </c>
      <c r="N289" s="2073"/>
      <c r="O289" s="2073">
        <v>7503.947</v>
      </c>
      <c r="P289" s="4" t="s">
        <v>1815</v>
      </c>
      <c r="Q289" s="2209">
        <v>44818.0</v>
      </c>
      <c r="R289" s="2209"/>
      <c r="S289" s="2073"/>
      <c r="T289" s="2073"/>
      <c r="U289" s="2073"/>
      <c r="V289" s="2062" t="s">
        <v>3920</v>
      </c>
      <c r="W289" s="2072"/>
      <c r="X289" s="2072"/>
      <c r="Y289" s="2073"/>
      <c r="Z289" s="2073"/>
      <c r="AA289" s="2073"/>
      <c r="AB289" s="2073"/>
      <c r="AC289" s="2072"/>
      <c r="AD289" s="2072"/>
      <c r="AE289" s="2073"/>
      <c r="AF289" s="2073"/>
      <c r="AG289" s="2073"/>
      <c r="AH289" s="2073"/>
      <c r="AI289" s="2073"/>
      <c r="AJ289" s="2073"/>
      <c r="AK289" s="2073"/>
      <c r="AL289" s="2073"/>
      <c r="AM289" s="2073"/>
      <c r="AN289" s="2073"/>
      <c r="AO289" s="2073"/>
      <c r="AP289" s="2073"/>
      <c r="AQ289" s="2073"/>
      <c r="AR289" s="2073"/>
      <c r="AS289" s="2073"/>
      <c r="AT289" s="2073"/>
      <c r="AU289" s="2073"/>
      <c r="AV289" s="2073"/>
      <c r="AW289" s="2073"/>
      <c r="AX289" s="2073"/>
      <c r="AY289" s="2073"/>
      <c r="AZ289" s="2073"/>
      <c r="BA289" s="2073"/>
      <c r="BB289" s="2073"/>
      <c r="BC289" s="2073"/>
      <c r="BD289" s="2073"/>
      <c r="BE289" s="2073"/>
      <c r="BF289" s="2073"/>
      <c r="BG289" s="2073"/>
      <c r="BH289" s="2073"/>
      <c r="BI289" s="2073"/>
      <c r="BJ289" s="2073"/>
      <c r="BK289" s="1588"/>
    </row>
    <row r="290" ht="12.75" customHeight="1">
      <c r="A290" s="2215"/>
      <c r="B290" s="2072">
        <v>8.0</v>
      </c>
      <c r="C290" s="949"/>
      <c r="D290" s="1342"/>
      <c r="E290" s="2073"/>
      <c r="F290" s="4" t="s">
        <v>3622</v>
      </c>
      <c r="G290" s="2217"/>
      <c r="H290" s="2072" t="s">
        <v>1826</v>
      </c>
      <c r="I290" s="2073" t="s">
        <v>2664</v>
      </c>
      <c r="J290" s="2073" t="s">
        <v>3588</v>
      </c>
      <c r="K290" s="4" t="s">
        <v>3870</v>
      </c>
      <c r="L290" s="2073"/>
      <c r="M290" s="2207">
        <v>7500.0</v>
      </c>
      <c r="N290" s="2073"/>
      <c r="O290" s="2073">
        <v>5413.168</v>
      </c>
      <c r="P290" s="4" t="s">
        <v>1815</v>
      </c>
      <c r="Q290" s="2209">
        <v>44816.0</v>
      </c>
      <c r="R290" s="2209"/>
      <c r="S290" s="2073"/>
      <c r="T290" s="2073"/>
      <c r="U290" s="2073"/>
      <c r="V290" s="2062" t="s">
        <v>3695</v>
      </c>
      <c r="W290" s="2072"/>
      <c r="X290" s="2072"/>
      <c r="Y290" s="2073"/>
      <c r="Z290" s="2073"/>
      <c r="AA290" s="2073"/>
      <c r="AB290" s="2073"/>
      <c r="AC290" s="2072"/>
      <c r="AD290" s="2072"/>
      <c r="AE290" s="2073"/>
      <c r="AF290" s="2073"/>
      <c r="AG290" s="2073"/>
      <c r="AH290" s="2073"/>
      <c r="AI290" s="2073"/>
      <c r="AJ290" s="2073"/>
      <c r="AK290" s="2073"/>
      <c r="AL290" s="2073"/>
      <c r="AM290" s="2073"/>
      <c r="AN290" s="2073"/>
      <c r="AO290" s="2073"/>
      <c r="AP290" s="2073"/>
      <c r="AQ290" s="2073"/>
      <c r="AR290" s="2073"/>
      <c r="AS290" s="2073"/>
      <c r="AT290" s="2073"/>
      <c r="AU290" s="2073"/>
      <c r="AV290" s="2073"/>
      <c r="AW290" s="2073"/>
      <c r="AX290" s="2073"/>
      <c r="AY290" s="2073"/>
      <c r="AZ290" s="2073"/>
      <c r="BA290" s="2073"/>
      <c r="BB290" s="2073"/>
      <c r="BC290" s="2073"/>
      <c r="BD290" s="2073"/>
      <c r="BE290" s="2073"/>
      <c r="BF290" s="2073"/>
      <c r="BG290" s="2073"/>
      <c r="BH290" s="2073"/>
      <c r="BI290" s="2073"/>
      <c r="BJ290" s="2073"/>
      <c r="BK290" s="1588"/>
    </row>
    <row r="291" ht="12.75" customHeight="1">
      <c r="A291" s="2219"/>
      <c r="B291" s="2225"/>
      <c r="C291" s="2221"/>
      <c r="D291" s="2221"/>
      <c r="E291" s="2220"/>
      <c r="F291" s="2220"/>
      <c r="G291" s="2220"/>
      <c r="H291" s="2220"/>
      <c r="I291" s="2220"/>
      <c r="J291" s="2220"/>
      <c r="K291" s="2220"/>
      <c r="L291" s="2220"/>
      <c r="M291" s="2222">
        <f>SUM(M283:M289)</f>
        <v>54550</v>
      </c>
      <c r="N291" s="2220"/>
      <c r="O291" s="2223">
        <f>SUM(O283:O290)</f>
        <v>55096.359</v>
      </c>
      <c r="P291" s="2220"/>
      <c r="Q291" s="2220"/>
      <c r="R291" s="2220"/>
      <c r="S291" s="2223">
        <f>T291-O291</f>
        <v>-646.359</v>
      </c>
      <c r="T291" s="2223">
        <v>54450.0</v>
      </c>
      <c r="U291" s="2220"/>
      <c r="V291" s="2220"/>
      <c r="W291" s="2220"/>
      <c r="X291" s="2220"/>
      <c r="Y291" s="2220"/>
      <c r="Z291" s="2220"/>
      <c r="AA291" s="2220"/>
      <c r="AB291" s="2220"/>
      <c r="AC291" s="2220"/>
      <c r="AD291" s="2220"/>
      <c r="AE291" s="2220"/>
      <c r="AF291" s="2220"/>
      <c r="AG291" s="2220"/>
      <c r="AH291" s="2220"/>
      <c r="AI291" s="2220"/>
      <c r="AJ291" s="2220"/>
      <c r="AK291" s="2220"/>
      <c r="AL291" s="2220"/>
      <c r="AM291" s="2220"/>
      <c r="AN291" s="2220"/>
      <c r="AO291" s="2220"/>
      <c r="AP291" s="2220"/>
      <c r="AQ291" s="2220"/>
      <c r="AR291" s="2220"/>
      <c r="AS291" s="2220"/>
      <c r="AT291" s="2220"/>
      <c r="AU291" s="2220"/>
      <c r="AV291" s="2220"/>
      <c r="AW291" s="2220"/>
      <c r="AX291" s="2220"/>
      <c r="AY291" s="2220"/>
      <c r="AZ291" s="2220"/>
      <c r="BA291" s="2220"/>
      <c r="BB291" s="2220"/>
      <c r="BC291" s="2220"/>
      <c r="BD291" s="2220"/>
      <c r="BE291" s="2220"/>
      <c r="BF291" s="2220"/>
      <c r="BG291" s="2220"/>
      <c r="BH291" s="2220"/>
      <c r="BI291" s="2220"/>
      <c r="BJ291" s="2220"/>
      <c r="BK291" s="2168"/>
    </row>
    <row r="292" ht="12.75" customHeight="1">
      <c r="A292" s="4"/>
      <c r="B292" s="1998">
        <v>1.0</v>
      </c>
      <c r="C292" s="1951" t="s">
        <v>3921</v>
      </c>
      <c r="D292" s="2212" t="s">
        <v>3922</v>
      </c>
      <c r="E292" s="1999" t="s">
        <v>3923</v>
      </c>
      <c r="F292" s="4" t="s">
        <v>3241</v>
      </c>
      <c r="G292" s="1999"/>
      <c r="H292" s="1998" t="s">
        <v>2990</v>
      </c>
      <c r="I292" s="1999" t="s">
        <v>3924</v>
      </c>
      <c r="J292" s="1999" t="s">
        <v>3817</v>
      </c>
      <c r="K292" s="2226" t="s">
        <v>3925</v>
      </c>
      <c r="L292" s="2227"/>
      <c r="M292" s="2207">
        <v>7500.0</v>
      </c>
      <c r="N292" s="1999"/>
      <c r="O292" s="1999">
        <v>7557.197</v>
      </c>
      <c r="P292" s="2158" t="s">
        <v>3382</v>
      </c>
      <c r="Q292" s="2209">
        <v>44799.0</v>
      </c>
      <c r="R292" s="2209"/>
      <c r="S292" s="1999"/>
      <c r="T292" s="1999"/>
      <c r="U292" s="1999"/>
      <c r="V292" s="1999"/>
      <c r="W292" s="1998"/>
      <c r="X292" s="1998"/>
      <c r="Y292" s="1999"/>
      <c r="Z292" s="1999"/>
      <c r="AA292" s="1999"/>
      <c r="AB292" s="1999"/>
      <c r="AC292" s="1998"/>
      <c r="AD292" s="1998"/>
      <c r="AE292" s="1999"/>
      <c r="AF292" s="1999"/>
      <c r="AG292" s="1999"/>
      <c r="AH292" s="1999"/>
      <c r="AI292" s="1999"/>
      <c r="AJ292" s="1999"/>
      <c r="AK292" s="1999"/>
      <c r="AL292" s="1999"/>
      <c r="AM292" s="1999"/>
      <c r="AN292" s="1999"/>
      <c r="AO292" s="1999"/>
      <c r="AP292" s="1999"/>
      <c r="AQ292" s="1999"/>
      <c r="AR292" s="1999"/>
      <c r="AS292" s="1999"/>
      <c r="AT292" s="1999"/>
      <c r="AU292" s="1999"/>
      <c r="AV292" s="1999"/>
      <c r="AW292" s="1999"/>
      <c r="AX292" s="1999"/>
      <c r="AY292" s="1999"/>
      <c r="AZ292" s="1999"/>
      <c r="BA292" s="1999"/>
      <c r="BB292" s="1999"/>
      <c r="BC292" s="1999"/>
      <c r="BD292" s="1999"/>
      <c r="BE292" s="1999"/>
      <c r="BF292" s="1999"/>
      <c r="BG292" s="1999"/>
      <c r="BH292" s="1999"/>
      <c r="BI292" s="1999"/>
      <c r="BJ292" s="1999"/>
      <c r="BK292" s="1588"/>
    </row>
    <row r="293" ht="12.75" customHeight="1">
      <c r="A293" s="2215"/>
      <c r="B293" s="2072">
        <v>2.0</v>
      </c>
      <c r="C293" s="792"/>
      <c r="D293" s="1342"/>
      <c r="E293" s="2073"/>
      <c r="F293" s="4" t="s">
        <v>3241</v>
      </c>
      <c r="G293" s="2073"/>
      <c r="H293" s="1998" t="s">
        <v>2990</v>
      </c>
      <c r="I293" s="1999" t="s">
        <v>3924</v>
      </c>
      <c r="J293" s="2073" t="s">
        <v>3663</v>
      </c>
      <c r="K293" s="2073" t="s">
        <v>3926</v>
      </c>
      <c r="L293" s="2073"/>
      <c r="M293" s="2207">
        <v>7500.0</v>
      </c>
      <c r="N293" s="2073"/>
      <c r="O293" s="2073">
        <v>7540.564</v>
      </c>
      <c r="P293" s="2158" t="s">
        <v>3382</v>
      </c>
      <c r="Q293" s="2209">
        <v>44801.0</v>
      </c>
      <c r="R293" s="2209"/>
      <c r="S293" s="2073"/>
      <c r="T293" s="2073"/>
      <c r="U293" s="2073"/>
      <c r="V293" s="2073"/>
      <c r="W293" s="2072"/>
      <c r="X293" s="2072"/>
      <c r="Y293" s="2073"/>
      <c r="Z293" s="2073"/>
      <c r="AA293" s="2073"/>
      <c r="AB293" s="2073"/>
      <c r="AC293" s="2072"/>
      <c r="AD293" s="2072"/>
      <c r="AE293" s="2073"/>
      <c r="AF293" s="2073"/>
      <c r="AG293" s="2073"/>
      <c r="AH293" s="2073"/>
      <c r="AI293" s="2073"/>
      <c r="AJ293" s="2073"/>
      <c r="AK293" s="2073"/>
      <c r="AL293" s="2073"/>
      <c r="AM293" s="2073"/>
      <c r="AN293" s="2073"/>
      <c r="AO293" s="2073"/>
      <c r="AP293" s="2073"/>
      <c r="AQ293" s="2073"/>
      <c r="AR293" s="2073"/>
      <c r="AS293" s="2073"/>
      <c r="AT293" s="2073"/>
      <c r="AU293" s="2073"/>
      <c r="AV293" s="2073"/>
      <c r="AW293" s="2073"/>
      <c r="AX293" s="2073"/>
      <c r="AY293" s="2073"/>
      <c r="AZ293" s="2073"/>
      <c r="BA293" s="2073"/>
      <c r="BB293" s="2073"/>
      <c r="BC293" s="2073"/>
      <c r="BD293" s="2073"/>
      <c r="BE293" s="2073"/>
      <c r="BF293" s="2073"/>
      <c r="BG293" s="2073"/>
      <c r="BH293" s="2073"/>
      <c r="BI293" s="2073"/>
      <c r="BJ293" s="2073"/>
      <c r="BK293" s="1588"/>
    </row>
    <row r="294" ht="12.75" customHeight="1">
      <c r="A294" s="2215"/>
      <c r="B294" s="2072">
        <v>3.0</v>
      </c>
      <c r="C294" s="792"/>
      <c r="D294" s="1342"/>
      <c r="E294" s="2073"/>
      <c r="F294" s="4" t="s">
        <v>3241</v>
      </c>
      <c r="G294" s="2073"/>
      <c r="H294" s="1998" t="s">
        <v>2990</v>
      </c>
      <c r="I294" s="1999" t="s">
        <v>3924</v>
      </c>
      <c r="J294" s="1999" t="s">
        <v>3817</v>
      </c>
      <c r="K294" s="4" t="s">
        <v>3927</v>
      </c>
      <c r="L294" s="2073"/>
      <c r="M294" s="2207">
        <v>7500.0</v>
      </c>
      <c r="N294" s="2073"/>
      <c r="O294" s="2073">
        <v>7584.788</v>
      </c>
      <c r="P294" s="2158" t="s">
        <v>3382</v>
      </c>
      <c r="Q294" s="2209">
        <v>44802.0</v>
      </c>
      <c r="R294" s="2209"/>
      <c r="S294" s="2073"/>
      <c r="T294" s="2073"/>
      <c r="U294" s="2073"/>
      <c r="V294" s="2073"/>
      <c r="W294" s="2072"/>
      <c r="X294" s="2072"/>
      <c r="Y294" s="2073"/>
      <c r="Z294" s="2073"/>
      <c r="AA294" s="2073"/>
      <c r="AB294" s="2073"/>
      <c r="AC294" s="2072"/>
      <c r="AD294" s="2072"/>
      <c r="AE294" s="2073"/>
      <c r="AF294" s="2073"/>
      <c r="AG294" s="2073"/>
      <c r="AH294" s="2073"/>
      <c r="AI294" s="2073"/>
      <c r="AJ294" s="2073"/>
      <c r="AK294" s="2073"/>
      <c r="AL294" s="2073"/>
      <c r="AM294" s="2073"/>
      <c r="AN294" s="2073"/>
      <c r="AO294" s="2073"/>
      <c r="AP294" s="2073"/>
      <c r="AQ294" s="2073"/>
      <c r="AR294" s="2073"/>
      <c r="AS294" s="2073"/>
      <c r="AT294" s="2073"/>
      <c r="AU294" s="2073"/>
      <c r="AV294" s="2073"/>
      <c r="AW294" s="2073"/>
      <c r="AX294" s="2073"/>
      <c r="AY294" s="2073"/>
      <c r="AZ294" s="2073"/>
      <c r="BA294" s="2073"/>
      <c r="BB294" s="2073"/>
      <c r="BC294" s="2073"/>
      <c r="BD294" s="2073"/>
      <c r="BE294" s="2073"/>
      <c r="BF294" s="2073"/>
      <c r="BG294" s="2073"/>
      <c r="BH294" s="2073"/>
      <c r="BI294" s="2073"/>
      <c r="BJ294" s="2073"/>
      <c r="BK294" s="1588"/>
    </row>
    <row r="295" ht="12.75" customHeight="1">
      <c r="A295" s="2215"/>
      <c r="B295" s="2072">
        <v>4.0</v>
      </c>
      <c r="C295" s="792"/>
      <c r="D295" s="1342"/>
      <c r="E295" s="2073"/>
      <c r="F295" s="4" t="s">
        <v>3241</v>
      </c>
      <c r="G295" s="2073"/>
      <c r="H295" s="1998" t="s">
        <v>2990</v>
      </c>
      <c r="I295" s="1999" t="s">
        <v>3924</v>
      </c>
      <c r="J295" s="2073" t="s">
        <v>3663</v>
      </c>
      <c r="K295" s="2073" t="s">
        <v>3928</v>
      </c>
      <c r="L295" s="2073"/>
      <c r="M295" s="2207">
        <v>7500.0</v>
      </c>
      <c r="N295" s="2073"/>
      <c r="O295" s="2073">
        <v>8525.36</v>
      </c>
      <c r="P295" s="2158" t="s">
        <v>3382</v>
      </c>
      <c r="Q295" s="2209">
        <v>44803.0</v>
      </c>
      <c r="R295" s="2209"/>
      <c r="S295" s="2073"/>
      <c r="T295" s="2073"/>
      <c r="U295" s="2073"/>
      <c r="V295" s="2073"/>
      <c r="W295" s="2072"/>
      <c r="X295" s="2072"/>
      <c r="Y295" s="2073"/>
      <c r="Z295" s="2073"/>
      <c r="AA295" s="2073"/>
      <c r="AB295" s="2073"/>
      <c r="AC295" s="2072"/>
      <c r="AD295" s="2072"/>
      <c r="AE295" s="2073"/>
      <c r="AF295" s="2073"/>
      <c r="AG295" s="2073"/>
      <c r="AH295" s="2073"/>
      <c r="AI295" s="2073"/>
      <c r="AJ295" s="2073"/>
      <c r="AK295" s="2073"/>
      <c r="AL295" s="2073"/>
      <c r="AM295" s="2073"/>
      <c r="AN295" s="2073"/>
      <c r="AO295" s="2073"/>
      <c r="AP295" s="2073"/>
      <c r="AQ295" s="2073"/>
      <c r="AR295" s="2073"/>
      <c r="AS295" s="2073"/>
      <c r="AT295" s="2073"/>
      <c r="AU295" s="2073"/>
      <c r="AV295" s="2073"/>
      <c r="AW295" s="2073"/>
      <c r="AX295" s="2073"/>
      <c r="AY295" s="2073"/>
      <c r="AZ295" s="2073"/>
      <c r="BA295" s="2073"/>
      <c r="BB295" s="2073"/>
      <c r="BC295" s="2073"/>
      <c r="BD295" s="2073"/>
      <c r="BE295" s="2073"/>
      <c r="BF295" s="2073"/>
      <c r="BG295" s="2073"/>
      <c r="BH295" s="2073"/>
      <c r="BI295" s="2073"/>
      <c r="BJ295" s="2073"/>
      <c r="BK295" s="1588"/>
    </row>
    <row r="296" ht="12.75" customHeight="1">
      <c r="A296" s="2215"/>
      <c r="B296" s="2072">
        <v>5.0</v>
      </c>
      <c r="C296" s="2163"/>
      <c r="D296" s="1342"/>
      <c r="E296" s="2073"/>
      <c r="F296" s="2073" t="s">
        <v>3241</v>
      </c>
      <c r="G296" s="2073"/>
      <c r="H296" s="1998" t="s">
        <v>2990</v>
      </c>
      <c r="I296" s="1999" t="s">
        <v>3924</v>
      </c>
      <c r="J296" s="2073" t="s">
        <v>3663</v>
      </c>
      <c r="K296" s="2073" t="s">
        <v>3929</v>
      </c>
      <c r="L296" s="2073"/>
      <c r="M296" s="2207">
        <v>5000.0</v>
      </c>
      <c r="N296" s="2073"/>
      <c r="O296" s="2073">
        <v>5015.116</v>
      </c>
      <c r="P296" s="2158" t="s">
        <v>3382</v>
      </c>
      <c r="Q296" s="2072" t="s">
        <v>3930</v>
      </c>
      <c r="R296" s="2072"/>
      <c r="S296" s="2073"/>
      <c r="T296" s="2073"/>
      <c r="U296" s="2073"/>
      <c r="V296" s="2073"/>
      <c r="W296" s="2072"/>
      <c r="X296" s="2072"/>
      <c r="Y296" s="2073"/>
      <c r="Z296" s="2073"/>
      <c r="AA296" s="2073"/>
      <c r="AB296" s="2073"/>
      <c r="AC296" s="2072"/>
      <c r="AD296" s="2072"/>
      <c r="AE296" s="2073"/>
      <c r="AF296" s="2073"/>
      <c r="AG296" s="2073"/>
      <c r="AH296" s="2073"/>
      <c r="AI296" s="2073"/>
      <c r="AJ296" s="2073"/>
      <c r="AK296" s="2073"/>
      <c r="AL296" s="2073"/>
      <c r="AM296" s="2073"/>
      <c r="AN296" s="2073"/>
      <c r="AO296" s="2073"/>
      <c r="AP296" s="2073"/>
      <c r="AQ296" s="2073"/>
      <c r="AR296" s="2073"/>
      <c r="AS296" s="2073"/>
      <c r="AT296" s="2073"/>
      <c r="AU296" s="2073"/>
      <c r="AV296" s="2073"/>
      <c r="AW296" s="2073"/>
      <c r="AX296" s="2073"/>
      <c r="AY296" s="2073"/>
      <c r="AZ296" s="2073"/>
      <c r="BA296" s="2073"/>
      <c r="BB296" s="2073"/>
      <c r="BC296" s="2073"/>
      <c r="BD296" s="2073"/>
      <c r="BE296" s="2073"/>
      <c r="BF296" s="2073"/>
      <c r="BG296" s="2073"/>
      <c r="BH296" s="2073"/>
      <c r="BI296" s="2073"/>
      <c r="BJ296" s="2073"/>
      <c r="BK296" s="1588"/>
    </row>
    <row r="297" ht="12.75" customHeight="1">
      <c r="A297" s="2219"/>
      <c r="B297" s="2225"/>
      <c r="C297" s="2221"/>
      <c r="D297" s="2221"/>
      <c r="E297" s="2220"/>
      <c r="F297" s="2220"/>
      <c r="G297" s="2220"/>
      <c r="H297" s="2220"/>
      <c r="I297" s="2220"/>
      <c r="J297" s="2220"/>
      <c r="K297" s="2220"/>
      <c r="L297" s="2220"/>
      <c r="M297" s="2222">
        <f>SUM(M292:M296)</f>
        <v>35000</v>
      </c>
      <c r="N297" s="2220"/>
      <c r="O297" s="2220">
        <f>O292+O293+O294+O295+O296</f>
        <v>36223.025</v>
      </c>
      <c r="P297" s="2220"/>
      <c r="Q297" s="2220"/>
      <c r="R297" s="2220"/>
      <c r="S297" s="2223">
        <f>T297-O297</f>
        <v>-1223.025</v>
      </c>
      <c r="T297" s="2223">
        <v>35000.0</v>
      </c>
      <c r="U297" s="2220"/>
      <c r="V297" s="2220"/>
      <c r="W297" s="2220"/>
      <c r="X297" s="2220"/>
      <c r="Y297" s="2220"/>
      <c r="Z297" s="2220"/>
      <c r="AA297" s="2220"/>
      <c r="AB297" s="2220"/>
      <c r="AC297" s="2220"/>
      <c r="AD297" s="2220"/>
      <c r="AE297" s="2220"/>
      <c r="AF297" s="2220"/>
      <c r="AG297" s="2220"/>
      <c r="AH297" s="2220"/>
      <c r="AI297" s="2220"/>
      <c r="AJ297" s="2220"/>
      <c r="AK297" s="2220"/>
      <c r="AL297" s="2220"/>
      <c r="AM297" s="2220"/>
      <c r="AN297" s="2220"/>
      <c r="AO297" s="2220"/>
      <c r="AP297" s="2220"/>
      <c r="AQ297" s="2220"/>
      <c r="AR297" s="2220"/>
      <c r="AS297" s="2220"/>
      <c r="AT297" s="2220"/>
      <c r="AU297" s="2220"/>
      <c r="AV297" s="2220"/>
      <c r="AW297" s="2220"/>
      <c r="AX297" s="2220"/>
      <c r="AY297" s="2220"/>
      <c r="AZ297" s="2220"/>
      <c r="BA297" s="2220"/>
      <c r="BB297" s="2220"/>
      <c r="BC297" s="2220"/>
      <c r="BD297" s="2220"/>
      <c r="BE297" s="2220"/>
      <c r="BF297" s="2220"/>
      <c r="BG297" s="2220"/>
      <c r="BH297" s="2220"/>
      <c r="BI297" s="2220"/>
      <c r="BJ297" s="2220"/>
      <c r="BK297" s="2168"/>
    </row>
    <row r="298" ht="12.75" customHeight="1">
      <c r="A298" s="2215"/>
      <c r="B298" s="2072">
        <v>1.0</v>
      </c>
      <c r="C298" s="1951" t="s">
        <v>3931</v>
      </c>
      <c r="D298" s="1679"/>
      <c r="E298" s="2073"/>
      <c r="F298" s="4" t="s">
        <v>3622</v>
      </c>
      <c r="G298" s="2073"/>
      <c r="H298" s="3" t="s">
        <v>1826</v>
      </c>
      <c r="I298" s="2073" t="s">
        <v>2664</v>
      </c>
      <c r="J298" s="1999" t="s">
        <v>3588</v>
      </c>
      <c r="K298" s="2227" t="s">
        <v>3932</v>
      </c>
      <c r="L298" s="2227"/>
      <c r="M298" s="2207">
        <v>8691.0</v>
      </c>
      <c r="N298" s="2073"/>
      <c r="O298" s="2073">
        <v>8691.469</v>
      </c>
      <c r="P298" s="2158" t="s">
        <v>3382</v>
      </c>
      <c r="Q298" s="2214">
        <v>44819.0</v>
      </c>
      <c r="R298" s="2209"/>
      <c r="S298" s="2073"/>
      <c r="T298" s="2073"/>
      <c r="U298" s="2073"/>
      <c r="V298" s="2078" t="s">
        <v>3695</v>
      </c>
      <c r="W298" s="2072"/>
      <c r="X298" s="2228">
        <v>878666.0</v>
      </c>
      <c r="Y298" s="2073"/>
      <c r="Z298" s="2073"/>
      <c r="AA298" s="2073"/>
      <c r="AB298" s="2073"/>
      <c r="AC298" s="2072"/>
      <c r="AD298" s="2072"/>
      <c r="AE298" s="2073"/>
      <c r="AF298" s="2073"/>
      <c r="AG298" s="2073"/>
      <c r="AH298" s="2073"/>
      <c r="AI298" s="2073"/>
      <c r="AJ298" s="2073"/>
      <c r="AK298" s="2073"/>
      <c r="AL298" s="2073"/>
      <c r="AM298" s="2073"/>
      <c r="AN298" s="2073"/>
      <c r="AO298" s="2073"/>
      <c r="AP298" s="2073"/>
      <c r="AQ298" s="2073"/>
      <c r="AR298" s="2073"/>
      <c r="AS298" s="2073"/>
      <c r="AT298" s="2073"/>
      <c r="AU298" s="2073"/>
      <c r="AV298" s="2073"/>
      <c r="AW298" s="2073"/>
      <c r="AX298" s="2073"/>
      <c r="AY298" s="2073"/>
      <c r="AZ298" s="2073"/>
      <c r="BA298" s="2073"/>
      <c r="BB298" s="2073"/>
      <c r="BC298" s="2073"/>
      <c r="BD298" s="2073"/>
      <c r="BE298" s="2073"/>
      <c r="BF298" s="2073"/>
      <c r="BG298" s="2073"/>
      <c r="BH298" s="2073"/>
      <c r="BI298" s="2073"/>
      <c r="BJ298" s="2073"/>
      <c r="BK298" s="1588"/>
    </row>
    <row r="299" ht="12.75" customHeight="1">
      <c r="A299" s="4"/>
      <c r="B299" s="1998">
        <v>2.0</v>
      </c>
      <c r="C299" s="792"/>
      <c r="D299" s="2212" t="s">
        <v>3933</v>
      </c>
      <c r="E299" s="1999"/>
      <c r="F299" s="4" t="s">
        <v>3934</v>
      </c>
      <c r="G299" s="2217" t="s">
        <v>3935</v>
      </c>
      <c r="H299" s="1998" t="s">
        <v>3284</v>
      </c>
      <c r="I299" s="4" t="s">
        <v>3936</v>
      </c>
      <c r="J299" s="4" t="s">
        <v>3936</v>
      </c>
      <c r="K299" s="2227" t="s">
        <v>3937</v>
      </c>
      <c r="L299" s="2227"/>
      <c r="M299" s="2213">
        <v>8194.0</v>
      </c>
      <c r="N299" s="1999"/>
      <c r="O299" s="2073">
        <v>8193.947</v>
      </c>
      <c r="P299" s="2158" t="s">
        <v>3382</v>
      </c>
      <c r="Q299" s="2156">
        <v>44817.0</v>
      </c>
      <c r="R299" s="2214"/>
      <c r="S299" s="1999"/>
      <c r="T299" s="1999"/>
      <c r="U299" s="1999"/>
      <c r="V299" s="2062" t="s">
        <v>3695</v>
      </c>
      <c r="W299" s="1998"/>
      <c r="X299" s="2228">
        <v>873720.0</v>
      </c>
      <c r="Y299" s="1999"/>
      <c r="Z299" s="1999"/>
      <c r="AA299" s="1999"/>
      <c r="AB299" s="1999"/>
      <c r="AC299" s="1998"/>
      <c r="AD299" s="1998"/>
      <c r="AE299" s="1999"/>
      <c r="AF299" s="1999"/>
      <c r="AG299" s="1999"/>
      <c r="AH299" s="1999"/>
      <c r="AI299" s="1999"/>
      <c r="AJ299" s="1999"/>
      <c r="AK299" s="1999"/>
      <c r="AL299" s="1999"/>
      <c r="AM299" s="1999"/>
      <c r="AN299" s="1999"/>
      <c r="AO299" s="1999"/>
      <c r="AP299" s="1999"/>
      <c r="AQ299" s="1999"/>
      <c r="AR299" s="1999"/>
      <c r="AS299" s="1999"/>
      <c r="AT299" s="1999"/>
      <c r="AU299" s="1999"/>
      <c r="AV299" s="1999"/>
      <c r="AW299" s="1999"/>
      <c r="AX299" s="1999"/>
      <c r="AY299" s="1999"/>
      <c r="AZ299" s="1999"/>
      <c r="BA299" s="1999"/>
      <c r="BB299" s="1999"/>
      <c r="BC299" s="1999"/>
      <c r="BD299" s="1999"/>
      <c r="BE299" s="1999"/>
      <c r="BF299" s="1999"/>
      <c r="BG299" s="1999"/>
      <c r="BH299" s="1999"/>
      <c r="BI299" s="1999"/>
      <c r="BJ299" s="1999"/>
      <c r="BK299" s="1588"/>
    </row>
    <row r="300" ht="12.75" customHeight="1">
      <c r="A300" s="4"/>
      <c r="B300" s="2072">
        <v>3.0</v>
      </c>
      <c r="C300" s="792"/>
      <c r="D300" s="1679"/>
      <c r="E300" s="2073"/>
      <c r="F300" s="2073" t="s">
        <v>3894</v>
      </c>
      <c r="G300" s="2217" t="s">
        <v>3935</v>
      </c>
      <c r="H300" s="2073" t="s">
        <v>3876</v>
      </c>
      <c r="I300" s="2073" t="s">
        <v>3877</v>
      </c>
      <c r="J300" s="2073" t="s">
        <v>3877</v>
      </c>
      <c r="K300" s="4" t="s">
        <v>3917</v>
      </c>
      <c r="L300" s="2073"/>
      <c r="M300" s="2207">
        <v>612.0</v>
      </c>
      <c r="N300" s="2073"/>
      <c r="O300" s="2073">
        <v>612.023</v>
      </c>
      <c r="P300" s="2158" t="s">
        <v>3382</v>
      </c>
      <c r="Q300" s="2156"/>
      <c r="R300" s="2209"/>
      <c r="S300" s="2073"/>
      <c r="T300" s="2073"/>
      <c r="U300" s="2073"/>
      <c r="V300" s="2062" t="s">
        <v>3896</v>
      </c>
      <c r="W300" s="2072"/>
      <c r="X300" s="2228">
        <v>835000.0</v>
      </c>
      <c r="Y300" s="2073"/>
      <c r="Z300" s="2073"/>
      <c r="AA300" s="2073"/>
      <c r="AB300" s="2073"/>
      <c r="AC300" s="2072"/>
      <c r="AD300" s="2072"/>
      <c r="AE300" s="2073"/>
      <c r="AF300" s="2073"/>
      <c r="AG300" s="2073"/>
      <c r="AH300" s="2073"/>
      <c r="AI300" s="2073"/>
      <c r="AJ300" s="2073"/>
      <c r="AK300" s="2073"/>
      <c r="AL300" s="2073"/>
      <c r="AM300" s="2073"/>
      <c r="AN300" s="2073"/>
      <c r="AO300" s="2073"/>
      <c r="AP300" s="2073"/>
      <c r="AQ300" s="2073"/>
      <c r="AR300" s="2073"/>
      <c r="AS300" s="2073"/>
      <c r="AT300" s="2073"/>
      <c r="AU300" s="2073"/>
      <c r="AV300" s="2073"/>
      <c r="AW300" s="2073"/>
      <c r="AX300" s="2073"/>
      <c r="AY300" s="2073"/>
      <c r="AZ300" s="2073"/>
      <c r="BA300" s="2073"/>
      <c r="BB300" s="2073"/>
      <c r="BC300" s="2073"/>
      <c r="BD300" s="2073"/>
      <c r="BE300" s="2073"/>
      <c r="BF300" s="2073"/>
      <c r="BG300" s="2073"/>
      <c r="BH300" s="2073"/>
      <c r="BI300" s="2073"/>
      <c r="BJ300" s="2073"/>
      <c r="BK300" s="1588"/>
    </row>
    <row r="301" ht="12.75" customHeight="1">
      <c r="A301" s="2158" t="s">
        <v>3938</v>
      </c>
      <c r="B301" s="2072">
        <v>4.0</v>
      </c>
      <c r="C301" s="792"/>
      <c r="D301" s="1342"/>
      <c r="E301" s="2073"/>
      <c r="F301" s="4" t="s">
        <v>3934</v>
      </c>
      <c r="G301" s="2217" t="s">
        <v>3935</v>
      </c>
      <c r="H301" s="3" t="s">
        <v>3284</v>
      </c>
      <c r="I301" s="4" t="s">
        <v>3936</v>
      </c>
      <c r="J301" s="2073" t="s">
        <v>3936</v>
      </c>
      <c r="K301" s="4" t="s">
        <v>3915</v>
      </c>
      <c r="L301" s="2073"/>
      <c r="M301" s="2207">
        <v>7569.0</v>
      </c>
      <c r="N301" s="2073"/>
      <c r="O301" s="2073">
        <v>7568.892</v>
      </c>
      <c r="P301" s="2158" t="s">
        <v>3382</v>
      </c>
      <c r="Q301" s="2156">
        <v>44818.0</v>
      </c>
      <c r="R301" s="2209"/>
      <c r="S301" s="2073"/>
      <c r="T301" s="2073"/>
      <c r="U301" s="2073"/>
      <c r="V301" s="2062" t="s">
        <v>3695</v>
      </c>
      <c r="W301" s="2072"/>
      <c r="X301" s="2228">
        <v>875016.0</v>
      </c>
      <c r="Y301" s="2073"/>
      <c r="Z301" s="2073"/>
      <c r="AA301" s="2073"/>
      <c r="AB301" s="2073"/>
      <c r="AC301" s="2072"/>
      <c r="AD301" s="2072"/>
      <c r="AE301" s="2073"/>
      <c r="AF301" s="2073"/>
      <c r="AG301" s="2073"/>
      <c r="AH301" s="2073"/>
      <c r="AI301" s="2073"/>
      <c r="AJ301" s="2073"/>
      <c r="AK301" s="2073"/>
      <c r="AL301" s="2073"/>
      <c r="AM301" s="2073"/>
      <c r="AN301" s="2073"/>
      <c r="AO301" s="2073"/>
      <c r="AP301" s="2073"/>
      <c r="AQ301" s="2073"/>
      <c r="AR301" s="2073"/>
      <c r="AS301" s="2073"/>
      <c r="AT301" s="2073"/>
      <c r="AU301" s="2073"/>
      <c r="AV301" s="2073"/>
      <c r="AW301" s="2073"/>
      <c r="AX301" s="2073"/>
      <c r="AY301" s="2073"/>
      <c r="AZ301" s="2073"/>
      <c r="BA301" s="2073"/>
      <c r="BB301" s="2073"/>
      <c r="BC301" s="2073"/>
      <c r="BD301" s="2073"/>
      <c r="BE301" s="2073"/>
      <c r="BF301" s="2073"/>
      <c r="BG301" s="2073"/>
      <c r="BH301" s="2073"/>
      <c r="BI301" s="2073"/>
      <c r="BJ301" s="2073"/>
      <c r="BK301" s="1588"/>
    </row>
    <row r="302" ht="12.75" customHeight="1">
      <c r="A302" s="2229"/>
      <c r="B302" s="2072">
        <v>5.0</v>
      </c>
      <c r="C302" s="792"/>
      <c r="D302" s="1342"/>
      <c r="E302" s="2073"/>
      <c r="F302" s="4" t="s">
        <v>3682</v>
      </c>
      <c r="G302" s="2073" t="s">
        <v>3242</v>
      </c>
      <c r="H302" s="3" t="s">
        <v>3939</v>
      </c>
      <c r="I302" s="4" t="s">
        <v>3940</v>
      </c>
      <c r="J302" s="4" t="s">
        <v>3940</v>
      </c>
      <c r="K302" s="4" t="s">
        <v>3941</v>
      </c>
      <c r="L302" s="2073"/>
      <c r="M302" s="2207">
        <v>5000.0</v>
      </c>
      <c r="N302" s="2073"/>
      <c r="O302" s="2073">
        <v>5584.851</v>
      </c>
      <c r="P302" s="2158" t="s">
        <v>3382</v>
      </c>
      <c r="Q302" s="2156">
        <v>44826.0</v>
      </c>
      <c r="R302" s="2209"/>
      <c r="S302" s="2073"/>
      <c r="T302" s="2073"/>
      <c r="U302" s="2073"/>
      <c r="V302" s="2062" t="s">
        <v>3942</v>
      </c>
      <c r="W302" s="2072"/>
      <c r="X302" s="2228" t="s">
        <v>3943</v>
      </c>
      <c r="Y302" s="2073"/>
      <c r="Z302" s="2073"/>
      <c r="AA302" s="2073"/>
      <c r="AB302" s="2073"/>
      <c r="AC302" s="2072"/>
      <c r="AD302" s="2072"/>
      <c r="AE302" s="2073"/>
      <c r="AF302" s="2073"/>
      <c r="AG302" s="2073"/>
      <c r="AH302" s="2073"/>
      <c r="AI302" s="2073"/>
      <c r="AJ302" s="2073"/>
      <c r="AK302" s="2073"/>
      <c r="AL302" s="2073"/>
      <c r="AM302" s="2073"/>
      <c r="AN302" s="2073"/>
      <c r="AO302" s="2073"/>
      <c r="AP302" s="2073"/>
      <c r="AQ302" s="2073"/>
      <c r="AR302" s="2073"/>
      <c r="AS302" s="2073"/>
      <c r="AT302" s="2073"/>
      <c r="AU302" s="2073"/>
      <c r="AV302" s="2073"/>
      <c r="AW302" s="2073"/>
      <c r="AX302" s="2073"/>
      <c r="AY302" s="2073"/>
      <c r="AZ302" s="2073"/>
      <c r="BA302" s="2073"/>
      <c r="BB302" s="2073"/>
      <c r="BC302" s="2073"/>
      <c r="BD302" s="2073"/>
      <c r="BE302" s="2073"/>
      <c r="BF302" s="2073"/>
      <c r="BG302" s="2073"/>
      <c r="BH302" s="2073"/>
      <c r="BI302" s="2073"/>
      <c r="BJ302" s="2073"/>
      <c r="BK302" s="1588"/>
    </row>
    <row r="303" ht="12.75" customHeight="1">
      <c r="A303" s="2215"/>
      <c r="B303" s="2072">
        <v>6.0</v>
      </c>
      <c r="C303" s="792"/>
      <c r="D303" s="1342"/>
      <c r="E303" s="2073"/>
      <c r="F303" s="4" t="s">
        <v>3944</v>
      </c>
      <c r="G303" s="2073"/>
      <c r="H303" s="3" t="s">
        <v>3945</v>
      </c>
      <c r="I303" s="2073" t="s">
        <v>658</v>
      </c>
      <c r="J303" s="2073" t="s">
        <v>658</v>
      </c>
      <c r="K303" s="4" t="s">
        <v>3946</v>
      </c>
      <c r="L303" s="2073"/>
      <c r="M303" s="2207">
        <v>8000.0</v>
      </c>
      <c r="N303" s="2073"/>
      <c r="O303" s="2073">
        <v>8094.567</v>
      </c>
      <c r="P303" s="2158" t="s">
        <v>3382</v>
      </c>
      <c r="Q303" s="2156">
        <v>44824.0</v>
      </c>
      <c r="R303" s="2209"/>
      <c r="S303" s="2073"/>
      <c r="T303" s="2073"/>
      <c r="U303" s="2073"/>
      <c r="V303" s="2062" t="s">
        <v>3947</v>
      </c>
      <c r="W303" s="2072"/>
      <c r="X303" s="2228">
        <v>900000.0</v>
      </c>
      <c r="Y303" s="2073"/>
      <c r="Z303" s="2073"/>
      <c r="AA303" s="2073"/>
      <c r="AB303" s="2073"/>
      <c r="AC303" s="2072"/>
      <c r="AD303" s="2072"/>
      <c r="AE303" s="2073"/>
      <c r="AF303" s="2073"/>
      <c r="AG303" s="2073"/>
      <c r="AH303" s="2073"/>
      <c r="AI303" s="2073"/>
      <c r="AJ303" s="2073"/>
      <c r="AK303" s="2073"/>
      <c r="AL303" s="2073"/>
      <c r="AM303" s="2073"/>
      <c r="AN303" s="2073"/>
      <c r="AO303" s="2073"/>
      <c r="AP303" s="2073"/>
      <c r="AQ303" s="2073"/>
      <c r="AR303" s="2073"/>
      <c r="AS303" s="2073"/>
      <c r="AT303" s="2073"/>
      <c r="AU303" s="2073"/>
      <c r="AV303" s="2073"/>
      <c r="AW303" s="2073"/>
      <c r="AX303" s="2073"/>
      <c r="AY303" s="2073"/>
      <c r="AZ303" s="2073"/>
      <c r="BA303" s="2073"/>
      <c r="BB303" s="2073"/>
      <c r="BC303" s="2073"/>
      <c r="BD303" s="2073"/>
      <c r="BE303" s="2073"/>
      <c r="BF303" s="2073"/>
      <c r="BG303" s="2073"/>
      <c r="BH303" s="2073"/>
      <c r="BI303" s="2073"/>
      <c r="BJ303" s="2073"/>
      <c r="BK303" s="1588"/>
    </row>
    <row r="304" ht="12.75" customHeight="1">
      <c r="A304" s="2215"/>
      <c r="B304" s="2072">
        <v>7.0</v>
      </c>
      <c r="C304" s="792"/>
      <c r="D304" s="1342"/>
      <c r="E304" s="2073"/>
      <c r="F304" s="4" t="s">
        <v>1810</v>
      </c>
      <c r="G304" s="2217"/>
      <c r="H304" s="3" t="s">
        <v>3197</v>
      </c>
      <c r="I304" s="4" t="s">
        <v>3948</v>
      </c>
      <c r="J304" s="4" t="s">
        <v>3948</v>
      </c>
      <c r="K304" s="4" t="s">
        <v>3949</v>
      </c>
      <c r="L304" s="2073"/>
      <c r="M304" s="2207">
        <v>5300.0</v>
      </c>
      <c r="N304" s="2073"/>
      <c r="O304" s="2073">
        <v>5114.056</v>
      </c>
      <c r="P304" s="2158" t="s">
        <v>3382</v>
      </c>
      <c r="Q304" s="2156">
        <v>44827.0</v>
      </c>
      <c r="R304" s="2209"/>
      <c r="S304" s="2073"/>
      <c r="T304" s="2073"/>
      <c r="U304" s="2073"/>
      <c r="V304" s="2062" t="s">
        <v>3950</v>
      </c>
      <c r="W304" s="2072"/>
      <c r="X304" s="2228">
        <v>1116751.0</v>
      </c>
      <c r="Y304" s="2073"/>
      <c r="Z304" s="2073"/>
      <c r="AA304" s="2073"/>
      <c r="AB304" s="2073"/>
      <c r="AC304" s="2072"/>
      <c r="AD304" s="2072"/>
      <c r="AE304" s="2073"/>
      <c r="AF304" s="2073"/>
      <c r="AG304" s="2073"/>
      <c r="AH304" s="2073"/>
      <c r="AI304" s="2073"/>
      <c r="AJ304" s="2073"/>
      <c r="AK304" s="2073"/>
      <c r="AL304" s="2073"/>
      <c r="AM304" s="2073"/>
      <c r="AN304" s="2073"/>
      <c r="AO304" s="2073"/>
      <c r="AP304" s="2073"/>
      <c r="AQ304" s="2073"/>
      <c r="AR304" s="2073"/>
      <c r="AS304" s="2073"/>
      <c r="AT304" s="2073"/>
      <c r="AU304" s="2073"/>
      <c r="AV304" s="2073"/>
      <c r="AW304" s="2073"/>
      <c r="AX304" s="2073"/>
      <c r="AY304" s="2073"/>
      <c r="AZ304" s="2073"/>
      <c r="BA304" s="2073"/>
      <c r="BB304" s="2073"/>
      <c r="BC304" s="2073"/>
      <c r="BD304" s="2073"/>
      <c r="BE304" s="2073"/>
      <c r="BF304" s="2073"/>
      <c r="BG304" s="2073"/>
      <c r="BH304" s="2073"/>
      <c r="BI304" s="2073"/>
      <c r="BJ304" s="2073"/>
      <c r="BK304" s="1588"/>
    </row>
    <row r="305" ht="12.75" customHeight="1">
      <c r="A305" s="2215"/>
      <c r="B305" s="2072">
        <v>8.0</v>
      </c>
      <c r="C305" s="792"/>
      <c r="D305" s="1342"/>
      <c r="E305" s="2073"/>
      <c r="F305" s="4" t="s">
        <v>3654</v>
      </c>
      <c r="G305" s="2217"/>
      <c r="H305" s="3" t="s">
        <v>3284</v>
      </c>
      <c r="I305" s="2073" t="s">
        <v>2392</v>
      </c>
      <c r="J305" s="2073" t="s">
        <v>2392</v>
      </c>
      <c r="K305" s="2073" t="s">
        <v>3951</v>
      </c>
      <c r="L305" s="2073"/>
      <c r="M305" s="2207">
        <v>7500.0</v>
      </c>
      <c r="N305" s="2073"/>
      <c r="O305" s="2073">
        <v>7555.213</v>
      </c>
      <c r="P305" s="2158" t="s">
        <v>3382</v>
      </c>
      <c r="Q305" s="2156">
        <v>44833.0</v>
      </c>
      <c r="R305" s="2209"/>
      <c r="S305" s="2073"/>
      <c r="T305" s="2073"/>
      <c r="U305" s="2073"/>
      <c r="V305" s="2062" t="s">
        <v>3695</v>
      </c>
      <c r="W305" s="2072"/>
      <c r="X305" s="2228">
        <v>897508.0</v>
      </c>
      <c r="Y305" s="2073"/>
      <c r="Z305" s="2073"/>
      <c r="AA305" s="2073"/>
      <c r="AB305" s="2073"/>
      <c r="AC305" s="2072"/>
      <c r="AD305" s="2072"/>
      <c r="AE305" s="2073"/>
      <c r="AF305" s="2073"/>
      <c r="AG305" s="2073"/>
      <c r="AH305" s="2073"/>
      <c r="AI305" s="2073"/>
      <c r="AJ305" s="2073"/>
      <c r="AK305" s="2073"/>
      <c r="AL305" s="2073"/>
      <c r="AM305" s="2073"/>
      <c r="AN305" s="2073"/>
      <c r="AO305" s="2073"/>
      <c r="AP305" s="2073"/>
      <c r="AQ305" s="2073"/>
      <c r="AR305" s="2073"/>
      <c r="AS305" s="2073"/>
      <c r="AT305" s="2073"/>
      <c r="AU305" s="2073"/>
      <c r="AV305" s="2073"/>
      <c r="AW305" s="2073"/>
      <c r="AX305" s="2073"/>
      <c r="AY305" s="2073"/>
      <c r="AZ305" s="2073"/>
      <c r="BA305" s="2073"/>
      <c r="BB305" s="2073"/>
      <c r="BC305" s="2073"/>
      <c r="BD305" s="2073"/>
      <c r="BE305" s="2073"/>
      <c r="BF305" s="2073"/>
      <c r="BG305" s="2073"/>
      <c r="BH305" s="2073"/>
      <c r="BI305" s="2073"/>
      <c r="BJ305" s="2073"/>
      <c r="BK305" s="1588"/>
    </row>
    <row r="306" ht="12.75" customHeight="1">
      <c r="A306" s="2215"/>
      <c r="B306" s="2072">
        <v>9.0</v>
      </c>
      <c r="C306" s="792"/>
      <c r="D306" s="1342"/>
      <c r="E306" s="2073"/>
      <c r="F306" s="2073" t="s">
        <v>3894</v>
      </c>
      <c r="G306" s="2217"/>
      <c r="H306" s="2073" t="s">
        <v>3876</v>
      </c>
      <c r="I306" s="2073" t="s">
        <v>3877</v>
      </c>
      <c r="J306" s="2073" t="s">
        <v>3877</v>
      </c>
      <c r="K306" s="4" t="s">
        <v>3949</v>
      </c>
      <c r="L306" s="2073"/>
      <c r="M306" s="2207">
        <v>7500.0</v>
      </c>
      <c r="N306" s="2073"/>
      <c r="O306" s="2073">
        <v>5004.445</v>
      </c>
      <c r="P306" s="2158" t="s">
        <v>3382</v>
      </c>
      <c r="Q306" s="2156">
        <v>44837.0</v>
      </c>
      <c r="R306" s="2209"/>
      <c r="S306" s="2073"/>
      <c r="T306" s="2073"/>
      <c r="U306" s="2073"/>
      <c r="V306" s="2062" t="s">
        <v>3952</v>
      </c>
      <c r="W306" s="2072"/>
      <c r="X306" s="2228">
        <v>920000.0</v>
      </c>
      <c r="Y306" s="2073"/>
      <c r="Z306" s="2073"/>
      <c r="AA306" s="2073"/>
      <c r="AB306" s="2073"/>
      <c r="AC306" s="2072"/>
      <c r="AD306" s="2072"/>
      <c r="AE306" s="2073"/>
      <c r="AF306" s="2073"/>
      <c r="AG306" s="2073"/>
      <c r="AH306" s="2073"/>
      <c r="AI306" s="2073"/>
      <c r="AJ306" s="2073"/>
      <c r="AK306" s="2073"/>
      <c r="AL306" s="2073"/>
      <c r="AM306" s="2073"/>
      <c r="AN306" s="2073"/>
      <c r="AO306" s="2073"/>
      <c r="AP306" s="2073"/>
      <c r="AQ306" s="2073"/>
      <c r="AR306" s="2073"/>
      <c r="AS306" s="2073"/>
      <c r="AT306" s="2073"/>
      <c r="AU306" s="2073"/>
      <c r="AV306" s="2073"/>
      <c r="AW306" s="2073"/>
      <c r="AX306" s="2073"/>
      <c r="AY306" s="2073"/>
      <c r="AZ306" s="2073"/>
      <c r="BA306" s="2073"/>
      <c r="BB306" s="2073"/>
      <c r="BC306" s="2073"/>
      <c r="BD306" s="2073"/>
      <c r="BE306" s="2073"/>
      <c r="BF306" s="2073"/>
      <c r="BG306" s="2073"/>
      <c r="BH306" s="2073"/>
      <c r="BI306" s="2073"/>
      <c r="BJ306" s="2073"/>
      <c r="BK306" s="1588"/>
    </row>
    <row r="307" ht="12.75" customHeight="1">
      <c r="A307" s="2215"/>
      <c r="B307" s="2072">
        <v>10.0</v>
      </c>
      <c r="C307" s="949"/>
      <c r="D307" s="1342"/>
      <c r="E307" s="2073"/>
      <c r="F307" s="4" t="s">
        <v>3953</v>
      </c>
      <c r="G307" s="2217"/>
      <c r="H307" s="3" t="s">
        <v>3284</v>
      </c>
      <c r="I307" s="2073" t="s">
        <v>3877</v>
      </c>
      <c r="J307" s="2073" t="s">
        <v>3877</v>
      </c>
      <c r="K307" s="2227" t="s">
        <v>3954</v>
      </c>
      <c r="L307" s="2227"/>
      <c r="M307" s="2207">
        <v>7500.0</v>
      </c>
      <c r="N307" s="2073"/>
      <c r="O307" s="2112">
        <v>5557.645</v>
      </c>
      <c r="P307" s="2158" t="s">
        <v>3382</v>
      </c>
      <c r="Q307" s="2156">
        <v>44838.0</v>
      </c>
      <c r="R307" s="2209"/>
      <c r="S307" s="2073"/>
      <c r="T307" s="2073"/>
      <c r="U307" s="2073"/>
      <c r="V307" s="2062" t="s">
        <v>3695</v>
      </c>
      <c r="W307" s="2072"/>
      <c r="X307" s="2228"/>
      <c r="Y307" s="2073"/>
      <c r="Z307" s="2073"/>
      <c r="AA307" s="2073"/>
      <c r="AB307" s="2073"/>
      <c r="AC307" s="2072"/>
      <c r="AD307" s="2072"/>
      <c r="AE307" s="2073"/>
      <c r="AF307" s="2073"/>
      <c r="AG307" s="2073"/>
      <c r="AH307" s="2073"/>
      <c r="AI307" s="2073"/>
      <c r="AJ307" s="2073"/>
      <c r="AK307" s="2073"/>
      <c r="AL307" s="2073"/>
      <c r="AM307" s="2073"/>
      <c r="AN307" s="2073"/>
      <c r="AO307" s="2073"/>
      <c r="AP307" s="2073"/>
      <c r="AQ307" s="2073"/>
      <c r="AR307" s="2073"/>
      <c r="AS307" s="2073"/>
      <c r="AT307" s="2073"/>
      <c r="AU307" s="2073"/>
      <c r="AV307" s="2073"/>
      <c r="AW307" s="2073"/>
      <c r="AX307" s="2073"/>
      <c r="AY307" s="2073"/>
      <c r="AZ307" s="2073"/>
      <c r="BA307" s="2073"/>
      <c r="BB307" s="2073"/>
      <c r="BC307" s="2073"/>
      <c r="BD307" s="2073"/>
      <c r="BE307" s="2073"/>
      <c r="BF307" s="2073"/>
      <c r="BG307" s="2073"/>
      <c r="BH307" s="2073"/>
      <c r="BI307" s="2073"/>
      <c r="BJ307" s="2073"/>
      <c r="BK307" s="1588"/>
    </row>
    <row r="308" ht="12.75" customHeight="1">
      <c r="A308" s="2219"/>
      <c r="B308" s="2225"/>
      <c r="C308" s="2221"/>
      <c r="D308" s="2221"/>
      <c r="E308" s="2220"/>
      <c r="F308" s="2220"/>
      <c r="G308" s="2220"/>
      <c r="H308" s="2164"/>
      <c r="I308" s="2164"/>
      <c r="J308" s="2220"/>
      <c r="K308" s="2220"/>
      <c r="L308" s="2220"/>
      <c r="M308" s="2222">
        <f>SUM(M298:M306)</f>
        <v>58366</v>
      </c>
      <c r="N308" s="2220"/>
      <c r="O308" s="2230">
        <f>SUM(O298:O307)</f>
        <v>61977.108</v>
      </c>
      <c r="P308" s="2220"/>
      <c r="Q308" s="2220"/>
      <c r="R308" s="2220"/>
      <c r="S308" s="2223">
        <f>T308-O308</f>
        <v>822.892</v>
      </c>
      <c r="T308" s="2223">
        <v>62800.0</v>
      </c>
      <c r="U308" s="2220"/>
      <c r="V308" s="2220"/>
      <c r="W308" s="2220"/>
      <c r="X308" s="2220"/>
      <c r="Y308" s="2220"/>
      <c r="Z308" s="2220"/>
      <c r="AA308" s="2220"/>
      <c r="AB308" s="2220"/>
      <c r="AC308" s="2220"/>
      <c r="AD308" s="2220"/>
      <c r="AE308" s="2220"/>
      <c r="AF308" s="2220"/>
      <c r="AG308" s="2220"/>
      <c r="AH308" s="2220"/>
      <c r="AI308" s="2220"/>
      <c r="AJ308" s="2220"/>
      <c r="AK308" s="2220"/>
      <c r="AL308" s="2220"/>
      <c r="AM308" s="2220"/>
      <c r="AN308" s="2220"/>
      <c r="AO308" s="2220"/>
      <c r="AP308" s="2220"/>
      <c r="AQ308" s="2220"/>
      <c r="AR308" s="2220"/>
      <c r="AS308" s="2220"/>
      <c r="AT308" s="2220"/>
      <c r="AU308" s="2220"/>
      <c r="AV308" s="2220"/>
      <c r="AW308" s="2220"/>
      <c r="AX308" s="2220"/>
      <c r="AY308" s="2220"/>
      <c r="AZ308" s="2220"/>
      <c r="BA308" s="2220"/>
      <c r="BB308" s="2220"/>
      <c r="BC308" s="2220"/>
      <c r="BD308" s="2220"/>
      <c r="BE308" s="2220"/>
      <c r="BF308" s="2220"/>
      <c r="BG308" s="2220"/>
      <c r="BH308" s="2220"/>
      <c r="BI308" s="2220"/>
      <c r="BJ308" s="2220"/>
      <c r="BK308" s="2168"/>
    </row>
    <row r="309" ht="12.75" customHeight="1">
      <c r="A309" s="4"/>
      <c r="B309" s="1998">
        <v>1.0</v>
      </c>
      <c r="C309" s="2231" t="s">
        <v>3955</v>
      </c>
      <c r="D309" s="2212" t="s">
        <v>3956</v>
      </c>
      <c r="E309" s="1999"/>
      <c r="F309" s="4" t="s">
        <v>2454</v>
      </c>
      <c r="G309" s="1999"/>
      <c r="H309" s="1998" t="s">
        <v>3284</v>
      </c>
      <c r="I309" s="1999" t="s">
        <v>3431</v>
      </c>
      <c r="J309" s="1999" t="s">
        <v>3431</v>
      </c>
      <c r="K309" s="2073" t="s">
        <v>3957</v>
      </c>
      <c r="L309" s="2073"/>
      <c r="M309" s="2213"/>
      <c r="N309" s="1999"/>
      <c r="O309" s="2073">
        <v>7517.928</v>
      </c>
      <c r="P309" s="2158" t="s">
        <v>3382</v>
      </c>
      <c r="Q309" s="2156">
        <v>44819.0</v>
      </c>
      <c r="R309" s="2214"/>
      <c r="S309" s="1999"/>
      <c r="T309" s="1999"/>
      <c r="U309" s="1999"/>
      <c r="V309" s="1999"/>
      <c r="W309" s="1998"/>
      <c r="X309" s="2228">
        <v>878666.0</v>
      </c>
      <c r="Y309" s="1999"/>
      <c r="Z309" s="1999"/>
      <c r="AA309" s="1999"/>
      <c r="AB309" s="1999"/>
      <c r="AC309" s="1998"/>
      <c r="AD309" s="1998"/>
      <c r="AE309" s="1999"/>
      <c r="AF309" s="1999"/>
      <c r="AG309" s="1999"/>
      <c r="AH309" s="1999"/>
      <c r="AI309" s="1999"/>
      <c r="AJ309" s="1999"/>
      <c r="AK309" s="1999"/>
      <c r="AL309" s="1999"/>
      <c r="AM309" s="1999"/>
      <c r="AN309" s="1999"/>
      <c r="AO309" s="1999"/>
      <c r="AP309" s="1999"/>
      <c r="AQ309" s="1999"/>
      <c r="AR309" s="1999"/>
      <c r="AS309" s="1999"/>
      <c r="AT309" s="1999"/>
      <c r="AU309" s="1999"/>
      <c r="AV309" s="1999"/>
      <c r="AW309" s="1999"/>
      <c r="AX309" s="1999"/>
      <c r="AY309" s="1999"/>
      <c r="AZ309" s="1999"/>
      <c r="BA309" s="1999"/>
      <c r="BB309" s="1999"/>
      <c r="BC309" s="1999"/>
      <c r="BD309" s="1999"/>
      <c r="BE309" s="1999"/>
      <c r="BF309" s="1999"/>
      <c r="BG309" s="1999"/>
      <c r="BH309" s="1999"/>
      <c r="BI309" s="1999"/>
      <c r="BJ309" s="1999"/>
      <c r="BK309" s="1588"/>
    </row>
    <row r="310" ht="12.75" customHeight="1">
      <c r="A310" s="2215"/>
      <c r="B310" s="2072">
        <v>2.0</v>
      </c>
      <c r="C310" s="2232"/>
      <c r="D310" s="1342"/>
      <c r="E310" s="2073"/>
      <c r="F310" s="4" t="s">
        <v>2454</v>
      </c>
      <c r="G310" s="2073"/>
      <c r="H310" s="1998" t="s">
        <v>3284</v>
      </c>
      <c r="I310" s="1999" t="s">
        <v>3431</v>
      </c>
      <c r="J310" s="1999" t="s">
        <v>3431</v>
      </c>
      <c r="K310" s="2073" t="s">
        <v>3958</v>
      </c>
      <c r="L310" s="2073"/>
      <c r="M310" s="2207"/>
      <c r="N310" s="2073"/>
      <c r="O310" s="1999">
        <v>7511.623</v>
      </c>
      <c r="P310" s="2158" t="s">
        <v>3382</v>
      </c>
      <c r="Q310" s="2156">
        <v>44820.0</v>
      </c>
      <c r="R310" s="2209"/>
      <c r="S310" s="2073"/>
      <c r="T310" s="2073"/>
      <c r="U310" s="2073"/>
      <c r="V310" s="2073"/>
      <c r="W310" s="2072"/>
      <c r="X310" s="2228">
        <v>877253.0</v>
      </c>
      <c r="Y310" s="2073"/>
      <c r="Z310" s="2073"/>
      <c r="AA310" s="2073"/>
      <c r="AB310" s="2073"/>
      <c r="AC310" s="2072"/>
      <c r="AD310" s="2072"/>
      <c r="AE310" s="2073"/>
      <c r="AF310" s="2073"/>
      <c r="AG310" s="2073"/>
      <c r="AH310" s="2073"/>
      <c r="AI310" s="2073"/>
      <c r="AJ310" s="2073"/>
      <c r="AK310" s="2073"/>
      <c r="AL310" s="2073"/>
      <c r="AM310" s="2073"/>
      <c r="AN310" s="2073"/>
      <c r="AO310" s="2073"/>
      <c r="AP310" s="2073"/>
      <c r="AQ310" s="2073"/>
      <c r="AR310" s="2073"/>
      <c r="AS310" s="2073"/>
      <c r="AT310" s="2073"/>
      <c r="AU310" s="2073"/>
      <c r="AV310" s="2073"/>
      <c r="AW310" s="2073"/>
      <c r="AX310" s="2073"/>
      <c r="AY310" s="2073"/>
      <c r="AZ310" s="2073"/>
      <c r="BA310" s="2073"/>
      <c r="BB310" s="2073"/>
      <c r="BC310" s="2073"/>
      <c r="BD310" s="2073"/>
      <c r="BE310" s="2073"/>
      <c r="BF310" s="2073"/>
      <c r="BG310" s="2073"/>
      <c r="BH310" s="2073"/>
      <c r="BI310" s="2073"/>
      <c r="BJ310" s="2073"/>
      <c r="BK310" s="1588"/>
    </row>
    <row r="311" ht="12.75" customHeight="1">
      <c r="A311" s="2215"/>
      <c r="B311" s="2072">
        <v>3.0</v>
      </c>
      <c r="C311" s="2232"/>
      <c r="D311" s="1342"/>
      <c r="E311" s="2073"/>
      <c r="F311" s="4" t="s">
        <v>2454</v>
      </c>
      <c r="G311" s="2073"/>
      <c r="H311" s="1998" t="s">
        <v>3284</v>
      </c>
      <c r="I311" s="1999" t="s">
        <v>3431</v>
      </c>
      <c r="J311" s="1999" t="s">
        <v>3431</v>
      </c>
      <c r="K311" s="2073" t="s">
        <v>3959</v>
      </c>
      <c r="L311" s="2073"/>
      <c r="M311" s="2207"/>
      <c r="N311" s="2073"/>
      <c r="O311" s="1999">
        <v>7525.363</v>
      </c>
      <c r="P311" s="2158" t="s">
        <v>3382</v>
      </c>
      <c r="Q311" s="2156">
        <v>44822.0</v>
      </c>
      <c r="R311" s="2209"/>
      <c r="S311" s="2073"/>
      <c r="T311" s="2073"/>
      <c r="U311" s="2073"/>
      <c r="V311" s="2073"/>
      <c r="W311" s="2072"/>
      <c r="X311" s="2233">
        <v>877253.0</v>
      </c>
      <c r="Y311" s="2073"/>
      <c r="Z311" s="2073"/>
      <c r="AA311" s="2073"/>
      <c r="AB311" s="2073"/>
      <c r="AC311" s="2072"/>
      <c r="AD311" s="2072"/>
      <c r="AE311" s="2073"/>
      <c r="AF311" s="2073"/>
      <c r="AG311" s="2073"/>
      <c r="AH311" s="2073"/>
      <c r="AI311" s="2073"/>
      <c r="AJ311" s="2073"/>
      <c r="AK311" s="2073"/>
      <c r="AL311" s="2073"/>
      <c r="AM311" s="2073"/>
      <c r="AN311" s="2073"/>
      <c r="AO311" s="2073"/>
      <c r="AP311" s="2073"/>
      <c r="AQ311" s="2073"/>
      <c r="AR311" s="2073"/>
      <c r="AS311" s="2073"/>
      <c r="AT311" s="2073"/>
      <c r="AU311" s="2073"/>
      <c r="AV311" s="2073"/>
      <c r="AW311" s="2073"/>
      <c r="AX311" s="2073"/>
      <c r="AY311" s="2073"/>
      <c r="AZ311" s="2073"/>
      <c r="BA311" s="2073"/>
      <c r="BB311" s="2073"/>
      <c r="BC311" s="2073"/>
      <c r="BD311" s="2073"/>
      <c r="BE311" s="2073"/>
      <c r="BF311" s="2073"/>
      <c r="BG311" s="2073"/>
      <c r="BH311" s="2073"/>
      <c r="BI311" s="2073"/>
      <c r="BJ311" s="2073"/>
      <c r="BK311" s="1588"/>
    </row>
    <row r="312" ht="12.75" customHeight="1">
      <c r="A312" s="2215"/>
      <c r="B312" s="2072">
        <v>4.0</v>
      </c>
      <c r="C312" s="2232"/>
      <c r="D312" s="1342"/>
      <c r="E312" s="2073"/>
      <c r="F312" s="4" t="s">
        <v>3960</v>
      </c>
      <c r="G312" s="2073"/>
      <c r="H312" s="2072" t="s">
        <v>3249</v>
      </c>
      <c r="I312" s="1999" t="s">
        <v>3961</v>
      </c>
      <c r="J312" s="1999" t="s">
        <v>3961</v>
      </c>
      <c r="K312" s="2073" t="s">
        <v>3962</v>
      </c>
      <c r="L312" s="2073"/>
      <c r="M312" s="2207"/>
      <c r="N312" s="2073"/>
      <c r="O312" s="2073">
        <v>7404.764</v>
      </c>
      <c r="P312" s="2158" t="s">
        <v>3382</v>
      </c>
      <c r="Q312" s="2156">
        <v>44826.0</v>
      </c>
      <c r="R312" s="2209"/>
      <c r="S312" s="2073"/>
      <c r="T312" s="2073"/>
      <c r="U312" s="2073"/>
      <c r="V312" s="2073"/>
      <c r="W312" s="2072"/>
      <c r="X312" s="2234">
        <v>903553.0</v>
      </c>
      <c r="Y312" s="2073"/>
      <c r="Z312" s="2073"/>
      <c r="AA312" s="2073"/>
      <c r="AB312" s="2073"/>
      <c r="AC312" s="2072"/>
      <c r="AD312" s="2072"/>
      <c r="AE312" s="2073"/>
      <c r="AF312" s="2073"/>
      <c r="AG312" s="2073"/>
      <c r="AH312" s="2073"/>
      <c r="AI312" s="2073"/>
      <c r="AJ312" s="2073"/>
      <c r="AK312" s="2073"/>
      <c r="AL312" s="2073"/>
      <c r="AM312" s="2073"/>
      <c r="AN312" s="2073"/>
      <c r="AO312" s="2073"/>
      <c r="AP312" s="2073"/>
      <c r="AQ312" s="2073"/>
      <c r="AR312" s="2073"/>
      <c r="AS312" s="2073"/>
      <c r="AT312" s="2073"/>
      <c r="AU312" s="2073"/>
      <c r="AV312" s="2073"/>
      <c r="AW312" s="2073"/>
      <c r="AX312" s="2073"/>
      <c r="AY312" s="2073"/>
      <c r="AZ312" s="2073"/>
      <c r="BA312" s="2073"/>
      <c r="BB312" s="2073"/>
      <c r="BC312" s="2073"/>
      <c r="BD312" s="2073"/>
      <c r="BE312" s="2073"/>
      <c r="BF312" s="2073"/>
      <c r="BG312" s="2073"/>
      <c r="BH312" s="2073"/>
      <c r="BI312" s="2073"/>
      <c r="BJ312" s="2073"/>
      <c r="BK312" s="1588"/>
    </row>
    <row r="313" ht="12.75" customHeight="1">
      <c r="A313" s="2215"/>
      <c r="B313" s="2072">
        <v>5.0</v>
      </c>
      <c r="C313" s="2232"/>
      <c r="D313" s="1342"/>
      <c r="E313" s="2073"/>
      <c r="F313" s="4" t="s">
        <v>2454</v>
      </c>
      <c r="G313" s="1999"/>
      <c r="H313" s="1998" t="s">
        <v>3963</v>
      </c>
      <c r="I313" s="1999" t="s">
        <v>3431</v>
      </c>
      <c r="J313" s="1999" t="s">
        <v>3431</v>
      </c>
      <c r="K313" s="2112" t="s">
        <v>3964</v>
      </c>
      <c r="L313" s="2112"/>
      <c r="M313" s="2207"/>
      <c r="N313" s="2073"/>
      <c r="O313" s="2073">
        <v>7548.292</v>
      </c>
      <c r="P313" s="2158" t="s">
        <v>3382</v>
      </c>
      <c r="Q313" s="2156">
        <v>44829.0</v>
      </c>
      <c r="R313" s="2209"/>
      <c r="S313" s="2073"/>
      <c r="T313" s="2073"/>
      <c r="U313" s="2073"/>
      <c r="V313" s="2073"/>
      <c r="W313" s="2072"/>
      <c r="X313" s="2234">
        <v>885143.0</v>
      </c>
      <c r="Y313" s="2073"/>
      <c r="Z313" s="2073"/>
      <c r="AA313" s="2073"/>
      <c r="AB313" s="2073"/>
      <c r="AC313" s="2072"/>
      <c r="AD313" s="2072"/>
      <c r="AE313" s="2073"/>
      <c r="AF313" s="2073"/>
      <c r="AG313" s="2073"/>
      <c r="AH313" s="2073"/>
      <c r="AI313" s="2073"/>
      <c r="AJ313" s="2073"/>
      <c r="AK313" s="2073"/>
      <c r="AL313" s="2073"/>
      <c r="AM313" s="2073"/>
      <c r="AN313" s="2073"/>
      <c r="AO313" s="2073"/>
      <c r="AP313" s="2073"/>
      <c r="AQ313" s="2073"/>
      <c r="AR313" s="2073"/>
      <c r="AS313" s="2073"/>
      <c r="AT313" s="2073"/>
      <c r="AU313" s="2073"/>
      <c r="AV313" s="2073"/>
      <c r="AW313" s="2073"/>
      <c r="AX313" s="2073"/>
      <c r="AY313" s="2073"/>
      <c r="AZ313" s="2073"/>
      <c r="BA313" s="2073"/>
      <c r="BB313" s="2073"/>
      <c r="BC313" s="2073"/>
      <c r="BD313" s="2073"/>
      <c r="BE313" s="2073"/>
      <c r="BF313" s="2073"/>
      <c r="BG313" s="2073"/>
      <c r="BH313" s="2073"/>
      <c r="BI313" s="2073"/>
      <c r="BJ313" s="2073"/>
      <c r="BK313" s="1588"/>
    </row>
    <row r="314" ht="12.75" customHeight="1">
      <c r="A314" s="2215"/>
      <c r="B314" s="2072">
        <v>6.0</v>
      </c>
      <c r="C314" s="2232"/>
      <c r="D314" s="1342"/>
      <c r="E314" s="2073"/>
      <c r="F314" s="4" t="s">
        <v>3965</v>
      </c>
      <c r="G314" s="2073"/>
      <c r="H314" s="1998" t="s">
        <v>3338</v>
      </c>
      <c r="I314" s="2073" t="s">
        <v>3966</v>
      </c>
      <c r="J314" s="1999" t="s">
        <v>3966</v>
      </c>
      <c r="K314" s="2073" t="s">
        <v>3967</v>
      </c>
      <c r="L314" s="2073"/>
      <c r="M314" s="2207"/>
      <c r="N314" s="2073"/>
      <c r="O314" s="1999">
        <v>5553.81</v>
      </c>
      <c r="P314" s="2158" t="s">
        <v>3382</v>
      </c>
      <c r="Q314" s="2156">
        <v>44826.0</v>
      </c>
      <c r="R314" s="2209"/>
      <c r="S314" s="2073"/>
      <c r="T314" s="2073"/>
      <c r="U314" s="2073"/>
      <c r="V314" s="2073"/>
      <c r="W314" s="2072"/>
      <c r="X314" s="2228">
        <v>620000.0</v>
      </c>
      <c r="Y314" s="2073"/>
      <c r="Z314" s="2073"/>
      <c r="AA314" s="2073"/>
      <c r="AB314" s="2073"/>
      <c r="AC314" s="2072"/>
      <c r="AD314" s="2072"/>
      <c r="AE314" s="2073"/>
      <c r="AF314" s="2073"/>
      <c r="AG314" s="2073"/>
      <c r="AH314" s="2073"/>
      <c r="AI314" s="2073"/>
      <c r="AJ314" s="2073"/>
      <c r="AK314" s="2073"/>
      <c r="AL314" s="2073"/>
      <c r="AM314" s="2073"/>
      <c r="AN314" s="2073"/>
      <c r="AO314" s="2073"/>
      <c r="AP314" s="2073"/>
      <c r="AQ314" s="2073"/>
      <c r="AR314" s="2073"/>
      <c r="AS314" s="2073"/>
      <c r="AT314" s="2073"/>
      <c r="AU314" s="2073"/>
      <c r="AV314" s="2073"/>
      <c r="AW314" s="2073"/>
      <c r="AX314" s="2073"/>
      <c r="AY314" s="2073"/>
      <c r="AZ314" s="2073"/>
      <c r="BA314" s="2073"/>
      <c r="BB314" s="2073"/>
      <c r="BC314" s="2073"/>
      <c r="BD314" s="2073"/>
      <c r="BE314" s="2073"/>
      <c r="BF314" s="2073"/>
      <c r="BG314" s="2073"/>
      <c r="BH314" s="2073"/>
      <c r="BI314" s="2073"/>
      <c r="BJ314" s="2073"/>
      <c r="BK314" s="1588"/>
    </row>
    <row r="315" ht="12.75" customHeight="1">
      <c r="A315" s="2215"/>
      <c r="B315" s="2072">
        <v>7.0</v>
      </c>
      <c r="C315" s="2232"/>
      <c r="D315" s="1342"/>
      <c r="E315" s="2073"/>
      <c r="F315" s="4" t="s">
        <v>3960</v>
      </c>
      <c r="G315" s="2073"/>
      <c r="H315" s="2072" t="s">
        <v>3963</v>
      </c>
      <c r="I315" s="2073" t="s">
        <v>3961</v>
      </c>
      <c r="J315" s="2073" t="s">
        <v>3961</v>
      </c>
      <c r="K315" s="1959" t="s">
        <v>3968</v>
      </c>
      <c r="L315" s="2112"/>
      <c r="M315" s="2207"/>
      <c r="N315" s="2073"/>
      <c r="O315" s="2073">
        <v>7505.04</v>
      </c>
      <c r="P315" s="2158" t="s">
        <v>3382</v>
      </c>
      <c r="Q315" s="2214">
        <v>44830.0</v>
      </c>
      <c r="R315" s="2209"/>
      <c r="S315" s="2073"/>
      <c r="T315" s="2073"/>
      <c r="U315" s="2073"/>
      <c r="V315" s="2073"/>
      <c r="W315" s="2072"/>
      <c r="X315" s="2228">
        <v>885261.0</v>
      </c>
      <c r="Y315" s="2073"/>
      <c r="Z315" s="2073"/>
      <c r="AA315" s="2073"/>
      <c r="AB315" s="2073"/>
      <c r="AC315" s="2072"/>
      <c r="AD315" s="2072"/>
      <c r="AE315" s="2073"/>
      <c r="AF315" s="2073"/>
      <c r="AG315" s="2073"/>
      <c r="AH315" s="2073"/>
      <c r="AI315" s="2073"/>
      <c r="AJ315" s="2073"/>
      <c r="AK315" s="2073"/>
      <c r="AL315" s="2073"/>
      <c r="AM315" s="2073"/>
      <c r="AN315" s="2073"/>
      <c r="AO315" s="2073"/>
      <c r="AP315" s="2073"/>
      <c r="AQ315" s="2073"/>
      <c r="AR315" s="2073"/>
      <c r="AS315" s="2073"/>
      <c r="AT315" s="2073"/>
      <c r="AU315" s="2073"/>
      <c r="AV315" s="2073"/>
      <c r="AW315" s="2073"/>
      <c r="AX315" s="2073"/>
      <c r="AY315" s="2073"/>
      <c r="AZ315" s="2073"/>
      <c r="BA315" s="2073"/>
      <c r="BB315" s="2073"/>
      <c r="BC315" s="2073"/>
      <c r="BD315" s="2073"/>
      <c r="BE315" s="2073"/>
      <c r="BF315" s="2073"/>
      <c r="BG315" s="2073"/>
      <c r="BH315" s="2073"/>
      <c r="BI315" s="2073"/>
      <c r="BJ315" s="2073"/>
      <c r="BK315" s="1588"/>
    </row>
    <row r="316" ht="12.75" customHeight="1">
      <c r="A316" s="2215"/>
      <c r="B316" s="2072">
        <v>8.0</v>
      </c>
      <c r="C316" s="2232"/>
      <c r="D316" s="1342"/>
      <c r="E316" s="2073"/>
      <c r="F316" s="4" t="s">
        <v>3969</v>
      </c>
      <c r="G316" s="2073"/>
      <c r="H316" s="1998" t="s">
        <v>3970</v>
      </c>
      <c r="I316" s="2073" t="s">
        <v>3971</v>
      </c>
      <c r="J316" s="2073" t="s">
        <v>3972</v>
      </c>
      <c r="K316" s="1959" t="s">
        <v>3973</v>
      </c>
      <c r="L316" s="2112"/>
      <c r="M316" s="2207"/>
      <c r="N316" s="2073"/>
      <c r="O316" s="2073">
        <v>7585.457</v>
      </c>
      <c r="P316" s="2158" t="s">
        <v>3382</v>
      </c>
      <c r="Q316" s="2156">
        <v>44832.0</v>
      </c>
      <c r="R316" s="2209"/>
      <c r="S316" s="2073"/>
      <c r="T316" s="2073"/>
      <c r="U316" s="2073"/>
      <c r="V316" s="2073"/>
      <c r="W316" s="2072"/>
      <c r="X316" s="2228">
        <v>1319797.0</v>
      </c>
      <c r="Y316" s="2073"/>
      <c r="Z316" s="2073"/>
      <c r="AA316" s="2073"/>
      <c r="AB316" s="2073"/>
      <c r="AC316" s="2072"/>
      <c r="AD316" s="2072"/>
      <c r="AE316" s="2073"/>
      <c r="AF316" s="2073"/>
      <c r="AG316" s="2073"/>
      <c r="AH316" s="2073"/>
      <c r="AI316" s="2073"/>
      <c r="AJ316" s="2073"/>
      <c r="AK316" s="2073"/>
      <c r="AL316" s="2073"/>
      <c r="AM316" s="2073"/>
      <c r="AN316" s="2073"/>
      <c r="AO316" s="2073"/>
      <c r="AP316" s="2073"/>
      <c r="AQ316" s="2073"/>
      <c r="AR316" s="2073"/>
      <c r="AS316" s="2073"/>
      <c r="AT316" s="2073"/>
      <c r="AU316" s="2073"/>
      <c r="AV316" s="2073"/>
      <c r="AW316" s="2073"/>
      <c r="AX316" s="2073"/>
      <c r="AY316" s="2073"/>
      <c r="AZ316" s="2073"/>
      <c r="BA316" s="2073"/>
      <c r="BB316" s="2073"/>
      <c r="BC316" s="2073"/>
      <c r="BD316" s="2073"/>
      <c r="BE316" s="2073"/>
      <c r="BF316" s="2073"/>
      <c r="BG316" s="2073"/>
      <c r="BH316" s="2073"/>
      <c r="BI316" s="2073"/>
      <c r="BJ316" s="2073"/>
      <c r="BK316" s="1588"/>
    </row>
    <row r="317" ht="12.75" customHeight="1">
      <c r="A317" s="2215"/>
      <c r="B317" s="2072">
        <v>9.0</v>
      </c>
      <c r="C317" s="2232"/>
      <c r="D317" s="1342"/>
      <c r="E317" s="2073"/>
      <c r="F317" s="4" t="s">
        <v>3960</v>
      </c>
      <c r="G317" s="2073"/>
      <c r="H317" s="2072" t="s">
        <v>3974</v>
      </c>
      <c r="I317" s="1999" t="s">
        <v>3961</v>
      </c>
      <c r="J317" s="1999" t="s">
        <v>3961</v>
      </c>
      <c r="K317" s="2073" t="s">
        <v>3975</v>
      </c>
      <c r="L317" s="2073"/>
      <c r="M317" s="2207"/>
      <c r="N317" s="2073"/>
      <c r="O317" s="1999">
        <v>7518.812</v>
      </c>
      <c r="P317" s="2158" t="s">
        <v>3382</v>
      </c>
      <c r="Q317" s="2156">
        <v>44832.0</v>
      </c>
      <c r="R317" s="2209"/>
      <c r="S317" s="2073"/>
      <c r="T317" s="2073"/>
      <c r="U317" s="2073"/>
      <c r="V317" s="2073"/>
      <c r="W317" s="2072"/>
      <c r="X317" s="2228">
        <v>974619.0</v>
      </c>
      <c r="Y317" s="2073"/>
      <c r="Z317" s="2073"/>
      <c r="AA317" s="2073"/>
      <c r="AB317" s="2073"/>
      <c r="AC317" s="2072"/>
      <c r="AD317" s="2072"/>
      <c r="AE317" s="2073"/>
      <c r="AF317" s="2073"/>
      <c r="AG317" s="2073"/>
      <c r="AH317" s="2073"/>
      <c r="AI317" s="2073"/>
      <c r="AJ317" s="2073"/>
      <c r="AK317" s="2073"/>
      <c r="AL317" s="2073"/>
      <c r="AM317" s="2073"/>
      <c r="AN317" s="2073"/>
      <c r="AO317" s="2073"/>
      <c r="AP317" s="2073"/>
      <c r="AQ317" s="2073"/>
      <c r="AR317" s="2073"/>
      <c r="AS317" s="2073"/>
      <c r="AT317" s="2073"/>
      <c r="AU317" s="2073"/>
      <c r="AV317" s="2073"/>
      <c r="AW317" s="2073"/>
      <c r="AX317" s="2073"/>
      <c r="AY317" s="2073"/>
      <c r="AZ317" s="2073"/>
      <c r="BA317" s="2073"/>
      <c r="BB317" s="2073"/>
      <c r="BC317" s="2073"/>
      <c r="BD317" s="2073"/>
      <c r="BE317" s="2073"/>
      <c r="BF317" s="2073"/>
      <c r="BG317" s="2073"/>
      <c r="BH317" s="2073"/>
      <c r="BI317" s="2073"/>
      <c r="BJ317" s="2073"/>
      <c r="BK317" s="1588"/>
    </row>
    <row r="318" ht="12.75" customHeight="1">
      <c r="A318" s="2219"/>
      <c r="B318" s="2220"/>
      <c r="C318" s="2221"/>
      <c r="D318" s="2221"/>
      <c r="E318" s="2220"/>
      <c r="F318" s="2220"/>
      <c r="G318" s="2220"/>
      <c r="H318" s="2220"/>
      <c r="I318" s="2220"/>
      <c r="J318" s="2220"/>
      <c r="K318" s="2220"/>
      <c r="L318" s="2220"/>
      <c r="M318" s="2222">
        <f>SUM(M309:M317)</f>
        <v>0</v>
      </c>
      <c r="N318" s="2220"/>
      <c r="O318" s="2230">
        <f>SUM(O309:O317)</f>
        <v>65671.089</v>
      </c>
      <c r="P318" s="2220"/>
      <c r="Q318" s="2220"/>
      <c r="R318" s="2220"/>
      <c r="S318" s="2223">
        <f>T318-O318</f>
        <v>2998.911</v>
      </c>
      <c r="T318" s="2223">
        <v>68670.0</v>
      </c>
      <c r="U318" s="2220"/>
      <c r="V318" s="2220"/>
      <c r="W318" s="2220"/>
      <c r="X318" s="2220"/>
      <c r="Y318" s="2220"/>
      <c r="Z318" s="2220"/>
      <c r="AA318" s="2220"/>
      <c r="AB318" s="2220"/>
      <c r="AC318" s="2220"/>
      <c r="AD318" s="2220"/>
      <c r="AE318" s="2220"/>
      <c r="AF318" s="2220"/>
      <c r="AG318" s="2220"/>
      <c r="AH318" s="2220"/>
      <c r="AI318" s="2220"/>
      <c r="AJ318" s="2220"/>
      <c r="AK318" s="2220"/>
      <c r="AL318" s="2220"/>
      <c r="AM318" s="2220"/>
      <c r="AN318" s="2220"/>
      <c r="AO318" s="2220"/>
      <c r="AP318" s="2220"/>
      <c r="AQ318" s="2220"/>
      <c r="AR318" s="2220"/>
      <c r="AS318" s="2220"/>
      <c r="AT318" s="2220"/>
      <c r="AU318" s="2220"/>
      <c r="AV318" s="2220"/>
      <c r="AW318" s="2220"/>
      <c r="AX318" s="2220"/>
      <c r="AY318" s="2220"/>
      <c r="AZ318" s="2220"/>
      <c r="BA318" s="2220"/>
      <c r="BB318" s="2220"/>
      <c r="BC318" s="2220"/>
      <c r="BD318" s="2220"/>
      <c r="BE318" s="2220"/>
      <c r="BF318" s="2220"/>
      <c r="BG318" s="2220"/>
      <c r="BH318" s="2220"/>
      <c r="BI318" s="2220"/>
      <c r="BJ318" s="2220"/>
      <c r="BK318" s="2168"/>
    </row>
    <row r="319" ht="12.75" customHeight="1">
      <c r="A319" s="4"/>
      <c r="B319" s="3">
        <v>1.0</v>
      </c>
      <c r="C319" s="1951" t="s">
        <v>3976</v>
      </c>
      <c r="D319" s="80"/>
      <c r="E319" s="4"/>
      <c r="F319" s="4" t="s">
        <v>577</v>
      </c>
      <c r="G319" s="3"/>
      <c r="H319" s="3" t="s">
        <v>1698</v>
      </c>
      <c r="I319" s="4" t="s">
        <v>3740</v>
      </c>
      <c r="J319" s="4" t="s">
        <v>3740</v>
      </c>
      <c r="K319" s="4" t="s">
        <v>3977</v>
      </c>
      <c r="L319" s="4" t="s">
        <v>3978</v>
      </c>
      <c r="M319" s="4"/>
      <c r="N319" s="4"/>
      <c r="O319" s="2235">
        <v>8818.855</v>
      </c>
      <c r="P319" s="2158" t="s">
        <v>3382</v>
      </c>
      <c r="Q319" s="2156">
        <v>44843.0</v>
      </c>
      <c r="R319" s="2156"/>
      <c r="S319" s="4"/>
      <c r="T319" s="1956"/>
      <c r="U319" s="1956"/>
      <c r="V319" s="4"/>
      <c r="W319" s="3"/>
      <c r="X319" s="3"/>
      <c r="Y319" s="4"/>
      <c r="Z319" s="4"/>
      <c r="AA319" s="4"/>
      <c r="AB319" s="4"/>
      <c r="AC319" s="3"/>
      <c r="AD319" s="3"/>
      <c r="AE319" s="4"/>
      <c r="AF319" s="4"/>
      <c r="AG319" s="4"/>
      <c r="AH319" s="3" t="s">
        <v>883</v>
      </c>
      <c r="AI319" s="3" t="s">
        <v>883</v>
      </c>
      <c r="AJ319" s="3" t="s">
        <v>883</v>
      </c>
      <c r="AK319" s="3" t="s">
        <v>883</v>
      </c>
      <c r="AL319" s="3" t="s">
        <v>883</v>
      </c>
      <c r="AM319" s="4"/>
      <c r="AN319" s="4"/>
      <c r="AO319" s="4"/>
      <c r="AP319" s="4"/>
      <c r="AQ319" s="3" t="s">
        <v>883</v>
      </c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ht="12.75" customHeight="1">
      <c r="A320" s="4"/>
      <c r="B320" s="3">
        <v>2.0</v>
      </c>
      <c r="C320" s="792"/>
      <c r="D320" s="80"/>
      <c r="E320" s="4"/>
      <c r="F320" s="4" t="s">
        <v>577</v>
      </c>
      <c r="G320" s="3"/>
      <c r="H320" s="3" t="s">
        <v>1698</v>
      </c>
      <c r="I320" s="4" t="s">
        <v>3740</v>
      </c>
      <c r="J320" s="4" t="s">
        <v>3740</v>
      </c>
      <c r="K320" s="4" t="s">
        <v>3979</v>
      </c>
      <c r="L320" s="4" t="s">
        <v>3980</v>
      </c>
      <c r="M320" s="4"/>
      <c r="N320" s="4"/>
      <c r="O320" s="2235">
        <v>7990.092</v>
      </c>
      <c r="P320" s="2158" t="s">
        <v>3382</v>
      </c>
      <c r="Q320" s="2156">
        <v>44846.0</v>
      </c>
      <c r="R320" s="2156"/>
      <c r="S320" s="4"/>
      <c r="T320" s="1956"/>
      <c r="U320" s="1956"/>
      <c r="V320" s="4"/>
      <c r="W320" s="3"/>
      <c r="X320" s="3"/>
      <c r="Y320" s="4"/>
      <c r="Z320" s="4"/>
      <c r="AA320" s="4"/>
      <c r="AB320" s="4"/>
      <c r="AC320" s="3"/>
      <c r="AD320" s="3"/>
      <c r="AE320" s="4"/>
      <c r="AF320" s="4"/>
      <c r="AG320" s="4"/>
      <c r="AH320" s="3" t="s">
        <v>883</v>
      </c>
      <c r="AI320" s="3" t="s">
        <v>883</v>
      </c>
      <c r="AJ320" s="3" t="s">
        <v>883</v>
      </c>
      <c r="AK320" s="3" t="s">
        <v>883</v>
      </c>
      <c r="AL320" s="3" t="s">
        <v>883</v>
      </c>
      <c r="AM320" s="4"/>
      <c r="AN320" s="4"/>
      <c r="AO320" s="4"/>
      <c r="AP320" s="4"/>
      <c r="AQ320" s="3" t="s">
        <v>883</v>
      </c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ht="12.75" customHeight="1">
      <c r="A321" s="4"/>
      <c r="B321" s="3">
        <v>3.0</v>
      </c>
      <c r="C321" s="792"/>
      <c r="D321" s="80"/>
      <c r="E321" s="4"/>
      <c r="F321" s="4" t="s">
        <v>577</v>
      </c>
      <c r="G321" s="3"/>
      <c r="H321" s="3" t="s">
        <v>1698</v>
      </c>
      <c r="I321" s="4" t="s">
        <v>3746</v>
      </c>
      <c r="J321" s="1588" t="s">
        <v>3746</v>
      </c>
      <c r="K321" s="4" t="s">
        <v>3977</v>
      </c>
      <c r="L321" s="4" t="s">
        <v>3981</v>
      </c>
      <c r="M321" s="4"/>
      <c r="N321" s="4"/>
      <c r="O321" s="2235">
        <v>9002.687</v>
      </c>
      <c r="P321" s="2158" t="s">
        <v>3382</v>
      </c>
      <c r="Q321" s="2156">
        <v>44848.0</v>
      </c>
      <c r="R321" s="2156"/>
      <c r="S321" s="4"/>
      <c r="T321" s="1956"/>
      <c r="U321" s="1956"/>
      <c r="V321" s="4"/>
      <c r="W321" s="3"/>
      <c r="X321" s="3"/>
      <c r="Y321" s="4"/>
      <c r="Z321" s="4"/>
      <c r="AA321" s="4"/>
      <c r="AB321" s="4"/>
      <c r="AC321" s="3"/>
      <c r="AD321" s="3"/>
      <c r="AE321" s="4"/>
      <c r="AF321" s="4"/>
      <c r="AG321" s="4"/>
      <c r="AH321" s="3"/>
      <c r="AI321" s="3"/>
      <c r="AJ321" s="3"/>
      <c r="AK321" s="3"/>
      <c r="AL321" s="3"/>
      <c r="AM321" s="4"/>
      <c r="AN321" s="4"/>
      <c r="AO321" s="4"/>
      <c r="AP321" s="4"/>
      <c r="AQ321" s="3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ht="12.75" customHeight="1">
      <c r="A322" s="4"/>
      <c r="B322" s="3">
        <v>4.0</v>
      </c>
      <c r="C322" s="792"/>
      <c r="D322" s="80"/>
      <c r="E322" s="4"/>
      <c r="F322" s="4" t="s">
        <v>577</v>
      </c>
      <c r="G322" s="3"/>
      <c r="H322" s="3" t="s">
        <v>1698</v>
      </c>
      <c r="I322" s="4" t="s">
        <v>3740</v>
      </c>
      <c r="J322" s="4" t="s">
        <v>3740</v>
      </c>
      <c r="K322" s="4" t="s">
        <v>3982</v>
      </c>
      <c r="L322" s="4" t="s">
        <v>3983</v>
      </c>
      <c r="M322" s="4"/>
      <c r="N322" s="4"/>
      <c r="O322" s="2235">
        <v>8406.173</v>
      </c>
      <c r="P322" s="2158" t="s">
        <v>3382</v>
      </c>
      <c r="Q322" s="2156">
        <v>44849.0</v>
      </c>
      <c r="R322" s="2156"/>
      <c r="S322" s="4"/>
      <c r="T322" s="1956"/>
      <c r="U322" s="1956"/>
      <c r="V322" s="4"/>
      <c r="W322" s="3"/>
      <c r="X322" s="3"/>
      <c r="Y322" s="4"/>
      <c r="Z322" s="4"/>
      <c r="AA322" s="4"/>
      <c r="AB322" s="4"/>
      <c r="AC322" s="3"/>
      <c r="AD322" s="3"/>
      <c r="AE322" s="4"/>
      <c r="AF322" s="4"/>
      <c r="AG322" s="4"/>
      <c r="AH322" s="3" t="s">
        <v>883</v>
      </c>
      <c r="AI322" s="3" t="s">
        <v>883</v>
      </c>
      <c r="AJ322" s="3" t="s">
        <v>883</v>
      </c>
      <c r="AK322" s="3" t="s">
        <v>883</v>
      </c>
      <c r="AL322" s="3" t="s">
        <v>883</v>
      </c>
      <c r="AM322" s="4"/>
      <c r="AN322" s="4"/>
      <c r="AO322" s="4"/>
      <c r="AP322" s="4"/>
      <c r="AQ322" s="3" t="s">
        <v>883</v>
      </c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ht="12.75" customHeight="1">
      <c r="A323" s="4"/>
      <c r="B323" s="3">
        <v>5.0</v>
      </c>
      <c r="C323" s="792"/>
      <c r="D323" s="80"/>
      <c r="E323" s="4"/>
      <c r="F323" s="4" t="s">
        <v>577</v>
      </c>
      <c r="G323" s="3"/>
      <c r="H323" s="3" t="s">
        <v>1698</v>
      </c>
      <c r="I323" s="4" t="s">
        <v>3740</v>
      </c>
      <c r="J323" s="4" t="s">
        <v>3740</v>
      </c>
      <c r="K323" s="4" t="s">
        <v>3984</v>
      </c>
      <c r="L323" s="4" t="s">
        <v>3985</v>
      </c>
      <c r="M323" s="4"/>
      <c r="N323" s="4"/>
      <c r="O323" s="2235">
        <v>8175.775</v>
      </c>
      <c r="P323" s="2158" t="s">
        <v>3382</v>
      </c>
      <c r="Q323" s="2156">
        <v>44852.0</v>
      </c>
      <c r="R323" s="2156"/>
      <c r="S323" s="4"/>
      <c r="T323" s="1956"/>
      <c r="U323" s="1956"/>
      <c r="V323" s="4"/>
      <c r="W323" s="3"/>
      <c r="X323" s="3"/>
      <c r="Y323" s="4"/>
      <c r="Z323" s="4"/>
      <c r="AA323" s="4"/>
      <c r="AB323" s="4"/>
      <c r="AC323" s="3"/>
      <c r="AD323" s="3"/>
      <c r="AE323" s="4"/>
      <c r="AF323" s="4"/>
      <c r="AG323" s="4"/>
      <c r="AH323" s="3" t="s">
        <v>883</v>
      </c>
      <c r="AI323" s="3" t="s">
        <v>883</v>
      </c>
      <c r="AJ323" s="3" t="s">
        <v>883</v>
      </c>
      <c r="AK323" s="3" t="s">
        <v>883</v>
      </c>
      <c r="AL323" s="3" t="s">
        <v>883</v>
      </c>
      <c r="AM323" s="4"/>
      <c r="AN323" s="4"/>
      <c r="AO323" s="4"/>
      <c r="AP323" s="4"/>
      <c r="AQ323" s="3" t="s">
        <v>883</v>
      </c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ht="12.75" customHeight="1">
      <c r="A324" s="4"/>
      <c r="B324" s="3">
        <v>6.0</v>
      </c>
      <c r="C324" s="792"/>
      <c r="D324" s="80"/>
      <c r="E324" s="4"/>
      <c r="F324" s="4" t="s">
        <v>577</v>
      </c>
      <c r="G324" s="3"/>
      <c r="H324" s="3" t="s">
        <v>1698</v>
      </c>
      <c r="I324" s="4" t="s">
        <v>3740</v>
      </c>
      <c r="J324" s="4" t="s">
        <v>3740</v>
      </c>
      <c r="K324" s="4" t="s">
        <v>3986</v>
      </c>
      <c r="L324" s="4"/>
      <c r="M324" s="4"/>
      <c r="N324" s="4"/>
      <c r="O324" s="2112">
        <v>3262.235</v>
      </c>
      <c r="P324" s="2158" t="s">
        <v>3382</v>
      </c>
      <c r="Q324" s="2156">
        <v>44854.0</v>
      </c>
      <c r="R324" s="2156"/>
      <c r="S324" s="4"/>
      <c r="T324" s="1956"/>
      <c r="U324" s="1956"/>
      <c r="V324" s="4"/>
      <c r="W324" s="3"/>
      <c r="X324" s="3"/>
      <c r="Y324" s="4"/>
      <c r="Z324" s="4"/>
      <c r="AA324" s="4"/>
      <c r="AB324" s="4"/>
      <c r="AC324" s="3"/>
      <c r="AD324" s="3"/>
      <c r="AE324" s="4"/>
      <c r="AF324" s="4"/>
      <c r="AG324" s="4"/>
      <c r="AH324" s="3" t="s">
        <v>883</v>
      </c>
      <c r="AI324" s="3" t="s">
        <v>883</v>
      </c>
      <c r="AJ324" s="3" t="s">
        <v>883</v>
      </c>
      <c r="AK324" s="3" t="s">
        <v>883</v>
      </c>
      <c r="AL324" s="3" t="s">
        <v>883</v>
      </c>
      <c r="AM324" s="4"/>
      <c r="AN324" s="4"/>
      <c r="AO324" s="4"/>
      <c r="AP324" s="4"/>
      <c r="AQ324" s="3" t="s">
        <v>883</v>
      </c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ht="12.75" customHeight="1">
      <c r="A325" s="4"/>
      <c r="B325" s="3">
        <v>7.0</v>
      </c>
      <c r="C325" s="949"/>
      <c r="D325" s="80"/>
      <c r="E325" s="4"/>
      <c r="F325" s="4" t="s">
        <v>577</v>
      </c>
      <c r="G325" s="3"/>
      <c r="H325" s="3" t="s">
        <v>1698</v>
      </c>
      <c r="I325" s="4" t="s">
        <v>3746</v>
      </c>
      <c r="J325" s="1588" t="s">
        <v>3746</v>
      </c>
      <c r="K325" s="4" t="s">
        <v>3986</v>
      </c>
      <c r="L325" s="4"/>
      <c r="M325" s="4"/>
      <c r="N325" s="4"/>
      <c r="O325" s="2235">
        <v>2721.598</v>
      </c>
      <c r="P325" s="2158" t="s">
        <v>3382</v>
      </c>
      <c r="Q325" s="2156">
        <v>44855.0</v>
      </c>
      <c r="R325" s="2156"/>
      <c r="S325" s="4"/>
      <c r="T325" s="1956"/>
      <c r="U325" s="1956"/>
      <c r="V325" s="4"/>
      <c r="W325" s="3"/>
      <c r="X325" s="3"/>
      <c r="Y325" s="4"/>
      <c r="Z325" s="4"/>
      <c r="AA325" s="4"/>
      <c r="AB325" s="4"/>
      <c r="AC325" s="3"/>
      <c r="AD325" s="3"/>
      <c r="AE325" s="4"/>
      <c r="AF325" s="4"/>
      <c r="AG325" s="4"/>
      <c r="AH325" s="3"/>
      <c r="AI325" s="3"/>
      <c r="AJ325" s="3"/>
      <c r="AK325" s="3"/>
      <c r="AL325" s="3"/>
      <c r="AM325" s="4"/>
      <c r="AN325" s="4"/>
      <c r="AO325" s="4"/>
      <c r="AP325" s="4"/>
      <c r="AQ325" s="3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ht="12.75" customHeight="1">
      <c r="A326" s="2164"/>
      <c r="B326" s="2165"/>
      <c r="C326" s="2166"/>
      <c r="D326" s="2166"/>
      <c r="E326" s="2164"/>
      <c r="F326" s="2164"/>
      <c r="G326" s="2165" t="s">
        <v>114</v>
      </c>
      <c r="H326" s="2165"/>
      <c r="I326" s="2164"/>
      <c r="J326" s="2164"/>
      <c r="K326" s="2164"/>
      <c r="L326" s="2164"/>
      <c r="M326" s="2164"/>
      <c r="N326" s="2164"/>
      <c r="O326" s="2167">
        <f>SUM(O319:O325)</f>
        <v>48377.415</v>
      </c>
      <c r="P326" s="2164"/>
      <c r="Q326" s="2165"/>
      <c r="R326" s="2165"/>
      <c r="S326" s="2185">
        <f>T326-O326</f>
        <v>972.585</v>
      </c>
      <c r="T326" s="2167">
        <v>49350.0</v>
      </c>
      <c r="U326" s="2167"/>
      <c r="V326" s="2164"/>
      <c r="W326" s="2165"/>
      <c r="X326" s="2165"/>
      <c r="Y326" s="2164"/>
      <c r="Z326" s="2164"/>
      <c r="AA326" s="2164"/>
      <c r="AB326" s="2164"/>
      <c r="AC326" s="2165"/>
      <c r="AD326" s="2165"/>
      <c r="AE326" s="2164"/>
      <c r="AF326" s="2164"/>
      <c r="AG326" s="2164"/>
      <c r="AH326" s="2164"/>
      <c r="AI326" s="2164"/>
      <c r="AJ326" s="2164"/>
      <c r="AK326" s="2164"/>
      <c r="AL326" s="2164"/>
      <c r="AM326" s="2164"/>
      <c r="AN326" s="2164"/>
      <c r="AO326" s="2164"/>
      <c r="AP326" s="2164"/>
      <c r="AQ326" s="2164"/>
      <c r="AR326" s="2164"/>
      <c r="AS326" s="2164"/>
      <c r="AT326" s="2164"/>
      <c r="AU326" s="2164"/>
      <c r="AV326" s="2164"/>
      <c r="AW326" s="2164"/>
      <c r="AX326" s="2164"/>
      <c r="AY326" s="2164"/>
      <c r="AZ326" s="2164"/>
      <c r="BA326" s="2164"/>
      <c r="BB326" s="2164"/>
      <c r="BC326" s="2164"/>
      <c r="BD326" s="2164"/>
      <c r="BE326" s="2164"/>
      <c r="BF326" s="2164"/>
      <c r="BG326" s="2164"/>
      <c r="BH326" s="2164"/>
      <c r="BI326" s="2164"/>
      <c r="BJ326" s="2164"/>
      <c r="BK326" s="2168"/>
    </row>
    <row r="327" ht="15.75" customHeight="1">
      <c r="G327" s="348"/>
      <c r="H327" s="348"/>
    </row>
    <row r="328" ht="15.75" customHeight="1">
      <c r="G328" s="348"/>
      <c r="H328" s="348"/>
    </row>
    <row r="329" ht="15.75" customHeight="1">
      <c r="G329" s="348"/>
      <c r="H329" s="348"/>
      <c r="K329" s="1588"/>
      <c r="O329" s="1588" t="str">
        <f>P332</f>
        <v/>
      </c>
    </row>
    <row r="330" ht="15.75" customHeight="1">
      <c r="G330" s="348"/>
      <c r="H330" s="348"/>
    </row>
    <row r="331" ht="15.75" customHeight="1">
      <c r="G331" s="348"/>
      <c r="H331" s="348"/>
    </row>
    <row r="332" ht="15.75" customHeight="1">
      <c r="G332" s="348"/>
      <c r="H332" s="348"/>
    </row>
    <row r="333" ht="15.75" customHeight="1">
      <c r="G333" s="348"/>
      <c r="H333" s="348"/>
    </row>
    <row r="334" ht="15.75" customHeight="1">
      <c r="G334" s="348"/>
      <c r="H334" s="348"/>
    </row>
    <row r="335" ht="15.75" customHeight="1">
      <c r="G335" s="348"/>
      <c r="H335" s="348"/>
    </row>
    <row r="336" ht="15.75" customHeight="1">
      <c r="G336" s="348"/>
      <c r="H336" s="348"/>
    </row>
    <row r="337" ht="15.75" customHeight="1">
      <c r="G337" s="348"/>
      <c r="H337" s="348"/>
    </row>
    <row r="338" ht="15.75" customHeight="1">
      <c r="G338" s="348"/>
      <c r="H338" s="348"/>
    </row>
    <row r="339" ht="15.75" customHeight="1">
      <c r="G339" s="348"/>
      <c r="H339" s="348"/>
    </row>
    <row r="340" ht="15.75" customHeight="1">
      <c r="G340" s="348"/>
      <c r="H340" s="348"/>
    </row>
    <row r="341" ht="15.75" customHeight="1">
      <c r="G341" s="348"/>
      <c r="H341" s="348"/>
    </row>
    <row r="342" ht="15.75" customHeight="1">
      <c r="G342" s="348"/>
      <c r="H342" s="348"/>
    </row>
    <row r="343" ht="15.75" customHeight="1">
      <c r="G343" s="348"/>
      <c r="H343" s="348"/>
    </row>
    <row r="344" ht="15.75" customHeight="1">
      <c r="G344" s="348"/>
      <c r="H344" s="348"/>
    </row>
    <row r="345" ht="15.75" customHeight="1">
      <c r="G345" s="348"/>
      <c r="H345" s="348"/>
    </row>
    <row r="346" ht="15.75" customHeight="1">
      <c r="G346" s="348"/>
      <c r="H346" s="348"/>
    </row>
    <row r="347" ht="15.75" customHeight="1">
      <c r="G347" s="348"/>
      <c r="H347" s="348"/>
    </row>
    <row r="348" ht="15.75" customHeight="1">
      <c r="G348" s="348"/>
      <c r="H348" s="348"/>
    </row>
    <row r="349" ht="15.75" customHeight="1">
      <c r="G349" s="348"/>
      <c r="H349" s="348"/>
    </row>
    <row r="350" ht="15.75" customHeight="1">
      <c r="G350" s="348"/>
      <c r="H350" s="348"/>
    </row>
    <row r="351" ht="15.75" customHeight="1">
      <c r="G351" s="348"/>
      <c r="H351" s="348"/>
    </row>
    <row r="352" ht="15.75" customHeight="1">
      <c r="G352" s="348"/>
      <c r="H352" s="348"/>
    </row>
    <row r="353" ht="15.75" customHeight="1">
      <c r="G353" s="348"/>
      <c r="H353" s="348"/>
    </row>
    <row r="354" ht="15.75" customHeight="1">
      <c r="G354" s="348"/>
      <c r="H354" s="348"/>
    </row>
    <row r="355" ht="15.75" customHeight="1">
      <c r="G355" s="348"/>
      <c r="H355" s="348"/>
    </row>
    <row r="356" ht="15.75" customHeight="1">
      <c r="G356" s="348"/>
      <c r="H356" s="348"/>
    </row>
    <row r="357" ht="15.75" customHeight="1">
      <c r="G357" s="348"/>
      <c r="H357" s="348"/>
    </row>
    <row r="358" ht="15.75" customHeight="1">
      <c r="G358" s="348"/>
      <c r="H358" s="348"/>
    </row>
    <row r="359" ht="15.75" customHeight="1">
      <c r="G359" s="348"/>
      <c r="H359" s="348"/>
    </row>
    <row r="360" ht="15.75" customHeight="1">
      <c r="G360" s="348"/>
      <c r="H360" s="348"/>
    </row>
    <row r="361" ht="15.75" customHeight="1">
      <c r="G361" s="348"/>
      <c r="H361" s="348"/>
    </row>
    <row r="362" ht="15.75" customHeight="1">
      <c r="G362" s="348"/>
      <c r="H362" s="348"/>
    </row>
    <row r="363" ht="15.75" customHeight="1">
      <c r="G363" s="348"/>
      <c r="H363" s="348"/>
    </row>
    <row r="364" ht="15.75" customHeight="1">
      <c r="G364" s="348"/>
      <c r="H364" s="348"/>
    </row>
    <row r="365" ht="15.75" customHeight="1">
      <c r="G365" s="348"/>
      <c r="H365" s="348"/>
    </row>
    <row r="366" ht="15.75" customHeight="1">
      <c r="G366" s="348"/>
      <c r="H366" s="348"/>
    </row>
    <row r="367" ht="15.75" customHeight="1">
      <c r="G367" s="348"/>
      <c r="H367" s="348"/>
    </row>
    <row r="368" ht="15.75" customHeight="1">
      <c r="G368" s="348"/>
      <c r="H368" s="348"/>
    </row>
    <row r="369" ht="15.75" customHeight="1">
      <c r="G369" s="348"/>
      <c r="H369" s="348"/>
    </row>
    <row r="370" ht="15.75" customHeight="1">
      <c r="G370" s="348"/>
      <c r="H370" s="348"/>
    </row>
    <row r="371" ht="15.75" customHeight="1">
      <c r="G371" s="348"/>
      <c r="H371" s="348"/>
    </row>
    <row r="372" ht="15.75" customHeight="1">
      <c r="G372" s="348"/>
      <c r="H372" s="348"/>
    </row>
    <row r="373" ht="15.75" customHeight="1">
      <c r="G373" s="348"/>
      <c r="H373" s="348"/>
    </row>
    <row r="374" ht="15.75" customHeight="1">
      <c r="G374" s="348"/>
      <c r="H374" s="348"/>
    </row>
    <row r="375" ht="15.75" customHeight="1">
      <c r="G375" s="348"/>
      <c r="H375" s="348"/>
    </row>
    <row r="376" ht="15.75" customHeight="1">
      <c r="G376" s="348"/>
      <c r="H376" s="348"/>
    </row>
    <row r="377" ht="15.75" customHeight="1">
      <c r="G377" s="348"/>
      <c r="H377" s="348"/>
    </row>
    <row r="378" ht="15.75" customHeight="1">
      <c r="G378" s="348"/>
      <c r="H378" s="348"/>
    </row>
    <row r="379" ht="15.75" customHeight="1">
      <c r="G379" s="348"/>
      <c r="H379" s="348"/>
    </row>
    <row r="380" ht="15.75" customHeight="1">
      <c r="G380" s="348"/>
      <c r="H380" s="348"/>
    </row>
    <row r="381" ht="15.75" customHeight="1">
      <c r="G381" s="348"/>
      <c r="H381" s="348"/>
    </row>
    <row r="382" ht="15.75" customHeight="1">
      <c r="G382" s="348"/>
      <c r="H382" s="348"/>
    </row>
    <row r="383" ht="15.75" customHeight="1">
      <c r="G383" s="348"/>
      <c r="H383" s="348"/>
    </row>
    <row r="384" ht="15.75" customHeight="1">
      <c r="G384" s="348"/>
      <c r="H384" s="348"/>
    </row>
    <row r="385" ht="15.75" customHeight="1">
      <c r="G385" s="348"/>
      <c r="H385" s="348"/>
    </row>
    <row r="386" ht="15.75" customHeight="1">
      <c r="G386" s="348"/>
      <c r="H386" s="348"/>
    </row>
    <row r="387" ht="15.75" customHeight="1">
      <c r="G387" s="348"/>
      <c r="H387" s="348"/>
    </row>
    <row r="388" ht="15.75" customHeight="1">
      <c r="G388" s="348"/>
      <c r="H388" s="348"/>
    </row>
    <row r="389" ht="15.75" customHeight="1">
      <c r="G389" s="348"/>
      <c r="H389" s="348"/>
    </row>
    <row r="390" ht="15.75" customHeight="1">
      <c r="G390" s="348"/>
      <c r="H390" s="348"/>
    </row>
    <row r="391" ht="15.75" customHeight="1">
      <c r="G391" s="348"/>
      <c r="H391" s="348"/>
    </row>
    <row r="392" ht="15.75" customHeight="1">
      <c r="G392" s="348"/>
      <c r="H392" s="348"/>
    </row>
    <row r="393" ht="15.75" customHeight="1">
      <c r="G393" s="348"/>
      <c r="H393" s="348"/>
    </row>
    <row r="394" ht="15.75" customHeight="1">
      <c r="G394" s="348"/>
      <c r="H394" s="348"/>
    </row>
    <row r="395" ht="15.75" customHeight="1">
      <c r="G395" s="348"/>
      <c r="H395" s="348"/>
    </row>
    <row r="396" ht="15.75" customHeight="1">
      <c r="G396" s="348"/>
      <c r="H396" s="348"/>
    </row>
    <row r="397" ht="15.75" customHeight="1">
      <c r="G397" s="348"/>
      <c r="H397" s="348"/>
    </row>
    <row r="398" ht="15.75" customHeight="1">
      <c r="G398" s="348"/>
      <c r="H398" s="348"/>
    </row>
    <row r="399" ht="15.75" customHeight="1">
      <c r="G399" s="348"/>
      <c r="H399" s="348"/>
    </row>
    <row r="400" ht="15.75" customHeight="1">
      <c r="G400" s="348"/>
      <c r="H400" s="348"/>
    </row>
    <row r="401" ht="15.75" customHeight="1">
      <c r="G401" s="348"/>
      <c r="H401" s="348"/>
    </row>
    <row r="402" ht="15.75" customHeight="1">
      <c r="G402" s="348"/>
      <c r="H402" s="348"/>
    </row>
    <row r="403" ht="15.75" customHeight="1">
      <c r="G403" s="348"/>
      <c r="H403" s="348"/>
    </row>
    <row r="404" ht="15.75" customHeight="1">
      <c r="G404" s="348"/>
      <c r="H404" s="348"/>
    </row>
    <row r="405" ht="15.75" customHeight="1">
      <c r="G405" s="348"/>
      <c r="H405" s="348"/>
    </row>
    <row r="406" ht="15.75" customHeight="1">
      <c r="G406" s="348"/>
      <c r="H406" s="348"/>
    </row>
    <row r="407" ht="15.75" customHeight="1">
      <c r="G407" s="348"/>
      <c r="H407" s="348"/>
    </row>
    <row r="408" ht="15.75" customHeight="1">
      <c r="G408" s="348"/>
      <c r="H408" s="348"/>
    </row>
    <row r="409" ht="15.75" customHeight="1">
      <c r="G409" s="348"/>
      <c r="H409" s="348"/>
    </row>
    <row r="410" ht="15.75" customHeight="1">
      <c r="G410" s="348"/>
      <c r="H410" s="348"/>
    </row>
    <row r="411" ht="15.75" customHeight="1">
      <c r="G411" s="348"/>
      <c r="H411" s="348"/>
    </row>
    <row r="412" ht="15.75" customHeight="1">
      <c r="G412" s="348"/>
      <c r="H412" s="348"/>
    </row>
    <row r="413" ht="15.75" customHeight="1">
      <c r="G413" s="348"/>
      <c r="H413" s="348"/>
    </row>
    <row r="414" ht="15.75" customHeight="1">
      <c r="G414" s="348"/>
      <c r="H414" s="348"/>
    </row>
    <row r="415" ht="15.75" customHeight="1">
      <c r="G415" s="348"/>
      <c r="H415" s="348"/>
    </row>
    <row r="416" ht="15.75" customHeight="1">
      <c r="G416" s="348"/>
      <c r="H416" s="348"/>
    </row>
    <row r="417" ht="15.75" customHeight="1">
      <c r="G417" s="348"/>
      <c r="H417" s="348"/>
    </row>
    <row r="418" ht="15.75" customHeight="1">
      <c r="G418" s="348"/>
      <c r="H418" s="348"/>
    </row>
    <row r="419" ht="15.75" customHeight="1">
      <c r="G419" s="348"/>
      <c r="H419" s="348"/>
    </row>
    <row r="420" ht="15.75" customHeight="1">
      <c r="G420" s="348"/>
      <c r="H420" s="348"/>
    </row>
    <row r="421" ht="15.75" customHeight="1">
      <c r="G421" s="348"/>
      <c r="H421" s="348"/>
    </row>
    <row r="422" ht="15.75" customHeight="1">
      <c r="G422" s="348"/>
      <c r="H422" s="348"/>
    </row>
    <row r="423" ht="15.75" customHeight="1">
      <c r="G423" s="348"/>
      <c r="H423" s="348"/>
    </row>
    <row r="424" ht="15.75" customHeight="1">
      <c r="G424" s="348"/>
      <c r="H424" s="348"/>
    </row>
    <row r="425" ht="15.75" customHeight="1">
      <c r="G425" s="348"/>
      <c r="H425" s="348"/>
    </row>
    <row r="426" ht="15.75" customHeight="1">
      <c r="G426" s="348"/>
      <c r="H426" s="348"/>
    </row>
    <row r="427" ht="15.75" customHeight="1">
      <c r="G427" s="348"/>
      <c r="H427" s="348"/>
    </row>
    <row r="428" ht="15.75" customHeight="1">
      <c r="G428" s="348"/>
      <c r="H428" s="348"/>
    </row>
    <row r="429" ht="15.75" customHeight="1">
      <c r="G429" s="348"/>
      <c r="H429" s="348"/>
    </row>
    <row r="430" ht="15.75" customHeight="1">
      <c r="G430" s="348"/>
      <c r="H430" s="348"/>
    </row>
    <row r="431" ht="15.75" customHeight="1">
      <c r="G431" s="348"/>
      <c r="H431" s="348"/>
    </row>
    <row r="432" ht="15.75" customHeight="1">
      <c r="G432" s="348"/>
      <c r="H432" s="348"/>
    </row>
    <row r="433" ht="15.75" customHeight="1">
      <c r="G433" s="348"/>
      <c r="H433" s="348"/>
    </row>
    <row r="434" ht="15.75" customHeight="1">
      <c r="G434" s="348"/>
      <c r="H434" s="348"/>
    </row>
    <row r="435" ht="15.75" customHeight="1">
      <c r="G435" s="348"/>
      <c r="H435" s="348"/>
    </row>
    <row r="436" ht="15.75" customHeight="1">
      <c r="G436" s="348"/>
      <c r="H436" s="348"/>
    </row>
    <row r="437" ht="15.75" customHeight="1">
      <c r="G437" s="348"/>
      <c r="H437" s="348"/>
    </row>
    <row r="438" ht="15.75" customHeight="1">
      <c r="G438" s="348"/>
      <c r="H438" s="348"/>
    </row>
    <row r="439" ht="15.75" customHeight="1">
      <c r="G439" s="348"/>
      <c r="H439" s="348"/>
    </row>
    <row r="440" ht="15.75" customHeight="1">
      <c r="G440" s="348"/>
      <c r="H440" s="348"/>
    </row>
    <row r="441" ht="15.75" customHeight="1">
      <c r="G441" s="348"/>
      <c r="H441" s="348"/>
    </row>
    <row r="442" ht="15.75" customHeight="1">
      <c r="G442" s="348"/>
      <c r="H442" s="348"/>
    </row>
    <row r="443" ht="15.75" customHeight="1">
      <c r="G443" s="348"/>
      <c r="H443" s="348"/>
    </row>
    <row r="444" ht="15.75" customHeight="1">
      <c r="G444" s="348"/>
      <c r="H444" s="348"/>
    </row>
    <row r="445" ht="15.75" customHeight="1">
      <c r="G445" s="348"/>
      <c r="H445" s="348"/>
    </row>
    <row r="446" ht="15.75" customHeight="1">
      <c r="G446" s="348"/>
      <c r="H446" s="348"/>
    </row>
    <row r="447" ht="15.75" customHeight="1">
      <c r="G447" s="348"/>
      <c r="H447" s="348"/>
    </row>
    <row r="448" ht="15.75" customHeight="1">
      <c r="G448" s="348"/>
      <c r="H448" s="348"/>
    </row>
    <row r="449" ht="15.75" customHeight="1">
      <c r="G449" s="348"/>
      <c r="H449" s="348"/>
    </row>
    <row r="450" ht="15.75" customHeight="1">
      <c r="G450" s="348"/>
      <c r="H450" s="348"/>
    </row>
    <row r="451" ht="15.75" customHeight="1">
      <c r="G451" s="348"/>
      <c r="H451" s="348"/>
    </row>
    <row r="452" ht="15.75" customHeight="1">
      <c r="G452" s="348"/>
      <c r="H452" s="348"/>
    </row>
    <row r="453" ht="15.75" customHeight="1">
      <c r="G453" s="348"/>
      <c r="H453" s="348"/>
    </row>
    <row r="454" ht="15.75" customHeight="1">
      <c r="G454" s="348"/>
      <c r="H454" s="348"/>
    </row>
    <row r="455" ht="15.75" customHeight="1">
      <c r="G455" s="348"/>
      <c r="H455" s="348"/>
    </row>
    <row r="456" ht="15.75" customHeight="1">
      <c r="G456" s="348"/>
      <c r="H456" s="348"/>
    </row>
    <row r="457" ht="15.75" customHeight="1">
      <c r="G457" s="348"/>
      <c r="H457" s="348"/>
    </row>
    <row r="458" ht="15.75" customHeight="1">
      <c r="G458" s="348"/>
      <c r="H458" s="348"/>
    </row>
    <row r="459" ht="15.75" customHeight="1">
      <c r="G459" s="348"/>
      <c r="H459" s="348"/>
    </row>
    <row r="460" ht="15.75" customHeight="1">
      <c r="G460" s="348"/>
      <c r="H460" s="348"/>
    </row>
    <row r="461" ht="15.75" customHeight="1">
      <c r="G461" s="348"/>
      <c r="H461" s="348"/>
    </row>
    <row r="462" ht="15.75" customHeight="1">
      <c r="G462" s="348"/>
      <c r="H462" s="348"/>
    </row>
    <row r="463" ht="15.75" customHeight="1">
      <c r="G463" s="348"/>
      <c r="H463" s="348"/>
    </row>
    <row r="464" ht="15.75" customHeight="1">
      <c r="G464" s="348"/>
      <c r="H464" s="348"/>
    </row>
    <row r="465" ht="15.75" customHeight="1">
      <c r="G465" s="348"/>
      <c r="H465" s="348"/>
    </row>
    <row r="466" ht="15.75" customHeight="1">
      <c r="G466" s="348"/>
      <c r="H466" s="348"/>
    </row>
    <row r="467" ht="15.75" customHeight="1">
      <c r="G467" s="348"/>
      <c r="H467" s="348"/>
    </row>
    <row r="468" ht="15.75" customHeight="1">
      <c r="G468" s="348"/>
      <c r="H468" s="348"/>
    </row>
    <row r="469" ht="15.75" customHeight="1">
      <c r="G469" s="348"/>
      <c r="H469" s="348"/>
    </row>
    <row r="470" ht="15.75" customHeight="1">
      <c r="G470" s="348"/>
      <c r="H470" s="348"/>
    </row>
    <row r="471" ht="15.75" customHeight="1">
      <c r="G471" s="348"/>
      <c r="H471" s="348"/>
    </row>
    <row r="472" ht="15.75" customHeight="1">
      <c r="G472" s="348"/>
      <c r="H472" s="348"/>
    </row>
    <row r="473" ht="15.75" customHeight="1">
      <c r="G473" s="348"/>
      <c r="H473" s="348"/>
    </row>
    <row r="474" ht="15.75" customHeight="1">
      <c r="G474" s="348"/>
      <c r="H474" s="348"/>
    </row>
    <row r="475" ht="15.75" customHeight="1">
      <c r="G475" s="348"/>
      <c r="H475" s="348"/>
    </row>
    <row r="476" ht="15.75" customHeight="1">
      <c r="G476" s="348"/>
      <c r="H476" s="348"/>
    </row>
    <row r="477" ht="15.75" customHeight="1">
      <c r="G477" s="348"/>
      <c r="H477" s="348"/>
    </row>
    <row r="478" ht="15.75" customHeight="1">
      <c r="G478" s="348"/>
      <c r="H478" s="348"/>
    </row>
    <row r="479" ht="15.75" customHeight="1">
      <c r="G479" s="348"/>
      <c r="H479" s="348"/>
    </row>
    <row r="480" ht="15.75" customHeight="1">
      <c r="G480" s="348"/>
      <c r="H480" s="348"/>
    </row>
    <row r="481" ht="15.75" customHeight="1">
      <c r="G481" s="348"/>
      <c r="H481" s="348"/>
    </row>
    <row r="482" ht="15.75" customHeight="1">
      <c r="G482" s="348"/>
      <c r="H482" s="348"/>
    </row>
    <row r="483" ht="15.75" customHeight="1">
      <c r="G483" s="348"/>
      <c r="H483" s="348"/>
    </row>
    <row r="484" ht="15.75" customHeight="1">
      <c r="G484" s="348"/>
      <c r="H484" s="348"/>
    </row>
    <row r="485" ht="15.75" customHeight="1">
      <c r="G485" s="348"/>
      <c r="H485" s="348"/>
    </row>
    <row r="486" ht="15.75" customHeight="1">
      <c r="G486" s="348"/>
      <c r="H486" s="348"/>
    </row>
    <row r="487" ht="15.75" customHeight="1">
      <c r="G487" s="348"/>
      <c r="H487" s="348"/>
    </row>
    <row r="488" ht="15.75" customHeight="1">
      <c r="G488" s="348"/>
      <c r="H488" s="348"/>
    </row>
    <row r="489" ht="15.75" customHeight="1">
      <c r="G489" s="348"/>
      <c r="H489" s="348"/>
    </row>
    <row r="490" ht="15.75" customHeight="1">
      <c r="G490" s="348"/>
      <c r="H490" s="348"/>
    </row>
    <row r="491" ht="15.75" customHeight="1">
      <c r="G491" s="348"/>
      <c r="H491" s="348"/>
    </row>
    <row r="492" ht="15.75" customHeight="1">
      <c r="G492" s="348"/>
      <c r="H492" s="348"/>
    </row>
    <row r="493" ht="15.75" customHeight="1">
      <c r="G493" s="348"/>
      <c r="H493" s="348"/>
    </row>
    <row r="494" ht="15.75" customHeight="1">
      <c r="G494" s="348"/>
      <c r="H494" s="348"/>
    </row>
    <row r="495" ht="15.75" customHeight="1">
      <c r="G495" s="348"/>
      <c r="H495" s="348"/>
    </row>
    <row r="496" ht="15.75" customHeight="1">
      <c r="G496" s="348"/>
      <c r="H496" s="348"/>
    </row>
    <row r="497" ht="15.75" customHeight="1">
      <c r="G497" s="348"/>
      <c r="H497" s="348"/>
    </row>
    <row r="498" ht="15.75" customHeight="1">
      <c r="G498" s="348"/>
      <c r="H498" s="348"/>
    </row>
    <row r="499" ht="15.75" customHeight="1">
      <c r="G499" s="348"/>
      <c r="H499" s="348"/>
    </row>
    <row r="500" ht="15.75" customHeight="1">
      <c r="G500" s="348"/>
      <c r="H500" s="348"/>
    </row>
    <row r="501" ht="15.75" customHeight="1">
      <c r="G501" s="348"/>
      <c r="H501" s="348"/>
    </row>
    <row r="502" ht="15.75" customHeight="1">
      <c r="G502" s="348"/>
      <c r="H502" s="348"/>
    </row>
    <row r="503" ht="15.75" customHeight="1">
      <c r="G503" s="348"/>
      <c r="H503" s="348"/>
    </row>
    <row r="504" ht="15.75" customHeight="1">
      <c r="G504" s="348"/>
      <c r="H504" s="348"/>
    </row>
    <row r="505" ht="15.75" customHeight="1">
      <c r="G505" s="348"/>
      <c r="H505" s="348"/>
    </row>
    <row r="506" ht="15.75" customHeight="1">
      <c r="G506" s="348"/>
      <c r="H506" s="348"/>
    </row>
    <row r="507" ht="15.75" customHeight="1">
      <c r="G507" s="348"/>
      <c r="H507" s="348"/>
    </row>
    <row r="508" ht="15.75" customHeight="1">
      <c r="G508" s="348"/>
      <c r="H508" s="348"/>
    </row>
    <row r="509" ht="15.75" customHeight="1">
      <c r="G509" s="348"/>
      <c r="H509" s="348"/>
    </row>
    <row r="510" ht="15.75" customHeight="1">
      <c r="G510" s="348"/>
      <c r="H510" s="348"/>
    </row>
    <row r="511" ht="15.75" customHeight="1">
      <c r="G511" s="348"/>
      <c r="H511" s="348"/>
    </row>
    <row r="512" ht="15.75" customHeight="1">
      <c r="G512" s="348"/>
      <c r="H512" s="348"/>
    </row>
    <row r="513" ht="15.75" customHeight="1">
      <c r="G513" s="348"/>
      <c r="H513" s="348"/>
    </row>
    <row r="514" ht="15.75" customHeight="1">
      <c r="G514" s="348"/>
      <c r="H514" s="348"/>
    </row>
    <row r="515" ht="15.75" customHeight="1">
      <c r="G515" s="348"/>
      <c r="H515" s="348"/>
    </row>
    <row r="516" ht="15.75" customHeight="1">
      <c r="G516" s="348"/>
      <c r="H516" s="348"/>
    </row>
    <row r="517" ht="15.75" customHeight="1">
      <c r="G517" s="348"/>
      <c r="H517" s="348"/>
    </row>
    <row r="518" ht="15.75" customHeight="1">
      <c r="G518" s="348"/>
      <c r="H518" s="348"/>
    </row>
    <row r="519" ht="15.75" customHeight="1">
      <c r="G519" s="348"/>
      <c r="H519" s="348"/>
    </row>
    <row r="520" ht="15.75" customHeight="1">
      <c r="G520" s="348"/>
      <c r="H520" s="348"/>
    </row>
    <row r="521" ht="15.75" customHeight="1">
      <c r="G521" s="348"/>
      <c r="H521" s="348"/>
    </row>
    <row r="522" ht="15.75" customHeight="1">
      <c r="G522" s="348"/>
      <c r="H522" s="348"/>
    </row>
    <row r="523" ht="15.75" customHeight="1">
      <c r="G523" s="348"/>
      <c r="H523" s="348"/>
    </row>
    <row r="524" ht="15.75" customHeight="1">
      <c r="G524" s="348"/>
      <c r="H524" s="348"/>
    </row>
    <row r="525" ht="15.75" customHeight="1">
      <c r="G525" s="348"/>
      <c r="H525" s="348"/>
    </row>
    <row r="526" ht="15.75" customHeight="1">
      <c r="G526" s="348"/>
      <c r="H526" s="348"/>
    </row>
    <row r="527" ht="15.75" customHeight="1">
      <c r="G527" s="348"/>
      <c r="H527" s="348"/>
    </row>
    <row r="528" ht="15.75" customHeight="1">
      <c r="G528" s="348"/>
      <c r="H528" s="348"/>
    </row>
    <row r="529" ht="15.75" customHeight="1">
      <c r="G529" s="348"/>
      <c r="H529" s="348"/>
    </row>
    <row r="530" ht="15.75" customHeight="1">
      <c r="G530" s="348"/>
      <c r="H530" s="348"/>
    </row>
    <row r="531" ht="15.75" customHeight="1">
      <c r="G531" s="348"/>
      <c r="H531" s="348"/>
    </row>
    <row r="532" ht="15.75" customHeight="1">
      <c r="G532" s="348"/>
      <c r="H532" s="348"/>
    </row>
    <row r="533" ht="15.75" customHeight="1">
      <c r="G533" s="348"/>
      <c r="H533" s="348"/>
    </row>
    <row r="534" ht="15.75" customHeight="1">
      <c r="G534" s="348"/>
      <c r="H534" s="348"/>
    </row>
    <row r="535" ht="15.75" customHeight="1">
      <c r="G535" s="348"/>
      <c r="H535" s="348"/>
    </row>
    <row r="536" ht="15.75" customHeight="1">
      <c r="G536" s="348"/>
      <c r="H536" s="348"/>
    </row>
    <row r="537" ht="15.75" customHeight="1">
      <c r="G537" s="348"/>
      <c r="H537" s="348"/>
    </row>
    <row r="538" ht="15.75" customHeight="1">
      <c r="G538" s="348"/>
      <c r="H538" s="348"/>
    </row>
    <row r="539" ht="15.75" customHeight="1">
      <c r="G539" s="348"/>
      <c r="H539" s="348"/>
    </row>
    <row r="540" ht="15.75" customHeight="1">
      <c r="G540" s="348"/>
      <c r="H540" s="348"/>
    </row>
    <row r="541" ht="15.75" customHeight="1">
      <c r="G541" s="348"/>
      <c r="H541" s="348"/>
    </row>
    <row r="542" ht="15.75" customHeight="1">
      <c r="G542" s="348"/>
      <c r="H542" s="348"/>
    </row>
    <row r="543" ht="15.75" customHeight="1">
      <c r="G543" s="348"/>
      <c r="H543" s="348"/>
    </row>
    <row r="544" ht="15.75" customHeight="1">
      <c r="G544" s="348"/>
      <c r="H544" s="348"/>
    </row>
    <row r="545" ht="15.75" customHeight="1">
      <c r="G545" s="348"/>
      <c r="H545" s="348"/>
    </row>
    <row r="546" ht="15.75" customHeight="1">
      <c r="G546" s="348"/>
      <c r="H546" s="348"/>
    </row>
    <row r="547" ht="15.75" customHeight="1">
      <c r="G547" s="348"/>
      <c r="H547" s="348"/>
    </row>
    <row r="548" ht="15.75" customHeight="1">
      <c r="G548" s="348"/>
      <c r="H548" s="348"/>
    </row>
    <row r="549" ht="15.75" customHeight="1">
      <c r="G549" s="348"/>
      <c r="H549" s="348"/>
    </row>
    <row r="550" ht="15.75" customHeight="1">
      <c r="G550" s="348"/>
      <c r="H550" s="348"/>
    </row>
    <row r="551" ht="15.75" customHeight="1">
      <c r="G551" s="348"/>
      <c r="H551" s="348"/>
    </row>
    <row r="552" ht="15.75" customHeight="1">
      <c r="G552" s="348"/>
      <c r="H552" s="348"/>
    </row>
    <row r="553" ht="15.75" customHeight="1">
      <c r="G553" s="348"/>
      <c r="H553" s="348"/>
    </row>
    <row r="554" ht="15.75" customHeight="1">
      <c r="G554" s="348"/>
      <c r="H554" s="348"/>
    </row>
    <row r="555" ht="15.75" customHeight="1">
      <c r="G555" s="348"/>
      <c r="H555" s="348"/>
    </row>
    <row r="556" ht="15.75" customHeight="1">
      <c r="G556" s="348"/>
      <c r="H556" s="348"/>
    </row>
    <row r="557" ht="15.75" customHeight="1">
      <c r="G557" s="348"/>
      <c r="H557" s="348"/>
    </row>
    <row r="558" ht="15.75" customHeight="1">
      <c r="G558" s="348"/>
      <c r="H558" s="348"/>
    </row>
    <row r="559" ht="15.75" customHeight="1">
      <c r="G559" s="348"/>
      <c r="H559" s="348"/>
    </row>
    <row r="560" ht="15.75" customHeight="1">
      <c r="G560" s="348"/>
      <c r="H560" s="348"/>
    </row>
    <row r="561" ht="15.75" customHeight="1">
      <c r="G561" s="348"/>
      <c r="H561" s="348"/>
    </row>
    <row r="562" ht="15.75" customHeight="1">
      <c r="G562" s="348"/>
      <c r="H562" s="348"/>
    </row>
    <row r="563" ht="15.75" customHeight="1">
      <c r="G563" s="348"/>
      <c r="H563" s="348"/>
    </row>
    <row r="564" ht="15.75" customHeight="1">
      <c r="G564" s="348"/>
      <c r="H564" s="348"/>
    </row>
    <row r="565" ht="15.75" customHeight="1">
      <c r="G565" s="348"/>
      <c r="H565" s="348"/>
    </row>
    <row r="566" ht="15.75" customHeight="1">
      <c r="G566" s="348"/>
      <c r="H566" s="348"/>
    </row>
    <row r="567" ht="15.75" customHeight="1">
      <c r="G567" s="348"/>
      <c r="H567" s="348"/>
    </row>
    <row r="568" ht="15.75" customHeight="1">
      <c r="G568" s="348"/>
      <c r="H568" s="348"/>
    </row>
    <row r="569" ht="15.75" customHeight="1">
      <c r="G569" s="348"/>
      <c r="H569" s="348"/>
    </row>
    <row r="570" ht="15.75" customHeight="1">
      <c r="G570" s="348"/>
      <c r="H570" s="348"/>
    </row>
    <row r="571" ht="15.75" customHeight="1">
      <c r="G571" s="348"/>
      <c r="H571" s="348"/>
    </row>
    <row r="572" ht="15.75" customHeight="1">
      <c r="G572" s="348"/>
      <c r="H572" s="348"/>
    </row>
    <row r="573" ht="15.75" customHeight="1">
      <c r="G573" s="348"/>
      <c r="H573" s="348"/>
    </row>
    <row r="574" ht="15.75" customHeight="1">
      <c r="G574" s="348"/>
      <c r="H574" s="348"/>
    </row>
    <row r="575" ht="15.75" customHeight="1">
      <c r="G575" s="348"/>
      <c r="H575" s="348"/>
    </row>
    <row r="576" ht="15.75" customHeight="1">
      <c r="G576" s="348"/>
      <c r="H576" s="348"/>
    </row>
    <row r="577" ht="15.75" customHeight="1">
      <c r="G577" s="348"/>
      <c r="H577" s="348"/>
    </row>
    <row r="578" ht="15.75" customHeight="1">
      <c r="G578" s="348"/>
      <c r="H578" s="348"/>
    </row>
    <row r="579" ht="15.75" customHeight="1">
      <c r="G579" s="348"/>
      <c r="H579" s="348"/>
    </row>
    <row r="580" ht="15.75" customHeight="1">
      <c r="G580" s="348"/>
      <c r="H580" s="348"/>
    </row>
    <row r="581" ht="15.75" customHeight="1">
      <c r="G581" s="348"/>
      <c r="H581" s="348"/>
    </row>
    <row r="582" ht="15.75" customHeight="1">
      <c r="G582" s="348"/>
      <c r="H582" s="348"/>
    </row>
    <row r="583" ht="15.75" customHeight="1">
      <c r="G583" s="348"/>
      <c r="H583" s="348"/>
    </row>
    <row r="584" ht="15.75" customHeight="1">
      <c r="G584" s="348"/>
      <c r="H584" s="348"/>
    </row>
    <row r="585" ht="15.75" customHeight="1">
      <c r="G585" s="348"/>
      <c r="H585" s="348"/>
    </row>
    <row r="586" ht="15.75" customHeight="1">
      <c r="G586" s="348"/>
      <c r="H586" s="348"/>
    </row>
    <row r="587" ht="15.75" customHeight="1">
      <c r="G587" s="348"/>
      <c r="H587" s="348"/>
    </row>
    <row r="588" ht="15.75" customHeight="1">
      <c r="G588" s="348"/>
      <c r="H588" s="348"/>
    </row>
    <row r="589" ht="15.75" customHeight="1">
      <c r="G589" s="348"/>
      <c r="H589" s="348"/>
    </row>
    <row r="590" ht="15.75" customHeight="1">
      <c r="G590" s="348"/>
      <c r="H590" s="348"/>
    </row>
    <row r="591" ht="15.75" customHeight="1">
      <c r="G591" s="348"/>
      <c r="H591" s="348"/>
    </row>
    <row r="592" ht="15.75" customHeight="1">
      <c r="G592" s="348"/>
      <c r="H592" s="348"/>
    </row>
    <row r="593" ht="15.75" customHeight="1">
      <c r="G593" s="348"/>
      <c r="H593" s="348"/>
    </row>
    <row r="594" ht="15.75" customHeight="1">
      <c r="G594" s="348"/>
      <c r="H594" s="348"/>
    </row>
    <row r="595" ht="15.75" customHeight="1">
      <c r="G595" s="348"/>
      <c r="H595" s="348"/>
    </row>
    <row r="596" ht="15.75" customHeight="1">
      <c r="G596" s="348"/>
      <c r="H596" s="348"/>
    </row>
    <row r="597" ht="15.75" customHeight="1">
      <c r="G597" s="348"/>
      <c r="H597" s="348"/>
    </row>
    <row r="598" ht="15.75" customHeight="1">
      <c r="G598" s="348"/>
      <c r="H598" s="348"/>
    </row>
    <row r="599" ht="15.75" customHeight="1">
      <c r="G599" s="348"/>
      <c r="H599" s="348"/>
    </row>
    <row r="600" ht="15.75" customHeight="1">
      <c r="G600" s="348"/>
      <c r="H600" s="348"/>
    </row>
    <row r="601" ht="15.75" customHeight="1">
      <c r="G601" s="348"/>
      <c r="H601" s="348"/>
    </row>
    <row r="602" ht="15.75" customHeight="1">
      <c r="G602" s="348"/>
      <c r="H602" s="348"/>
    </row>
    <row r="603" ht="15.75" customHeight="1">
      <c r="G603" s="348"/>
      <c r="H603" s="348"/>
    </row>
    <row r="604" ht="15.75" customHeight="1">
      <c r="G604" s="348"/>
      <c r="H604" s="348"/>
    </row>
    <row r="605" ht="15.75" customHeight="1">
      <c r="G605" s="348"/>
      <c r="H605" s="348"/>
    </row>
    <row r="606" ht="15.75" customHeight="1">
      <c r="G606" s="348"/>
      <c r="H606" s="348"/>
    </row>
    <row r="607" ht="15.75" customHeight="1">
      <c r="G607" s="348"/>
      <c r="H607" s="348"/>
    </row>
    <row r="608" ht="15.75" customHeight="1">
      <c r="G608" s="348"/>
      <c r="H608" s="348"/>
    </row>
    <row r="609" ht="15.75" customHeight="1">
      <c r="G609" s="348"/>
      <c r="H609" s="348"/>
    </row>
    <row r="610" ht="15.75" customHeight="1">
      <c r="G610" s="348"/>
      <c r="H610" s="348"/>
    </row>
    <row r="611" ht="15.75" customHeight="1">
      <c r="G611" s="348"/>
      <c r="H611" s="348"/>
    </row>
    <row r="612" ht="15.75" customHeight="1">
      <c r="G612" s="348"/>
      <c r="H612" s="348"/>
    </row>
    <row r="613" ht="15.75" customHeight="1">
      <c r="G613" s="348"/>
      <c r="H613" s="348"/>
    </row>
    <row r="614" ht="15.75" customHeight="1">
      <c r="G614" s="348"/>
      <c r="H614" s="348"/>
    </row>
    <row r="615" ht="15.75" customHeight="1">
      <c r="G615" s="348"/>
      <c r="H615" s="348"/>
    </row>
    <row r="616" ht="15.75" customHeight="1">
      <c r="G616" s="348"/>
      <c r="H616" s="348"/>
    </row>
    <row r="617" ht="15.75" customHeight="1">
      <c r="G617" s="348"/>
      <c r="H617" s="348"/>
    </row>
    <row r="618" ht="15.75" customHeight="1">
      <c r="G618" s="348"/>
      <c r="H618" s="348"/>
    </row>
    <row r="619" ht="15.75" customHeight="1">
      <c r="G619" s="348"/>
      <c r="H619" s="348"/>
    </row>
    <row r="620" ht="15.75" customHeight="1">
      <c r="G620" s="348"/>
      <c r="H620" s="348"/>
    </row>
    <row r="621" ht="15.75" customHeight="1">
      <c r="G621" s="348"/>
      <c r="H621" s="348"/>
    </row>
    <row r="622" ht="15.75" customHeight="1">
      <c r="G622" s="348"/>
      <c r="H622" s="348"/>
    </row>
    <row r="623" ht="15.75" customHeight="1">
      <c r="G623" s="348"/>
      <c r="H623" s="348"/>
    </row>
    <row r="624" ht="15.75" customHeight="1">
      <c r="G624" s="348"/>
      <c r="H624" s="348"/>
    </row>
    <row r="625" ht="15.75" customHeight="1">
      <c r="G625" s="348"/>
      <c r="H625" s="348"/>
    </row>
    <row r="626" ht="15.75" customHeight="1">
      <c r="G626" s="348"/>
      <c r="H626" s="348"/>
    </row>
    <row r="627" ht="15.75" customHeight="1">
      <c r="G627" s="348"/>
      <c r="H627" s="348"/>
    </row>
    <row r="628" ht="15.75" customHeight="1">
      <c r="G628" s="348"/>
      <c r="H628" s="348"/>
    </row>
    <row r="629" ht="15.75" customHeight="1">
      <c r="G629" s="348"/>
      <c r="H629" s="348"/>
    </row>
    <row r="630" ht="15.75" customHeight="1">
      <c r="G630" s="348"/>
      <c r="H630" s="348"/>
    </row>
    <row r="631" ht="15.75" customHeight="1">
      <c r="G631" s="348"/>
      <c r="H631" s="348"/>
    </row>
    <row r="632" ht="15.75" customHeight="1">
      <c r="G632" s="348"/>
      <c r="H632" s="348"/>
    </row>
    <row r="633" ht="15.75" customHeight="1">
      <c r="G633" s="348"/>
      <c r="H633" s="348"/>
    </row>
    <row r="634" ht="15.75" customHeight="1">
      <c r="G634" s="348"/>
      <c r="H634" s="348"/>
    </row>
    <row r="635" ht="15.75" customHeight="1">
      <c r="G635" s="348"/>
      <c r="H635" s="348"/>
    </row>
    <row r="636" ht="15.75" customHeight="1">
      <c r="G636" s="348"/>
      <c r="H636" s="348"/>
    </row>
    <row r="637" ht="15.75" customHeight="1">
      <c r="G637" s="348"/>
      <c r="H637" s="348"/>
    </row>
    <row r="638" ht="15.75" customHeight="1">
      <c r="G638" s="348"/>
      <c r="H638" s="348"/>
    </row>
    <row r="639" ht="15.75" customHeight="1">
      <c r="G639" s="348"/>
      <c r="H639" s="348"/>
    </row>
    <row r="640" ht="15.75" customHeight="1">
      <c r="G640" s="348"/>
      <c r="H640" s="348"/>
    </row>
    <row r="641" ht="15.75" customHeight="1">
      <c r="G641" s="348"/>
      <c r="H641" s="348"/>
    </row>
    <row r="642" ht="15.75" customHeight="1">
      <c r="G642" s="348"/>
      <c r="H642" s="348"/>
    </row>
    <row r="643" ht="15.75" customHeight="1">
      <c r="G643" s="348"/>
      <c r="H643" s="348"/>
    </row>
    <row r="644" ht="15.75" customHeight="1">
      <c r="G644" s="348"/>
      <c r="H644" s="348"/>
    </row>
    <row r="645" ht="15.75" customHeight="1">
      <c r="G645" s="348"/>
      <c r="H645" s="348"/>
    </row>
    <row r="646" ht="15.75" customHeight="1">
      <c r="G646" s="348"/>
      <c r="H646" s="348"/>
    </row>
    <row r="647" ht="15.75" customHeight="1">
      <c r="G647" s="348"/>
      <c r="H647" s="348"/>
    </row>
    <row r="648" ht="15.75" customHeight="1">
      <c r="G648" s="348"/>
      <c r="H648" s="348"/>
    </row>
    <row r="649" ht="15.75" customHeight="1">
      <c r="G649" s="348"/>
      <c r="H649" s="348"/>
    </row>
    <row r="650" ht="15.75" customHeight="1">
      <c r="G650" s="348"/>
      <c r="H650" s="348"/>
    </row>
    <row r="651" ht="15.75" customHeight="1">
      <c r="G651" s="348"/>
      <c r="H651" s="348"/>
    </row>
    <row r="652" ht="15.75" customHeight="1">
      <c r="G652" s="348"/>
      <c r="H652" s="348"/>
    </row>
    <row r="653" ht="15.75" customHeight="1">
      <c r="G653" s="348"/>
      <c r="H653" s="348"/>
    </row>
    <row r="654" ht="15.75" customHeight="1">
      <c r="G654" s="348"/>
      <c r="H654" s="348"/>
    </row>
    <row r="655" ht="15.75" customHeight="1">
      <c r="G655" s="348"/>
      <c r="H655" s="348"/>
    </row>
    <row r="656" ht="15.75" customHeight="1">
      <c r="G656" s="348"/>
      <c r="H656" s="348"/>
    </row>
    <row r="657" ht="15.75" customHeight="1">
      <c r="G657" s="348"/>
      <c r="H657" s="348"/>
    </row>
    <row r="658" ht="15.75" customHeight="1">
      <c r="G658" s="348"/>
      <c r="H658" s="348"/>
    </row>
    <row r="659" ht="15.75" customHeight="1">
      <c r="G659" s="348"/>
      <c r="H659" s="348"/>
    </row>
    <row r="660" ht="15.75" customHeight="1">
      <c r="G660" s="348"/>
      <c r="H660" s="348"/>
    </row>
    <row r="661" ht="15.75" customHeight="1">
      <c r="G661" s="348"/>
      <c r="H661" s="348"/>
    </row>
    <row r="662" ht="15.75" customHeight="1">
      <c r="G662" s="348"/>
      <c r="H662" s="348"/>
    </row>
    <row r="663" ht="15.75" customHeight="1">
      <c r="G663" s="348"/>
      <c r="H663" s="348"/>
    </row>
    <row r="664" ht="15.75" customHeight="1">
      <c r="G664" s="348"/>
      <c r="H664" s="348"/>
    </row>
    <row r="665" ht="15.75" customHeight="1">
      <c r="G665" s="348"/>
      <c r="H665" s="348"/>
    </row>
    <row r="666" ht="15.75" customHeight="1">
      <c r="G666" s="348"/>
      <c r="H666" s="348"/>
    </row>
    <row r="667" ht="15.75" customHeight="1">
      <c r="G667" s="348"/>
      <c r="H667" s="348"/>
    </row>
    <row r="668" ht="15.75" customHeight="1">
      <c r="G668" s="348"/>
      <c r="H668" s="348"/>
    </row>
    <row r="669" ht="15.75" customHeight="1">
      <c r="G669" s="348"/>
      <c r="H669" s="348"/>
    </row>
    <row r="670" ht="15.75" customHeight="1">
      <c r="G670" s="348"/>
      <c r="H670" s="348"/>
    </row>
    <row r="671" ht="15.75" customHeight="1">
      <c r="G671" s="348"/>
      <c r="H671" s="348"/>
    </row>
    <row r="672" ht="15.75" customHeight="1">
      <c r="G672" s="348"/>
      <c r="H672" s="348"/>
    </row>
    <row r="673" ht="15.75" customHeight="1">
      <c r="G673" s="348"/>
      <c r="H673" s="348"/>
    </row>
    <row r="674" ht="15.75" customHeight="1">
      <c r="G674" s="348"/>
      <c r="H674" s="348"/>
    </row>
    <row r="675" ht="15.75" customHeight="1">
      <c r="G675" s="348"/>
      <c r="H675" s="348"/>
    </row>
    <row r="676" ht="15.75" customHeight="1">
      <c r="G676" s="348"/>
      <c r="H676" s="348"/>
    </row>
    <row r="677" ht="15.75" customHeight="1">
      <c r="G677" s="348"/>
      <c r="H677" s="348"/>
    </row>
    <row r="678" ht="15.75" customHeight="1">
      <c r="G678" s="348"/>
      <c r="H678" s="348"/>
    </row>
    <row r="679" ht="15.75" customHeight="1">
      <c r="G679" s="348"/>
      <c r="H679" s="348"/>
    </row>
    <row r="680" ht="15.75" customHeight="1">
      <c r="G680" s="348"/>
      <c r="H680" s="348"/>
    </row>
    <row r="681" ht="15.75" customHeight="1">
      <c r="G681" s="348"/>
      <c r="H681" s="348"/>
    </row>
    <row r="682" ht="15.75" customHeight="1">
      <c r="G682" s="348"/>
      <c r="H682" s="348"/>
    </row>
    <row r="683" ht="15.75" customHeight="1">
      <c r="G683" s="348"/>
      <c r="H683" s="348"/>
    </row>
    <row r="684" ht="15.75" customHeight="1">
      <c r="G684" s="348"/>
      <c r="H684" s="348"/>
    </row>
    <row r="685" ht="15.75" customHeight="1">
      <c r="G685" s="348"/>
      <c r="H685" s="348"/>
    </row>
    <row r="686" ht="15.75" customHeight="1">
      <c r="G686" s="348"/>
      <c r="H686" s="348"/>
    </row>
    <row r="687" ht="15.75" customHeight="1">
      <c r="G687" s="348"/>
      <c r="H687" s="348"/>
    </row>
    <row r="688" ht="15.75" customHeight="1">
      <c r="G688" s="348"/>
      <c r="H688" s="348"/>
    </row>
    <row r="689" ht="15.75" customHeight="1">
      <c r="G689" s="348"/>
      <c r="H689" s="348"/>
    </row>
    <row r="690" ht="15.75" customHeight="1">
      <c r="G690" s="348"/>
      <c r="H690" s="348"/>
    </row>
    <row r="691" ht="15.75" customHeight="1">
      <c r="G691" s="348"/>
      <c r="H691" s="348"/>
    </row>
    <row r="692" ht="15.75" customHeight="1">
      <c r="G692" s="348"/>
      <c r="H692" s="348"/>
    </row>
    <row r="693" ht="15.75" customHeight="1">
      <c r="G693" s="348"/>
      <c r="H693" s="348"/>
    </row>
    <row r="694" ht="15.75" customHeight="1">
      <c r="G694" s="348"/>
      <c r="H694" s="348"/>
    </row>
    <row r="695" ht="15.75" customHeight="1">
      <c r="G695" s="348"/>
      <c r="H695" s="348"/>
    </row>
    <row r="696" ht="15.75" customHeight="1">
      <c r="G696" s="348"/>
      <c r="H696" s="348"/>
    </row>
    <row r="697" ht="15.75" customHeight="1">
      <c r="G697" s="348"/>
      <c r="H697" s="348"/>
    </row>
    <row r="698" ht="15.75" customHeight="1">
      <c r="G698" s="348"/>
      <c r="H698" s="348"/>
    </row>
    <row r="699" ht="15.75" customHeight="1">
      <c r="G699" s="348"/>
      <c r="H699" s="348"/>
    </row>
    <row r="700" ht="15.75" customHeight="1">
      <c r="G700" s="348"/>
      <c r="H700" s="348"/>
    </row>
    <row r="701" ht="15.75" customHeight="1">
      <c r="G701" s="348"/>
      <c r="H701" s="348"/>
    </row>
    <row r="702" ht="15.75" customHeight="1">
      <c r="G702" s="348"/>
      <c r="H702" s="348"/>
    </row>
    <row r="703" ht="15.75" customHeight="1">
      <c r="G703" s="348"/>
      <c r="H703" s="348"/>
    </row>
    <row r="704" ht="15.75" customHeight="1">
      <c r="G704" s="348"/>
      <c r="H704" s="348"/>
    </row>
    <row r="705" ht="15.75" customHeight="1">
      <c r="G705" s="348"/>
      <c r="H705" s="348"/>
    </row>
    <row r="706" ht="15.75" customHeight="1">
      <c r="G706" s="348"/>
      <c r="H706" s="348"/>
    </row>
    <row r="707" ht="15.75" customHeight="1">
      <c r="G707" s="348"/>
      <c r="H707" s="348"/>
    </row>
    <row r="708" ht="15.75" customHeight="1">
      <c r="G708" s="348"/>
      <c r="H708" s="348"/>
    </row>
    <row r="709" ht="15.75" customHeight="1">
      <c r="G709" s="348"/>
      <c r="H709" s="348"/>
    </row>
    <row r="710" ht="15.75" customHeight="1">
      <c r="G710" s="348"/>
      <c r="H710" s="348"/>
    </row>
    <row r="711" ht="15.75" customHeight="1">
      <c r="G711" s="348"/>
      <c r="H711" s="348"/>
    </row>
    <row r="712" ht="15.75" customHeight="1">
      <c r="G712" s="348"/>
      <c r="H712" s="348"/>
    </row>
    <row r="713" ht="15.75" customHeight="1">
      <c r="G713" s="348"/>
      <c r="H713" s="348"/>
    </row>
    <row r="714" ht="15.75" customHeight="1">
      <c r="G714" s="348"/>
      <c r="H714" s="348"/>
    </row>
    <row r="715" ht="15.75" customHeight="1">
      <c r="G715" s="348"/>
      <c r="H715" s="348"/>
    </row>
    <row r="716" ht="15.75" customHeight="1">
      <c r="G716" s="348"/>
      <c r="H716" s="348"/>
    </row>
    <row r="717" ht="15.75" customHeight="1">
      <c r="G717" s="348"/>
      <c r="H717" s="348"/>
    </row>
    <row r="718" ht="15.75" customHeight="1">
      <c r="G718" s="348"/>
      <c r="H718" s="348"/>
    </row>
    <row r="719" ht="15.75" customHeight="1">
      <c r="G719" s="348"/>
      <c r="H719" s="348"/>
    </row>
    <row r="720" ht="15.75" customHeight="1">
      <c r="G720" s="348"/>
      <c r="H720" s="348"/>
    </row>
    <row r="721" ht="15.75" customHeight="1">
      <c r="G721" s="348"/>
      <c r="H721" s="348"/>
    </row>
    <row r="722" ht="15.75" customHeight="1">
      <c r="G722" s="348"/>
      <c r="H722" s="348"/>
    </row>
    <row r="723" ht="15.75" customHeight="1">
      <c r="G723" s="348"/>
      <c r="H723" s="348"/>
    </row>
    <row r="724" ht="15.75" customHeight="1">
      <c r="G724" s="348"/>
      <c r="H724" s="348"/>
    </row>
    <row r="725" ht="15.75" customHeight="1">
      <c r="G725" s="348"/>
      <c r="H725" s="348"/>
    </row>
    <row r="726" ht="15.75" customHeight="1">
      <c r="G726" s="348"/>
      <c r="H726" s="348"/>
    </row>
    <row r="727" ht="15.75" customHeight="1">
      <c r="G727" s="348"/>
      <c r="H727" s="348"/>
    </row>
    <row r="728" ht="15.75" customHeight="1">
      <c r="G728" s="348"/>
      <c r="H728" s="348"/>
    </row>
    <row r="729" ht="15.75" customHeight="1">
      <c r="G729" s="348"/>
      <c r="H729" s="348"/>
    </row>
    <row r="730" ht="15.75" customHeight="1">
      <c r="G730" s="348"/>
      <c r="H730" s="348"/>
    </row>
    <row r="731" ht="15.75" customHeight="1">
      <c r="G731" s="348"/>
      <c r="H731" s="348"/>
    </row>
    <row r="732" ht="15.75" customHeight="1">
      <c r="G732" s="348"/>
      <c r="H732" s="348"/>
    </row>
    <row r="733" ht="15.75" customHeight="1">
      <c r="G733" s="348"/>
      <c r="H733" s="348"/>
    </row>
    <row r="734" ht="15.75" customHeight="1">
      <c r="G734" s="348"/>
      <c r="H734" s="348"/>
    </row>
    <row r="735" ht="15.75" customHeight="1">
      <c r="G735" s="348"/>
      <c r="H735" s="348"/>
    </row>
    <row r="736" ht="15.75" customHeight="1">
      <c r="G736" s="348"/>
      <c r="H736" s="348"/>
    </row>
    <row r="737" ht="15.75" customHeight="1">
      <c r="G737" s="348"/>
      <c r="H737" s="348"/>
    </row>
    <row r="738" ht="15.75" customHeight="1">
      <c r="G738" s="348"/>
      <c r="H738" s="348"/>
    </row>
    <row r="739" ht="15.75" customHeight="1">
      <c r="G739" s="348"/>
      <c r="H739" s="348"/>
    </row>
    <row r="740" ht="15.75" customHeight="1">
      <c r="G740" s="348"/>
      <c r="H740" s="348"/>
    </row>
    <row r="741" ht="15.75" customHeight="1">
      <c r="G741" s="348"/>
      <c r="H741" s="348"/>
    </row>
    <row r="742" ht="15.75" customHeight="1">
      <c r="G742" s="348"/>
      <c r="H742" s="348"/>
    </row>
    <row r="743" ht="15.75" customHeight="1">
      <c r="G743" s="348"/>
      <c r="H743" s="348"/>
    </row>
    <row r="744" ht="15.75" customHeight="1">
      <c r="G744" s="348"/>
      <c r="H744" s="348"/>
    </row>
    <row r="745" ht="15.75" customHeight="1">
      <c r="G745" s="348"/>
      <c r="H745" s="348"/>
    </row>
    <row r="746" ht="15.75" customHeight="1">
      <c r="G746" s="348"/>
      <c r="H746" s="348"/>
    </row>
    <row r="747" ht="15.75" customHeight="1">
      <c r="G747" s="348"/>
      <c r="H747" s="348"/>
    </row>
    <row r="748" ht="15.75" customHeight="1">
      <c r="G748" s="348"/>
      <c r="H748" s="348"/>
    </row>
    <row r="749" ht="15.75" customHeight="1">
      <c r="G749" s="348"/>
      <c r="H749" s="348"/>
    </row>
    <row r="750" ht="15.75" customHeight="1">
      <c r="G750" s="348"/>
      <c r="H750" s="348"/>
    </row>
    <row r="751" ht="15.75" customHeight="1">
      <c r="G751" s="348"/>
      <c r="H751" s="348"/>
    </row>
    <row r="752" ht="15.75" customHeight="1">
      <c r="G752" s="348"/>
      <c r="H752" s="348"/>
    </row>
    <row r="753" ht="15.75" customHeight="1">
      <c r="G753" s="348"/>
      <c r="H753" s="348"/>
    </row>
    <row r="754" ht="15.75" customHeight="1">
      <c r="G754" s="348"/>
      <c r="H754" s="348"/>
    </row>
    <row r="755" ht="15.75" customHeight="1">
      <c r="G755" s="348"/>
      <c r="H755" s="348"/>
    </row>
    <row r="756" ht="15.75" customHeight="1">
      <c r="G756" s="348"/>
      <c r="H756" s="348"/>
    </row>
    <row r="757" ht="15.75" customHeight="1">
      <c r="G757" s="348"/>
      <c r="H757" s="348"/>
    </row>
    <row r="758" ht="15.75" customHeight="1">
      <c r="G758" s="348"/>
      <c r="H758" s="348"/>
    </row>
    <row r="759" ht="15.75" customHeight="1">
      <c r="G759" s="348"/>
      <c r="H759" s="348"/>
    </row>
    <row r="760" ht="15.75" customHeight="1">
      <c r="G760" s="348"/>
      <c r="H760" s="348"/>
    </row>
    <row r="761" ht="15.75" customHeight="1">
      <c r="G761" s="348"/>
      <c r="H761" s="348"/>
    </row>
    <row r="762" ht="15.75" customHeight="1">
      <c r="G762" s="348"/>
      <c r="H762" s="348"/>
    </row>
    <row r="763" ht="15.75" customHeight="1">
      <c r="G763" s="348"/>
      <c r="H763" s="348"/>
    </row>
    <row r="764" ht="15.75" customHeight="1">
      <c r="G764" s="348"/>
      <c r="H764" s="348"/>
    </row>
    <row r="765" ht="15.75" customHeight="1">
      <c r="G765" s="348"/>
      <c r="H765" s="348"/>
    </row>
    <row r="766" ht="15.75" customHeight="1">
      <c r="G766" s="348"/>
      <c r="H766" s="348"/>
    </row>
    <row r="767" ht="15.75" customHeight="1">
      <c r="G767" s="348"/>
      <c r="H767" s="348"/>
    </row>
    <row r="768" ht="15.75" customHeight="1">
      <c r="G768" s="348"/>
      <c r="H768" s="348"/>
    </row>
    <row r="769" ht="15.75" customHeight="1">
      <c r="G769" s="348"/>
      <c r="H769" s="348"/>
    </row>
    <row r="770" ht="15.75" customHeight="1">
      <c r="G770" s="348"/>
      <c r="H770" s="348"/>
    </row>
    <row r="771" ht="15.75" customHeight="1">
      <c r="G771" s="348"/>
      <c r="H771" s="348"/>
    </row>
    <row r="772" ht="15.75" customHeight="1">
      <c r="G772" s="348"/>
      <c r="H772" s="348"/>
    </row>
    <row r="773" ht="15.75" customHeight="1">
      <c r="G773" s="348"/>
      <c r="H773" s="348"/>
    </row>
    <row r="774" ht="15.75" customHeight="1">
      <c r="G774" s="348"/>
      <c r="H774" s="348"/>
    </row>
    <row r="775" ht="15.75" customHeight="1">
      <c r="G775" s="348"/>
      <c r="H775" s="348"/>
    </row>
    <row r="776" ht="15.75" customHeight="1">
      <c r="G776" s="348"/>
      <c r="H776" s="348"/>
    </row>
    <row r="777" ht="15.75" customHeight="1">
      <c r="G777" s="348"/>
      <c r="H777" s="348"/>
    </row>
    <row r="778" ht="15.75" customHeight="1">
      <c r="G778" s="348"/>
      <c r="H778" s="348"/>
    </row>
    <row r="779" ht="15.75" customHeight="1">
      <c r="G779" s="348"/>
      <c r="H779" s="348"/>
    </row>
    <row r="780" ht="15.75" customHeight="1">
      <c r="G780" s="348"/>
      <c r="H780" s="348"/>
    </row>
    <row r="781" ht="15.75" customHeight="1">
      <c r="G781" s="348"/>
      <c r="H781" s="348"/>
    </row>
    <row r="782" ht="15.75" customHeight="1">
      <c r="G782" s="348"/>
      <c r="H782" s="348"/>
    </row>
    <row r="783" ht="15.75" customHeight="1">
      <c r="G783" s="348"/>
      <c r="H783" s="348"/>
    </row>
    <row r="784" ht="15.75" customHeight="1">
      <c r="G784" s="348"/>
      <c r="H784" s="348"/>
    </row>
    <row r="785" ht="15.75" customHeight="1">
      <c r="G785" s="348"/>
      <c r="H785" s="348"/>
    </row>
    <row r="786" ht="15.75" customHeight="1">
      <c r="G786" s="348"/>
      <c r="H786" s="348"/>
    </row>
    <row r="787" ht="15.75" customHeight="1">
      <c r="G787" s="348"/>
      <c r="H787" s="348"/>
    </row>
    <row r="788" ht="15.75" customHeight="1">
      <c r="G788" s="348"/>
      <c r="H788" s="348"/>
    </row>
    <row r="789" ht="15.75" customHeight="1">
      <c r="G789" s="348"/>
      <c r="H789" s="348"/>
    </row>
    <row r="790" ht="15.75" customHeight="1">
      <c r="G790" s="348"/>
      <c r="H790" s="348"/>
    </row>
    <row r="791" ht="15.75" customHeight="1">
      <c r="G791" s="348"/>
      <c r="H791" s="348"/>
    </row>
    <row r="792" ht="15.75" customHeight="1">
      <c r="G792" s="348"/>
      <c r="H792" s="348"/>
    </row>
    <row r="793" ht="15.75" customHeight="1">
      <c r="G793" s="348"/>
      <c r="H793" s="348"/>
    </row>
    <row r="794" ht="15.75" customHeight="1">
      <c r="G794" s="348"/>
      <c r="H794" s="348"/>
    </row>
    <row r="795" ht="15.75" customHeight="1">
      <c r="G795" s="348"/>
      <c r="H795" s="348"/>
    </row>
    <row r="796" ht="15.75" customHeight="1">
      <c r="G796" s="348"/>
      <c r="H796" s="348"/>
    </row>
    <row r="797" ht="15.75" customHeight="1">
      <c r="G797" s="348"/>
      <c r="H797" s="348"/>
    </row>
    <row r="798" ht="15.75" customHeight="1">
      <c r="G798" s="348"/>
      <c r="H798" s="348"/>
    </row>
    <row r="799" ht="15.75" customHeight="1">
      <c r="G799" s="348"/>
      <c r="H799" s="348"/>
    </row>
    <row r="800" ht="15.75" customHeight="1">
      <c r="G800" s="348"/>
      <c r="H800" s="348"/>
    </row>
    <row r="801" ht="15.75" customHeight="1">
      <c r="G801" s="348"/>
      <c r="H801" s="348"/>
    </row>
    <row r="802" ht="15.75" customHeight="1">
      <c r="G802" s="348"/>
      <c r="H802" s="348"/>
    </row>
    <row r="803" ht="15.75" customHeight="1">
      <c r="G803" s="348"/>
      <c r="H803" s="348"/>
    </row>
    <row r="804" ht="15.75" customHeight="1">
      <c r="G804" s="348"/>
      <c r="H804" s="348"/>
    </row>
    <row r="805" ht="15.75" customHeight="1">
      <c r="G805" s="348"/>
      <c r="H805" s="348"/>
    </row>
    <row r="806" ht="15.75" customHeight="1">
      <c r="G806" s="348"/>
      <c r="H806" s="348"/>
    </row>
    <row r="807" ht="15.75" customHeight="1">
      <c r="G807" s="348"/>
      <c r="H807" s="348"/>
    </row>
    <row r="808" ht="15.75" customHeight="1">
      <c r="G808" s="348"/>
      <c r="H808" s="348"/>
    </row>
    <row r="809" ht="15.75" customHeight="1">
      <c r="G809" s="348"/>
      <c r="H809" s="348"/>
    </row>
    <row r="810" ht="15.75" customHeight="1">
      <c r="G810" s="348"/>
      <c r="H810" s="348"/>
    </row>
    <row r="811" ht="15.75" customHeight="1">
      <c r="G811" s="348"/>
      <c r="H811" s="348"/>
    </row>
    <row r="812" ht="15.75" customHeight="1">
      <c r="G812" s="348"/>
      <c r="H812" s="348"/>
    </row>
    <row r="813" ht="15.75" customHeight="1">
      <c r="G813" s="348"/>
      <c r="H813" s="348"/>
    </row>
    <row r="814" ht="15.75" customHeight="1">
      <c r="G814" s="348"/>
      <c r="H814" s="348"/>
    </row>
    <row r="815" ht="15.75" customHeight="1">
      <c r="G815" s="348"/>
      <c r="H815" s="348"/>
    </row>
    <row r="816" ht="15.75" customHeight="1">
      <c r="G816" s="348"/>
      <c r="H816" s="348"/>
    </row>
    <row r="817" ht="15.75" customHeight="1">
      <c r="G817" s="348"/>
      <c r="H817" s="348"/>
    </row>
    <row r="818" ht="15.75" customHeight="1">
      <c r="G818" s="348"/>
      <c r="H818" s="348"/>
    </row>
    <row r="819" ht="15.75" customHeight="1">
      <c r="G819" s="348"/>
      <c r="H819" s="348"/>
    </row>
    <row r="820" ht="15.75" customHeight="1">
      <c r="G820" s="348"/>
      <c r="H820" s="348"/>
    </row>
    <row r="821" ht="15.75" customHeight="1">
      <c r="G821" s="348"/>
      <c r="H821" s="348"/>
    </row>
    <row r="822" ht="15.75" customHeight="1">
      <c r="G822" s="348"/>
      <c r="H822" s="348"/>
    </row>
    <row r="823" ht="15.75" customHeight="1">
      <c r="G823" s="348"/>
      <c r="H823" s="348"/>
    </row>
    <row r="824" ht="15.75" customHeight="1">
      <c r="G824" s="348"/>
      <c r="H824" s="348"/>
    </row>
    <row r="825" ht="15.75" customHeight="1">
      <c r="G825" s="348"/>
      <c r="H825" s="348"/>
    </row>
    <row r="826" ht="15.75" customHeight="1">
      <c r="G826" s="348"/>
      <c r="H826" s="348"/>
    </row>
    <row r="827" ht="15.75" customHeight="1">
      <c r="G827" s="348"/>
      <c r="H827" s="348"/>
    </row>
    <row r="828" ht="15.75" customHeight="1">
      <c r="G828" s="348"/>
      <c r="H828" s="348"/>
    </row>
    <row r="829" ht="15.75" customHeight="1">
      <c r="G829" s="348"/>
      <c r="H829" s="348"/>
    </row>
    <row r="830" ht="15.75" customHeight="1">
      <c r="G830" s="348"/>
      <c r="H830" s="348"/>
    </row>
    <row r="831" ht="15.75" customHeight="1">
      <c r="G831" s="348"/>
      <c r="H831" s="348"/>
    </row>
    <row r="832" ht="15.75" customHeight="1">
      <c r="G832" s="348"/>
      <c r="H832" s="348"/>
    </row>
    <row r="833" ht="15.75" customHeight="1">
      <c r="G833" s="348"/>
      <c r="H833" s="348"/>
    </row>
    <row r="834" ht="15.75" customHeight="1">
      <c r="G834" s="348"/>
      <c r="H834" s="348"/>
    </row>
    <row r="835" ht="15.75" customHeight="1">
      <c r="G835" s="348"/>
      <c r="H835" s="348"/>
    </row>
    <row r="836" ht="15.75" customHeight="1">
      <c r="G836" s="348"/>
      <c r="H836" s="348"/>
    </row>
    <row r="837" ht="15.75" customHeight="1">
      <c r="G837" s="348"/>
      <c r="H837" s="348"/>
    </row>
    <row r="838" ht="15.75" customHeight="1">
      <c r="G838" s="348"/>
      <c r="H838" s="348"/>
    </row>
    <row r="839" ht="15.75" customHeight="1">
      <c r="G839" s="348"/>
      <c r="H839" s="348"/>
    </row>
    <row r="840" ht="15.75" customHeight="1">
      <c r="G840" s="348"/>
      <c r="H840" s="348"/>
    </row>
    <row r="841" ht="15.75" customHeight="1">
      <c r="G841" s="348"/>
      <c r="H841" s="348"/>
    </row>
    <row r="842" ht="15.75" customHeight="1">
      <c r="G842" s="348"/>
      <c r="H842" s="348"/>
    </row>
    <row r="843" ht="15.75" customHeight="1">
      <c r="G843" s="348"/>
      <c r="H843" s="348"/>
    </row>
    <row r="844" ht="15.75" customHeight="1">
      <c r="G844" s="348"/>
      <c r="H844" s="348"/>
    </row>
    <row r="845" ht="15.75" customHeight="1">
      <c r="G845" s="348"/>
      <c r="H845" s="348"/>
    </row>
    <row r="846" ht="15.75" customHeight="1">
      <c r="G846" s="348"/>
      <c r="H846" s="348"/>
    </row>
    <row r="847" ht="15.75" customHeight="1">
      <c r="G847" s="348"/>
      <c r="H847" s="348"/>
    </row>
    <row r="848" ht="15.75" customHeight="1">
      <c r="G848" s="348"/>
      <c r="H848" s="348"/>
    </row>
    <row r="849" ht="15.75" customHeight="1">
      <c r="G849" s="348"/>
      <c r="H849" s="348"/>
    </row>
    <row r="850" ht="15.75" customHeight="1">
      <c r="G850" s="348"/>
      <c r="H850" s="348"/>
    </row>
    <row r="851" ht="15.75" customHeight="1">
      <c r="G851" s="348"/>
      <c r="H851" s="348"/>
    </row>
    <row r="852" ht="15.75" customHeight="1">
      <c r="G852" s="348"/>
      <c r="H852" s="348"/>
    </row>
    <row r="853" ht="15.75" customHeight="1">
      <c r="G853" s="348"/>
      <c r="H853" s="348"/>
    </row>
    <row r="854" ht="15.75" customHeight="1">
      <c r="G854" s="348"/>
      <c r="H854" s="348"/>
    </row>
    <row r="855" ht="15.75" customHeight="1">
      <c r="G855" s="348"/>
      <c r="H855" s="348"/>
    </row>
    <row r="856" ht="15.75" customHeight="1">
      <c r="G856" s="348"/>
      <c r="H856" s="348"/>
    </row>
    <row r="857" ht="15.75" customHeight="1">
      <c r="G857" s="348"/>
      <c r="H857" s="348"/>
    </row>
    <row r="858" ht="15.75" customHeight="1">
      <c r="G858" s="348"/>
      <c r="H858" s="348"/>
    </row>
    <row r="859" ht="15.75" customHeight="1">
      <c r="G859" s="348"/>
      <c r="H859" s="348"/>
    </row>
    <row r="860" ht="15.75" customHeight="1">
      <c r="G860" s="348"/>
      <c r="H860" s="348"/>
    </row>
    <row r="861" ht="15.75" customHeight="1">
      <c r="G861" s="348"/>
      <c r="H861" s="348"/>
    </row>
    <row r="862" ht="15.75" customHeight="1">
      <c r="G862" s="348"/>
      <c r="H862" s="348"/>
    </row>
    <row r="863" ht="15.75" customHeight="1">
      <c r="G863" s="348"/>
      <c r="H863" s="348"/>
    </row>
    <row r="864" ht="15.75" customHeight="1">
      <c r="G864" s="348"/>
      <c r="H864" s="348"/>
    </row>
    <row r="865" ht="15.75" customHeight="1">
      <c r="G865" s="348"/>
      <c r="H865" s="348"/>
    </row>
    <row r="866" ht="15.75" customHeight="1">
      <c r="G866" s="348"/>
      <c r="H866" s="348"/>
    </row>
    <row r="867" ht="15.75" customHeight="1">
      <c r="G867" s="348"/>
      <c r="H867" s="348"/>
    </row>
    <row r="868" ht="15.75" customHeight="1">
      <c r="G868" s="348"/>
      <c r="H868" s="348"/>
    </row>
    <row r="869" ht="15.75" customHeight="1">
      <c r="G869" s="348"/>
      <c r="H869" s="348"/>
    </row>
    <row r="870" ht="15.75" customHeight="1">
      <c r="G870" s="348"/>
      <c r="H870" s="348"/>
    </row>
    <row r="871" ht="15.75" customHeight="1">
      <c r="G871" s="348"/>
      <c r="H871" s="348"/>
    </row>
    <row r="872" ht="15.75" customHeight="1">
      <c r="G872" s="348"/>
      <c r="H872" s="348"/>
    </row>
    <row r="873" ht="15.75" customHeight="1">
      <c r="G873" s="348"/>
      <c r="H873" s="348"/>
    </row>
    <row r="874" ht="15.75" customHeight="1">
      <c r="G874" s="348"/>
      <c r="H874" s="348"/>
    </row>
    <row r="875" ht="15.75" customHeight="1">
      <c r="G875" s="348"/>
      <c r="H875" s="348"/>
    </row>
    <row r="876" ht="15.75" customHeight="1">
      <c r="G876" s="348"/>
      <c r="H876" s="348"/>
    </row>
    <row r="877" ht="15.75" customHeight="1">
      <c r="G877" s="348"/>
      <c r="H877" s="348"/>
    </row>
    <row r="878" ht="15.75" customHeight="1">
      <c r="G878" s="348"/>
      <c r="H878" s="348"/>
    </row>
    <row r="879" ht="15.75" customHeight="1">
      <c r="G879" s="348"/>
      <c r="H879" s="348"/>
    </row>
    <row r="880" ht="15.75" customHeight="1">
      <c r="G880" s="348"/>
      <c r="H880" s="348"/>
    </row>
    <row r="881" ht="15.75" customHeight="1">
      <c r="G881" s="348"/>
      <c r="H881" s="348"/>
    </row>
    <row r="882" ht="15.75" customHeight="1">
      <c r="G882" s="348"/>
      <c r="H882" s="348"/>
    </row>
    <row r="883" ht="15.75" customHeight="1">
      <c r="G883" s="348"/>
      <c r="H883" s="348"/>
    </row>
    <row r="884" ht="15.75" customHeight="1">
      <c r="G884" s="348"/>
      <c r="H884" s="348"/>
    </row>
    <row r="885" ht="15.75" customHeight="1">
      <c r="G885" s="348"/>
      <c r="H885" s="348"/>
    </row>
    <row r="886" ht="15.75" customHeight="1">
      <c r="G886" s="348"/>
      <c r="H886" s="348"/>
    </row>
    <row r="887" ht="15.75" customHeight="1">
      <c r="G887" s="348"/>
      <c r="H887" s="348"/>
    </row>
    <row r="888" ht="15.75" customHeight="1">
      <c r="G888" s="348"/>
      <c r="H888" s="348"/>
    </row>
    <row r="889" ht="15.75" customHeight="1">
      <c r="G889" s="348"/>
      <c r="H889" s="348"/>
    </row>
    <row r="890" ht="15.75" customHeight="1">
      <c r="G890" s="348"/>
      <c r="H890" s="348"/>
    </row>
    <row r="891" ht="15.75" customHeight="1">
      <c r="G891" s="348"/>
      <c r="H891" s="348"/>
    </row>
    <row r="892" ht="15.75" customHeight="1">
      <c r="G892" s="348"/>
      <c r="H892" s="348"/>
    </row>
    <row r="893" ht="15.75" customHeight="1">
      <c r="G893" s="348"/>
      <c r="H893" s="348"/>
    </row>
    <row r="894" ht="15.75" customHeight="1">
      <c r="G894" s="348"/>
      <c r="H894" s="348"/>
    </row>
    <row r="895" ht="15.75" customHeight="1">
      <c r="G895" s="348"/>
      <c r="H895" s="348"/>
    </row>
    <row r="896" ht="15.75" customHeight="1">
      <c r="G896" s="348"/>
      <c r="H896" s="348"/>
    </row>
    <row r="897" ht="15.75" customHeight="1">
      <c r="G897" s="348"/>
      <c r="H897" s="348"/>
    </row>
    <row r="898" ht="15.75" customHeight="1">
      <c r="G898" s="348"/>
      <c r="H898" s="348"/>
    </row>
    <row r="899" ht="15.75" customHeight="1">
      <c r="G899" s="348"/>
      <c r="H899" s="348"/>
    </row>
    <row r="900" ht="15.75" customHeight="1">
      <c r="G900" s="348"/>
      <c r="H900" s="348"/>
    </row>
    <row r="901" ht="15.75" customHeight="1">
      <c r="G901" s="348"/>
      <c r="H901" s="348"/>
    </row>
    <row r="902" ht="15.75" customHeight="1">
      <c r="G902" s="348"/>
      <c r="H902" s="348"/>
    </row>
    <row r="903" ht="15.75" customHeight="1">
      <c r="G903" s="348"/>
      <c r="H903" s="348"/>
    </row>
    <row r="904" ht="15.75" customHeight="1">
      <c r="G904" s="348"/>
      <c r="H904" s="348"/>
    </row>
    <row r="905" ht="15.75" customHeight="1">
      <c r="G905" s="348"/>
      <c r="H905" s="348"/>
    </row>
    <row r="906" ht="15.75" customHeight="1">
      <c r="G906" s="348"/>
      <c r="H906" s="348"/>
    </row>
    <row r="907" ht="15.75" customHeight="1">
      <c r="G907" s="348"/>
      <c r="H907" s="348"/>
    </row>
    <row r="908" ht="15.75" customHeight="1">
      <c r="G908" s="348"/>
      <c r="H908" s="348"/>
    </row>
    <row r="909" ht="15.75" customHeight="1">
      <c r="G909" s="348"/>
      <c r="H909" s="348"/>
    </row>
    <row r="910" ht="15.75" customHeight="1">
      <c r="G910" s="348"/>
      <c r="H910" s="348"/>
    </row>
    <row r="911" ht="15.75" customHeight="1">
      <c r="G911" s="348"/>
      <c r="H911" s="348"/>
    </row>
    <row r="912" ht="15.75" customHeight="1">
      <c r="G912" s="348"/>
      <c r="H912" s="348"/>
    </row>
    <row r="913" ht="15.75" customHeight="1">
      <c r="G913" s="348"/>
      <c r="H913" s="348"/>
    </row>
    <row r="914" ht="15.75" customHeight="1">
      <c r="G914" s="348"/>
      <c r="H914" s="348"/>
    </row>
    <row r="915" ht="15.75" customHeight="1">
      <c r="G915" s="348"/>
      <c r="H915" s="348"/>
    </row>
    <row r="916" ht="15.75" customHeight="1">
      <c r="G916" s="348"/>
      <c r="H916" s="348"/>
    </row>
    <row r="917" ht="15.75" customHeight="1">
      <c r="G917" s="348"/>
      <c r="H917" s="348"/>
    </row>
    <row r="918" ht="15.75" customHeight="1">
      <c r="G918" s="348"/>
      <c r="H918" s="348"/>
    </row>
    <row r="919" ht="15.75" customHeight="1">
      <c r="G919" s="348"/>
      <c r="H919" s="348"/>
    </row>
    <row r="920" ht="15.75" customHeight="1">
      <c r="G920" s="348"/>
      <c r="H920" s="348"/>
    </row>
    <row r="921" ht="15.75" customHeight="1">
      <c r="G921" s="348"/>
      <c r="H921" s="348"/>
    </row>
    <row r="922" ht="15.75" customHeight="1">
      <c r="G922" s="348"/>
      <c r="H922" s="348"/>
    </row>
    <row r="923" ht="15.75" customHeight="1">
      <c r="G923" s="348"/>
      <c r="H923" s="348"/>
    </row>
    <row r="924" ht="15.75" customHeight="1">
      <c r="G924" s="348"/>
      <c r="H924" s="348"/>
    </row>
    <row r="925" ht="15.75" customHeight="1">
      <c r="G925" s="348"/>
      <c r="H925" s="348"/>
    </row>
    <row r="926" ht="15.75" customHeight="1">
      <c r="G926" s="348"/>
      <c r="H926" s="348"/>
    </row>
    <row r="927" ht="15.75" customHeight="1">
      <c r="G927" s="348"/>
      <c r="H927" s="348"/>
    </row>
    <row r="928" ht="15.75" customHeight="1">
      <c r="G928" s="348"/>
      <c r="H928" s="348"/>
    </row>
    <row r="929" ht="15.75" customHeight="1">
      <c r="G929" s="348"/>
      <c r="H929" s="348"/>
    </row>
    <row r="930" ht="15.75" customHeight="1">
      <c r="G930" s="348"/>
      <c r="H930" s="348"/>
    </row>
    <row r="931" ht="15.75" customHeight="1">
      <c r="G931" s="348"/>
      <c r="H931" s="348"/>
    </row>
    <row r="932" ht="15.75" customHeight="1">
      <c r="G932" s="348"/>
      <c r="H932" s="348"/>
    </row>
    <row r="933" ht="15.75" customHeight="1">
      <c r="G933" s="348"/>
      <c r="H933" s="348"/>
    </row>
    <row r="934" ht="15.75" customHeight="1">
      <c r="G934" s="348"/>
      <c r="H934" s="348"/>
    </row>
    <row r="935" ht="15.75" customHeight="1">
      <c r="G935" s="348"/>
      <c r="H935" s="348"/>
    </row>
    <row r="936" ht="15.75" customHeight="1">
      <c r="G936" s="348"/>
      <c r="H936" s="348"/>
    </row>
    <row r="937" ht="15.75" customHeight="1">
      <c r="G937" s="348"/>
      <c r="H937" s="348"/>
    </row>
    <row r="938" ht="15.75" customHeight="1">
      <c r="G938" s="348"/>
      <c r="H938" s="348"/>
    </row>
    <row r="939" ht="15.75" customHeight="1">
      <c r="G939" s="348"/>
      <c r="H939" s="348"/>
    </row>
    <row r="940" ht="15.75" customHeight="1">
      <c r="G940" s="348"/>
      <c r="H940" s="348"/>
    </row>
    <row r="941" ht="15.75" customHeight="1">
      <c r="G941" s="348"/>
      <c r="H941" s="348"/>
    </row>
    <row r="942" ht="15.75" customHeight="1">
      <c r="G942" s="348"/>
      <c r="H942" s="348"/>
    </row>
    <row r="943" ht="15.75" customHeight="1">
      <c r="G943" s="348"/>
      <c r="H943" s="348"/>
    </row>
    <row r="944" ht="15.75" customHeight="1">
      <c r="G944" s="348"/>
      <c r="H944" s="348"/>
    </row>
    <row r="945" ht="15.75" customHeight="1">
      <c r="G945" s="348"/>
      <c r="H945" s="348"/>
    </row>
    <row r="946" ht="15.75" customHeight="1">
      <c r="G946" s="348"/>
      <c r="H946" s="348"/>
    </row>
    <row r="947" ht="15.75" customHeight="1">
      <c r="G947" s="348"/>
      <c r="H947" s="348"/>
    </row>
    <row r="948" ht="15.75" customHeight="1">
      <c r="G948" s="348"/>
      <c r="H948" s="348"/>
    </row>
    <row r="949" ht="15.75" customHeight="1">
      <c r="G949" s="348"/>
      <c r="H949" s="348"/>
    </row>
    <row r="950" ht="15.75" customHeight="1">
      <c r="G950" s="348"/>
      <c r="H950" s="348"/>
    </row>
    <row r="951" ht="15.75" customHeight="1">
      <c r="G951" s="348"/>
      <c r="H951" s="348"/>
    </row>
    <row r="952" ht="15.75" customHeight="1">
      <c r="G952" s="348"/>
      <c r="H952" s="348"/>
    </row>
    <row r="953" ht="15.75" customHeight="1">
      <c r="G953" s="348"/>
      <c r="H953" s="348"/>
    </row>
    <row r="954" ht="15.75" customHeight="1">
      <c r="G954" s="348"/>
      <c r="H954" s="348"/>
    </row>
    <row r="955" ht="15.75" customHeight="1">
      <c r="G955" s="348"/>
      <c r="H955" s="348"/>
    </row>
    <row r="956" ht="15.75" customHeight="1">
      <c r="G956" s="348"/>
      <c r="H956" s="348"/>
    </row>
    <row r="957" ht="15.75" customHeight="1">
      <c r="G957" s="348"/>
      <c r="H957" s="348"/>
    </row>
    <row r="958" ht="15.75" customHeight="1">
      <c r="G958" s="348"/>
      <c r="H958" s="348"/>
    </row>
    <row r="959" ht="15.75" customHeight="1">
      <c r="G959" s="348"/>
      <c r="H959" s="348"/>
    </row>
    <row r="960" ht="15.75" customHeight="1">
      <c r="G960" s="348"/>
      <c r="H960" s="348"/>
    </row>
    <row r="961" ht="15.75" customHeight="1">
      <c r="G961" s="348"/>
      <c r="H961" s="348"/>
    </row>
    <row r="962" ht="15.75" customHeight="1">
      <c r="G962" s="348"/>
      <c r="H962" s="348"/>
    </row>
    <row r="963" ht="15.75" customHeight="1">
      <c r="G963" s="348"/>
      <c r="H963" s="348"/>
    </row>
    <row r="964" ht="15.75" customHeight="1">
      <c r="G964" s="348"/>
      <c r="H964" s="348"/>
    </row>
    <row r="965" ht="15.75" customHeight="1">
      <c r="G965" s="348"/>
      <c r="H965" s="348"/>
    </row>
    <row r="966" ht="15.75" customHeight="1">
      <c r="G966" s="348"/>
      <c r="H966" s="348"/>
    </row>
    <row r="967" ht="15.75" customHeight="1">
      <c r="G967" s="348"/>
      <c r="H967" s="348"/>
    </row>
    <row r="968" ht="15.75" customHeight="1">
      <c r="G968" s="348"/>
      <c r="H968" s="348"/>
    </row>
    <row r="969" ht="15.75" customHeight="1">
      <c r="G969" s="348"/>
      <c r="H969" s="348"/>
    </row>
    <row r="970" ht="15.75" customHeight="1">
      <c r="G970" s="348"/>
      <c r="H970" s="348"/>
    </row>
    <row r="971" ht="15.75" customHeight="1">
      <c r="G971" s="348"/>
      <c r="H971" s="348"/>
    </row>
    <row r="972" ht="15.75" customHeight="1">
      <c r="G972" s="348"/>
      <c r="H972" s="348"/>
    </row>
    <row r="973" ht="15.75" customHeight="1">
      <c r="G973" s="348"/>
      <c r="H973" s="348"/>
    </row>
    <row r="974" ht="15.75" customHeight="1">
      <c r="G974" s="348"/>
      <c r="H974" s="348"/>
    </row>
    <row r="975" ht="15.75" customHeight="1">
      <c r="G975" s="348"/>
      <c r="H975" s="348"/>
    </row>
    <row r="976" ht="15.75" customHeight="1">
      <c r="G976" s="348"/>
      <c r="H976" s="348"/>
    </row>
    <row r="977" ht="15.75" customHeight="1">
      <c r="G977" s="348"/>
      <c r="H977" s="348"/>
    </row>
    <row r="978" ht="15.75" customHeight="1">
      <c r="G978" s="348"/>
      <c r="H978" s="348"/>
    </row>
    <row r="979" ht="15.75" customHeight="1">
      <c r="G979" s="348"/>
      <c r="H979" s="348"/>
    </row>
    <row r="980" ht="15.75" customHeight="1">
      <c r="G980" s="348"/>
      <c r="H980" s="348"/>
    </row>
    <row r="981" ht="15.75" customHeight="1">
      <c r="G981" s="348"/>
      <c r="H981" s="348"/>
    </row>
    <row r="982" ht="15.75" customHeight="1">
      <c r="G982" s="348"/>
      <c r="H982" s="348"/>
    </row>
    <row r="983" ht="15.75" customHeight="1">
      <c r="G983" s="348"/>
      <c r="H983" s="348"/>
    </row>
    <row r="984" ht="15.75" customHeight="1">
      <c r="G984" s="348"/>
      <c r="H984" s="348"/>
    </row>
    <row r="985" ht="15.75" customHeight="1">
      <c r="G985" s="348"/>
      <c r="H985" s="348"/>
    </row>
    <row r="986" ht="15.75" customHeight="1">
      <c r="G986" s="348"/>
      <c r="H986" s="348"/>
    </row>
    <row r="987" ht="15.75" customHeight="1">
      <c r="G987" s="348"/>
      <c r="H987" s="348"/>
    </row>
    <row r="988" ht="15.75" customHeight="1">
      <c r="G988" s="348"/>
      <c r="H988" s="348"/>
    </row>
    <row r="989" ht="15.75" customHeight="1">
      <c r="G989" s="348"/>
      <c r="H989" s="348"/>
    </row>
    <row r="990" ht="15.75" customHeight="1">
      <c r="G990" s="348"/>
      <c r="H990" s="348"/>
    </row>
    <row r="991" ht="15.75" customHeight="1">
      <c r="G991" s="348"/>
      <c r="H991" s="348"/>
    </row>
    <row r="992" ht="15.75" customHeight="1">
      <c r="G992" s="348"/>
      <c r="H992" s="348"/>
    </row>
    <row r="993" ht="15.75" customHeight="1">
      <c r="G993" s="348"/>
      <c r="H993" s="348"/>
    </row>
    <row r="994" ht="15.75" customHeight="1">
      <c r="G994" s="348"/>
      <c r="H994" s="348"/>
    </row>
    <row r="995" ht="15.75" customHeight="1">
      <c r="G995" s="348"/>
      <c r="H995" s="348"/>
    </row>
    <row r="996" ht="15.75" customHeight="1">
      <c r="G996" s="348"/>
      <c r="H996" s="348"/>
    </row>
    <row r="997" ht="15.75" customHeight="1">
      <c r="G997" s="348"/>
      <c r="H997" s="348"/>
    </row>
    <row r="998" ht="15.75" customHeight="1">
      <c r="G998" s="348"/>
      <c r="H998" s="348"/>
    </row>
    <row r="999" ht="15.75" customHeight="1">
      <c r="G999" s="348"/>
      <c r="H999" s="348"/>
    </row>
    <row r="1000" ht="15.75" customHeight="1">
      <c r="G1000" s="348"/>
      <c r="H1000" s="348"/>
    </row>
    <row r="1001" ht="15.75" customHeight="1">
      <c r="G1001" s="348"/>
      <c r="H1001" s="348"/>
    </row>
    <row r="1002" ht="15.75" customHeight="1">
      <c r="G1002" s="348"/>
      <c r="H1002" s="348"/>
    </row>
    <row r="1003" ht="15.75" customHeight="1">
      <c r="G1003" s="348"/>
      <c r="H1003" s="348"/>
    </row>
    <row r="1004" ht="15.75" customHeight="1">
      <c r="G1004" s="348"/>
      <c r="H1004" s="348"/>
    </row>
    <row r="1005" ht="15.75" customHeight="1">
      <c r="G1005" s="348"/>
      <c r="H1005" s="348"/>
    </row>
    <row r="1006" ht="15.75" customHeight="1">
      <c r="G1006" s="348"/>
      <c r="H1006" s="348"/>
    </row>
    <row r="1007" ht="15.75" customHeight="1">
      <c r="G1007" s="348"/>
      <c r="H1007" s="348"/>
    </row>
    <row r="1008" ht="15.75" customHeight="1">
      <c r="G1008" s="348"/>
      <c r="H1008" s="348"/>
    </row>
    <row r="1009" ht="15.75" customHeight="1">
      <c r="G1009" s="348"/>
      <c r="H1009" s="348"/>
    </row>
    <row r="1010" ht="15.75" customHeight="1">
      <c r="G1010" s="348"/>
      <c r="H1010" s="348"/>
    </row>
  </sheetData>
  <mergeCells count="38">
    <mergeCell ref="V1:W1"/>
    <mergeCell ref="Y1:AB1"/>
    <mergeCell ref="AC1:AE1"/>
    <mergeCell ref="AG1:AQ1"/>
    <mergeCell ref="AV1:AX1"/>
    <mergeCell ref="AY1:BC1"/>
    <mergeCell ref="BD1:BF1"/>
    <mergeCell ref="C3:C9"/>
    <mergeCell ref="D3:D9"/>
    <mergeCell ref="C11:C18"/>
    <mergeCell ref="D11:D18"/>
    <mergeCell ref="C20:C39"/>
    <mergeCell ref="D20:D39"/>
    <mergeCell ref="C41:C47"/>
    <mergeCell ref="C49:C54"/>
    <mergeCell ref="C56:C62"/>
    <mergeCell ref="C64:C71"/>
    <mergeCell ref="C73:C80"/>
    <mergeCell ref="C82:C102"/>
    <mergeCell ref="C105:C114"/>
    <mergeCell ref="C116:C124"/>
    <mergeCell ref="C126:C148"/>
    <mergeCell ref="C150:C170"/>
    <mergeCell ref="C172:C178"/>
    <mergeCell ref="C181:C189"/>
    <mergeCell ref="C191:C200"/>
    <mergeCell ref="C202:C210"/>
    <mergeCell ref="C212:C222"/>
    <mergeCell ref="C298:C307"/>
    <mergeCell ref="C309:C317"/>
    <mergeCell ref="C319:C325"/>
    <mergeCell ref="C224:C234"/>
    <mergeCell ref="C236:C246"/>
    <mergeCell ref="C250:C259"/>
    <mergeCell ref="C261:C269"/>
    <mergeCell ref="C271:C280"/>
    <mergeCell ref="C283:C290"/>
    <mergeCell ref="C292:C295"/>
  </mergeCells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 outlineLevelCol="1"/>
  <cols>
    <col customWidth="1" min="1" max="2" width="4.0"/>
    <col customWidth="1" min="3" max="3" width="11.71"/>
    <col customWidth="1" min="5" max="5" width="7.29"/>
    <col customWidth="1" min="6" max="6" width="9.71"/>
    <col customWidth="1" min="7" max="7" width="6.43" outlineLevel="1"/>
    <col customWidth="1" hidden="1" min="8" max="8" width="11.29"/>
    <col customWidth="1" hidden="1" min="9" max="9" width="11.86"/>
    <col customWidth="1" hidden="1" min="10" max="10" width="7.29"/>
    <col customWidth="1" min="11" max="11" width="20.43"/>
    <col customWidth="1" min="12" max="12" width="15.43"/>
    <col customWidth="1" min="13" max="13" width="20.43"/>
    <col customWidth="1" min="14" max="14" width="36.43"/>
    <col customWidth="1" min="15" max="15" width="12.71"/>
    <col customWidth="1" hidden="1" min="16" max="16" width="13.86"/>
    <col customWidth="1" min="17" max="17" width="20.71"/>
    <col customWidth="1" min="19" max="19" width="30.43"/>
    <col customWidth="1" min="20" max="20" width="22.43"/>
    <col customWidth="1" min="21" max="21" width="13.86"/>
    <col customWidth="1" min="22" max="22" width="11.43"/>
    <col customWidth="1" min="23" max="24" width="11.14"/>
    <col customWidth="1" min="25" max="25" width="5.43"/>
    <col customWidth="1" min="26" max="26" width="6.0"/>
    <col customWidth="1" min="27" max="27" width="3.43"/>
    <col customWidth="1" min="28" max="28" width="5.14"/>
    <col customWidth="1" min="29" max="29" width="4.29"/>
    <col customWidth="1" min="30" max="30" width="5.0"/>
    <col customWidth="1" min="31" max="31" width="3.86"/>
    <col customWidth="1" min="32" max="32" width="4.0"/>
    <col customWidth="1" min="33" max="33" width="4.14"/>
    <col customWidth="1" min="34" max="34" width="6.71"/>
    <col customWidth="1" min="35" max="35" width="5.43"/>
    <col customWidth="1" min="36" max="36" width="3.86"/>
    <col customWidth="1" min="37" max="37" width="8.43"/>
    <col customWidth="1" min="38" max="38" width="5.0"/>
    <col customWidth="1" min="39" max="39" width="6.0"/>
    <col customWidth="1" min="40" max="40" width="7.14"/>
    <col customWidth="1" min="41" max="41" width="6.43"/>
    <col customWidth="1" min="42" max="42" width="8.86"/>
    <col customWidth="1" min="43" max="43" width="7.43"/>
    <col customWidth="1" min="44" max="44" width="2.71"/>
    <col customWidth="1" min="45" max="45" width="2.86"/>
    <col customWidth="1" min="46" max="47" width="5.0"/>
    <col customWidth="1" min="48" max="48" width="4.43"/>
    <col customWidth="1" min="49" max="49" width="4.0"/>
    <col customWidth="1" min="50" max="50" width="5.0"/>
    <col customWidth="1" min="51" max="51" width="4.71"/>
    <col customWidth="1" min="52" max="52" width="4.43"/>
    <col customWidth="1" min="53" max="53" width="8.29"/>
    <col customWidth="1" min="54" max="54" width="40.43"/>
    <col customWidth="1" min="55" max="55" width="19.86"/>
    <col customWidth="1" min="56" max="56" width="40.0"/>
  </cols>
  <sheetData>
    <row r="1" ht="12.75" customHeight="1">
      <c r="A1" s="1923" t="s">
        <v>3575</v>
      </c>
      <c r="B1" s="2122" t="s">
        <v>3575</v>
      </c>
      <c r="C1" s="2236" t="s">
        <v>3174</v>
      </c>
      <c r="D1" s="2123" t="s">
        <v>51</v>
      </c>
      <c r="E1" s="2127" t="s">
        <v>57</v>
      </c>
      <c r="F1" s="2122" t="s">
        <v>3175</v>
      </c>
      <c r="G1" s="2126" t="s">
        <v>60</v>
      </c>
      <c r="H1" s="2126" t="s">
        <v>3576</v>
      </c>
      <c r="I1" s="2127" t="s">
        <v>119</v>
      </c>
      <c r="J1" s="2128" t="s">
        <v>3987</v>
      </c>
      <c r="K1" s="2122" t="s">
        <v>48</v>
      </c>
      <c r="L1" s="2122" t="s">
        <v>47</v>
      </c>
      <c r="M1" s="2124" t="s">
        <v>66</v>
      </c>
      <c r="N1" s="2124" t="s">
        <v>3177</v>
      </c>
      <c r="O1" s="2124" t="s">
        <v>53</v>
      </c>
      <c r="P1" s="2125" t="s">
        <v>53</v>
      </c>
      <c r="Q1" s="2122" t="s">
        <v>392</v>
      </c>
      <c r="R1" s="1928" t="s">
        <v>57</v>
      </c>
      <c r="S1" s="1932" t="s">
        <v>2840</v>
      </c>
      <c r="T1" s="144"/>
      <c r="U1" s="1932" t="s">
        <v>3577</v>
      </c>
      <c r="V1" s="622"/>
      <c r="W1" s="622"/>
      <c r="X1" s="144"/>
      <c r="Y1" s="1933" t="s">
        <v>1791</v>
      </c>
      <c r="Z1" s="622"/>
      <c r="AA1" s="144"/>
      <c r="AB1" s="1934"/>
      <c r="AC1" s="1933" t="s">
        <v>124</v>
      </c>
      <c r="AD1" s="622"/>
      <c r="AE1" s="622"/>
      <c r="AF1" s="622"/>
      <c r="AG1" s="622"/>
      <c r="AH1" s="622"/>
      <c r="AI1" s="622"/>
      <c r="AJ1" s="622"/>
      <c r="AK1" s="622"/>
      <c r="AL1" s="144"/>
      <c r="AM1" s="1934"/>
      <c r="AN1" s="1934"/>
      <c r="AO1" s="1934"/>
      <c r="AP1" s="4"/>
      <c r="AQ1" s="1935" t="s">
        <v>125</v>
      </c>
      <c r="AR1" s="622"/>
      <c r="AS1" s="144"/>
      <c r="AT1" s="1935"/>
      <c r="AU1" s="622"/>
      <c r="AV1" s="622"/>
      <c r="AW1" s="622"/>
      <c r="AX1" s="144"/>
      <c r="AY1" s="1935" t="s">
        <v>126</v>
      </c>
      <c r="AZ1" s="622"/>
      <c r="BA1" s="144"/>
      <c r="BB1" s="2237" t="s">
        <v>3988</v>
      </c>
      <c r="BC1" s="622"/>
      <c r="BD1" s="144"/>
      <c r="BE1" s="4"/>
      <c r="BF1" s="4"/>
      <c r="BG1" s="4"/>
      <c r="BH1" s="4"/>
    </row>
    <row r="2" ht="12.75" customHeight="1">
      <c r="A2" s="1923"/>
      <c r="B2" s="2122"/>
      <c r="C2" s="2238"/>
      <c r="D2" s="2129"/>
      <c r="E2" s="2130"/>
      <c r="F2" s="2130"/>
      <c r="G2" s="2130"/>
      <c r="H2" s="2130"/>
      <c r="I2" s="2137"/>
      <c r="J2" s="2137"/>
      <c r="K2" s="2130"/>
      <c r="L2" s="2130"/>
      <c r="M2" s="2132" t="s">
        <v>2859</v>
      </c>
      <c r="N2" s="2133" t="s">
        <v>52</v>
      </c>
      <c r="O2" s="2133" t="s">
        <v>65</v>
      </c>
      <c r="P2" s="2134" t="s">
        <v>3989</v>
      </c>
      <c r="Q2" s="2130"/>
      <c r="R2" s="2136"/>
      <c r="S2" s="1923" t="s">
        <v>3183</v>
      </c>
      <c r="T2" s="1923" t="s">
        <v>138</v>
      </c>
      <c r="U2" s="2138" t="s">
        <v>3580</v>
      </c>
      <c r="V2" s="2138" t="s">
        <v>3581</v>
      </c>
      <c r="W2" s="2138" t="s">
        <v>3582</v>
      </c>
      <c r="X2" s="2138" t="s">
        <v>3583</v>
      </c>
      <c r="Y2" s="2139" t="s">
        <v>1800</v>
      </c>
      <c r="Z2" s="2139" t="s">
        <v>1801</v>
      </c>
      <c r="AA2" s="2140" t="s">
        <v>2730</v>
      </c>
      <c r="AB2" s="2141" t="s">
        <v>2731</v>
      </c>
      <c r="AC2" s="2139" t="s">
        <v>151</v>
      </c>
      <c r="AD2" s="2139" t="s">
        <v>152</v>
      </c>
      <c r="AE2" s="2139" t="s">
        <v>153</v>
      </c>
      <c r="AF2" s="2140" t="s">
        <v>154</v>
      </c>
      <c r="AG2" s="2139" t="s">
        <v>155</v>
      </c>
      <c r="AH2" s="2139" t="s">
        <v>156</v>
      </c>
      <c r="AI2" s="2140" t="s">
        <v>2732</v>
      </c>
      <c r="AJ2" s="2140" t="s">
        <v>158</v>
      </c>
      <c r="AK2" s="2140" t="s">
        <v>159</v>
      </c>
      <c r="AL2" s="2140" t="s">
        <v>161</v>
      </c>
      <c r="AM2" s="2139" t="s">
        <v>162</v>
      </c>
      <c r="AN2" s="2139" t="s">
        <v>163</v>
      </c>
      <c r="AO2" s="2139" t="s">
        <v>164</v>
      </c>
      <c r="AP2" s="2141" t="s">
        <v>165</v>
      </c>
      <c r="AQ2" s="2139" t="s">
        <v>166</v>
      </c>
      <c r="AR2" s="2139" t="s">
        <v>2734</v>
      </c>
      <c r="AS2" s="2142" t="s">
        <v>168</v>
      </c>
      <c r="AT2" s="2142" t="s">
        <v>169</v>
      </c>
      <c r="AU2" s="2142" t="s">
        <v>170</v>
      </c>
      <c r="AV2" s="2142" t="s">
        <v>171</v>
      </c>
      <c r="AW2" s="2142" t="s">
        <v>172</v>
      </c>
      <c r="AX2" s="2142" t="s">
        <v>173</v>
      </c>
      <c r="AY2" s="2142" t="s">
        <v>174</v>
      </c>
      <c r="AZ2" s="2142" t="s">
        <v>175</v>
      </c>
      <c r="BA2" s="2142" t="s">
        <v>176</v>
      </c>
      <c r="BB2" s="1929" t="s">
        <v>3990</v>
      </c>
      <c r="BC2" s="1923" t="s">
        <v>3991</v>
      </c>
      <c r="BD2" s="1923" t="s">
        <v>3992</v>
      </c>
      <c r="BE2" s="4"/>
      <c r="BF2" s="4"/>
      <c r="BG2" s="4"/>
      <c r="BH2" s="4"/>
    </row>
    <row r="3" ht="12.75" customHeight="1">
      <c r="A3" s="1958">
        <v>1.0</v>
      </c>
      <c r="B3" s="2239">
        <v>1.0</v>
      </c>
      <c r="C3" s="2240" t="s">
        <v>3993</v>
      </c>
      <c r="D3" s="2241" t="s">
        <v>3994</v>
      </c>
      <c r="E3" s="2242"/>
      <c r="F3" s="2243" t="s">
        <v>3995</v>
      </c>
      <c r="G3" s="2244"/>
      <c r="H3" s="2245"/>
      <c r="I3" s="2246"/>
      <c r="J3" s="2244"/>
      <c r="K3" s="2247" t="s">
        <v>3996</v>
      </c>
      <c r="L3" s="2247"/>
      <c r="M3" s="2248" t="s">
        <v>3997</v>
      </c>
      <c r="N3" s="2249" t="s">
        <v>3998</v>
      </c>
      <c r="O3" s="2250">
        <v>7516.639</v>
      </c>
      <c r="P3" s="2251">
        <v>7516.639</v>
      </c>
      <c r="Q3" s="2247" t="s">
        <v>3192</v>
      </c>
      <c r="R3" s="80" t="s">
        <v>3999</v>
      </c>
      <c r="S3" s="1975" t="s">
        <v>4000</v>
      </c>
      <c r="T3" s="1958" t="s">
        <v>4001</v>
      </c>
      <c r="U3" s="2252">
        <v>0.9</v>
      </c>
      <c r="V3" s="2252">
        <v>0.1</v>
      </c>
      <c r="W3" s="2253"/>
      <c r="X3" s="2253"/>
      <c r="Y3" s="2254" t="s">
        <v>883</v>
      </c>
      <c r="Z3" s="2254" t="s">
        <v>883</v>
      </c>
      <c r="AA3" s="2254" t="s">
        <v>96</v>
      </c>
      <c r="AB3" s="2254"/>
      <c r="AC3" s="2254"/>
      <c r="AD3" s="2254" t="s">
        <v>883</v>
      </c>
      <c r="AE3" s="2254" t="s">
        <v>883</v>
      </c>
      <c r="AF3" s="2254" t="s">
        <v>883</v>
      </c>
      <c r="AG3" s="2254" t="s">
        <v>883</v>
      </c>
      <c r="AH3" s="2254" t="s">
        <v>883</v>
      </c>
      <c r="AI3" s="2254"/>
      <c r="AJ3" s="4"/>
      <c r="AK3" s="4"/>
      <c r="AL3" s="2254" t="s">
        <v>883</v>
      </c>
      <c r="AM3" s="1958" t="s">
        <v>883</v>
      </c>
      <c r="AN3" s="1958" t="s">
        <v>883</v>
      </c>
      <c r="AO3" s="1958" t="s">
        <v>883</v>
      </c>
      <c r="AP3" s="1958"/>
      <c r="AQ3" s="2254"/>
      <c r="AR3" s="2254"/>
      <c r="AS3" s="2254"/>
      <c r="AT3" s="2254" t="s">
        <v>883</v>
      </c>
      <c r="AU3" s="2254" t="s">
        <v>883</v>
      </c>
      <c r="AV3" s="2254"/>
      <c r="AW3" s="2254"/>
      <c r="AX3" s="2254"/>
      <c r="AY3" s="2254"/>
      <c r="AZ3" s="2254"/>
      <c r="BA3" s="2254" t="s">
        <v>883</v>
      </c>
      <c r="BB3" s="2255">
        <v>44216.0</v>
      </c>
      <c r="BC3" s="2256">
        <v>44217.0</v>
      </c>
      <c r="BD3" s="2256">
        <v>44218.0</v>
      </c>
      <c r="BE3" s="4"/>
      <c r="BF3" s="4"/>
      <c r="BG3" s="4"/>
      <c r="BH3" s="4"/>
    </row>
    <row r="4" ht="12.75" customHeight="1">
      <c r="A4" s="1958"/>
      <c r="B4" s="2239">
        <v>2.0</v>
      </c>
      <c r="C4" s="792"/>
      <c r="D4" s="792"/>
      <c r="E4" s="2242"/>
      <c r="F4" s="2247"/>
      <c r="G4" s="2245"/>
      <c r="H4" s="2245"/>
      <c r="I4" s="2247"/>
      <c r="J4" s="2245"/>
      <c r="K4" s="2247" t="s">
        <v>4002</v>
      </c>
      <c r="L4" s="2247"/>
      <c r="M4" s="2248" t="s">
        <v>4003</v>
      </c>
      <c r="N4" s="2249" t="s">
        <v>4004</v>
      </c>
      <c r="O4" s="2250">
        <v>7272.073</v>
      </c>
      <c r="P4" s="2251">
        <v>7272.073</v>
      </c>
      <c r="Q4" s="2247" t="s">
        <v>3192</v>
      </c>
      <c r="R4" s="2257">
        <v>44202.0</v>
      </c>
      <c r="S4" s="1975" t="s">
        <v>4005</v>
      </c>
      <c r="T4" s="1958" t="s">
        <v>4001</v>
      </c>
      <c r="U4" s="2258">
        <v>0.25</v>
      </c>
      <c r="V4" s="2258">
        <v>0.25</v>
      </c>
      <c r="W4" s="2258">
        <v>0.4</v>
      </c>
      <c r="X4" s="2258">
        <v>0.1</v>
      </c>
      <c r="Y4" s="2254" t="s">
        <v>883</v>
      </c>
      <c r="Z4" s="2254" t="s">
        <v>883</v>
      </c>
      <c r="AA4" s="2254" t="s">
        <v>96</v>
      </c>
      <c r="AB4" s="2254"/>
      <c r="AC4" s="2254"/>
      <c r="AD4" s="2254" t="s">
        <v>193</v>
      </c>
      <c r="AE4" s="2254" t="s">
        <v>193</v>
      </c>
      <c r="AF4" s="2254" t="s">
        <v>193</v>
      </c>
      <c r="AG4" s="2254" t="s">
        <v>193</v>
      </c>
      <c r="AH4" s="2254" t="s">
        <v>193</v>
      </c>
      <c r="AI4" s="2254"/>
      <c r="AJ4" s="4"/>
      <c r="AK4" s="4"/>
      <c r="AL4" s="2254" t="s">
        <v>193</v>
      </c>
      <c r="AM4" s="1958" t="s">
        <v>883</v>
      </c>
      <c r="AN4" s="1958" t="s">
        <v>883</v>
      </c>
      <c r="AO4" s="1958" t="s">
        <v>883</v>
      </c>
      <c r="AP4" s="1958"/>
      <c r="AQ4" s="2254"/>
      <c r="AR4" s="2254"/>
      <c r="AS4" s="2254"/>
      <c r="AT4" s="2254" t="s">
        <v>193</v>
      </c>
      <c r="AU4" s="2254" t="s">
        <v>193</v>
      </c>
      <c r="AV4" s="2254"/>
      <c r="AW4" s="2254"/>
      <c r="AX4" s="2254"/>
      <c r="AY4" s="2254"/>
      <c r="AZ4" s="2254" t="s">
        <v>193</v>
      </c>
      <c r="BA4" s="2254"/>
      <c r="BB4" s="4"/>
      <c r="BC4" s="4"/>
      <c r="BD4" s="4"/>
      <c r="BE4" s="4"/>
      <c r="BF4" s="4"/>
      <c r="BG4" s="4"/>
      <c r="BH4" s="4"/>
    </row>
    <row r="5" ht="12.75" customHeight="1">
      <c r="A5" s="1958"/>
      <c r="B5" s="2239">
        <v>3.0</v>
      </c>
      <c r="C5" s="792"/>
      <c r="D5" s="792"/>
      <c r="E5" s="2242"/>
      <c r="F5" s="2247"/>
      <c r="G5" s="2245"/>
      <c r="H5" s="2245"/>
      <c r="I5" s="2247"/>
      <c r="J5" s="2245"/>
      <c r="K5" s="2247" t="s">
        <v>4006</v>
      </c>
      <c r="L5" s="2247"/>
      <c r="M5" s="2248" t="s">
        <v>2637</v>
      </c>
      <c r="N5" s="2259" t="s">
        <v>4007</v>
      </c>
      <c r="O5" s="2260">
        <v>7159.689999999999</v>
      </c>
      <c r="P5" s="2251">
        <v>7159.689999999999</v>
      </c>
      <c r="Q5" s="2261" t="s">
        <v>3192</v>
      </c>
      <c r="R5" s="2262"/>
      <c r="S5" s="1975" t="s">
        <v>4008</v>
      </c>
      <c r="T5" s="1958" t="s">
        <v>4009</v>
      </c>
      <c r="U5" s="2252">
        <v>0.9</v>
      </c>
      <c r="V5" s="2252">
        <v>0.1</v>
      </c>
      <c r="W5" s="2253"/>
      <c r="X5" s="2253"/>
      <c r="Y5" s="2254" t="s">
        <v>883</v>
      </c>
      <c r="Z5" s="2254" t="s">
        <v>883</v>
      </c>
      <c r="AA5" s="2254"/>
      <c r="AB5" s="2254"/>
      <c r="AC5" s="2254"/>
      <c r="AD5" s="2254" t="s">
        <v>193</v>
      </c>
      <c r="AE5" s="2254" t="s">
        <v>193</v>
      </c>
      <c r="AF5" s="2254" t="s">
        <v>193</v>
      </c>
      <c r="AG5" s="2254" t="s">
        <v>193</v>
      </c>
      <c r="AH5" s="2254" t="s">
        <v>193</v>
      </c>
      <c r="AI5" s="2254"/>
      <c r="AJ5" s="4"/>
      <c r="AK5" s="4"/>
      <c r="AL5" s="2254" t="s">
        <v>193</v>
      </c>
      <c r="AM5" s="2254" t="s">
        <v>883</v>
      </c>
      <c r="AN5" s="1958" t="s">
        <v>883</v>
      </c>
      <c r="AO5" s="2254" t="s">
        <v>883</v>
      </c>
      <c r="AP5" s="2254"/>
      <c r="AQ5" s="2254"/>
      <c r="AR5" s="2254"/>
      <c r="AS5" s="2254"/>
      <c r="AT5" s="2254"/>
      <c r="AU5" s="2254"/>
      <c r="AV5" s="2254"/>
      <c r="AW5" s="2254"/>
      <c r="AX5" s="2254"/>
      <c r="AY5" s="2254"/>
      <c r="AZ5" s="2254"/>
      <c r="BA5" s="2254" t="s">
        <v>193</v>
      </c>
      <c r="BB5" s="4"/>
      <c r="BC5" s="4"/>
      <c r="BD5" s="4"/>
      <c r="BE5" s="4"/>
      <c r="BF5" s="4"/>
      <c r="BG5" s="4"/>
      <c r="BH5" s="4"/>
    </row>
    <row r="6" ht="12.75" customHeight="1">
      <c r="A6" s="1958"/>
      <c r="B6" s="2239">
        <v>4.0</v>
      </c>
      <c r="C6" s="792"/>
      <c r="D6" s="792"/>
      <c r="E6" s="2263"/>
      <c r="F6" s="2247"/>
      <c r="G6" s="2245"/>
      <c r="H6" s="2245"/>
      <c r="I6" s="2247"/>
      <c r="J6" s="2245"/>
      <c r="K6" s="2247" t="s">
        <v>4006</v>
      </c>
      <c r="L6" s="2247"/>
      <c r="M6" s="2248" t="s">
        <v>2637</v>
      </c>
      <c r="N6" s="2259" t="s">
        <v>4010</v>
      </c>
      <c r="O6" s="2260">
        <v>2499.379000000001</v>
      </c>
      <c r="P6" s="2251">
        <v>2499.379000000001</v>
      </c>
      <c r="Q6" s="2261" t="s">
        <v>3192</v>
      </c>
      <c r="R6" s="2262"/>
      <c r="S6" s="1975" t="s">
        <v>4008</v>
      </c>
      <c r="T6" s="1958" t="s">
        <v>4009</v>
      </c>
      <c r="U6" s="2252">
        <v>0.9</v>
      </c>
      <c r="V6" s="2252">
        <v>0.1</v>
      </c>
      <c r="W6" s="2253"/>
      <c r="X6" s="2253"/>
      <c r="Y6" s="2254" t="s">
        <v>883</v>
      </c>
      <c r="Z6" s="2254" t="s">
        <v>883</v>
      </c>
      <c r="AA6" s="4"/>
      <c r="AB6" s="225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1958" t="s">
        <v>883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 ht="12.75" customHeight="1">
      <c r="A7" s="1958"/>
      <c r="B7" s="2239">
        <v>5.0</v>
      </c>
      <c r="C7" s="792"/>
      <c r="D7" s="792"/>
      <c r="E7" s="2242"/>
      <c r="F7" s="2247"/>
      <c r="G7" s="2245"/>
      <c r="H7" s="2245"/>
      <c r="I7" s="2247"/>
      <c r="J7" s="2245"/>
      <c r="K7" s="2247" t="s">
        <v>4011</v>
      </c>
      <c r="L7" s="2247"/>
      <c r="M7" s="2248" t="s">
        <v>4012</v>
      </c>
      <c r="N7" s="2259" t="s">
        <v>4013</v>
      </c>
      <c r="O7" s="2260">
        <v>7045.028</v>
      </c>
      <c r="P7" s="2251">
        <v>7045.028</v>
      </c>
      <c r="Q7" s="2261" t="s">
        <v>3192</v>
      </c>
      <c r="R7" s="2262">
        <v>44203.0</v>
      </c>
      <c r="S7" s="1975" t="s">
        <v>4014</v>
      </c>
      <c r="T7" s="1958" t="s">
        <v>4009</v>
      </c>
      <c r="U7" s="2264" t="s">
        <v>4015</v>
      </c>
      <c r="V7" s="2264" t="s">
        <v>154</v>
      </c>
      <c r="W7" s="2253"/>
      <c r="X7" s="2253"/>
      <c r="Y7" s="2254" t="s">
        <v>883</v>
      </c>
      <c r="Z7" s="2254" t="s">
        <v>883</v>
      </c>
      <c r="AA7" s="2254"/>
      <c r="AB7" s="2254"/>
      <c r="AC7" s="2254"/>
      <c r="AD7" s="2254" t="s">
        <v>883</v>
      </c>
      <c r="AE7" s="2254" t="s">
        <v>883</v>
      </c>
      <c r="AF7" s="2254" t="s">
        <v>883</v>
      </c>
      <c r="AG7" s="2254" t="s">
        <v>883</v>
      </c>
      <c r="AH7" s="2254" t="s">
        <v>883</v>
      </c>
      <c r="AI7" s="2254"/>
      <c r="AJ7" s="4"/>
      <c r="AK7" s="4"/>
      <c r="AL7" s="2254" t="s">
        <v>883</v>
      </c>
      <c r="AM7" s="1958" t="s">
        <v>883</v>
      </c>
      <c r="AN7" s="1958" t="s">
        <v>883</v>
      </c>
      <c r="AO7" s="1958" t="s">
        <v>883</v>
      </c>
      <c r="AP7" s="1958"/>
      <c r="AQ7" s="2254"/>
      <c r="AR7" s="2254"/>
      <c r="AS7" s="2254"/>
      <c r="AT7" s="2254" t="s">
        <v>883</v>
      </c>
      <c r="AU7" s="2254" t="s">
        <v>883</v>
      </c>
      <c r="AV7" s="2254"/>
      <c r="AW7" s="2254"/>
      <c r="AX7" s="2254"/>
      <c r="AY7" s="2254"/>
      <c r="AZ7" s="2254"/>
      <c r="BA7" s="2254"/>
      <c r="BB7" s="4"/>
      <c r="BC7" s="4"/>
      <c r="BD7" s="4"/>
      <c r="BE7" s="4"/>
      <c r="BF7" s="4"/>
      <c r="BG7" s="4"/>
      <c r="BH7" s="4"/>
    </row>
    <row r="8" ht="12.75" customHeight="1">
      <c r="A8" s="1958"/>
      <c r="B8" s="2239">
        <v>6.0</v>
      </c>
      <c r="C8" s="792"/>
      <c r="D8" s="792"/>
      <c r="E8" s="2242"/>
      <c r="F8" s="2247"/>
      <c r="G8" s="2245"/>
      <c r="H8" s="2245"/>
      <c r="I8" s="2247"/>
      <c r="J8" s="2245"/>
      <c r="K8" s="2247" t="s">
        <v>4006</v>
      </c>
      <c r="L8" s="2247"/>
      <c r="M8" s="2248" t="s">
        <v>2637</v>
      </c>
      <c r="N8" s="2259" t="s">
        <v>4016</v>
      </c>
      <c r="O8" s="2260">
        <v>7205.014</v>
      </c>
      <c r="P8" s="2251">
        <v>7205.014</v>
      </c>
      <c r="Q8" s="2261" t="s">
        <v>3192</v>
      </c>
      <c r="R8" s="2262">
        <v>44203.0</v>
      </c>
      <c r="S8" s="1975" t="s">
        <v>4008</v>
      </c>
      <c r="T8" s="1958" t="s">
        <v>4009</v>
      </c>
      <c r="U8" s="2252">
        <v>0.9</v>
      </c>
      <c r="V8" s="2252">
        <v>0.1</v>
      </c>
      <c r="W8" s="2253"/>
      <c r="X8" s="2253"/>
      <c r="Y8" s="2254" t="s">
        <v>883</v>
      </c>
      <c r="Z8" s="2254" t="s">
        <v>883</v>
      </c>
      <c r="AA8" s="2254"/>
      <c r="AB8" s="2254"/>
      <c r="AC8" s="2254"/>
      <c r="AD8" s="2254" t="s">
        <v>193</v>
      </c>
      <c r="AE8" s="2254" t="s">
        <v>193</v>
      </c>
      <c r="AF8" s="2254" t="s">
        <v>193</v>
      </c>
      <c r="AG8" s="2254" t="s">
        <v>193</v>
      </c>
      <c r="AH8" s="2254" t="s">
        <v>193</v>
      </c>
      <c r="AI8" s="2254"/>
      <c r="AJ8" s="4"/>
      <c r="AK8" s="4"/>
      <c r="AL8" s="2254" t="s">
        <v>193</v>
      </c>
      <c r="AM8" s="1958" t="s">
        <v>883</v>
      </c>
      <c r="AN8" s="1958" t="s">
        <v>883</v>
      </c>
      <c r="AO8" s="1958" t="s">
        <v>883</v>
      </c>
      <c r="AP8" s="1958"/>
      <c r="AQ8" s="2254"/>
      <c r="AR8" s="2254"/>
      <c r="AS8" s="2254"/>
      <c r="AT8" s="2254"/>
      <c r="AU8" s="2254"/>
      <c r="AV8" s="2254"/>
      <c r="AW8" s="2254"/>
      <c r="AX8" s="2254"/>
      <c r="AY8" s="2254"/>
      <c r="AZ8" s="2254"/>
      <c r="BA8" s="2254"/>
      <c r="BB8" s="4"/>
      <c r="BC8" s="4"/>
      <c r="BD8" s="4"/>
      <c r="BE8" s="4"/>
      <c r="BF8" s="4"/>
      <c r="BG8" s="4"/>
      <c r="BH8" s="4"/>
    </row>
    <row r="9" ht="12.75" customHeight="1">
      <c r="A9" s="1958"/>
      <c r="B9" s="2239">
        <v>7.0</v>
      </c>
      <c r="C9" s="949"/>
      <c r="D9" s="949"/>
      <c r="E9" s="2242"/>
      <c r="F9" s="2247"/>
      <c r="G9" s="2245"/>
      <c r="H9" s="2245"/>
      <c r="I9" s="2246"/>
      <c r="J9" s="2245"/>
      <c r="K9" s="2247" t="s">
        <v>269</v>
      </c>
      <c r="L9" s="2247"/>
      <c r="M9" s="2248" t="s">
        <v>4017</v>
      </c>
      <c r="N9" s="2249" t="s">
        <v>4018</v>
      </c>
      <c r="O9" s="2250">
        <v>7204.965</v>
      </c>
      <c r="P9" s="2251">
        <v>7204.965</v>
      </c>
      <c r="Q9" s="2247" t="s">
        <v>3192</v>
      </c>
      <c r="R9" s="2257">
        <v>44207.0</v>
      </c>
      <c r="S9" s="2120" t="s">
        <v>4019</v>
      </c>
      <c r="T9" s="1958" t="s">
        <v>4009</v>
      </c>
      <c r="U9" s="2264" t="s">
        <v>4015</v>
      </c>
      <c r="V9" s="2258">
        <v>0.5</v>
      </c>
      <c r="W9" s="2252">
        <v>0.4</v>
      </c>
      <c r="X9" s="2252">
        <v>0.1</v>
      </c>
      <c r="Y9" s="2254" t="s">
        <v>883</v>
      </c>
      <c r="Z9" s="2254" t="s">
        <v>883</v>
      </c>
      <c r="AA9" s="2254"/>
      <c r="AB9" s="2254"/>
      <c r="AC9" s="2254"/>
      <c r="AD9" s="2254" t="s">
        <v>883</v>
      </c>
      <c r="AE9" s="2254" t="s">
        <v>883</v>
      </c>
      <c r="AF9" s="2254" t="s">
        <v>883</v>
      </c>
      <c r="AG9" s="2254" t="s">
        <v>883</v>
      </c>
      <c r="AH9" s="2254" t="s">
        <v>883</v>
      </c>
      <c r="AI9" s="2254"/>
      <c r="AJ9" s="4"/>
      <c r="AK9" s="4"/>
      <c r="AL9" s="2254" t="s">
        <v>883</v>
      </c>
      <c r="AM9" s="1958" t="s">
        <v>883</v>
      </c>
      <c r="AN9" s="1958" t="s">
        <v>883</v>
      </c>
      <c r="AO9" s="1958" t="s">
        <v>883</v>
      </c>
      <c r="AP9" s="1958"/>
      <c r="AQ9" s="2254"/>
      <c r="AR9" s="2254"/>
      <c r="AS9" s="2254" t="s">
        <v>96</v>
      </c>
      <c r="AT9" s="2254" t="s">
        <v>883</v>
      </c>
      <c r="AU9" s="2254" t="s">
        <v>883</v>
      </c>
      <c r="AV9" s="2254" t="s">
        <v>96</v>
      </c>
      <c r="AW9" s="2254" t="s">
        <v>96</v>
      </c>
      <c r="AX9" s="2254" t="s">
        <v>96</v>
      </c>
      <c r="AY9" s="2254"/>
      <c r="AZ9" s="2254" t="s">
        <v>96</v>
      </c>
      <c r="BA9" s="2254"/>
      <c r="BB9" s="4"/>
      <c r="BC9" s="4"/>
      <c r="BD9" s="4"/>
      <c r="BE9" s="4"/>
      <c r="BF9" s="4"/>
      <c r="BG9" s="4"/>
      <c r="BH9" s="4"/>
    </row>
    <row r="10" ht="12.75" customHeight="1">
      <c r="A10" s="1965"/>
      <c r="B10" s="2146"/>
      <c r="C10" s="2265" t="s">
        <v>111</v>
      </c>
      <c r="D10" s="2266"/>
      <c r="E10" s="2267">
        <v>44213.0</v>
      </c>
      <c r="F10" s="2149"/>
      <c r="G10" s="2268">
        <v>46380.0</v>
      </c>
      <c r="H10" s="2268">
        <v>46380.0</v>
      </c>
      <c r="I10" s="2269">
        <v>-477.21199999999953</v>
      </c>
      <c r="J10" s="2270">
        <v>0.0</v>
      </c>
      <c r="K10" s="2271"/>
      <c r="L10" s="2271"/>
      <c r="M10" s="2272"/>
      <c r="N10" s="2272"/>
      <c r="O10" s="2273">
        <v>45902.788</v>
      </c>
      <c r="P10" s="2274">
        <v>45902.788</v>
      </c>
      <c r="Q10" s="2271" t="s">
        <v>2026</v>
      </c>
      <c r="R10" s="1964"/>
      <c r="S10" s="1965"/>
      <c r="T10" s="1962"/>
      <c r="U10" s="1965"/>
      <c r="V10" s="1965"/>
      <c r="W10" s="1965"/>
      <c r="X10" s="1965"/>
      <c r="Y10" s="1962"/>
      <c r="Z10" s="1962"/>
      <c r="AA10" s="1962"/>
      <c r="AB10" s="1962"/>
      <c r="AC10" s="1962"/>
      <c r="AD10" s="1962"/>
      <c r="AE10" s="1962"/>
      <c r="AF10" s="1965"/>
      <c r="AG10" s="1965"/>
      <c r="AH10" s="1965"/>
      <c r="AI10" s="1965"/>
      <c r="AJ10" s="1962"/>
      <c r="AK10" s="1962"/>
      <c r="AL10" s="1962"/>
      <c r="AM10" s="1965"/>
      <c r="AN10" s="1965"/>
      <c r="AO10" s="1965"/>
      <c r="AP10" s="1965"/>
      <c r="AQ10" s="1965"/>
      <c r="AR10" s="1965"/>
      <c r="AS10" s="1962"/>
      <c r="AT10" s="1962"/>
      <c r="AU10" s="1962"/>
      <c r="AV10" s="1962"/>
      <c r="AW10" s="1962"/>
      <c r="AX10" s="1962"/>
      <c r="AY10" s="1962"/>
      <c r="AZ10" s="1965"/>
      <c r="BA10" s="1965"/>
      <c r="BB10" s="2275" t="s">
        <v>4020</v>
      </c>
      <c r="BC10" s="2276"/>
      <c r="BD10" s="2277" t="s">
        <v>4021</v>
      </c>
      <c r="BE10" s="4"/>
      <c r="BF10" s="4"/>
      <c r="BG10" s="4"/>
      <c r="BH10" s="4"/>
    </row>
    <row r="11" ht="12.75" customHeight="1">
      <c r="A11" s="1958">
        <v>2.0</v>
      </c>
      <c r="B11" s="2239">
        <v>1.0</v>
      </c>
      <c r="C11" s="2278" t="s">
        <v>4022</v>
      </c>
      <c r="D11" s="2279" t="s">
        <v>4023</v>
      </c>
      <c r="E11" s="2280"/>
      <c r="F11" s="2246" t="s">
        <v>3923</v>
      </c>
      <c r="G11" s="2244"/>
      <c r="H11" s="2245"/>
      <c r="I11" s="2246"/>
      <c r="J11" s="2244"/>
      <c r="K11" s="2247" t="s">
        <v>3241</v>
      </c>
      <c r="L11" s="2247"/>
      <c r="M11" s="2249" t="s">
        <v>4024</v>
      </c>
      <c r="N11" s="2249" t="s">
        <v>4025</v>
      </c>
      <c r="O11" s="2250">
        <v>7676.057</v>
      </c>
      <c r="P11" s="2251">
        <v>7676.057</v>
      </c>
      <c r="Q11" s="2247" t="s">
        <v>3192</v>
      </c>
      <c r="R11" s="2257">
        <v>44206.0</v>
      </c>
      <c r="S11" s="1975" t="s">
        <v>4026</v>
      </c>
      <c r="T11" s="1958" t="s">
        <v>4027</v>
      </c>
      <c r="U11" s="2258">
        <v>0.5</v>
      </c>
      <c r="V11" s="2252">
        <v>0.4</v>
      </c>
      <c r="W11" s="2252">
        <v>0.1</v>
      </c>
      <c r="X11" s="2281"/>
      <c r="Y11" s="2254" t="s">
        <v>883</v>
      </c>
      <c r="Z11" s="2254" t="s">
        <v>883</v>
      </c>
      <c r="AA11" s="2254" t="s">
        <v>883</v>
      </c>
      <c r="AB11" s="2254"/>
      <c r="AC11" s="2254" t="s">
        <v>883</v>
      </c>
      <c r="AD11" s="2254" t="s">
        <v>883</v>
      </c>
      <c r="AE11" s="2254" t="s">
        <v>883</v>
      </c>
      <c r="AF11" s="2254" t="s">
        <v>883</v>
      </c>
      <c r="AG11" s="2254" t="s">
        <v>883</v>
      </c>
      <c r="AH11" s="2254" t="s">
        <v>883</v>
      </c>
      <c r="AI11" s="2254" t="s">
        <v>883</v>
      </c>
      <c r="AJ11" s="2254" t="s">
        <v>883</v>
      </c>
      <c r="AK11" s="2254" t="s">
        <v>883</v>
      </c>
      <c r="AL11" s="2254" t="s">
        <v>883</v>
      </c>
      <c r="AM11" s="1958"/>
      <c r="AN11" s="1958"/>
      <c r="AO11" s="1958"/>
      <c r="AP11" s="1958"/>
      <c r="AQ11" s="2254"/>
      <c r="AR11" s="2254"/>
      <c r="AS11" s="2254"/>
      <c r="AT11" s="2254" t="s">
        <v>883</v>
      </c>
      <c r="AU11" s="2254" t="s">
        <v>883</v>
      </c>
      <c r="AV11" s="2254"/>
      <c r="AW11" s="2254"/>
      <c r="AX11" s="2254"/>
      <c r="AY11" s="2254"/>
      <c r="AZ11" s="2254"/>
      <c r="BA11" s="2282"/>
      <c r="BB11" s="2094"/>
      <c r="BC11" s="4"/>
      <c r="BD11" s="4"/>
      <c r="BE11" s="4"/>
      <c r="BF11" s="4"/>
      <c r="BG11" s="4"/>
      <c r="BH11" s="4"/>
    </row>
    <row r="12" ht="12.75" customHeight="1">
      <c r="A12" s="1958"/>
      <c r="B12" s="2239">
        <v>2.0</v>
      </c>
      <c r="C12" s="792"/>
      <c r="D12" s="792"/>
      <c r="E12" s="2263"/>
      <c r="F12" s="2246"/>
      <c r="G12" s="2244"/>
      <c r="H12" s="2245"/>
      <c r="I12" s="2247"/>
      <c r="J12" s="2245"/>
      <c r="K12" s="2247" t="s">
        <v>3241</v>
      </c>
      <c r="L12" s="2247"/>
      <c r="M12" s="2249" t="s">
        <v>4024</v>
      </c>
      <c r="N12" s="2249" t="s">
        <v>4028</v>
      </c>
      <c r="O12" s="2250">
        <v>5519.92</v>
      </c>
      <c r="P12" s="2251">
        <v>5519.92</v>
      </c>
      <c r="Q12" s="2247" t="s">
        <v>3192</v>
      </c>
      <c r="R12" s="2257">
        <v>44208.0</v>
      </c>
      <c r="S12" s="1975" t="s">
        <v>4029</v>
      </c>
      <c r="T12" s="1958" t="s">
        <v>4027</v>
      </c>
      <c r="U12" s="2258">
        <v>0.5</v>
      </c>
      <c r="V12" s="2283">
        <v>0.4</v>
      </c>
      <c r="W12" s="2283">
        <v>0.1</v>
      </c>
      <c r="X12" s="2281"/>
      <c r="Y12" s="2254" t="s">
        <v>883</v>
      </c>
      <c r="Z12" s="2254" t="s">
        <v>883</v>
      </c>
      <c r="AA12" s="2254" t="s">
        <v>883</v>
      </c>
      <c r="AB12" s="2254"/>
      <c r="AC12" s="2254" t="s">
        <v>883</v>
      </c>
      <c r="AD12" s="2254" t="s">
        <v>883</v>
      </c>
      <c r="AE12" s="2254" t="s">
        <v>883</v>
      </c>
      <c r="AF12" s="2284" t="s">
        <v>883</v>
      </c>
      <c r="AG12" s="2284" t="s">
        <v>883</v>
      </c>
      <c r="AH12" s="2254" t="s">
        <v>883</v>
      </c>
      <c r="AI12" s="2254" t="s">
        <v>883</v>
      </c>
      <c r="AJ12" s="2254" t="s">
        <v>883</v>
      </c>
      <c r="AK12" s="2254" t="s">
        <v>883</v>
      </c>
      <c r="AL12" s="2254" t="s">
        <v>883</v>
      </c>
      <c r="AM12" s="1958"/>
      <c r="AN12" s="1958"/>
      <c r="AO12" s="1958"/>
      <c r="AP12" s="1958"/>
      <c r="AQ12" s="2254"/>
      <c r="AR12" s="2254"/>
      <c r="AS12" s="2254"/>
      <c r="AT12" s="2254" t="s">
        <v>883</v>
      </c>
      <c r="AU12" s="2254" t="s">
        <v>883</v>
      </c>
      <c r="AV12" s="2254"/>
      <c r="AW12" s="2254"/>
      <c r="AX12" s="2254"/>
      <c r="AY12" s="2254"/>
      <c r="AZ12" s="2254"/>
      <c r="BA12" s="2282"/>
      <c r="BB12" s="2094"/>
      <c r="BC12" s="4"/>
      <c r="BD12" s="4"/>
      <c r="BE12" s="4"/>
      <c r="BF12" s="4"/>
      <c r="BG12" s="4"/>
      <c r="BH12" s="4"/>
    </row>
    <row r="13" ht="12.75" customHeight="1">
      <c r="A13" s="1958"/>
      <c r="B13" s="2239">
        <v>3.0</v>
      </c>
      <c r="C13" s="792"/>
      <c r="D13" s="792"/>
      <c r="E13" s="2263"/>
      <c r="F13" s="2246"/>
      <c r="G13" s="2244"/>
      <c r="H13" s="2245"/>
      <c r="I13" s="2247"/>
      <c r="J13" s="2245"/>
      <c r="K13" s="2247" t="s">
        <v>4030</v>
      </c>
      <c r="L13" s="2247"/>
      <c r="M13" s="2249" t="s">
        <v>4031</v>
      </c>
      <c r="N13" s="2248" t="s">
        <v>4032</v>
      </c>
      <c r="O13" s="2250">
        <v>7162.756</v>
      </c>
      <c r="P13" s="2251">
        <v>7162.756</v>
      </c>
      <c r="Q13" s="2247" t="s">
        <v>3192</v>
      </c>
      <c r="R13" s="2257">
        <v>44214.0</v>
      </c>
      <c r="S13" s="1975" t="s">
        <v>4033</v>
      </c>
      <c r="T13" s="1958" t="s">
        <v>4027</v>
      </c>
      <c r="U13" s="2258">
        <v>0.5</v>
      </c>
      <c r="V13" s="2283">
        <v>0.4</v>
      </c>
      <c r="W13" s="2283">
        <v>0.1</v>
      </c>
      <c r="X13" s="2285"/>
      <c r="Y13" s="2254" t="s">
        <v>883</v>
      </c>
      <c r="Z13" s="2254" t="s">
        <v>883</v>
      </c>
      <c r="AA13" s="1950" t="s">
        <v>883</v>
      </c>
      <c r="AB13" s="2254"/>
      <c r="AC13" s="2254" t="s">
        <v>883</v>
      </c>
      <c r="AD13" s="2286" t="s">
        <v>883</v>
      </c>
      <c r="AE13" s="2286" t="s">
        <v>883</v>
      </c>
      <c r="AF13" s="1950" t="s">
        <v>883</v>
      </c>
      <c r="AG13" s="1950" t="s">
        <v>883</v>
      </c>
      <c r="AH13" s="1950" t="s">
        <v>883</v>
      </c>
      <c r="AI13" s="2254" t="s">
        <v>883</v>
      </c>
      <c r="AJ13" s="1950" t="s">
        <v>883</v>
      </c>
      <c r="AK13" s="1950" t="s">
        <v>883</v>
      </c>
      <c r="AL13" s="2254" t="s">
        <v>883</v>
      </c>
      <c r="AM13" s="2287"/>
      <c r="AN13" s="2287"/>
      <c r="AO13" s="2287"/>
      <c r="AP13" s="2287"/>
      <c r="AQ13" s="2287"/>
      <c r="AR13" s="2287"/>
      <c r="AS13" s="2287"/>
      <c r="AT13" s="2286" t="s">
        <v>883</v>
      </c>
      <c r="AU13" s="2286" t="s">
        <v>883</v>
      </c>
      <c r="AV13" s="2287"/>
      <c r="AW13" s="2287"/>
      <c r="AX13" s="2287"/>
      <c r="AY13" s="2287"/>
      <c r="AZ13" s="2287"/>
      <c r="BA13" s="2288"/>
      <c r="BB13" s="2094"/>
      <c r="BC13" s="4"/>
      <c r="BD13" s="4"/>
      <c r="BE13" s="4"/>
      <c r="BF13" s="4"/>
      <c r="BG13" s="4"/>
      <c r="BH13" s="4"/>
    </row>
    <row r="14" ht="12.75" customHeight="1">
      <c r="A14" s="1958"/>
      <c r="B14" s="2239">
        <v>4.0</v>
      </c>
      <c r="C14" s="792"/>
      <c r="D14" s="792"/>
      <c r="E14" s="2263"/>
      <c r="F14" s="2246"/>
      <c r="G14" s="2244"/>
      <c r="H14" s="2245"/>
      <c r="I14" s="2247"/>
      <c r="J14" s="2245"/>
      <c r="K14" s="2247" t="s">
        <v>3241</v>
      </c>
      <c r="L14" s="2247"/>
      <c r="M14" s="2249" t="s">
        <v>4024</v>
      </c>
      <c r="N14" s="2249" t="s">
        <v>4034</v>
      </c>
      <c r="O14" s="2250">
        <v>7633.364</v>
      </c>
      <c r="P14" s="2251">
        <v>7633.364</v>
      </c>
      <c r="Q14" s="2247" t="s">
        <v>3192</v>
      </c>
      <c r="R14" s="2257">
        <v>44204.0</v>
      </c>
      <c r="S14" s="1975" t="s">
        <v>4029</v>
      </c>
      <c r="T14" s="1958" t="s">
        <v>4035</v>
      </c>
      <c r="U14" s="2258">
        <v>0.5</v>
      </c>
      <c r="V14" s="2252">
        <v>0.4</v>
      </c>
      <c r="W14" s="2252">
        <v>0.1</v>
      </c>
      <c r="X14" s="2281"/>
      <c r="Y14" s="2254" t="s">
        <v>883</v>
      </c>
      <c r="Z14" s="2254" t="s">
        <v>883</v>
      </c>
      <c r="AA14" s="1950" t="s">
        <v>883</v>
      </c>
      <c r="AB14" s="2254"/>
      <c r="AC14" s="2254" t="s">
        <v>883</v>
      </c>
      <c r="AD14" s="2286" t="s">
        <v>883</v>
      </c>
      <c r="AE14" s="2286" t="s">
        <v>883</v>
      </c>
      <c r="AF14" s="2286" t="s">
        <v>883</v>
      </c>
      <c r="AG14" s="2286" t="s">
        <v>883</v>
      </c>
      <c r="AH14" s="1950" t="s">
        <v>883</v>
      </c>
      <c r="AI14" s="2286" t="s">
        <v>883</v>
      </c>
      <c r="AJ14" s="1950" t="s">
        <v>883</v>
      </c>
      <c r="AK14" s="1950" t="s">
        <v>883</v>
      </c>
      <c r="AL14" s="1950" t="s">
        <v>883</v>
      </c>
      <c r="AM14" s="2287"/>
      <c r="AN14" s="2287"/>
      <c r="AO14" s="2287"/>
      <c r="AP14" s="2287"/>
      <c r="AQ14" s="2287"/>
      <c r="AR14" s="2287"/>
      <c r="AS14" s="2287"/>
      <c r="AT14" s="2286" t="s">
        <v>883</v>
      </c>
      <c r="AU14" s="2286" t="s">
        <v>883</v>
      </c>
      <c r="AV14" s="2287"/>
      <c r="AW14" s="2287"/>
      <c r="AX14" s="2287"/>
      <c r="AY14" s="2287"/>
      <c r="AZ14" s="2287"/>
      <c r="BA14" s="2288"/>
      <c r="BB14" s="2094"/>
      <c r="BC14" s="4"/>
      <c r="BD14" s="4"/>
      <c r="BE14" s="4"/>
      <c r="BF14" s="4"/>
      <c r="BG14" s="4"/>
      <c r="BH14" s="4"/>
    </row>
    <row r="15" ht="12.75" customHeight="1">
      <c r="A15" s="1958"/>
      <c r="B15" s="2239">
        <v>5.0</v>
      </c>
      <c r="C15" s="792"/>
      <c r="D15" s="792"/>
      <c r="E15" s="2263"/>
      <c r="F15" s="2246"/>
      <c r="G15" s="2244"/>
      <c r="H15" s="2245"/>
      <c r="I15" s="2247"/>
      <c r="J15" s="2245"/>
      <c r="K15" s="2247" t="s">
        <v>4030</v>
      </c>
      <c r="L15" s="2247"/>
      <c r="M15" s="2249" t="s">
        <v>4036</v>
      </c>
      <c r="N15" s="2249" t="s">
        <v>4037</v>
      </c>
      <c r="O15" s="2250">
        <v>3150.642</v>
      </c>
      <c r="P15" s="2251">
        <v>3150.642</v>
      </c>
      <c r="Q15" s="2247" t="s">
        <v>3192</v>
      </c>
      <c r="R15" s="2257">
        <v>44215.0</v>
      </c>
      <c r="S15" s="1975" t="s">
        <v>4038</v>
      </c>
      <c r="T15" s="1958" t="s">
        <v>4035</v>
      </c>
      <c r="U15" s="2258">
        <v>0.5</v>
      </c>
      <c r="V15" s="2283">
        <v>0.4</v>
      </c>
      <c r="W15" s="2283">
        <v>0.1</v>
      </c>
      <c r="X15" s="2285"/>
      <c r="Y15" s="2254" t="s">
        <v>883</v>
      </c>
      <c r="Z15" s="2254" t="s">
        <v>883</v>
      </c>
      <c r="AA15" s="2254" t="s">
        <v>883</v>
      </c>
      <c r="AB15" s="2254"/>
      <c r="AC15" s="2254" t="s">
        <v>883</v>
      </c>
      <c r="AD15" s="2254" t="s">
        <v>883</v>
      </c>
      <c r="AE15" s="2254" t="s">
        <v>883</v>
      </c>
      <c r="AF15" s="2286" t="s">
        <v>883</v>
      </c>
      <c r="AG15" s="2286" t="s">
        <v>883</v>
      </c>
      <c r="AH15" s="1950" t="s">
        <v>883</v>
      </c>
      <c r="AI15" s="2254" t="s">
        <v>883</v>
      </c>
      <c r="AJ15" s="2254" t="s">
        <v>883</v>
      </c>
      <c r="AK15" s="1950" t="s">
        <v>883</v>
      </c>
      <c r="AL15" s="1950" t="s">
        <v>883</v>
      </c>
      <c r="AM15" s="1958"/>
      <c r="AN15" s="1958"/>
      <c r="AO15" s="1958"/>
      <c r="AP15" s="1958"/>
      <c r="AQ15" s="2254"/>
      <c r="AR15" s="2254"/>
      <c r="AS15" s="2254"/>
      <c r="AT15" s="2254" t="s">
        <v>883</v>
      </c>
      <c r="AU15" s="2254" t="s">
        <v>883</v>
      </c>
      <c r="AV15" s="2254"/>
      <c r="AW15" s="2254"/>
      <c r="AX15" s="2254"/>
      <c r="AY15" s="2254"/>
      <c r="AZ15" s="2254"/>
      <c r="BA15" s="2282"/>
      <c r="BB15" s="2094"/>
      <c r="BC15" s="4"/>
      <c r="BD15" s="4"/>
      <c r="BE15" s="4"/>
      <c r="BF15" s="4"/>
      <c r="BG15" s="4"/>
      <c r="BH15" s="4"/>
    </row>
    <row r="16" ht="12.75" customHeight="1">
      <c r="A16" s="1958"/>
      <c r="B16" s="2239">
        <v>6.0</v>
      </c>
      <c r="C16" s="792"/>
      <c r="D16" s="792"/>
      <c r="E16" s="2263"/>
      <c r="F16" s="2246"/>
      <c r="G16" s="2244"/>
      <c r="H16" s="2245"/>
      <c r="I16" s="2247"/>
      <c r="J16" s="2245"/>
      <c r="K16" s="2247" t="s">
        <v>4039</v>
      </c>
      <c r="L16" s="2247"/>
      <c r="M16" s="2249" t="s">
        <v>3095</v>
      </c>
      <c r="N16" s="2248" t="s">
        <v>4040</v>
      </c>
      <c r="O16" s="2250">
        <v>7250.349</v>
      </c>
      <c r="P16" s="2251">
        <v>7250.349</v>
      </c>
      <c r="Q16" s="2247" t="s">
        <v>3192</v>
      </c>
      <c r="R16" s="2257">
        <v>44216.0</v>
      </c>
      <c r="S16" s="1975" t="s">
        <v>4038</v>
      </c>
      <c r="T16" s="1958" t="s">
        <v>4035</v>
      </c>
      <c r="U16" s="2258">
        <v>0.5</v>
      </c>
      <c r="V16" s="2252">
        <v>0.4</v>
      </c>
      <c r="W16" s="2252">
        <v>0.1</v>
      </c>
      <c r="X16" s="2281"/>
      <c r="Y16" s="2254" t="s">
        <v>883</v>
      </c>
      <c r="Z16" s="2254" t="s">
        <v>883</v>
      </c>
      <c r="AA16" s="2254" t="s">
        <v>883</v>
      </c>
      <c r="AB16" s="2254"/>
      <c r="AC16" s="2254" t="s">
        <v>883</v>
      </c>
      <c r="AD16" s="2254" t="s">
        <v>883</v>
      </c>
      <c r="AE16" s="2254" t="s">
        <v>883</v>
      </c>
      <c r="AF16" s="2254" t="s">
        <v>883</v>
      </c>
      <c r="AG16" s="2254" t="s">
        <v>883</v>
      </c>
      <c r="AH16" s="2254" t="s">
        <v>883</v>
      </c>
      <c r="AI16" s="2254" t="s">
        <v>883</v>
      </c>
      <c r="AJ16" s="2254" t="s">
        <v>883</v>
      </c>
      <c r="AK16" s="2254" t="s">
        <v>883</v>
      </c>
      <c r="AL16" s="2254" t="s">
        <v>883</v>
      </c>
      <c r="AM16" s="1958"/>
      <c r="AN16" s="1958"/>
      <c r="AO16" s="1958"/>
      <c r="AP16" s="1958"/>
      <c r="AQ16" s="2254"/>
      <c r="AR16" s="2254"/>
      <c r="AS16" s="2254"/>
      <c r="AT16" s="2254" t="s">
        <v>883</v>
      </c>
      <c r="AU16" s="2254" t="s">
        <v>883</v>
      </c>
      <c r="AV16" s="2254"/>
      <c r="AW16" s="2254"/>
      <c r="AX16" s="2254"/>
      <c r="AY16" s="2254"/>
      <c r="AZ16" s="2254"/>
      <c r="BA16" s="2282"/>
      <c r="BB16" s="2094"/>
      <c r="BC16" s="4"/>
      <c r="BD16" s="4"/>
      <c r="BE16" s="4"/>
      <c r="BF16" s="4"/>
      <c r="BG16" s="4"/>
      <c r="BH16" s="4"/>
    </row>
    <row r="17" ht="12.75" customHeight="1">
      <c r="A17" s="1958"/>
      <c r="B17" s="2239">
        <v>7.0</v>
      </c>
      <c r="C17" s="792"/>
      <c r="D17" s="792"/>
      <c r="E17" s="2263"/>
      <c r="F17" s="2246"/>
      <c r="G17" s="2244"/>
      <c r="H17" s="2245"/>
      <c r="I17" s="2247"/>
      <c r="J17" s="2245"/>
      <c r="K17" s="2247" t="s">
        <v>4041</v>
      </c>
      <c r="L17" s="2247"/>
      <c r="M17" s="2249" t="s">
        <v>4042</v>
      </c>
      <c r="N17" s="2249" t="s">
        <v>4043</v>
      </c>
      <c r="O17" s="2250">
        <v>5514.472</v>
      </c>
      <c r="P17" s="2251">
        <v>5514.472</v>
      </c>
      <c r="Q17" s="2247" t="s">
        <v>3192</v>
      </c>
      <c r="R17" s="2257">
        <v>44216.0</v>
      </c>
      <c r="S17" s="1975" t="s">
        <v>4044</v>
      </c>
      <c r="T17" s="1958" t="s">
        <v>4035</v>
      </c>
      <c r="U17" s="2264" t="s">
        <v>4015</v>
      </c>
      <c r="V17" s="2252">
        <v>0.4</v>
      </c>
      <c r="W17" s="2252">
        <v>0.4</v>
      </c>
      <c r="X17" s="2252">
        <v>0.2</v>
      </c>
      <c r="Y17" s="2254" t="s">
        <v>883</v>
      </c>
      <c r="Z17" s="2254" t="s">
        <v>883</v>
      </c>
      <c r="AA17" s="2254" t="s">
        <v>883</v>
      </c>
      <c r="AB17" s="2254"/>
      <c r="AC17" s="2254" t="s">
        <v>883</v>
      </c>
      <c r="AD17" s="2254" t="s">
        <v>883</v>
      </c>
      <c r="AE17" s="2254" t="s">
        <v>883</v>
      </c>
      <c r="AF17" s="2254" t="s">
        <v>883</v>
      </c>
      <c r="AG17" s="2254" t="s">
        <v>883</v>
      </c>
      <c r="AH17" s="2254" t="s">
        <v>883</v>
      </c>
      <c r="AI17" s="2254" t="s">
        <v>883</v>
      </c>
      <c r="AJ17" s="2254" t="s">
        <v>883</v>
      </c>
      <c r="AK17" s="2254" t="s">
        <v>883</v>
      </c>
      <c r="AL17" s="2254" t="s">
        <v>883</v>
      </c>
      <c r="AM17" s="1958"/>
      <c r="AN17" s="1958"/>
      <c r="AO17" s="1958"/>
      <c r="AP17" s="1958"/>
      <c r="AQ17" s="2254"/>
      <c r="AR17" s="2254"/>
      <c r="AS17" s="2254"/>
      <c r="AT17" s="2254" t="s">
        <v>883</v>
      </c>
      <c r="AU17" s="2254" t="s">
        <v>883</v>
      </c>
      <c r="AV17" s="2254" t="s">
        <v>193</v>
      </c>
      <c r="AW17" s="2254" t="s">
        <v>193</v>
      </c>
      <c r="AX17" s="2254" t="s">
        <v>193</v>
      </c>
      <c r="AY17" s="2254"/>
      <c r="AZ17" s="2254"/>
      <c r="BA17" s="2282"/>
      <c r="BB17" s="2094"/>
      <c r="BC17" s="4"/>
      <c r="BD17" s="4"/>
      <c r="BE17" s="4"/>
      <c r="BF17" s="4"/>
      <c r="BG17" s="4"/>
      <c r="BH17" s="4"/>
    </row>
    <row r="18" ht="12.75" customHeight="1">
      <c r="A18" s="1958"/>
      <c r="B18" s="2239">
        <v>8.0</v>
      </c>
      <c r="C18" s="792"/>
      <c r="D18" s="792"/>
      <c r="E18" s="2263"/>
      <c r="F18" s="2246"/>
      <c r="G18" s="2244"/>
      <c r="H18" s="2245"/>
      <c r="I18" s="2247"/>
      <c r="J18" s="2245"/>
      <c r="K18" s="2247" t="s">
        <v>3241</v>
      </c>
      <c r="L18" s="2247"/>
      <c r="M18" s="2249" t="s">
        <v>4024</v>
      </c>
      <c r="N18" s="2249" t="s">
        <v>4045</v>
      </c>
      <c r="O18" s="2250">
        <v>5379.401</v>
      </c>
      <c r="P18" s="2289">
        <v>5379.401</v>
      </c>
      <c r="Q18" s="2247" t="s">
        <v>3192</v>
      </c>
      <c r="R18" s="2257">
        <v>44219.0</v>
      </c>
      <c r="S18" s="1975" t="s">
        <v>4046</v>
      </c>
      <c r="T18" s="1958" t="s">
        <v>4027</v>
      </c>
      <c r="U18" s="2258">
        <v>0.5</v>
      </c>
      <c r="V18" s="2252">
        <v>0.4</v>
      </c>
      <c r="W18" s="2252">
        <v>0.1</v>
      </c>
      <c r="X18" s="2281"/>
      <c r="Y18" s="2254" t="s">
        <v>883</v>
      </c>
      <c r="Z18" s="2254" t="s">
        <v>883</v>
      </c>
      <c r="AA18" s="2254" t="s">
        <v>883</v>
      </c>
      <c r="AB18" s="2254"/>
      <c r="AC18" s="2254" t="s">
        <v>883</v>
      </c>
      <c r="AD18" s="2254" t="s">
        <v>883</v>
      </c>
      <c r="AE18" s="2254" t="s">
        <v>883</v>
      </c>
      <c r="AF18" s="2254" t="s">
        <v>883</v>
      </c>
      <c r="AG18" s="2254" t="s">
        <v>883</v>
      </c>
      <c r="AH18" s="2254" t="s">
        <v>883</v>
      </c>
      <c r="AI18" s="2254" t="s">
        <v>883</v>
      </c>
      <c r="AJ18" s="2254" t="s">
        <v>883</v>
      </c>
      <c r="AK18" s="2254" t="s">
        <v>883</v>
      </c>
      <c r="AL18" s="2254" t="s">
        <v>883</v>
      </c>
      <c r="AM18" s="1958"/>
      <c r="AN18" s="1958"/>
      <c r="AO18" s="1958"/>
      <c r="AP18" s="1958"/>
      <c r="AQ18" s="2254"/>
      <c r="AR18" s="2254"/>
      <c r="AS18" s="2254"/>
      <c r="AT18" s="2254" t="s">
        <v>883</v>
      </c>
      <c r="AU18" s="2254" t="s">
        <v>883</v>
      </c>
      <c r="AV18" s="2254"/>
      <c r="AW18" s="2254"/>
      <c r="AX18" s="2254"/>
      <c r="AY18" s="2254"/>
      <c r="AZ18" s="2254"/>
      <c r="BA18" s="2282"/>
      <c r="BB18" s="2094"/>
      <c r="BC18" s="4"/>
      <c r="BD18" s="4"/>
      <c r="BE18" s="4"/>
      <c r="BF18" s="4"/>
      <c r="BG18" s="4"/>
      <c r="BH18" s="4"/>
    </row>
    <row r="19" ht="12.75" customHeight="1">
      <c r="A19" s="1958"/>
      <c r="B19" s="2239">
        <v>9.0</v>
      </c>
      <c r="C19" s="949"/>
      <c r="D19" s="949"/>
      <c r="E19" s="2263"/>
      <c r="F19" s="2246"/>
      <c r="G19" s="2244"/>
      <c r="H19" s="2245"/>
      <c r="I19" s="2247"/>
      <c r="J19" s="2245"/>
      <c r="K19" s="2247" t="s">
        <v>4047</v>
      </c>
      <c r="L19" s="2247"/>
      <c r="M19" s="2249" t="s">
        <v>4048</v>
      </c>
      <c r="N19" s="2249" t="s">
        <v>4049</v>
      </c>
      <c r="O19" s="2250">
        <v>4349.777</v>
      </c>
      <c r="P19" s="2251">
        <v>4349.777</v>
      </c>
      <c r="Q19" s="2247" t="s">
        <v>3192</v>
      </c>
      <c r="R19" s="2257">
        <v>44223.0</v>
      </c>
      <c r="S19" s="1975" t="s">
        <v>4038</v>
      </c>
      <c r="T19" s="1958" t="s">
        <v>4035</v>
      </c>
      <c r="U19" s="2258">
        <v>0.5</v>
      </c>
      <c r="V19" s="2283">
        <v>0.4</v>
      </c>
      <c r="W19" s="2283">
        <v>0.1</v>
      </c>
      <c r="X19" s="2290"/>
      <c r="Y19" s="2254" t="s">
        <v>883</v>
      </c>
      <c r="Z19" s="2254" t="s">
        <v>883</v>
      </c>
      <c r="AA19" s="2254" t="s">
        <v>883</v>
      </c>
      <c r="AB19" s="2254"/>
      <c r="AC19" s="2254" t="s">
        <v>883</v>
      </c>
      <c r="AD19" s="2254" t="s">
        <v>883</v>
      </c>
      <c r="AE19" s="2254" t="s">
        <v>883</v>
      </c>
      <c r="AF19" s="2254" t="s">
        <v>883</v>
      </c>
      <c r="AG19" s="2254" t="s">
        <v>883</v>
      </c>
      <c r="AH19" s="2254" t="s">
        <v>883</v>
      </c>
      <c r="AI19" s="2254" t="s">
        <v>883</v>
      </c>
      <c r="AJ19" s="2254" t="s">
        <v>883</v>
      </c>
      <c r="AK19" s="2254" t="s">
        <v>883</v>
      </c>
      <c r="AL19" s="2254" t="s">
        <v>883</v>
      </c>
      <c r="AM19" s="1958"/>
      <c r="AN19" s="1958"/>
      <c r="AO19" s="1958"/>
      <c r="AP19" s="1958"/>
      <c r="AQ19" s="2254"/>
      <c r="AR19" s="2254"/>
      <c r="AS19" s="2254"/>
      <c r="AT19" s="2291"/>
      <c r="AU19" s="2291"/>
      <c r="AV19" s="2254"/>
      <c r="AW19" s="2254"/>
      <c r="AX19" s="2254"/>
      <c r="AY19" s="2254"/>
      <c r="AZ19" s="2254"/>
      <c r="BA19" s="2282"/>
      <c r="BB19" s="2094"/>
      <c r="BC19" s="4"/>
      <c r="BD19" s="4"/>
      <c r="BE19" s="4"/>
      <c r="BF19" s="4"/>
      <c r="BG19" s="4"/>
      <c r="BH19" s="4"/>
    </row>
    <row r="20" ht="12.75" customHeight="1">
      <c r="A20" s="1965"/>
      <c r="B20" s="2146"/>
      <c r="C20" s="2265" t="s">
        <v>111</v>
      </c>
      <c r="D20" s="2266"/>
      <c r="E20" s="2267">
        <v>44225.0</v>
      </c>
      <c r="F20" s="2149"/>
      <c r="G20" s="2270">
        <v>53950.0</v>
      </c>
      <c r="H20" s="2268">
        <v>53950.0</v>
      </c>
      <c r="I20" s="2269">
        <v>-373.0819999999949</v>
      </c>
      <c r="J20" s="2270">
        <v>0.0</v>
      </c>
      <c r="K20" s="2271"/>
      <c r="L20" s="2271"/>
      <c r="M20" s="2292"/>
      <c r="N20" s="2292"/>
      <c r="O20" s="2273">
        <v>53576.918000000005</v>
      </c>
      <c r="P20" s="2293">
        <v>53576.918000000005</v>
      </c>
      <c r="Q20" s="2271" t="s">
        <v>2026</v>
      </c>
      <c r="R20" s="1964"/>
      <c r="S20" s="2294"/>
      <c r="T20" s="1964"/>
      <c r="U20" s="1965"/>
      <c r="V20" s="2295"/>
      <c r="W20" s="2295"/>
      <c r="X20" s="2295"/>
      <c r="Y20" s="2295"/>
      <c r="Z20" s="2295"/>
      <c r="AA20" s="2295"/>
      <c r="AB20" s="2295"/>
      <c r="AC20" s="2295"/>
      <c r="AD20" s="2295"/>
      <c r="AE20" s="2295"/>
      <c r="AF20" s="2295"/>
      <c r="AG20" s="2295"/>
      <c r="AH20" s="2295"/>
      <c r="AI20" s="2295"/>
      <c r="AJ20" s="2295"/>
      <c r="AK20" s="2295"/>
      <c r="AL20" s="2295"/>
      <c r="AM20" s="1965"/>
      <c r="AN20" s="1965"/>
      <c r="AO20" s="1965"/>
      <c r="AP20" s="1965"/>
      <c r="AQ20" s="1965"/>
      <c r="AR20" s="1965"/>
      <c r="AS20" s="1964"/>
      <c r="AT20" s="2295"/>
      <c r="AU20" s="2295"/>
      <c r="AV20" s="2295"/>
      <c r="AW20" s="2295"/>
      <c r="AX20" s="2295"/>
      <c r="AY20" s="1964"/>
      <c r="AZ20" s="1964"/>
      <c r="BA20" s="1965"/>
      <c r="BB20" s="2296">
        <v>44230.0</v>
      </c>
      <c r="BC20" s="2297">
        <v>44231.0</v>
      </c>
      <c r="BD20" s="2297">
        <v>44232.0</v>
      </c>
      <c r="BE20" s="4"/>
      <c r="BF20" s="4"/>
      <c r="BG20" s="4"/>
      <c r="BH20" s="4"/>
    </row>
    <row r="21" ht="12.75" customHeight="1">
      <c r="A21" s="1958">
        <v>3.0</v>
      </c>
      <c r="B21" s="2239">
        <v>1.0</v>
      </c>
      <c r="C21" s="2278" t="s">
        <v>4050</v>
      </c>
      <c r="D21" s="2279" t="s">
        <v>4051</v>
      </c>
      <c r="E21" s="2263"/>
      <c r="F21" s="2246" t="s">
        <v>4052</v>
      </c>
      <c r="G21" s="2244"/>
      <c r="H21" s="2244"/>
      <c r="I21" s="2246"/>
      <c r="J21" s="2244"/>
      <c r="K21" s="2261" t="s">
        <v>4053</v>
      </c>
      <c r="L21" s="2261"/>
      <c r="M21" s="2247" t="s">
        <v>4054</v>
      </c>
      <c r="N21" s="2247" t="s">
        <v>4055</v>
      </c>
      <c r="O21" s="2298">
        <v>3501.255</v>
      </c>
      <c r="P21" s="2251">
        <v>3501.255</v>
      </c>
      <c r="Q21" s="2247" t="s">
        <v>3192</v>
      </c>
      <c r="R21" s="2299">
        <v>44228.0</v>
      </c>
      <c r="S21" s="2300" t="s">
        <v>4056</v>
      </c>
      <c r="T21" s="1958" t="s">
        <v>4057</v>
      </c>
      <c r="U21" s="2258">
        <v>0.5</v>
      </c>
      <c r="V21" s="2252">
        <v>0.4</v>
      </c>
      <c r="W21" s="2252">
        <v>0.1</v>
      </c>
      <c r="X21" s="2290"/>
      <c r="Y21" s="2254" t="s">
        <v>883</v>
      </c>
      <c r="Z21" s="2254" t="s">
        <v>883</v>
      </c>
      <c r="AA21" s="2254" t="s">
        <v>883</v>
      </c>
      <c r="AB21" s="2254"/>
      <c r="AC21" s="2254" t="s">
        <v>883</v>
      </c>
      <c r="AD21" s="2254" t="s">
        <v>883</v>
      </c>
      <c r="AE21" s="2254" t="s">
        <v>883</v>
      </c>
      <c r="AF21" s="2254" t="s">
        <v>883</v>
      </c>
      <c r="AG21" s="2254" t="s">
        <v>883</v>
      </c>
      <c r="AH21" s="2254" t="s">
        <v>883</v>
      </c>
      <c r="AI21" s="2254" t="s">
        <v>883</v>
      </c>
      <c r="AJ21" s="2254" t="s">
        <v>883</v>
      </c>
      <c r="AK21" s="2284" t="s">
        <v>883</v>
      </c>
      <c r="AL21" s="2254" t="s">
        <v>883</v>
      </c>
      <c r="AM21" s="1958"/>
      <c r="AN21" s="1958"/>
      <c r="AO21" s="1958"/>
      <c r="AP21" s="1958"/>
      <c r="AQ21" s="2254"/>
      <c r="AR21" s="2254"/>
      <c r="AS21" s="2254"/>
      <c r="AT21" s="2254" t="s">
        <v>883</v>
      </c>
      <c r="AU21" s="2254" t="s">
        <v>883</v>
      </c>
      <c r="AV21" s="2254"/>
      <c r="AW21" s="2254"/>
      <c r="AX21" s="2254"/>
      <c r="AY21" s="2254"/>
      <c r="AZ21" s="2254"/>
      <c r="BA21" s="2254"/>
      <c r="BB21" s="2301"/>
      <c r="BC21" s="2302"/>
      <c r="BD21" s="2302"/>
      <c r="BE21" s="4"/>
      <c r="BF21" s="4"/>
      <c r="BG21" s="4"/>
      <c r="BH21" s="4"/>
    </row>
    <row r="22" ht="12.75" customHeight="1">
      <c r="A22" s="1958"/>
      <c r="B22" s="2239">
        <v>2.0</v>
      </c>
      <c r="C22" s="792"/>
      <c r="D22" s="792"/>
      <c r="E22" s="2263"/>
      <c r="F22" s="2246"/>
      <c r="G22" s="2244"/>
      <c r="H22" s="2245"/>
      <c r="I22" s="2246"/>
      <c r="J22" s="2244"/>
      <c r="K22" s="2261" t="s">
        <v>4058</v>
      </c>
      <c r="L22" s="2261"/>
      <c r="M22" s="2247" t="s">
        <v>4059</v>
      </c>
      <c r="N22" s="2247" t="s">
        <v>4060</v>
      </c>
      <c r="O22" s="2298">
        <v>7575.59</v>
      </c>
      <c r="P22" s="2251">
        <v>7575.59</v>
      </c>
      <c r="Q22" s="2247" t="s">
        <v>3192</v>
      </c>
      <c r="R22" s="2299">
        <v>44229.0</v>
      </c>
      <c r="S22" s="2303" t="s">
        <v>4061</v>
      </c>
      <c r="T22" s="1958" t="s">
        <v>4057</v>
      </c>
      <c r="U22" s="2258">
        <v>0.5</v>
      </c>
      <c r="V22" s="2283">
        <v>0.4</v>
      </c>
      <c r="W22" s="2283">
        <v>0.1</v>
      </c>
      <c r="X22" s="2290"/>
      <c r="Y22" s="1958" t="s">
        <v>883</v>
      </c>
      <c r="Z22" s="1958" t="s">
        <v>883</v>
      </c>
      <c r="AA22" s="2254" t="s">
        <v>883</v>
      </c>
      <c r="AB22" s="1958"/>
      <c r="AC22" s="1958" t="s">
        <v>883</v>
      </c>
      <c r="AD22" s="1958" t="s">
        <v>883</v>
      </c>
      <c r="AE22" s="1958" t="s">
        <v>883</v>
      </c>
      <c r="AF22" s="1958" t="s">
        <v>883</v>
      </c>
      <c r="AG22" s="1958" t="s">
        <v>883</v>
      </c>
      <c r="AH22" s="1958" t="s">
        <v>883</v>
      </c>
      <c r="AI22" s="1958" t="s">
        <v>883</v>
      </c>
      <c r="AJ22" s="2304" t="s">
        <v>883</v>
      </c>
      <c r="AK22" s="2304" t="s">
        <v>883</v>
      </c>
      <c r="AL22" s="1958" t="s">
        <v>883</v>
      </c>
      <c r="AM22" s="1958"/>
      <c r="AN22" s="1958"/>
      <c r="AO22" s="1958"/>
      <c r="AP22" s="1958"/>
      <c r="AQ22" s="2254"/>
      <c r="AR22" s="2254"/>
      <c r="AS22" s="2254"/>
      <c r="AT22" s="2254" t="s">
        <v>883</v>
      </c>
      <c r="AU22" s="2254" t="s">
        <v>883</v>
      </c>
      <c r="AV22" s="2254"/>
      <c r="AW22" s="2254"/>
      <c r="AX22" s="2254"/>
      <c r="AY22" s="2254"/>
      <c r="AZ22" s="2254"/>
      <c r="BA22" s="1958"/>
      <c r="BB22" s="2301"/>
      <c r="BC22" s="2302"/>
      <c r="BD22" s="2302"/>
      <c r="BE22" s="4"/>
      <c r="BF22" s="4"/>
      <c r="BG22" s="4"/>
      <c r="BH22" s="4"/>
    </row>
    <row r="23" ht="12.75" customHeight="1">
      <c r="A23" s="1958"/>
      <c r="B23" s="2239">
        <v>3.0</v>
      </c>
      <c r="C23" s="792"/>
      <c r="D23" s="792"/>
      <c r="E23" s="2263"/>
      <c r="F23" s="2246"/>
      <c r="G23" s="2244"/>
      <c r="H23" s="2245"/>
      <c r="I23" s="2246"/>
      <c r="J23" s="2244"/>
      <c r="K23" s="2261" t="s">
        <v>4062</v>
      </c>
      <c r="L23" s="2261"/>
      <c r="M23" s="2247" t="s">
        <v>4063</v>
      </c>
      <c r="N23" s="2247" t="s">
        <v>4064</v>
      </c>
      <c r="O23" s="2298">
        <v>7523.414</v>
      </c>
      <c r="P23" s="2251">
        <v>7523.414</v>
      </c>
      <c r="Q23" s="2247" t="s">
        <v>3192</v>
      </c>
      <c r="R23" s="2299">
        <v>44230.0</v>
      </c>
      <c r="S23" s="2303" t="s">
        <v>4061</v>
      </c>
      <c r="T23" s="1958" t="s">
        <v>4057</v>
      </c>
      <c r="U23" s="2258">
        <v>0.5</v>
      </c>
      <c r="V23" s="2283">
        <v>0.4</v>
      </c>
      <c r="W23" s="2283">
        <v>0.1</v>
      </c>
      <c r="X23" s="2290"/>
      <c r="Y23" s="2254" t="s">
        <v>883</v>
      </c>
      <c r="Z23" s="2254" t="s">
        <v>883</v>
      </c>
      <c r="AA23" s="2284" t="s">
        <v>883</v>
      </c>
      <c r="AB23" s="2254"/>
      <c r="AC23" s="2254" t="s">
        <v>883</v>
      </c>
      <c r="AD23" s="1958" t="s">
        <v>883</v>
      </c>
      <c r="AE23" s="1958" t="s">
        <v>883</v>
      </c>
      <c r="AF23" s="1958" t="s">
        <v>883</v>
      </c>
      <c r="AG23" s="1958" t="s">
        <v>883</v>
      </c>
      <c r="AH23" s="1958" t="s">
        <v>883</v>
      </c>
      <c r="AI23" s="1958" t="s">
        <v>883</v>
      </c>
      <c r="AJ23" s="2284" t="s">
        <v>883</v>
      </c>
      <c r="AK23" s="2284" t="s">
        <v>883</v>
      </c>
      <c r="AL23" s="1958" t="s">
        <v>883</v>
      </c>
      <c r="AM23" s="1958"/>
      <c r="AN23" s="1958"/>
      <c r="AO23" s="1958"/>
      <c r="AP23" s="1958"/>
      <c r="AQ23" s="2254"/>
      <c r="AR23" s="2254"/>
      <c r="AS23" s="2254"/>
      <c r="AT23" s="2254" t="s">
        <v>883</v>
      </c>
      <c r="AU23" s="2254" t="s">
        <v>883</v>
      </c>
      <c r="AV23" s="2254"/>
      <c r="AW23" s="2254"/>
      <c r="AX23" s="2254"/>
      <c r="AY23" s="2254"/>
      <c r="AZ23" s="2254"/>
      <c r="BA23" s="2254"/>
      <c r="BB23" s="2301"/>
      <c r="BC23" s="2302"/>
      <c r="BD23" s="2302"/>
      <c r="BE23" s="4"/>
      <c r="BF23" s="4"/>
      <c r="BG23" s="4"/>
      <c r="BH23" s="4"/>
    </row>
    <row r="24" ht="12.75" customHeight="1">
      <c r="A24" s="1958"/>
      <c r="B24" s="2239">
        <v>4.0</v>
      </c>
      <c r="C24" s="792"/>
      <c r="D24" s="792"/>
      <c r="E24" s="2263"/>
      <c r="F24" s="2246"/>
      <c r="G24" s="2244"/>
      <c r="H24" s="2245"/>
      <c r="I24" s="2246"/>
      <c r="J24" s="2244"/>
      <c r="K24" s="2261" t="s">
        <v>4065</v>
      </c>
      <c r="L24" s="2261"/>
      <c r="M24" s="2247" t="s">
        <v>4066</v>
      </c>
      <c r="N24" s="2247" t="s">
        <v>4049</v>
      </c>
      <c r="O24" s="2298">
        <v>7599.511</v>
      </c>
      <c r="P24" s="2251">
        <v>7599.511</v>
      </c>
      <c r="Q24" s="2247" t="s">
        <v>3192</v>
      </c>
      <c r="R24" s="2299">
        <v>44230.0</v>
      </c>
      <c r="S24" s="2300" t="s">
        <v>4067</v>
      </c>
      <c r="T24" s="1958" t="s">
        <v>4057</v>
      </c>
      <c r="U24" s="2258">
        <v>0.5</v>
      </c>
      <c r="V24" s="2252">
        <v>0.4</v>
      </c>
      <c r="W24" s="2252">
        <v>0.1</v>
      </c>
      <c r="X24" s="2305"/>
      <c r="Y24" s="1950" t="s">
        <v>883</v>
      </c>
      <c r="Z24" s="1950" t="s">
        <v>883</v>
      </c>
      <c r="AA24" s="2306" t="s">
        <v>883</v>
      </c>
      <c r="AB24" s="1950"/>
      <c r="AC24" s="1950" t="s">
        <v>883</v>
      </c>
      <c r="AD24" s="2307" t="s">
        <v>883</v>
      </c>
      <c r="AE24" s="2307" t="s">
        <v>883</v>
      </c>
      <c r="AF24" s="2307" t="s">
        <v>883</v>
      </c>
      <c r="AG24" s="1958" t="s">
        <v>883</v>
      </c>
      <c r="AH24" s="2306" t="s">
        <v>883</v>
      </c>
      <c r="AI24" s="2307" t="s">
        <v>883</v>
      </c>
      <c r="AJ24" s="2306" t="s">
        <v>883</v>
      </c>
      <c r="AK24" s="2306" t="s">
        <v>883</v>
      </c>
      <c r="AL24" s="1958" t="s">
        <v>883</v>
      </c>
      <c r="AM24" s="2287"/>
      <c r="AN24" s="2287"/>
      <c r="AO24" s="2287"/>
      <c r="AP24" s="2287"/>
      <c r="AQ24" s="2287"/>
      <c r="AR24" s="2287"/>
      <c r="AS24" s="2287"/>
      <c r="AT24" s="2306" t="s">
        <v>883</v>
      </c>
      <c r="AU24" s="2306" t="s">
        <v>883</v>
      </c>
      <c r="AV24" s="2287"/>
      <c r="AW24" s="2287"/>
      <c r="AX24" s="2287"/>
      <c r="AY24" s="2287"/>
      <c r="AZ24" s="2287"/>
      <c r="BA24" s="2287"/>
      <c r="BB24" s="2301"/>
      <c r="BC24" s="2302"/>
      <c r="BD24" s="2302"/>
      <c r="BE24" s="4"/>
      <c r="BF24" s="4"/>
      <c r="BG24" s="4"/>
      <c r="BH24" s="4"/>
    </row>
    <row r="25" ht="12.75" customHeight="1">
      <c r="A25" s="1958"/>
      <c r="B25" s="2239">
        <v>5.0</v>
      </c>
      <c r="C25" s="792"/>
      <c r="D25" s="792"/>
      <c r="E25" s="2263"/>
      <c r="F25" s="2246"/>
      <c r="G25" s="2244"/>
      <c r="H25" s="2245"/>
      <c r="I25" s="2246"/>
      <c r="J25" s="2244"/>
      <c r="K25" s="2261" t="s">
        <v>4068</v>
      </c>
      <c r="L25" s="2261"/>
      <c r="M25" s="2247" t="s">
        <v>4054</v>
      </c>
      <c r="N25" s="2247" t="s">
        <v>4069</v>
      </c>
      <c r="O25" s="2298">
        <v>3572.348</v>
      </c>
      <c r="P25" s="2251">
        <v>3572.348</v>
      </c>
      <c r="Q25" s="2247" t="s">
        <v>3192</v>
      </c>
      <c r="R25" s="2299">
        <v>44232.0</v>
      </c>
      <c r="S25" s="2120" t="s">
        <v>4070</v>
      </c>
      <c r="T25" s="1958" t="s">
        <v>4057</v>
      </c>
      <c r="U25" s="2258">
        <v>0.5</v>
      </c>
      <c r="V25" s="2283">
        <v>0.4</v>
      </c>
      <c r="W25" s="2283">
        <v>0.1</v>
      </c>
      <c r="X25" s="2305"/>
      <c r="Y25" s="2254" t="s">
        <v>883</v>
      </c>
      <c r="Z25" s="2254" t="s">
        <v>883</v>
      </c>
      <c r="AA25" s="2284" t="s">
        <v>883</v>
      </c>
      <c r="AB25" s="2254"/>
      <c r="AC25" s="2254" t="s">
        <v>883</v>
      </c>
      <c r="AD25" s="2254" t="s">
        <v>883</v>
      </c>
      <c r="AE25" s="2254" t="s">
        <v>883</v>
      </c>
      <c r="AF25" s="2254" t="s">
        <v>883</v>
      </c>
      <c r="AG25" s="2254" t="s">
        <v>883</v>
      </c>
      <c r="AH25" s="2306" t="s">
        <v>883</v>
      </c>
      <c r="AI25" s="2307" t="s">
        <v>883</v>
      </c>
      <c r="AJ25" s="2306" t="s">
        <v>883</v>
      </c>
      <c r="AK25" s="2284" t="s">
        <v>883</v>
      </c>
      <c r="AL25" s="2254" t="s">
        <v>883</v>
      </c>
      <c r="AM25" s="1958"/>
      <c r="AN25" s="1958"/>
      <c r="AO25" s="1958"/>
      <c r="AP25" s="1958"/>
      <c r="AQ25" s="2254"/>
      <c r="AR25" s="2254"/>
      <c r="AS25" s="2254"/>
      <c r="AT25" s="2284" t="s">
        <v>883</v>
      </c>
      <c r="AU25" s="2284" t="s">
        <v>883</v>
      </c>
      <c r="AV25" s="2254"/>
      <c r="AW25" s="2254"/>
      <c r="AX25" s="2254"/>
      <c r="AY25" s="2254"/>
      <c r="AZ25" s="2254"/>
      <c r="BA25" s="2254"/>
      <c r="BB25" s="2301"/>
      <c r="BC25" s="2302"/>
      <c r="BD25" s="2302"/>
      <c r="BE25" s="4"/>
      <c r="BF25" s="4"/>
      <c r="BG25" s="4"/>
      <c r="BH25" s="4"/>
    </row>
    <row r="26" ht="12.75" customHeight="1">
      <c r="A26" s="1958"/>
      <c r="B26" s="2239">
        <v>6.0</v>
      </c>
      <c r="C26" s="792"/>
      <c r="D26" s="792"/>
      <c r="E26" s="2263"/>
      <c r="F26" s="2246"/>
      <c r="G26" s="2244"/>
      <c r="H26" s="2245"/>
      <c r="I26" s="2246"/>
      <c r="J26" s="2244"/>
      <c r="K26" s="2261" t="s">
        <v>4071</v>
      </c>
      <c r="L26" s="2261"/>
      <c r="M26" s="2247" t="s">
        <v>4072</v>
      </c>
      <c r="N26" s="2247" t="s">
        <v>4025</v>
      </c>
      <c r="O26" s="2250">
        <v>7702.643</v>
      </c>
      <c r="P26" s="2289">
        <v>7702.643</v>
      </c>
      <c r="Q26" s="2247" t="s">
        <v>3192</v>
      </c>
      <c r="R26" s="2299">
        <v>44239.0</v>
      </c>
      <c r="S26" s="2120" t="s">
        <v>4073</v>
      </c>
      <c r="T26" s="1958" t="s">
        <v>4057</v>
      </c>
      <c r="U26" s="2258">
        <v>0.3</v>
      </c>
      <c r="V26" s="2252">
        <v>0.7</v>
      </c>
      <c r="W26" s="2308"/>
      <c r="X26" s="2305"/>
      <c r="Y26" s="2254" t="s">
        <v>883</v>
      </c>
      <c r="Z26" s="2254" t="s">
        <v>883</v>
      </c>
      <c r="AA26" s="2284" t="s">
        <v>883</v>
      </c>
      <c r="AB26" s="2254"/>
      <c r="AC26" s="2254" t="s">
        <v>883</v>
      </c>
      <c r="AD26" s="2284" t="s">
        <v>883</v>
      </c>
      <c r="AE26" s="2284" t="s">
        <v>883</v>
      </c>
      <c r="AF26" s="2284" t="s">
        <v>883</v>
      </c>
      <c r="AG26" s="2284" t="s">
        <v>883</v>
      </c>
      <c r="AH26" s="2284" t="s">
        <v>883</v>
      </c>
      <c r="AI26" s="2284" t="s">
        <v>883</v>
      </c>
      <c r="AJ26" s="2284" t="s">
        <v>883</v>
      </c>
      <c r="AK26" s="2284" t="s">
        <v>883</v>
      </c>
      <c r="AL26" s="2284" t="s">
        <v>883</v>
      </c>
      <c r="AM26" s="1958"/>
      <c r="AN26" s="1958"/>
      <c r="AO26" s="1958"/>
      <c r="AP26" s="1958"/>
      <c r="AQ26" s="2254"/>
      <c r="AR26" s="2254"/>
      <c r="AS26" s="2254"/>
      <c r="AT26" s="2284" t="s">
        <v>883</v>
      </c>
      <c r="AU26" s="2284" t="s">
        <v>883</v>
      </c>
      <c r="AV26" s="2254"/>
      <c r="AW26" s="2254"/>
      <c r="AX26" s="2254"/>
      <c r="AY26" s="2254"/>
      <c r="AZ26" s="2254"/>
      <c r="BA26" s="2254"/>
      <c r="BB26" s="2301"/>
      <c r="BC26" s="2302"/>
      <c r="BD26" s="2302"/>
      <c r="BE26" s="4"/>
      <c r="BF26" s="4"/>
      <c r="BG26" s="4"/>
      <c r="BH26" s="4"/>
    </row>
    <row r="27" ht="12.75" customHeight="1">
      <c r="A27" s="1958"/>
      <c r="B27" s="2239">
        <v>7.0</v>
      </c>
      <c r="C27" s="949"/>
      <c r="D27" s="949"/>
      <c r="E27" s="2263"/>
      <c r="F27" s="2246"/>
      <c r="G27" s="2244"/>
      <c r="H27" s="2245"/>
      <c r="I27" s="2246"/>
      <c r="J27" s="2244"/>
      <c r="K27" s="2261" t="s">
        <v>4074</v>
      </c>
      <c r="L27" s="2261"/>
      <c r="M27" s="2247" t="s">
        <v>4075</v>
      </c>
      <c r="N27" s="2247" t="s">
        <v>4076</v>
      </c>
      <c r="O27" s="2298">
        <v>5443.261</v>
      </c>
      <c r="P27" s="2251">
        <v>5443.261</v>
      </c>
      <c r="Q27" s="2247" t="s">
        <v>3192</v>
      </c>
      <c r="R27" s="2299">
        <v>44237.0</v>
      </c>
      <c r="S27" s="2120" t="s">
        <v>4077</v>
      </c>
      <c r="T27" s="1958" t="s">
        <v>4057</v>
      </c>
      <c r="U27" s="2258">
        <v>0.5</v>
      </c>
      <c r="V27" s="2252">
        <v>0.4</v>
      </c>
      <c r="W27" s="2252">
        <v>0.1</v>
      </c>
      <c r="X27" s="2305"/>
      <c r="Y27" s="2284" t="s">
        <v>883</v>
      </c>
      <c r="Z27" s="2284" t="s">
        <v>883</v>
      </c>
      <c r="AA27" s="2284" t="s">
        <v>883</v>
      </c>
      <c r="AB27" s="2284"/>
      <c r="AC27" s="2284"/>
      <c r="AD27" s="2284" t="s">
        <v>883</v>
      </c>
      <c r="AE27" s="2284" t="s">
        <v>883</v>
      </c>
      <c r="AF27" s="2284" t="s">
        <v>883</v>
      </c>
      <c r="AG27" s="2284" t="s">
        <v>883</v>
      </c>
      <c r="AH27" s="2284" t="s">
        <v>883</v>
      </c>
      <c r="AI27" s="2284" t="s">
        <v>883</v>
      </c>
      <c r="AJ27" s="2284" t="s">
        <v>883</v>
      </c>
      <c r="AK27" s="2284" t="s">
        <v>883</v>
      </c>
      <c r="AL27" s="2284" t="s">
        <v>883</v>
      </c>
      <c r="AM27" s="1958"/>
      <c r="AN27" s="1958"/>
      <c r="AO27" s="1958"/>
      <c r="AP27" s="1958"/>
      <c r="AQ27" s="2254"/>
      <c r="AR27" s="2254"/>
      <c r="AS27" s="2254"/>
      <c r="AT27" s="2284" t="s">
        <v>883</v>
      </c>
      <c r="AU27" s="2284" t="s">
        <v>883</v>
      </c>
      <c r="AV27" s="2254"/>
      <c r="AW27" s="2254"/>
      <c r="AX27" s="2254"/>
      <c r="AY27" s="2254"/>
      <c r="AZ27" s="2254"/>
      <c r="BA27" s="2254"/>
      <c r="BB27" s="2301"/>
      <c r="BC27" s="2302"/>
      <c r="BD27" s="2302"/>
      <c r="BE27" s="4"/>
      <c r="BF27" s="4"/>
      <c r="BG27" s="4"/>
      <c r="BH27" s="4"/>
    </row>
    <row r="28" ht="12.75" customHeight="1">
      <c r="A28" s="1965"/>
      <c r="B28" s="2146"/>
      <c r="C28" s="2309"/>
      <c r="D28" s="2266"/>
      <c r="E28" s="2267">
        <v>44243.0</v>
      </c>
      <c r="F28" s="2149"/>
      <c r="G28" s="2270">
        <v>43200.0</v>
      </c>
      <c r="H28" s="2268">
        <v>42890.0</v>
      </c>
      <c r="I28" s="2310">
        <v>-28.021999999997206</v>
      </c>
      <c r="J28" s="2270">
        <v>310.0</v>
      </c>
      <c r="K28" s="2271"/>
      <c r="L28" s="2271"/>
      <c r="M28" s="2271"/>
      <c r="N28" s="2311" t="s">
        <v>111</v>
      </c>
      <c r="O28" s="2312">
        <v>42918.022</v>
      </c>
      <c r="P28" s="2274">
        <v>42918.022</v>
      </c>
      <c r="Q28" s="2271" t="s">
        <v>2026</v>
      </c>
      <c r="R28" s="1964"/>
      <c r="S28" s="2294"/>
      <c r="T28" s="1964"/>
      <c r="U28" s="2294"/>
      <c r="V28" s="2294"/>
      <c r="W28" s="1965"/>
      <c r="X28" s="2294"/>
      <c r="Y28" s="2295"/>
      <c r="Z28" s="2295"/>
      <c r="AA28" s="2295"/>
      <c r="AB28" s="2295"/>
      <c r="AC28" s="2295"/>
      <c r="AD28" s="2295"/>
      <c r="AE28" s="2295"/>
      <c r="AF28" s="2295"/>
      <c r="AG28" s="2295"/>
      <c r="AH28" s="2295"/>
      <c r="AI28" s="2295"/>
      <c r="AJ28" s="2295"/>
      <c r="AK28" s="2295"/>
      <c r="AL28" s="1964"/>
      <c r="AM28" s="1964"/>
      <c r="AN28" s="2295"/>
      <c r="AO28" s="2295"/>
      <c r="AP28" s="2295"/>
      <c r="AQ28" s="1965"/>
      <c r="AR28" s="1965"/>
      <c r="AS28" s="2295"/>
      <c r="AT28" s="2295"/>
      <c r="AU28" s="2295"/>
      <c r="AV28" s="2295"/>
      <c r="AW28" s="2295"/>
      <c r="AX28" s="2295"/>
      <c r="AY28" s="2295"/>
      <c r="AZ28" s="2295"/>
      <c r="BA28" s="1964"/>
      <c r="BB28" s="2277" t="s">
        <v>4078</v>
      </c>
      <c r="BC28" s="2295"/>
      <c r="BD28" s="2277" t="s">
        <v>4079</v>
      </c>
      <c r="BE28" s="4"/>
      <c r="BF28" s="4"/>
      <c r="BG28" s="4"/>
      <c r="BH28" s="4"/>
    </row>
    <row r="29" ht="12.75" customHeight="1">
      <c r="A29" s="1958">
        <v>4.0</v>
      </c>
      <c r="B29" s="2239">
        <v>1.0</v>
      </c>
      <c r="C29" s="2278" t="s">
        <v>4080</v>
      </c>
      <c r="D29" s="2279" t="s">
        <v>4081</v>
      </c>
      <c r="E29" s="2263"/>
      <c r="F29" s="2246" t="s">
        <v>4052</v>
      </c>
      <c r="G29" s="2244"/>
      <c r="H29" s="2244"/>
      <c r="I29" s="2246"/>
      <c r="J29" s="2244"/>
      <c r="K29" s="2261" t="s">
        <v>4058</v>
      </c>
      <c r="L29" s="2261" t="s">
        <v>2990</v>
      </c>
      <c r="M29" s="2247" t="s">
        <v>4082</v>
      </c>
      <c r="N29" s="2247" t="s">
        <v>4083</v>
      </c>
      <c r="O29" s="2298">
        <v>7502.876</v>
      </c>
      <c r="P29" s="2251">
        <v>7502.876</v>
      </c>
      <c r="Q29" s="2247" t="s">
        <v>3192</v>
      </c>
      <c r="R29" s="2299">
        <v>44249.0</v>
      </c>
      <c r="S29" s="1975" t="s">
        <v>4029</v>
      </c>
      <c r="T29" s="1958" t="s">
        <v>4057</v>
      </c>
      <c r="U29" s="2252">
        <v>0.5</v>
      </c>
      <c r="V29" s="2252">
        <v>0.4</v>
      </c>
      <c r="W29" s="2252">
        <v>0.1</v>
      </c>
      <c r="X29" s="2290"/>
      <c r="Y29" s="1958" t="s">
        <v>883</v>
      </c>
      <c r="Z29" s="1958" t="s">
        <v>883</v>
      </c>
      <c r="AA29" s="2254" t="s">
        <v>883</v>
      </c>
      <c r="AB29" s="1958"/>
      <c r="AC29" s="1958" t="s">
        <v>883</v>
      </c>
      <c r="AD29" s="2254" t="s">
        <v>883</v>
      </c>
      <c r="AE29" s="2254" t="s">
        <v>883</v>
      </c>
      <c r="AF29" s="2254" t="s">
        <v>883</v>
      </c>
      <c r="AG29" s="2254" t="s">
        <v>883</v>
      </c>
      <c r="AH29" s="2254" t="s">
        <v>883</v>
      </c>
      <c r="AI29" s="2254" t="s">
        <v>883</v>
      </c>
      <c r="AJ29" s="2254" t="s">
        <v>883</v>
      </c>
      <c r="AK29" s="2284" t="s">
        <v>883</v>
      </c>
      <c r="AL29" s="2254" t="s">
        <v>883</v>
      </c>
      <c r="AM29" s="1958"/>
      <c r="AN29" s="1958"/>
      <c r="AO29" s="1958"/>
      <c r="AP29" s="1958"/>
      <c r="AQ29" s="2254"/>
      <c r="AR29" s="2254"/>
      <c r="AS29" s="2254"/>
      <c r="AT29" s="2254" t="s">
        <v>883</v>
      </c>
      <c r="AU29" s="2254" t="s">
        <v>883</v>
      </c>
      <c r="AV29" s="2254"/>
      <c r="AW29" s="2254"/>
      <c r="AX29" s="2254"/>
      <c r="AY29" s="2254"/>
      <c r="AZ29" s="2254"/>
      <c r="BA29" s="2254"/>
      <c r="BB29" s="2301"/>
      <c r="BC29" s="2302"/>
      <c r="BD29" s="2302"/>
      <c r="BE29" s="4"/>
      <c r="BF29" s="4"/>
      <c r="BG29" s="4"/>
      <c r="BH29" s="4"/>
    </row>
    <row r="30" ht="12.75" customHeight="1">
      <c r="A30" s="1958"/>
      <c r="B30" s="2239">
        <v>2.0</v>
      </c>
      <c r="C30" s="792"/>
      <c r="D30" s="792"/>
      <c r="E30" s="2263"/>
      <c r="F30" s="2246"/>
      <c r="G30" s="2244"/>
      <c r="H30" s="2244"/>
      <c r="I30" s="2246"/>
      <c r="J30" s="2244"/>
      <c r="K30" s="2261" t="s">
        <v>4065</v>
      </c>
      <c r="L30" s="2261" t="s">
        <v>4048</v>
      </c>
      <c r="M30" s="2247" t="s">
        <v>4048</v>
      </c>
      <c r="N30" s="2247" t="s">
        <v>4084</v>
      </c>
      <c r="O30" s="2298">
        <v>7525.283</v>
      </c>
      <c r="P30" s="2251">
        <v>7525.283</v>
      </c>
      <c r="Q30" s="2247" t="s">
        <v>3192</v>
      </c>
      <c r="R30" s="2299">
        <v>44251.0</v>
      </c>
      <c r="S30" s="1975" t="s">
        <v>4067</v>
      </c>
      <c r="T30" s="1958" t="s">
        <v>4057</v>
      </c>
      <c r="U30" s="2252">
        <v>0.5</v>
      </c>
      <c r="V30" s="2252">
        <v>0.4</v>
      </c>
      <c r="W30" s="2252">
        <v>0.1</v>
      </c>
      <c r="X30" s="2290"/>
      <c r="Y30" s="1958" t="s">
        <v>883</v>
      </c>
      <c r="Z30" s="1958" t="s">
        <v>883</v>
      </c>
      <c r="AA30" s="2306" t="s">
        <v>883</v>
      </c>
      <c r="AB30" s="1958"/>
      <c r="AC30" s="1958" t="s">
        <v>883</v>
      </c>
      <c r="AD30" s="2307" t="s">
        <v>883</v>
      </c>
      <c r="AE30" s="2307" t="s">
        <v>883</v>
      </c>
      <c r="AF30" s="2307" t="s">
        <v>883</v>
      </c>
      <c r="AG30" s="2307" t="s">
        <v>883</v>
      </c>
      <c r="AH30" s="2306" t="s">
        <v>883</v>
      </c>
      <c r="AI30" s="2307" t="s">
        <v>883</v>
      </c>
      <c r="AJ30" s="2306" t="s">
        <v>883</v>
      </c>
      <c r="AK30" s="2306" t="s">
        <v>883</v>
      </c>
      <c r="AL30" s="2306" t="s">
        <v>883</v>
      </c>
      <c r="AM30" s="2287"/>
      <c r="AN30" s="2287"/>
      <c r="AO30" s="2287"/>
      <c r="AP30" s="2287"/>
      <c r="AQ30" s="2287"/>
      <c r="AR30" s="2287"/>
      <c r="AS30" s="2287"/>
      <c r="AT30" s="2306" t="s">
        <v>883</v>
      </c>
      <c r="AU30" s="2306" t="s">
        <v>883</v>
      </c>
      <c r="AV30" s="2287"/>
      <c r="AW30" s="2287"/>
      <c r="AX30" s="2287"/>
      <c r="AY30" s="2287"/>
      <c r="AZ30" s="2287"/>
      <c r="BA30" s="2287"/>
      <c r="BB30" s="2301"/>
      <c r="BC30" s="2302"/>
      <c r="BD30" s="2302"/>
      <c r="BE30" s="4"/>
      <c r="BF30" s="4"/>
      <c r="BG30" s="4"/>
      <c r="BH30" s="4"/>
    </row>
    <row r="31" ht="12.75" customHeight="1">
      <c r="A31" s="1958"/>
      <c r="B31" s="2239">
        <v>3.0</v>
      </c>
      <c r="C31" s="792"/>
      <c r="D31" s="792"/>
      <c r="E31" s="2263"/>
      <c r="F31" s="2246"/>
      <c r="G31" s="2244"/>
      <c r="H31" s="2244"/>
      <c r="I31" s="2246"/>
      <c r="J31" s="2244"/>
      <c r="K31" s="2261" t="s">
        <v>4085</v>
      </c>
      <c r="L31" s="2261" t="s">
        <v>4071</v>
      </c>
      <c r="M31" s="2247" t="s">
        <v>4072</v>
      </c>
      <c r="N31" s="2247" t="s">
        <v>4086</v>
      </c>
      <c r="O31" s="2298">
        <v>7529.117</v>
      </c>
      <c r="P31" s="2251">
        <v>7529.117</v>
      </c>
      <c r="Q31" s="2247" t="s">
        <v>3192</v>
      </c>
      <c r="R31" s="2299">
        <v>44252.0</v>
      </c>
      <c r="S31" s="1975" t="s">
        <v>4073</v>
      </c>
      <c r="T31" s="1958" t="s">
        <v>4057</v>
      </c>
      <c r="U31" s="2252">
        <v>0.3</v>
      </c>
      <c r="V31" s="2252">
        <v>0.7</v>
      </c>
      <c r="W31" s="2313"/>
      <c r="X31" s="2290"/>
      <c r="Y31" s="1958" t="s">
        <v>883</v>
      </c>
      <c r="Z31" s="1958" t="s">
        <v>883</v>
      </c>
      <c r="AA31" s="2284" t="s">
        <v>883</v>
      </c>
      <c r="AB31" s="1958"/>
      <c r="AC31" s="1958" t="s">
        <v>883</v>
      </c>
      <c r="AD31" s="2284" t="s">
        <v>883</v>
      </c>
      <c r="AE31" s="2284" t="s">
        <v>883</v>
      </c>
      <c r="AF31" s="2284" t="s">
        <v>883</v>
      </c>
      <c r="AG31" s="2284" t="s">
        <v>883</v>
      </c>
      <c r="AH31" s="2284" t="s">
        <v>883</v>
      </c>
      <c r="AI31" s="2284" t="s">
        <v>883</v>
      </c>
      <c r="AJ31" s="2284" t="s">
        <v>883</v>
      </c>
      <c r="AK31" s="2284" t="s">
        <v>883</v>
      </c>
      <c r="AL31" s="2284" t="s">
        <v>883</v>
      </c>
      <c r="AM31" s="1958"/>
      <c r="AN31" s="1958"/>
      <c r="AO31" s="1958"/>
      <c r="AP31" s="1958"/>
      <c r="AQ31" s="2254"/>
      <c r="AR31" s="2254"/>
      <c r="AS31" s="2254"/>
      <c r="AT31" s="2306" t="s">
        <v>883</v>
      </c>
      <c r="AU31" s="2306" t="s">
        <v>883</v>
      </c>
      <c r="AV31" s="2254"/>
      <c r="AW31" s="2254"/>
      <c r="AX31" s="2254"/>
      <c r="AY31" s="2254"/>
      <c r="AZ31" s="2254"/>
      <c r="BA31" s="2254"/>
      <c r="BB31" s="2301"/>
      <c r="BC31" s="2302"/>
      <c r="BD31" s="2302"/>
      <c r="BE31" s="4"/>
      <c r="BF31" s="4"/>
      <c r="BG31" s="4"/>
      <c r="BH31" s="4"/>
    </row>
    <row r="32" ht="12.75" customHeight="1">
      <c r="A32" s="1958"/>
      <c r="B32" s="2239">
        <v>4.0</v>
      </c>
      <c r="C32" s="792"/>
      <c r="D32" s="792"/>
      <c r="E32" s="2263"/>
      <c r="F32" s="2246"/>
      <c r="G32" s="2244"/>
      <c r="H32" s="2244"/>
      <c r="I32" s="2246"/>
      <c r="J32" s="2244"/>
      <c r="K32" s="2261" t="s">
        <v>4062</v>
      </c>
      <c r="L32" s="2261" t="s">
        <v>2990</v>
      </c>
      <c r="M32" s="2247" t="s">
        <v>4082</v>
      </c>
      <c r="N32" s="2247" t="s">
        <v>4087</v>
      </c>
      <c r="O32" s="2298">
        <v>7700.875</v>
      </c>
      <c r="P32" s="2251">
        <v>7700.875</v>
      </c>
      <c r="Q32" s="2247" t="s">
        <v>3192</v>
      </c>
      <c r="R32" s="2299">
        <v>44254.0</v>
      </c>
      <c r="S32" s="1975" t="s">
        <v>4029</v>
      </c>
      <c r="T32" s="1958" t="s">
        <v>4057</v>
      </c>
      <c r="U32" s="2252">
        <v>0.5</v>
      </c>
      <c r="V32" s="2252">
        <v>0.4</v>
      </c>
      <c r="W32" s="2252">
        <v>0.1</v>
      </c>
      <c r="X32" s="2290"/>
      <c r="Y32" s="1958" t="s">
        <v>883</v>
      </c>
      <c r="Z32" s="1958" t="s">
        <v>883</v>
      </c>
      <c r="AA32" s="2254" t="s">
        <v>883</v>
      </c>
      <c r="AB32" s="1958"/>
      <c r="AC32" s="1958" t="s">
        <v>883</v>
      </c>
      <c r="AD32" s="1958" t="s">
        <v>883</v>
      </c>
      <c r="AE32" s="1958" t="s">
        <v>883</v>
      </c>
      <c r="AF32" s="1958" t="s">
        <v>883</v>
      </c>
      <c r="AG32" s="1958" t="s">
        <v>883</v>
      </c>
      <c r="AH32" s="1958" t="s">
        <v>883</v>
      </c>
      <c r="AI32" s="1958" t="s">
        <v>883</v>
      </c>
      <c r="AJ32" s="2304" t="s">
        <v>883</v>
      </c>
      <c r="AK32" s="2304" t="s">
        <v>883</v>
      </c>
      <c r="AL32" s="1958" t="s">
        <v>883</v>
      </c>
      <c r="AM32" s="1958"/>
      <c r="AN32" s="1958"/>
      <c r="AO32" s="1958"/>
      <c r="AP32" s="1958"/>
      <c r="AQ32" s="2254"/>
      <c r="AR32" s="2254"/>
      <c r="AS32" s="2254"/>
      <c r="AT32" s="2284" t="s">
        <v>883</v>
      </c>
      <c r="AU32" s="2284" t="s">
        <v>883</v>
      </c>
      <c r="AV32" s="2254"/>
      <c r="AW32" s="2254"/>
      <c r="AX32" s="2254"/>
      <c r="AY32" s="2254"/>
      <c r="AZ32" s="2254"/>
      <c r="BA32" s="1958"/>
      <c r="BB32" s="2301">
        <v>44265.0</v>
      </c>
      <c r="BC32" s="2302">
        <v>44267.0</v>
      </c>
      <c r="BD32" s="2302">
        <v>44270.0</v>
      </c>
      <c r="BE32" s="4"/>
      <c r="BF32" s="4"/>
      <c r="BG32" s="4"/>
      <c r="BH32" s="4"/>
    </row>
    <row r="33" ht="12.75" customHeight="1">
      <c r="A33" s="1958"/>
      <c r="B33" s="2239">
        <v>5.0</v>
      </c>
      <c r="C33" s="792"/>
      <c r="D33" s="792"/>
      <c r="E33" s="2263"/>
      <c r="F33" s="2246"/>
      <c r="G33" s="2244"/>
      <c r="H33" s="2244"/>
      <c r="I33" s="2246"/>
      <c r="J33" s="2244"/>
      <c r="K33" s="2261" t="s">
        <v>4088</v>
      </c>
      <c r="L33" s="2261" t="s">
        <v>2990</v>
      </c>
      <c r="M33" s="2247" t="s">
        <v>4082</v>
      </c>
      <c r="N33" s="2247" t="s">
        <v>4089</v>
      </c>
      <c r="O33" s="2298">
        <v>7742.009</v>
      </c>
      <c r="P33" s="2251">
        <v>7742.009</v>
      </c>
      <c r="Q33" s="2247" t="s">
        <v>3192</v>
      </c>
      <c r="R33" s="2299">
        <v>44257.0</v>
      </c>
      <c r="S33" s="1975" t="s">
        <v>4090</v>
      </c>
      <c r="T33" s="1958" t="s">
        <v>4057</v>
      </c>
      <c r="U33" s="2252">
        <v>0.5</v>
      </c>
      <c r="V33" s="2252">
        <v>0.4</v>
      </c>
      <c r="W33" s="2252">
        <v>0.1</v>
      </c>
      <c r="X33" s="2290"/>
      <c r="Y33" s="2254" t="s">
        <v>883</v>
      </c>
      <c r="Z33" s="2254" t="s">
        <v>883</v>
      </c>
      <c r="AA33" s="2284" t="s">
        <v>883</v>
      </c>
      <c r="AB33" s="2254"/>
      <c r="AC33" s="2254" t="s">
        <v>883</v>
      </c>
      <c r="AD33" s="2284" t="s">
        <v>883</v>
      </c>
      <c r="AE33" s="2284" t="s">
        <v>883</v>
      </c>
      <c r="AF33" s="2284" t="s">
        <v>883</v>
      </c>
      <c r="AG33" s="2284" t="s">
        <v>883</v>
      </c>
      <c r="AH33" s="2284" t="s">
        <v>883</v>
      </c>
      <c r="AI33" s="2284" t="s">
        <v>883</v>
      </c>
      <c r="AJ33" s="2304" t="s">
        <v>883</v>
      </c>
      <c r="AK33" s="2304" t="s">
        <v>883</v>
      </c>
      <c r="AL33" s="2284" t="s">
        <v>883</v>
      </c>
      <c r="AM33" s="1958"/>
      <c r="AN33" s="1958"/>
      <c r="AO33" s="1958"/>
      <c r="AP33" s="1958"/>
      <c r="AQ33" s="2254"/>
      <c r="AR33" s="2254"/>
      <c r="AS33" s="2254"/>
      <c r="AT33" s="2284" t="s">
        <v>883</v>
      </c>
      <c r="AU33" s="2284" t="s">
        <v>883</v>
      </c>
      <c r="AV33" s="2254"/>
      <c r="AW33" s="2254"/>
      <c r="AX33" s="2254"/>
      <c r="AY33" s="2254"/>
      <c r="AZ33" s="2254"/>
      <c r="BA33" s="2254"/>
      <c r="BB33" s="2301"/>
      <c r="BC33" s="2302"/>
      <c r="BD33" s="2302"/>
      <c r="BE33" s="4"/>
      <c r="BF33" s="4"/>
      <c r="BG33" s="4"/>
      <c r="BH33" s="4"/>
    </row>
    <row r="34" ht="12.75" customHeight="1">
      <c r="A34" s="1958"/>
      <c r="B34" s="2239">
        <v>6.0</v>
      </c>
      <c r="C34" s="792"/>
      <c r="D34" s="792"/>
      <c r="E34" s="2263"/>
      <c r="F34" s="2246"/>
      <c r="G34" s="2244"/>
      <c r="H34" s="2244"/>
      <c r="I34" s="2246"/>
      <c r="J34" s="2244"/>
      <c r="K34" s="2261" t="s">
        <v>4091</v>
      </c>
      <c r="L34" s="2261" t="s">
        <v>4092</v>
      </c>
      <c r="M34" s="2247" t="s">
        <v>4091</v>
      </c>
      <c r="N34" s="2247" t="s">
        <v>4083</v>
      </c>
      <c r="O34" s="2298">
        <v>3589.675</v>
      </c>
      <c r="P34" s="2251">
        <v>3589.675</v>
      </c>
      <c r="Q34" s="2247" t="s">
        <v>3192</v>
      </c>
      <c r="R34" s="2299">
        <v>44256.0</v>
      </c>
      <c r="S34" s="1975"/>
      <c r="T34" s="1958" t="s">
        <v>4057</v>
      </c>
      <c r="U34" s="2252">
        <v>0.5</v>
      </c>
      <c r="V34" s="2252">
        <v>0.4</v>
      </c>
      <c r="W34" s="2252">
        <v>0.1</v>
      </c>
      <c r="X34" s="2290"/>
      <c r="Y34" s="2254" t="s">
        <v>883</v>
      </c>
      <c r="Z34" s="2254" t="s">
        <v>883</v>
      </c>
      <c r="AA34" s="2284" t="s">
        <v>883</v>
      </c>
      <c r="AB34" s="2254"/>
      <c r="AC34" s="2254" t="s">
        <v>883</v>
      </c>
      <c r="AD34" s="2284" t="s">
        <v>883</v>
      </c>
      <c r="AE34" s="2284" t="s">
        <v>883</v>
      </c>
      <c r="AF34" s="2284" t="s">
        <v>883</v>
      </c>
      <c r="AG34" s="2284" t="s">
        <v>883</v>
      </c>
      <c r="AH34" s="2284" t="s">
        <v>883</v>
      </c>
      <c r="AI34" s="2284" t="s">
        <v>883</v>
      </c>
      <c r="AJ34" s="2304" t="s">
        <v>883</v>
      </c>
      <c r="AK34" s="2304" t="s">
        <v>883</v>
      </c>
      <c r="AL34" s="2284" t="s">
        <v>883</v>
      </c>
      <c r="AM34" s="1958"/>
      <c r="AN34" s="1958"/>
      <c r="AO34" s="1958"/>
      <c r="AP34" s="1958"/>
      <c r="AQ34" s="2254"/>
      <c r="AR34" s="2254"/>
      <c r="AS34" s="2254"/>
      <c r="AT34" s="2284" t="s">
        <v>883</v>
      </c>
      <c r="AU34" s="2284" t="s">
        <v>883</v>
      </c>
      <c r="AV34" s="2254"/>
      <c r="AW34" s="2254"/>
      <c r="AX34" s="2254"/>
      <c r="AY34" s="2254"/>
      <c r="AZ34" s="2254"/>
      <c r="BA34" s="2254"/>
      <c r="BB34" s="2301"/>
      <c r="BC34" s="2302"/>
      <c r="BD34" s="2302"/>
      <c r="BE34" s="4"/>
      <c r="BF34" s="4"/>
      <c r="BG34" s="4"/>
      <c r="BH34" s="4"/>
    </row>
    <row r="35" ht="12.75" customHeight="1">
      <c r="A35" s="1958"/>
      <c r="B35" s="2239">
        <v>7.0</v>
      </c>
      <c r="C35" s="792"/>
      <c r="D35" s="792"/>
      <c r="E35" s="2263"/>
      <c r="F35" s="2246"/>
      <c r="G35" s="2244"/>
      <c r="H35" s="2244"/>
      <c r="I35" s="2246"/>
      <c r="J35" s="2244"/>
      <c r="K35" s="2261" t="s">
        <v>4093</v>
      </c>
      <c r="L35" s="2261" t="s">
        <v>4094</v>
      </c>
      <c r="M35" s="2247" t="s">
        <v>4095</v>
      </c>
      <c r="N35" s="2247" t="s">
        <v>4096</v>
      </c>
      <c r="O35" s="2298">
        <v>1274.567</v>
      </c>
      <c r="P35" s="2251">
        <v>1274.567</v>
      </c>
      <c r="Q35" s="2247" t="s">
        <v>3192</v>
      </c>
      <c r="R35" s="2299">
        <v>44259.0</v>
      </c>
      <c r="S35" s="1975" t="s">
        <v>4056</v>
      </c>
      <c r="T35" s="1958" t="s">
        <v>4057</v>
      </c>
      <c r="U35" s="2252">
        <v>0.9</v>
      </c>
      <c r="V35" s="2252">
        <v>0.1</v>
      </c>
      <c r="W35" s="2252"/>
      <c r="X35" s="2308"/>
      <c r="Y35" s="2284" t="s">
        <v>883</v>
      </c>
      <c r="Z35" s="2284" t="s">
        <v>883</v>
      </c>
      <c r="AA35" s="2284" t="s">
        <v>883</v>
      </c>
      <c r="AB35" s="2284"/>
      <c r="AC35" s="2284" t="s">
        <v>883</v>
      </c>
      <c r="AD35" s="2284" t="s">
        <v>883</v>
      </c>
      <c r="AE35" s="2284" t="s">
        <v>883</v>
      </c>
      <c r="AF35" s="2284" t="s">
        <v>883</v>
      </c>
      <c r="AG35" s="2284" t="s">
        <v>883</v>
      </c>
      <c r="AH35" s="2284" t="s">
        <v>883</v>
      </c>
      <c r="AI35" s="2284" t="s">
        <v>883</v>
      </c>
      <c r="AJ35" s="2284" t="s">
        <v>883</v>
      </c>
      <c r="AK35" s="2304" t="s">
        <v>883</v>
      </c>
      <c r="AL35" s="2284" t="s">
        <v>883</v>
      </c>
      <c r="AM35" s="1958"/>
      <c r="AN35" s="1958"/>
      <c r="AO35" s="1958"/>
      <c r="AP35" s="1958"/>
      <c r="AQ35" s="2254"/>
      <c r="AR35" s="2254"/>
      <c r="AS35" s="2254"/>
      <c r="AT35" s="2284" t="s">
        <v>883</v>
      </c>
      <c r="AU35" s="2284" t="s">
        <v>883</v>
      </c>
      <c r="AV35" s="2254"/>
      <c r="AW35" s="2254"/>
      <c r="AX35" s="2254"/>
      <c r="AY35" s="2254"/>
      <c r="AZ35" s="2254"/>
      <c r="BA35" s="2254"/>
      <c r="BB35" s="2301"/>
      <c r="BC35" s="2302"/>
      <c r="BD35" s="2302"/>
      <c r="BE35" s="4"/>
      <c r="BF35" s="4"/>
      <c r="BG35" s="4"/>
      <c r="BH35" s="4"/>
    </row>
    <row r="36" ht="12.75" customHeight="1">
      <c r="A36" s="1958"/>
      <c r="B36" s="2239">
        <v>8.0</v>
      </c>
      <c r="C36" s="949"/>
      <c r="D36" s="949"/>
      <c r="E36" s="2263"/>
      <c r="F36" s="2246"/>
      <c r="G36" s="2244"/>
      <c r="H36" s="2244"/>
      <c r="I36" s="2246"/>
      <c r="J36" s="2244"/>
      <c r="K36" s="2261" t="s">
        <v>4097</v>
      </c>
      <c r="L36" s="2261" t="s">
        <v>4094</v>
      </c>
      <c r="M36" s="2247" t="s">
        <v>4095</v>
      </c>
      <c r="N36" s="2247" t="s">
        <v>4098</v>
      </c>
      <c r="O36" s="2298">
        <v>561.749</v>
      </c>
      <c r="P36" s="2251">
        <v>561.749</v>
      </c>
      <c r="Q36" s="2247" t="s">
        <v>3192</v>
      </c>
      <c r="R36" s="2299">
        <v>44259.0</v>
      </c>
      <c r="S36" s="1975" t="s">
        <v>4070</v>
      </c>
      <c r="T36" s="1958" t="s">
        <v>4057</v>
      </c>
      <c r="U36" s="2252">
        <v>0.9</v>
      </c>
      <c r="V36" s="2252">
        <v>0.1</v>
      </c>
      <c r="W36" s="2252"/>
      <c r="X36" s="2308"/>
      <c r="Y36" s="2284" t="s">
        <v>883</v>
      </c>
      <c r="Z36" s="2284" t="s">
        <v>883</v>
      </c>
      <c r="AA36" s="2284" t="s">
        <v>883</v>
      </c>
      <c r="AB36" s="2284"/>
      <c r="AC36" s="2284" t="s">
        <v>883</v>
      </c>
      <c r="AD36" s="2284" t="s">
        <v>883</v>
      </c>
      <c r="AE36" s="2284" t="s">
        <v>883</v>
      </c>
      <c r="AF36" s="2284" t="s">
        <v>883</v>
      </c>
      <c r="AG36" s="2284" t="s">
        <v>883</v>
      </c>
      <c r="AH36" s="2284" t="s">
        <v>883</v>
      </c>
      <c r="AI36" s="2284" t="s">
        <v>883</v>
      </c>
      <c r="AJ36" s="2284" t="s">
        <v>883</v>
      </c>
      <c r="AK36" s="2304" t="s">
        <v>883</v>
      </c>
      <c r="AL36" s="2284" t="s">
        <v>883</v>
      </c>
      <c r="AM36" s="1958"/>
      <c r="AN36" s="1958"/>
      <c r="AO36" s="1958"/>
      <c r="AP36" s="1958"/>
      <c r="AQ36" s="2254"/>
      <c r="AR36" s="2254"/>
      <c r="AS36" s="2254"/>
      <c r="AT36" s="2284" t="s">
        <v>883</v>
      </c>
      <c r="AU36" s="2284" t="s">
        <v>883</v>
      </c>
      <c r="AV36" s="2254"/>
      <c r="AW36" s="2254"/>
      <c r="AX36" s="2254"/>
      <c r="AY36" s="2254"/>
      <c r="AZ36" s="2254"/>
      <c r="BA36" s="2254"/>
      <c r="BB36" s="2301"/>
      <c r="BC36" s="2302"/>
      <c r="BD36" s="2302"/>
      <c r="BE36" s="4"/>
      <c r="BF36" s="4"/>
      <c r="BG36" s="4"/>
      <c r="BH36" s="4"/>
    </row>
    <row r="37" ht="12.75" customHeight="1">
      <c r="A37" s="1965"/>
      <c r="B37" s="2146"/>
      <c r="C37" s="2309"/>
      <c r="D37" s="2266"/>
      <c r="E37" s="2267">
        <v>44260.0</v>
      </c>
      <c r="F37" s="2149"/>
      <c r="G37" s="2270">
        <v>47500.0</v>
      </c>
      <c r="H37" s="2268">
        <v>43950.0</v>
      </c>
      <c r="I37" s="2269">
        <v>-4073.8489999999947</v>
      </c>
      <c r="J37" s="2270">
        <v>3550.0</v>
      </c>
      <c r="K37" s="2271"/>
      <c r="L37" s="2271"/>
      <c r="M37" s="2149"/>
      <c r="N37" s="2311" t="s">
        <v>111</v>
      </c>
      <c r="O37" s="2312">
        <v>43426.151000000005</v>
      </c>
      <c r="P37" s="2274">
        <v>43426.151000000005</v>
      </c>
      <c r="Q37" s="2271" t="s">
        <v>2026</v>
      </c>
      <c r="R37" s="1964"/>
      <c r="S37" s="2294"/>
      <c r="T37" s="1964"/>
      <c r="U37" s="2295"/>
      <c r="V37" s="2295"/>
      <c r="W37" s="2295"/>
      <c r="X37" s="2295"/>
      <c r="Y37" s="2295"/>
      <c r="Z37" s="2295"/>
      <c r="AA37" s="1964"/>
      <c r="AB37" s="2295"/>
      <c r="AC37" s="2295"/>
      <c r="AD37" s="2295"/>
      <c r="AE37" s="2295"/>
      <c r="AF37" s="2295"/>
      <c r="AG37" s="2295"/>
      <c r="AH37" s="1964"/>
      <c r="AI37" s="1964"/>
      <c r="AJ37" s="2295"/>
      <c r="AK37" s="2295"/>
      <c r="AL37" s="2295"/>
      <c r="AM37" s="1965"/>
      <c r="AN37" s="1965"/>
      <c r="AO37" s="1965"/>
      <c r="AP37" s="1965"/>
      <c r="AQ37" s="1965"/>
      <c r="AR37" s="1965"/>
      <c r="AS37" s="2295"/>
      <c r="AT37" s="2295"/>
      <c r="AU37" s="2295"/>
      <c r="AV37" s="2295"/>
      <c r="AW37" s="2295"/>
      <c r="AX37" s="2295"/>
      <c r="AY37" s="2295"/>
      <c r="AZ37" s="1965"/>
      <c r="BA37" s="1965"/>
      <c r="BB37" s="2314"/>
      <c r="BC37" s="2295"/>
      <c r="BD37" s="2295"/>
      <c r="BE37" s="4"/>
      <c r="BF37" s="4"/>
      <c r="BG37" s="4"/>
      <c r="BH37" s="4"/>
    </row>
    <row r="38" ht="12.75" customHeight="1">
      <c r="A38" s="1958">
        <v>5.0</v>
      </c>
      <c r="B38" s="2239">
        <v>1.0</v>
      </c>
      <c r="C38" s="2278" t="s">
        <v>4099</v>
      </c>
      <c r="D38" s="2279" t="s">
        <v>4100</v>
      </c>
      <c r="E38" s="2263"/>
      <c r="F38" s="2246" t="s">
        <v>4101</v>
      </c>
      <c r="G38" s="2244"/>
      <c r="H38" s="2244"/>
      <c r="I38" s="2246"/>
      <c r="J38" s="2244"/>
      <c r="K38" s="2261" t="s">
        <v>4102</v>
      </c>
      <c r="L38" s="2246" t="s">
        <v>4072</v>
      </c>
      <c r="M38" s="2247" t="s">
        <v>4103</v>
      </c>
      <c r="N38" s="2247" t="s">
        <v>4104</v>
      </c>
      <c r="O38" s="2298">
        <v>7502.0</v>
      </c>
      <c r="P38" s="2251">
        <v>7502.0</v>
      </c>
      <c r="Q38" s="2247" t="s">
        <v>3192</v>
      </c>
      <c r="R38" s="2299">
        <v>44260.0</v>
      </c>
      <c r="S38" s="2120" t="s">
        <v>4105</v>
      </c>
      <c r="T38" s="1958" t="s">
        <v>4057</v>
      </c>
      <c r="U38" s="2315" t="s">
        <v>4106</v>
      </c>
      <c r="V38" s="2316"/>
      <c r="W38" s="2316"/>
      <c r="X38" s="2317"/>
      <c r="Y38" s="2254" t="s">
        <v>883</v>
      </c>
      <c r="Z38" s="2254" t="s">
        <v>883</v>
      </c>
      <c r="AA38" s="2254"/>
      <c r="AB38" s="2254"/>
      <c r="AC38" s="2254"/>
      <c r="AD38" s="2254"/>
      <c r="AE38" s="2254"/>
      <c r="AF38" s="2254" t="s">
        <v>883</v>
      </c>
      <c r="AG38" s="2254"/>
      <c r="AH38" s="2254"/>
      <c r="AI38" s="2254"/>
      <c r="AJ38" s="2254"/>
      <c r="AK38" s="2254"/>
      <c r="AL38" s="2254"/>
      <c r="AM38" s="2254"/>
      <c r="AN38" s="2254"/>
      <c r="AO38" s="2254"/>
      <c r="AP38" s="2254"/>
      <c r="AQ38" s="2254"/>
      <c r="AR38" s="2254"/>
      <c r="AS38" s="2254"/>
      <c r="AT38" s="2254" t="s">
        <v>883</v>
      </c>
      <c r="AU38" s="2254" t="s">
        <v>883</v>
      </c>
      <c r="AV38" s="2254"/>
      <c r="AW38" s="2254"/>
      <c r="AX38" s="2254"/>
      <c r="AY38" s="2254"/>
      <c r="AZ38" s="2254"/>
      <c r="BA38" s="2254"/>
      <c r="BB38" s="2301"/>
      <c r="BC38" s="4"/>
      <c r="BD38" s="2302"/>
      <c r="BE38" s="4"/>
      <c r="BF38" s="4"/>
      <c r="BG38" s="4"/>
      <c r="BH38" s="4"/>
    </row>
    <row r="39" ht="12.75" customHeight="1">
      <c r="A39" s="1958"/>
      <c r="B39" s="2239">
        <v>2.0</v>
      </c>
      <c r="C39" s="792"/>
      <c r="D39" s="792"/>
      <c r="E39" s="2263"/>
      <c r="F39" s="2246"/>
      <c r="G39" s="2244"/>
      <c r="H39" s="2244"/>
      <c r="I39" s="2246"/>
      <c r="J39" s="2244"/>
      <c r="K39" s="2261" t="s">
        <v>4102</v>
      </c>
      <c r="L39" s="2246" t="s">
        <v>4072</v>
      </c>
      <c r="M39" s="2247" t="s">
        <v>4103</v>
      </c>
      <c r="N39" s="2247" t="s">
        <v>4107</v>
      </c>
      <c r="O39" s="2298">
        <v>7506.0</v>
      </c>
      <c r="P39" s="2251">
        <v>7506.0</v>
      </c>
      <c r="Q39" s="2247" t="s">
        <v>3192</v>
      </c>
      <c r="R39" s="2299">
        <v>44258.0</v>
      </c>
      <c r="S39" s="2120" t="s">
        <v>4105</v>
      </c>
      <c r="T39" s="1958" t="s">
        <v>4057</v>
      </c>
      <c r="U39" s="2318"/>
      <c r="X39" s="2232"/>
      <c r="Y39" s="2254" t="s">
        <v>883</v>
      </c>
      <c r="Z39" s="2254" t="s">
        <v>883</v>
      </c>
      <c r="AA39" s="2254"/>
      <c r="AB39" s="2254"/>
      <c r="AC39" s="2254"/>
      <c r="AD39" s="2254"/>
      <c r="AE39" s="2254"/>
      <c r="AF39" s="2254" t="s">
        <v>883</v>
      </c>
      <c r="AG39" s="2254"/>
      <c r="AH39" s="2254"/>
      <c r="AI39" s="2254"/>
      <c r="AJ39" s="2254"/>
      <c r="AK39" s="2254"/>
      <c r="AL39" s="2254"/>
      <c r="AM39" s="2254"/>
      <c r="AN39" s="2254"/>
      <c r="AO39" s="2254"/>
      <c r="AP39" s="2254"/>
      <c r="AQ39" s="2254"/>
      <c r="AR39" s="2254"/>
      <c r="AS39" s="2254"/>
      <c r="AT39" s="2254" t="s">
        <v>883</v>
      </c>
      <c r="AU39" s="2254" t="s">
        <v>883</v>
      </c>
      <c r="AV39" s="2254"/>
      <c r="AW39" s="2254"/>
      <c r="AX39" s="2254"/>
      <c r="AY39" s="2254"/>
      <c r="AZ39" s="2254"/>
      <c r="BA39" s="2254"/>
      <c r="BB39" s="2301"/>
      <c r="BC39" s="4"/>
      <c r="BD39" s="2302"/>
      <c r="BE39" s="4"/>
      <c r="BF39" s="4"/>
      <c r="BG39" s="4"/>
      <c r="BH39" s="4"/>
    </row>
    <row r="40" ht="12.75" customHeight="1">
      <c r="A40" s="1958"/>
      <c r="B40" s="2239">
        <v>3.0</v>
      </c>
      <c r="C40" s="792"/>
      <c r="D40" s="792"/>
      <c r="E40" s="2263"/>
      <c r="F40" s="2246"/>
      <c r="G40" s="2244"/>
      <c r="H40" s="2244"/>
      <c r="I40" s="2246"/>
      <c r="J40" s="2244"/>
      <c r="K40" s="2261" t="s">
        <v>4102</v>
      </c>
      <c r="L40" s="2246" t="s">
        <v>4072</v>
      </c>
      <c r="M40" s="2247" t="s">
        <v>4103</v>
      </c>
      <c r="N40" s="2247" t="s">
        <v>4108</v>
      </c>
      <c r="O40" s="2298">
        <v>7503.0</v>
      </c>
      <c r="P40" s="2251">
        <v>7503.0</v>
      </c>
      <c r="Q40" s="2247" t="s">
        <v>3192</v>
      </c>
      <c r="R40" s="2299">
        <v>44259.0</v>
      </c>
      <c r="S40" s="2120" t="s">
        <v>4105</v>
      </c>
      <c r="T40" s="1958" t="s">
        <v>4057</v>
      </c>
      <c r="U40" s="2318"/>
      <c r="X40" s="2232"/>
      <c r="Y40" s="2254" t="s">
        <v>883</v>
      </c>
      <c r="Z40" s="2254" t="s">
        <v>883</v>
      </c>
      <c r="AA40" s="2254"/>
      <c r="AB40" s="2254"/>
      <c r="AC40" s="2254"/>
      <c r="AD40" s="2254"/>
      <c r="AE40" s="2254"/>
      <c r="AF40" s="2254" t="s">
        <v>883</v>
      </c>
      <c r="AG40" s="2254"/>
      <c r="AH40" s="2254"/>
      <c r="AI40" s="2254"/>
      <c r="AJ40" s="2254"/>
      <c r="AK40" s="2254"/>
      <c r="AL40" s="2254"/>
      <c r="AM40" s="2254"/>
      <c r="AN40" s="2254"/>
      <c r="AO40" s="2254"/>
      <c r="AP40" s="2254"/>
      <c r="AQ40" s="2254"/>
      <c r="AR40" s="2254"/>
      <c r="AS40" s="2254"/>
      <c r="AT40" s="2254" t="s">
        <v>883</v>
      </c>
      <c r="AU40" s="2254" t="s">
        <v>883</v>
      </c>
      <c r="AV40" s="2254"/>
      <c r="AW40" s="2254"/>
      <c r="AX40" s="2254"/>
      <c r="AY40" s="2254"/>
      <c r="AZ40" s="2254"/>
      <c r="BA40" s="2254"/>
      <c r="BB40" s="2301"/>
      <c r="BC40" s="2302"/>
      <c r="BD40" s="2302"/>
      <c r="BE40" s="4"/>
      <c r="BF40" s="4"/>
      <c r="BG40" s="4"/>
      <c r="BH40" s="4"/>
    </row>
    <row r="41" ht="12.75" customHeight="1">
      <c r="A41" s="1958"/>
      <c r="B41" s="2239">
        <v>4.0</v>
      </c>
      <c r="C41" s="792"/>
      <c r="D41" s="792"/>
      <c r="E41" s="2263"/>
      <c r="F41" s="2246"/>
      <c r="G41" s="2244"/>
      <c r="H41" s="2244"/>
      <c r="I41" s="2246"/>
      <c r="J41" s="2244"/>
      <c r="K41" s="2261" t="s">
        <v>4102</v>
      </c>
      <c r="L41" s="2246" t="s">
        <v>4072</v>
      </c>
      <c r="M41" s="2247" t="s">
        <v>4109</v>
      </c>
      <c r="N41" s="2247" t="s">
        <v>4110</v>
      </c>
      <c r="O41" s="2298">
        <v>5000.0</v>
      </c>
      <c r="P41" s="2251">
        <v>5000.0</v>
      </c>
      <c r="Q41" s="2247" t="s">
        <v>3192</v>
      </c>
      <c r="R41" s="2299">
        <v>44259.0</v>
      </c>
      <c r="S41" s="2120" t="s">
        <v>4105</v>
      </c>
      <c r="T41" s="1958" t="s">
        <v>4057</v>
      </c>
      <c r="U41" s="2318"/>
      <c r="X41" s="2232"/>
      <c r="Y41" s="2254" t="s">
        <v>883</v>
      </c>
      <c r="Z41" s="2254" t="s">
        <v>883</v>
      </c>
      <c r="AA41" s="2254"/>
      <c r="AB41" s="2254"/>
      <c r="AC41" s="2254"/>
      <c r="AD41" s="2254"/>
      <c r="AE41" s="2254"/>
      <c r="AF41" s="2254" t="s">
        <v>883</v>
      </c>
      <c r="AG41" s="2254"/>
      <c r="AH41" s="2254"/>
      <c r="AI41" s="2254"/>
      <c r="AJ41" s="2254"/>
      <c r="AK41" s="2254"/>
      <c r="AL41" s="2254"/>
      <c r="AM41" s="2254"/>
      <c r="AN41" s="2254"/>
      <c r="AO41" s="2254"/>
      <c r="AP41" s="2254"/>
      <c r="AQ41" s="2254"/>
      <c r="AR41" s="2254"/>
      <c r="AS41" s="2254"/>
      <c r="AT41" s="2254" t="s">
        <v>883</v>
      </c>
      <c r="AU41" s="2254" t="s">
        <v>883</v>
      </c>
      <c r="AV41" s="2254"/>
      <c r="AW41" s="2254"/>
      <c r="AX41" s="2254"/>
      <c r="AY41" s="2254"/>
      <c r="AZ41" s="2254"/>
      <c r="BA41" s="2254"/>
      <c r="BB41" s="2301"/>
      <c r="BC41" s="4"/>
      <c r="BD41" s="2302"/>
      <c r="BE41" s="4"/>
      <c r="BF41" s="4"/>
      <c r="BG41" s="4"/>
      <c r="BH41" s="4"/>
    </row>
    <row r="42" ht="12.75" customHeight="1">
      <c r="A42" s="1958"/>
      <c r="B42" s="2239">
        <v>5.0</v>
      </c>
      <c r="C42" s="792"/>
      <c r="D42" s="792"/>
      <c r="E42" s="2263"/>
      <c r="F42" s="2246"/>
      <c r="G42" s="2244"/>
      <c r="H42" s="2244"/>
      <c r="I42" s="2246"/>
      <c r="J42" s="2244"/>
      <c r="K42" s="2261" t="s">
        <v>4102</v>
      </c>
      <c r="L42" s="2246" t="s">
        <v>4072</v>
      </c>
      <c r="M42" s="2247" t="s">
        <v>4109</v>
      </c>
      <c r="N42" s="2247" t="s">
        <v>4111</v>
      </c>
      <c r="O42" s="2298">
        <v>5000.0</v>
      </c>
      <c r="P42" s="2251">
        <v>5000.0</v>
      </c>
      <c r="Q42" s="2247" t="s">
        <v>3192</v>
      </c>
      <c r="R42" s="2299">
        <v>44259.0</v>
      </c>
      <c r="S42" s="2120" t="s">
        <v>4105</v>
      </c>
      <c r="T42" s="1958" t="s">
        <v>4057</v>
      </c>
      <c r="U42" s="2318"/>
      <c r="X42" s="2232"/>
      <c r="Y42" s="2254" t="s">
        <v>883</v>
      </c>
      <c r="Z42" s="2254" t="s">
        <v>883</v>
      </c>
      <c r="AA42" s="2254"/>
      <c r="AB42" s="2254"/>
      <c r="AC42" s="2254"/>
      <c r="AD42" s="2254"/>
      <c r="AE42" s="2254"/>
      <c r="AF42" s="2254" t="s">
        <v>883</v>
      </c>
      <c r="AG42" s="2254"/>
      <c r="AH42" s="2254"/>
      <c r="AI42" s="2254"/>
      <c r="AJ42" s="2254"/>
      <c r="AK42" s="2254"/>
      <c r="AL42" s="2254"/>
      <c r="AM42" s="2254"/>
      <c r="AN42" s="2254"/>
      <c r="AO42" s="2254"/>
      <c r="AP42" s="2254"/>
      <c r="AQ42" s="2254"/>
      <c r="AR42" s="2254"/>
      <c r="AS42" s="2254"/>
      <c r="AT42" s="2254" t="s">
        <v>883</v>
      </c>
      <c r="AU42" s="2254" t="s">
        <v>883</v>
      </c>
      <c r="AV42" s="2254"/>
      <c r="AW42" s="2254"/>
      <c r="AX42" s="2254"/>
      <c r="AY42" s="2254"/>
      <c r="AZ42" s="2254"/>
      <c r="BA42" s="2254"/>
      <c r="BB42" s="2301"/>
      <c r="BC42" s="4"/>
      <c r="BD42" s="2302"/>
      <c r="BE42" s="4"/>
      <c r="BF42" s="4"/>
      <c r="BG42" s="4"/>
      <c r="BH42" s="4"/>
    </row>
    <row r="43" ht="12.75" customHeight="1">
      <c r="A43" s="1958"/>
      <c r="B43" s="2239">
        <v>6.0</v>
      </c>
      <c r="C43" s="792"/>
      <c r="D43" s="792"/>
      <c r="E43" s="2263"/>
      <c r="F43" s="2246"/>
      <c r="G43" s="2244"/>
      <c r="H43" s="2244"/>
      <c r="I43" s="2246"/>
      <c r="J43" s="2244"/>
      <c r="K43" s="2261" t="s">
        <v>4102</v>
      </c>
      <c r="L43" s="2246" t="s">
        <v>4072</v>
      </c>
      <c r="M43" s="2247" t="s">
        <v>4103</v>
      </c>
      <c r="N43" s="2247" t="s">
        <v>4104</v>
      </c>
      <c r="O43" s="2298">
        <v>7500.0</v>
      </c>
      <c r="P43" s="2251">
        <v>7500.0</v>
      </c>
      <c r="Q43" s="2247" t="s">
        <v>3192</v>
      </c>
      <c r="R43" s="2299">
        <v>44257.0</v>
      </c>
      <c r="S43" s="2120" t="s">
        <v>4105</v>
      </c>
      <c r="T43" s="1958" t="s">
        <v>4057</v>
      </c>
      <c r="U43" s="2318"/>
      <c r="X43" s="2232"/>
      <c r="Y43" s="2254" t="s">
        <v>883</v>
      </c>
      <c r="Z43" s="2254" t="s">
        <v>883</v>
      </c>
      <c r="AA43" s="2254"/>
      <c r="AB43" s="2254"/>
      <c r="AC43" s="2254"/>
      <c r="AD43" s="2254"/>
      <c r="AE43" s="2254"/>
      <c r="AF43" s="2254" t="s">
        <v>883</v>
      </c>
      <c r="AG43" s="2254"/>
      <c r="AH43" s="2254"/>
      <c r="AI43" s="2254"/>
      <c r="AJ43" s="2254"/>
      <c r="AK43" s="2254"/>
      <c r="AL43" s="2254"/>
      <c r="AM43" s="2254"/>
      <c r="AN43" s="2254"/>
      <c r="AO43" s="2254"/>
      <c r="AP43" s="2254"/>
      <c r="AQ43" s="2254"/>
      <c r="AR43" s="2254"/>
      <c r="AS43" s="2254"/>
      <c r="AT43" s="2254" t="s">
        <v>883</v>
      </c>
      <c r="AU43" s="2254" t="s">
        <v>883</v>
      </c>
      <c r="AV43" s="2254"/>
      <c r="AW43" s="2254"/>
      <c r="AX43" s="2254"/>
      <c r="AY43" s="2254"/>
      <c r="AZ43" s="2254"/>
      <c r="BA43" s="2254"/>
      <c r="BB43" s="2301"/>
      <c r="BC43" s="4"/>
      <c r="BD43" s="2302"/>
      <c r="BE43" s="4"/>
      <c r="BF43" s="4"/>
      <c r="BG43" s="4"/>
      <c r="BH43" s="4"/>
    </row>
    <row r="44" ht="12.75" customHeight="1">
      <c r="A44" s="1958"/>
      <c r="B44" s="2239">
        <v>7.0</v>
      </c>
      <c r="C44" s="792"/>
      <c r="D44" s="792"/>
      <c r="E44" s="2263"/>
      <c r="F44" s="2246"/>
      <c r="G44" s="2244"/>
      <c r="H44" s="2244"/>
      <c r="I44" s="2246"/>
      <c r="J44" s="2244"/>
      <c r="K44" s="2261" t="s">
        <v>4102</v>
      </c>
      <c r="L44" s="2246" t="s">
        <v>4072</v>
      </c>
      <c r="M44" s="2247" t="s">
        <v>4103</v>
      </c>
      <c r="N44" s="2247" t="s">
        <v>4112</v>
      </c>
      <c r="O44" s="2298">
        <v>7500.0</v>
      </c>
      <c r="P44" s="2251">
        <v>7500.0</v>
      </c>
      <c r="Q44" s="2247" t="s">
        <v>3192</v>
      </c>
      <c r="R44" s="2299">
        <v>44261.0</v>
      </c>
      <c r="S44" s="2120" t="s">
        <v>4105</v>
      </c>
      <c r="T44" s="1958" t="s">
        <v>4057</v>
      </c>
      <c r="U44" s="2318"/>
      <c r="X44" s="2232"/>
      <c r="Y44" s="2254" t="s">
        <v>883</v>
      </c>
      <c r="Z44" s="2254" t="s">
        <v>883</v>
      </c>
      <c r="AA44" s="2254"/>
      <c r="AB44" s="2254"/>
      <c r="AC44" s="2254"/>
      <c r="AD44" s="2254"/>
      <c r="AE44" s="2254"/>
      <c r="AF44" s="2254" t="s">
        <v>883</v>
      </c>
      <c r="AG44" s="2254"/>
      <c r="AH44" s="2254"/>
      <c r="AI44" s="2254"/>
      <c r="AJ44" s="2254"/>
      <c r="AK44" s="2254"/>
      <c r="AL44" s="2254"/>
      <c r="AM44" s="2254"/>
      <c r="AN44" s="2254"/>
      <c r="AO44" s="2254"/>
      <c r="AP44" s="2254"/>
      <c r="AQ44" s="2254"/>
      <c r="AR44" s="2254"/>
      <c r="AS44" s="2254"/>
      <c r="AT44" s="2254" t="s">
        <v>883</v>
      </c>
      <c r="AU44" s="2254" t="s">
        <v>883</v>
      </c>
      <c r="AV44" s="2254"/>
      <c r="AW44" s="2254"/>
      <c r="AX44" s="2254"/>
      <c r="AY44" s="2254"/>
      <c r="AZ44" s="2254"/>
      <c r="BA44" s="2254"/>
      <c r="BB44" s="2301"/>
      <c r="BC44" s="4"/>
      <c r="BD44" s="2302"/>
      <c r="BE44" s="4"/>
      <c r="BF44" s="4"/>
      <c r="BG44" s="4"/>
      <c r="BH44" s="4"/>
    </row>
    <row r="45" ht="12.75" customHeight="1">
      <c r="A45" s="1958"/>
      <c r="B45" s="2239">
        <v>8.0</v>
      </c>
      <c r="C45" s="792"/>
      <c r="D45" s="792"/>
      <c r="E45" s="2263"/>
      <c r="F45" s="2246"/>
      <c r="G45" s="2244"/>
      <c r="H45" s="2244"/>
      <c r="I45" s="2246"/>
      <c r="J45" s="2244"/>
      <c r="K45" s="2261" t="s">
        <v>4102</v>
      </c>
      <c r="L45" s="2246" t="s">
        <v>4072</v>
      </c>
      <c r="M45" s="2247" t="s">
        <v>4103</v>
      </c>
      <c r="N45" s="2247" t="s">
        <v>4108</v>
      </c>
      <c r="O45" s="2298">
        <v>7500.0</v>
      </c>
      <c r="P45" s="2251">
        <v>7500.0</v>
      </c>
      <c r="Q45" s="2247" t="s">
        <v>3192</v>
      </c>
      <c r="R45" s="2299">
        <v>44261.0</v>
      </c>
      <c r="S45" s="2120" t="s">
        <v>4105</v>
      </c>
      <c r="T45" s="1958" t="s">
        <v>4057</v>
      </c>
      <c r="U45" s="2318"/>
      <c r="X45" s="2232"/>
      <c r="Y45" s="2254" t="s">
        <v>883</v>
      </c>
      <c r="Z45" s="2254" t="s">
        <v>883</v>
      </c>
      <c r="AA45" s="2254"/>
      <c r="AB45" s="2254"/>
      <c r="AC45" s="2254"/>
      <c r="AD45" s="2254"/>
      <c r="AE45" s="2254"/>
      <c r="AF45" s="2254" t="s">
        <v>883</v>
      </c>
      <c r="AG45" s="2254"/>
      <c r="AH45" s="2254"/>
      <c r="AI45" s="2254"/>
      <c r="AJ45" s="2254"/>
      <c r="AK45" s="2254"/>
      <c r="AL45" s="2254"/>
      <c r="AM45" s="2254"/>
      <c r="AN45" s="2254"/>
      <c r="AO45" s="2254"/>
      <c r="AP45" s="2254"/>
      <c r="AQ45" s="2254"/>
      <c r="AR45" s="2254"/>
      <c r="AS45" s="2254"/>
      <c r="AT45" s="2254" t="s">
        <v>883</v>
      </c>
      <c r="AU45" s="2254" t="s">
        <v>883</v>
      </c>
      <c r="AV45" s="2254"/>
      <c r="AW45" s="2254"/>
      <c r="AX45" s="2254"/>
      <c r="AY45" s="2254"/>
      <c r="AZ45" s="2254"/>
      <c r="BA45" s="2254"/>
      <c r="BB45" s="2301"/>
      <c r="BC45" s="4"/>
      <c r="BD45" s="2302"/>
      <c r="BE45" s="4"/>
      <c r="BF45" s="4"/>
      <c r="BG45" s="4"/>
      <c r="BH45" s="4"/>
    </row>
    <row r="46" ht="12.75" customHeight="1">
      <c r="A46" s="1958"/>
      <c r="B46" s="2239">
        <v>9.0</v>
      </c>
      <c r="C46" s="949"/>
      <c r="D46" s="949"/>
      <c r="E46" s="2263"/>
      <c r="F46" s="2246"/>
      <c r="G46" s="2244"/>
      <c r="H46" s="2244"/>
      <c r="I46" s="2246"/>
      <c r="J46" s="2244"/>
      <c r="K46" s="2261" t="s">
        <v>4102</v>
      </c>
      <c r="L46" s="2246" t="s">
        <v>4072</v>
      </c>
      <c r="M46" s="2247" t="s">
        <v>4103</v>
      </c>
      <c r="N46" s="2247" t="s">
        <v>4111</v>
      </c>
      <c r="O46" s="2298">
        <v>5489.0</v>
      </c>
      <c r="P46" s="2251">
        <v>5489.0</v>
      </c>
      <c r="Q46" s="2247" t="s">
        <v>3192</v>
      </c>
      <c r="R46" s="2299">
        <v>44263.0</v>
      </c>
      <c r="S46" s="2120" t="s">
        <v>4105</v>
      </c>
      <c r="T46" s="1958" t="s">
        <v>4057</v>
      </c>
      <c r="U46" s="2319"/>
      <c r="V46" s="2320"/>
      <c r="W46" s="2320"/>
      <c r="X46" s="2321"/>
      <c r="Y46" s="2254" t="s">
        <v>883</v>
      </c>
      <c r="Z46" s="2254" t="s">
        <v>883</v>
      </c>
      <c r="AA46" s="2254"/>
      <c r="AB46" s="2254"/>
      <c r="AC46" s="2254"/>
      <c r="AD46" s="2254"/>
      <c r="AE46" s="2254"/>
      <c r="AF46" s="2254" t="s">
        <v>883</v>
      </c>
      <c r="AG46" s="2254"/>
      <c r="AH46" s="2254"/>
      <c r="AI46" s="2254"/>
      <c r="AJ46" s="2254"/>
      <c r="AK46" s="2254"/>
      <c r="AL46" s="2254"/>
      <c r="AM46" s="2254"/>
      <c r="AN46" s="2254"/>
      <c r="AO46" s="2254"/>
      <c r="AP46" s="2254"/>
      <c r="AQ46" s="2254"/>
      <c r="AR46" s="2254"/>
      <c r="AS46" s="2254"/>
      <c r="AT46" s="2254" t="s">
        <v>883</v>
      </c>
      <c r="AU46" s="2254" t="s">
        <v>883</v>
      </c>
      <c r="AV46" s="2254"/>
      <c r="AW46" s="2254"/>
      <c r="AX46" s="2254"/>
      <c r="AY46" s="2254"/>
      <c r="AZ46" s="2254"/>
      <c r="BA46" s="2254"/>
      <c r="BB46" s="2301"/>
      <c r="BC46" s="4"/>
      <c r="BD46" s="2302"/>
      <c r="BE46" s="4"/>
      <c r="BF46" s="4"/>
      <c r="BG46" s="4"/>
      <c r="BH46" s="4"/>
    </row>
    <row r="47" ht="12.75" customHeight="1">
      <c r="A47" s="1965"/>
      <c r="B47" s="2146"/>
      <c r="C47" s="2309"/>
      <c r="D47" s="2266"/>
      <c r="E47" s="2322">
        <v>44263.0</v>
      </c>
      <c r="F47" s="2149"/>
      <c r="G47" s="2270">
        <v>60500.0</v>
      </c>
      <c r="H47" s="2270">
        <v>60500.0</v>
      </c>
      <c r="I47" s="2269">
        <v>0.0</v>
      </c>
      <c r="J47" s="2270">
        <v>0.0</v>
      </c>
      <c r="K47" s="2149"/>
      <c r="L47" s="2149"/>
      <c r="M47" s="2149"/>
      <c r="N47" s="2311" t="s">
        <v>111</v>
      </c>
      <c r="O47" s="2312">
        <v>60500.0</v>
      </c>
      <c r="P47" s="2274">
        <v>60500.0</v>
      </c>
      <c r="Q47" s="2271" t="s">
        <v>2026</v>
      </c>
      <c r="R47" s="1962"/>
      <c r="S47" s="1965"/>
      <c r="T47" s="1962"/>
      <c r="U47" s="1965"/>
      <c r="V47" s="1965"/>
      <c r="W47" s="1965"/>
      <c r="X47" s="1965"/>
      <c r="Y47" s="1962"/>
      <c r="Z47" s="1962"/>
      <c r="AA47" s="1965"/>
      <c r="AB47" s="1965"/>
      <c r="AC47" s="1965"/>
      <c r="AD47" s="1965"/>
      <c r="AE47" s="1965"/>
      <c r="AF47" s="1965"/>
      <c r="AG47" s="1965"/>
      <c r="AH47" s="1965"/>
      <c r="AI47" s="1965"/>
      <c r="AJ47" s="1965"/>
      <c r="AK47" s="1965"/>
      <c r="AL47" s="1965"/>
      <c r="AM47" s="1965"/>
      <c r="AN47" s="1965"/>
      <c r="AO47" s="1965"/>
      <c r="AP47" s="1965"/>
      <c r="AQ47" s="1965"/>
      <c r="AR47" s="1965"/>
      <c r="AS47" s="1965"/>
      <c r="AT47" s="1965"/>
      <c r="AU47" s="1965"/>
      <c r="AV47" s="1965"/>
      <c r="AW47" s="1965"/>
      <c r="AX47" s="1965"/>
      <c r="AY47" s="1965"/>
      <c r="AZ47" s="1965"/>
      <c r="BA47" s="1965"/>
      <c r="BB47" s="1966"/>
      <c r="BC47" s="1965"/>
      <c r="BD47" s="1965"/>
      <c r="BE47" s="4"/>
      <c r="BF47" s="4"/>
      <c r="BG47" s="4"/>
      <c r="BH47" s="4"/>
    </row>
    <row r="48" ht="12.75" customHeight="1">
      <c r="A48" s="1958">
        <v>6.0</v>
      </c>
      <c r="B48" s="2239">
        <v>1.0</v>
      </c>
      <c r="C48" s="2278" t="s">
        <v>4113</v>
      </c>
      <c r="D48" s="2279" t="s">
        <v>4114</v>
      </c>
      <c r="E48" s="2263"/>
      <c r="F48" s="2246" t="s">
        <v>4115</v>
      </c>
      <c r="G48" s="2244"/>
      <c r="H48" s="2244"/>
      <c r="I48" s="2246"/>
      <c r="J48" s="2244"/>
      <c r="K48" s="2261" t="s">
        <v>4102</v>
      </c>
      <c r="L48" s="2261" t="s">
        <v>4072</v>
      </c>
      <c r="M48" s="2247" t="s">
        <v>4109</v>
      </c>
      <c r="N48" s="2247" t="s">
        <v>4116</v>
      </c>
      <c r="O48" s="2298">
        <v>4999.756</v>
      </c>
      <c r="P48" s="2251">
        <v>4999.756</v>
      </c>
      <c r="Q48" s="2247" t="s">
        <v>3192</v>
      </c>
      <c r="R48" s="2299">
        <v>44276.0</v>
      </c>
      <c r="S48" s="2120" t="s">
        <v>4117</v>
      </c>
      <c r="T48" s="1958" t="s">
        <v>4057</v>
      </c>
      <c r="U48" s="2315" t="s">
        <v>4106</v>
      </c>
      <c r="V48" s="2316"/>
      <c r="W48" s="2316"/>
      <c r="X48" s="2317"/>
      <c r="Y48" s="2254"/>
      <c r="Z48" s="2254"/>
      <c r="AA48" s="2254"/>
      <c r="AB48" s="2254"/>
      <c r="AC48" s="2254"/>
      <c r="AD48" s="2254"/>
      <c r="AE48" s="2254"/>
      <c r="AF48" s="2254" t="s">
        <v>883</v>
      </c>
      <c r="AG48" s="2254"/>
      <c r="AH48" s="2254"/>
      <c r="AI48" s="2254"/>
      <c r="AJ48" s="2254"/>
      <c r="AK48" s="2254"/>
      <c r="AL48" s="2254"/>
      <c r="AM48" s="2254"/>
      <c r="AN48" s="2254"/>
      <c r="AO48" s="2254"/>
      <c r="AP48" s="2254"/>
      <c r="AQ48" s="2254"/>
      <c r="AR48" s="2254"/>
      <c r="AS48" s="2254"/>
      <c r="AT48" s="2254"/>
      <c r="AU48" s="2254"/>
      <c r="AV48" s="2254"/>
      <c r="AW48" s="2254"/>
      <c r="AX48" s="2254"/>
      <c r="AY48" s="2254"/>
      <c r="AZ48" s="2254"/>
      <c r="BA48" s="2254"/>
      <c r="BB48" s="2301"/>
      <c r="BC48" s="4"/>
      <c r="BD48" s="2302"/>
      <c r="BE48" s="4"/>
      <c r="BF48" s="4"/>
      <c r="BG48" s="4"/>
      <c r="BH48" s="4"/>
    </row>
    <row r="49" ht="12.75" customHeight="1">
      <c r="A49" s="1958"/>
      <c r="B49" s="2239">
        <v>2.0</v>
      </c>
      <c r="C49" s="792"/>
      <c r="D49" s="792"/>
      <c r="E49" s="2263"/>
      <c r="F49" s="2246"/>
      <c r="G49" s="2244"/>
      <c r="H49" s="2244"/>
      <c r="I49" s="2246"/>
      <c r="J49" s="2244"/>
      <c r="K49" s="2261" t="s">
        <v>4102</v>
      </c>
      <c r="L49" s="2246" t="s">
        <v>4072</v>
      </c>
      <c r="M49" s="2247" t="s">
        <v>4109</v>
      </c>
      <c r="N49" s="2247" t="s">
        <v>4118</v>
      </c>
      <c r="O49" s="2298">
        <v>5000.03</v>
      </c>
      <c r="P49" s="2251">
        <v>5000.03</v>
      </c>
      <c r="Q49" s="2247" t="s">
        <v>3192</v>
      </c>
      <c r="R49" s="2299">
        <v>44277.0</v>
      </c>
      <c r="S49" s="2120" t="s">
        <v>4117</v>
      </c>
      <c r="T49" s="1958" t="s">
        <v>4057</v>
      </c>
      <c r="U49" s="2318"/>
      <c r="X49" s="2232"/>
      <c r="Y49" s="2254"/>
      <c r="Z49" s="2254"/>
      <c r="AA49" s="2254"/>
      <c r="AB49" s="2254"/>
      <c r="AC49" s="2254"/>
      <c r="AD49" s="2254"/>
      <c r="AE49" s="2254"/>
      <c r="AF49" s="2254" t="s">
        <v>883</v>
      </c>
      <c r="AG49" s="2254"/>
      <c r="AH49" s="2254"/>
      <c r="AI49" s="2254"/>
      <c r="AJ49" s="2254"/>
      <c r="AK49" s="2254"/>
      <c r="AL49" s="2254"/>
      <c r="AM49" s="2254"/>
      <c r="AN49" s="2254"/>
      <c r="AO49" s="2254"/>
      <c r="AP49" s="2254"/>
      <c r="AQ49" s="2254"/>
      <c r="AR49" s="2254"/>
      <c r="AS49" s="2254"/>
      <c r="AT49" s="2254"/>
      <c r="AU49" s="2254"/>
      <c r="AV49" s="2254"/>
      <c r="AW49" s="2254"/>
      <c r="AX49" s="2254"/>
      <c r="AY49" s="2254"/>
      <c r="AZ49" s="2254"/>
      <c r="BA49" s="2254"/>
      <c r="BB49" s="2301"/>
      <c r="BC49" s="4"/>
      <c r="BD49" s="2302"/>
      <c r="BE49" s="4"/>
      <c r="BF49" s="4"/>
      <c r="BG49" s="4"/>
      <c r="BH49" s="4"/>
    </row>
    <row r="50" ht="12.75" customHeight="1">
      <c r="A50" s="1958"/>
      <c r="B50" s="2239">
        <v>3.0</v>
      </c>
      <c r="C50" s="792"/>
      <c r="D50" s="792"/>
      <c r="E50" s="2263"/>
      <c r="F50" s="2246"/>
      <c r="G50" s="2244"/>
      <c r="H50" s="2244"/>
      <c r="I50" s="2246"/>
      <c r="J50" s="2244"/>
      <c r="K50" s="2261" t="s">
        <v>4102</v>
      </c>
      <c r="L50" s="2246" t="s">
        <v>4072</v>
      </c>
      <c r="M50" s="2247" t="s">
        <v>4109</v>
      </c>
      <c r="N50" s="2246" t="s">
        <v>4110</v>
      </c>
      <c r="O50" s="2298">
        <v>4999.908</v>
      </c>
      <c r="P50" s="2251">
        <v>4999.908</v>
      </c>
      <c r="Q50" s="2247" t="s">
        <v>3192</v>
      </c>
      <c r="R50" s="2299">
        <v>44281.0</v>
      </c>
      <c r="S50" s="2120" t="s">
        <v>4117</v>
      </c>
      <c r="T50" s="1958" t="s">
        <v>4057</v>
      </c>
      <c r="U50" s="2318"/>
      <c r="X50" s="2232"/>
      <c r="Y50" s="2254"/>
      <c r="Z50" s="2254"/>
      <c r="AA50" s="2254"/>
      <c r="AB50" s="2254"/>
      <c r="AC50" s="2254"/>
      <c r="AD50" s="2254"/>
      <c r="AE50" s="2254"/>
      <c r="AF50" s="2254" t="s">
        <v>883</v>
      </c>
      <c r="AG50" s="2254"/>
      <c r="AH50" s="2254"/>
      <c r="AI50" s="2254"/>
      <c r="AJ50" s="2254"/>
      <c r="AK50" s="2254"/>
      <c r="AL50" s="2254"/>
      <c r="AM50" s="2254"/>
      <c r="AN50" s="2254"/>
      <c r="AO50" s="2254"/>
      <c r="AP50" s="2254"/>
      <c r="AQ50" s="2254"/>
      <c r="AR50" s="2254"/>
      <c r="AS50" s="2254"/>
      <c r="AT50" s="2254"/>
      <c r="AU50" s="2254"/>
      <c r="AV50" s="2254"/>
      <c r="AW50" s="2254"/>
      <c r="AX50" s="2254"/>
      <c r="AY50" s="2254"/>
      <c r="AZ50" s="2254"/>
      <c r="BA50" s="2254"/>
      <c r="BB50" s="2301"/>
      <c r="BC50" s="2302"/>
      <c r="BD50" s="2302"/>
      <c r="BE50" s="4"/>
      <c r="BF50" s="4"/>
      <c r="BG50" s="4"/>
      <c r="BH50" s="4"/>
    </row>
    <row r="51" ht="12.75" customHeight="1">
      <c r="A51" s="1958"/>
      <c r="B51" s="2239">
        <v>4.0</v>
      </c>
      <c r="C51" s="792"/>
      <c r="D51" s="792"/>
      <c r="E51" s="2263"/>
      <c r="F51" s="2246"/>
      <c r="G51" s="2244"/>
      <c r="H51" s="2244"/>
      <c r="I51" s="2246"/>
      <c r="J51" s="2244"/>
      <c r="K51" s="2261" t="s">
        <v>4102</v>
      </c>
      <c r="L51" s="2246" t="s">
        <v>4072</v>
      </c>
      <c r="M51" s="2247" t="s">
        <v>4109</v>
      </c>
      <c r="N51" s="2246" t="s">
        <v>4119</v>
      </c>
      <c r="O51" s="2298">
        <v>5000.093</v>
      </c>
      <c r="P51" s="2251">
        <v>5000.093</v>
      </c>
      <c r="Q51" s="2247" t="s">
        <v>3192</v>
      </c>
      <c r="R51" s="2299">
        <v>44279.0</v>
      </c>
      <c r="S51" s="2120" t="s">
        <v>4117</v>
      </c>
      <c r="T51" s="1958" t="s">
        <v>4057</v>
      </c>
      <c r="U51" s="2318"/>
      <c r="X51" s="2232"/>
      <c r="Y51" s="2254"/>
      <c r="Z51" s="2254"/>
      <c r="AA51" s="2254"/>
      <c r="AB51" s="2254"/>
      <c r="AC51" s="2254"/>
      <c r="AD51" s="2254"/>
      <c r="AE51" s="2254"/>
      <c r="AF51" s="2254" t="s">
        <v>883</v>
      </c>
      <c r="AG51" s="2254"/>
      <c r="AH51" s="2254"/>
      <c r="AI51" s="2254"/>
      <c r="AJ51" s="2254"/>
      <c r="AK51" s="2254"/>
      <c r="AL51" s="2254"/>
      <c r="AM51" s="2254"/>
      <c r="AN51" s="2254"/>
      <c r="AO51" s="2254"/>
      <c r="AP51" s="2254"/>
      <c r="AQ51" s="2254"/>
      <c r="AR51" s="2254"/>
      <c r="AS51" s="2254"/>
      <c r="AT51" s="2254"/>
      <c r="AU51" s="2254"/>
      <c r="AV51" s="2254"/>
      <c r="AW51" s="2254"/>
      <c r="AX51" s="2254"/>
      <c r="AY51" s="2254"/>
      <c r="AZ51" s="2254"/>
      <c r="BA51" s="2254"/>
      <c r="BB51" s="2301"/>
      <c r="BC51" s="4"/>
      <c r="BD51" s="2302"/>
      <c r="BE51" s="4"/>
      <c r="BF51" s="4"/>
      <c r="BG51" s="4"/>
      <c r="BH51" s="4"/>
    </row>
    <row r="52" ht="12.75" customHeight="1">
      <c r="A52" s="1958"/>
      <c r="B52" s="2239">
        <v>5.0</v>
      </c>
      <c r="C52" s="792"/>
      <c r="D52" s="792"/>
      <c r="E52" s="2263"/>
      <c r="F52" s="2246"/>
      <c r="G52" s="2244"/>
      <c r="H52" s="2244"/>
      <c r="I52" s="2246"/>
      <c r="J52" s="2244"/>
      <c r="K52" s="2261" t="s">
        <v>4102</v>
      </c>
      <c r="L52" s="2246" t="s">
        <v>4072</v>
      </c>
      <c r="M52" s="2247" t="s">
        <v>4109</v>
      </c>
      <c r="N52" s="2247" t="s">
        <v>4116</v>
      </c>
      <c r="O52" s="2298">
        <v>5000.183</v>
      </c>
      <c r="P52" s="2251">
        <v>5000.183</v>
      </c>
      <c r="Q52" s="2247" t="s">
        <v>3192</v>
      </c>
      <c r="R52" s="2299">
        <v>44280.0</v>
      </c>
      <c r="S52" s="2120" t="s">
        <v>4117</v>
      </c>
      <c r="T52" s="1958" t="s">
        <v>4057</v>
      </c>
      <c r="U52" s="2318"/>
      <c r="X52" s="2232"/>
      <c r="Y52" s="2254"/>
      <c r="Z52" s="2254"/>
      <c r="AA52" s="2254"/>
      <c r="AB52" s="2254"/>
      <c r="AC52" s="2254"/>
      <c r="AD52" s="2254"/>
      <c r="AE52" s="2254"/>
      <c r="AF52" s="2254" t="s">
        <v>883</v>
      </c>
      <c r="AG52" s="2254"/>
      <c r="AH52" s="2254"/>
      <c r="AI52" s="2254"/>
      <c r="AJ52" s="2254"/>
      <c r="AK52" s="2254"/>
      <c r="AL52" s="2254"/>
      <c r="AM52" s="2254"/>
      <c r="AN52" s="2254"/>
      <c r="AO52" s="2254"/>
      <c r="AP52" s="2254"/>
      <c r="AQ52" s="2254"/>
      <c r="AR52" s="2254"/>
      <c r="AS52" s="2254"/>
      <c r="AT52" s="2254"/>
      <c r="AU52" s="2254"/>
      <c r="AV52" s="2254"/>
      <c r="AW52" s="2254"/>
      <c r="AX52" s="2254"/>
      <c r="AY52" s="2254"/>
      <c r="AZ52" s="2254"/>
      <c r="BA52" s="2254"/>
      <c r="BB52" s="2301"/>
      <c r="BC52" s="4"/>
      <c r="BD52" s="2302"/>
      <c r="BE52" s="4"/>
      <c r="BF52" s="4"/>
      <c r="BG52" s="4"/>
      <c r="BH52" s="4"/>
    </row>
    <row r="53" ht="12.75" customHeight="1">
      <c r="A53" s="1958"/>
      <c r="B53" s="2239">
        <v>6.0</v>
      </c>
      <c r="C53" s="792"/>
      <c r="D53" s="792"/>
      <c r="E53" s="2263"/>
      <c r="F53" s="2246"/>
      <c r="G53" s="2244"/>
      <c r="H53" s="2244"/>
      <c r="I53" s="2246"/>
      <c r="J53" s="2244"/>
      <c r="K53" s="2261" t="s">
        <v>4102</v>
      </c>
      <c r="L53" s="2246" t="s">
        <v>4072</v>
      </c>
      <c r="M53" s="2247" t="s">
        <v>4120</v>
      </c>
      <c r="N53" s="2246" t="s">
        <v>4121</v>
      </c>
      <c r="O53" s="2298">
        <v>7500.003</v>
      </c>
      <c r="P53" s="2251">
        <v>7500.003</v>
      </c>
      <c r="Q53" s="2247" t="s">
        <v>3192</v>
      </c>
      <c r="R53" s="2299">
        <v>44283.0</v>
      </c>
      <c r="S53" s="2120" t="s">
        <v>4117</v>
      </c>
      <c r="T53" s="1958" t="s">
        <v>4057</v>
      </c>
      <c r="U53" s="2318"/>
      <c r="X53" s="2232"/>
      <c r="Y53" s="2254"/>
      <c r="Z53" s="2254"/>
      <c r="AA53" s="2254"/>
      <c r="AB53" s="2254"/>
      <c r="AC53" s="2254"/>
      <c r="AD53" s="2254"/>
      <c r="AE53" s="2254"/>
      <c r="AF53" s="2254" t="s">
        <v>883</v>
      </c>
      <c r="AG53" s="2254"/>
      <c r="AH53" s="2254"/>
      <c r="AI53" s="2254"/>
      <c r="AJ53" s="2254"/>
      <c r="AK53" s="2254"/>
      <c r="AL53" s="2254"/>
      <c r="AM53" s="2254"/>
      <c r="AN53" s="2254"/>
      <c r="AO53" s="2254"/>
      <c r="AP53" s="2254"/>
      <c r="AQ53" s="2254"/>
      <c r="AR53" s="2254"/>
      <c r="AS53" s="2254"/>
      <c r="AT53" s="2254"/>
      <c r="AU53" s="2254"/>
      <c r="AV53" s="2254"/>
      <c r="AW53" s="2254"/>
      <c r="AX53" s="2254"/>
      <c r="AY53" s="2254"/>
      <c r="AZ53" s="2254"/>
      <c r="BA53" s="2254"/>
      <c r="BB53" s="2301">
        <v>44287.0</v>
      </c>
      <c r="BC53" s="2302">
        <v>44291.0</v>
      </c>
      <c r="BD53" s="2302">
        <v>44292.0</v>
      </c>
      <c r="BE53" s="4"/>
      <c r="BF53" s="4"/>
      <c r="BG53" s="4"/>
      <c r="BH53" s="4"/>
    </row>
    <row r="54" ht="12.75" customHeight="1">
      <c r="A54" s="1958"/>
      <c r="B54" s="2239">
        <v>7.0</v>
      </c>
      <c r="C54" s="792"/>
      <c r="D54" s="792"/>
      <c r="E54" s="2263"/>
      <c r="F54" s="2246"/>
      <c r="G54" s="2244"/>
      <c r="H54" s="2244"/>
      <c r="I54" s="2246"/>
      <c r="J54" s="2244"/>
      <c r="K54" s="2261" t="s">
        <v>4102</v>
      </c>
      <c r="L54" s="2246" t="s">
        <v>4072</v>
      </c>
      <c r="M54" s="2247" t="s">
        <v>4109</v>
      </c>
      <c r="N54" s="2247" t="s">
        <v>4118</v>
      </c>
      <c r="O54" s="2298">
        <v>5000.249</v>
      </c>
      <c r="P54" s="2251">
        <v>5000.249</v>
      </c>
      <c r="Q54" s="2247" t="s">
        <v>3192</v>
      </c>
      <c r="R54" s="2299">
        <v>44280.0</v>
      </c>
      <c r="S54" s="2120" t="s">
        <v>4117</v>
      </c>
      <c r="T54" s="1958" t="s">
        <v>4057</v>
      </c>
      <c r="U54" s="2318"/>
      <c r="X54" s="2232"/>
      <c r="Y54" s="2254"/>
      <c r="Z54" s="2254"/>
      <c r="AA54" s="2254"/>
      <c r="AB54" s="2254"/>
      <c r="AC54" s="2254"/>
      <c r="AD54" s="2254"/>
      <c r="AE54" s="2254"/>
      <c r="AF54" s="2254" t="s">
        <v>883</v>
      </c>
      <c r="AG54" s="2254"/>
      <c r="AH54" s="2254"/>
      <c r="AI54" s="2254"/>
      <c r="AJ54" s="2254"/>
      <c r="AK54" s="2254"/>
      <c r="AL54" s="2254"/>
      <c r="AM54" s="2254"/>
      <c r="AN54" s="2254"/>
      <c r="AO54" s="2254"/>
      <c r="AP54" s="2254"/>
      <c r="AQ54" s="2254"/>
      <c r="AR54" s="2254"/>
      <c r="AS54" s="2254"/>
      <c r="AT54" s="2254"/>
      <c r="AU54" s="2254"/>
      <c r="AV54" s="2254"/>
      <c r="AW54" s="2254"/>
      <c r="AX54" s="2254"/>
      <c r="AY54" s="2254"/>
      <c r="AZ54" s="2254"/>
      <c r="BA54" s="2254"/>
      <c r="BB54" s="2301"/>
      <c r="BC54" s="4"/>
      <c r="BD54" s="2302"/>
      <c r="BE54" s="4"/>
      <c r="BF54" s="4"/>
      <c r="BG54" s="4"/>
      <c r="BH54" s="4"/>
    </row>
    <row r="55" ht="12.75" customHeight="1">
      <c r="A55" s="1958"/>
      <c r="B55" s="2239">
        <v>8.0</v>
      </c>
      <c r="C55" s="792"/>
      <c r="D55" s="792"/>
      <c r="E55" s="2263"/>
      <c r="F55" s="2246"/>
      <c r="G55" s="2244"/>
      <c r="H55" s="2244"/>
      <c r="I55" s="2246"/>
      <c r="J55" s="2244"/>
      <c r="K55" s="2261" t="s">
        <v>4102</v>
      </c>
      <c r="L55" s="2246" t="s">
        <v>4072</v>
      </c>
      <c r="M55" s="2247" t="s">
        <v>4109</v>
      </c>
      <c r="N55" s="2247" t="s">
        <v>4122</v>
      </c>
      <c r="O55" s="2298">
        <v>5000.025</v>
      </c>
      <c r="P55" s="2251">
        <v>5000.025</v>
      </c>
      <c r="Q55" s="2247" t="s">
        <v>3192</v>
      </c>
      <c r="R55" s="2299">
        <v>44281.0</v>
      </c>
      <c r="S55" s="2120" t="s">
        <v>4117</v>
      </c>
      <c r="T55" s="1958" t="s">
        <v>4057</v>
      </c>
      <c r="U55" s="2318"/>
      <c r="X55" s="2232"/>
      <c r="Y55" s="2254"/>
      <c r="Z55" s="2254"/>
      <c r="AA55" s="2254"/>
      <c r="AB55" s="2254"/>
      <c r="AC55" s="2254"/>
      <c r="AD55" s="2254"/>
      <c r="AE55" s="2254"/>
      <c r="AF55" s="2254" t="s">
        <v>883</v>
      </c>
      <c r="AG55" s="2254"/>
      <c r="AH55" s="2254"/>
      <c r="AI55" s="2254"/>
      <c r="AJ55" s="2254"/>
      <c r="AK55" s="2254"/>
      <c r="AL55" s="2254"/>
      <c r="AM55" s="2254"/>
      <c r="AN55" s="2254"/>
      <c r="AO55" s="2254"/>
      <c r="AP55" s="2254"/>
      <c r="AQ55" s="2254"/>
      <c r="AR55" s="2254"/>
      <c r="AS55" s="2254"/>
      <c r="AT55" s="2254"/>
      <c r="AU55" s="2254"/>
      <c r="AV55" s="2254"/>
      <c r="AW55" s="2254"/>
      <c r="AX55" s="2254"/>
      <c r="AY55" s="2254"/>
      <c r="AZ55" s="2254"/>
      <c r="BA55" s="2254"/>
      <c r="BB55" s="2301"/>
      <c r="BC55" s="4"/>
      <c r="BD55" s="2302"/>
      <c r="BE55" s="4"/>
      <c r="BF55" s="4"/>
      <c r="BG55" s="4"/>
      <c r="BH55" s="4"/>
    </row>
    <row r="56" ht="12.75" customHeight="1">
      <c r="A56" s="1958"/>
      <c r="B56" s="2239">
        <v>9.0</v>
      </c>
      <c r="C56" s="792"/>
      <c r="D56" s="792"/>
      <c r="E56" s="2263"/>
      <c r="F56" s="2246"/>
      <c r="G56" s="2244"/>
      <c r="H56" s="2244"/>
      <c r="I56" s="2246"/>
      <c r="J56" s="2244"/>
      <c r="K56" s="2261" t="s">
        <v>4102</v>
      </c>
      <c r="L56" s="2246" t="s">
        <v>4072</v>
      </c>
      <c r="M56" s="2247" t="s">
        <v>4109</v>
      </c>
      <c r="N56" s="2247" t="s">
        <v>4123</v>
      </c>
      <c r="O56" s="2298">
        <v>4999.757</v>
      </c>
      <c r="P56" s="2251">
        <v>4999.757</v>
      </c>
      <c r="Q56" s="2247" t="s">
        <v>3192</v>
      </c>
      <c r="R56" s="2299">
        <v>44282.0</v>
      </c>
      <c r="S56" s="2120" t="s">
        <v>4117</v>
      </c>
      <c r="T56" s="1958" t="s">
        <v>4057</v>
      </c>
      <c r="U56" s="2318"/>
      <c r="X56" s="2232"/>
      <c r="Y56" s="2254"/>
      <c r="Z56" s="2254"/>
      <c r="AA56" s="2254"/>
      <c r="AB56" s="2254"/>
      <c r="AC56" s="2254"/>
      <c r="AD56" s="2254"/>
      <c r="AE56" s="2254"/>
      <c r="AF56" s="2254" t="s">
        <v>883</v>
      </c>
      <c r="AG56" s="2254"/>
      <c r="AH56" s="2254"/>
      <c r="AI56" s="2254"/>
      <c r="AJ56" s="2254"/>
      <c r="AK56" s="2254"/>
      <c r="AL56" s="2254"/>
      <c r="AM56" s="2254"/>
      <c r="AN56" s="2254"/>
      <c r="AO56" s="2254"/>
      <c r="AP56" s="2254"/>
      <c r="AQ56" s="2254"/>
      <c r="AR56" s="2254"/>
      <c r="AS56" s="2254"/>
      <c r="AT56" s="2254"/>
      <c r="AU56" s="2254"/>
      <c r="AV56" s="2254"/>
      <c r="AW56" s="2254"/>
      <c r="AX56" s="2254"/>
      <c r="AY56" s="2254"/>
      <c r="AZ56" s="2254"/>
      <c r="BA56" s="2254"/>
      <c r="BB56" s="2301"/>
      <c r="BC56" s="4"/>
      <c r="BD56" s="2302"/>
      <c r="BE56" s="4"/>
      <c r="BF56" s="4"/>
      <c r="BG56" s="4"/>
      <c r="BH56" s="4"/>
    </row>
    <row r="57" ht="12.75" customHeight="1">
      <c r="A57" s="1958"/>
      <c r="B57" s="2239">
        <v>10.0</v>
      </c>
      <c r="C57" s="792"/>
      <c r="D57" s="792"/>
      <c r="E57" s="2263"/>
      <c r="F57" s="2246"/>
      <c r="G57" s="2244"/>
      <c r="H57" s="2244"/>
      <c r="I57" s="2246"/>
      <c r="J57" s="2244"/>
      <c r="K57" s="2261" t="s">
        <v>4102</v>
      </c>
      <c r="L57" s="2246" t="s">
        <v>4072</v>
      </c>
      <c r="M57" s="2247" t="s">
        <v>4109</v>
      </c>
      <c r="N57" s="2247" t="s">
        <v>4110</v>
      </c>
      <c r="O57" s="2298">
        <v>4999.908</v>
      </c>
      <c r="P57" s="2251">
        <v>4999.908</v>
      </c>
      <c r="Q57" s="2247" t="s">
        <v>3192</v>
      </c>
      <c r="R57" s="2299">
        <v>44277.0</v>
      </c>
      <c r="S57" s="2120" t="s">
        <v>4117</v>
      </c>
      <c r="T57" s="1958" t="s">
        <v>4057</v>
      </c>
      <c r="U57" s="2318"/>
      <c r="X57" s="2232"/>
      <c r="Y57" s="2254"/>
      <c r="Z57" s="2254"/>
      <c r="AA57" s="2254"/>
      <c r="AB57" s="2254"/>
      <c r="AC57" s="2254"/>
      <c r="AD57" s="2254"/>
      <c r="AE57" s="2254"/>
      <c r="AF57" s="2254" t="s">
        <v>883</v>
      </c>
      <c r="AG57" s="2254"/>
      <c r="AH57" s="2254"/>
      <c r="AI57" s="2254"/>
      <c r="AJ57" s="2254"/>
      <c r="AK57" s="2254"/>
      <c r="AL57" s="2254"/>
      <c r="AM57" s="2254"/>
      <c r="AN57" s="2254"/>
      <c r="AO57" s="2254"/>
      <c r="AP57" s="2254"/>
      <c r="AQ57" s="2254"/>
      <c r="AR57" s="2254"/>
      <c r="AS57" s="2254"/>
      <c r="AT57" s="2254"/>
      <c r="AU57" s="2254"/>
      <c r="AV57" s="2254"/>
      <c r="AW57" s="2254"/>
      <c r="AX57" s="2254"/>
      <c r="AY57" s="2254"/>
      <c r="AZ57" s="2254"/>
      <c r="BA57" s="2254"/>
      <c r="BB57" s="2301"/>
      <c r="BC57" s="4"/>
      <c r="BD57" s="2302"/>
      <c r="BE57" s="4"/>
      <c r="BF57" s="4"/>
      <c r="BG57" s="4"/>
      <c r="BH57" s="4"/>
    </row>
    <row r="58" ht="12.75" customHeight="1">
      <c r="A58" s="1958"/>
      <c r="B58" s="2239">
        <v>11.0</v>
      </c>
      <c r="C58" s="792"/>
      <c r="D58" s="792"/>
      <c r="E58" s="2263"/>
      <c r="F58" s="2246"/>
      <c r="G58" s="2244"/>
      <c r="H58" s="2244"/>
      <c r="I58" s="2246"/>
      <c r="J58" s="2244"/>
      <c r="K58" s="2261" t="s">
        <v>4102</v>
      </c>
      <c r="L58" s="2246" t="s">
        <v>4072</v>
      </c>
      <c r="M58" s="2247" t="s">
        <v>4109</v>
      </c>
      <c r="N58" s="2247" t="s">
        <v>4124</v>
      </c>
      <c r="O58" s="2298">
        <v>5000.091</v>
      </c>
      <c r="P58" s="2251">
        <v>5000.091</v>
      </c>
      <c r="Q58" s="2247" t="s">
        <v>3192</v>
      </c>
      <c r="R58" s="2299">
        <v>44282.0</v>
      </c>
      <c r="S58" s="2120" t="s">
        <v>4117</v>
      </c>
      <c r="T58" s="1958" t="s">
        <v>4057</v>
      </c>
      <c r="U58" s="2318"/>
      <c r="X58" s="2232"/>
      <c r="Y58" s="2254"/>
      <c r="Z58" s="2254"/>
      <c r="AA58" s="2254"/>
      <c r="AB58" s="2254"/>
      <c r="AC58" s="2254"/>
      <c r="AD58" s="2254"/>
      <c r="AE58" s="2254"/>
      <c r="AF58" s="2254" t="s">
        <v>883</v>
      </c>
      <c r="AG58" s="2254"/>
      <c r="AH58" s="2254"/>
      <c r="AI58" s="2254"/>
      <c r="AJ58" s="2254"/>
      <c r="AK58" s="2254"/>
      <c r="AL58" s="2254"/>
      <c r="AM58" s="2254"/>
      <c r="AN58" s="2254"/>
      <c r="AO58" s="2254"/>
      <c r="AP58" s="2254"/>
      <c r="AQ58" s="2254"/>
      <c r="AR58" s="2254"/>
      <c r="AS58" s="2254"/>
      <c r="AT58" s="2254"/>
      <c r="AU58" s="2254"/>
      <c r="AV58" s="2254"/>
      <c r="AW58" s="2254"/>
      <c r="AX58" s="2254"/>
      <c r="AY58" s="2254"/>
      <c r="AZ58" s="2254"/>
      <c r="BA58" s="2254"/>
      <c r="BB58" s="2301"/>
      <c r="BC58" s="4"/>
      <c r="BD58" s="2302"/>
      <c r="BE58" s="4"/>
      <c r="BF58" s="4"/>
      <c r="BG58" s="4"/>
      <c r="BH58" s="4"/>
    </row>
    <row r="59" ht="12.75" customHeight="1">
      <c r="A59" s="1958"/>
      <c r="B59" s="2239">
        <v>12.0</v>
      </c>
      <c r="C59" s="949"/>
      <c r="D59" s="949"/>
      <c r="E59" s="2263"/>
      <c r="F59" s="2246"/>
      <c r="G59" s="2244"/>
      <c r="H59" s="2244"/>
      <c r="I59" s="2246"/>
      <c r="J59" s="2244"/>
      <c r="K59" s="2261" t="s">
        <v>4102</v>
      </c>
      <c r="L59" s="2246" t="s">
        <v>4072</v>
      </c>
      <c r="M59" s="2247" t="s">
        <v>4120</v>
      </c>
      <c r="N59" s="2246" t="s">
        <v>4121</v>
      </c>
      <c r="O59" s="2298">
        <v>2999.997</v>
      </c>
      <c r="P59" s="2251">
        <v>2999.997</v>
      </c>
      <c r="Q59" s="2247" t="s">
        <v>3192</v>
      </c>
      <c r="R59" s="2299">
        <v>44283.0</v>
      </c>
      <c r="S59" s="2120" t="s">
        <v>4117</v>
      </c>
      <c r="T59" s="1958" t="s">
        <v>4057</v>
      </c>
      <c r="U59" s="2319"/>
      <c r="V59" s="2320"/>
      <c r="W59" s="2320"/>
      <c r="X59" s="2321"/>
      <c r="Y59" s="2254"/>
      <c r="Z59" s="2254"/>
      <c r="AA59" s="2254"/>
      <c r="AB59" s="2254"/>
      <c r="AC59" s="2254"/>
      <c r="AD59" s="2254"/>
      <c r="AE59" s="2254"/>
      <c r="AF59" s="2254" t="s">
        <v>883</v>
      </c>
      <c r="AG59" s="2254"/>
      <c r="AH59" s="2254"/>
      <c r="AI59" s="2254"/>
      <c r="AJ59" s="2254"/>
      <c r="AK59" s="2254"/>
      <c r="AL59" s="2254"/>
      <c r="AM59" s="2254"/>
      <c r="AN59" s="2254"/>
      <c r="AO59" s="2254"/>
      <c r="AP59" s="2254"/>
      <c r="AQ59" s="2254"/>
      <c r="AR59" s="2254"/>
      <c r="AS59" s="2254"/>
      <c r="AT59" s="2254"/>
      <c r="AU59" s="2254"/>
      <c r="AV59" s="2254"/>
      <c r="AW59" s="2254"/>
      <c r="AX59" s="2254"/>
      <c r="AY59" s="2254"/>
      <c r="AZ59" s="2254"/>
      <c r="BA59" s="2254"/>
      <c r="BB59" s="2301"/>
      <c r="BC59" s="4"/>
      <c r="BD59" s="2302"/>
      <c r="BE59" s="4"/>
      <c r="BF59" s="4"/>
      <c r="BG59" s="4"/>
      <c r="BH59" s="4"/>
    </row>
    <row r="60" ht="12.75" customHeight="1">
      <c r="A60" s="1965"/>
      <c r="B60" s="2146"/>
      <c r="C60" s="2309"/>
      <c r="D60" s="2266"/>
      <c r="E60" s="2267">
        <v>44284.0</v>
      </c>
      <c r="F60" s="2149"/>
      <c r="G60" s="2270">
        <v>60500.0</v>
      </c>
      <c r="H60" s="2270">
        <v>60500.0</v>
      </c>
      <c r="I60" s="2269">
        <v>0.0</v>
      </c>
      <c r="J60" s="2268">
        <v>0.0</v>
      </c>
      <c r="K60" s="2271"/>
      <c r="L60" s="2271"/>
      <c r="M60" s="2271"/>
      <c r="N60" s="2311" t="s">
        <v>111</v>
      </c>
      <c r="O60" s="2312">
        <v>60500.00000000001</v>
      </c>
      <c r="P60" s="2274">
        <v>60500.00000000001</v>
      </c>
      <c r="Q60" s="2271" t="s">
        <v>2026</v>
      </c>
      <c r="R60" s="1964"/>
      <c r="S60" s="2294"/>
      <c r="T60" s="1964"/>
      <c r="U60" s="2294"/>
      <c r="V60" s="1965"/>
      <c r="W60" s="1965"/>
      <c r="X60" s="1965"/>
      <c r="Y60" s="1962"/>
      <c r="Z60" s="1962"/>
      <c r="AA60" s="1965"/>
      <c r="AB60" s="1965"/>
      <c r="AC60" s="1965"/>
      <c r="AD60" s="1965"/>
      <c r="AE60" s="1965"/>
      <c r="AF60" s="1965"/>
      <c r="AG60" s="1965"/>
      <c r="AH60" s="1965"/>
      <c r="AI60" s="1965"/>
      <c r="AJ60" s="1965"/>
      <c r="AK60" s="1965"/>
      <c r="AL60" s="1965"/>
      <c r="AM60" s="1965"/>
      <c r="AN60" s="1965"/>
      <c r="AO60" s="1965"/>
      <c r="AP60" s="1965"/>
      <c r="AQ60" s="1965"/>
      <c r="AR60" s="1965"/>
      <c r="AS60" s="1965"/>
      <c r="AT60" s="1965"/>
      <c r="AU60" s="1965"/>
      <c r="AV60" s="1965"/>
      <c r="AW60" s="1965"/>
      <c r="AX60" s="1965"/>
      <c r="AY60" s="1965"/>
      <c r="AZ60" s="1965"/>
      <c r="BA60" s="1965"/>
      <c r="BB60" s="2323"/>
      <c r="BC60" s="2294"/>
      <c r="BD60" s="2277"/>
      <c r="BE60" s="4"/>
      <c r="BF60" s="4"/>
      <c r="BG60" s="4"/>
      <c r="BH60" s="4"/>
    </row>
    <row r="61" ht="12.75" customHeight="1">
      <c r="A61" s="4">
        <v>7.0</v>
      </c>
      <c r="B61" s="2239">
        <v>1.0</v>
      </c>
      <c r="C61" s="2278" t="s">
        <v>4125</v>
      </c>
      <c r="D61" s="2279" t="s">
        <v>4126</v>
      </c>
      <c r="E61" s="2263"/>
      <c r="F61" s="2246" t="s">
        <v>4127</v>
      </c>
      <c r="G61" s="2244"/>
      <c r="H61" s="2324"/>
      <c r="I61" s="2246"/>
      <c r="J61" s="2244"/>
      <c r="K61" s="2246" t="s">
        <v>4128</v>
      </c>
      <c r="L61" s="2246"/>
      <c r="M61" s="2246" t="s">
        <v>4129</v>
      </c>
      <c r="N61" s="2246" t="s">
        <v>2202</v>
      </c>
      <c r="O61" s="2298">
        <v>7851.86</v>
      </c>
      <c r="P61" s="2251">
        <v>7851.86</v>
      </c>
      <c r="Q61" s="2247" t="s">
        <v>3192</v>
      </c>
      <c r="R61" s="2325">
        <v>44302.0</v>
      </c>
      <c r="S61" s="2012" t="s">
        <v>4130</v>
      </c>
      <c r="T61" s="1958" t="s">
        <v>4057</v>
      </c>
      <c r="U61" s="2264" t="s">
        <v>4015</v>
      </c>
      <c r="V61" s="2258">
        <v>0.5</v>
      </c>
      <c r="W61" s="2252">
        <v>0.4</v>
      </c>
      <c r="X61" s="2252">
        <v>0.1</v>
      </c>
      <c r="Y61" s="3" t="s">
        <v>883</v>
      </c>
      <c r="Z61" s="3" t="s">
        <v>883</v>
      </c>
      <c r="AA61" s="4"/>
      <c r="AB61" s="2254" t="s">
        <v>883</v>
      </c>
      <c r="AC61" s="2254" t="s">
        <v>883</v>
      </c>
      <c r="AD61" s="2254" t="s">
        <v>883</v>
      </c>
      <c r="AE61" s="2254" t="s">
        <v>883</v>
      </c>
      <c r="AF61" s="2254" t="s">
        <v>883</v>
      </c>
      <c r="AG61" s="2254" t="s">
        <v>883</v>
      </c>
      <c r="AH61" s="2254" t="s">
        <v>883</v>
      </c>
      <c r="AI61" s="4"/>
      <c r="AJ61" s="4"/>
      <c r="AK61" s="4"/>
      <c r="AL61" s="2254" t="s">
        <v>883</v>
      </c>
      <c r="AM61" s="4"/>
      <c r="AN61" s="4"/>
      <c r="AO61" s="4"/>
      <c r="AP61" s="4"/>
      <c r="AQ61" s="4"/>
      <c r="AR61" s="4"/>
      <c r="AS61" s="4"/>
      <c r="AT61" s="3" t="s">
        <v>883</v>
      </c>
      <c r="AU61" s="3" t="s">
        <v>883</v>
      </c>
      <c r="AV61" s="4"/>
      <c r="AW61" s="4"/>
      <c r="AX61" s="4"/>
      <c r="AY61" s="4"/>
      <c r="AZ61" s="3" t="s">
        <v>883</v>
      </c>
      <c r="BA61" s="4"/>
      <c r="BB61" s="2094"/>
      <c r="BC61" s="4"/>
      <c r="BD61" s="4"/>
      <c r="BE61" s="4"/>
      <c r="BF61" s="4"/>
      <c r="BG61" s="4"/>
      <c r="BH61" s="4"/>
    </row>
    <row r="62" ht="12.75" customHeight="1">
      <c r="A62" s="4"/>
      <c r="B62" s="2239">
        <v>2.0</v>
      </c>
      <c r="C62" s="792"/>
      <c r="D62" s="792"/>
      <c r="E62" s="2263"/>
      <c r="F62" s="2246"/>
      <c r="G62" s="2244"/>
      <c r="H62" s="2326"/>
      <c r="I62" s="2246"/>
      <c r="J62" s="2244"/>
      <c r="K62" s="2246" t="s">
        <v>3037</v>
      </c>
      <c r="L62" s="2246"/>
      <c r="M62" s="2246" t="s">
        <v>4129</v>
      </c>
      <c r="N62" s="2246" t="s">
        <v>4131</v>
      </c>
      <c r="O62" s="2298">
        <v>7315.643</v>
      </c>
      <c r="P62" s="2251">
        <v>7315.643</v>
      </c>
      <c r="Q62" s="2247" t="s">
        <v>3192</v>
      </c>
      <c r="R62" s="2327">
        <v>44304.0</v>
      </c>
      <c r="S62" s="2328" t="s">
        <v>4132</v>
      </c>
      <c r="T62" s="1958" t="s">
        <v>4057</v>
      </c>
      <c r="U62" s="2264" t="s">
        <v>4015</v>
      </c>
      <c r="V62" s="2258">
        <v>0.5</v>
      </c>
      <c r="W62" s="2252">
        <v>0.4</v>
      </c>
      <c r="X62" s="2252">
        <v>0.1</v>
      </c>
      <c r="Y62" s="3" t="s">
        <v>883</v>
      </c>
      <c r="Z62" s="3" t="s">
        <v>883</v>
      </c>
      <c r="AA62" s="4"/>
      <c r="AB62" s="4"/>
      <c r="AC62" s="2254" t="s">
        <v>883</v>
      </c>
      <c r="AD62" s="2254" t="s">
        <v>883</v>
      </c>
      <c r="AE62" s="2254" t="s">
        <v>883</v>
      </c>
      <c r="AF62" s="2254" t="s">
        <v>883</v>
      </c>
      <c r="AG62" s="2254" t="s">
        <v>883</v>
      </c>
      <c r="AH62" s="2254" t="s">
        <v>883</v>
      </c>
      <c r="AI62" s="4"/>
      <c r="AJ62" s="4"/>
      <c r="AK62" s="4"/>
      <c r="AL62" s="2254" t="s">
        <v>883</v>
      </c>
      <c r="AM62" s="4"/>
      <c r="AN62" s="4"/>
      <c r="AO62" s="4"/>
      <c r="AP62" s="4"/>
      <c r="AQ62" s="4"/>
      <c r="AR62" s="4"/>
      <c r="AS62" s="4"/>
      <c r="AT62" s="3" t="s">
        <v>883</v>
      </c>
      <c r="AU62" s="3" t="s">
        <v>883</v>
      </c>
      <c r="AV62" s="4"/>
      <c r="AW62" s="4"/>
      <c r="AX62" s="4"/>
      <c r="AY62" s="4"/>
      <c r="AZ62" s="4"/>
      <c r="BA62" s="4"/>
      <c r="BB62" s="2329" t="str">
        <f>SUM(O61:O62)/(H61+H62)</f>
        <v>#DIV/0!</v>
      </c>
      <c r="BC62" s="4"/>
      <c r="BD62" s="4"/>
      <c r="BE62" s="4"/>
      <c r="BF62" s="4"/>
      <c r="BG62" s="4"/>
      <c r="BH62" s="4"/>
    </row>
    <row r="63" ht="12.75" customHeight="1">
      <c r="A63" s="4"/>
      <c r="B63" s="2239">
        <v>3.0</v>
      </c>
      <c r="C63" s="792"/>
      <c r="D63" s="792"/>
      <c r="E63" s="2263"/>
      <c r="F63" s="2246"/>
      <c r="G63" s="2244"/>
      <c r="H63" s="2244"/>
      <c r="I63" s="2246"/>
      <c r="J63" s="2244"/>
      <c r="K63" s="2246" t="s">
        <v>3037</v>
      </c>
      <c r="L63" s="2246"/>
      <c r="M63" s="2246" t="s">
        <v>4129</v>
      </c>
      <c r="N63" s="2246" t="s">
        <v>4133</v>
      </c>
      <c r="O63" s="2298">
        <v>7073.236</v>
      </c>
      <c r="P63" s="2251">
        <v>7073.236</v>
      </c>
      <c r="Q63" s="2247" t="s">
        <v>3192</v>
      </c>
      <c r="R63" s="2327">
        <v>44306.0</v>
      </c>
      <c r="S63" s="2328" t="s">
        <v>4132</v>
      </c>
      <c r="T63" s="1958" t="s">
        <v>4057</v>
      </c>
      <c r="U63" s="2264" t="s">
        <v>4015</v>
      </c>
      <c r="V63" s="2258">
        <v>0.5</v>
      </c>
      <c r="W63" s="2252">
        <v>0.4</v>
      </c>
      <c r="X63" s="2252">
        <v>0.1</v>
      </c>
      <c r="Y63" s="3" t="s">
        <v>883</v>
      </c>
      <c r="Z63" s="3" t="s">
        <v>883</v>
      </c>
      <c r="AA63" s="4"/>
      <c r="AB63" s="4"/>
      <c r="AC63" s="2254" t="s">
        <v>883</v>
      </c>
      <c r="AD63" s="2254" t="s">
        <v>883</v>
      </c>
      <c r="AE63" s="2254" t="s">
        <v>883</v>
      </c>
      <c r="AF63" s="2254" t="s">
        <v>883</v>
      </c>
      <c r="AG63" s="2254" t="s">
        <v>883</v>
      </c>
      <c r="AH63" s="2254" t="s">
        <v>883</v>
      </c>
      <c r="AI63" s="4"/>
      <c r="AJ63" s="4"/>
      <c r="AK63" s="4"/>
      <c r="AL63" s="2254" t="s">
        <v>883</v>
      </c>
      <c r="AM63" s="4"/>
      <c r="AN63" s="4"/>
      <c r="AO63" s="4"/>
      <c r="AP63" s="4"/>
      <c r="AQ63" s="4"/>
      <c r="AR63" s="4"/>
      <c r="AS63" s="4"/>
      <c r="AT63" s="3" t="s">
        <v>883</v>
      </c>
      <c r="AU63" s="3" t="s">
        <v>883</v>
      </c>
      <c r="AV63" s="4"/>
      <c r="AW63" s="4"/>
      <c r="AX63" s="4"/>
      <c r="AY63" s="4"/>
      <c r="AZ63" s="4"/>
      <c r="BA63" s="4"/>
      <c r="BB63" s="2094"/>
      <c r="BC63" s="4"/>
      <c r="BD63" s="4"/>
      <c r="BE63" s="4"/>
      <c r="BF63" s="4"/>
      <c r="BG63" s="4"/>
      <c r="BH63" s="4"/>
    </row>
    <row r="64" ht="12.75" customHeight="1">
      <c r="A64" s="4"/>
      <c r="B64" s="2239">
        <v>5.0</v>
      </c>
      <c r="C64" s="792"/>
      <c r="D64" s="792"/>
      <c r="E64" s="2263"/>
      <c r="F64" s="2246"/>
      <c r="G64" s="2244"/>
      <c r="H64" s="2244"/>
      <c r="I64" s="2246"/>
      <c r="J64" s="2244"/>
      <c r="K64" s="2246" t="s">
        <v>3037</v>
      </c>
      <c r="L64" s="2246"/>
      <c r="M64" s="2246" t="s">
        <v>4129</v>
      </c>
      <c r="N64" s="2248" t="s">
        <v>4134</v>
      </c>
      <c r="O64" s="2298">
        <v>7328.722</v>
      </c>
      <c r="P64" s="2251">
        <v>7328.722</v>
      </c>
      <c r="Q64" s="2247" t="s">
        <v>3192</v>
      </c>
      <c r="R64" s="1995">
        <v>44306.0</v>
      </c>
      <c r="S64" s="1975" t="s">
        <v>4135</v>
      </c>
      <c r="T64" s="1958" t="s">
        <v>4057</v>
      </c>
      <c r="U64" s="2330" t="s">
        <v>4136</v>
      </c>
      <c r="V64" s="2258">
        <v>0.5</v>
      </c>
      <c r="W64" s="2252">
        <v>0.4</v>
      </c>
      <c r="X64" s="2252">
        <v>0.1</v>
      </c>
      <c r="Y64" s="3" t="s">
        <v>883</v>
      </c>
      <c r="Z64" s="3" t="s">
        <v>883</v>
      </c>
      <c r="AA64" s="4"/>
      <c r="AB64" s="4"/>
      <c r="AC64" s="4"/>
      <c r="AD64" s="3" t="s">
        <v>883</v>
      </c>
      <c r="AE64" s="3" t="s">
        <v>883</v>
      </c>
      <c r="AF64" s="3" t="s">
        <v>883</v>
      </c>
      <c r="AG64" s="4"/>
      <c r="AH64" s="3" t="s">
        <v>883</v>
      </c>
      <c r="AI64" s="4"/>
      <c r="AJ64" s="4"/>
      <c r="AK64" s="4"/>
      <c r="AL64" s="2254" t="s">
        <v>883</v>
      </c>
      <c r="AM64" s="4"/>
      <c r="AN64" s="4"/>
      <c r="AO64" s="4"/>
      <c r="AP64" s="4"/>
      <c r="AQ64" s="4"/>
      <c r="AR64" s="4"/>
      <c r="AS64" s="4"/>
      <c r="AT64" s="3" t="s">
        <v>883</v>
      </c>
      <c r="AU64" s="3" t="s">
        <v>883</v>
      </c>
      <c r="AV64" s="4"/>
      <c r="AW64" s="4"/>
      <c r="AX64" s="4"/>
      <c r="AY64" s="4"/>
      <c r="AZ64" s="4"/>
      <c r="BA64" s="4"/>
      <c r="BB64" s="2094"/>
      <c r="BC64" s="4"/>
      <c r="BD64" s="4"/>
      <c r="BE64" s="4"/>
      <c r="BF64" s="4"/>
      <c r="BG64" s="4"/>
      <c r="BH64" s="4"/>
    </row>
    <row r="65" ht="12.75" customHeight="1">
      <c r="A65" s="4"/>
      <c r="B65" s="2239">
        <v>6.0</v>
      </c>
      <c r="C65" s="792"/>
      <c r="D65" s="792"/>
      <c r="E65" s="2263"/>
      <c r="F65" s="2246"/>
      <c r="G65" s="2244"/>
      <c r="H65" s="2244"/>
      <c r="I65" s="2246"/>
      <c r="J65" s="2244"/>
      <c r="K65" s="2246" t="s">
        <v>4137</v>
      </c>
      <c r="L65" s="2246"/>
      <c r="M65" s="2246" t="s">
        <v>4138</v>
      </c>
      <c r="N65" s="2248" t="s">
        <v>4139</v>
      </c>
      <c r="O65" s="2298">
        <v>7979.337</v>
      </c>
      <c r="P65" s="2251">
        <v>7979.337</v>
      </c>
      <c r="Q65" s="2247" t="s">
        <v>3192</v>
      </c>
      <c r="R65" s="1995">
        <v>44314.0</v>
      </c>
      <c r="S65" s="1975" t="s">
        <v>4140</v>
      </c>
      <c r="T65" s="1958" t="s">
        <v>4057</v>
      </c>
      <c r="U65" s="2330" t="s">
        <v>4136</v>
      </c>
      <c r="V65" s="2258">
        <v>0.5</v>
      </c>
      <c r="W65" s="2252">
        <v>0.4</v>
      </c>
      <c r="X65" s="2252">
        <v>0.1</v>
      </c>
      <c r="Y65" s="3" t="s">
        <v>883</v>
      </c>
      <c r="Z65" s="3" t="s">
        <v>883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94"/>
      <c r="BC65" s="4"/>
      <c r="BD65" s="4"/>
      <c r="BE65" s="4"/>
      <c r="BF65" s="4"/>
      <c r="BG65" s="4"/>
      <c r="BH65" s="4"/>
    </row>
    <row r="66" ht="12.75" customHeight="1">
      <c r="A66" s="4"/>
      <c r="B66" s="2239">
        <v>4.0</v>
      </c>
      <c r="C66" s="949"/>
      <c r="D66" s="949"/>
      <c r="E66" s="2263"/>
      <c r="F66" s="2246"/>
      <c r="G66" s="2244"/>
      <c r="H66" s="2244"/>
      <c r="I66" s="2246"/>
      <c r="J66" s="2244"/>
      <c r="K66" s="2248" t="s">
        <v>4141</v>
      </c>
      <c r="L66" s="2331"/>
      <c r="M66" s="2246"/>
      <c r="N66" s="2246" t="s">
        <v>4142</v>
      </c>
      <c r="O66" s="2298">
        <v>7015.964</v>
      </c>
      <c r="P66" s="2251">
        <v>7015.964</v>
      </c>
      <c r="Q66" s="2247" t="s">
        <v>3192</v>
      </c>
      <c r="R66" s="1991">
        <v>44320.0</v>
      </c>
      <c r="S66" s="1975" t="s">
        <v>4143</v>
      </c>
      <c r="T66" s="1958" t="s">
        <v>4057</v>
      </c>
      <c r="U66" s="2330" t="s">
        <v>2907</v>
      </c>
      <c r="V66" s="2330" t="s">
        <v>154</v>
      </c>
      <c r="W66" s="2332"/>
      <c r="X66" s="2332"/>
      <c r="Y66" s="3" t="s">
        <v>883</v>
      </c>
      <c r="Z66" s="3" t="s">
        <v>883</v>
      </c>
      <c r="AA66" s="4"/>
      <c r="AB66" s="4"/>
      <c r="AC66" s="3"/>
      <c r="AD66" s="3"/>
      <c r="AE66" s="3"/>
      <c r="AF66" s="3"/>
      <c r="AG66" s="3"/>
      <c r="AH66" s="4"/>
      <c r="AI66" s="4"/>
      <c r="AJ66" s="4"/>
      <c r="AK66" s="4"/>
      <c r="AL66" s="225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94"/>
      <c r="BC66" s="4"/>
      <c r="BD66" s="4"/>
      <c r="BE66" s="4"/>
      <c r="BF66" s="4"/>
      <c r="BG66" s="4"/>
      <c r="BH66" s="4"/>
    </row>
    <row r="67" ht="12.75" customHeight="1">
      <c r="A67" s="1965"/>
      <c r="B67" s="2146"/>
      <c r="C67" s="2309"/>
      <c r="D67" s="2266"/>
      <c r="E67" s="2322">
        <v>44326.0</v>
      </c>
      <c r="F67" s="2149"/>
      <c r="G67" s="2270">
        <v>45100.0</v>
      </c>
      <c r="H67" s="2270">
        <v>43801.0</v>
      </c>
      <c r="I67" s="2269">
        <v>-535.2379999999976</v>
      </c>
      <c r="J67" s="2268">
        <v>1299.0</v>
      </c>
      <c r="K67" s="2149"/>
      <c r="L67" s="2149"/>
      <c r="M67" s="2149"/>
      <c r="N67" s="2311" t="s">
        <v>111</v>
      </c>
      <c r="O67" s="2312">
        <v>44564.762</v>
      </c>
      <c r="P67" s="2274">
        <v>44564.762</v>
      </c>
      <c r="Q67" s="2149" t="s">
        <v>2026</v>
      </c>
      <c r="R67" s="1962"/>
      <c r="S67" s="1965"/>
      <c r="T67" s="1962"/>
      <c r="U67" s="1965"/>
      <c r="V67" s="1965"/>
      <c r="W67" s="1965"/>
      <c r="X67" s="1965"/>
      <c r="Y67" s="1962"/>
      <c r="Z67" s="1962"/>
      <c r="AA67" s="1965"/>
      <c r="AB67" s="1965"/>
      <c r="AC67" s="1965"/>
      <c r="AD67" s="1965"/>
      <c r="AE67" s="1965"/>
      <c r="AF67" s="1965"/>
      <c r="AG67" s="1965"/>
      <c r="AH67" s="1965"/>
      <c r="AI67" s="1965"/>
      <c r="AJ67" s="1965"/>
      <c r="AK67" s="1965"/>
      <c r="AL67" s="1965"/>
      <c r="AM67" s="1965"/>
      <c r="AN67" s="1965"/>
      <c r="AO67" s="1965"/>
      <c r="AP67" s="1965"/>
      <c r="AQ67" s="1965"/>
      <c r="AR67" s="1965"/>
      <c r="AS67" s="1965"/>
      <c r="AT67" s="1965"/>
      <c r="AU67" s="1965"/>
      <c r="AV67" s="1965"/>
      <c r="AW67" s="1965"/>
      <c r="AX67" s="1965"/>
      <c r="AY67" s="1965"/>
      <c r="AZ67" s="1965"/>
      <c r="BA67" s="1965"/>
      <c r="BB67" s="1966"/>
      <c r="BC67" s="1965"/>
      <c r="BD67" s="1965"/>
      <c r="BE67" s="4"/>
      <c r="BF67" s="4"/>
      <c r="BG67" s="4"/>
      <c r="BH67" s="4"/>
    </row>
    <row r="68" ht="12.75" customHeight="1">
      <c r="A68" s="4">
        <v>8.0</v>
      </c>
      <c r="B68" s="2333">
        <v>1.0</v>
      </c>
      <c r="C68" s="2278" t="s">
        <v>4144</v>
      </c>
      <c r="D68" s="2279" t="s">
        <v>4145</v>
      </c>
      <c r="E68" s="2334"/>
      <c r="F68" s="2247" t="s">
        <v>3586</v>
      </c>
      <c r="G68" s="2245"/>
      <c r="H68" s="2245"/>
      <c r="I68" s="2246"/>
      <c r="J68" s="2244"/>
      <c r="K68" s="2246" t="s">
        <v>4146</v>
      </c>
      <c r="L68" s="2246" t="s">
        <v>2990</v>
      </c>
      <c r="M68" s="2246" t="s">
        <v>4082</v>
      </c>
      <c r="N68" s="2246" t="s">
        <v>4147</v>
      </c>
      <c r="O68" s="2335">
        <v>7655.377</v>
      </c>
      <c r="P68" s="2336">
        <v>7655.377</v>
      </c>
      <c r="Q68" s="2246" t="s">
        <v>3192</v>
      </c>
      <c r="R68" s="2156">
        <v>44311.0</v>
      </c>
      <c r="S68" s="1975" t="s">
        <v>4148</v>
      </c>
      <c r="T68" s="1958" t="s">
        <v>4057</v>
      </c>
      <c r="U68" s="2258">
        <v>0.5</v>
      </c>
      <c r="V68" s="2252">
        <v>0.4</v>
      </c>
      <c r="W68" s="2252">
        <v>0.1</v>
      </c>
      <c r="X68" s="2285"/>
      <c r="Y68" s="3" t="s">
        <v>883</v>
      </c>
      <c r="Z68" s="3" t="s">
        <v>883</v>
      </c>
      <c r="AA68" s="3" t="s">
        <v>883</v>
      </c>
      <c r="AB68" s="4"/>
      <c r="AC68" s="3" t="s">
        <v>883</v>
      </c>
      <c r="AD68" s="2254" t="s">
        <v>883</v>
      </c>
      <c r="AE68" s="2254" t="s">
        <v>883</v>
      </c>
      <c r="AF68" s="2254" t="s">
        <v>883</v>
      </c>
      <c r="AG68" s="2254" t="s">
        <v>883</v>
      </c>
      <c r="AH68" s="2254" t="s">
        <v>883</v>
      </c>
      <c r="AI68" s="2254" t="s">
        <v>883</v>
      </c>
      <c r="AJ68" s="3" t="s">
        <v>883</v>
      </c>
      <c r="AK68" s="3" t="s">
        <v>883</v>
      </c>
      <c r="AL68" s="2254" t="s">
        <v>883</v>
      </c>
      <c r="AM68" s="4"/>
      <c r="AN68" s="4"/>
      <c r="AO68" s="4"/>
      <c r="AP68" s="4"/>
      <c r="AQ68" s="4"/>
      <c r="AR68" s="4"/>
      <c r="AS68" s="4"/>
      <c r="AT68" s="3" t="s">
        <v>4149</v>
      </c>
      <c r="AU68" s="3" t="s">
        <v>4149</v>
      </c>
      <c r="AV68" s="4"/>
      <c r="AW68" s="4"/>
      <c r="AX68" s="4"/>
      <c r="AY68" s="4"/>
      <c r="AZ68" s="4"/>
      <c r="BA68" s="4"/>
      <c r="BB68" s="2337">
        <v>44326.0</v>
      </c>
      <c r="BC68" s="2338">
        <v>44327.0</v>
      </c>
      <c r="BD68" s="2338">
        <v>44328.0</v>
      </c>
      <c r="BE68" s="4"/>
      <c r="BF68" s="4"/>
      <c r="BG68" s="4"/>
      <c r="BH68" s="4"/>
    </row>
    <row r="69" ht="12.75" customHeight="1">
      <c r="A69" s="4"/>
      <c r="B69" s="2333">
        <v>2.0</v>
      </c>
      <c r="C69" s="792"/>
      <c r="D69" s="792"/>
      <c r="E69" s="2334"/>
      <c r="F69" s="2247"/>
      <c r="G69" s="2245"/>
      <c r="H69" s="2245"/>
      <c r="I69" s="2246"/>
      <c r="J69" s="2244"/>
      <c r="K69" s="2246" t="s">
        <v>4150</v>
      </c>
      <c r="L69" s="2246" t="s">
        <v>4071</v>
      </c>
      <c r="M69" s="2246" t="s">
        <v>4072</v>
      </c>
      <c r="N69" s="2339" t="s">
        <v>4151</v>
      </c>
      <c r="O69" s="2335">
        <v>7510.47</v>
      </c>
      <c r="P69" s="2336">
        <v>7510.47</v>
      </c>
      <c r="Q69" s="2246" t="s">
        <v>3192</v>
      </c>
      <c r="R69" s="2156">
        <v>44308.0</v>
      </c>
      <c r="S69" s="1975" t="s">
        <v>4152</v>
      </c>
      <c r="T69" s="1958" t="s">
        <v>4057</v>
      </c>
      <c r="U69" s="2258">
        <v>0.3</v>
      </c>
      <c r="V69" s="2258">
        <v>0.7</v>
      </c>
      <c r="W69" s="2285"/>
      <c r="X69" s="2285"/>
      <c r="Y69" s="3" t="s">
        <v>883</v>
      </c>
      <c r="Z69" s="3" t="s">
        <v>883</v>
      </c>
      <c r="AA69" s="3" t="s">
        <v>883</v>
      </c>
      <c r="AB69" s="4"/>
      <c r="AC69" s="2254" t="s">
        <v>883</v>
      </c>
      <c r="AD69" s="2254" t="s">
        <v>883</v>
      </c>
      <c r="AE69" s="2254" t="s">
        <v>883</v>
      </c>
      <c r="AF69" s="2254" t="s">
        <v>883</v>
      </c>
      <c r="AG69" s="2254" t="s">
        <v>883</v>
      </c>
      <c r="AH69" s="2254" t="s">
        <v>883</v>
      </c>
      <c r="AI69" s="2254" t="s">
        <v>883</v>
      </c>
      <c r="AJ69" s="3" t="s">
        <v>883</v>
      </c>
      <c r="AK69" s="3" t="s">
        <v>883</v>
      </c>
      <c r="AL69" s="2254" t="s">
        <v>883</v>
      </c>
      <c r="AM69" s="4"/>
      <c r="AN69" s="4"/>
      <c r="AO69" s="4"/>
      <c r="AP69" s="4"/>
      <c r="AQ69" s="4"/>
      <c r="AR69" s="4"/>
      <c r="AS69" s="4"/>
      <c r="AT69" s="3" t="s">
        <v>883</v>
      </c>
      <c r="AU69" s="3" t="s">
        <v>883</v>
      </c>
      <c r="AV69" s="4"/>
      <c r="AW69" s="4"/>
      <c r="AX69" s="4"/>
      <c r="AY69" s="4"/>
      <c r="AZ69" s="4"/>
      <c r="BA69" s="4"/>
      <c r="BB69" s="2337"/>
      <c r="BC69" s="2338"/>
      <c r="BD69" s="2338"/>
      <c r="BE69" s="4"/>
      <c r="BF69" s="4"/>
      <c r="BG69" s="4"/>
      <c r="BH69" s="4"/>
    </row>
    <row r="70" ht="12.75" customHeight="1">
      <c r="A70" s="4"/>
      <c r="B70" s="2333">
        <v>3.0</v>
      </c>
      <c r="C70" s="792"/>
      <c r="D70" s="792"/>
      <c r="E70" s="2334"/>
      <c r="F70" s="2247"/>
      <c r="G70" s="2245"/>
      <c r="H70" s="2245"/>
      <c r="I70" s="2246"/>
      <c r="J70" s="2244"/>
      <c r="K70" s="2246" t="s">
        <v>4153</v>
      </c>
      <c r="L70" s="2246" t="s">
        <v>4154</v>
      </c>
      <c r="M70" s="2246" t="s">
        <v>4155</v>
      </c>
      <c r="N70" s="2246" t="s">
        <v>4111</v>
      </c>
      <c r="O70" s="2335">
        <v>5202.588</v>
      </c>
      <c r="P70" s="2336">
        <v>5202.588</v>
      </c>
      <c r="Q70" s="2246" t="s">
        <v>3192</v>
      </c>
      <c r="R70" s="2156">
        <v>44312.0</v>
      </c>
      <c r="S70" s="1975" t="s">
        <v>4156</v>
      </c>
      <c r="T70" s="2177" t="s">
        <v>4157</v>
      </c>
      <c r="U70" s="2258">
        <v>0.5</v>
      </c>
      <c r="V70" s="2340">
        <v>0.4</v>
      </c>
      <c r="W70" s="2340">
        <v>0.1</v>
      </c>
      <c r="X70" s="2285"/>
      <c r="Y70" s="3" t="s">
        <v>883</v>
      </c>
      <c r="Z70" s="3" t="s">
        <v>883</v>
      </c>
      <c r="AA70" s="3" t="s">
        <v>883</v>
      </c>
      <c r="AB70" s="4"/>
      <c r="AC70" s="2254" t="s">
        <v>883</v>
      </c>
      <c r="AD70" s="3" t="s">
        <v>883</v>
      </c>
      <c r="AE70" s="3" t="s">
        <v>883</v>
      </c>
      <c r="AF70" s="3" t="s">
        <v>883</v>
      </c>
      <c r="AG70" s="3" t="s">
        <v>883</v>
      </c>
      <c r="AH70" s="3" t="s">
        <v>883</v>
      </c>
      <c r="AI70" s="3" t="s">
        <v>883</v>
      </c>
      <c r="AJ70" s="3" t="s">
        <v>883</v>
      </c>
      <c r="AK70" s="3" t="s">
        <v>883</v>
      </c>
      <c r="AL70" s="3" t="s">
        <v>883</v>
      </c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337"/>
      <c r="BC70" s="2338"/>
      <c r="BD70" s="2338"/>
      <c r="BE70" s="4"/>
      <c r="BF70" s="4"/>
      <c r="BG70" s="4"/>
      <c r="BH70" s="4"/>
    </row>
    <row r="71" ht="12.75" customHeight="1">
      <c r="A71" s="4"/>
      <c r="B71" s="2333">
        <v>4.0</v>
      </c>
      <c r="C71" s="792"/>
      <c r="D71" s="792"/>
      <c r="E71" s="2334"/>
      <c r="F71" s="2247"/>
      <c r="G71" s="2245"/>
      <c r="H71" s="2245"/>
      <c r="I71" s="2341"/>
      <c r="J71" s="2244"/>
      <c r="K71" s="2246" t="s">
        <v>4146</v>
      </c>
      <c r="L71" s="2246" t="s">
        <v>2990</v>
      </c>
      <c r="M71" s="2246" t="s">
        <v>4082</v>
      </c>
      <c r="N71" s="2246" t="s">
        <v>4158</v>
      </c>
      <c r="O71" s="2335">
        <v>7634.244</v>
      </c>
      <c r="P71" s="2336">
        <v>7634.244</v>
      </c>
      <c r="Q71" s="2246" t="s">
        <v>3192</v>
      </c>
      <c r="R71" s="2156">
        <v>44314.0</v>
      </c>
      <c r="S71" s="1975" t="s">
        <v>4148</v>
      </c>
      <c r="T71" s="1958" t="s">
        <v>4057</v>
      </c>
      <c r="U71" s="2258">
        <v>0.5</v>
      </c>
      <c r="V71" s="2340">
        <v>0.4</v>
      </c>
      <c r="W71" s="2340">
        <v>0.1</v>
      </c>
      <c r="X71" s="2285"/>
      <c r="Y71" s="3" t="s">
        <v>883</v>
      </c>
      <c r="Z71" s="3" t="s">
        <v>883</v>
      </c>
      <c r="AA71" s="3" t="s">
        <v>883</v>
      </c>
      <c r="AB71" s="4"/>
      <c r="AC71" s="2254" t="s">
        <v>883</v>
      </c>
      <c r="AD71" s="2254" t="s">
        <v>883</v>
      </c>
      <c r="AE71" s="2254" t="s">
        <v>883</v>
      </c>
      <c r="AF71" s="2254" t="s">
        <v>883</v>
      </c>
      <c r="AG71" s="2254" t="s">
        <v>883</v>
      </c>
      <c r="AH71" s="2254" t="s">
        <v>883</v>
      </c>
      <c r="AI71" s="2254" t="s">
        <v>883</v>
      </c>
      <c r="AJ71" s="3" t="s">
        <v>883</v>
      </c>
      <c r="AK71" s="3"/>
      <c r="AL71" s="2254" t="s">
        <v>883</v>
      </c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337"/>
      <c r="BC71" s="2338"/>
      <c r="BD71" s="2338"/>
      <c r="BE71" s="4"/>
      <c r="BF71" s="4"/>
      <c r="BG71" s="4"/>
      <c r="BH71" s="4"/>
    </row>
    <row r="72" ht="12.75" customHeight="1">
      <c r="A72" s="4"/>
      <c r="B72" s="2333">
        <v>5.0</v>
      </c>
      <c r="C72" s="792"/>
      <c r="D72" s="792"/>
      <c r="E72" s="2334"/>
      <c r="F72" s="2247"/>
      <c r="G72" s="2245"/>
      <c r="H72" s="2245"/>
      <c r="I72" s="2246"/>
      <c r="J72" s="2244"/>
      <c r="K72" s="2248" t="s">
        <v>4159</v>
      </c>
      <c r="L72" s="2248" t="s">
        <v>4094</v>
      </c>
      <c r="M72" s="2246" t="s">
        <v>4160</v>
      </c>
      <c r="N72" s="2248" t="s">
        <v>4161</v>
      </c>
      <c r="O72" s="2335">
        <v>3264.91</v>
      </c>
      <c r="P72" s="2336">
        <v>3264.91</v>
      </c>
      <c r="Q72" s="2246" t="s">
        <v>3192</v>
      </c>
      <c r="R72" s="2156">
        <v>44314.0</v>
      </c>
      <c r="S72" s="1975" t="s">
        <v>4162</v>
      </c>
      <c r="T72" s="1958" t="s">
        <v>4057</v>
      </c>
      <c r="U72" s="2252">
        <v>0.9</v>
      </c>
      <c r="V72" s="2252">
        <v>0.1</v>
      </c>
      <c r="W72" s="2285"/>
      <c r="X72" s="2285"/>
      <c r="Y72" s="3" t="s">
        <v>883</v>
      </c>
      <c r="Z72" s="3" t="s">
        <v>883</v>
      </c>
      <c r="AA72" s="3" t="s">
        <v>883</v>
      </c>
      <c r="AB72" s="4"/>
      <c r="AC72" s="2254" t="s">
        <v>883</v>
      </c>
      <c r="AD72" s="2254" t="s">
        <v>883</v>
      </c>
      <c r="AE72" s="2254" t="s">
        <v>883</v>
      </c>
      <c r="AF72" s="2254" t="s">
        <v>883</v>
      </c>
      <c r="AG72" s="2254" t="s">
        <v>883</v>
      </c>
      <c r="AH72" s="2254" t="s">
        <v>883</v>
      </c>
      <c r="AI72" s="4"/>
      <c r="AJ72" s="3" t="s">
        <v>883</v>
      </c>
      <c r="AK72" s="3" t="s">
        <v>883</v>
      </c>
      <c r="AL72" s="3" t="s">
        <v>883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337"/>
      <c r="BC72" s="2338"/>
      <c r="BD72" s="2338"/>
      <c r="BE72" s="4"/>
      <c r="BF72" s="4"/>
      <c r="BG72" s="4"/>
      <c r="BH72" s="4"/>
    </row>
    <row r="73" ht="12.75" customHeight="1">
      <c r="A73" s="4"/>
      <c r="B73" s="2333">
        <v>6.0</v>
      </c>
      <c r="C73" s="792"/>
      <c r="D73" s="792"/>
      <c r="E73" s="2334"/>
      <c r="F73" s="2247"/>
      <c r="G73" s="2245"/>
      <c r="H73" s="2245"/>
      <c r="I73" s="2246"/>
      <c r="J73" s="2244"/>
      <c r="K73" s="2246" t="s">
        <v>3549</v>
      </c>
      <c r="L73" s="2246" t="s">
        <v>4048</v>
      </c>
      <c r="M73" s="2246" t="s">
        <v>4048</v>
      </c>
      <c r="N73" s="2246" t="s">
        <v>4163</v>
      </c>
      <c r="O73" s="2342">
        <v>7349.718</v>
      </c>
      <c r="P73" s="2343">
        <v>7349.718</v>
      </c>
      <c r="Q73" s="2246" t="s">
        <v>3192</v>
      </c>
      <c r="R73" s="2156">
        <v>44314.0</v>
      </c>
      <c r="S73" s="1975" t="s">
        <v>4164</v>
      </c>
      <c r="T73" s="2177" t="s">
        <v>4165</v>
      </c>
      <c r="U73" s="2258">
        <v>0.5</v>
      </c>
      <c r="V73" s="2340">
        <v>0.4</v>
      </c>
      <c r="W73" s="2340">
        <v>0.1</v>
      </c>
      <c r="X73" s="2285"/>
      <c r="Y73" s="3" t="s">
        <v>883</v>
      </c>
      <c r="Z73" s="3" t="s">
        <v>883</v>
      </c>
      <c r="AA73" s="3" t="s">
        <v>883</v>
      </c>
      <c r="AB73" s="4"/>
      <c r="AC73" s="2254" t="s">
        <v>883</v>
      </c>
      <c r="AD73" s="2254" t="s">
        <v>883</v>
      </c>
      <c r="AE73" s="2254" t="s">
        <v>883</v>
      </c>
      <c r="AF73" s="2254" t="s">
        <v>883</v>
      </c>
      <c r="AG73" s="2254" t="s">
        <v>883</v>
      </c>
      <c r="AH73" s="2254" t="s">
        <v>883</v>
      </c>
      <c r="AI73" s="2254" t="s">
        <v>883</v>
      </c>
      <c r="AJ73" s="3" t="s">
        <v>883</v>
      </c>
      <c r="AK73" s="3" t="s">
        <v>883</v>
      </c>
      <c r="AL73" s="3" t="s">
        <v>883</v>
      </c>
      <c r="AM73" s="4"/>
      <c r="AN73" s="4"/>
      <c r="AO73" s="4"/>
      <c r="AP73" s="4"/>
      <c r="AQ73" s="4"/>
      <c r="AR73" s="4"/>
      <c r="AS73" s="4"/>
      <c r="AT73" s="3"/>
      <c r="AU73" s="3"/>
      <c r="AV73" s="4"/>
      <c r="AW73" s="4"/>
      <c r="AX73" s="4"/>
      <c r="AY73" s="4"/>
      <c r="AZ73" s="4"/>
      <c r="BA73" s="4"/>
      <c r="BB73" s="2337"/>
      <c r="BC73" s="2338"/>
      <c r="BD73" s="2338"/>
      <c r="BE73" s="4"/>
      <c r="BF73" s="4"/>
      <c r="BG73" s="4"/>
      <c r="BH73" s="4"/>
    </row>
    <row r="74" ht="12.75" customHeight="1">
      <c r="A74" s="4"/>
      <c r="B74" s="2333">
        <v>7.0</v>
      </c>
      <c r="C74" s="792"/>
      <c r="D74" s="792"/>
      <c r="E74" s="2334"/>
      <c r="F74" s="2247"/>
      <c r="G74" s="2245"/>
      <c r="H74" s="2245"/>
      <c r="I74" s="2246"/>
      <c r="J74" s="2244"/>
      <c r="K74" s="2248" t="s">
        <v>4159</v>
      </c>
      <c r="L74" s="2248" t="s">
        <v>4094</v>
      </c>
      <c r="M74" s="2246" t="s">
        <v>4095</v>
      </c>
      <c r="N74" s="2246" t="s">
        <v>4166</v>
      </c>
      <c r="O74" s="2335">
        <v>3543.835</v>
      </c>
      <c r="P74" s="2336">
        <v>3543.835</v>
      </c>
      <c r="Q74" s="2246" t="s">
        <v>3192</v>
      </c>
      <c r="R74" s="2156">
        <v>44316.0</v>
      </c>
      <c r="S74" s="1975" t="s">
        <v>4162</v>
      </c>
      <c r="T74" s="1958" t="s">
        <v>4057</v>
      </c>
      <c r="U74" s="2252">
        <v>0.9</v>
      </c>
      <c r="V74" s="2252">
        <v>0.1</v>
      </c>
      <c r="W74" s="2285"/>
      <c r="X74" s="2285"/>
      <c r="Y74" s="3" t="s">
        <v>883</v>
      </c>
      <c r="Z74" s="3" t="s">
        <v>883</v>
      </c>
      <c r="AA74" s="3" t="s">
        <v>883</v>
      </c>
      <c r="AB74" s="4"/>
      <c r="AC74" s="3" t="s">
        <v>883</v>
      </c>
      <c r="AD74" s="3" t="s">
        <v>883</v>
      </c>
      <c r="AE74" s="3" t="s">
        <v>883</v>
      </c>
      <c r="AF74" s="3" t="s">
        <v>883</v>
      </c>
      <c r="AG74" s="3" t="s">
        <v>883</v>
      </c>
      <c r="AH74" s="3" t="s">
        <v>883</v>
      </c>
      <c r="AI74" s="3" t="s">
        <v>883</v>
      </c>
      <c r="AJ74" s="3" t="s">
        <v>883</v>
      </c>
      <c r="AK74" s="3"/>
      <c r="AL74" s="3" t="s">
        <v>883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337"/>
      <c r="BC74" s="2338"/>
      <c r="BD74" s="2338"/>
      <c r="BE74" s="4"/>
      <c r="BF74" s="4"/>
      <c r="BG74" s="4"/>
      <c r="BH74" s="4"/>
    </row>
    <row r="75" ht="12.75" customHeight="1">
      <c r="A75" s="4"/>
      <c r="B75" s="2333">
        <v>8.0</v>
      </c>
      <c r="C75" s="949"/>
      <c r="D75" s="949"/>
      <c r="E75" s="2334"/>
      <c r="F75" s="2247"/>
      <c r="G75" s="2245"/>
      <c r="H75" s="2245"/>
      <c r="I75" s="2246"/>
      <c r="J75" s="2244"/>
      <c r="K75" s="2246" t="s">
        <v>4150</v>
      </c>
      <c r="L75" s="2246" t="s">
        <v>4071</v>
      </c>
      <c r="M75" s="2246" t="s">
        <v>4072</v>
      </c>
      <c r="N75" s="2246" t="s">
        <v>4151</v>
      </c>
      <c r="O75" s="2342">
        <v>5700.751</v>
      </c>
      <c r="P75" s="2343">
        <v>5700.751</v>
      </c>
      <c r="Q75" s="2246" t="s">
        <v>3192</v>
      </c>
      <c r="R75" s="1990">
        <v>44324.0</v>
      </c>
      <c r="S75" s="2344" t="s">
        <v>4152</v>
      </c>
      <c r="T75" s="1958" t="s">
        <v>4057</v>
      </c>
      <c r="U75" s="2258">
        <v>0.3</v>
      </c>
      <c r="V75" s="2258">
        <v>0.7</v>
      </c>
      <c r="W75" s="2285"/>
      <c r="X75" s="2285"/>
      <c r="Y75" s="3" t="s">
        <v>883</v>
      </c>
      <c r="Z75" s="3" t="s">
        <v>883</v>
      </c>
      <c r="AA75" s="3" t="s">
        <v>883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337"/>
      <c r="BC75" s="2338"/>
      <c r="BD75" s="2338"/>
      <c r="BE75" s="4"/>
      <c r="BF75" s="4"/>
      <c r="BG75" s="4"/>
      <c r="BH75" s="4"/>
    </row>
    <row r="76" ht="12.75" customHeight="1">
      <c r="A76" s="1965"/>
      <c r="B76" s="2146"/>
      <c r="C76" s="2309"/>
      <c r="D76" s="2266"/>
      <c r="E76" s="2322">
        <v>44321.0</v>
      </c>
      <c r="F76" s="2149"/>
      <c r="G76" s="2270">
        <v>49150.0</v>
      </c>
      <c r="H76" s="2270">
        <v>48142.0</v>
      </c>
      <c r="I76" s="2269">
        <v>-1288.1070000000036</v>
      </c>
      <c r="J76" s="2268">
        <v>1008.0</v>
      </c>
      <c r="K76" s="2149"/>
      <c r="L76" s="2149"/>
      <c r="M76" s="2149"/>
      <c r="N76" s="2311" t="s">
        <v>111</v>
      </c>
      <c r="O76" s="2312">
        <v>47861.893</v>
      </c>
      <c r="P76" s="2274">
        <v>47861.893</v>
      </c>
      <c r="Q76" s="2149" t="s">
        <v>2026</v>
      </c>
      <c r="R76" s="1962"/>
      <c r="S76" s="1965"/>
      <c r="T76" s="1962"/>
      <c r="U76" s="1965"/>
      <c r="V76" s="1965"/>
      <c r="W76" s="1965"/>
      <c r="X76" s="1965"/>
      <c r="Y76" s="1962"/>
      <c r="Z76" s="1962"/>
      <c r="AA76" s="1965"/>
      <c r="AB76" s="1965"/>
      <c r="AC76" s="1965"/>
      <c r="AD76" s="1965"/>
      <c r="AE76" s="1965"/>
      <c r="AF76" s="1965"/>
      <c r="AG76" s="1965"/>
      <c r="AH76" s="1965"/>
      <c r="AI76" s="1965"/>
      <c r="AJ76" s="1965"/>
      <c r="AK76" s="1965"/>
      <c r="AL76" s="1965"/>
      <c r="AM76" s="1965"/>
      <c r="AN76" s="1965"/>
      <c r="AO76" s="1965"/>
      <c r="AP76" s="1965"/>
      <c r="AQ76" s="1965"/>
      <c r="AR76" s="1965"/>
      <c r="AS76" s="1965"/>
      <c r="AT76" s="1965"/>
      <c r="AU76" s="1965"/>
      <c r="AV76" s="1965"/>
      <c r="AW76" s="1965"/>
      <c r="AX76" s="1965"/>
      <c r="AY76" s="1965"/>
      <c r="AZ76" s="1965"/>
      <c r="BA76" s="1965"/>
      <c r="BB76" s="1966"/>
      <c r="BC76" s="1965"/>
      <c r="BD76" s="1965"/>
      <c r="BE76" s="4"/>
      <c r="BF76" s="4"/>
      <c r="BG76" s="4"/>
      <c r="BH76" s="4"/>
    </row>
    <row r="77" ht="12.75" customHeight="1">
      <c r="A77" s="4">
        <v>9.0</v>
      </c>
      <c r="B77" s="2333">
        <v>1.0</v>
      </c>
      <c r="C77" s="2278" t="s">
        <v>4167</v>
      </c>
      <c r="D77" s="2279" t="s">
        <v>4168</v>
      </c>
      <c r="E77" s="2334"/>
      <c r="F77" s="2247" t="s">
        <v>4101</v>
      </c>
      <c r="G77" s="2245"/>
      <c r="H77" s="2245"/>
      <c r="I77" s="2246"/>
      <c r="J77" s="2244"/>
      <c r="K77" s="2261" t="s">
        <v>4102</v>
      </c>
      <c r="L77" s="2246" t="s">
        <v>4072</v>
      </c>
      <c r="M77" s="2247" t="s">
        <v>4109</v>
      </c>
      <c r="N77" s="2248" t="s">
        <v>4169</v>
      </c>
      <c r="O77" s="2335">
        <v>5000.117</v>
      </c>
      <c r="P77" s="2336">
        <v>5000.117</v>
      </c>
      <c r="Q77" s="2247" t="s">
        <v>3192</v>
      </c>
      <c r="R77" s="1990">
        <v>44335.0</v>
      </c>
      <c r="S77" s="1975" t="s">
        <v>4170</v>
      </c>
      <c r="T77" s="1958" t="s">
        <v>4009</v>
      </c>
      <c r="U77" s="2315" t="s">
        <v>4106</v>
      </c>
      <c r="V77" s="2316"/>
      <c r="W77" s="2316"/>
      <c r="X77" s="2317"/>
      <c r="Y77" s="3" t="s">
        <v>883</v>
      </c>
      <c r="Z77" s="3" t="s">
        <v>883</v>
      </c>
      <c r="AA77" s="3"/>
      <c r="AB77" s="4"/>
      <c r="AC77" s="3"/>
      <c r="AD77" s="2254"/>
      <c r="AE77" s="2254"/>
      <c r="AF77" s="2254"/>
      <c r="AG77" s="2254"/>
      <c r="AH77" s="2254"/>
      <c r="AI77" s="2254"/>
      <c r="AJ77" s="3"/>
      <c r="AK77" s="3"/>
      <c r="AL77" s="2254"/>
      <c r="AM77" s="4"/>
      <c r="AN77" s="4"/>
      <c r="AO77" s="4"/>
      <c r="AP77" s="4"/>
      <c r="AQ77" s="4"/>
      <c r="AR77" s="4"/>
      <c r="AS77" s="4"/>
      <c r="AT77" s="3"/>
      <c r="AU77" s="3"/>
      <c r="AV77" s="4"/>
      <c r="AW77" s="4"/>
      <c r="AX77" s="4"/>
      <c r="AY77" s="4"/>
      <c r="AZ77" s="4"/>
      <c r="BA77" s="4"/>
      <c r="BB77" s="2337"/>
      <c r="BC77" s="2338"/>
      <c r="BD77" s="2338"/>
      <c r="BE77" s="4"/>
      <c r="BF77" s="4"/>
      <c r="BG77" s="4"/>
      <c r="BH77" s="4"/>
    </row>
    <row r="78" ht="12.75" customHeight="1">
      <c r="A78" s="4"/>
      <c r="B78" s="2333">
        <v>2.0</v>
      </c>
      <c r="C78" s="792"/>
      <c r="D78" s="792"/>
      <c r="E78" s="2334"/>
      <c r="F78" s="2247"/>
      <c r="G78" s="2245"/>
      <c r="H78" s="2245"/>
      <c r="I78" s="2246"/>
      <c r="J78" s="2244"/>
      <c r="K78" s="2261" t="s">
        <v>4102</v>
      </c>
      <c r="L78" s="2246" t="s">
        <v>4072</v>
      </c>
      <c r="M78" s="2247" t="s">
        <v>4120</v>
      </c>
      <c r="N78" s="2248" t="s">
        <v>4171</v>
      </c>
      <c r="O78" s="2335">
        <v>7501.025</v>
      </c>
      <c r="P78" s="2336">
        <v>7501.025</v>
      </c>
      <c r="Q78" s="2247" t="s">
        <v>3192</v>
      </c>
      <c r="R78" s="1990">
        <v>44328.0</v>
      </c>
      <c r="S78" s="1975" t="s">
        <v>4170</v>
      </c>
      <c r="T78" s="1958" t="s">
        <v>4009</v>
      </c>
      <c r="U78" s="2318"/>
      <c r="X78" s="2232"/>
      <c r="Y78" s="3" t="s">
        <v>883</v>
      </c>
      <c r="Z78" s="3" t="s">
        <v>883</v>
      </c>
      <c r="AA78" s="3"/>
      <c r="AB78" s="4"/>
      <c r="AC78" s="2254"/>
      <c r="AD78" s="3"/>
      <c r="AE78" s="3"/>
      <c r="AF78" s="3"/>
      <c r="AG78" s="3"/>
      <c r="AH78" s="3"/>
      <c r="AI78" s="3"/>
      <c r="AJ78" s="3"/>
      <c r="AK78" s="3"/>
      <c r="AL78" s="3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337"/>
      <c r="BC78" s="2338"/>
      <c r="BD78" s="2338"/>
      <c r="BE78" s="4"/>
      <c r="BF78" s="4"/>
      <c r="BG78" s="4"/>
      <c r="BH78" s="4"/>
    </row>
    <row r="79" ht="12.75" customHeight="1">
      <c r="A79" s="4"/>
      <c r="B79" s="2333">
        <v>3.0</v>
      </c>
      <c r="C79" s="792"/>
      <c r="D79" s="792"/>
      <c r="E79" s="2334"/>
      <c r="F79" s="2247"/>
      <c r="G79" s="2245"/>
      <c r="H79" s="2245"/>
      <c r="I79" s="2246"/>
      <c r="J79" s="2244"/>
      <c r="K79" s="2261" t="s">
        <v>4102</v>
      </c>
      <c r="L79" s="2246" t="s">
        <v>4072</v>
      </c>
      <c r="M79" s="2247" t="s">
        <v>4120</v>
      </c>
      <c r="N79" s="2248" t="s">
        <v>4172</v>
      </c>
      <c r="O79" s="2335">
        <v>7503.972</v>
      </c>
      <c r="P79" s="2336">
        <v>7503.972</v>
      </c>
      <c r="Q79" s="2247" t="s">
        <v>3192</v>
      </c>
      <c r="R79" s="1990">
        <v>44331.0</v>
      </c>
      <c r="S79" s="1975" t="s">
        <v>4170</v>
      </c>
      <c r="T79" s="1958" t="s">
        <v>4009</v>
      </c>
      <c r="U79" s="2318"/>
      <c r="X79" s="2232"/>
      <c r="Y79" s="3" t="s">
        <v>883</v>
      </c>
      <c r="Z79" s="3" t="s">
        <v>883</v>
      </c>
      <c r="AA79" s="3"/>
      <c r="AB79" s="4"/>
      <c r="AC79" s="2254"/>
      <c r="AD79" s="2254"/>
      <c r="AE79" s="2254"/>
      <c r="AF79" s="2254"/>
      <c r="AG79" s="2254"/>
      <c r="AH79" s="2254"/>
      <c r="AI79" s="2254"/>
      <c r="AJ79" s="3"/>
      <c r="AK79" s="3"/>
      <c r="AL79" s="3"/>
      <c r="AM79" s="4"/>
      <c r="AN79" s="4"/>
      <c r="AO79" s="4"/>
      <c r="AP79" s="4"/>
      <c r="AQ79" s="4"/>
      <c r="AR79" s="4"/>
      <c r="AS79" s="4"/>
      <c r="AT79" s="3"/>
      <c r="AU79" s="3"/>
      <c r="AV79" s="4"/>
      <c r="AW79" s="4"/>
      <c r="AX79" s="4"/>
      <c r="AY79" s="4"/>
      <c r="AZ79" s="4"/>
      <c r="BA79" s="4"/>
      <c r="BB79" s="2337"/>
      <c r="BC79" s="2338"/>
      <c r="BD79" s="2338"/>
      <c r="BE79" s="4"/>
      <c r="BF79" s="4"/>
      <c r="BG79" s="4"/>
      <c r="BH79" s="4"/>
    </row>
    <row r="80" ht="12.75" customHeight="1">
      <c r="A80" s="4"/>
      <c r="B80" s="2333">
        <v>4.0</v>
      </c>
      <c r="C80" s="792"/>
      <c r="D80" s="792"/>
      <c r="E80" s="2334"/>
      <c r="F80" s="2247"/>
      <c r="G80" s="2245"/>
      <c r="H80" s="2245"/>
      <c r="I80" s="2341"/>
      <c r="J80" s="2244"/>
      <c r="K80" s="2261" t="s">
        <v>4102</v>
      </c>
      <c r="L80" s="2246" t="s">
        <v>4072</v>
      </c>
      <c r="M80" s="2247" t="s">
        <v>4120</v>
      </c>
      <c r="N80" s="2248" t="s">
        <v>4173</v>
      </c>
      <c r="O80" s="2335">
        <v>7500.253</v>
      </c>
      <c r="P80" s="2336">
        <v>7500.253</v>
      </c>
      <c r="Q80" s="2247" t="s">
        <v>3192</v>
      </c>
      <c r="R80" s="1990">
        <v>44332.0</v>
      </c>
      <c r="S80" s="1975" t="s">
        <v>4170</v>
      </c>
      <c r="T80" s="1958" t="s">
        <v>4009</v>
      </c>
      <c r="U80" s="2318"/>
      <c r="X80" s="2232"/>
      <c r="Y80" s="3" t="s">
        <v>883</v>
      </c>
      <c r="Z80" s="3" t="s">
        <v>883</v>
      </c>
      <c r="AA80" s="3"/>
      <c r="AB80" s="4"/>
      <c r="AC80" s="2254"/>
      <c r="AD80" s="2254"/>
      <c r="AE80" s="2254"/>
      <c r="AF80" s="2254"/>
      <c r="AG80" s="2254"/>
      <c r="AH80" s="2254"/>
      <c r="AI80" s="2254"/>
      <c r="AJ80" s="3"/>
      <c r="AK80" s="3"/>
      <c r="AL80" s="225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337"/>
      <c r="BC80" s="2338"/>
      <c r="BD80" s="2338"/>
      <c r="BE80" s="4"/>
      <c r="BF80" s="4"/>
      <c r="BG80" s="4"/>
      <c r="BH80" s="4"/>
    </row>
    <row r="81" ht="12.75" customHeight="1">
      <c r="A81" s="4"/>
      <c r="B81" s="2333">
        <v>5.0</v>
      </c>
      <c r="C81" s="792"/>
      <c r="D81" s="792"/>
      <c r="E81" s="2334"/>
      <c r="F81" s="2247"/>
      <c r="G81" s="2245"/>
      <c r="H81" s="2245"/>
      <c r="I81" s="2246"/>
      <c r="J81" s="2244"/>
      <c r="K81" s="2261" t="s">
        <v>4102</v>
      </c>
      <c r="L81" s="2246" t="s">
        <v>4072</v>
      </c>
      <c r="M81" s="2247" t="s">
        <v>4120</v>
      </c>
      <c r="N81" s="2248" t="s">
        <v>4174</v>
      </c>
      <c r="O81" s="2335">
        <v>7502.57</v>
      </c>
      <c r="P81" s="2336">
        <v>7502.57</v>
      </c>
      <c r="Q81" s="2247" t="s">
        <v>3192</v>
      </c>
      <c r="R81" s="1990">
        <v>44332.0</v>
      </c>
      <c r="S81" s="1975" t="s">
        <v>4170</v>
      </c>
      <c r="T81" s="1958" t="s">
        <v>4009</v>
      </c>
      <c r="U81" s="2318"/>
      <c r="X81" s="2232"/>
      <c r="Y81" s="3" t="s">
        <v>883</v>
      </c>
      <c r="Z81" s="3" t="s">
        <v>883</v>
      </c>
      <c r="AA81" s="3"/>
      <c r="AB81" s="4"/>
      <c r="AC81" s="2254"/>
      <c r="AD81" s="2254"/>
      <c r="AE81" s="2254"/>
      <c r="AF81" s="2254"/>
      <c r="AG81" s="2254"/>
      <c r="AH81" s="2254"/>
      <c r="AI81" s="4"/>
      <c r="AJ81" s="3"/>
      <c r="AK81" s="3"/>
      <c r="AL81" s="3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337"/>
      <c r="BC81" s="2338"/>
      <c r="BD81" s="2338"/>
      <c r="BE81" s="4"/>
      <c r="BF81" s="4"/>
      <c r="BG81" s="4"/>
      <c r="BH81" s="4"/>
    </row>
    <row r="82" ht="12.75" customHeight="1">
      <c r="A82" s="4"/>
      <c r="B82" s="2333">
        <v>6.0</v>
      </c>
      <c r="C82" s="792"/>
      <c r="D82" s="792"/>
      <c r="E82" s="2334"/>
      <c r="F82" s="2247"/>
      <c r="G82" s="2245"/>
      <c r="H82" s="2245"/>
      <c r="I82" s="2246"/>
      <c r="J82" s="2244"/>
      <c r="K82" s="2261" t="s">
        <v>4102</v>
      </c>
      <c r="L82" s="2246" t="s">
        <v>4072</v>
      </c>
      <c r="M82" s="2247" t="s">
        <v>4120</v>
      </c>
      <c r="N82" s="2248" t="s">
        <v>4118</v>
      </c>
      <c r="O82" s="2342">
        <v>5125.103</v>
      </c>
      <c r="P82" s="2343">
        <v>5125.103</v>
      </c>
      <c r="Q82" s="2247" t="s">
        <v>3192</v>
      </c>
      <c r="R82" s="1990">
        <v>44334.0</v>
      </c>
      <c r="S82" s="1975" t="s">
        <v>4170</v>
      </c>
      <c r="T82" s="1958" t="s">
        <v>4009</v>
      </c>
      <c r="U82" s="2318"/>
      <c r="X82" s="2232"/>
      <c r="Y82" s="3" t="s">
        <v>883</v>
      </c>
      <c r="Z82" s="3" t="s">
        <v>883</v>
      </c>
      <c r="AA82" s="3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337"/>
      <c r="BC82" s="2338"/>
      <c r="BD82" s="2338"/>
      <c r="BE82" s="4"/>
      <c r="BF82" s="4"/>
      <c r="BG82" s="4"/>
      <c r="BH82" s="4"/>
    </row>
    <row r="83" ht="12.75" customHeight="1">
      <c r="A83" s="4"/>
      <c r="B83" s="2333">
        <v>7.0</v>
      </c>
      <c r="C83" s="792"/>
      <c r="D83" s="792"/>
      <c r="E83" s="2334"/>
      <c r="F83" s="2247"/>
      <c r="G83" s="2245"/>
      <c r="H83" s="2245"/>
      <c r="I83" s="2246"/>
      <c r="J83" s="2244"/>
      <c r="K83" s="2261" t="s">
        <v>4102</v>
      </c>
      <c r="L83" s="2246" t="s">
        <v>4072</v>
      </c>
      <c r="M83" s="2247" t="s">
        <v>4109</v>
      </c>
      <c r="N83" s="2248" t="s">
        <v>4169</v>
      </c>
      <c r="O83" s="2342">
        <v>4999.883</v>
      </c>
      <c r="P83" s="2343">
        <v>4999.883</v>
      </c>
      <c r="Q83" s="2247" t="s">
        <v>3192</v>
      </c>
      <c r="R83" s="1990">
        <v>44333.0</v>
      </c>
      <c r="S83" s="1975" t="s">
        <v>4170</v>
      </c>
      <c r="T83" s="1958" t="s">
        <v>4009</v>
      </c>
      <c r="U83" s="2318"/>
      <c r="X83" s="2232"/>
      <c r="Y83" s="3" t="s">
        <v>883</v>
      </c>
      <c r="Z83" s="3" t="s">
        <v>883</v>
      </c>
      <c r="AA83" s="3"/>
      <c r="AB83" s="4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337"/>
      <c r="BC83" s="2338"/>
      <c r="BD83" s="2338"/>
      <c r="BE83" s="4"/>
      <c r="BF83" s="4"/>
      <c r="BG83" s="4"/>
      <c r="BH83" s="4"/>
    </row>
    <row r="84" ht="12.75" customHeight="1">
      <c r="A84" s="4"/>
      <c r="B84" s="2333">
        <v>8.0</v>
      </c>
      <c r="C84" s="792"/>
      <c r="D84" s="792"/>
      <c r="E84" s="2334"/>
      <c r="F84" s="2247"/>
      <c r="G84" s="2245"/>
      <c r="H84" s="2245"/>
      <c r="I84" s="2246"/>
      <c r="J84" s="2244"/>
      <c r="K84" s="2261" t="s">
        <v>4102</v>
      </c>
      <c r="L84" s="2246" t="s">
        <v>4072</v>
      </c>
      <c r="M84" s="2247" t="s">
        <v>4120</v>
      </c>
      <c r="N84" s="2248" t="s">
        <v>4175</v>
      </c>
      <c r="O84" s="2342">
        <v>5122.003</v>
      </c>
      <c r="P84" s="2343">
        <v>5122.003</v>
      </c>
      <c r="Q84" s="2247" t="s">
        <v>3192</v>
      </c>
      <c r="R84" s="1990">
        <v>44335.0</v>
      </c>
      <c r="S84" s="1975" t="s">
        <v>4170</v>
      </c>
      <c r="T84" s="1958" t="s">
        <v>4009</v>
      </c>
      <c r="U84" s="2318"/>
      <c r="X84" s="2232"/>
      <c r="Y84" s="3" t="s">
        <v>883</v>
      </c>
      <c r="Z84" s="3" t="s">
        <v>883</v>
      </c>
      <c r="AA84" s="3"/>
      <c r="AB84" s="4"/>
      <c r="AC84" s="2254"/>
      <c r="AD84" s="2254"/>
      <c r="AE84" s="2254"/>
      <c r="AF84" s="2254"/>
      <c r="AG84" s="2254"/>
      <c r="AH84" s="2254"/>
      <c r="AI84" s="2254"/>
      <c r="AJ84" s="3"/>
      <c r="AK84" s="3"/>
      <c r="AL84" s="2254"/>
      <c r="AM84" s="4"/>
      <c r="AN84" s="4"/>
      <c r="AO84" s="4"/>
      <c r="AP84" s="4"/>
      <c r="AQ84" s="4"/>
      <c r="AR84" s="4"/>
      <c r="AS84" s="4"/>
      <c r="AT84" s="3"/>
      <c r="AU84" s="3"/>
      <c r="AV84" s="4"/>
      <c r="AW84" s="4"/>
      <c r="AX84" s="4"/>
      <c r="AY84" s="4"/>
      <c r="AZ84" s="4"/>
      <c r="BA84" s="4"/>
      <c r="BB84" s="2337"/>
      <c r="BC84" s="2338"/>
      <c r="BD84" s="2338"/>
      <c r="BE84" s="4"/>
      <c r="BF84" s="4"/>
      <c r="BG84" s="4"/>
      <c r="BH84" s="4"/>
    </row>
    <row r="85" ht="12.75" customHeight="1">
      <c r="A85" s="4"/>
      <c r="B85" s="2333">
        <v>9.0</v>
      </c>
      <c r="C85" s="792"/>
      <c r="D85" s="792"/>
      <c r="E85" s="2334"/>
      <c r="F85" s="2247"/>
      <c r="G85" s="2245"/>
      <c r="H85" s="2245"/>
      <c r="I85" s="2246"/>
      <c r="J85" s="2244"/>
      <c r="K85" s="2261" t="s">
        <v>4102</v>
      </c>
      <c r="L85" s="2246" t="s">
        <v>4072</v>
      </c>
      <c r="M85" s="2247" t="s">
        <v>4120</v>
      </c>
      <c r="N85" s="2248" t="s">
        <v>4169</v>
      </c>
      <c r="O85" s="2342">
        <v>5120.009</v>
      </c>
      <c r="P85" s="2343">
        <v>5120.009</v>
      </c>
      <c r="Q85" s="2247" t="s">
        <v>3192</v>
      </c>
      <c r="R85" s="1990">
        <v>44327.0</v>
      </c>
      <c r="S85" s="1975" t="s">
        <v>4170</v>
      </c>
      <c r="T85" s="1958" t="s">
        <v>4009</v>
      </c>
      <c r="U85" s="2318"/>
      <c r="X85" s="2232"/>
      <c r="Y85" s="3" t="s">
        <v>883</v>
      </c>
      <c r="Z85" s="3" t="s">
        <v>883</v>
      </c>
      <c r="AA85" s="3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337"/>
      <c r="BC85" s="2338"/>
      <c r="BD85" s="2338"/>
      <c r="BE85" s="4"/>
      <c r="BF85" s="4"/>
      <c r="BG85" s="4"/>
      <c r="BH85" s="4"/>
    </row>
    <row r="86" ht="12.75" customHeight="1">
      <c r="A86" s="4"/>
      <c r="B86" s="2333">
        <v>10.0</v>
      </c>
      <c r="C86" s="949"/>
      <c r="D86" s="949"/>
      <c r="E86" s="2334"/>
      <c r="F86" s="2247"/>
      <c r="G86" s="2245"/>
      <c r="H86" s="2245"/>
      <c r="I86" s="2246"/>
      <c r="J86" s="2244"/>
      <c r="K86" s="2261" t="s">
        <v>4102</v>
      </c>
      <c r="L86" s="2246" t="s">
        <v>4072</v>
      </c>
      <c r="M86" s="2247" t="s">
        <v>4120</v>
      </c>
      <c r="N86" s="2246" t="s">
        <v>4123</v>
      </c>
      <c r="O86" s="2342">
        <v>5125.065</v>
      </c>
      <c r="P86" s="2343">
        <v>5125.065</v>
      </c>
      <c r="Q86" s="2247" t="s">
        <v>3192</v>
      </c>
      <c r="R86" s="1990">
        <v>44335.0</v>
      </c>
      <c r="S86" s="1975" t="s">
        <v>4170</v>
      </c>
      <c r="T86" s="1958" t="s">
        <v>4009</v>
      </c>
      <c r="U86" s="2319"/>
      <c r="V86" s="2320"/>
      <c r="W86" s="2320"/>
      <c r="X86" s="2321"/>
      <c r="Y86" s="3" t="s">
        <v>883</v>
      </c>
      <c r="Z86" s="3" t="s">
        <v>883</v>
      </c>
      <c r="AA86" s="3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337"/>
      <c r="BC86" s="2338"/>
      <c r="BD86" s="2338"/>
      <c r="BE86" s="4"/>
      <c r="BF86" s="4"/>
      <c r="BG86" s="4"/>
      <c r="BH86" s="4"/>
    </row>
    <row r="87" ht="12.75" customHeight="1">
      <c r="A87" s="1965"/>
      <c r="B87" s="2146"/>
      <c r="C87" s="2309"/>
      <c r="D87" s="2266"/>
      <c r="E87" s="2345">
        <v>44336.0</v>
      </c>
      <c r="F87" s="2149"/>
      <c r="G87" s="2270">
        <v>60500.0</v>
      </c>
      <c r="H87" s="2270">
        <v>60500.0</v>
      </c>
      <c r="I87" s="2269">
        <v>0.0</v>
      </c>
      <c r="J87" s="2270">
        <v>0.0</v>
      </c>
      <c r="K87" s="2149"/>
      <c r="L87" s="2149"/>
      <c r="M87" s="2149"/>
      <c r="N87" s="2311"/>
      <c r="O87" s="2312">
        <v>60500.00000000001</v>
      </c>
      <c r="P87" s="2274">
        <v>60500.00000000001</v>
      </c>
      <c r="Q87" s="2149" t="s">
        <v>2026</v>
      </c>
      <c r="R87" s="1962"/>
      <c r="S87" s="1965"/>
      <c r="T87" s="1962"/>
      <c r="U87" s="1965"/>
      <c r="V87" s="1965"/>
      <c r="W87" s="1965"/>
      <c r="X87" s="1965"/>
      <c r="Y87" s="1962"/>
      <c r="Z87" s="1962"/>
      <c r="AA87" s="1965"/>
      <c r="AB87" s="1965"/>
      <c r="AC87" s="1965"/>
      <c r="AD87" s="1965"/>
      <c r="AE87" s="1965"/>
      <c r="AF87" s="1965"/>
      <c r="AG87" s="1965"/>
      <c r="AH87" s="1965"/>
      <c r="AI87" s="1965"/>
      <c r="AJ87" s="1965"/>
      <c r="AK87" s="1965"/>
      <c r="AL87" s="1965"/>
      <c r="AM87" s="1965"/>
      <c r="AN87" s="1965"/>
      <c r="AO87" s="1965"/>
      <c r="AP87" s="1965"/>
      <c r="AQ87" s="1965"/>
      <c r="AR87" s="1965"/>
      <c r="AS87" s="1965"/>
      <c r="AT87" s="1965"/>
      <c r="AU87" s="1965"/>
      <c r="AV87" s="1965"/>
      <c r="AW87" s="1965"/>
      <c r="AX87" s="1965"/>
      <c r="AY87" s="1965"/>
      <c r="AZ87" s="1965"/>
      <c r="BA87" s="1965"/>
      <c r="BB87" s="1966"/>
      <c r="BC87" s="1965"/>
      <c r="BD87" s="1965"/>
      <c r="BE87" s="4"/>
      <c r="BF87" s="4"/>
      <c r="BG87" s="4"/>
      <c r="BH87" s="4"/>
    </row>
    <row r="88" ht="12.75" customHeight="1">
      <c r="A88" s="2346">
        <v>8.0</v>
      </c>
      <c r="B88" s="2347">
        <v>1.0</v>
      </c>
      <c r="C88" s="2278" t="s">
        <v>4176</v>
      </c>
      <c r="D88" s="2279" t="s">
        <v>4177</v>
      </c>
      <c r="E88" s="2348"/>
      <c r="F88" s="2349" t="s">
        <v>3923</v>
      </c>
      <c r="G88" s="2350"/>
      <c r="H88" s="2350"/>
      <c r="I88" s="2351"/>
      <c r="J88" s="2350"/>
      <c r="K88" s="2352" t="s">
        <v>4146</v>
      </c>
      <c r="L88" s="2246" t="s">
        <v>2990</v>
      </c>
      <c r="M88" s="2352" t="s">
        <v>4178</v>
      </c>
      <c r="N88" s="2352" t="s">
        <v>4179</v>
      </c>
      <c r="O88" s="2353">
        <v>7501.551</v>
      </c>
      <c r="P88" s="2354">
        <v>7501.551</v>
      </c>
      <c r="Q88" s="2352" t="s">
        <v>3192</v>
      </c>
      <c r="R88" s="2257">
        <v>44365.0</v>
      </c>
      <c r="S88" s="2355" t="s">
        <v>4180</v>
      </c>
      <c r="T88" s="80" t="s">
        <v>4057</v>
      </c>
      <c r="U88" s="2356">
        <v>0.5</v>
      </c>
      <c r="V88" s="2356">
        <v>0.4</v>
      </c>
      <c r="W88" s="2356">
        <v>0.1</v>
      </c>
      <c r="X88" s="2357"/>
      <c r="Y88" s="80" t="s">
        <v>883</v>
      </c>
      <c r="Z88" s="80" t="s">
        <v>883</v>
      </c>
      <c r="AA88" s="80" t="s">
        <v>883</v>
      </c>
      <c r="AB88" s="2346"/>
      <c r="AC88" s="80" t="s">
        <v>883</v>
      </c>
      <c r="AD88" s="80" t="s">
        <v>883</v>
      </c>
      <c r="AE88" s="80" t="s">
        <v>883</v>
      </c>
      <c r="AF88" s="80" t="s">
        <v>883</v>
      </c>
      <c r="AG88" s="80" t="s">
        <v>883</v>
      </c>
      <c r="AH88" s="80" t="s">
        <v>883</v>
      </c>
      <c r="AI88" s="80" t="s">
        <v>883</v>
      </c>
      <c r="AJ88" s="80" t="s">
        <v>883</v>
      </c>
      <c r="AK88" s="80" t="s">
        <v>883</v>
      </c>
      <c r="AL88" s="80" t="s">
        <v>883</v>
      </c>
      <c r="AM88" s="2346"/>
      <c r="AN88" s="2346"/>
      <c r="AO88" s="2346"/>
      <c r="AP88" s="2346"/>
      <c r="AQ88" s="2346"/>
      <c r="AR88" s="2346"/>
      <c r="AS88" s="2346"/>
      <c r="AT88" s="80" t="s">
        <v>883</v>
      </c>
      <c r="AU88" s="80" t="s">
        <v>883</v>
      </c>
      <c r="AV88" s="2346"/>
      <c r="AW88" s="2346"/>
      <c r="AX88" s="2346"/>
      <c r="AY88" s="2346"/>
      <c r="AZ88" s="2346"/>
      <c r="BA88" s="2346"/>
      <c r="BB88" s="2358"/>
      <c r="BC88" s="2346"/>
      <c r="BD88" s="2346"/>
      <c r="BE88" s="4"/>
      <c r="BF88" s="4"/>
      <c r="BG88" s="4"/>
      <c r="BH88" s="4"/>
    </row>
    <row r="89" ht="12.75" customHeight="1">
      <c r="A89" s="2346"/>
      <c r="B89" s="2347">
        <v>2.0</v>
      </c>
      <c r="C89" s="792"/>
      <c r="D89" s="792"/>
      <c r="E89" s="2359"/>
      <c r="F89" s="2349"/>
      <c r="G89" s="2350"/>
      <c r="H89" s="2350"/>
      <c r="I89" s="2349"/>
      <c r="J89" s="2350"/>
      <c r="K89" s="2352" t="s">
        <v>4146</v>
      </c>
      <c r="L89" s="2246" t="s">
        <v>2990</v>
      </c>
      <c r="M89" s="2352" t="s">
        <v>4181</v>
      </c>
      <c r="N89" s="2352" t="s">
        <v>4182</v>
      </c>
      <c r="O89" s="2353">
        <v>7502.561</v>
      </c>
      <c r="P89" s="2354">
        <v>7502.561</v>
      </c>
      <c r="Q89" s="2352" t="s">
        <v>3192</v>
      </c>
      <c r="R89" s="2257">
        <v>44367.0</v>
      </c>
      <c r="S89" s="2355" t="s">
        <v>4180</v>
      </c>
      <c r="T89" s="80" t="s">
        <v>4057</v>
      </c>
      <c r="U89" s="2356">
        <v>0.5</v>
      </c>
      <c r="V89" s="2356">
        <v>0.4</v>
      </c>
      <c r="W89" s="2356">
        <v>0.1</v>
      </c>
      <c r="X89" s="2357"/>
      <c r="Y89" s="80" t="s">
        <v>883</v>
      </c>
      <c r="Z89" s="80" t="s">
        <v>883</v>
      </c>
      <c r="AA89" s="80" t="s">
        <v>883</v>
      </c>
      <c r="AB89" s="2346"/>
      <c r="AC89" s="80" t="s">
        <v>883</v>
      </c>
      <c r="AD89" s="80" t="s">
        <v>883</v>
      </c>
      <c r="AE89" s="80" t="s">
        <v>883</v>
      </c>
      <c r="AF89" s="80" t="s">
        <v>883</v>
      </c>
      <c r="AG89" s="80" t="s">
        <v>883</v>
      </c>
      <c r="AH89" s="80" t="s">
        <v>883</v>
      </c>
      <c r="AI89" s="80" t="s">
        <v>883</v>
      </c>
      <c r="AJ89" s="80" t="s">
        <v>883</v>
      </c>
      <c r="AK89" s="80" t="s">
        <v>883</v>
      </c>
      <c r="AL89" s="80" t="s">
        <v>883</v>
      </c>
      <c r="AM89" s="2346"/>
      <c r="AN89" s="2346"/>
      <c r="AO89" s="80"/>
      <c r="AP89" s="80"/>
      <c r="AQ89" s="80"/>
      <c r="AR89" s="80"/>
      <c r="AS89" s="80"/>
      <c r="AT89" s="80" t="s">
        <v>883</v>
      </c>
      <c r="AU89" s="80" t="s">
        <v>883</v>
      </c>
      <c r="AV89" s="2346"/>
      <c r="AW89" s="2346"/>
      <c r="AX89" s="2346"/>
      <c r="AY89" s="2346"/>
      <c r="AZ89" s="2346"/>
      <c r="BA89" s="2346"/>
      <c r="BB89" s="2358"/>
      <c r="BC89" s="2346"/>
      <c r="BD89" s="2346"/>
      <c r="BE89" s="4"/>
      <c r="BF89" s="4"/>
      <c r="BG89" s="4"/>
      <c r="BH89" s="4"/>
    </row>
    <row r="90" ht="12.75" customHeight="1">
      <c r="A90" s="2346"/>
      <c r="B90" s="2347">
        <v>3.0</v>
      </c>
      <c r="C90" s="792"/>
      <c r="D90" s="792"/>
      <c r="E90" s="2359"/>
      <c r="F90" s="2349"/>
      <c r="G90" s="2350"/>
      <c r="H90" s="2350"/>
      <c r="I90" s="2349"/>
      <c r="J90" s="2350"/>
      <c r="K90" s="2352" t="s">
        <v>4146</v>
      </c>
      <c r="L90" s="2246" t="s">
        <v>2990</v>
      </c>
      <c r="M90" s="2352" t="s">
        <v>4178</v>
      </c>
      <c r="N90" s="2352" t="s">
        <v>4183</v>
      </c>
      <c r="O90" s="2353">
        <v>7347.662</v>
      </c>
      <c r="P90" s="2354">
        <v>7347.662</v>
      </c>
      <c r="Q90" s="2352" t="s">
        <v>3192</v>
      </c>
      <c r="R90" s="2257">
        <v>44369.0</v>
      </c>
      <c r="S90" s="2355" t="s">
        <v>4184</v>
      </c>
      <c r="T90" s="80" t="s">
        <v>4057</v>
      </c>
      <c r="U90" s="2356">
        <v>0.5</v>
      </c>
      <c r="V90" s="2356">
        <v>0.4</v>
      </c>
      <c r="W90" s="2356">
        <v>0.1</v>
      </c>
      <c r="X90" s="2357"/>
      <c r="Y90" s="80" t="s">
        <v>883</v>
      </c>
      <c r="Z90" s="80" t="s">
        <v>883</v>
      </c>
      <c r="AA90" s="80" t="s">
        <v>883</v>
      </c>
      <c r="AB90" s="2346"/>
      <c r="AC90" s="80" t="s">
        <v>883</v>
      </c>
      <c r="AD90" s="80" t="s">
        <v>883</v>
      </c>
      <c r="AE90" s="80" t="s">
        <v>883</v>
      </c>
      <c r="AF90" s="80" t="s">
        <v>883</v>
      </c>
      <c r="AG90" s="80" t="s">
        <v>883</v>
      </c>
      <c r="AH90" s="80" t="s">
        <v>883</v>
      </c>
      <c r="AI90" s="80" t="s">
        <v>883</v>
      </c>
      <c r="AJ90" s="80" t="s">
        <v>883</v>
      </c>
      <c r="AK90" s="80" t="s">
        <v>883</v>
      </c>
      <c r="AL90" s="80" t="s">
        <v>883</v>
      </c>
      <c r="AM90" s="80"/>
      <c r="AN90" s="80"/>
      <c r="AO90" s="80"/>
      <c r="AP90" s="80"/>
      <c r="AQ90" s="80"/>
      <c r="AR90" s="80"/>
      <c r="AS90" s="80"/>
      <c r="AT90" s="80" t="s">
        <v>883</v>
      </c>
      <c r="AU90" s="80" t="s">
        <v>883</v>
      </c>
      <c r="AV90" s="80"/>
      <c r="AW90" s="80"/>
      <c r="AX90" s="2346"/>
      <c r="AY90" s="2346"/>
      <c r="AZ90" s="2346"/>
      <c r="BA90" s="2346"/>
      <c r="BB90" s="2358"/>
      <c r="BC90" s="2346"/>
      <c r="BD90" s="2346"/>
      <c r="BE90" s="4"/>
      <c r="BF90" s="4"/>
      <c r="BG90" s="4"/>
      <c r="BH90" s="4"/>
    </row>
    <row r="91" ht="12.75" customHeight="1">
      <c r="A91" s="2346"/>
      <c r="B91" s="2347">
        <v>4.0</v>
      </c>
      <c r="C91" s="792"/>
      <c r="D91" s="792"/>
      <c r="E91" s="2359"/>
      <c r="F91" s="2349"/>
      <c r="G91" s="2350"/>
      <c r="H91" s="2350"/>
      <c r="I91" s="2349"/>
      <c r="J91" s="2350"/>
      <c r="K91" s="2352" t="s">
        <v>4146</v>
      </c>
      <c r="L91" s="2246" t="s">
        <v>2990</v>
      </c>
      <c r="M91" s="2352" t="s">
        <v>4185</v>
      </c>
      <c r="N91" s="2352" t="s">
        <v>4186</v>
      </c>
      <c r="O91" s="2353">
        <v>7500.99</v>
      </c>
      <c r="P91" s="2354">
        <v>7500.99</v>
      </c>
      <c r="Q91" s="2352" t="s">
        <v>3192</v>
      </c>
      <c r="R91" s="2257">
        <v>44370.0</v>
      </c>
      <c r="S91" s="2355" t="s">
        <v>4180</v>
      </c>
      <c r="T91" s="80" t="s">
        <v>4057</v>
      </c>
      <c r="U91" s="2356">
        <v>0.5</v>
      </c>
      <c r="V91" s="2356">
        <v>0.4</v>
      </c>
      <c r="W91" s="2356">
        <v>0.1</v>
      </c>
      <c r="X91" s="2357"/>
      <c r="Y91" s="80" t="s">
        <v>883</v>
      </c>
      <c r="Z91" s="80" t="s">
        <v>883</v>
      </c>
      <c r="AA91" s="80" t="s">
        <v>883</v>
      </c>
      <c r="AB91" s="2346"/>
      <c r="AC91" s="80" t="s">
        <v>883</v>
      </c>
      <c r="AD91" s="80" t="s">
        <v>883</v>
      </c>
      <c r="AE91" s="80" t="s">
        <v>883</v>
      </c>
      <c r="AF91" s="80" t="s">
        <v>883</v>
      </c>
      <c r="AG91" s="80" t="s">
        <v>883</v>
      </c>
      <c r="AH91" s="80" t="s">
        <v>883</v>
      </c>
      <c r="AI91" s="80" t="s">
        <v>883</v>
      </c>
      <c r="AJ91" s="80" t="s">
        <v>883</v>
      </c>
      <c r="AK91" s="80" t="s">
        <v>883</v>
      </c>
      <c r="AL91" s="80" t="s">
        <v>883</v>
      </c>
      <c r="AM91" s="80"/>
      <c r="AN91" s="80"/>
      <c r="AO91" s="80"/>
      <c r="AP91" s="80"/>
      <c r="AQ91" s="80"/>
      <c r="AR91" s="80"/>
      <c r="AS91" s="80"/>
      <c r="AT91" s="80" t="s">
        <v>883</v>
      </c>
      <c r="AU91" s="80" t="s">
        <v>883</v>
      </c>
      <c r="AV91" s="80"/>
      <c r="AW91" s="80"/>
      <c r="AX91" s="2346"/>
      <c r="AY91" s="2346"/>
      <c r="AZ91" s="2346"/>
      <c r="BA91" s="2346"/>
      <c r="BB91" s="2358"/>
      <c r="BC91" s="2346"/>
      <c r="BD91" s="2346"/>
      <c r="BE91" s="4"/>
      <c r="BF91" s="4"/>
      <c r="BG91" s="4"/>
      <c r="BH91" s="4"/>
    </row>
    <row r="92" ht="12.75" customHeight="1">
      <c r="A92" s="2346"/>
      <c r="B92" s="2347">
        <v>5.0</v>
      </c>
      <c r="C92" s="792"/>
      <c r="D92" s="792"/>
      <c r="E92" s="2359"/>
      <c r="F92" s="2349"/>
      <c r="G92" s="2350"/>
      <c r="H92" s="2350"/>
      <c r="I92" s="2349"/>
      <c r="J92" s="2350"/>
      <c r="K92" s="2352" t="s">
        <v>4146</v>
      </c>
      <c r="L92" s="2246" t="s">
        <v>2990</v>
      </c>
      <c r="M92" s="2352" t="s">
        <v>4181</v>
      </c>
      <c r="N92" s="2352" t="s">
        <v>4187</v>
      </c>
      <c r="O92" s="2353">
        <v>4799.419</v>
      </c>
      <c r="P92" s="2354">
        <v>4799.419</v>
      </c>
      <c r="Q92" s="2352" t="s">
        <v>3192</v>
      </c>
      <c r="R92" s="2257">
        <v>44370.0</v>
      </c>
      <c r="S92" s="2355" t="s">
        <v>4188</v>
      </c>
      <c r="T92" s="80" t="s">
        <v>4057</v>
      </c>
      <c r="U92" s="2356">
        <v>0.5</v>
      </c>
      <c r="V92" s="2356">
        <v>0.4</v>
      </c>
      <c r="W92" s="2356">
        <v>0.1</v>
      </c>
      <c r="X92" s="2357"/>
      <c r="Y92" s="80" t="s">
        <v>883</v>
      </c>
      <c r="Z92" s="80" t="s">
        <v>883</v>
      </c>
      <c r="AA92" s="80" t="s">
        <v>883</v>
      </c>
      <c r="AB92" s="2346"/>
      <c r="AC92" s="80" t="s">
        <v>883</v>
      </c>
      <c r="AD92" s="80" t="s">
        <v>883</v>
      </c>
      <c r="AE92" s="80" t="s">
        <v>883</v>
      </c>
      <c r="AF92" s="80" t="s">
        <v>883</v>
      </c>
      <c r="AG92" s="80" t="s">
        <v>883</v>
      </c>
      <c r="AH92" s="80" t="s">
        <v>883</v>
      </c>
      <c r="AI92" s="80" t="s">
        <v>883</v>
      </c>
      <c r="AJ92" s="80" t="s">
        <v>883</v>
      </c>
      <c r="AK92" s="80" t="s">
        <v>883</v>
      </c>
      <c r="AL92" s="80" t="s">
        <v>883</v>
      </c>
      <c r="AM92" s="80"/>
      <c r="AN92" s="80"/>
      <c r="AO92" s="80"/>
      <c r="AP92" s="80"/>
      <c r="AQ92" s="80"/>
      <c r="AR92" s="80"/>
      <c r="AS92" s="80"/>
      <c r="AT92" s="80" t="s">
        <v>883</v>
      </c>
      <c r="AU92" s="80" t="s">
        <v>883</v>
      </c>
      <c r="AV92" s="80"/>
      <c r="AW92" s="80"/>
      <c r="AX92" s="2346"/>
      <c r="AY92" s="2346"/>
      <c r="AZ92" s="2346"/>
      <c r="BA92" s="2346"/>
      <c r="BB92" s="2358"/>
      <c r="BC92" s="2346"/>
      <c r="BD92" s="2346"/>
      <c r="BE92" s="4"/>
      <c r="BF92" s="4"/>
      <c r="BG92" s="4"/>
      <c r="BH92" s="4"/>
    </row>
    <row r="93" ht="12.75" customHeight="1">
      <c r="A93" s="2346"/>
      <c r="B93" s="2347">
        <v>6.0</v>
      </c>
      <c r="C93" s="792"/>
      <c r="D93" s="792"/>
      <c r="E93" s="2359"/>
      <c r="F93" s="2349"/>
      <c r="G93" s="2350"/>
      <c r="H93" s="2350"/>
      <c r="I93" s="2349"/>
      <c r="J93" s="2350"/>
      <c r="K93" s="2352" t="s">
        <v>4189</v>
      </c>
      <c r="L93" s="2352" t="s">
        <v>4071</v>
      </c>
      <c r="M93" s="2352" t="s">
        <v>4190</v>
      </c>
      <c r="N93" s="2352" t="s">
        <v>2202</v>
      </c>
      <c r="O93" s="2353">
        <v>7503.136</v>
      </c>
      <c r="P93" s="2354">
        <v>7503.136</v>
      </c>
      <c r="Q93" s="2352" t="s">
        <v>3192</v>
      </c>
      <c r="R93" s="2257">
        <v>44369.0</v>
      </c>
      <c r="S93" s="2355" t="s">
        <v>4152</v>
      </c>
      <c r="T93" s="80" t="s">
        <v>4057</v>
      </c>
      <c r="U93" s="2356">
        <v>0.3</v>
      </c>
      <c r="V93" s="2356">
        <v>0.7</v>
      </c>
      <c r="W93" s="2360"/>
      <c r="X93" s="2361"/>
      <c r="Y93" s="80" t="s">
        <v>883</v>
      </c>
      <c r="Z93" s="80" t="s">
        <v>883</v>
      </c>
      <c r="AA93" s="80" t="s">
        <v>883</v>
      </c>
      <c r="AB93" s="2346"/>
      <c r="AC93" s="80" t="s">
        <v>883</v>
      </c>
      <c r="AD93" s="80" t="s">
        <v>883</v>
      </c>
      <c r="AE93" s="80" t="s">
        <v>883</v>
      </c>
      <c r="AF93" s="80" t="s">
        <v>883</v>
      </c>
      <c r="AG93" s="80" t="s">
        <v>883</v>
      </c>
      <c r="AH93" s="80" t="s">
        <v>883</v>
      </c>
      <c r="AI93" s="80" t="s">
        <v>883</v>
      </c>
      <c r="AJ93" s="80" t="s">
        <v>883</v>
      </c>
      <c r="AK93" s="80" t="s">
        <v>883</v>
      </c>
      <c r="AL93" s="80" t="s">
        <v>883</v>
      </c>
      <c r="AM93" s="80"/>
      <c r="AN93" s="80"/>
      <c r="AO93" s="80"/>
      <c r="AP93" s="80"/>
      <c r="AQ93" s="80"/>
      <c r="AR93" s="80"/>
      <c r="AS93" s="80"/>
      <c r="AT93" s="80" t="s">
        <v>883</v>
      </c>
      <c r="AU93" s="80" t="s">
        <v>883</v>
      </c>
      <c r="AV93" s="80"/>
      <c r="AW93" s="80"/>
      <c r="AX93" s="2346"/>
      <c r="AY93" s="2346"/>
      <c r="AZ93" s="2346"/>
      <c r="BA93" s="2346"/>
      <c r="BB93" s="2358"/>
      <c r="BC93" s="2346"/>
      <c r="BD93" s="2346"/>
      <c r="BE93" s="4"/>
      <c r="BF93" s="4"/>
      <c r="BG93" s="4"/>
      <c r="BH93" s="4"/>
    </row>
    <row r="94" ht="12.75" customHeight="1">
      <c r="A94" s="2346"/>
      <c r="B94" s="2347">
        <v>7.0</v>
      </c>
      <c r="C94" s="949"/>
      <c r="D94" s="949"/>
      <c r="E94" s="2359"/>
      <c r="F94" s="2349"/>
      <c r="G94" s="2350"/>
      <c r="H94" s="2350"/>
      <c r="I94" s="2349"/>
      <c r="J94" s="2350"/>
      <c r="K94" s="2352" t="s">
        <v>4146</v>
      </c>
      <c r="L94" s="2246" t="s">
        <v>2990</v>
      </c>
      <c r="M94" s="2352" t="s">
        <v>4181</v>
      </c>
      <c r="N94" s="2352" t="s">
        <v>4191</v>
      </c>
      <c r="O94" s="2353">
        <v>6495.781</v>
      </c>
      <c r="P94" s="2354">
        <v>6495.781</v>
      </c>
      <c r="Q94" s="2352" t="s">
        <v>3192</v>
      </c>
      <c r="R94" s="2257">
        <v>44376.0</v>
      </c>
      <c r="S94" s="2346" t="s">
        <v>4192</v>
      </c>
      <c r="T94" s="80" t="s">
        <v>4057</v>
      </c>
      <c r="U94" s="2356">
        <v>0.5</v>
      </c>
      <c r="V94" s="2356">
        <v>0.4</v>
      </c>
      <c r="W94" s="2356">
        <v>0.1</v>
      </c>
      <c r="X94" s="2357"/>
      <c r="Y94" s="80" t="s">
        <v>883</v>
      </c>
      <c r="Z94" s="80" t="s">
        <v>883</v>
      </c>
      <c r="AA94" s="80" t="s">
        <v>883</v>
      </c>
      <c r="AB94" s="80"/>
      <c r="AC94" s="80" t="s">
        <v>883</v>
      </c>
      <c r="AD94" s="80" t="s">
        <v>883</v>
      </c>
      <c r="AE94" s="80" t="s">
        <v>883</v>
      </c>
      <c r="AF94" s="80" t="s">
        <v>883</v>
      </c>
      <c r="AG94" s="80" t="s">
        <v>883</v>
      </c>
      <c r="AH94" s="80" t="s">
        <v>883</v>
      </c>
      <c r="AI94" s="80" t="s">
        <v>883</v>
      </c>
      <c r="AJ94" s="80" t="s">
        <v>883</v>
      </c>
      <c r="AK94" s="80" t="s">
        <v>883</v>
      </c>
      <c r="AL94" s="80" t="s">
        <v>883</v>
      </c>
      <c r="AM94" s="80"/>
      <c r="AN94" s="80"/>
      <c r="AO94" s="80"/>
      <c r="AP94" s="80"/>
      <c r="AQ94" s="80"/>
      <c r="AR94" s="80"/>
      <c r="AS94" s="80"/>
      <c r="AT94" s="80" t="s">
        <v>883</v>
      </c>
      <c r="AU94" s="80" t="s">
        <v>883</v>
      </c>
      <c r="AV94" s="80"/>
      <c r="AW94" s="80"/>
      <c r="AX94" s="80"/>
      <c r="AY94" s="80"/>
      <c r="AZ94" s="80"/>
      <c r="BA94" s="80"/>
      <c r="BB94" s="2358"/>
      <c r="BC94" s="2346"/>
      <c r="BD94" s="2346"/>
      <c r="BE94" s="4"/>
      <c r="BF94" s="4"/>
      <c r="BG94" s="4"/>
      <c r="BH94" s="4"/>
    </row>
    <row r="95" ht="12.75" customHeight="1">
      <c r="A95" s="1965"/>
      <c r="B95" s="2146"/>
      <c r="C95" s="2309"/>
      <c r="D95" s="2266"/>
      <c r="E95" s="2345">
        <v>44380.0</v>
      </c>
      <c r="F95" s="2149"/>
      <c r="G95" s="2270">
        <v>48700.0</v>
      </c>
      <c r="H95" s="2270">
        <v>48700.0</v>
      </c>
      <c r="I95" s="2269">
        <v>-48.89999999999418</v>
      </c>
      <c r="J95" s="2270">
        <v>0.0</v>
      </c>
      <c r="K95" s="2149"/>
      <c r="L95" s="2149"/>
      <c r="M95" s="2149"/>
      <c r="N95" s="2311" t="s">
        <v>111</v>
      </c>
      <c r="O95" s="2312">
        <v>48651.100000000006</v>
      </c>
      <c r="P95" s="2274">
        <v>48651.100000000006</v>
      </c>
      <c r="Q95" s="2149" t="s">
        <v>2026</v>
      </c>
      <c r="R95" s="1962"/>
      <c r="S95" s="1965"/>
      <c r="T95" s="1962"/>
      <c r="U95" s="1965"/>
      <c r="V95" s="1965"/>
      <c r="W95" s="1965"/>
      <c r="X95" s="1965"/>
      <c r="Y95" s="1962"/>
      <c r="Z95" s="1962"/>
      <c r="AA95" s="1965"/>
      <c r="AB95" s="1965"/>
      <c r="AC95" s="1965"/>
      <c r="AD95" s="1965"/>
      <c r="AE95" s="1965"/>
      <c r="AF95" s="1965"/>
      <c r="AG95" s="1965"/>
      <c r="AH95" s="1965"/>
      <c r="AI95" s="1965"/>
      <c r="AJ95" s="1965"/>
      <c r="AK95" s="1965"/>
      <c r="AL95" s="1965"/>
      <c r="AM95" s="1965"/>
      <c r="AN95" s="1965"/>
      <c r="AO95" s="1965"/>
      <c r="AP95" s="1965"/>
      <c r="AQ95" s="1965"/>
      <c r="AR95" s="1965"/>
      <c r="AS95" s="1965"/>
      <c r="AT95" s="1965"/>
      <c r="AU95" s="1965"/>
      <c r="AV95" s="1965"/>
      <c r="AW95" s="1965"/>
      <c r="AX95" s="1965"/>
      <c r="AY95" s="1965"/>
      <c r="AZ95" s="1965"/>
      <c r="BA95" s="1965"/>
      <c r="BB95" s="1966"/>
      <c r="BC95" s="1965"/>
      <c r="BD95" s="1965"/>
      <c r="BE95" s="4"/>
      <c r="BF95" s="4"/>
      <c r="BG95" s="4"/>
      <c r="BH95" s="4"/>
    </row>
    <row r="96" ht="12.75" customHeight="1">
      <c r="A96" s="4">
        <v>9.0</v>
      </c>
      <c r="B96" s="2333">
        <v>1.0</v>
      </c>
      <c r="C96" s="2278" t="s">
        <v>4193</v>
      </c>
      <c r="D96" s="2279" t="s">
        <v>4194</v>
      </c>
      <c r="E96" s="2280"/>
      <c r="F96" s="2246" t="s">
        <v>4115</v>
      </c>
      <c r="G96" s="2244"/>
      <c r="H96" s="2244"/>
      <c r="I96" s="2246"/>
      <c r="J96" s="2244"/>
      <c r="K96" s="2246" t="s">
        <v>4146</v>
      </c>
      <c r="L96" s="2246" t="s">
        <v>2990</v>
      </c>
      <c r="M96" s="2246" t="s">
        <v>4185</v>
      </c>
      <c r="N96" s="2246" t="s">
        <v>4195</v>
      </c>
      <c r="O96" s="2246">
        <v>7505.897</v>
      </c>
      <c r="P96" s="2362">
        <v>7505.897</v>
      </c>
      <c r="Q96" s="2246" t="s">
        <v>3192</v>
      </c>
      <c r="R96" s="2363">
        <v>44396.0</v>
      </c>
      <c r="S96" s="1984" t="s">
        <v>4196</v>
      </c>
      <c r="T96" s="3" t="s">
        <v>4057</v>
      </c>
      <c r="U96" s="2356">
        <v>0.5</v>
      </c>
      <c r="V96" s="2356">
        <v>0.4</v>
      </c>
      <c r="W96" s="2356">
        <v>0.1</v>
      </c>
      <c r="X96" s="2357"/>
      <c r="Y96" s="3" t="s">
        <v>883</v>
      </c>
      <c r="Z96" s="3" t="s">
        <v>883</v>
      </c>
      <c r="AA96" s="3" t="s">
        <v>883</v>
      </c>
      <c r="AB96" s="3"/>
      <c r="AC96" s="3"/>
      <c r="AD96" s="3" t="s">
        <v>883</v>
      </c>
      <c r="AE96" s="3" t="s">
        <v>883</v>
      </c>
      <c r="AF96" s="3" t="s">
        <v>883</v>
      </c>
      <c r="AG96" s="3" t="s">
        <v>883</v>
      </c>
      <c r="AH96" s="3" t="s">
        <v>883</v>
      </c>
      <c r="AI96" s="3" t="s">
        <v>883</v>
      </c>
      <c r="AJ96" s="3" t="s">
        <v>883</v>
      </c>
      <c r="AK96" s="3" t="s">
        <v>883</v>
      </c>
      <c r="AL96" s="3" t="s">
        <v>883</v>
      </c>
      <c r="AM96" s="3"/>
      <c r="AN96" s="3"/>
      <c r="AO96" s="3"/>
      <c r="AP96" s="3"/>
      <c r="AQ96" s="3"/>
      <c r="AR96" s="3"/>
      <c r="AS96" s="3"/>
      <c r="AT96" s="3"/>
      <c r="AU96" s="3"/>
      <c r="AV96" s="4"/>
      <c r="AW96" s="4"/>
      <c r="AX96" s="4"/>
      <c r="AY96" s="4"/>
      <c r="AZ96" s="4"/>
      <c r="BA96" s="4"/>
      <c r="BB96" s="2094"/>
      <c r="BC96" s="4"/>
      <c r="BD96" s="4"/>
      <c r="BE96" s="4"/>
      <c r="BF96" s="4"/>
      <c r="BG96" s="4"/>
      <c r="BH96" s="4"/>
    </row>
    <row r="97" ht="12.75" customHeight="1">
      <c r="A97" s="4"/>
      <c r="B97" s="2333">
        <v>2.0</v>
      </c>
      <c r="C97" s="792"/>
      <c r="D97" s="792"/>
      <c r="E97" s="2263"/>
      <c r="F97" s="2246"/>
      <c r="G97" s="2244"/>
      <c r="H97" s="2244"/>
      <c r="I97" s="2246"/>
      <c r="J97" s="2244"/>
      <c r="K97" s="2246" t="s">
        <v>4146</v>
      </c>
      <c r="L97" s="2246" t="s">
        <v>2990</v>
      </c>
      <c r="M97" s="2246" t="s">
        <v>4181</v>
      </c>
      <c r="N97" s="2246" t="s">
        <v>4197</v>
      </c>
      <c r="O97" s="2246">
        <v>7561.321</v>
      </c>
      <c r="P97" s="2362">
        <v>7561.321</v>
      </c>
      <c r="Q97" s="2246" t="s">
        <v>3192</v>
      </c>
      <c r="R97" s="2363">
        <v>44397.0</v>
      </c>
      <c r="S97" s="1984" t="s">
        <v>4196</v>
      </c>
      <c r="T97" s="3" t="s">
        <v>4057</v>
      </c>
      <c r="U97" s="2356">
        <v>0.5</v>
      </c>
      <c r="V97" s="2356">
        <v>0.4</v>
      </c>
      <c r="W97" s="2356">
        <v>0.1</v>
      </c>
      <c r="X97" s="2357"/>
      <c r="Y97" s="3" t="s">
        <v>883</v>
      </c>
      <c r="Z97" s="3" t="s">
        <v>883</v>
      </c>
      <c r="AA97" s="3" t="s">
        <v>883</v>
      </c>
      <c r="AB97" s="3"/>
      <c r="AC97" s="3"/>
      <c r="AD97" s="3" t="s">
        <v>883</v>
      </c>
      <c r="AE97" s="3" t="s">
        <v>883</v>
      </c>
      <c r="AF97" s="3" t="s">
        <v>883</v>
      </c>
      <c r="AG97" s="3" t="s">
        <v>883</v>
      </c>
      <c r="AH97" s="3" t="s">
        <v>883</v>
      </c>
      <c r="AI97" s="3" t="s">
        <v>883</v>
      </c>
      <c r="AJ97" s="3" t="s">
        <v>883</v>
      </c>
      <c r="AK97" s="3" t="s">
        <v>883</v>
      </c>
      <c r="AL97" s="3" t="s">
        <v>883</v>
      </c>
      <c r="AM97" s="3"/>
      <c r="AN97" s="3"/>
      <c r="AO97" s="3"/>
      <c r="AP97" s="3"/>
      <c r="AQ97" s="3"/>
      <c r="AR97" s="3"/>
      <c r="AS97" s="3"/>
      <c r="AT97" s="3"/>
      <c r="AU97" s="3"/>
      <c r="AV97" s="4"/>
      <c r="AW97" s="4"/>
      <c r="AX97" s="4"/>
      <c r="AY97" s="4"/>
      <c r="AZ97" s="4"/>
      <c r="BA97" s="4"/>
      <c r="BB97" s="2094"/>
      <c r="BC97" s="4"/>
      <c r="BD97" s="4"/>
      <c r="BE97" s="4"/>
      <c r="BF97" s="4"/>
      <c r="BG97" s="4"/>
      <c r="BH97" s="4"/>
    </row>
    <row r="98" ht="12.75" customHeight="1">
      <c r="A98" s="4"/>
      <c r="B98" s="2333">
        <v>3.0</v>
      </c>
      <c r="C98" s="792"/>
      <c r="D98" s="792"/>
      <c r="E98" s="2263"/>
      <c r="F98" s="2246"/>
      <c r="G98" s="2244"/>
      <c r="H98" s="2244"/>
      <c r="I98" s="2246"/>
      <c r="J98" s="2244"/>
      <c r="K98" s="2246" t="s">
        <v>4146</v>
      </c>
      <c r="L98" s="2246" t="s">
        <v>2990</v>
      </c>
      <c r="M98" s="2246" t="s">
        <v>4178</v>
      </c>
      <c r="N98" s="2246" t="s">
        <v>4198</v>
      </c>
      <c r="O98" s="2364">
        <v>7723.481</v>
      </c>
      <c r="P98" s="2365">
        <v>7723.481</v>
      </c>
      <c r="Q98" s="2246" t="s">
        <v>3192</v>
      </c>
      <c r="R98" s="2363">
        <v>44396.0</v>
      </c>
      <c r="S98" s="1984" t="s">
        <v>4196</v>
      </c>
      <c r="T98" s="3" t="s">
        <v>4057</v>
      </c>
      <c r="U98" s="2356">
        <v>0.5</v>
      </c>
      <c r="V98" s="2356">
        <v>0.4</v>
      </c>
      <c r="W98" s="2356">
        <v>0.1</v>
      </c>
      <c r="X98" s="2357"/>
      <c r="Y98" s="3" t="s">
        <v>883</v>
      </c>
      <c r="Z98" s="3" t="s">
        <v>883</v>
      </c>
      <c r="AA98" s="3" t="s">
        <v>883</v>
      </c>
      <c r="AB98" s="3"/>
      <c r="AC98" s="3"/>
      <c r="AD98" s="3" t="s">
        <v>883</v>
      </c>
      <c r="AE98" s="3" t="s">
        <v>883</v>
      </c>
      <c r="AF98" s="3" t="s">
        <v>883</v>
      </c>
      <c r="AG98" s="3" t="s">
        <v>883</v>
      </c>
      <c r="AH98" s="3" t="s">
        <v>883</v>
      </c>
      <c r="AI98" s="3" t="s">
        <v>883</v>
      </c>
      <c r="AJ98" s="3" t="s">
        <v>883</v>
      </c>
      <c r="AK98" s="3" t="s">
        <v>883</v>
      </c>
      <c r="AL98" s="3" t="s">
        <v>883</v>
      </c>
      <c r="AM98" s="3"/>
      <c r="AN98" s="3"/>
      <c r="AO98" s="3"/>
      <c r="AP98" s="3"/>
      <c r="AQ98" s="3"/>
      <c r="AR98" s="3"/>
      <c r="AS98" s="3"/>
      <c r="AT98" s="3"/>
      <c r="AU98" s="3"/>
      <c r="AV98" s="4"/>
      <c r="AW98" s="4"/>
      <c r="AX98" s="4"/>
      <c r="AY98" s="4"/>
      <c r="AZ98" s="4"/>
      <c r="BA98" s="4"/>
      <c r="BB98" s="2094"/>
      <c r="BC98" s="4"/>
      <c r="BD98" s="4"/>
      <c r="BE98" s="4"/>
      <c r="BF98" s="4"/>
      <c r="BG98" s="4"/>
      <c r="BH98" s="4"/>
    </row>
    <row r="99" ht="12.75" customHeight="1">
      <c r="A99" s="4"/>
      <c r="B99" s="2333">
        <v>4.0</v>
      </c>
      <c r="C99" s="792"/>
      <c r="D99" s="792"/>
      <c r="E99" s="2263"/>
      <c r="F99" s="2246"/>
      <c r="G99" s="2244"/>
      <c r="H99" s="2244"/>
      <c r="I99" s="2246"/>
      <c r="J99" s="2244"/>
      <c r="K99" s="2246" t="s">
        <v>4146</v>
      </c>
      <c r="L99" s="2246" t="s">
        <v>2990</v>
      </c>
      <c r="M99" s="2246" t="s">
        <v>4178</v>
      </c>
      <c r="N99" s="2246" t="s">
        <v>4199</v>
      </c>
      <c r="O99" s="2366">
        <v>8071.482</v>
      </c>
      <c r="P99" s="2367">
        <v>8071.482</v>
      </c>
      <c r="Q99" s="2246" t="s">
        <v>3192</v>
      </c>
      <c r="R99" s="2363">
        <v>44402.0</v>
      </c>
      <c r="S99" s="1984" t="s">
        <v>4196</v>
      </c>
      <c r="T99" s="3" t="s">
        <v>4057</v>
      </c>
      <c r="U99" s="2356">
        <v>0.5</v>
      </c>
      <c r="V99" s="2356">
        <v>0.4</v>
      </c>
      <c r="W99" s="2356">
        <v>0.1</v>
      </c>
      <c r="X99" s="2357"/>
      <c r="Y99" s="3" t="s">
        <v>883</v>
      </c>
      <c r="Z99" s="3" t="s">
        <v>883</v>
      </c>
      <c r="AA99" s="3" t="s">
        <v>883</v>
      </c>
      <c r="AB99" s="3"/>
      <c r="AC99" s="3"/>
      <c r="AD99" s="3" t="s">
        <v>883</v>
      </c>
      <c r="AE99" s="3" t="s">
        <v>883</v>
      </c>
      <c r="AF99" s="3" t="s">
        <v>883</v>
      </c>
      <c r="AG99" s="3" t="s">
        <v>883</v>
      </c>
      <c r="AH99" s="3" t="s">
        <v>883</v>
      </c>
      <c r="AI99" s="3" t="s">
        <v>883</v>
      </c>
      <c r="AJ99" s="3" t="s">
        <v>883</v>
      </c>
      <c r="AK99" s="3" t="s">
        <v>883</v>
      </c>
      <c r="AL99" s="3" t="s">
        <v>883</v>
      </c>
      <c r="AM99" s="3"/>
      <c r="AN99" s="3"/>
      <c r="AO99" s="3"/>
      <c r="AP99" s="3"/>
      <c r="AQ99" s="3"/>
      <c r="AR99" s="3"/>
      <c r="AS99" s="3"/>
      <c r="AT99" s="3"/>
      <c r="AU99" s="3"/>
      <c r="AV99" s="4"/>
      <c r="AW99" s="4"/>
      <c r="AX99" s="4"/>
      <c r="AY99" s="4"/>
      <c r="AZ99" s="4"/>
      <c r="BA99" s="4"/>
      <c r="BB99" s="2094"/>
      <c r="BC99" s="4"/>
      <c r="BD99" s="4"/>
      <c r="BE99" s="4"/>
      <c r="BF99" s="4"/>
      <c r="BG99" s="4"/>
      <c r="BH99" s="4"/>
    </row>
    <row r="100" ht="12.75" customHeight="1">
      <c r="A100" s="4"/>
      <c r="B100" s="2333">
        <v>5.0</v>
      </c>
      <c r="C100" s="792"/>
      <c r="D100" s="792"/>
      <c r="E100" s="2263"/>
      <c r="F100" s="2246"/>
      <c r="G100" s="2244"/>
      <c r="H100" s="2244"/>
      <c r="I100" s="2246"/>
      <c r="J100" s="2244"/>
      <c r="K100" s="2246" t="s">
        <v>4146</v>
      </c>
      <c r="L100" s="2246" t="s">
        <v>2990</v>
      </c>
      <c r="M100" s="2248" t="s">
        <v>4185</v>
      </c>
      <c r="N100" s="2248" t="s">
        <v>4200</v>
      </c>
      <c r="O100" s="2366">
        <v>8302.637</v>
      </c>
      <c r="P100" s="2367">
        <v>8302.637</v>
      </c>
      <c r="Q100" s="2246" t="s">
        <v>3192</v>
      </c>
      <c r="R100" s="1995">
        <v>44404.0</v>
      </c>
      <c r="S100" s="2368" t="s">
        <v>4201</v>
      </c>
      <c r="T100" s="3" t="s">
        <v>4057</v>
      </c>
      <c r="U100" s="2356">
        <v>0.5</v>
      </c>
      <c r="V100" s="2356">
        <v>0.4</v>
      </c>
      <c r="W100" s="2356">
        <v>0.1</v>
      </c>
      <c r="X100" s="2357"/>
      <c r="Y100" s="3" t="s">
        <v>883</v>
      </c>
      <c r="Z100" s="3" t="s">
        <v>883</v>
      </c>
      <c r="AA100" s="3" t="s">
        <v>883</v>
      </c>
      <c r="AB100" s="3"/>
      <c r="AC100" s="3"/>
      <c r="AD100" s="3" t="s">
        <v>883</v>
      </c>
      <c r="AE100" s="3" t="s">
        <v>883</v>
      </c>
      <c r="AF100" s="3" t="s">
        <v>883</v>
      </c>
      <c r="AG100" s="3" t="s">
        <v>883</v>
      </c>
      <c r="AH100" s="3" t="s">
        <v>883</v>
      </c>
      <c r="AI100" s="3" t="s">
        <v>883</v>
      </c>
      <c r="AJ100" s="3" t="s">
        <v>883</v>
      </c>
      <c r="AK100" s="3" t="s">
        <v>883</v>
      </c>
      <c r="AL100" s="3" t="s">
        <v>883</v>
      </c>
      <c r="AM100" s="3"/>
      <c r="AN100" s="3"/>
      <c r="AO100" s="3"/>
      <c r="AP100" s="3"/>
      <c r="AQ100" s="3"/>
      <c r="AR100" s="3"/>
      <c r="AS100" s="3"/>
      <c r="AT100" s="3"/>
      <c r="AU100" s="3"/>
      <c r="AV100" s="4"/>
      <c r="AW100" s="4"/>
      <c r="AX100" s="4"/>
      <c r="AY100" s="4"/>
      <c r="AZ100" s="4"/>
      <c r="BA100" s="4"/>
      <c r="BB100" s="2094"/>
      <c r="BC100" s="4"/>
      <c r="BD100" s="4"/>
      <c r="BE100" s="4"/>
      <c r="BF100" s="4"/>
      <c r="BG100" s="4"/>
      <c r="BH100" s="4"/>
    </row>
    <row r="101" ht="12.75" customHeight="1">
      <c r="A101" s="4"/>
      <c r="B101" s="2333">
        <v>6.0</v>
      </c>
      <c r="C101" s="792"/>
      <c r="D101" s="792"/>
      <c r="E101" s="2263"/>
      <c r="F101" s="2246"/>
      <c r="G101" s="2244"/>
      <c r="H101" s="2244"/>
      <c r="I101" s="2246"/>
      <c r="J101" s="2244"/>
      <c r="K101" s="2246" t="s">
        <v>4146</v>
      </c>
      <c r="L101" s="2246" t="s">
        <v>2990</v>
      </c>
      <c r="M101" s="2248" t="s">
        <v>4202</v>
      </c>
      <c r="N101" s="2246" t="s">
        <v>4203</v>
      </c>
      <c r="O101" s="2366">
        <v>7400.592</v>
      </c>
      <c r="P101" s="2367">
        <v>7400.592</v>
      </c>
      <c r="Q101" s="2246" t="s">
        <v>3192</v>
      </c>
      <c r="R101" s="1995">
        <v>44407.0</v>
      </c>
      <c r="S101" s="2368" t="s">
        <v>4201</v>
      </c>
      <c r="T101" s="3" t="s">
        <v>4057</v>
      </c>
      <c r="U101" s="2356">
        <v>0.5</v>
      </c>
      <c r="V101" s="2356">
        <v>0.4</v>
      </c>
      <c r="W101" s="2356">
        <v>0.1</v>
      </c>
      <c r="X101" s="2357"/>
      <c r="Y101" s="3" t="s">
        <v>883</v>
      </c>
      <c r="Z101" s="3" t="s">
        <v>883</v>
      </c>
      <c r="AA101" s="3" t="s">
        <v>883</v>
      </c>
      <c r="AB101" s="3"/>
      <c r="AC101" s="3"/>
      <c r="AD101" s="3" t="s">
        <v>883</v>
      </c>
      <c r="AE101" s="3" t="s">
        <v>883</v>
      </c>
      <c r="AF101" s="3" t="s">
        <v>883</v>
      </c>
      <c r="AG101" s="3" t="s">
        <v>883</v>
      </c>
      <c r="AH101" s="3" t="s">
        <v>883</v>
      </c>
      <c r="AI101" s="3" t="s">
        <v>883</v>
      </c>
      <c r="AJ101" s="3" t="s">
        <v>883</v>
      </c>
      <c r="AK101" s="3" t="s">
        <v>883</v>
      </c>
      <c r="AL101" s="3" t="s">
        <v>883</v>
      </c>
      <c r="AM101" s="3"/>
      <c r="AN101" s="3"/>
      <c r="AO101" s="3"/>
      <c r="AP101" s="3"/>
      <c r="AQ101" s="3"/>
      <c r="AR101" s="3"/>
      <c r="AS101" s="3"/>
      <c r="AT101" s="3"/>
      <c r="AU101" s="3"/>
      <c r="AV101" s="4"/>
      <c r="AW101" s="4"/>
      <c r="AX101" s="4"/>
      <c r="AY101" s="4"/>
      <c r="AZ101" s="4"/>
      <c r="BA101" s="4"/>
      <c r="BB101" s="2094"/>
      <c r="BC101" s="4"/>
      <c r="BD101" s="4"/>
      <c r="BE101" s="4"/>
      <c r="BF101" s="4"/>
      <c r="BG101" s="4"/>
      <c r="BH101" s="4"/>
    </row>
    <row r="102" ht="12.75" customHeight="1">
      <c r="A102" s="4"/>
      <c r="B102" s="2333">
        <v>7.0</v>
      </c>
      <c r="C102" s="949"/>
      <c r="D102" s="949"/>
      <c r="E102" s="2263"/>
      <c r="F102" s="2246"/>
      <c r="G102" s="2244"/>
      <c r="H102" s="2244"/>
      <c r="I102" s="2246"/>
      <c r="J102" s="2244"/>
      <c r="K102" s="2246" t="s">
        <v>4150</v>
      </c>
      <c r="L102" s="2246" t="s">
        <v>4071</v>
      </c>
      <c r="M102" s="2248" t="s">
        <v>4072</v>
      </c>
      <c r="N102" s="2246" t="s">
        <v>4198</v>
      </c>
      <c r="O102" s="2366">
        <v>8003.305</v>
      </c>
      <c r="P102" s="2367">
        <v>8003.305</v>
      </c>
      <c r="Q102" s="2246" t="s">
        <v>3192</v>
      </c>
      <c r="R102" s="1995">
        <v>44405.0</v>
      </c>
      <c r="S102" s="1984" t="s">
        <v>4152</v>
      </c>
      <c r="T102" s="3" t="s">
        <v>4057</v>
      </c>
      <c r="U102" s="2258">
        <v>0.3</v>
      </c>
      <c r="V102" s="2258">
        <v>0.7</v>
      </c>
      <c r="W102" s="2285"/>
      <c r="X102" s="2285"/>
      <c r="Y102" s="3" t="s">
        <v>883</v>
      </c>
      <c r="Z102" s="3" t="s">
        <v>883</v>
      </c>
      <c r="AA102" s="3" t="s">
        <v>883</v>
      </c>
      <c r="AB102" s="3"/>
      <c r="AC102" s="3"/>
      <c r="AD102" s="3" t="s">
        <v>883</v>
      </c>
      <c r="AE102" s="3" t="s">
        <v>883</v>
      </c>
      <c r="AF102" s="3" t="s">
        <v>883</v>
      </c>
      <c r="AG102" s="3" t="s">
        <v>883</v>
      </c>
      <c r="AH102" s="3" t="s">
        <v>883</v>
      </c>
      <c r="AI102" s="3" t="s">
        <v>883</v>
      </c>
      <c r="AJ102" s="3" t="s">
        <v>883</v>
      </c>
      <c r="AK102" s="3" t="s">
        <v>883</v>
      </c>
      <c r="AL102" s="3" t="s">
        <v>883</v>
      </c>
      <c r="AM102" s="3"/>
      <c r="AN102" s="3"/>
      <c r="AO102" s="3"/>
      <c r="AP102" s="3"/>
      <c r="AQ102" s="3"/>
      <c r="AR102" s="3"/>
      <c r="AS102" s="3"/>
      <c r="AT102" s="3"/>
      <c r="AU102" s="3"/>
      <c r="AV102" s="4"/>
      <c r="AW102" s="4"/>
      <c r="AX102" s="4"/>
      <c r="AY102" s="4"/>
      <c r="AZ102" s="4"/>
      <c r="BA102" s="4"/>
      <c r="BB102" s="2094"/>
      <c r="BC102" s="4"/>
      <c r="BD102" s="4"/>
      <c r="BE102" s="4"/>
      <c r="BF102" s="4"/>
      <c r="BG102" s="4"/>
      <c r="BH102" s="4"/>
    </row>
    <row r="103" ht="12.75" customHeight="1">
      <c r="A103" s="1965"/>
      <c r="B103" s="2146"/>
      <c r="C103" s="2309"/>
      <c r="D103" s="2266"/>
      <c r="E103" s="2345">
        <v>44412.0</v>
      </c>
      <c r="F103" s="2149"/>
      <c r="G103" s="2270">
        <v>54600.0</v>
      </c>
      <c r="H103" s="2270">
        <v>54600.0</v>
      </c>
      <c r="I103" s="2269">
        <v>-31.285000000003492</v>
      </c>
      <c r="J103" s="2270">
        <v>0.0</v>
      </c>
      <c r="K103" s="2149"/>
      <c r="L103" s="2149"/>
      <c r="M103" s="2149"/>
      <c r="N103" s="2311" t="s">
        <v>111</v>
      </c>
      <c r="O103" s="2312">
        <v>54568.715</v>
      </c>
      <c r="P103" s="2274">
        <v>54568.715</v>
      </c>
      <c r="Q103" s="2149" t="s">
        <v>2026</v>
      </c>
      <c r="R103" s="1962"/>
      <c r="S103" s="1965"/>
      <c r="T103" s="1962"/>
      <c r="U103" s="1965"/>
      <c r="V103" s="1965"/>
      <c r="W103" s="1965"/>
      <c r="X103" s="1965"/>
      <c r="Y103" s="1962"/>
      <c r="Z103" s="1962"/>
      <c r="AA103" s="1965"/>
      <c r="AB103" s="1965"/>
      <c r="AC103" s="1965"/>
      <c r="AD103" s="1965"/>
      <c r="AE103" s="1965"/>
      <c r="AF103" s="1965"/>
      <c r="AG103" s="1965"/>
      <c r="AH103" s="1965"/>
      <c r="AI103" s="1965"/>
      <c r="AJ103" s="1965"/>
      <c r="AK103" s="1965"/>
      <c r="AL103" s="1965"/>
      <c r="AM103" s="1965"/>
      <c r="AN103" s="1965"/>
      <c r="AO103" s="1965"/>
      <c r="AP103" s="1965"/>
      <c r="AQ103" s="1965"/>
      <c r="AR103" s="1965"/>
      <c r="AS103" s="1965"/>
      <c r="AT103" s="1965"/>
      <c r="AU103" s="1965"/>
      <c r="AV103" s="1965"/>
      <c r="AW103" s="1965"/>
      <c r="AX103" s="1965"/>
      <c r="AY103" s="1965"/>
      <c r="AZ103" s="1965"/>
      <c r="BA103" s="1965"/>
      <c r="BB103" s="1966"/>
      <c r="BC103" s="1965"/>
      <c r="BD103" s="1965"/>
      <c r="BE103" s="4"/>
      <c r="BF103" s="4"/>
      <c r="BG103" s="4"/>
      <c r="BH103" s="4"/>
    </row>
    <row r="104" ht="12.75" customHeight="1">
      <c r="A104" s="4">
        <v>10.0</v>
      </c>
      <c r="B104" s="2333">
        <v>1.0</v>
      </c>
      <c r="C104" s="2278" t="s">
        <v>4204</v>
      </c>
      <c r="D104" s="2279" t="s">
        <v>4205</v>
      </c>
      <c r="E104" s="2280"/>
      <c r="F104" s="2246" t="s">
        <v>4052</v>
      </c>
      <c r="G104" s="2244"/>
      <c r="H104" s="2244"/>
      <c r="I104" s="2246"/>
      <c r="J104" s="2244"/>
      <c r="K104" s="2246" t="s">
        <v>4146</v>
      </c>
      <c r="L104" s="2246" t="s">
        <v>2990</v>
      </c>
      <c r="M104" s="2246" t="s">
        <v>823</v>
      </c>
      <c r="N104" s="2246" t="s">
        <v>4206</v>
      </c>
      <c r="O104" s="2369">
        <v>7408.284</v>
      </c>
      <c r="P104" s="2370">
        <v>7408.284</v>
      </c>
      <c r="Q104" s="2246" t="s">
        <v>3192</v>
      </c>
      <c r="R104" s="1995">
        <v>44428.0</v>
      </c>
      <c r="S104" s="4" t="s">
        <v>4207</v>
      </c>
      <c r="T104" s="3" t="s">
        <v>4057</v>
      </c>
      <c r="U104" s="2371">
        <v>0.5</v>
      </c>
      <c r="V104" s="2371">
        <v>0.4</v>
      </c>
      <c r="W104" s="2371">
        <v>0.1</v>
      </c>
      <c r="X104" s="2372"/>
      <c r="Y104" s="3" t="s">
        <v>883</v>
      </c>
      <c r="Z104" s="3" t="s">
        <v>883</v>
      </c>
      <c r="AA104" s="3" t="s">
        <v>883</v>
      </c>
      <c r="AB104" s="3"/>
      <c r="AC104" s="3" t="s">
        <v>883</v>
      </c>
      <c r="AD104" s="3" t="s">
        <v>883</v>
      </c>
      <c r="AE104" s="3" t="s">
        <v>883</v>
      </c>
      <c r="AF104" s="3" t="s">
        <v>883</v>
      </c>
      <c r="AG104" s="3" t="s">
        <v>883</v>
      </c>
      <c r="AH104" s="3" t="s">
        <v>883</v>
      </c>
      <c r="AI104" s="3" t="s">
        <v>883</v>
      </c>
      <c r="AJ104" s="3" t="s">
        <v>883</v>
      </c>
      <c r="AK104" s="3" t="s">
        <v>883</v>
      </c>
      <c r="AL104" s="3" t="s">
        <v>883</v>
      </c>
      <c r="AM104" s="3"/>
      <c r="AN104" s="3"/>
      <c r="AO104" s="3"/>
      <c r="AP104" s="3"/>
      <c r="AQ104" s="3"/>
      <c r="AR104" s="3"/>
      <c r="AS104" s="3"/>
      <c r="AT104" s="3" t="s">
        <v>883</v>
      </c>
      <c r="AU104" s="3" t="s">
        <v>883</v>
      </c>
      <c r="AV104" s="3"/>
      <c r="AW104" s="3"/>
      <c r="AX104" s="3"/>
      <c r="AY104" s="3"/>
      <c r="AZ104" s="3"/>
      <c r="BA104" s="3"/>
      <c r="BB104" s="2094"/>
      <c r="BC104" s="4"/>
      <c r="BD104" s="4"/>
      <c r="BE104" s="4"/>
      <c r="BF104" s="4"/>
      <c r="BG104" s="4"/>
      <c r="BH104" s="4"/>
    </row>
    <row r="105" ht="12.75" customHeight="1">
      <c r="A105" s="4"/>
      <c r="B105" s="2333">
        <v>2.0</v>
      </c>
      <c r="C105" s="792"/>
      <c r="D105" s="792"/>
      <c r="E105" s="2246"/>
      <c r="F105" s="2246"/>
      <c r="G105" s="2246"/>
      <c r="H105" s="2244"/>
      <c r="I105" s="2246"/>
      <c r="J105" s="2244"/>
      <c r="K105" s="2246" t="s">
        <v>4146</v>
      </c>
      <c r="L105" s="2246" t="s">
        <v>2990</v>
      </c>
      <c r="M105" s="2246" t="s">
        <v>4208</v>
      </c>
      <c r="N105" s="2246" t="s">
        <v>4209</v>
      </c>
      <c r="O105" s="2369">
        <v>7815.519</v>
      </c>
      <c r="P105" s="2370">
        <v>7815.519</v>
      </c>
      <c r="Q105" s="2246" t="s">
        <v>3192</v>
      </c>
      <c r="R105" s="1995">
        <v>44426.0</v>
      </c>
      <c r="S105" s="4" t="s">
        <v>4207</v>
      </c>
      <c r="T105" s="3" t="s">
        <v>4057</v>
      </c>
      <c r="U105" s="2371">
        <v>0.5</v>
      </c>
      <c r="V105" s="2371">
        <v>0.4</v>
      </c>
      <c r="W105" s="2371">
        <v>0.1</v>
      </c>
      <c r="X105" s="2372"/>
      <c r="Y105" s="3" t="s">
        <v>883</v>
      </c>
      <c r="Z105" s="3" t="s">
        <v>883</v>
      </c>
      <c r="AA105" s="3" t="s">
        <v>883</v>
      </c>
      <c r="AB105" s="3"/>
      <c r="AC105" s="3" t="s">
        <v>883</v>
      </c>
      <c r="AD105" s="3" t="s">
        <v>883</v>
      </c>
      <c r="AE105" s="3" t="s">
        <v>883</v>
      </c>
      <c r="AF105" s="3" t="s">
        <v>883</v>
      </c>
      <c r="AG105" s="3" t="s">
        <v>883</v>
      </c>
      <c r="AH105" s="3" t="s">
        <v>883</v>
      </c>
      <c r="AI105" s="3" t="s">
        <v>883</v>
      </c>
      <c r="AJ105" s="3" t="s">
        <v>883</v>
      </c>
      <c r="AK105" s="3" t="s">
        <v>883</v>
      </c>
      <c r="AL105" s="3" t="s">
        <v>883</v>
      </c>
      <c r="AM105" s="3"/>
      <c r="AN105" s="3"/>
      <c r="AO105" s="3"/>
      <c r="AP105" s="3"/>
      <c r="AQ105" s="3"/>
      <c r="AR105" s="3"/>
      <c r="AS105" s="3"/>
      <c r="AT105" s="3" t="s">
        <v>883</v>
      </c>
      <c r="AU105" s="3" t="s">
        <v>883</v>
      </c>
      <c r="AV105" s="3"/>
      <c r="AW105" s="3"/>
      <c r="AX105" s="3"/>
      <c r="AY105" s="3"/>
      <c r="AZ105" s="3"/>
      <c r="BA105" s="3"/>
      <c r="BB105" s="2094"/>
      <c r="BC105" s="4"/>
      <c r="BD105" s="4"/>
      <c r="BE105" s="4"/>
      <c r="BF105" s="4"/>
      <c r="BG105" s="4"/>
      <c r="BH105" s="4"/>
    </row>
    <row r="106" ht="12.75" customHeight="1">
      <c r="A106" s="4"/>
      <c r="B106" s="2333">
        <v>3.0</v>
      </c>
      <c r="C106" s="792"/>
      <c r="D106" s="792"/>
      <c r="E106" s="2263"/>
      <c r="F106" s="2246"/>
      <c r="G106" s="2244"/>
      <c r="H106" s="2244"/>
      <c r="I106" s="2246"/>
      <c r="J106" s="2244"/>
      <c r="K106" s="2246" t="s">
        <v>4071</v>
      </c>
      <c r="L106" s="2246" t="s">
        <v>4071</v>
      </c>
      <c r="M106" s="2246" t="s">
        <v>4210</v>
      </c>
      <c r="N106" s="2246" t="s">
        <v>4211</v>
      </c>
      <c r="O106" s="2373">
        <v>8000.034</v>
      </c>
      <c r="P106" s="2374">
        <v>8000.034</v>
      </c>
      <c r="Q106" s="2246" t="s">
        <v>3192</v>
      </c>
      <c r="R106" s="1995">
        <v>44433.0</v>
      </c>
      <c r="S106" s="4" t="s">
        <v>4212</v>
      </c>
      <c r="T106" s="3" t="s">
        <v>4057</v>
      </c>
      <c r="U106" s="2371">
        <v>0.3</v>
      </c>
      <c r="V106" s="2371">
        <v>0.7</v>
      </c>
      <c r="W106" s="2332"/>
      <c r="X106" s="2372"/>
      <c r="Y106" s="3" t="s">
        <v>883</v>
      </c>
      <c r="Z106" s="3" t="s">
        <v>883</v>
      </c>
      <c r="AA106" s="3" t="s">
        <v>883</v>
      </c>
      <c r="AB106" s="3"/>
      <c r="AC106" s="3" t="s">
        <v>883</v>
      </c>
      <c r="AD106" s="3" t="s">
        <v>883</v>
      </c>
      <c r="AE106" s="3" t="s">
        <v>883</v>
      </c>
      <c r="AF106" s="3" t="s">
        <v>883</v>
      </c>
      <c r="AG106" s="3" t="s">
        <v>883</v>
      </c>
      <c r="AH106" s="3" t="s">
        <v>883</v>
      </c>
      <c r="AI106" s="3" t="s">
        <v>883</v>
      </c>
      <c r="AJ106" s="3" t="s">
        <v>883</v>
      </c>
      <c r="AK106" s="3" t="s">
        <v>883</v>
      </c>
      <c r="AL106" s="3" t="s">
        <v>883</v>
      </c>
      <c r="AM106" s="3"/>
      <c r="AN106" s="3"/>
      <c r="AO106" s="3"/>
      <c r="AP106" s="3"/>
      <c r="AQ106" s="3"/>
      <c r="AR106" s="3"/>
      <c r="AS106" s="3"/>
      <c r="AT106" s="3" t="s">
        <v>883</v>
      </c>
      <c r="AU106" s="3" t="s">
        <v>883</v>
      </c>
      <c r="AV106" s="3"/>
      <c r="AW106" s="3"/>
      <c r="AX106" s="3"/>
      <c r="AY106" s="3"/>
      <c r="AZ106" s="3"/>
      <c r="BA106" s="3"/>
      <c r="BB106" s="2094"/>
      <c r="BC106" s="4"/>
      <c r="BD106" s="4"/>
      <c r="BE106" s="4"/>
      <c r="BF106" s="4"/>
      <c r="BG106" s="4"/>
      <c r="BH106" s="4"/>
    </row>
    <row r="107" ht="12.75" customHeight="1">
      <c r="A107" s="4"/>
      <c r="B107" s="2333">
        <v>4.0</v>
      </c>
      <c r="C107" s="792"/>
      <c r="D107" s="792"/>
      <c r="E107" s="2263"/>
      <c r="F107" s="2246"/>
      <c r="G107" s="2244"/>
      <c r="H107" s="2244"/>
      <c r="I107" s="2246"/>
      <c r="J107" s="2244"/>
      <c r="K107" s="2246" t="s">
        <v>4146</v>
      </c>
      <c r="L107" s="2246" t="s">
        <v>2990</v>
      </c>
      <c r="M107" s="2246" t="s">
        <v>4208</v>
      </c>
      <c r="N107" s="2248" t="s">
        <v>4199</v>
      </c>
      <c r="O107" s="2375">
        <v>8321.355</v>
      </c>
      <c r="P107" s="2376">
        <v>8321.355</v>
      </c>
      <c r="Q107" s="2248" t="s">
        <v>3192</v>
      </c>
      <c r="R107" s="1995">
        <v>44437.0</v>
      </c>
      <c r="S107" s="4" t="s">
        <v>4207</v>
      </c>
      <c r="T107" s="3" t="s">
        <v>4057</v>
      </c>
      <c r="U107" s="2371">
        <v>0.5</v>
      </c>
      <c r="V107" s="2371">
        <v>0.4</v>
      </c>
      <c r="W107" s="2371">
        <v>0.1</v>
      </c>
      <c r="X107" s="2372"/>
      <c r="Y107" s="3" t="s">
        <v>883</v>
      </c>
      <c r="Z107" s="3" t="s">
        <v>883</v>
      </c>
      <c r="AA107" s="3" t="s">
        <v>883</v>
      </c>
      <c r="AB107" s="3"/>
      <c r="AC107" s="3" t="s">
        <v>883</v>
      </c>
      <c r="AD107" s="3" t="s">
        <v>883</v>
      </c>
      <c r="AE107" s="3" t="s">
        <v>883</v>
      </c>
      <c r="AF107" s="3" t="s">
        <v>883</v>
      </c>
      <c r="AG107" s="3" t="s">
        <v>883</v>
      </c>
      <c r="AH107" s="3" t="s">
        <v>883</v>
      </c>
      <c r="AI107" s="3" t="s">
        <v>883</v>
      </c>
      <c r="AJ107" s="3" t="s">
        <v>883</v>
      </c>
      <c r="AK107" s="3" t="s">
        <v>883</v>
      </c>
      <c r="AL107" s="3" t="s">
        <v>883</v>
      </c>
      <c r="AM107" s="3"/>
      <c r="AN107" s="3"/>
      <c r="AO107" s="3"/>
      <c r="AP107" s="3"/>
      <c r="AQ107" s="3"/>
      <c r="AR107" s="3"/>
      <c r="AS107" s="3"/>
      <c r="AT107" s="3" t="s">
        <v>883</v>
      </c>
      <c r="AU107" s="3" t="s">
        <v>883</v>
      </c>
      <c r="AV107" s="3"/>
      <c r="AW107" s="3"/>
      <c r="AX107" s="3"/>
      <c r="AY107" s="3"/>
      <c r="AZ107" s="3"/>
      <c r="BA107" s="3"/>
      <c r="BB107" s="4"/>
      <c r="BC107" s="4"/>
      <c r="BD107" s="4"/>
      <c r="BE107" s="4"/>
      <c r="BF107" s="4"/>
      <c r="BG107" s="4"/>
      <c r="BH107" s="4"/>
    </row>
    <row r="108" ht="12.75" customHeight="1">
      <c r="A108" s="4"/>
      <c r="B108" s="2333">
        <v>5.0</v>
      </c>
      <c r="C108" s="792"/>
      <c r="D108" s="792"/>
      <c r="E108" s="2263"/>
      <c r="F108" s="2246"/>
      <c r="G108" s="2244"/>
      <c r="H108" s="2244"/>
      <c r="I108" s="2246"/>
      <c r="J108" s="2244"/>
      <c r="K108" s="2246" t="s">
        <v>4146</v>
      </c>
      <c r="L108" s="2246" t="s">
        <v>2990</v>
      </c>
      <c r="M108" s="2246" t="s">
        <v>4213</v>
      </c>
      <c r="N108" s="2246" t="s">
        <v>4214</v>
      </c>
      <c r="O108" s="2377">
        <v>7402.527</v>
      </c>
      <c r="P108" s="2376">
        <v>7402.527</v>
      </c>
      <c r="Q108" s="2246" t="s">
        <v>4215</v>
      </c>
      <c r="R108" s="1995">
        <v>44428.0</v>
      </c>
      <c r="S108" s="4" t="s">
        <v>4207</v>
      </c>
      <c r="T108" s="3" t="s">
        <v>4057</v>
      </c>
      <c r="U108" s="2371">
        <v>0.5</v>
      </c>
      <c r="V108" s="2371">
        <v>0.4</v>
      </c>
      <c r="W108" s="2371">
        <v>0.1</v>
      </c>
      <c r="X108" s="2372"/>
      <c r="Y108" s="3" t="s">
        <v>883</v>
      </c>
      <c r="Z108" s="3" t="s">
        <v>883</v>
      </c>
      <c r="AA108" s="3" t="s">
        <v>883</v>
      </c>
      <c r="AB108" s="3"/>
      <c r="AC108" s="3" t="s">
        <v>883</v>
      </c>
      <c r="AD108" s="3" t="s">
        <v>883</v>
      </c>
      <c r="AE108" s="3" t="s">
        <v>883</v>
      </c>
      <c r="AF108" s="3" t="s">
        <v>883</v>
      </c>
      <c r="AG108" s="3" t="s">
        <v>883</v>
      </c>
      <c r="AH108" s="3" t="s">
        <v>883</v>
      </c>
      <c r="AI108" s="3" t="s">
        <v>883</v>
      </c>
      <c r="AJ108" s="3" t="s">
        <v>883</v>
      </c>
      <c r="AK108" s="3" t="s">
        <v>883</v>
      </c>
      <c r="AL108" s="3" t="s">
        <v>883</v>
      </c>
      <c r="AM108" s="3"/>
      <c r="AN108" s="3"/>
      <c r="AO108" s="3"/>
      <c r="AP108" s="3"/>
      <c r="AQ108" s="3"/>
      <c r="AR108" s="3"/>
      <c r="AS108" s="3"/>
      <c r="AT108" s="3" t="s">
        <v>883</v>
      </c>
      <c r="AU108" s="3" t="s">
        <v>883</v>
      </c>
      <c r="AV108" s="3"/>
      <c r="AW108" s="3"/>
      <c r="AX108" s="3"/>
      <c r="AY108" s="3"/>
      <c r="AZ108" s="3"/>
      <c r="BA108" s="3"/>
      <c r="BB108" s="2094"/>
      <c r="BC108" s="4"/>
      <c r="BD108" s="4"/>
      <c r="BE108" s="4"/>
      <c r="BF108" s="4"/>
      <c r="BG108" s="4"/>
      <c r="BH108" s="4"/>
    </row>
    <row r="109" ht="12.75" customHeight="1">
      <c r="A109" s="4"/>
      <c r="B109" s="2333">
        <v>6.0</v>
      </c>
      <c r="C109" s="792"/>
      <c r="D109" s="792"/>
      <c r="E109" s="2263"/>
      <c r="F109" s="2246"/>
      <c r="G109" s="2244"/>
      <c r="H109" s="2244"/>
      <c r="I109" s="2246"/>
      <c r="J109" s="2244"/>
      <c r="K109" s="2246" t="s">
        <v>4146</v>
      </c>
      <c r="L109" s="2246" t="s">
        <v>2990</v>
      </c>
      <c r="M109" s="2246" t="s">
        <v>823</v>
      </c>
      <c r="N109" s="2246" t="s">
        <v>4216</v>
      </c>
      <c r="O109" s="2377">
        <v>7581.96</v>
      </c>
      <c r="P109" s="2376">
        <v>7581.96</v>
      </c>
      <c r="Q109" s="2246" t="s">
        <v>3192</v>
      </c>
      <c r="R109" s="1954" t="s">
        <v>4217</v>
      </c>
      <c r="S109" s="4" t="s">
        <v>4218</v>
      </c>
      <c r="T109" s="3" t="s">
        <v>4057</v>
      </c>
      <c r="U109" s="2258">
        <v>0.5</v>
      </c>
      <c r="V109" s="2258">
        <v>0.4</v>
      </c>
      <c r="W109" s="2258">
        <v>0.1</v>
      </c>
      <c r="X109" s="2372"/>
      <c r="Y109" s="3" t="s">
        <v>883</v>
      </c>
      <c r="Z109" s="3" t="s">
        <v>883</v>
      </c>
      <c r="AA109" s="3" t="s">
        <v>883</v>
      </c>
      <c r="AB109" s="3"/>
      <c r="AC109" s="3" t="s">
        <v>883</v>
      </c>
      <c r="AD109" s="3" t="s">
        <v>883</v>
      </c>
      <c r="AE109" s="3" t="s">
        <v>883</v>
      </c>
      <c r="AF109" s="3" t="s">
        <v>883</v>
      </c>
      <c r="AG109" s="3" t="s">
        <v>883</v>
      </c>
      <c r="AH109" s="3" t="s">
        <v>883</v>
      </c>
      <c r="AI109" s="3" t="s">
        <v>883</v>
      </c>
      <c r="AJ109" s="3" t="s">
        <v>883</v>
      </c>
      <c r="AK109" s="3" t="s">
        <v>883</v>
      </c>
      <c r="AL109" s="3" t="s">
        <v>883</v>
      </c>
      <c r="AM109" s="3"/>
      <c r="AN109" s="3"/>
      <c r="AO109" s="3"/>
      <c r="AP109" s="3"/>
      <c r="AQ109" s="3"/>
      <c r="AR109" s="3"/>
      <c r="AS109" s="3"/>
      <c r="AT109" s="3" t="s">
        <v>883</v>
      </c>
      <c r="AU109" s="3" t="s">
        <v>883</v>
      </c>
      <c r="AV109" s="3"/>
      <c r="AW109" s="3"/>
      <c r="AX109" s="3"/>
      <c r="AY109" s="3"/>
      <c r="AZ109" s="3"/>
      <c r="BA109" s="3"/>
      <c r="BB109" s="2094"/>
      <c r="BC109" s="4"/>
      <c r="BD109" s="4"/>
      <c r="BE109" s="4"/>
      <c r="BF109" s="4"/>
      <c r="BG109" s="4"/>
      <c r="BH109" s="4"/>
    </row>
    <row r="110" ht="12.75" customHeight="1">
      <c r="A110" s="4"/>
      <c r="B110" s="2333">
        <v>7.0</v>
      </c>
      <c r="C110" s="792"/>
      <c r="D110" s="792"/>
      <c r="E110" s="2263"/>
      <c r="F110" s="2246"/>
      <c r="G110" s="2244"/>
      <c r="H110" s="2244"/>
      <c r="I110" s="2246"/>
      <c r="J110" s="2244"/>
      <c r="K110" s="2246" t="s">
        <v>4219</v>
      </c>
      <c r="L110" s="2246" t="s">
        <v>4220</v>
      </c>
      <c r="M110" s="2246" t="s">
        <v>4221</v>
      </c>
      <c r="N110" s="2246" t="s">
        <v>4222</v>
      </c>
      <c r="O110" s="2377">
        <v>3500.413</v>
      </c>
      <c r="P110" s="2376">
        <v>3500.413</v>
      </c>
      <c r="Q110" s="2246" t="s">
        <v>4215</v>
      </c>
      <c r="R110" s="1954" t="s">
        <v>4223</v>
      </c>
      <c r="S110" s="4" t="s">
        <v>4224</v>
      </c>
      <c r="T110" s="3" t="s">
        <v>4057</v>
      </c>
      <c r="U110" s="2371">
        <v>0.3</v>
      </c>
      <c r="V110" s="2371">
        <v>0.3</v>
      </c>
      <c r="W110" s="2371">
        <v>0.3</v>
      </c>
      <c r="X110" s="2258">
        <v>0.1</v>
      </c>
      <c r="Y110" s="3" t="s">
        <v>883</v>
      </c>
      <c r="Z110" s="3" t="s">
        <v>883</v>
      </c>
      <c r="AA110" s="3" t="s">
        <v>883</v>
      </c>
      <c r="AB110" s="3"/>
      <c r="AC110" s="3" t="s">
        <v>883</v>
      </c>
      <c r="AD110" s="3" t="s">
        <v>883</v>
      </c>
      <c r="AE110" s="3" t="s">
        <v>883</v>
      </c>
      <c r="AF110" s="3" t="s">
        <v>883</v>
      </c>
      <c r="AG110" s="3" t="s">
        <v>883</v>
      </c>
      <c r="AH110" s="3" t="s">
        <v>883</v>
      </c>
      <c r="AI110" s="3" t="s">
        <v>883</v>
      </c>
      <c r="AJ110" s="3" t="s">
        <v>883</v>
      </c>
      <c r="AK110" s="3" t="s">
        <v>883</v>
      </c>
      <c r="AL110" s="3" t="s">
        <v>883</v>
      </c>
      <c r="AM110" s="3"/>
      <c r="AN110" s="3"/>
      <c r="AO110" s="3"/>
      <c r="AP110" s="3"/>
      <c r="AQ110" s="3"/>
      <c r="AR110" s="3"/>
      <c r="AS110" s="3"/>
      <c r="AT110" s="3" t="s">
        <v>883</v>
      </c>
      <c r="AU110" s="3" t="s">
        <v>883</v>
      </c>
      <c r="AV110" s="3"/>
      <c r="AW110" s="3"/>
      <c r="AX110" s="3"/>
      <c r="AY110" s="3"/>
      <c r="AZ110" s="3"/>
      <c r="BA110" s="3"/>
      <c r="BB110" s="2094"/>
      <c r="BC110" s="4"/>
      <c r="BD110" s="4"/>
      <c r="BE110" s="4"/>
      <c r="BF110" s="4"/>
      <c r="BG110" s="4"/>
      <c r="BH110" s="4"/>
    </row>
    <row r="111" ht="12.75" customHeight="1">
      <c r="A111" s="4"/>
      <c r="B111" s="2333">
        <v>8.0</v>
      </c>
      <c r="C111" s="949"/>
      <c r="D111" s="949"/>
      <c r="E111" s="2263"/>
      <c r="F111" s="2246"/>
      <c r="G111" s="2244"/>
      <c r="H111" s="2244"/>
      <c r="I111" s="2246"/>
      <c r="J111" s="2244"/>
      <c r="K111" s="2246" t="s">
        <v>4225</v>
      </c>
      <c r="L111" s="2246" t="s">
        <v>4226</v>
      </c>
      <c r="M111" s="2246" t="s">
        <v>4227</v>
      </c>
      <c r="N111" s="2246" t="s">
        <v>4228</v>
      </c>
      <c r="O111" s="2377">
        <v>5006.586</v>
      </c>
      <c r="P111" s="2376">
        <v>5007.0</v>
      </c>
      <c r="Q111" s="2246" t="s">
        <v>4215</v>
      </c>
      <c r="R111" s="1954" t="s">
        <v>4217</v>
      </c>
      <c r="S111" s="4" t="s">
        <v>4224</v>
      </c>
      <c r="T111" s="3" t="s">
        <v>4057</v>
      </c>
      <c r="U111" s="2371">
        <v>0.3</v>
      </c>
      <c r="V111" s="2371">
        <v>0.3</v>
      </c>
      <c r="W111" s="2371">
        <v>0.3</v>
      </c>
      <c r="X111" s="2258">
        <v>0.1</v>
      </c>
      <c r="Y111" s="3" t="s">
        <v>883</v>
      </c>
      <c r="Z111" s="3" t="s">
        <v>883</v>
      </c>
      <c r="AA111" s="3" t="s">
        <v>883</v>
      </c>
      <c r="AB111" s="3"/>
      <c r="AC111" s="3" t="s">
        <v>883</v>
      </c>
      <c r="AD111" s="3" t="s">
        <v>883</v>
      </c>
      <c r="AE111" s="3" t="s">
        <v>883</v>
      </c>
      <c r="AF111" s="3" t="s">
        <v>883</v>
      </c>
      <c r="AG111" s="3" t="s">
        <v>883</v>
      </c>
      <c r="AH111" s="3" t="s">
        <v>883</v>
      </c>
      <c r="AI111" s="3" t="s">
        <v>883</v>
      </c>
      <c r="AJ111" s="3" t="s">
        <v>883</v>
      </c>
      <c r="AK111" s="3" t="s">
        <v>883</v>
      </c>
      <c r="AL111" s="3" t="s">
        <v>883</v>
      </c>
      <c r="AM111" s="3"/>
      <c r="AN111" s="3"/>
      <c r="AO111" s="3"/>
      <c r="AP111" s="3"/>
      <c r="AQ111" s="3"/>
      <c r="AR111" s="3"/>
      <c r="AS111" s="3"/>
      <c r="AT111" s="3" t="s">
        <v>883</v>
      </c>
      <c r="AU111" s="3" t="s">
        <v>883</v>
      </c>
      <c r="AV111" s="3"/>
      <c r="AW111" s="3"/>
      <c r="AX111" s="3"/>
      <c r="AY111" s="3"/>
      <c r="AZ111" s="3"/>
      <c r="BA111" s="3"/>
      <c r="BB111" s="2094"/>
      <c r="BC111" s="4"/>
      <c r="BD111" s="4"/>
      <c r="BE111" s="4"/>
      <c r="BF111" s="4"/>
      <c r="BG111" s="4"/>
      <c r="BH111" s="4"/>
    </row>
    <row r="112" ht="12.75" customHeight="1">
      <c r="A112" s="1965"/>
      <c r="B112" s="2146"/>
      <c r="C112" s="2309"/>
      <c r="D112" s="2266"/>
      <c r="E112" s="2322">
        <v>44443.0</v>
      </c>
      <c r="F112" s="2149"/>
      <c r="G112" s="2270">
        <v>55000.0</v>
      </c>
      <c r="H112" s="2270">
        <v>55000.0</v>
      </c>
      <c r="I112" s="2269">
        <v>36.677999999999884</v>
      </c>
      <c r="J112" s="2270">
        <v>0.0</v>
      </c>
      <c r="K112" s="2149"/>
      <c r="L112" s="2149"/>
      <c r="M112" s="2149"/>
      <c r="N112" s="2378" t="s">
        <v>111</v>
      </c>
      <c r="O112" s="2379">
        <v>55036.678</v>
      </c>
      <c r="P112" s="2379">
        <v>55037.092</v>
      </c>
      <c r="Q112" s="2153" t="s">
        <v>2026</v>
      </c>
      <c r="R112" s="1962"/>
      <c r="S112" s="1965"/>
      <c r="T112" s="1962"/>
      <c r="U112" s="1965"/>
      <c r="V112" s="1965"/>
      <c r="W112" s="1965"/>
      <c r="X112" s="1965"/>
      <c r="Y112" s="1962"/>
      <c r="Z112" s="1962"/>
      <c r="AA112" s="1965"/>
      <c r="AB112" s="1965"/>
      <c r="AC112" s="1965"/>
      <c r="AD112" s="1965"/>
      <c r="AE112" s="1965"/>
      <c r="AF112" s="1965"/>
      <c r="AG112" s="1965"/>
      <c r="AH112" s="1965"/>
      <c r="AI112" s="1965"/>
      <c r="AJ112" s="1965"/>
      <c r="AK112" s="1965"/>
      <c r="AL112" s="1965"/>
      <c r="AM112" s="1965"/>
      <c r="AN112" s="1965"/>
      <c r="AO112" s="1965"/>
      <c r="AP112" s="1965"/>
      <c r="AQ112" s="1965"/>
      <c r="AR112" s="1965"/>
      <c r="AS112" s="1965"/>
      <c r="AT112" s="1965"/>
      <c r="AU112" s="1965"/>
      <c r="AV112" s="1965"/>
      <c r="AW112" s="1965"/>
      <c r="AX112" s="1965"/>
      <c r="AY112" s="1965"/>
      <c r="AZ112" s="1965"/>
      <c r="BA112" s="1965"/>
      <c r="BB112" s="1966"/>
      <c r="BC112" s="1965"/>
      <c r="BD112" s="1965"/>
      <c r="BE112" s="4"/>
      <c r="BF112" s="4"/>
      <c r="BG112" s="4"/>
      <c r="BH112" s="4"/>
    </row>
    <row r="113" ht="12.75" customHeight="1">
      <c r="A113" s="4">
        <v>11.0</v>
      </c>
      <c r="B113" s="2333">
        <v>1.0</v>
      </c>
      <c r="C113" s="2278" t="s">
        <v>4229</v>
      </c>
      <c r="D113" s="2279" t="s">
        <v>4230</v>
      </c>
      <c r="E113" s="2263"/>
      <c r="F113" s="2246" t="s">
        <v>3621</v>
      </c>
      <c r="G113" s="2244"/>
      <c r="H113" s="2244"/>
      <c r="I113" s="2246"/>
      <c r="J113" s="2244"/>
      <c r="K113" s="2246" t="s">
        <v>4231</v>
      </c>
      <c r="L113" s="2246" t="s">
        <v>4052</v>
      </c>
      <c r="M113" s="2246" t="s">
        <v>4232</v>
      </c>
      <c r="N113" s="2246" t="s">
        <v>4233</v>
      </c>
      <c r="O113" s="2369">
        <v>8115.062</v>
      </c>
      <c r="P113" s="2370">
        <v>8115.062</v>
      </c>
      <c r="Q113" s="2246" t="s">
        <v>3192</v>
      </c>
      <c r="R113" s="2380"/>
      <c r="S113" s="1951" t="s">
        <v>4234</v>
      </c>
      <c r="T113" s="2381"/>
      <c r="U113" s="2382" t="s">
        <v>4106</v>
      </c>
      <c r="V113" s="2316"/>
      <c r="W113" s="2316"/>
      <c r="X113" s="2317"/>
      <c r="Y113" s="3" t="s">
        <v>883</v>
      </c>
      <c r="Z113" s="3" t="s">
        <v>883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94"/>
      <c r="BC113" s="4"/>
      <c r="BD113" s="4"/>
      <c r="BE113" s="4"/>
      <c r="BF113" s="4"/>
      <c r="BG113" s="4"/>
      <c r="BH113" s="4"/>
    </row>
    <row r="114" ht="12.75" customHeight="1">
      <c r="A114" s="4"/>
      <c r="B114" s="2333">
        <v>2.0</v>
      </c>
      <c r="C114" s="792"/>
      <c r="D114" s="792"/>
      <c r="E114" s="2263"/>
      <c r="F114" s="2246"/>
      <c r="G114" s="2244"/>
      <c r="H114" s="2244"/>
      <c r="I114" s="2246"/>
      <c r="J114" s="2244"/>
      <c r="K114" s="2246" t="s">
        <v>4231</v>
      </c>
      <c r="L114" s="2246" t="s">
        <v>4052</v>
      </c>
      <c r="M114" s="2246" t="s">
        <v>4235</v>
      </c>
      <c r="N114" s="2246" t="s">
        <v>4236</v>
      </c>
      <c r="O114" s="2369">
        <v>9305.434</v>
      </c>
      <c r="P114" s="2370">
        <v>9305.434</v>
      </c>
      <c r="Q114" s="2246" t="s">
        <v>3192</v>
      </c>
      <c r="R114" s="792"/>
      <c r="S114" s="792"/>
      <c r="T114" s="792"/>
      <c r="U114" s="2318"/>
      <c r="X114" s="2232"/>
      <c r="Y114" s="3" t="s">
        <v>883</v>
      </c>
      <c r="Z114" s="3" t="s">
        <v>883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94"/>
      <c r="BC114" s="4"/>
      <c r="BD114" s="4"/>
      <c r="BE114" s="4"/>
      <c r="BF114" s="4"/>
      <c r="BG114" s="4"/>
      <c r="BH114" s="4"/>
    </row>
    <row r="115" ht="12.75" customHeight="1">
      <c r="A115" s="4"/>
      <c r="B115" s="2333">
        <v>3.0</v>
      </c>
      <c r="C115" s="792"/>
      <c r="D115" s="792"/>
      <c r="E115" s="2263"/>
      <c r="F115" s="2246"/>
      <c r="G115" s="2244"/>
      <c r="H115" s="2244"/>
      <c r="I115" s="2246"/>
      <c r="J115" s="2244"/>
      <c r="K115" s="2246" t="s">
        <v>4231</v>
      </c>
      <c r="L115" s="2246" t="s">
        <v>4052</v>
      </c>
      <c r="M115" s="2246" t="s">
        <v>4235</v>
      </c>
      <c r="N115" s="2246" t="s">
        <v>4237</v>
      </c>
      <c r="O115" s="2373">
        <v>7398.833</v>
      </c>
      <c r="P115" s="2374">
        <v>7398.833</v>
      </c>
      <c r="Q115" s="2246" t="s">
        <v>3192</v>
      </c>
      <c r="R115" s="792"/>
      <c r="S115" s="792"/>
      <c r="T115" s="792"/>
      <c r="U115" s="2318"/>
      <c r="X115" s="2232"/>
      <c r="Y115" s="3" t="s">
        <v>883</v>
      </c>
      <c r="Z115" s="3" t="s">
        <v>883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94"/>
      <c r="BC115" s="4"/>
      <c r="BD115" s="4"/>
      <c r="BE115" s="4"/>
      <c r="BF115" s="4"/>
      <c r="BG115" s="4"/>
      <c r="BH115" s="4"/>
    </row>
    <row r="116" ht="12.75" customHeight="1">
      <c r="A116" s="4"/>
      <c r="B116" s="2333">
        <v>4.0</v>
      </c>
      <c r="C116" s="792"/>
      <c r="D116" s="792"/>
      <c r="E116" s="2263"/>
      <c r="F116" s="2246"/>
      <c r="G116" s="2244"/>
      <c r="H116" s="2244"/>
      <c r="I116" s="2246"/>
      <c r="J116" s="2244"/>
      <c r="K116" s="2246" t="s">
        <v>4231</v>
      </c>
      <c r="L116" s="2246" t="s">
        <v>4052</v>
      </c>
      <c r="M116" s="2246" t="s">
        <v>4232</v>
      </c>
      <c r="N116" s="2246" t="s">
        <v>4238</v>
      </c>
      <c r="O116" s="2373">
        <v>7265.829</v>
      </c>
      <c r="P116" s="2374">
        <v>7265.829</v>
      </c>
      <c r="Q116" s="2246" t="s">
        <v>3192</v>
      </c>
      <c r="R116" s="792"/>
      <c r="S116" s="792"/>
      <c r="T116" s="792"/>
      <c r="U116" s="2318"/>
      <c r="X116" s="2232"/>
      <c r="Y116" s="3" t="s">
        <v>883</v>
      </c>
      <c r="Z116" s="3" t="s">
        <v>883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4"/>
      <c r="BC116" s="4"/>
      <c r="BD116" s="4"/>
      <c r="BE116" s="4"/>
      <c r="BF116" s="4"/>
      <c r="BG116" s="4"/>
      <c r="BH116" s="4"/>
    </row>
    <row r="117" ht="12.75" customHeight="1">
      <c r="A117" s="4"/>
      <c r="B117" s="2333">
        <v>5.0</v>
      </c>
      <c r="C117" s="792"/>
      <c r="D117" s="792"/>
      <c r="E117" s="2263"/>
      <c r="F117" s="2246"/>
      <c r="G117" s="2244"/>
      <c r="H117" s="2244"/>
      <c r="I117" s="2246"/>
      <c r="J117" s="2244"/>
      <c r="K117" s="2246" t="s">
        <v>4231</v>
      </c>
      <c r="L117" s="2246" t="s">
        <v>4052</v>
      </c>
      <c r="M117" s="2246" t="s">
        <v>4232</v>
      </c>
      <c r="N117" s="2246" t="s">
        <v>4239</v>
      </c>
      <c r="O117" s="2377">
        <v>7746.227</v>
      </c>
      <c r="P117" s="2376">
        <v>7746.227</v>
      </c>
      <c r="Q117" s="2246" t="s">
        <v>3192</v>
      </c>
      <c r="R117" s="792"/>
      <c r="S117" s="792"/>
      <c r="T117" s="792"/>
      <c r="U117" s="2318"/>
      <c r="X117" s="2232"/>
      <c r="Y117" s="3" t="s">
        <v>883</v>
      </c>
      <c r="Z117" s="3" t="s">
        <v>883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94"/>
      <c r="BC117" s="4"/>
      <c r="BD117" s="4"/>
      <c r="BE117" s="4"/>
      <c r="BF117" s="4"/>
      <c r="BG117" s="4"/>
      <c r="BH117" s="4"/>
    </row>
    <row r="118" ht="12.75" customHeight="1">
      <c r="A118" s="4"/>
      <c r="B118" s="2333">
        <v>6.0</v>
      </c>
      <c r="C118" s="792"/>
      <c r="D118" s="792"/>
      <c r="E118" s="2263"/>
      <c r="F118" s="2246"/>
      <c r="G118" s="2244"/>
      <c r="H118" s="2244"/>
      <c r="I118" s="2246"/>
      <c r="J118" s="2244"/>
      <c r="K118" s="2246" t="s">
        <v>4231</v>
      </c>
      <c r="L118" s="2246" t="s">
        <v>4052</v>
      </c>
      <c r="M118" s="2246" t="s">
        <v>4232</v>
      </c>
      <c r="N118" s="2246" t="s">
        <v>4240</v>
      </c>
      <c r="O118" s="2383">
        <v>7129.051</v>
      </c>
      <c r="P118" s="2384">
        <v>7129.051</v>
      </c>
      <c r="Q118" s="2246" t="s">
        <v>3192</v>
      </c>
      <c r="R118" s="792"/>
      <c r="S118" s="792"/>
      <c r="T118" s="792"/>
      <c r="U118" s="2318"/>
      <c r="X118" s="2232"/>
      <c r="Y118" s="3" t="s">
        <v>883</v>
      </c>
      <c r="Z118" s="3" t="s">
        <v>883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94"/>
      <c r="BC118" s="4"/>
      <c r="BD118" s="4"/>
      <c r="BE118" s="4"/>
      <c r="BF118" s="4"/>
      <c r="BG118" s="4"/>
      <c r="BH118" s="4"/>
    </row>
    <row r="119" ht="12.75" customHeight="1">
      <c r="A119" s="4"/>
      <c r="B119" s="2333">
        <v>7.0</v>
      </c>
      <c r="C119" s="792"/>
      <c r="D119" s="792"/>
      <c r="E119" s="2263"/>
      <c r="F119" s="2246"/>
      <c r="G119" s="2244"/>
      <c r="H119" s="2244"/>
      <c r="I119" s="2246"/>
      <c r="J119" s="2244"/>
      <c r="K119" s="2246" t="s">
        <v>4231</v>
      </c>
      <c r="L119" s="2246" t="s">
        <v>4052</v>
      </c>
      <c r="M119" s="2246" t="s">
        <v>4235</v>
      </c>
      <c r="N119" s="2246" t="s">
        <v>4241</v>
      </c>
      <c r="O119" s="2383">
        <v>9199.927</v>
      </c>
      <c r="P119" s="2384">
        <v>9199.927</v>
      </c>
      <c r="Q119" s="2246" t="s">
        <v>3192</v>
      </c>
      <c r="R119" s="792"/>
      <c r="S119" s="792"/>
      <c r="T119" s="792"/>
      <c r="U119" s="2318"/>
      <c r="X119" s="2232"/>
      <c r="Y119" s="3" t="s">
        <v>883</v>
      </c>
      <c r="Z119" s="3" t="s">
        <v>883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94"/>
      <c r="BC119" s="4"/>
      <c r="BD119" s="4"/>
      <c r="BE119" s="4"/>
      <c r="BF119" s="4"/>
      <c r="BG119" s="4"/>
      <c r="BH119" s="4"/>
    </row>
    <row r="120" ht="12.75" customHeight="1">
      <c r="A120" s="4"/>
      <c r="B120" s="2333">
        <v>8.0</v>
      </c>
      <c r="C120" s="792"/>
      <c r="D120" s="792"/>
      <c r="E120" s="2263"/>
      <c r="F120" s="2246"/>
      <c r="G120" s="2244"/>
      <c r="H120" s="2244"/>
      <c r="I120" s="2246"/>
      <c r="J120" s="2244"/>
      <c r="K120" s="2246" t="s">
        <v>4231</v>
      </c>
      <c r="L120" s="2246" t="s">
        <v>4052</v>
      </c>
      <c r="M120" s="2248" t="s">
        <v>4232</v>
      </c>
      <c r="N120" s="2248" t="s">
        <v>4242</v>
      </c>
      <c r="O120" s="2383">
        <v>7114.209</v>
      </c>
      <c r="P120" s="2384">
        <v>7114.209</v>
      </c>
      <c r="Q120" s="2246" t="s">
        <v>3192</v>
      </c>
      <c r="R120" s="792"/>
      <c r="S120" s="792"/>
      <c r="T120" s="792"/>
      <c r="U120" s="2318"/>
      <c r="X120" s="2232"/>
      <c r="Y120" s="3" t="s">
        <v>883</v>
      </c>
      <c r="Z120" s="3" t="s">
        <v>883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94"/>
      <c r="BC120" s="4"/>
      <c r="BD120" s="4"/>
      <c r="BE120" s="4"/>
      <c r="BF120" s="4"/>
      <c r="BG120" s="4"/>
      <c r="BH120" s="4"/>
    </row>
    <row r="121" ht="12.75" customHeight="1">
      <c r="A121" s="4"/>
      <c r="B121" s="2333">
        <v>9.0</v>
      </c>
      <c r="C121" s="949"/>
      <c r="D121" s="949"/>
      <c r="E121" s="2263"/>
      <c r="F121" s="2246"/>
      <c r="G121" s="2244"/>
      <c r="H121" s="2244"/>
      <c r="I121" s="2246"/>
      <c r="J121" s="2244"/>
      <c r="K121" s="2246" t="s">
        <v>4231</v>
      </c>
      <c r="L121" s="2246" t="s">
        <v>4052</v>
      </c>
      <c r="M121" s="2248" t="s">
        <v>4243</v>
      </c>
      <c r="N121" s="2248" t="s">
        <v>4244</v>
      </c>
      <c r="O121" s="2383">
        <v>7139.086</v>
      </c>
      <c r="P121" s="2384">
        <v>7139.086</v>
      </c>
      <c r="Q121" s="2246" t="s">
        <v>3192</v>
      </c>
      <c r="R121" s="949"/>
      <c r="S121" s="949"/>
      <c r="T121" s="949"/>
      <c r="U121" s="2319"/>
      <c r="V121" s="2320"/>
      <c r="W121" s="2320"/>
      <c r="X121" s="2321"/>
      <c r="Y121" s="3" t="s">
        <v>883</v>
      </c>
      <c r="Z121" s="3" t="s">
        <v>883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94"/>
      <c r="BC121" s="4"/>
      <c r="BD121" s="4"/>
      <c r="BE121" s="4"/>
      <c r="BF121" s="4"/>
      <c r="BG121" s="4"/>
      <c r="BH121" s="4"/>
    </row>
    <row r="122" ht="12.75" customHeight="1">
      <c r="A122" s="1965"/>
      <c r="B122" s="2146"/>
      <c r="C122" s="2309"/>
      <c r="D122" s="2266"/>
      <c r="E122" s="2322">
        <v>44459.0</v>
      </c>
      <c r="F122" s="2149"/>
      <c r="G122" s="2270">
        <v>70252.0</v>
      </c>
      <c r="H122" s="2270">
        <v>70100.0</v>
      </c>
      <c r="I122" s="2269">
        <v>161.6579999999958</v>
      </c>
      <c r="J122" s="2270">
        <v>152.0</v>
      </c>
      <c r="K122" s="2149"/>
      <c r="L122" s="2149"/>
      <c r="M122" s="2149"/>
      <c r="N122" s="2378" t="s">
        <v>111</v>
      </c>
      <c r="O122" s="2379">
        <v>70413.658</v>
      </c>
      <c r="P122" s="2379">
        <v>70413.658</v>
      </c>
      <c r="Q122" s="2153" t="s">
        <v>2026</v>
      </c>
      <c r="R122" s="1962"/>
      <c r="S122" s="1965"/>
      <c r="T122" s="1962"/>
      <c r="U122" s="1965"/>
      <c r="V122" s="1965"/>
      <c r="W122" s="1965"/>
      <c r="X122" s="1965"/>
      <c r="Y122" s="1962"/>
      <c r="Z122" s="1962"/>
      <c r="AA122" s="1965"/>
      <c r="AB122" s="1965"/>
      <c r="AC122" s="1965"/>
      <c r="AD122" s="1965"/>
      <c r="AE122" s="1965"/>
      <c r="AF122" s="1965"/>
      <c r="AG122" s="1965"/>
      <c r="AH122" s="1965"/>
      <c r="AI122" s="1965"/>
      <c r="AJ122" s="1965"/>
      <c r="AK122" s="1965"/>
      <c r="AL122" s="1965"/>
      <c r="AM122" s="1965"/>
      <c r="AN122" s="1965"/>
      <c r="AO122" s="1965"/>
      <c r="AP122" s="1965"/>
      <c r="AQ122" s="1965"/>
      <c r="AR122" s="1965"/>
      <c r="AS122" s="1965"/>
      <c r="AT122" s="1965"/>
      <c r="AU122" s="1965"/>
      <c r="AV122" s="1965"/>
      <c r="AW122" s="1965"/>
      <c r="AX122" s="1965"/>
      <c r="AY122" s="1965"/>
      <c r="AZ122" s="1965"/>
      <c r="BA122" s="1965"/>
      <c r="BB122" s="1966"/>
      <c r="BC122" s="1965"/>
      <c r="BD122" s="1965"/>
      <c r="BE122" s="4"/>
      <c r="BF122" s="4"/>
      <c r="BG122" s="4"/>
      <c r="BH122" s="4"/>
    </row>
    <row r="123" ht="12.75" customHeight="1">
      <c r="A123" s="4">
        <v>12.0</v>
      </c>
      <c r="B123" s="2333">
        <v>1.0</v>
      </c>
      <c r="C123" s="2278" t="s">
        <v>4245</v>
      </c>
      <c r="D123" s="2278" t="s">
        <v>4246</v>
      </c>
      <c r="E123" s="2263"/>
      <c r="F123" s="2246" t="s">
        <v>3621</v>
      </c>
      <c r="G123" s="2244"/>
      <c r="H123" s="2244"/>
      <c r="I123" s="2246"/>
      <c r="J123" s="2244"/>
      <c r="K123" s="2246" t="s">
        <v>4247</v>
      </c>
      <c r="L123" s="2246" t="s">
        <v>539</v>
      </c>
      <c r="M123" s="2246" t="s">
        <v>2730</v>
      </c>
      <c r="N123" s="2246" t="s">
        <v>4248</v>
      </c>
      <c r="O123" s="2375">
        <v>8137.765</v>
      </c>
      <c r="P123" s="2374">
        <v>8137.765</v>
      </c>
      <c r="Q123" s="2246" t="s">
        <v>3192</v>
      </c>
      <c r="R123" s="3" t="s">
        <v>4249</v>
      </c>
      <c r="S123" s="1972" t="s">
        <v>4250</v>
      </c>
      <c r="T123" s="1951" t="s">
        <v>4251</v>
      </c>
      <c r="U123" s="2382" t="s">
        <v>4106</v>
      </c>
      <c r="V123" s="2316"/>
      <c r="W123" s="2316"/>
      <c r="X123" s="2317"/>
      <c r="Y123" s="3" t="s">
        <v>883</v>
      </c>
      <c r="Z123" s="3" t="s">
        <v>883</v>
      </c>
      <c r="AA123" s="4"/>
      <c r="AB123" s="4"/>
      <c r="AC123" s="3" t="s">
        <v>883</v>
      </c>
      <c r="AD123" s="3" t="s">
        <v>883</v>
      </c>
      <c r="AE123" s="3" t="s">
        <v>883</v>
      </c>
      <c r="AF123" s="3" t="s">
        <v>883</v>
      </c>
      <c r="AG123" s="3" t="s">
        <v>883</v>
      </c>
      <c r="AH123" s="3" t="s">
        <v>883</v>
      </c>
      <c r="AI123" s="2285"/>
      <c r="AJ123" s="2170"/>
      <c r="AK123" s="2170"/>
      <c r="AL123" s="2285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94"/>
      <c r="BC123" s="4"/>
      <c r="BD123" s="4"/>
      <c r="BE123" s="4"/>
      <c r="BF123" s="4"/>
      <c r="BG123" s="4"/>
      <c r="BH123" s="4"/>
    </row>
    <row r="124" ht="12.75" customHeight="1">
      <c r="A124" s="4"/>
      <c r="B124" s="2333">
        <v>2.0</v>
      </c>
      <c r="C124" s="792"/>
      <c r="D124" s="792"/>
      <c r="E124" s="2263"/>
      <c r="F124" s="2246"/>
      <c r="G124" s="2244"/>
      <c r="H124" s="2244"/>
      <c r="I124" s="2246"/>
      <c r="J124" s="2244"/>
      <c r="K124" s="2246" t="s">
        <v>4247</v>
      </c>
      <c r="L124" s="2246" t="s">
        <v>539</v>
      </c>
      <c r="M124" s="2246" t="s">
        <v>4252</v>
      </c>
      <c r="N124" s="2248" t="s">
        <v>4253</v>
      </c>
      <c r="O124" s="2375">
        <v>5876.445</v>
      </c>
      <c r="P124" s="2374">
        <v>5876.445</v>
      </c>
      <c r="Q124" s="2246" t="s">
        <v>3192</v>
      </c>
      <c r="R124" s="2154">
        <v>44470.0</v>
      </c>
      <c r="S124" s="792"/>
      <c r="T124" s="792"/>
      <c r="U124" s="2318"/>
      <c r="X124" s="2232"/>
      <c r="Y124" s="3" t="s">
        <v>883</v>
      </c>
      <c r="Z124" s="3" t="s">
        <v>883</v>
      </c>
      <c r="AA124" s="4"/>
      <c r="AB124" s="4"/>
      <c r="AC124" s="3" t="s">
        <v>883</v>
      </c>
      <c r="AD124" s="3" t="s">
        <v>883</v>
      </c>
      <c r="AE124" s="3" t="s">
        <v>883</v>
      </c>
      <c r="AF124" s="3" t="s">
        <v>883</v>
      </c>
      <c r="AG124" s="3" t="s">
        <v>883</v>
      </c>
      <c r="AH124" s="3" t="s">
        <v>883</v>
      </c>
      <c r="AI124" s="2285"/>
      <c r="AJ124" s="2170"/>
      <c r="AK124" s="2170"/>
      <c r="AL124" s="2285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94"/>
      <c r="BC124" s="4"/>
      <c r="BD124" s="4"/>
      <c r="BE124" s="4"/>
      <c r="BF124" s="4"/>
      <c r="BG124" s="4"/>
      <c r="BH124" s="4"/>
    </row>
    <row r="125" ht="12.75" customHeight="1">
      <c r="A125" s="4"/>
      <c r="B125" s="2333">
        <v>3.0</v>
      </c>
      <c r="C125" s="792"/>
      <c r="D125" s="792"/>
      <c r="E125" s="2263"/>
      <c r="F125" s="2246"/>
      <c r="G125" s="2244"/>
      <c r="H125" s="2244"/>
      <c r="I125" s="2246"/>
      <c r="J125" s="2244"/>
      <c r="K125" s="2246" t="s">
        <v>4247</v>
      </c>
      <c r="L125" s="2246" t="s">
        <v>539</v>
      </c>
      <c r="M125" s="2246" t="s">
        <v>2730</v>
      </c>
      <c r="N125" s="2248" t="s">
        <v>4254</v>
      </c>
      <c r="O125" s="2375">
        <v>5088.818</v>
      </c>
      <c r="P125" s="2376">
        <v>5088.818</v>
      </c>
      <c r="Q125" s="2246" t="s">
        <v>3192</v>
      </c>
      <c r="R125" s="2154">
        <v>44470.0</v>
      </c>
      <c r="S125" s="792"/>
      <c r="T125" s="792"/>
      <c r="U125" s="2318"/>
      <c r="X125" s="2232"/>
      <c r="Y125" s="3" t="s">
        <v>883</v>
      </c>
      <c r="Z125" s="3" t="s">
        <v>883</v>
      </c>
      <c r="AA125" s="4"/>
      <c r="AB125" s="4"/>
      <c r="AC125" s="3" t="s">
        <v>883</v>
      </c>
      <c r="AD125" s="3" t="s">
        <v>883</v>
      </c>
      <c r="AE125" s="3" t="s">
        <v>883</v>
      </c>
      <c r="AF125" s="3" t="s">
        <v>883</v>
      </c>
      <c r="AG125" s="3" t="s">
        <v>883</v>
      </c>
      <c r="AH125" s="3" t="s">
        <v>883</v>
      </c>
      <c r="AI125" s="2285"/>
      <c r="AJ125" s="2170"/>
      <c r="AK125" s="2170"/>
      <c r="AL125" s="2285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94"/>
      <c r="BC125" s="4"/>
      <c r="BD125" s="4"/>
      <c r="BE125" s="4"/>
      <c r="BF125" s="4"/>
      <c r="BG125" s="4"/>
      <c r="BH125" s="4"/>
    </row>
    <row r="126" ht="12.75" customHeight="1">
      <c r="A126" s="4"/>
      <c r="B126" s="2333">
        <v>4.0</v>
      </c>
      <c r="C126" s="792"/>
      <c r="D126" s="792"/>
      <c r="E126" s="2263"/>
      <c r="F126" s="2246"/>
      <c r="G126" s="2244"/>
      <c r="H126" s="2244"/>
      <c r="I126" s="2246"/>
      <c r="J126" s="2244"/>
      <c r="K126" s="2246" t="s">
        <v>4247</v>
      </c>
      <c r="L126" s="2246" t="s">
        <v>539</v>
      </c>
      <c r="M126" s="2246" t="s">
        <v>2730</v>
      </c>
      <c r="N126" s="2248" t="s">
        <v>4255</v>
      </c>
      <c r="O126" s="2375">
        <v>8191.034</v>
      </c>
      <c r="P126" s="2376">
        <v>8191.034</v>
      </c>
      <c r="Q126" s="2246" t="s">
        <v>3192</v>
      </c>
      <c r="R126" s="2154">
        <v>44471.0</v>
      </c>
      <c r="S126" s="792"/>
      <c r="T126" s="792"/>
      <c r="U126" s="2318"/>
      <c r="X126" s="2232"/>
      <c r="Y126" s="3" t="s">
        <v>883</v>
      </c>
      <c r="Z126" s="3" t="s">
        <v>883</v>
      </c>
      <c r="AA126" s="4"/>
      <c r="AB126" s="4"/>
      <c r="AC126" s="3" t="s">
        <v>883</v>
      </c>
      <c r="AD126" s="3" t="s">
        <v>883</v>
      </c>
      <c r="AE126" s="3" t="s">
        <v>883</v>
      </c>
      <c r="AF126" s="3" t="s">
        <v>883</v>
      </c>
      <c r="AG126" s="3" t="s">
        <v>883</v>
      </c>
      <c r="AH126" s="3" t="s">
        <v>883</v>
      </c>
      <c r="AI126" s="2285"/>
      <c r="AJ126" s="2170"/>
      <c r="AK126" s="2170"/>
      <c r="AL126" s="2285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94"/>
      <c r="BC126" s="4"/>
      <c r="BD126" s="4"/>
      <c r="BE126" s="4"/>
      <c r="BF126" s="4"/>
      <c r="BG126" s="4"/>
      <c r="BH126" s="4"/>
    </row>
    <row r="127" ht="12.75" customHeight="1">
      <c r="A127" s="4"/>
      <c r="B127" s="2333">
        <v>5.0</v>
      </c>
      <c r="C127" s="949"/>
      <c r="D127" s="949"/>
      <c r="E127" s="2263"/>
      <c r="F127" s="2246"/>
      <c r="G127" s="2244"/>
      <c r="H127" s="2244"/>
      <c r="I127" s="2246"/>
      <c r="J127" s="2244"/>
      <c r="K127" s="2246" t="s">
        <v>4247</v>
      </c>
      <c r="L127" s="2246" t="s">
        <v>539</v>
      </c>
      <c r="M127" s="2246" t="s">
        <v>4252</v>
      </c>
      <c r="N127" s="2248" t="s">
        <v>4256</v>
      </c>
      <c r="O127" s="2375">
        <v>8912.409</v>
      </c>
      <c r="P127" s="2376">
        <v>8912.409</v>
      </c>
      <c r="Q127" s="2246" t="s">
        <v>3192</v>
      </c>
      <c r="R127" s="2154">
        <v>44476.0</v>
      </c>
      <c r="S127" s="949"/>
      <c r="T127" s="949"/>
      <c r="U127" s="2319"/>
      <c r="V127" s="2320"/>
      <c r="W127" s="2320"/>
      <c r="X127" s="2321"/>
      <c r="Y127" s="3" t="s">
        <v>883</v>
      </c>
      <c r="Z127" s="3" t="s">
        <v>883</v>
      </c>
      <c r="AA127" s="4"/>
      <c r="AB127" s="4"/>
      <c r="AC127" s="3" t="s">
        <v>883</v>
      </c>
      <c r="AD127" s="3" t="s">
        <v>883</v>
      </c>
      <c r="AE127" s="3" t="s">
        <v>883</v>
      </c>
      <c r="AF127" s="3" t="s">
        <v>883</v>
      </c>
      <c r="AG127" s="3" t="s">
        <v>883</v>
      </c>
      <c r="AH127" s="3" t="s">
        <v>883</v>
      </c>
      <c r="AI127" s="2285"/>
      <c r="AJ127" s="2170"/>
      <c r="AK127" s="2170"/>
      <c r="AL127" s="2285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94"/>
      <c r="BC127" s="4"/>
      <c r="BD127" s="4"/>
      <c r="BE127" s="4"/>
      <c r="BF127" s="4"/>
      <c r="BG127" s="4"/>
      <c r="BH127" s="4"/>
    </row>
    <row r="128" ht="12.75" customHeight="1">
      <c r="A128" s="1965"/>
      <c r="B128" s="2146"/>
      <c r="C128" s="2309"/>
      <c r="D128" s="2266"/>
      <c r="E128" s="2322">
        <v>44449.0</v>
      </c>
      <c r="F128" s="2149"/>
      <c r="G128" s="2153">
        <v>36300.0</v>
      </c>
      <c r="H128" s="2146">
        <v>36300.0</v>
      </c>
      <c r="I128" s="2149"/>
      <c r="J128" s="2149"/>
      <c r="K128" s="2150"/>
      <c r="L128" s="2149"/>
      <c r="M128" s="2149"/>
      <c r="N128" s="2146"/>
      <c r="O128" s="2385">
        <v>36206.471</v>
      </c>
      <c r="P128" s="2385">
        <v>36206.471</v>
      </c>
      <c r="Q128" s="2150"/>
      <c r="R128" s="1962"/>
      <c r="S128" s="1965"/>
      <c r="T128" s="1962"/>
      <c r="U128" s="1965"/>
      <c r="V128" s="1965"/>
      <c r="W128" s="1966"/>
      <c r="X128" s="1965"/>
      <c r="Y128" s="1962"/>
      <c r="Z128" s="1962"/>
      <c r="AA128" s="1965"/>
      <c r="AB128" s="1965"/>
      <c r="AC128" s="1966"/>
      <c r="AD128" s="1965"/>
      <c r="AE128" s="1965"/>
      <c r="AF128" s="1962"/>
      <c r="AG128" s="1965"/>
      <c r="AH128" s="1965"/>
      <c r="AI128" s="1966"/>
      <c r="AJ128" s="1965"/>
      <c r="AK128" s="1965"/>
      <c r="AL128" s="1962"/>
      <c r="AM128" s="1965"/>
      <c r="AN128" s="1965"/>
      <c r="AO128" s="1966"/>
      <c r="AP128" s="1965"/>
      <c r="AQ128" s="1965"/>
      <c r="AR128" s="1962"/>
      <c r="AS128" s="1965"/>
      <c r="AT128" s="1965"/>
      <c r="AU128" s="1966"/>
      <c r="AV128" s="1965"/>
      <c r="AW128" s="1965"/>
      <c r="AX128" s="1962"/>
      <c r="AY128" s="1965"/>
      <c r="AZ128" s="1965"/>
      <c r="BA128" s="1966"/>
      <c r="BB128" s="1965"/>
      <c r="BC128" s="1965"/>
      <c r="BD128" s="1962"/>
      <c r="BE128" s="4"/>
      <c r="BF128" s="4"/>
      <c r="BG128" s="2094"/>
      <c r="BH128" s="4"/>
    </row>
    <row r="129" ht="12.75" customHeight="1">
      <c r="A129" s="4">
        <v>13.0</v>
      </c>
      <c r="B129" s="2333">
        <v>1.0</v>
      </c>
      <c r="C129" s="2278" t="s">
        <v>4257</v>
      </c>
      <c r="D129" s="2278" t="s">
        <v>4258</v>
      </c>
      <c r="E129" s="2263"/>
      <c r="F129" s="2246" t="s">
        <v>4052</v>
      </c>
      <c r="G129" s="2244"/>
      <c r="H129" s="2244"/>
      <c r="I129" s="2246"/>
      <c r="J129" s="2244"/>
      <c r="K129" s="2246" t="s">
        <v>3241</v>
      </c>
      <c r="L129" s="2246" t="s">
        <v>2990</v>
      </c>
      <c r="M129" s="2246" t="s">
        <v>4208</v>
      </c>
      <c r="N129" s="2246" t="s">
        <v>4259</v>
      </c>
      <c r="O129" s="2386">
        <v>8326.117</v>
      </c>
      <c r="P129" s="2387">
        <v>8326.117</v>
      </c>
      <c r="Q129" s="2246" t="s">
        <v>3192</v>
      </c>
      <c r="R129" s="2156">
        <v>44464.0</v>
      </c>
      <c r="S129" s="4" t="s">
        <v>4260</v>
      </c>
      <c r="T129" s="3" t="s">
        <v>884</v>
      </c>
      <c r="U129" s="2258">
        <v>0.5</v>
      </c>
      <c r="V129" s="2258">
        <v>0.4</v>
      </c>
      <c r="W129" s="2258">
        <v>0.1</v>
      </c>
      <c r="X129" s="2388"/>
      <c r="Y129" s="3" t="s">
        <v>883</v>
      </c>
      <c r="Z129" s="3" t="s">
        <v>883</v>
      </c>
      <c r="AA129" s="3" t="s">
        <v>883</v>
      </c>
      <c r="AB129" s="2285"/>
      <c r="AC129" s="3" t="s">
        <v>883</v>
      </c>
      <c r="AD129" s="3" t="s">
        <v>883</v>
      </c>
      <c r="AE129" s="3" t="s">
        <v>883</v>
      </c>
      <c r="AF129" s="3" t="s">
        <v>883</v>
      </c>
      <c r="AG129" s="3" t="s">
        <v>883</v>
      </c>
      <c r="AH129" s="3" t="s">
        <v>883</v>
      </c>
      <c r="AI129" s="3" t="s">
        <v>883</v>
      </c>
      <c r="AJ129" s="3" t="s">
        <v>883</v>
      </c>
      <c r="AK129" s="3" t="s">
        <v>883</v>
      </c>
      <c r="AL129" s="3" t="s">
        <v>883</v>
      </c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94"/>
      <c r="BC129" s="4"/>
      <c r="BD129" s="4"/>
      <c r="BE129" s="4"/>
      <c r="BF129" s="4"/>
      <c r="BG129" s="4"/>
      <c r="BH129" s="4"/>
    </row>
    <row r="130" ht="12.75" customHeight="1">
      <c r="A130" s="4"/>
      <c r="B130" s="2333">
        <v>2.0</v>
      </c>
      <c r="C130" s="792"/>
      <c r="D130" s="792"/>
      <c r="E130" s="2263"/>
      <c r="F130" s="2246"/>
      <c r="G130" s="2244"/>
      <c r="H130" s="2244"/>
      <c r="I130" s="2246"/>
      <c r="J130" s="2244"/>
      <c r="K130" s="2246" t="s">
        <v>3241</v>
      </c>
      <c r="L130" s="2246" t="s">
        <v>2990</v>
      </c>
      <c r="M130" s="2246" t="s">
        <v>823</v>
      </c>
      <c r="N130" s="2246" t="s">
        <v>4261</v>
      </c>
      <c r="O130" s="2386">
        <v>5795.571</v>
      </c>
      <c r="P130" s="2387">
        <v>5795.571</v>
      </c>
      <c r="Q130" s="2246" t="s">
        <v>3192</v>
      </c>
      <c r="R130" s="2156">
        <v>44464.0</v>
      </c>
      <c r="S130" s="4" t="s">
        <v>4262</v>
      </c>
      <c r="T130" s="3" t="s">
        <v>884</v>
      </c>
      <c r="U130" s="2258">
        <v>0.5</v>
      </c>
      <c r="V130" s="2258">
        <v>0.4</v>
      </c>
      <c r="W130" s="2258">
        <v>0.1</v>
      </c>
      <c r="X130" s="2388"/>
      <c r="Y130" s="3" t="s">
        <v>883</v>
      </c>
      <c r="Z130" s="3" t="s">
        <v>883</v>
      </c>
      <c r="AA130" s="3" t="s">
        <v>883</v>
      </c>
      <c r="AB130" s="2285"/>
      <c r="AC130" s="3" t="s">
        <v>883</v>
      </c>
      <c r="AD130" s="3" t="s">
        <v>883</v>
      </c>
      <c r="AE130" s="3" t="s">
        <v>883</v>
      </c>
      <c r="AF130" s="3" t="s">
        <v>883</v>
      </c>
      <c r="AG130" s="3" t="s">
        <v>883</v>
      </c>
      <c r="AH130" s="3" t="s">
        <v>883</v>
      </c>
      <c r="AI130" s="3" t="s">
        <v>883</v>
      </c>
      <c r="AJ130" s="3" t="s">
        <v>883</v>
      </c>
      <c r="AK130" s="3" t="s">
        <v>883</v>
      </c>
      <c r="AL130" s="3" t="s">
        <v>883</v>
      </c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94"/>
      <c r="BC130" s="4"/>
      <c r="BD130" s="4"/>
      <c r="BE130" s="4"/>
      <c r="BF130" s="4"/>
      <c r="BG130" s="4"/>
      <c r="BH130" s="4"/>
    </row>
    <row r="131" ht="12.75" customHeight="1">
      <c r="A131" s="4"/>
      <c r="B131" s="2333">
        <v>3.0</v>
      </c>
      <c r="C131" s="792"/>
      <c r="D131" s="792"/>
      <c r="E131" s="2263"/>
      <c r="F131" s="2246"/>
      <c r="G131" s="2244"/>
      <c r="H131" s="2244"/>
      <c r="I131" s="2246"/>
      <c r="J131" s="2244"/>
      <c r="K131" s="2246" t="s">
        <v>3241</v>
      </c>
      <c r="L131" s="2246" t="s">
        <v>2990</v>
      </c>
      <c r="M131" s="2246" t="s">
        <v>4263</v>
      </c>
      <c r="N131" s="2263" t="s">
        <v>4264</v>
      </c>
      <c r="O131" s="2386">
        <v>7531.974</v>
      </c>
      <c r="P131" s="2387">
        <v>7531.974</v>
      </c>
      <c r="Q131" s="2246" t="s">
        <v>3192</v>
      </c>
      <c r="R131" s="2156">
        <v>44466.0</v>
      </c>
      <c r="S131" s="4" t="s">
        <v>4265</v>
      </c>
      <c r="T131" s="3" t="s">
        <v>884</v>
      </c>
      <c r="U131" s="2258">
        <v>0.5</v>
      </c>
      <c r="V131" s="2258">
        <v>0.4</v>
      </c>
      <c r="W131" s="2258">
        <v>0.1</v>
      </c>
      <c r="X131" s="2388"/>
      <c r="Y131" s="3" t="s">
        <v>883</v>
      </c>
      <c r="Z131" s="3" t="s">
        <v>883</v>
      </c>
      <c r="AA131" s="3" t="s">
        <v>883</v>
      </c>
      <c r="AB131" s="2285"/>
      <c r="AC131" s="3" t="s">
        <v>883</v>
      </c>
      <c r="AD131" s="3" t="s">
        <v>883</v>
      </c>
      <c r="AE131" s="3" t="s">
        <v>883</v>
      </c>
      <c r="AF131" s="3" t="s">
        <v>883</v>
      </c>
      <c r="AG131" s="3" t="s">
        <v>883</v>
      </c>
      <c r="AH131" s="3" t="s">
        <v>883</v>
      </c>
      <c r="AI131" s="3" t="s">
        <v>883</v>
      </c>
      <c r="AJ131" s="3" t="s">
        <v>883</v>
      </c>
      <c r="AK131" s="3" t="s">
        <v>883</v>
      </c>
      <c r="AL131" s="3" t="s">
        <v>883</v>
      </c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94"/>
      <c r="BC131" s="4"/>
      <c r="BD131" s="4"/>
      <c r="BE131" s="4"/>
      <c r="BF131" s="4"/>
      <c r="BG131" s="4"/>
      <c r="BH131" s="4"/>
    </row>
    <row r="132" ht="12.75" customHeight="1">
      <c r="A132" s="4"/>
      <c r="B132" s="2333">
        <v>4.0</v>
      </c>
      <c r="C132" s="792"/>
      <c r="D132" s="792"/>
      <c r="E132" s="2263"/>
      <c r="F132" s="2246"/>
      <c r="G132" s="2244"/>
      <c r="H132" s="2244"/>
      <c r="I132" s="2246"/>
      <c r="J132" s="2244"/>
      <c r="K132" s="2246" t="s">
        <v>4266</v>
      </c>
      <c r="L132" s="2246" t="s">
        <v>4071</v>
      </c>
      <c r="M132" s="2246" t="s">
        <v>4267</v>
      </c>
      <c r="N132" s="2246" t="s">
        <v>4268</v>
      </c>
      <c r="O132" s="2386">
        <v>7601.737</v>
      </c>
      <c r="P132" s="2387">
        <v>7601.737</v>
      </c>
      <c r="Q132" s="2246" t="s">
        <v>3192</v>
      </c>
      <c r="R132" s="2156">
        <v>44465.0</v>
      </c>
      <c r="S132" s="4" t="s">
        <v>4212</v>
      </c>
      <c r="T132" s="3" t="s">
        <v>884</v>
      </c>
      <c r="U132" s="2258">
        <v>0.3</v>
      </c>
      <c r="V132" s="2258">
        <v>0.7</v>
      </c>
      <c r="W132" s="2388"/>
      <c r="X132" s="2388"/>
      <c r="Y132" s="3" t="s">
        <v>883</v>
      </c>
      <c r="Z132" s="3" t="s">
        <v>883</v>
      </c>
      <c r="AA132" s="3" t="s">
        <v>883</v>
      </c>
      <c r="AB132" s="2285"/>
      <c r="AC132" s="3" t="s">
        <v>883</v>
      </c>
      <c r="AD132" s="3" t="s">
        <v>883</v>
      </c>
      <c r="AE132" s="3" t="s">
        <v>883</v>
      </c>
      <c r="AF132" s="3" t="s">
        <v>883</v>
      </c>
      <c r="AG132" s="3" t="s">
        <v>883</v>
      </c>
      <c r="AH132" s="3" t="s">
        <v>883</v>
      </c>
      <c r="AI132" s="3" t="s">
        <v>883</v>
      </c>
      <c r="AJ132" s="3" t="s">
        <v>883</v>
      </c>
      <c r="AK132" s="3" t="s">
        <v>883</v>
      </c>
      <c r="AL132" s="3" t="s">
        <v>883</v>
      </c>
      <c r="AM132" s="4"/>
      <c r="AN132" s="4"/>
      <c r="AO132" s="4"/>
      <c r="AP132" s="4"/>
      <c r="AQ132" s="4"/>
      <c r="AR132" s="4"/>
      <c r="AS132" s="4"/>
      <c r="AT132" s="3" t="s">
        <v>883</v>
      </c>
      <c r="AU132" s="3" t="s">
        <v>883</v>
      </c>
      <c r="AV132" s="4"/>
      <c r="AW132" s="4"/>
      <c r="AX132" s="4"/>
      <c r="AY132" s="4"/>
      <c r="AZ132" s="4"/>
      <c r="BA132" s="4"/>
      <c r="BB132" s="2094"/>
      <c r="BC132" s="4"/>
      <c r="BD132" s="4"/>
      <c r="BE132" s="4"/>
      <c r="BF132" s="4"/>
      <c r="BG132" s="4"/>
      <c r="BH132" s="4"/>
    </row>
    <row r="133" ht="12.75" customHeight="1">
      <c r="A133" s="4"/>
      <c r="B133" s="2333">
        <v>5.0</v>
      </c>
      <c r="C133" s="792"/>
      <c r="D133" s="792"/>
      <c r="E133" s="2263"/>
      <c r="F133" s="2246"/>
      <c r="G133" s="2244"/>
      <c r="H133" s="2244"/>
      <c r="I133" s="2246"/>
      <c r="J133" s="2244"/>
      <c r="K133" s="2246" t="s">
        <v>3241</v>
      </c>
      <c r="L133" s="2246" t="s">
        <v>2990</v>
      </c>
      <c r="M133" s="2246" t="s">
        <v>4269</v>
      </c>
      <c r="N133" s="2246" t="s">
        <v>4270</v>
      </c>
      <c r="O133" s="2389">
        <v>7663.677</v>
      </c>
      <c r="P133" s="2390">
        <v>7663.677</v>
      </c>
      <c r="Q133" s="2246" t="s">
        <v>3192</v>
      </c>
      <c r="R133" s="2154">
        <v>44472.0</v>
      </c>
      <c r="S133" s="4" t="s">
        <v>4265</v>
      </c>
      <c r="T133" s="3" t="s">
        <v>884</v>
      </c>
      <c r="U133" s="2258">
        <v>0.5</v>
      </c>
      <c r="V133" s="2371">
        <v>0.4</v>
      </c>
      <c r="W133" s="2371">
        <v>0.1</v>
      </c>
      <c r="X133" s="2388"/>
      <c r="Y133" s="3" t="s">
        <v>883</v>
      </c>
      <c r="Z133" s="3" t="s">
        <v>883</v>
      </c>
      <c r="AA133" s="3" t="s">
        <v>883</v>
      </c>
      <c r="AB133" s="2285"/>
      <c r="AC133" s="3" t="s">
        <v>883</v>
      </c>
      <c r="AD133" s="3" t="s">
        <v>883</v>
      </c>
      <c r="AE133" s="3" t="s">
        <v>883</v>
      </c>
      <c r="AF133" s="3" t="s">
        <v>883</v>
      </c>
      <c r="AG133" s="3" t="s">
        <v>883</v>
      </c>
      <c r="AH133" s="3" t="s">
        <v>883</v>
      </c>
      <c r="AI133" s="3" t="s">
        <v>883</v>
      </c>
      <c r="AJ133" s="3" t="s">
        <v>883</v>
      </c>
      <c r="AK133" s="3" t="s">
        <v>883</v>
      </c>
      <c r="AL133" s="3" t="s">
        <v>883</v>
      </c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94"/>
      <c r="BC133" s="4"/>
      <c r="BD133" s="4"/>
      <c r="BE133" s="4"/>
      <c r="BF133" s="4"/>
      <c r="BG133" s="4"/>
      <c r="BH133" s="4"/>
    </row>
    <row r="134" ht="12.75" customHeight="1">
      <c r="A134" s="4"/>
      <c r="B134" s="2333">
        <v>6.0</v>
      </c>
      <c r="C134" s="792"/>
      <c r="D134" s="792"/>
      <c r="E134" s="2263"/>
      <c r="F134" s="2246"/>
      <c r="G134" s="2244"/>
      <c r="H134" s="2244"/>
      <c r="I134" s="2246"/>
      <c r="J134" s="2244"/>
      <c r="K134" s="2246" t="s">
        <v>3241</v>
      </c>
      <c r="L134" s="2246" t="s">
        <v>2990</v>
      </c>
      <c r="M134" s="2246" t="s">
        <v>4271</v>
      </c>
      <c r="N134" s="2263" t="s">
        <v>4272</v>
      </c>
      <c r="O134" s="2389">
        <v>7406.75</v>
      </c>
      <c r="P134" s="2390">
        <v>7406.75</v>
      </c>
      <c r="Q134" s="2246" t="s">
        <v>3192</v>
      </c>
      <c r="R134" s="2154">
        <v>44473.0</v>
      </c>
      <c r="S134" s="4" t="s">
        <v>4273</v>
      </c>
      <c r="T134" s="3" t="s">
        <v>884</v>
      </c>
      <c r="U134" s="2258">
        <v>0.5</v>
      </c>
      <c r="V134" s="2371">
        <v>0.4</v>
      </c>
      <c r="W134" s="2371">
        <v>0.1</v>
      </c>
      <c r="X134" s="2388"/>
      <c r="Y134" s="3" t="s">
        <v>883</v>
      </c>
      <c r="Z134" s="3" t="s">
        <v>883</v>
      </c>
      <c r="AA134" s="3" t="s">
        <v>883</v>
      </c>
      <c r="AB134" s="2285"/>
      <c r="AC134" s="3" t="s">
        <v>883</v>
      </c>
      <c r="AD134" s="3" t="s">
        <v>883</v>
      </c>
      <c r="AE134" s="3" t="s">
        <v>883</v>
      </c>
      <c r="AF134" s="3" t="s">
        <v>883</v>
      </c>
      <c r="AG134" s="3" t="s">
        <v>883</v>
      </c>
      <c r="AH134" s="3" t="s">
        <v>883</v>
      </c>
      <c r="AI134" s="3" t="s">
        <v>883</v>
      </c>
      <c r="AJ134" s="3" t="s">
        <v>883</v>
      </c>
      <c r="AK134" s="3" t="s">
        <v>883</v>
      </c>
      <c r="AL134" s="3" t="s">
        <v>883</v>
      </c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94"/>
      <c r="BC134" s="4"/>
      <c r="BD134" s="4"/>
      <c r="BE134" s="4"/>
      <c r="BF134" s="4"/>
      <c r="BG134" s="4"/>
      <c r="BH134" s="4"/>
    </row>
    <row r="135" ht="12.75" customHeight="1">
      <c r="A135" s="4"/>
      <c r="B135" s="2333">
        <v>7.0</v>
      </c>
      <c r="C135" s="792"/>
      <c r="D135" s="792"/>
      <c r="E135" s="2263"/>
      <c r="F135" s="2246"/>
      <c r="G135" s="2244"/>
      <c r="H135" s="2244"/>
      <c r="I135" s="2246"/>
      <c r="J135" s="2244"/>
      <c r="K135" s="2246" t="s">
        <v>4274</v>
      </c>
      <c r="L135" s="2246" t="s">
        <v>4220</v>
      </c>
      <c r="M135" s="2246" t="s">
        <v>4275</v>
      </c>
      <c r="N135" s="2248" t="s">
        <v>3636</v>
      </c>
      <c r="O135" s="2389">
        <v>5060.748</v>
      </c>
      <c r="P135" s="2390">
        <v>5060.748</v>
      </c>
      <c r="Q135" s="2246" t="s">
        <v>3192</v>
      </c>
      <c r="R135" s="2391" t="s">
        <v>4276</v>
      </c>
      <c r="S135" s="4" t="s">
        <v>4277</v>
      </c>
      <c r="T135" s="3" t="s">
        <v>884</v>
      </c>
      <c r="U135" s="2392" t="s">
        <v>4278</v>
      </c>
      <c r="V135" s="2371">
        <v>0.3</v>
      </c>
      <c r="W135" s="2371">
        <v>0.3</v>
      </c>
      <c r="X135" s="3" t="s">
        <v>4279</v>
      </c>
      <c r="Y135" s="3" t="s">
        <v>883</v>
      </c>
      <c r="Z135" s="3" t="s">
        <v>883</v>
      </c>
      <c r="AA135" s="3" t="s">
        <v>883</v>
      </c>
      <c r="AB135" s="2285"/>
      <c r="AC135" s="3" t="s">
        <v>883</v>
      </c>
      <c r="AD135" s="3" t="s">
        <v>883</v>
      </c>
      <c r="AE135" s="3" t="s">
        <v>883</v>
      </c>
      <c r="AF135" s="3" t="s">
        <v>883</v>
      </c>
      <c r="AG135" s="3" t="s">
        <v>883</v>
      </c>
      <c r="AH135" s="3" t="s">
        <v>883</v>
      </c>
      <c r="AI135" s="3" t="s">
        <v>883</v>
      </c>
      <c r="AJ135" s="3" t="s">
        <v>883</v>
      </c>
      <c r="AK135" s="3" t="s">
        <v>883</v>
      </c>
      <c r="AL135" s="3" t="s">
        <v>883</v>
      </c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94"/>
      <c r="BC135" s="4"/>
      <c r="BD135" s="4"/>
      <c r="BE135" s="4"/>
      <c r="BF135" s="4"/>
      <c r="BG135" s="4"/>
      <c r="BH135" s="4"/>
    </row>
    <row r="136" ht="15.0" customHeight="1">
      <c r="A136" s="4"/>
      <c r="B136" s="2333">
        <v>8.0</v>
      </c>
      <c r="C136" s="949"/>
      <c r="D136" s="792"/>
      <c r="E136" s="2263"/>
      <c r="F136" s="2246"/>
      <c r="G136" s="2244"/>
      <c r="H136" s="2244"/>
      <c r="I136" s="2246"/>
      <c r="J136" s="2244"/>
      <c r="K136" s="2246" t="s">
        <v>4030</v>
      </c>
      <c r="L136" s="2246" t="s">
        <v>4280</v>
      </c>
      <c r="M136" s="2246" t="s">
        <v>4208</v>
      </c>
      <c r="N136" s="2248" t="s">
        <v>4281</v>
      </c>
      <c r="O136" s="2389">
        <v>5125.16</v>
      </c>
      <c r="P136" s="2390">
        <v>5125.16</v>
      </c>
      <c r="Q136" s="2246" t="s">
        <v>3192</v>
      </c>
      <c r="R136" s="2391" t="s">
        <v>4276</v>
      </c>
      <c r="S136" s="4" t="s">
        <v>4282</v>
      </c>
      <c r="T136" s="3" t="s">
        <v>884</v>
      </c>
      <c r="U136" s="2392" t="s">
        <v>4283</v>
      </c>
      <c r="V136" s="2393">
        <v>0.5</v>
      </c>
      <c r="W136" s="2393">
        <v>0.4</v>
      </c>
      <c r="X136" s="2394">
        <v>0.1</v>
      </c>
      <c r="Y136" s="3" t="s">
        <v>883</v>
      </c>
      <c r="Z136" s="3" t="s">
        <v>883</v>
      </c>
      <c r="AA136" s="3" t="s">
        <v>883</v>
      </c>
      <c r="AB136" s="2285"/>
      <c r="AC136" s="3" t="s">
        <v>883</v>
      </c>
      <c r="AD136" s="3" t="s">
        <v>883</v>
      </c>
      <c r="AE136" s="3" t="s">
        <v>883</v>
      </c>
      <c r="AF136" s="3" t="s">
        <v>883</v>
      </c>
      <c r="AG136" s="3" t="s">
        <v>883</v>
      </c>
      <c r="AH136" s="3" t="s">
        <v>883</v>
      </c>
      <c r="AI136" s="3" t="s">
        <v>883</v>
      </c>
      <c r="AJ136" s="3" t="s">
        <v>883</v>
      </c>
      <c r="AK136" s="3" t="s">
        <v>883</v>
      </c>
      <c r="AL136" s="3" t="s">
        <v>883</v>
      </c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94"/>
      <c r="BC136" s="4"/>
      <c r="BD136" s="4"/>
      <c r="BE136" s="4"/>
      <c r="BF136" s="4"/>
      <c r="BG136" s="4"/>
      <c r="BH136" s="4"/>
    </row>
    <row r="137" ht="12.75" customHeight="1">
      <c r="A137" s="1965"/>
      <c r="B137" s="2146"/>
      <c r="C137" s="2309"/>
      <c r="D137" s="2266"/>
      <c r="E137" s="2322">
        <v>44483.0</v>
      </c>
      <c r="F137" s="2149"/>
      <c r="G137" s="2153">
        <v>55000.0</v>
      </c>
      <c r="H137" s="2146">
        <v>55000.0</v>
      </c>
      <c r="I137" s="2269">
        <v>-488.26600000000326</v>
      </c>
      <c r="J137" s="2149"/>
      <c r="K137" s="2150"/>
      <c r="L137" s="2149"/>
      <c r="M137" s="2149"/>
      <c r="N137" s="2146"/>
      <c r="O137" s="2395">
        <v>54511.734</v>
      </c>
      <c r="P137" s="2153">
        <v>54511.734</v>
      </c>
      <c r="Q137" s="2150"/>
      <c r="R137" s="1962"/>
      <c r="S137" s="1965"/>
      <c r="T137" s="1962"/>
      <c r="U137" s="1965"/>
      <c r="V137" s="1965"/>
      <c r="W137" s="1966"/>
      <c r="X137" s="1965"/>
      <c r="Y137" s="1962"/>
      <c r="Z137" s="1962"/>
      <c r="AA137" s="1965"/>
      <c r="AB137" s="1965"/>
      <c r="AC137" s="1966"/>
      <c r="AD137" s="1965"/>
      <c r="AE137" s="1965"/>
      <c r="AF137" s="1962"/>
      <c r="AG137" s="1965"/>
      <c r="AH137" s="1965"/>
      <c r="AI137" s="1966"/>
      <c r="AJ137" s="1965"/>
      <c r="AK137" s="1965"/>
      <c r="AL137" s="1962"/>
      <c r="AM137" s="1965"/>
      <c r="AN137" s="1965"/>
      <c r="AO137" s="1966"/>
      <c r="AP137" s="1965"/>
      <c r="AQ137" s="1965"/>
      <c r="AR137" s="1962"/>
      <c r="AS137" s="1965"/>
      <c r="AT137" s="1965"/>
      <c r="AU137" s="1966"/>
      <c r="AV137" s="1965"/>
      <c r="AW137" s="1965"/>
      <c r="AX137" s="1962"/>
      <c r="AY137" s="1965"/>
      <c r="AZ137" s="1965"/>
      <c r="BA137" s="1966"/>
      <c r="BB137" s="1965"/>
      <c r="BC137" s="1965"/>
      <c r="BD137" s="1962"/>
      <c r="BE137" s="4"/>
      <c r="BF137" s="4"/>
      <c r="BG137" s="2094"/>
      <c r="BH137" s="4"/>
    </row>
    <row r="138" ht="12.75" customHeight="1">
      <c r="A138" s="4">
        <v>14.0</v>
      </c>
      <c r="B138" s="2333">
        <v>1.0</v>
      </c>
      <c r="C138" s="2396" t="s">
        <v>4284</v>
      </c>
      <c r="D138" s="2278" t="s">
        <v>4285</v>
      </c>
      <c r="E138" s="2263"/>
      <c r="F138" s="2246" t="s">
        <v>4052</v>
      </c>
      <c r="G138" s="2244"/>
      <c r="H138" s="2244"/>
      <c r="I138" s="2246"/>
      <c r="J138" s="2244"/>
      <c r="K138" s="2246" t="s">
        <v>4286</v>
      </c>
      <c r="L138" s="2397" t="s">
        <v>4287</v>
      </c>
      <c r="M138" s="2398" t="s">
        <v>4267</v>
      </c>
      <c r="N138" s="2246" t="s">
        <v>4288</v>
      </c>
      <c r="O138" s="2399">
        <v>5000.414</v>
      </c>
      <c r="P138" s="2387">
        <v>5000.414</v>
      </c>
      <c r="Q138" s="2400" t="s">
        <v>3192</v>
      </c>
      <c r="R138" s="2401">
        <v>44483.0</v>
      </c>
      <c r="S138" s="2176" t="s">
        <v>4289</v>
      </c>
      <c r="T138" s="3" t="s">
        <v>884</v>
      </c>
      <c r="U138" s="2330" t="s">
        <v>4290</v>
      </c>
      <c r="V138" s="2371">
        <v>0.5</v>
      </c>
      <c r="W138" s="2371">
        <v>0.4</v>
      </c>
      <c r="X138" s="2371">
        <v>0.1</v>
      </c>
      <c r="Y138" s="2177"/>
      <c r="Z138" s="2177"/>
      <c r="AA138" s="2177"/>
      <c r="AB138" s="2176"/>
      <c r="AC138" s="3" t="s">
        <v>883</v>
      </c>
      <c r="AD138" s="3" t="s">
        <v>883</v>
      </c>
      <c r="AE138" s="3" t="s">
        <v>883</v>
      </c>
      <c r="AF138" s="3" t="s">
        <v>883</v>
      </c>
      <c r="AG138" s="3" t="s">
        <v>883</v>
      </c>
      <c r="AH138" s="3" t="s">
        <v>883</v>
      </c>
      <c r="AI138" s="3" t="s">
        <v>883</v>
      </c>
      <c r="AJ138" s="3" t="s">
        <v>883</v>
      </c>
      <c r="AK138" s="3" t="s">
        <v>883</v>
      </c>
      <c r="AL138" s="3" t="s">
        <v>883</v>
      </c>
      <c r="AM138" s="2176"/>
      <c r="AN138" s="2176"/>
      <c r="AO138" s="2176"/>
      <c r="AP138" s="2176"/>
      <c r="AQ138" s="2176"/>
      <c r="AR138" s="2176"/>
      <c r="AS138" s="2176"/>
      <c r="AT138" s="2176"/>
      <c r="AU138" s="2176"/>
      <c r="AV138" s="2176"/>
      <c r="AW138" s="4"/>
      <c r="AX138" s="4"/>
      <c r="AY138" s="4"/>
      <c r="AZ138" s="4"/>
      <c r="BA138" s="4"/>
      <c r="BB138" s="2094"/>
      <c r="BC138" s="4"/>
      <c r="BD138" s="4"/>
      <c r="BE138" s="4"/>
      <c r="BF138" s="4"/>
      <c r="BG138" s="4"/>
      <c r="BH138" s="4"/>
    </row>
    <row r="139" ht="12.75" customHeight="1">
      <c r="A139" s="4"/>
      <c r="B139" s="2333">
        <v>2.0</v>
      </c>
      <c r="C139" s="792"/>
      <c r="D139" s="792"/>
      <c r="E139" s="2263"/>
      <c r="F139" s="2246"/>
      <c r="G139" s="2244"/>
      <c r="H139" s="2244"/>
      <c r="I139" s="2246"/>
      <c r="J139" s="2244"/>
      <c r="K139" s="2246" t="s">
        <v>3241</v>
      </c>
      <c r="L139" s="2397" t="s">
        <v>2990</v>
      </c>
      <c r="M139" s="2398" t="s">
        <v>4213</v>
      </c>
      <c r="N139" s="2246" t="s">
        <v>4291</v>
      </c>
      <c r="O139" s="2383">
        <v>7513.927</v>
      </c>
      <c r="P139" s="2390">
        <v>7513.927</v>
      </c>
      <c r="Q139" s="2400" t="s">
        <v>3192</v>
      </c>
      <c r="R139" s="2402">
        <v>44487.0</v>
      </c>
      <c r="S139" s="4" t="s">
        <v>4292</v>
      </c>
      <c r="T139" s="3" t="s">
        <v>884</v>
      </c>
      <c r="U139" s="2258">
        <v>0.5</v>
      </c>
      <c r="V139" s="2371">
        <v>0.4</v>
      </c>
      <c r="W139" s="2371">
        <v>0.1</v>
      </c>
      <c r="X139" s="2388"/>
      <c r="Y139" s="2177"/>
      <c r="Z139" s="2177"/>
      <c r="AA139" s="2177"/>
      <c r="AB139" s="2176"/>
      <c r="AC139" s="3" t="s">
        <v>883</v>
      </c>
      <c r="AD139" s="3" t="s">
        <v>883</v>
      </c>
      <c r="AE139" s="3" t="s">
        <v>883</v>
      </c>
      <c r="AF139" s="3" t="s">
        <v>883</v>
      </c>
      <c r="AG139" s="3" t="s">
        <v>883</v>
      </c>
      <c r="AH139" s="3" t="s">
        <v>883</v>
      </c>
      <c r="AI139" s="3" t="s">
        <v>883</v>
      </c>
      <c r="AJ139" s="3" t="s">
        <v>883</v>
      </c>
      <c r="AK139" s="3" t="s">
        <v>883</v>
      </c>
      <c r="AL139" s="3" t="s">
        <v>883</v>
      </c>
      <c r="AM139" s="2176"/>
      <c r="AN139" s="2176"/>
      <c r="AO139" s="2176"/>
      <c r="AP139" s="2176"/>
      <c r="AQ139" s="2176"/>
      <c r="AR139" s="2176"/>
      <c r="AS139" s="2176"/>
      <c r="AT139" s="2176"/>
      <c r="AU139" s="2176"/>
      <c r="AV139" s="2176"/>
      <c r="AW139" s="4"/>
      <c r="AX139" s="4"/>
      <c r="AY139" s="4"/>
      <c r="AZ139" s="4"/>
      <c r="BA139" s="4"/>
      <c r="BB139" s="2094"/>
      <c r="BC139" s="4"/>
      <c r="BD139" s="4"/>
      <c r="BE139" s="4"/>
      <c r="BF139" s="4"/>
      <c r="BG139" s="4"/>
      <c r="BH139" s="4"/>
    </row>
    <row r="140" ht="12.75" customHeight="1">
      <c r="A140" s="4"/>
      <c r="B140" s="2333">
        <v>3.0</v>
      </c>
      <c r="C140" s="792"/>
      <c r="D140" s="792"/>
      <c r="E140" s="2263"/>
      <c r="F140" s="2246"/>
      <c r="G140" s="2244"/>
      <c r="H140" s="2244"/>
      <c r="I140" s="2246"/>
      <c r="J140" s="2244"/>
      <c r="K140" s="2246" t="s">
        <v>4030</v>
      </c>
      <c r="L140" s="2397" t="s">
        <v>4293</v>
      </c>
      <c r="M140" s="2398" t="s">
        <v>2612</v>
      </c>
      <c r="N140" s="2246" t="s">
        <v>4294</v>
      </c>
      <c r="O140" s="2383">
        <v>6502.721</v>
      </c>
      <c r="P140" s="2390">
        <v>6502.721</v>
      </c>
      <c r="Q140" s="2400" t="s">
        <v>3192</v>
      </c>
      <c r="R140" s="2401">
        <v>44485.0</v>
      </c>
      <c r="S140" s="4" t="s">
        <v>4295</v>
      </c>
      <c r="T140" s="3" t="s">
        <v>884</v>
      </c>
      <c r="U140" s="2258">
        <v>0.5</v>
      </c>
      <c r="V140" s="2371">
        <v>0.4</v>
      </c>
      <c r="W140" s="2371">
        <v>0.1</v>
      </c>
      <c r="X140" s="2388"/>
      <c r="Y140" s="2177"/>
      <c r="Z140" s="2177"/>
      <c r="AA140" s="2176"/>
      <c r="AB140" s="2176"/>
      <c r="AC140" s="3" t="s">
        <v>883</v>
      </c>
      <c r="AD140" s="3" t="s">
        <v>883</v>
      </c>
      <c r="AE140" s="3" t="s">
        <v>883</v>
      </c>
      <c r="AF140" s="3" t="s">
        <v>883</v>
      </c>
      <c r="AG140" s="3" t="s">
        <v>883</v>
      </c>
      <c r="AH140" s="3" t="s">
        <v>883</v>
      </c>
      <c r="AI140" s="3" t="s">
        <v>883</v>
      </c>
      <c r="AJ140" s="3" t="s">
        <v>883</v>
      </c>
      <c r="AK140" s="3" t="s">
        <v>883</v>
      </c>
      <c r="AL140" s="3" t="s">
        <v>883</v>
      </c>
      <c r="AM140" s="2176"/>
      <c r="AN140" s="2176"/>
      <c r="AO140" s="2176"/>
      <c r="AP140" s="2176"/>
      <c r="AQ140" s="2176"/>
      <c r="AR140" s="2176"/>
      <c r="AS140" s="2176"/>
      <c r="AT140" s="2176"/>
      <c r="AU140" s="2176"/>
      <c r="AV140" s="2176"/>
      <c r="AW140" s="4"/>
      <c r="AX140" s="4"/>
      <c r="AY140" s="4"/>
      <c r="AZ140" s="4"/>
      <c r="BA140" s="4"/>
      <c r="BB140" s="2094"/>
      <c r="BC140" s="4"/>
      <c r="BD140" s="4"/>
      <c r="BE140" s="4"/>
      <c r="BF140" s="4"/>
      <c r="BG140" s="4"/>
      <c r="BH140" s="4"/>
    </row>
    <row r="141" ht="15.0" customHeight="1">
      <c r="A141" s="4"/>
      <c r="B141" s="2333">
        <v>4.0</v>
      </c>
      <c r="C141" s="792"/>
      <c r="D141" s="792"/>
      <c r="E141" s="2263"/>
      <c r="F141" s="2246"/>
      <c r="G141" s="2244"/>
      <c r="H141" s="2244"/>
      <c r="I141" s="2246"/>
      <c r="J141" s="2244"/>
      <c r="K141" s="2246" t="s">
        <v>4296</v>
      </c>
      <c r="L141" s="2397" t="s">
        <v>4280</v>
      </c>
      <c r="M141" s="2398" t="s">
        <v>4297</v>
      </c>
      <c r="N141" s="2246" t="s">
        <v>4298</v>
      </c>
      <c r="O141" s="2383">
        <v>3750.177</v>
      </c>
      <c r="P141" s="2390">
        <v>3750.177</v>
      </c>
      <c r="Q141" s="2400" t="s">
        <v>3192</v>
      </c>
      <c r="R141" s="2401">
        <v>44492.0</v>
      </c>
      <c r="S141" s="2176" t="s">
        <v>4299</v>
      </c>
      <c r="T141" s="3" t="s">
        <v>884</v>
      </c>
      <c r="U141" s="2258">
        <v>0.5</v>
      </c>
      <c r="V141" s="2371">
        <v>0.4</v>
      </c>
      <c r="W141" s="2371">
        <v>0.1</v>
      </c>
      <c r="X141" s="2388"/>
      <c r="Y141" s="2177"/>
      <c r="Z141" s="2177"/>
      <c r="AA141" s="2176"/>
      <c r="AB141" s="2176"/>
      <c r="AC141" s="3" t="s">
        <v>883</v>
      </c>
      <c r="AD141" s="3" t="s">
        <v>883</v>
      </c>
      <c r="AE141" s="3" t="s">
        <v>883</v>
      </c>
      <c r="AF141" s="3" t="s">
        <v>883</v>
      </c>
      <c r="AG141" s="3" t="s">
        <v>883</v>
      </c>
      <c r="AH141" s="3" t="s">
        <v>883</v>
      </c>
      <c r="AI141" s="3" t="s">
        <v>883</v>
      </c>
      <c r="AJ141" s="3" t="s">
        <v>883</v>
      </c>
      <c r="AK141" s="3" t="s">
        <v>883</v>
      </c>
      <c r="AL141" s="3" t="s">
        <v>883</v>
      </c>
      <c r="AM141" s="2176"/>
      <c r="AN141" s="2176"/>
      <c r="AO141" s="2176"/>
      <c r="AP141" s="2176"/>
      <c r="AQ141" s="2176"/>
      <c r="AR141" s="2176"/>
      <c r="AS141" s="2176"/>
      <c r="AT141" s="2176"/>
      <c r="AU141" s="2176"/>
      <c r="AV141" s="2176"/>
      <c r="AW141" s="4"/>
      <c r="AX141" s="4"/>
      <c r="AY141" s="4"/>
      <c r="AZ141" s="4"/>
      <c r="BA141" s="4"/>
      <c r="BB141" s="2094"/>
      <c r="BC141" s="4"/>
      <c r="BD141" s="4"/>
      <c r="BE141" s="4"/>
      <c r="BF141" s="4"/>
      <c r="BG141" s="4"/>
      <c r="BH141" s="4"/>
    </row>
    <row r="142" ht="12.75" customHeight="1">
      <c r="A142" s="4"/>
      <c r="B142" s="2333">
        <v>5.0</v>
      </c>
      <c r="C142" s="792"/>
      <c r="D142" s="792"/>
      <c r="E142" s="2263"/>
      <c r="F142" s="2246"/>
      <c r="G142" s="2244"/>
      <c r="H142" s="2244"/>
      <c r="I142" s="2246"/>
      <c r="J142" s="2244"/>
      <c r="K142" s="2246" t="s">
        <v>4286</v>
      </c>
      <c r="L142" s="2397" t="s">
        <v>4300</v>
      </c>
      <c r="M142" s="2398" t="s">
        <v>4267</v>
      </c>
      <c r="N142" s="2263" t="s">
        <v>4301</v>
      </c>
      <c r="O142" s="2383">
        <v>5000.121</v>
      </c>
      <c r="P142" s="2387">
        <v>5000.121</v>
      </c>
      <c r="Q142" s="2400" t="s">
        <v>3192</v>
      </c>
      <c r="R142" s="2402">
        <v>44488.0</v>
      </c>
      <c r="S142" s="2176" t="s">
        <v>4302</v>
      </c>
      <c r="T142" s="3" t="s">
        <v>884</v>
      </c>
      <c r="U142" s="2330" t="s">
        <v>4290</v>
      </c>
      <c r="V142" s="2371">
        <v>0.5</v>
      </c>
      <c r="W142" s="2371">
        <v>0.4</v>
      </c>
      <c r="X142" s="2371">
        <v>0.1</v>
      </c>
      <c r="Y142" s="2177"/>
      <c r="Z142" s="2177"/>
      <c r="AA142" s="2177"/>
      <c r="AB142" s="2176"/>
      <c r="AC142" s="3" t="s">
        <v>883</v>
      </c>
      <c r="AD142" s="3" t="s">
        <v>883</v>
      </c>
      <c r="AE142" s="3" t="s">
        <v>883</v>
      </c>
      <c r="AF142" s="3" t="s">
        <v>883</v>
      </c>
      <c r="AG142" s="3" t="s">
        <v>883</v>
      </c>
      <c r="AH142" s="3" t="s">
        <v>883</v>
      </c>
      <c r="AI142" s="3" t="s">
        <v>883</v>
      </c>
      <c r="AJ142" s="3" t="s">
        <v>883</v>
      </c>
      <c r="AK142" s="3" t="s">
        <v>883</v>
      </c>
      <c r="AL142" s="3" t="s">
        <v>883</v>
      </c>
      <c r="AM142" s="2176"/>
      <c r="AN142" s="2176"/>
      <c r="AO142" s="2176"/>
      <c r="AP142" s="2176"/>
      <c r="AQ142" s="2176"/>
      <c r="AR142" s="2176"/>
      <c r="AS142" s="2176"/>
      <c r="AT142" s="2176"/>
      <c r="AU142" s="2176"/>
      <c r="AV142" s="2176"/>
      <c r="AW142" s="4"/>
      <c r="AX142" s="4"/>
      <c r="AY142" s="4"/>
      <c r="AZ142" s="4"/>
      <c r="BA142" s="4"/>
      <c r="BB142" s="2094"/>
      <c r="BC142" s="4"/>
      <c r="BD142" s="4"/>
      <c r="BE142" s="4"/>
      <c r="BF142" s="4"/>
      <c r="BG142" s="4"/>
      <c r="BH142" s="4"/>
    </row>
    <row r="143" ht="12.75" customHeight="1">
      <c r="A143" s="4"/>
      <c r="B143" s="2333">
        <v>6.0</v>
      </c>
      <c r="C143" s="792"/>
      <c r="D143" s="792"/>
      <c r="E143" s="2263"/>
      <c r="F143" s="2246"/>
      <c r="G143" s="2244"/>
      <c r="H143" s="2244"/>
      <c r="I143" s="2246"/>
      <c r="J143" s="2244"/>
      <c r="K143" s="2246" t="s">
        <v>4286</v>
      </c>
      <c r="L143" s="2397" t="s">
        <v>4303</v>
      </c>
      <c r="M143" s="2398" t="s">
        <v>4267</v>
      </c>
      <c r="N143" s="2246" t="s">
        <v>4304</v>
      </c>
      <c r="O143" s="2383">
        <v>5000.0</v>
      </c>
      <c r="P143" s="2387">
        <v>5000.0</v>
      </c>
      <c r="Q143" s="2400" t="s">
        <v>3192</v>
      </c>
      <c r="R143" s="2401">
        <v>44490.0</v>
      </c>
      <c r="S143" s="2176" t="s">
        <v>4302</v>
      </c>
      <c r="T143" s="3" t="s">
        <v>884</v>
      </c>
      <c r="U143" s="2330" t="s">
        <v>4290</v>
      </c>
      <c r="V143" s="2371">
        <v>0.5</v>
      </c>
      <c r="W143" s="2371">
        <v>0.4</v>
      </c>
      <c r="X143" s="2371">
        <v>0.1</v>
      </c>
      <c r="Y143" s="2177"/>
      <c r="Z143" s="2177"/>
      <c r="AA143" s="2177"/>
      <c r="AB143" s="2176"/>
      <c r="AC143" s="3" t="s">
        <v>883</v>
      </c>
      <c r="AD143" s="3" t="s">
        <v>883</v>
      </c>
      <c r="AE143" s="3" t="s">
        <v>883</v>
      </c>
      <c r="AF143" s="3" t="s">
        <v>883</v>
      </c>
      <c r="AG143" s="3" t="s">
        <v>883</v>
      </c>
      <c r="AH143" s="3" t="s">
        <v>883</v>
      </c>
      <c r="AI143" s="3" t="s">
        <v>883</v>
      </c>
      <c r="AJ143" s="3" t="s">
        <v>883</v>
      </c>
      <c r="AK143" s="3" t="s">
        <v>883</v>
      </c>
      <c r="AL143" s="3" t="s">
        <v>883</v>
      </c>
      <c r="AM143" s="2176"/>
      <c r="AN143" s="2176"/>
      <c r="AO143" s="2176"/>
      <c r="AP143" s="2176"/>
      <c r="AQ143" s="2176"/>
      <c r="AR143" s="2176"/>
      <c r="AS143" s="2176"/>
      <c r="AT143" s="2177"/>
      <c r="AU143" s="2177"/>
      <c r="AV143" s="2176"/>
      <c r="AW143" s="4"/>
      <c r="AX143" s="4"/>
      <c r="AY143" s="4"/>
      <c r="AZ143" s="4"/>
      <c r="BA143" s="4"/>
      <c r="BB143" s="2094"/>
      <c r="BC143" s="4"/>
      <c r="BD143" s="4"/>
      <c r="BE143" s="4"/>
      <c r="BF143" s="4"/>
      <c r="BG143" s="4"/>
      <c r="BH143" s="4"/>
    </row>
    <row r="144" ht="12.75" customHeight="1">
      <c r="A144" s="4"/>
      <c r="B144" s="2333">
        <v>7.0</v>
      </c>
      <c r="C144" s="792"/>
      <c r="D144" s="792"/>
      <c r="E144" s="2263"/>
      <c r="F144" s="2246"/>
      <c r="G144" s="2244"/>
      <c r="H144" s="2244"/>
      <c r="I144" s="2246"/>
      <c r="J144" s="2244"/>
      <c r="K144" s="2246" t="s">
        <v>4286</v>
      </c>
      <c r="L144" s="2397" t="s">
        <v>4305</v>
      </c>
      <c r="M144" s="2398" t="s">
        <v>4267</v>
      </c>
      <c r="N144" s="2263" t="s">
        <v>4306</v>
      </c>
      <c r="O144" s="2383">
        <v>5300.0</v>
      </c>
      <c r="P144" s="2387">
        <v>5300.0</v>
      </c>
      <c r="Q144" s="2400" t="s">
        <v>3192</v>
      </c>
      <c r="R144" s="2401">
        <v>44491.0</v>
      </c>
      <c r="S144" s="2176" t="s">
        <v>4289</v>
      </c>
      <c r="T144" s="3" t="s">
        <v>884</v>
      </c>
      <c r="U144" s="2330" t="s">
        <v>4290</v>
      </c>
      <c r="V144" s="2371">
        <v>0.5</v>
      </c>
      <c r="W144" s="2371">
        <v>0.4</v>
      </c>
      <c r="X144" s="2371">
        <v>0.1</v>
      </c>
      <c r="Y144" s="2177"/>
      <c r="Z144" s="2177"/>
      <c r="AA144" s="2177"/>
      <c r="AB144" s="2176"/>
      <c r="AC144" s="3" t="s">
        <v>883</v>
      </c>
      <c r="AD144" s="3" t="s">
        <v>883</v>
      </c>
      <c r="AE144" s="3" t="s">
        <v>883</v>
      </c>
      <c r="AF144" s="3" t="s">
        <v>883</v>
      </c>
      <c r="AG144" s="3" t="s">
        <v>883</v>
      </c>
      <c r="AH144" s="3" t="s">
        <v>883</v>
      </c>
      <c r="AI144" s="3" t="s">
        <v>883</v>
      </c>
      <c r="AJ144" s="3" t="s">
        <v>883</v>
      </c>
      <c r="AK144" s="3" t="s">
        <v>883</v>
      </c>
      <c r="AL144" s="3" t="s">
        <v>883</v>
      </c>
      <c r="AM144" s="2176"/>
      <c r="AN144" s="2176"/>
      <c r="AO144" s="2176"/>
      <c r="AP144" s="2176"/>
      <c r="AQ144" s="2176"/>
      <c r="AR144" s="2176"/>
      <c r="AS144" s="2176"/>
      <c r="AT144" s="2176"/>
      <c r="AU144" s="2176"/>
      <c r="AV144" s="2176"/>
      <c r="AW144" s="4"/>
      <c r="AX144" s="4"/>
      <c r="AY144" s="4"/>
      <c r="AZ144" s="4"/>
      <c r="BA144" s="4"/>
      <c r="BB144" s="2094"/>
      <c r="BC144" s="4"/>
      <c r="BD144" s="4"/>
      <c r="BE144" s="4"/>
      <c r="BF144" s="4"/>
      <c r="BG144" s="4"/>
      <c r="BH144" s="4"/>
    </row>
    <row r="145" ht="12.75" customHeight="1">
      <c r="A145" s="4"/>
      <c r="B145" s="2333">
        <v>8.0</v>
      </c>
      <c r="C145" s="792"/>
      <c r="D145" s="792"/>
      <c r="E145" s="2263"/>
      <c r="F145" s="2246"/>
      <c r="G145" s="2244"/>
      <c r="H145" s="2244"/>
      <c r="I145" s="2246"/>
      <c r="J145" s="2244"/>
      <c r="K145" s="2246" t="s">
        <v>4286</v>
      </c>
      <c r="L145" s="2397" t="s">
        <v>4307</v>
      </c>
      <c r="M145" s="2398" t="s">
        <v>4267</v>
      </c>
      <c r="N145" s="2246" t="s">
        <v>4304</v>
      </c>
      <c r="O145" s="2383">
        <v>5100.0</v>
      </c>
      <c r="P145" s="2387">
        <v>5100.0</v>
      </c>
      <c r="Q145" s="2400" t="s">
        <v>3192</v>
      </c>
      <c r="R145" s="2401">
        <v>44493.0</v>
      </c>
      <c r="S145" s="2176" t="s">
        <v>4289</v>
      </c>
      <c r="T145" s="3" t="s">
        <v>884</v>
      </c>
      <c r="U145" s="2330" t="s">
        <v>4290</v>
      </c>
      <c r="V145" s="2371">
        <v>0.5</v>
      </c>
      <c r="W145" s="2371">
        <v>0.4</v>
      </c>
      <c r="X145" s="2371">
        <v>0.1</v>
      </c>
      <c r="Y145" s="2177"/>
      <c r="Z145" s="2177"/>
      <c r="AA145" s="2177"/>
      <c r="AB145" s="2176"/>
      <c r="AC145" s="3" t="s">
        <v>883</v>
      </c>
      <c r="AD145" s="3" t="s">
        <v>883</v>
      </c>
      <c r="AE145" s="3" t="s">
        <v>883</v>
      </c>
      <c r="AF145" s="3" t="s">
        <v>883</v>
      </c>
      <c r="AG145" s="3" t="s">
        <v>883</v>
      </c>
      <c r="AH145" s="3" t="s">
        <v>883</v>
      </c>
      <c r="AI145" s="3" t="s">
        <v>883</v>
      </c>
      <c r="AJ145" s="3" t="s">
        <v>883</v>
      </c>
      <c r="AK145" s="3" t="s">
        <v>883</v>
      </c>
      <c r="AL145" s="3" t="s">
        <v>883</v>
      </c>
      <c r="AM145" s="2176"/>
      <c r="AN145" s="2176"/>
      <c r="AO145" s="2176"/>
      <c r="AP145" s="2176"/>
      <c r="AQ145" s="2176"/>
      <c r="AR145" s="2176"/>
      <c r="AS145" s="2176"/>
      <c r="AT145" s="2176"/>
      <c r="AU145" s="2176"/>
      <c r="AV145" s="2176"/>
      <c r="AW145" s="4"/>
      <c r="AX145" s="4"/>
      <c r="AY145" s="4"/>
      <c r="AZ145" s="4"/>
      <c r="BA145" s="4"/>
      <c r="BB145" s="2094"/>
      <c r="BC145" s="4"/>
      <c r="BD145" s="4"/>
      <c r="BE145" s="4"/>
      <c r="BF145" s="4"/>
      <c r="BG145" s="4"/>
      <c r="BH145" s="4"/>
    </row>
    <row r="146" ht="15.0" customHeight="1">
      <c r="A146" s="4"/>
      <c r="B146" s="2333">
        <v>9.0</v>
      </c>
      <c r="C146" s="792"/>
      <c r="D146" s="792"/>
      <c r="E146" s="2263"/>
      <c r="F146" s="2246"/>
      <c r="G146" s="2244"/>
      <c r="H146" s="2244"/>
      <c r="I146" s="2246"/>
      <c r="J146" s="2244"/>
      <c r="K146" s="2246" t="s">
        <v>3241</v>
      </c>
      <c r="L146" s="2397" t="s">
        <v>2990</v>
      </c>
      <c r="M146" s="2398" t="s">
        <v>823</v>
      </c>
      <c r="N146" s="2246" t="s">
        <v>4308</v>
      </c>
      <c r="O146" s="2383">
        <v>7653.894</v>
      </c>
      <c r="P146" s="2390">
        <v>7653.894</v>
      </c>
      <c r="Q146" s="2400" t="s">
        <v>3192</v>
      </c>
      <c r="R146" s="2401">
        <v>44489.0</v>
      </c>
      <c r="S146" s="4" t="s">
        <v>4292</v>
      </c>
      <c r="T146" s="3" t="s">
        <v>884</v>
      </c>
      <c r="U146" s="2258">
        <v>0.5</v>
      </c>
      <c r="V146" s="2371">
        <v>0.4</v>
      </c>
      <c r="W146" s="2371">
        <v>0.1</v>
      </c>
      <c r="X146" s="2388"/>
      <c r="Y146" s="2177"/>
      <c r="Z146" s="2177"/>
      <c r="AA146" s="2176"/>
      <c r="AB146" s="2176"/>
      <c r="AC146" s="3" t="s">
        <v>883</v>
      </c>
      <c r="AD146" s="3" t="s">
        <v>883</v>
      </c>
      <c r="AE146" s="3" t="s">
        <v>883</v>
      </c>
      <c r="AF146" s="3" t="s">
        <v>883</v>
      </c>
      <c r="AG146" s="3" t="s">
        <v>883</v>
      </c>
      <c r="AH146" s="3" t="s">
        <v>883</v>
      </c>
      <c r="AI146" s="3" t="s">
        <v>883</v>
      </c>
      <c r="AJ146" s="3" t="s">
        <v>883</v>
      </c>
      <c r="AK146" s="3" t="s">
        <v>883</v>
      </c>
      <c r="AL146" s="3" t="s">
        <v>883</v>
      </c>
      <c r="AM146" s="2176"/>
      <c r="AN146" s="2176"/>
      <c r="AO146" s="2176"/>
      <c r="AP146" s="2176"/>
      <c r="AQ146" s="2176"/>
      <c r="AR146" s="2176"/>
      <c r="AS146" s="2176"/>
      <c r="AT146" s="2176"/>
      <c r="AU146" s="2176"/>
      <c r="AV146" s="2176"/>
      <c r="AW146" s="4"/>
      <c r="AX146" s="4"/>
      <c r="AY146" s="4"/>
      <c r="AZ146" s="4"/>
      <c r="BA146" s="4"/>
      <c r="BB146" s="2094"/>
      <c r="BC146" s="4"/>
      <c r="BD146" s="4"/>
      <c r="BE146" s="4"/>
      <c r="BF146" s="4"/>
      <c r="BG146" s="4"/>
      <c r="BH146" s="4"/>
    </row>
    <row r="147" ht="15.0" customHeight="1">
      <c r="A147" s="4"/>
      <c r="B147" s="2333">
        <v>10.0</v>
      </c>
      <c r="C147" s="792"/>
      <c r="D147" s="792"/>
      <c r="E147" s="2263"/>
      <c r="F147" s="2246"/>
      <c r="G147" s="2244"/>
      <c r="H147" s="2244"/>
      <c r="I147" s="2246"/>
      <c r="J147" s="2244"/>
      <c r="K147" s="2246" t="s">
        <v>4309</v>
      </c>
      <c r="L147" s="2397" t="s">
        <v>4310</v>
      </c>
      <c r="M147" s="2398" t="s">
        <v>1840</v>
      </c>
      <c r="N147" s="2246" t="s">
        <v>4311</v>
      </c>
      <c r="O147" s="2383">
        <v>3840.031</v>
      </c>
      <c r="P147" s="2390">
        <v>3840.031</v>
      </c>
      <c r="Q147" s="2400" t="s">
        <v>3192</v>
      </c>
      <c r="R147" s="2401">
        <v>44490.0</v>
      </c>
      <c r="S147" s="2176" t="s">
        <v>4312</v>
      </c>
      <c r="T147" s="3" t="s">
        <v>884</v>
      </c>
      <c r="U147" s="2403" t="s">
        <v>4313</v>
      </c>
      <c r="V147" s="622"/>
      <c r="W147" s="622"/>
      <c r="X147" s="144"/>
      <c r="Y147" s="2177"/>
      <c r="Z147" s="2177"/>
      <c r="AA147" s="2176"/>
      <c r="AB147" s="2176"/>
      <c r="AC147" s="3" t="s">
        <v>883</v>
      </c>
      <c r="AD147" s="3" t="s">
        <v>883</v>
      </c>
      <c r="AE147" s="3" t="s">
        <v>883</v>
      </c>
      <c r="AF147" s="3" t="s">
        <v>883</v>
      </c>
      <c r="AG147" s="3" t="s">
        <v>883</v>
      </c>
      <c r="AH147" s="3" t="s">
        <v>883</v>
      </c>
      <c r="AI147" s="3" t="s">
        <v>883</v>
      </c>
      <c r="AJ147" s="3" t="s">
        <v>883</v>
      </c>
      <c r="AK147" s="3" t="s">
        <v>883</v>
      </c>
      <c r="AL147" s="3" t="s">
        <v>883</v>
      </c>
      <c r="AM147" s="2176"/>
      <c r="AN147" s="2176"/>
      <c r="AO147" s="2176"/>
      <c r="AP147" s="2176"/>
      <c r="AQ147" s="2176"/>
      <c r="AR147" s="2176"/>
      <c r="AS147" s="2176"/>
      <c r="AT147" s="2176"/>
      <c r="AU147" s="2176"/>
      <c r="AV147" s="2176"/>
      <c r="AW147" s="4"/>
      <c r="AX147" s="4"/>
      <c r="AY147" s="4"/>
      <c r="AZ147" s="4"/>
      <c r="BA147" s="4"/>
      <c r="BB147" s="2094"/>
      <c r="BC147" s="4"/>
      <c r="BD147" s="4"/>
      <c r="BE147" s="4"/>
      <c r="BF147" s="4"/>
      <c r="BG147" s="4"/>
      <c r="BH147" s="4"/>
    </row>
    <row r="148" ht="12.75" customHeight="1">
      <c r="A148" s="1965"/>
      <c r="B148" s="2146"/>
      <c r="C148" s="2404"/>
      <c r="D148" s="2266"/>
      <c r="E148" s="2150"/>
      <c r="F148" s="2149"/>
      <c r="G148" s="2153">
        <v>50000.0</v>
      </c>
      <c r="H148" s="2146"/>
      <c r="I148" s="2149"/>
      <c r="J148" s="2149"/>
      <c r="K148" s="2150"/>
      <c r="L148" s="2149"/>
      <c r="M148" s="2149"/>
      <c r="N148" s="2146"/>
      <c r="O148" s="2395">
        <v>54661.285</v>
      </c>
      <c r="P148" s="2395">
        <v>54661.285</v>
      </c>
      <c r="Q148" s="2150"/>
      <c r="R148" s="1962"/>
      <c r="S148" s="1965"/>
      <c r="T148" s="1962"/>
      <c r="U148" s="1965"/>
      <c r="V148" s="1965"/>
      <c r="W148" s="1966"/>
      <c r="X148" s="1965"/>
      <c r="Y148" s="1962"/>
      <c r="Z148" s="1962"/>
      <c r="AA148" s="1965"/>
      <c r="AB148" s="1965"/>
      <c r="AC148" s="1966"/>
      <c r="AD148" s="1965"/>
      <c r="AE148" s="1965"/>
      <c r="AF148" s="1962"/>
      <c r="AG148" s="1965"/>
      <c r="AH148" s="1965"/>
      <c r="AI148" s="1966"/>
      <c r="AJ148" s="1965"/>
      <c r="AK148" s="1965"/>
      <c r="AL148" s="1962"/>
      <c r="AM148" s="1965"/>
      <c r="AN148" s="1965"/>
      <c r="AO148" s="1966"/>
      <c r="AP148" s="1965"/>
      <c r="AQ148" s="1965"/>
      <c r="AR148" s="1962"/>
      <c r="AS148" s="1965"/>
      <c r="AT148" s="1965"/>
      <c r="AU148" s="1966"/>
      <c r="AV148" s="1965"/>
      <c r="AW148" s="1965"/>
      <c r="AX148" s="1962"/>
      <c r="AY148" s="1965"/>
      <c r="AZ148" s="1965"/>
      <c r="BA148" s="1966"/>
      <c r="BB148" s="1965"/>
      <c r="BC148" s="1965"/>
      <c r="BD148" s="1962"/>
      <c r="BE148" s="4"/>
      <c r="BF148" s="4"/>
      <c r="BG148" s="2094"/>
      <c r="BH148" s="4"/>
    </row>
    <row r="149" ht="12.75" customHeight="1">
      <c r="A149" s="4"/>
      <c r="B149" s="2405">
        <v>1.0</v>
      </c>
      <c r="C149" s="2406" t="s">
        <v>4314</v>
      </c>
      <c r="D149" s="2407" t="s">
        <v>4315</v>
      </c>
      <c r="E149" s="2263"/>
      <c r="F149" s="2333" t="s">
        <v>4052</v>
      </c>
      <c r="G149" s="2244"/>
      <c r="H149" s="2244"/>
      <c r="I149" s="2246"/>
      <c r="J149" s="2244"/>
      <c r="K149" s="2246" t="s">
        <v>3241</v>
      </c>
      <c r="L149" s="2246" t="s">
        <v>4316</v>
      </c>
      <c r="M149" s="2246" t="s">
        <v>4178</v>
      </c>
      <c r="N149" s="2246" t="s">
        <v>4317</v>
      </c>
      <c r="O149" s="2383">
        <v>7572.307</v>
      </c>
      <c r="P149" s="2399">
        <v>7572.307</v>
      </c>
      <c r="Q149" s="2400" t="s">
        <v>3192</v>
      </c>
      <c r="R149" s="2156">
        <v>44497.0</v>
      </c>
      <c r="S149" s="4" t="s">
        <v>4318</v>
      </c>
      <c r="T149" s="3" t="s">
        <v>884</v>
      </c>
      <c r="U149" s="2258">
        <v>0.5</v>
      </c>
      <c r="V149" s="2371">
        <v>0.4</v>
      </c>
      <c r="W149" s="2371">
        <v>0.1</v>
      </c>
      <c r="X149" s="2388"/>
      <c r="Y149" s="3"/>
      <c r="Z149" s="3"/>
      <c r="AA149" s="3" t="s">
        <v>4319</v>
      </c>
      <c r="AB149" s="4"/>
      <c r="AC149" s="3" t="s">
        <v>4319</v>
      </c>
      <c r="AD149" s="3" t="s">
        <v>4319</v>
      </c>
      <c r="AE149" s="3" t="s">
        <v>4319</v>
      </c>
      <c r="AF149" s="3" t="s">
        <v>4319</v>
      </c>
      <c r="AG149" s="3" t="s">
        <v>4319</v>
      </c>
      <c r="AH149" s="3" t="s">
        <v>4319</v>
      </c>
      <c r="AI149" s="3" t="s">
        <v>4319</v>
      </c>
      <c r="AJ149" s="3" t="s">
        <v>4319</v>
      </c>
      <c r="AK149" s="3" t="s">
        <v>4319</v>
      </c>
      <c r="AL149" s="3" t="s">
        <v>4319</v>
      </c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94"/>
      <c r="BC149" s="4"/>
      <c r="BD149" s="4"/>
      <c r="BE149" s="4"/>
      <c r="BF149" s="4"/>
      <c r="BG149" s="4"/>
      <c r="BH149" s="4"/>
    </row>
    <row r="150" ht="12.75" customHeight="1">
      <c r="A150" s="4"/>
      <c r="B150" s="2405">
        <v>2.0</v>
      </c>
      <c r="C150" s="792"/>
      <c r="D150" s="2232"/>
      <c r="E150" s="2263"/>
      <c r="F150" s="2246"/>
      <c r="G150" s="2244"/>
      <c r="H150" s="2244"/>
      <c r="I150" s="2246"/>
      <c r="J150" s="2244"/>
      <c r="K150" s="2246" t="s">
        <v>3241</v>
      </c>
      <c r="L150" s="2246" t="s">
        <v>4320</v>
      </c>
      <c r="M150" s="2246" t="s">
        <v>4181</v>
      </c>
      <c r="N150" s="2246" t="s">
        <v>4321</v>
      </c>
      <c r="O150" s="2383">
        <v>7411.051</v>
      </c>
      <c r="P150" s="2399">
        <v>7411.051</v>
      </c>
      <c r="Q150" s="2400" t="s">
        <v>3192</v>
      </c>
      <c r="R150" s="2363">
        <v>44500.0</v>
      </c>
      <c r="S150" s="4" t="s">
        <v>4318</v>
      </c>
      <c r="T150" s="3" t="s">
        <v>884</v>
      </c>
      <c r="U150" s="2258">
        <v>0.5</v>
      </c>
      <c r="V150" s="2371">
        <v>0.4</v>
      </c>
      <c r="W150" s="2371">
        <v>0.1</v>
      </c>
      <c r="X150" s="2388"/>
      <c r="Y150" s="3"/>
      <c r="Z150" s="3"/>
      <c r="AA150" s="3" t="s">
        <v>4319</v>
      </c>
      <c r="AB150" s="4"/>
      <c r="AC150" s="3" t="s">
        <v>4319</v>
      </c>
      <c r="AD150" s="3" t="s">
        <v>4319</v>
      </c>
      <c r="AE150" s="3" t="s">
        <v>4319</v>
      </c>
      <c r="AF150" s="3" t="s">
        <v>4319</v>
      </c>
      <c r="AG150" s="3" t="s">
        <v>4319</v>
      </c>
      <c r="AH150" s="3" t="s">
        <v>4319</v>
      </c>
      <c r="AI150" s="3" t="s">
        <v>4319</v>
      </c>
      <c r="AJ150" s="3" t="s">
        <v>4319</v>
      </c>
      <c r="AK150" s="3" t="s">
        <v>4319</v>
      </c>
      <c r="AL150" s="3" t="s">
        <v>4319</v>
      </c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94"/>
      <c r="BC150" s="4"/>
      <c r="BD150" s="4"/>
      <c r="BE150" s="4"/>
      <c r="BF150" s="4"/>
      <c r="BG150" s="4"/>
      <c r="BH150" s="4"/>
    </row>
    <row r="151" ht="12.75" customHeight="1">
      <c r="A151" s="4"/>
      <c r="B151" s="2405">
        <v>3.0</v>
      </c>
      <c r="C151" s="792"/>
      <c r="D151" s="2232"/>
      <c r="E151" s="2263"/>
      <c r="F151" s="2246"/>
      <c r="G151" s="2244"/>
      <c r="H151" s="2244"/>
      <c r="I151" s="2246"/>
      <c r="J151" s="2244"/>
      <c r="K151" s="2246" t="s">
        <v>3241</v>
      </c>
      <c r="L151" s="2246" t="s">
        <v>4322</v>
      </c>
      <c r="M151" s="2246" t="s">
        <v>4178</v>
      </c>
      <c r="N151" s="2246" t="s">
        <v>4323</v>
      </c>
      <c r="O151" s="2383">
        <v>6950.596</v>
      </c>
      <c r="P151" s="2399">
        <v>6950.596</v>
      </c>
      <c r="Q151" s="2400" t="s">
        <v>3192</v>
      </c>
      <c r="R151" s="2363">
        <v>44500.0</v>
      </c>
      <c r="S151" s="4" t="s">
        <v>4318</v>
      </c>
      <c r="T151" s="3" t="s">
        <v>884</v>
      </c>
      <c r="U151" s="2258">
        <v>0.5</v>
      </c>
      <c r="V151" s="2371">
        <v>0.4</v>
      </c>
      <c r="W151" s="2371">
        <v>0.1</v>
      </c>
      <c r="X151" s="2388"/>
      <c r="Y151" s="3"/>
      <c r="Z151" s="3"/>
      <c r="AA151" s="3" t="s">
        <v>4319</v>
      </c>
      <c r="AB151" s="4"/>
      <c r="AC151" s="3" t="s">
        <v>4319</v>
      </c>
      <c r="AD151" s="3" t="s">
        <v>4319</v>
      </c>
      <c r="AE151" s="3" t="s">
        <v>4319</v>
      </c>
      <c r="AF151" s="3" t="s">
        <v>4319</v>
      </c>
      <c r="AG151" s="3" t="s">
        <v>4319</v>
      </c>
      <c r="AH151" s="3" t="s">
        <v>4319</v>
      </c>
      <c r="AI151" s="3" t="s">
        <v>4319</v>
      </c>
      <c r="AJ151" s="3" t="s">
        <v>4319</v>
      </c>
      <c r="AK151" s="3" t="s">
        <v>4319</v>
      </c>
      <c r="AL151" s="3" t="s">
        <v>4319</v>
      </c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94"/>
      <c r="BC151" s="4"/>
      <c r="BD151" s="4"/>
      <c r="BE151" s="4"/>
      <c r="BF151" s="4"/>
      <c r="BG151" s="4"/>
      <c r="BH151" s="4"/>
    </row>
    <row r="152" ht="12.75" customHeight="1">
      <c r="A152" s="4"/>
      <c r="B152" s="2405">
        <v>4.0</v>
      </c>
      <c r="C152" s="792"/>
      <c r="D152" s="2232"/>
      <c r="E152" s="2263"/>
      <c r="F152" s="2246"/>
      <c r="G152" s="2244"/>
      <c r="H152" s="2244"/>
      <c r="I152" s="2246"/>
      <c r="J152" s="2244"/>
      <c r="K152" s="2246" t="s">
        <v>3241</v>
      </c>
      <c r="L152" s="2246" t="s">
        <v>4324</v>
      </c>
      <c r="M152" s="2246" t="s">
        <v>4185</v>
      </c>
      <c r="N152" s="2246" t="s">
        <v>4325</v>
      </c>
      <c r="O152" s="2383">
        <v>8347.929</v>
      </c>
      <c r="P152" s="2383">
        <v>8347.929</v>
      </c>
      <c r="Q152" s="2400" t="s">
        <v>3192</v>
      </c>
      <c r="R152" s="2363">
        <v>44503.0</v>
      </c>
      <c r="S152" s="4" t="s">
        <v>4318</v>
      </c>
      <c r="T152" s="3" t="s">
        <v>884</v>
      </c>
      <c r="U152" s="2258">
        <v>0.5</v>
      </c>
      <c r="V152" s="2371">
        <v>0.4</v>
      </c>
      <c r="W152" s="2371">
        <v>0.1</v>
      </c>
      <c r="X152" s="2388"/>
      <c r="Y152" s="3"/>
      <c r="Z152" s="3"/>
      <c r="AA152" s="3" t="s">
        <v>4319</v>
      </c>
      <c r="AB152" s="4"/>
      <c r="AC152" s="3" t="s">
        <v>4319</v>
      </c>
      <c r="AD152" s="3" t="s">
        <v>4319</v>
      </c>
      <c r="AE152" s="3" t="s">
        <v>4319</v>
      </c>
      <c r="AF152" s="3" t="s">
        <v>4319</v>
      </c>
      <c r="AG152" s="3" t="s">
        <v>4319</v>
      </c>
      <c r="AH152" s="3" t="s">
        <v>4319</v>
      </c>
      <c r="AI152" s="3" t="s">
        <v>4319</v>
      </c>
      <c r="AJ152" s="3" t="s">
        <v>4319</v>
      </c>
      <c r="AK152" s="3" t="s">
        <v>4319</v>
      </c>
      <c r="AL152" s="3" t="s">
        <v>4319</v>
      </c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94"/>
      <c r="BC152" s="4"/>
      <c r="BD152" s="4"/>
      <c r="BE152" s="4"/>
      <c r="BF152" s="4"/>
      <c r="BG152" s="4"/>
      <c r="BH152" s="4"/>
    </row>
    <row r="153" ht="12.75" customHeight="1">
      <c r="A153" s="4"/>
      <c r="B153" s="2405">
        <v>5.0</v>
      </c>
      <c r="C153" s="792"/>
      <c r="D153" s="2232"/>
      <c r="E153" s="2263"/>
      <c r="F153" s="2246"/>
      <c r="G153" s="2244"/>
      <c r="H153" s="2244"/>
      <c r="I153" s="2246"/>
      <c r="J153" s="2244"/>
      <c r="K153" s="2246" t="s">
        <v>4247</v>
      </c>
      <c r="L153" s="2246" t="s">
        <v>539</v>
      </c>
      <c r="M153" s="2246" t="s">
        <v>3740</v>
      </c>
      <c r="N153" s="2246" t="s">
        <v>3710</v>
      </c>
      <c r="O153" s="2383">
        <v>7890.589</v>
      </c>
      <c r="P153" s="2399">
        <v>7890.589</v>
      </c>
      <c r="Q153" s="2400" t="s">
        <v>3192</v>
      </c>
      <c r="R153" s="2363">
        <v>44498.0</v>
      </c>
      <c r="S153" s="4" t="s">
        <v>4326</v>
      </c>
      <c r="T153" s="3" t="s">
        <v>884</v>
      </c>
      <c r="U153" s="2258">
        <v>0.55</v>
      </c>
      <c r="V153" s="2371">
        <v>0.45</v>
      </c>
      <c r="W153" s="2388"/>
      <c r="X153" s="2388"/>
      <c r="Y153" s="3"/>
      <c r="Z153" s="3"/>
      <c r="AA153" s="3" t="s">
        <v>4319</v>
      </c>
      <c r="AB153" s="4"/>
      <c r="AC153" s="3" t="s">
        <v>4319</v>
      </c>
      <c r="AD153" s="3" t="s">
        <v>4319</v>
      </c>
      <c r="AE153" s="3" t="s">
        <v>4319</v>
      </c>
      <c r="AF153" s="3" t="s">
        <v>4319</v>
      </c>
      <c r="AG153" s="3" t="s">
        <v>4319</v>
      </c>
      <c r="AH153" s="3" t="s">
        <v>4319</v>
      </c>
      <c r="AI153" s="3" t="s">
        <v>4319</v>
      </c>
      <c r="AJ153" s="3" t="s">
        <v>4319</v>
      </c>
      <c r="AK153" s="3" t="s">
        <v>4319</v>
      </c>
      <c r="AL153" s="3" t="s">
        <v>4319</v>
      </c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94"/>
      <c r="BC153" s="4"/>
      <c r="BD153" s="4"/>
      <c r="BE153" s="4"/>
      <c r="BF153" s="4"/>
      <c r="BG153" s="4"/>
      <c r="BH153" s="4"/>
    </row>
    <row r="154" ht="12.75" customHeight="1">
      <c r="A154" s="4"/>
      <c r="B154" s="2405">
        <v>6.0</v>
      </c>
      <c r="C154" s="949"/>
      <c r="D154" s="2321"/>
      <c r="E154" s="2263"/>
      <c r="F154" s="2246"/>
      <c r="G154" s="2244"/>
      <c r="H154" s="2244"/>
      <c r="I154" s="2246"/>
      <c r="J154" s="2244"/>
      <c r="K154" s="2246" t="s">
        <v>3241</v>
      </c>
      <c r="L154" s="2246" t="s">
        <v>4327</v>
      </c>
      <c r="M154" s="2246" t="s">
        <v>4178</v>
      </c>
      <c r="N154" s="2246" t="s">
        <v>4328</v>
      </c>
      <c r="O154" s="2399">
        <v>6627.528</v>
      </c>
      <c r="P154" s="2399"/>
      <c r="Q154" s="2400" t="s">
        <v>3192</v>
      </c>
      <c r="R154" s="2363">
        <v>44506.0</v>
      </c>
      <c r="S154" s="4" t="s">
        <v>4329</v>
      </c>
      <c r="T154" s="3" t="s">
        <v>884</v>
      </c>
      <c r="U154" s="2258">
        <v>0.5</v>
      </c>
      <c r="V154" s="2371">
        <v>0.4</v>
      </c>
      <c r="W154" s="2371">
        <v>0.1</v>
      </c>
      <c r="X154" s="2388"/>
      <c r="Y154" s="3"/>
      <c r="Z154" s="3"/>
      <c r="AA154" s="3" t="s">
        <v>4319</v>
      </c>
      <c r="AB154" s="4"/>
      <c r="AC154" s="3" t="s">
        <v>4319</v>
      </c>
      <c r="AD154" s="3" t="s">
        <v>4319</v>
      </c>
      <c r="AE154" s="3" t="s">
        <v>4319</v>
      </c>
      <c r="AF154" s="3" t="s">
        <v>4319</v>
      </c>
      <c r="AG154" s="3" t="s">
        <v>4319</v>
      </c>
      <c r="AH154" s="3" t="s">
        <v>4319</v>
      </c>
      <c r="AI154" s="3" t="s">
        <v>4319</v>
      </c>
      <c r="AJ154" s="3" t="s">
        <v>4319</v>
      </c>
      <c r="AK154" s="3" t="s">
        <v>4319</v>
      </c>
      <c r="AL154" s="3" t="s">
        <v>4319</v>
      </c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94"/>
      <c r="BC154" s="4"/>
      <c r="BD154" s="4"/>
      <c r="BE154" s="4"/>
      <c r="BF154" s="4"/>
      <c r="BG154" s="4"/>
      <c r="BH154" s="4"/>
    </row>
    <row r="155" ht="12.75" customHeight="1">
      <c r="A155" s="1965"/>
      <c r="B155" s="2146"/>
      <c r="C155" s="2408"/>
      <c r="D155" s="2148"/>
      <c r="E155" s="2150"/>
      <c r="F155" s="2149"/>
      <c r="G155" s="2153">
        <v>50000.0</v>
      </c>
      <c r="H155" s="2146"/>
      <c r="I155" s="2149"/>
      <c r="J155" s="2149"/>
      <c r="K155" s="2150"/>
      <c r="L155" s="2149"/>
      <c r="M155" s="2149"/>
      <c r="N155" s="2146"/>
      <c r="O155" s="2151">
        <v>44799.99999999999</v>
      </c>
      <c r="P155" s="2395">
        <v>38172.471999999994</v>
      </c>
      <c r="Q155" s="2150"/>
      <c r="R155" s="1962"/>
      <c r="S155" s="1965"/>
      <c r="T155" s="1962"/>
      <c r="U155" s="1965"/>
      <c r="V155" s="1965"/>
      <c r="W155" s="1966"/>
      <c r="X155" s="1965"/>
      <c r="Y155" s="1962"/>
      <c r="Z155" s="1962"/>
      <c r="AA155" s="1965"/>
      <c r="AB155" s="1965"/>
      <c r="AC155" s="1966"/>
      <c r="AD155" s="1965"/>
      <c r="AE155" s="1965"/>
      <c r="AF155" s="1962"/>
      <c r="AG155" s="1965"/>
      <c r="AH155" s="1965"/>
      <c r="AI155" s="1966"/>
      <c r="AJ155" s="1965"/>
      <c r="AK155" s="1965"/>
      <c r="AL155" s="1962"/>
      <c r="AM155" s="1965"/>
      <c r="AN155" s="1965"/>
      <c r="AO155" s="1966"/>
      <c r="AP155" s="1965"/>
      <c r="AQ155" s="1965"/>
      <c r="AR155" s="1962"/>
      <c r="AS155" s="1965"/>
      <c r="AT155" s="1965"/>
      <c r="AU155" s="1966"/>
      <c r="AV155" s="1965"/>
      <c r="AW155" s="1965"/>
      <c r="AX155" s="1962"/>
      <c r="AY155" s="1965"/>
      <c r="AZ155" s="1965"/>
      <c r="BA155" s="1966"/>
      <c r="BB155" s="1965"/>
      <c r="BC155" s="1965"/>
      <c r="BD155" s="1962"/>
      <c r="BE155" s="4"/>
      <c r="BF155" s="4"/>
      <c r="BG155" s="2094"/>
      <c r="BH155" s="4"/>
    </row>
    <row r="156" ht="12.75" customHeight="1">
      <c r="A156" s="4"/>
      <c r="B156" s="3">
        <v>1.0</v>
      </c>
      <c r="C156" s="1972" t="s">
        <v>4330</v>
      </c>
      <c r="D156" s="1951" t="s">
        <v>4331</v>
      </c>
      <c r="E156" s="2094"/>
      <c r="F156" s="3" t="s">
        <v>4332</v>
      </c>
      <c r="G156" s="1956"/>
      <c r="H156" s="1956"/>
      <c r="I156" s="4"/>
      <c r="J156" s="1956"/>
      <c r="K156" s="4" t="s">
        <v>3241</v>
      </c>
      <c r="L156" s="4" t="s">
        <v>4333</v>
      </c>
      <c r="M156" s="1588" t="s">
        <v>4334</v>
      </c>
      <c r="N156" s="4" t="s">
        <v>4335</v>
      </c>
      <c r="O156" s="2143">
        <v>7649.932</v>
      </c>
      <c r="P156" s="2143">
        <v>7649.932</v>
      </c>
      <c r="Q156" s="4" t="s">
        <v>3192</v>
      </c>
      <c r="R156" s="1955">
        <v>44529.0</v>
      </c>
      <c r="S156" s="4" t="s">
        <v>4336</v>
      </c>
      <c r="T156" s="3" t="s">
        <v>884</v>
      </c>
      <c r="U156" s="2258">
        <v>0.5</v>
      </c>
      <c r="V156" s="2371">
        <v>0.4</v>
      </c>
      <c r="W156" s="2371">
        <v>0.1</v>
      </c>
      <c r="X156" s="2388"/>
      <c r="Y156" s="3"/>
      <c r="Z156" s="3"/>
      <c r="AA156" s="3" t="s">
        <v>4319</v>
      </c>
      <c r="AB156" s="4"/>
      <c r="AC156" s="3" t="s">
        <v>4319</v>
      </c>
      <c r="AD156" s="3" t="s">
        <v>4319</v>
      </c>
      <c r="AE156" s="3" t="s">
        <v>4319</v>
      </c>
      <c r="AF156" s="3" t="s">
        <v>4319</v>
      </c>
      <c r="AG156" s="3" t="s">
        <v>4319</v>
      </c>
      <c r="AH156" s="3" t="s">
        <v>4319</v>
      </c>
      <c r="AI156" s="3" t="s">
        <v>4319</v>
      </c>
      <c r="AJ156" s="3" t="s">
        <v>4319</v>
      </c>
      <c r="AK156" s="3" t="s">
        <v>4319</v>
      </c>
      <c r="AL156" s="3" t="s">
        <v>4319</v>
      </c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94"/>
      <c r="BC156" s="4"/>
      <c r="BD156" s="4"/>
      <c r="BE156" s="4"/>
      <c r="BF156" s="4"/>
      <c r="BG156" s="4"/>
      <c r="BH156" s="4"/>
    </row>
    <row r="157" ht="12.75" customHeight="1">
      <c r="A157" s="4"/>
      <c r="B157" s="3">
        <v>2.0</v>
      </c>
      <c r="C157" s="792"/>
      <c r="D157" s="792"/>
      <c r="E157" s="2094"/>
      <c r="F157" s="4"/>
      <c r="G157" s="1956"/>
      <c r="H157" s="1956"/>
      <c r="I157" s="4"/>
      <c r="J157" s="1956"/>
      <c r="K157" s="4" t="s">
        <v>4266</v>
      </c>
      <c r="L157" s="4" t="s">
        <v>4071</v>
      </c>
      <c r="M157" s="4" t="s">
        <v>4267</v>
      </c>
      <c r="N157" s="4" t="s">
        <v>4337</v>
      </c>
      <c r="O157" s="2143">
        <v>7501.011</v>
      </c>
      <c r="P157" s="2143">
        <v>7501.011</v>
      </c>
      <c r="Q157" s="4" t="s">
        <v>3192</v>
      </c>
      <c r="R157" s="1955">
        <v>44529.0</v>
      </c>
      <c r="S157" s="1955"/>
      <c r="T157" s="3" t="s">
        <v>884</v>
      </c>
      <c r="U157" s="4"/>
      <c r="V157" s="4"/>
      <c r="W157" s="4"/>
      <c r="X157" s="4"/>
      <c r="Y157" s="3"/>
      <c r="Z157" s="3"/>
      <c r="AA157" s="3" t="s">
        <v>4319</v>
      </c>
      <c r="AB157" s="4"/>
      <c r="AC157" s="3" t="s">
        <v>4319</v>
      </c>
      <c r="AD157" s="3" t="s">
        <v>4319</v>
      </c>
      <c r="AE157" s="3" t="s">
        <v>4319</v>
      </c>
      <c r="AF157" s="3" t="s">
        <v>4319</v>
      </c>
      <c r="AG157" s="3" t="s">
        <v>4319</v>
      </c>
      <c r="AH157" s="3" t="s">
        <v>4319</v>
      </c>
      <c r="AI157" s="3" t="s">
        <v>4319</v>
      </c>
      <c r="AJ157" s="4"/>
      <c r="AK157" s="4"/>
      <c r="AL157" s="3" t="s">
        <v>4319</v>
      </c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94"/>
      <c r="BC157" s="4"/>
      <c r="BD157" s="4"/>
      <c r="BE157" s="4"/>
      <c r="BF157" s="4"/>
      <c r="BG157" s="4"/>
      <c r="BH157" s="4"/>
    </row>
    <row r="158" ht="12.75" customHeight="1">
      <c r="A158" s="4"/>
      <c r="B158" s="3">
        <v>3.0</v>
      </c>
      <c r="C158" s="792"/>
      <c r="D158" s="792"/>
      <c r="E158" s="2094"/>
      <c r="F158" s="4"/>
      <c r="G158" s="1956"/>
      <c r="H158" s="1956"/>
      <c r="I158" s="4"/>
      <c r="J158" s="1956"/>
      <c r="K158" s="4" t="s">
        <v>3241</v>
      </c>
      <c r="L158" s="4" t="s">
        <v>4324</v>
      </c>
      <c r="M158" s="4" t="s">
        <v>4338</v>
      </c>
      <c r="N158" s="4" t="s">
        <v>4339</v>
      </c>
      <c r="O158" s="2143">
        <v>5404.549</v>
      </c>
      <c r="P158" s="2143">
        <f>O158</f>
        <v>5404.549</v>
      </c>
      <c r="Q158" s="4" t="s">
        <v>3192</v>
      </c>
      <c r="R158" s="2391" t="s">
        <v>4340</v>
      </c>
      <c r="S158" s="4" t="s">
        <v>4336</v>
      </c>
      <c r="T158" s="3" t="s">
        <v>884</v>
      </c>
      <c r="U158" s="2258">
        <v>0.5</v>
      </c>
      <c r="V158" s="2371">
        <v>0.4</v>
      </c>
      <c r="W158" s="2371">
        <v>0.1</v>
      </c>
      <c r="X158" s="2388"/>
      <c r="Y158" s="3"/>
      <c r="Z158" s="3"/>
      <c r="AA158" s="3" t="s">
        <v>4319</v>
      </c>
      <c r="AB158" s="4"/>
      <c r="AC158" s="3" t="s">
        <v>4319</v>
      </c>
      <c r="AD158" s="3" t="s">
        <v>4319</v>
      </c>
      <c r="AE158" s="3" t="s">
        <v>4319</v>
      </c>
      <c r="AF158" s="3" t="s">
        <v>4319</v>
      </c>
      <c r="AG158" s="3" t="s">
        <v>4319</v>
      </c>
      <c r="AH158" s="3" t="s">
        <v>4319</v>
      </c>
      <c r="AI158" s="3" t="s">
        <v>4319</v>
      </c>
      <c r="AJ158" s="3" t="s">
        <v>4319</v>
      </c>
      <c r="AK158" s="3" t="s">
        <v>4319</v>
      </c>
      <c r="AL158" s="3" t="s">
        <v>4319</v>
      </c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94"/>
      <c r="BC158" s="4"/>
      <c r="BD158" s="4"/>
      <c r="BE158" s="4"/>
      <c r="BF158" s="4"/>
      <c r="BG158" s="4"/>
      <c r="BH158" s="4"/>
    </row>
    <row r="159" ht="12.75" customHeight="1">
      <c r="A159" s="4"/>
      <c r="B159" s="3">
        <v>4.0</v>
      </c>
      <c r="C159" s="792"/>
      <c r="D159" s="792"/>
      <c r="E159" s="2094"/>
      <c r="F159" s="4"/>
      <c r="G159" s="1956"/>
      <c r="H159" s="1956"/>
      <c r="I159" s="4"/>
      <c r="J159" s="1956"/>
      <c r="K159" s="4" t="s">
        <v>3241</v>
      </c>
      <c r="L159" s="4" t="s">
        <v>4320</v>
      </c>
      <c r="M159" s="4" t="s">
        <v>4341</v>
      </c>
      <c r="N159" s="4" t="s">
        <v>4342</v>
      </c>
      <c r="O159" s="2143">
        <v>6064.99</v>
      </c>
      <c r="P159" s="2143">
        <v>6064.99</v>
      </c>
      <c r="Q159" s="4" t="s">
        <v>3192</v>
      </c>
      <c r="R159" s="2391" t="s">
        <v>4340</v>
      </c>
      <c r="S159" s="4" t="s">
        <v>4336</v>
      </c>
      <c r="T159" s="3" t="s">
        <v>884</v>
      </c>
      <c r="U159" s="2258">
        <v>0.5</v>
      </c>
      <c r="V159" s="2371">
        <v>0.4</v>
      </c>
      <c r="W159" s="2371">
        <v>0.1</v>
      </c>
      <c r="X159" s="2388"/>
      <c r="Y159" s="3"/>
      <c r="Z159" s="3"/>
      <c r="AA159" s="3" t="s">
        <v>4319</v>
      </c>
      <c r="AB159" s="4"/>
      <c r="AC159" s="3" t="s">
        <v>4319</v>
      </c>
      <c r="AD159" s="3" t="s">
        <v>4319</v>
      </c>
      <c r="AE159" s="3" t="s">
        <v>4319</v>
      </c>
      <c r="AF159" s="3" t="s">
        <v>4319</v>
      </c>
      <c r="AG159" s="3" t="s">
        <v>4319</v>
      </c>
      <c r="AH159" s="3" t="s">
        <v>4319</v>
      </c>
      <c r="AI159" s="3" t="s">
        <v>4319</v>
      </c>
      <c r="AJ159" s="3" t="s">
        <v>4319</v>
      </c>
      <c r="AK159" s="3" t="s">
        <v>4319</v>
      </c>
      <c r="AL159" s="3" t="s">
        <v>4319</v>
      </c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94"/>
      <c r="BC159" s="4"/>
      <c r="BD159" s="4"/>
      <c r="BE159" s="4"/>
      <c r="BF159" s="4"/>
      <c r="BG159" s="4"/>
      <c r="BH159" s="4"/>
    </row>
    <row r="160" ht="12.75" customHeight="1">
      <c r="A160" s="4"/>
      <c r="B160" s="3">
        <v>5.0</v>
      </c>
      <c r="C160" s="792"/>
      <c r="D160" s="792"/>
      <c r="E160" s="2094"/>
      <c r="F160" s="4"/>
      <c r="G160" s="1956"/>
      <c r="H160" s="1956"/>
      <c r="I160" s="4"/>
      <c r="J160" s="1956"/>
      <c r="K160" s="4" t="s">
        <v>3241</v>
      </c>
      <c r="L160" s="4" t="s">
        <v>4343</v>
      </c>
      <c r="M160" s="4" t="s">
        <v>4344</v>
      </c>
      <c r="N160" s="4" t="s">
        <v>4345</v>
      </c>
      <c r="O160" s="2143">
        <v>7520.08</v>
      </c>
      <c r="P160" s="2143">
        <v>7500.0</v>
      </c>
      <c r="Q160" s="4" t="s">
        <v>3192</v>
      </c>
      <c r="R160" s="2391" t="s">
        <v>4346</v>
      </c>
      <c r="S160" s="4" t="s">
        <v>4347</v>
      </c>
      <c r="T160" s="3" t="s">
        <v>884</v>
      </c>
      <c r="U160" s="2258">
        <v>0.5</v>
      </c>
      <c r="V160" s="2371">
        <v>0.4</v>
      </c>
      <c r="W160" s="2371">
        <v>0.1</v>
      </c>
      <c r="X160" s="2388"/>
      <c r="Y160" s="3"/>
      <c r="Z160" s="3"/>
      <c r="AA160" s="3" t="s">
        <v>4319</v>
      </c>
      <c r="AB160" s="4"/>
      <c r="AC160" s="3" t="s">
        <v>4319</v>
      </c>
      <c r="AD160" s="3" t="s">
        <v>4319</v>
      </c>
      <c r="AE160" s="3" t="s">
        <v>4319</v>
      </c>
      <c r="AF160" s="3" t="s">
        <v>4319</v>
      </c>
      <c r="AG160" s="3" t="s">
        <v>4319</v>
      </c>
      <c r="AH160" s="3" t="s">
        <v>4319</v>
      </c>
      <c r="AI160" s="3" t="s">
        <v>4319</v>
      </c>
      <c r="AJ160" s="3" t="s">
        <v>4319</v>
      </c>
      <c r="AK160" s="3" t="s">
        <v>4319</v>
      </c>
      <c r="AL160" s="3" t="s">
        <v>4319</v>
      </c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94"/>
      <c r="BC160" s="4"/>
      <c r="BD160" s="4"/>
      <c r="BE160" s="4"/>
      <c r="BF160" s="4"/>
      <c r="BG160" s="4"/>
      <c r="BH160" s="4"/>
    </row>
    <row r="161" ht="12.75" customHeight="1">
      <c r="A161" s="4"/>
      <c r="B161" s="3">
        <v>6.0</v>
      </c>
      <c r="C161" s="792"/>
      <c r="D161" s="792"/>
      <c r="E161" s="2094"/>
      <c r="F161" s="4"/>
      <c r="G161" s="1956"/>
      <c r="H161" s="1956"/>
      <c r="I161" s="4"/>
      <c r="J161" s="1956"/>
      <c r="K161" s="4" t="s">
        <v>4348</v>
      </c>
      <c r="L161" s="4" t="s">
        <v>4349</v>
      </c>
      <c r="M161" s="4" t="s">
        <v>4350</v>
      </c>
      <c r="N161" s="4" t="s">
        <v>4351</v>
      </c>
      <c r="O161" s="2143">
        <v>4950.877</v>
      </c>
      <c r="P161" s="2143">
        <v>5400.0</v>
      </c>
      <c r="Q161" s="4" t="s">
        <v>3192</v>
      </c>
      <c r="R161" s="2391" t="s">
        <v>4352</v>
      </c>
      <c r="S161" s="4" t="s">
        <v>4353</v>
      </c>
      <c r="T161" s="3" t="s">
        <v>884</v>
      </c>
      <c r="U161" s="2330" t="s">
        <v>4354</v>
      </c>
      <c r="V161" s="2371">
        <v>0.5</v>
      </c>
      <c r="W161" s="2371">
        <v>0.4</v>
      </c>
      <c r="X161" s="2371">
        <v>0.1</v>
      </c>
      <c r="Y161" s="3"/>
      <c r="Z161" s="3"/>
      <c r="AA161" s="3" t="s">
        <v>4319</v>
      </c>
      <c r="AB161" s="4"/>
      <c r="AC161" s="3" t="s">
        <v>4319</v>
      </c>
      <c r="AD161" s="3" t="s">
        <v>4319</v>
      </c>
      <c r="AE161" s="3" t="s">
        <v>4319</v>
      </c>
      <c r="AF161" s="3" t="s">
        <v>4319</v>
      </c>
      <c r="AG161" s="3" t="s">
        <v>4319</v>
      </c>
      <c r="AH161" s="3" t="s">
        <v>4319</v>
      </c>
      <c r="AI161" s="3" t="s">
        <v>4319</v>
      </c>
      <c r="AJ161" s="3" t="s">
        <v>4319</v>
      </c>
      <c r="AK161" s="3" t="s">
        <v>4319</v>
      </c>
      <c r="AL161" s="3" t="s">
        <v>4319</v>
      </c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94"/>
      <c r="BC161" s="4"/>
      <c r="BD161" s="4"/>
      <c r="BE161" s="4"/>
      <c r="BF161" s="4"/>
      <c r="BG161" s="4"/>
      <c r="BH161" s="4"/>
    </row>
    <row r="162" ht="12.75" customHeight="1">
      <c r="A162" s="4"/>
      <c r="B162" s="3">
        <v>7.0</v>
      </c>
      <c r="C162" s="792"/>
      <c r="D162" s="792"/>
      <c r="E162" s="2094"/>
      <c r="F162" s="4"/>
      <c r="G162" s="1956"/>
      <c r="H162" s="1956"/>
      <c r="I162" s="4"/>
      <c r="J162" s="1956"/>
      <c r="K162" s="4" t="s">
        <v>3603</v>
      </c>
      <c r="L162" s="4" t="s">
        <v>4322</v>
      </c>
      <c r="M162" s="4" t="s">
        <v>4355</v>
      </c>
      <c r="N162" s="4" t="s">
        <v>4356</v>
      </c>
      <c r="O162" s="2143">
        <v>8237.408</v>
      </c>
      <c r="P162" s="2143">
        <v>7600.0</v>
      </c>
      <c r="Q162" s="4" t="s">
        <v>3192</v>
      </c>
      <c r="R162" s="2391" t="s">
        <v>4357</v>
      </c>
      <c r="S162" s="4" t="s">
        <v>4358</v>
      </c>
      <c r="T162" s="3" t="s">
        <v>884</v>
      </c>
      <c r="U162" s="2258">
        <v>0.5</v>
      </c>
      <c r="V162" s="2371">
        <v>0.4</v>
      </c>
      <c r="W162" s="2371">
        <v>0.1</v>
      </c>
      <c r="X162" s="2388"/>
      <c r="Y162" s="3"/>
      <c r="Z162" s="3"/>
      <c r="AA162" s="3" t="s">
        <v>4319</v>
      </c>
      <c r="AB162" s="4"/>
      <c r="AC162" s="3" t="s">
        <v>4319</v>
      </c>
      <c r="AD162" s="3" t="s">
        <v>4319</v>
      </c>
      <c r="AE162" s="3" t="s">
        <v>4319</v>
      </c>
      <c r="AF162" s="3" t="s">
        <v>4319</v>
      </c>
      <c r="AG162" s="3" t="s">
        <v>4319</v>
      </c>
      <c r="AH162" s="3" t="s">
        <v>4319</v>
      </c>
      <c r="AI162" s="3" t="s">
        <v>4319</v>
      </c>
      <c r="AJ162" s="3" t="s">
        <v>4319</v>
      </c>
      <c r="AK162" s="3" t="s">
        <v>4319</v>
      </c>
      <c r="AL162" s="3" t="s">
        <v>4319</v>
      </c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94"/>
      <c r="BC162" s="4"/>
      <c r="BD162" s="4"/>
      <c r="BE162" s="4"/>
      <c r="BF162" s="4"/>
      <c r="BG162" s="4"/>
      <c r="BH162" s="4"/>
    </row>
    <row r="163" ht="12.75" customHeight="1">
      <c r="A163" s="4"/>
      <c r="B163" s="3">
        <v>8.0</v>
      </c>
      <c r="C163" s="949"/>
      <c r="D163" s="949"/>
      <c r="E163" s="2094"/>
      <c r="F163" s="4"/>
      <c r="G163" s="1956"/>
      <c r="H163" s="1956"/>
      <c r="I163" s="4"/>
      <c r="J163" s="1956"/>
      <c r="K163" s="4" t="s">
        <v>3603</v>
      </c>
      <c r="L163" s="4" t="s">
        <v>4327</v>
      </c>
      <c r="M163" s="4" t="s">
        <v>4359</v>
      </c>
      <c r="N163" s="4" t="s">
        <v>4360</v>
      </c>
      <c r="O163" s="2143">
        <v>7501.11</v>
      </c>
      <c r="P163" s="2143">
        <v>7500.0</v>
      </c>
      <c r="Q163" s="4" t="s">
        <v>3192</v>
      </c>
      <c r="R163" s="2391" t="s">
        <v>4361</v>
      </c>
      <c r="S163" s="4" t="s">
        <v>4358</v>
      </c>
      <c r="T163" s="3" t="s">
        <v>884</v>
      </c>
      <c r="U163" s="2258">
        <v>0.5</v>
      </c>
      <c r="V163" s="2371">
        <v>0.4</v>
      </c>
      <c r="W163" s="2371">
        <v>0.1</v>
      </c>
      <c r="X163" s="2388"/>
      <c r="Y163" s="3"/>
      <c r="Z163" s="3"/>
      <c r="AA163" s="3" t="s">
        <v>4319</v>
      </c>
      <c r="AB163" s="4"/>
      <c r="AC163" s="3" t="s">
        <v>4319</v>
      </c>
      <c r="AD163" s="3" t="s">
        <v>4319</v>
      </c>
      <c r="AE163" s="3" t="s">
        <v>4319</v>
      </c>
      <c r="AF163" s="3" t="s">
        <v>4319</v>
      </c>
      <c r="AG163" s="3" t="s">
        <v>4319</v>
      </c>
      <c r="AH163" s="3" t="s">
        <v>4319</v>
      </c>
      <c r="AI163" s="3" t="s">
        <v>4319</v>
      </c>
      <c r="AJ163" s="3" t="s">
        <v>4319</v>
      </c>
      <c r="AK163" s="3" t="s">
        <v>4319</v>
      </c>
      <c r="AL163" s="3" t="s">
        <v>4319</v>
      </c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94"/>
      <c r="BC163" s="4"/>
      <c r="BD163" s="4"/>
      <c r="BE163" s="4"/>
      <c r="BF163" s="4"/>
      <c r="BG163" s="4"/>
      <c r="BH163" s="4"/>
    </row>
    <row r="164" ht="12.75" customHeight="1">
      <c r="A164" s="1965"/>
      <c r="B164" s="2146"/>
      <c r="C164" s="2408"/>
      <c r="D164" s="2148"/>
      <c r="E164" s="2150"/>
      <c r="F164" s="2149"/>
      <c r="G164" s="2153">
        <v>50000.0</v>
      </c>
      <c r="H164" s="2146"/>
      <c r="I164" s="2149"/>
      <c r="J164" s="2149"/>
      <c r="K164" s="2150"/>
      <c r="L164" s="2149"/>
      <c r="M164" s="2149"/>
      <c r="N164" s="2146"/>
      <c r="O164" s="2151">
        <f t="shared" ref="O164:P164" si="1">SUM(O156:O163)</f>
        <v>54829.957</v>
      </c>
      <c r="P164" s="2151">
        <f t="shared" si="1"/>
        <v>54620.482</v>
      </c>
      <c r="Q164" s="2150"/>
      <c r="R164" s="1962"/>
      <c r="S164" s="1965"/>
      <c r="T164" s="1962"/>
      <c r="U164" s="1965"/>
      <c r="V164" s="1965"/>
      <c r="W164" s="1966"/>
      <c r="X164" s="1965"/>
      <c r="Y164" s="1962"/>
      <c r="Z164" s="1962"/>
      <c r="AA164" s="1965"/>
      <c r="AB164" s="1965"/>
      <c r="AC164" s="1966"/>
      <c r="AD164" s="1965"/>
      <c r="AE164" s="1965"/>
      <c r="AF164" s="1962"/>
      <c r="AG164" s="1965"/>
      <c r="AH164" s="1965"/>
      <c r="AI164" s="1966"/>
      <c r="AJ164" s="1965"/>
      <c r="AK164" s="1965"/>
      <c r="AL164" s="1962"/>
      <c r="AM164" s="1965"/>
      <c r="AN164" s="1965"/>
      <c r="AO164" s="1966"/>
      <c r="AP164" s="1965"/>
      <c r="AQ164" s="1965"/>
      <c r="AR164" s="1962"/>
      <c r="AS164" s="1965"/>
      <c r="AT164" s="1965"/>
      <c r="AU164" s="1966"/>
      <c r="AV164" s="1965"/>
      <c r="AW164" s="1965"/>
      <c r="AX164" s="1962"/>
      <c r="AY164" s="1965"/>
      <c r="AZ164" s="1965"/>
      <c r="BA164" s="1966"/>
      <c r="BB164" s="1965"/>
      <c r="BC164" s="1965"/>
      <c r="BD164" s="1962"/>
      <c r="BE164" s="4"/>
      <c r="BF164" s="4"/>
      <c r="BG164" s="2094"/>
      <c r="BH164" s="4"/>
    </row>
    <row r="165" ht="12.75" customHeight="1">
      <c r="A165" s="4"/>
      <c r="B165" s="3"/>
      <c r="C165" s="2409"/>
      <c r="D165" s="80"/>
      <c r="E165" s="2094"/>
      <c r="F165" s="4"/>
      <c r="G165" s="1956"/>
      <c r="H165" s="1956"/>
      <c r="I165" s="4"/>
      <c r="J165" s="1956"/>
      <c r="K165" s="4"/>
      <c r="L165" s="4"/>
      <c r="M165" s="4"/>
      <c r="N165" s="4"/>
      <c r="O165" s="4"/>
      <c r="P165" s="4"/>
      <c r="Q165" s="4"/>
      <c r="R165" s="3"/>
      <c r="S165" s="4"/>
      <c r="T165" s="3"/>
      <c r="U165" s="4"/>
      <c r="V165" s="4"/>
      <c r="W165" s="4"/>
      <c r="X165" s="4"/>
      <c r="Y165" s="3"/>
      <c r="Z165" s="3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94"/>
      <c r="BC165" s="4"/>
      <c r="BD165" s="4"/>
      <c r="BE165" s="4"/>
      <c r="BF165" s="4"/>
      <c r="BG165" s="4"/>
      <c r="BH165" s="4"/>
    </row>
    <row r="166" ht="12.75" customHeight="1">
      <c r="A166" s="4"/>
      <c r="B166" s="3"/>
      <c r="C166" s="2409"/>
      <c r="D166" s="80"/>
      <c r="E166" s="2094"/>
      <c r="F166" s="4"/>
      <c r="G166" s="1956"/>
      <c r="H166" s="1956"/>
      <c r="I166" s="4"/>
      <c r="J166" s="1956"/>
      <c r="K166" s="4"/>
      <c r="L166" s="4"/>
      <c r="M166" s="4"/>
      <c r="N166" s="4"/>
      <c r="O166" s="4"/>
      <c r="P166" s="4"/>
      <c r="Q166" s="4"/>
      <c r="R166" s="3"/>
      <c r="S166" s="4"/>
      <c r="T166" s="3"/>
      <c r="U166" s="4"/>
      <c r="V166" s="4"/>
      <c r="W166" s="4"/>
      <c r="X166" s="4"/>
      <c r="Y166" s="3"/>
      <c r="Z166" s="3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94"/>
      <c r="BC166" s="4"/>
      <c r="BD166" s="4"/>
      <c r="BE166" s="4"/>
      <c r="BF166" s="4"/>
      <c r="BG166" s="4"/>
      <c r="BH166" s="4"/>
    </row>
    <row r="167" ht="12.75" customHeight="1">
      <c r="A167" s="4"/>
      <c r="B167" s="3"/>
      <c r="C167" s="2409"/>
      <c r="D167" s="80"/>
      <c r="E167" s="2094"/>
      <c r="F167" s="4"/>
      <c r="G167" s="1956"/>
      <c r="H167" s="1956"/>
      <c r="I167" s="4"/>
      <c r="J167" s="1956"/>
      <c r="K167" s="4"/>
      <c r="L167" s="4"/>
      <c r="M167" s="4"/>
      <c r="N167" s="4"/>
      <c r="O167" s="4"/>
      <c r="P167" s="4"/>
      <c r="Q167" s="4"/>
      <c r="R167" s="3"/>
      <c r="S167" s="4"/>
      <c r="T167" s="3"/>
      <c r="U167" s="4"/>
      <c r="V167" s="4"/>
      <c r="W167" s="4"/>
      <c r="X167" s="4"/>
      <c r="Y167" s="3"/>
      <c r="Z167" s="3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94"/>
      <c r="BC167" s="4"/>
      <c r="BD167" s="4"/>
      <c r="BE167" s="4"/>
      <c r="BF167" s="4"/>
      <c r="BG167" s="4"/>
      <c r="BH167" s="4"/>
    </row>
    <row r="168" ht="12.75" customHeight="1">
      <c r="A168" s="4"/>
      <c r="B168" s="3"/>
      <c r="C168" s="2409"/>
      <c r="D168" s="80"/>
      <c r="E168" s="2094"/>
      <c r="F168" s="4"/>
      <c r="G168" s="1956"/>
      <c r="H168" s="1956"/>
      <c r="I168" s="4"/>
      <c r="J168" s="1956"/>
      <c r="K168" s="4"/>
      <c r="L168" s="4"/>
      <c r="M168" s="4"/>
      <c r="N168" s="4"/>
      <c r="O168" s="4"/>
      <c r="P168" s="4"/>
      <c r="Q168" s="4"/>
      <c r="R168" s="3"/>
      <c r="S168" s="4"/>
      <c r="T168" s="3"/>
      <c r="U168" s="4"/>
      <c r="V168" s="4"/>
      <c r="W168" s="4"/>
      <c r="X168" s="4"/>
      <c r="Y168" s="3"/>
      <c r="Z168" s="3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94"/>
      <c r="BC168" s="4"/>
      <c r="BD168" s="4"/>
      <c r="BE168" s="4"/>
      <c r="BF168" s="4"/>
      <c r="BG168" s="4"/>
      <c r="BH168" s="4"/>
    </row>
    <row r="169" ht="12.75" customHeight="1">
      <c r="A169" s="4"/>
      <c r="B169" s="3"/>
      <c r="C169" s="2409"/>
      <c r="D169" s="80"/>
      <c r="E169" s="2094"/>
      <c r="F169" s="4"/>
      <c r="G169" s="1956"/>
      <c r="H169" s="1956"/>
      <c r="I169" s="4"/>
      <c r="J169" s="1956"/>
      <c r="K169" s="4"/>
      <c r="L169" s="4"/>
      <c r="M169" s="4"/>
      <c r="N169" s="4"/>
      <c r="O169" s="4"/>
      <c r="P169" s="4"/>
      <c r="Q169" s="4"/>
      <c r="R169" s="3"/>
      <c r="S169" s="4"/>
      <c r="T169" s="3"/>
      <c r="U169" s="4"/>
      <c r="V169" s="4"/>
      <c r="W169" s="4"/>
      <c r="X169" s="4"/>
      <c r="Y169" s="3"/>
      <c r="Z169" s="3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94"/>
      <c r="BC169" s="4"/>
      <c r="BD169" s="4"/>
      <c r="BE169" s="4"/>
      <c r="BF169" s="4"/>
      <c r="BG169" s="4"/>
      <c r="BH169" s="4"/>
    </row>
    <row r="170" ht="12.75" customHeight="1">
      <c r="A170" s="4"/>
      <c r="B170" s="3"/>
      <c r="C170" s="2409"/>
      <c r="D170" s="80"/>
      <c r="E170" s="2094"/>
      <c r="F170" s="4"/>
      <c r="G170" s="1956"/>
      <c r="H170" s="1956"/>
      <c r="I170" s="4"/>
      <c r="J170" s="1956"/>
      <c r="K170" s="4"/>
      <c r="L170" s="4"/>
      <c r="M170" s="4"/>
      <c r="N170" s="4"/>
      <c r="O170" s="4"/>
      <c r="P170" s="4"/>
      <c r="Q170" s="4"/>
      <c r="R170" s="3"/>
      <c r="S170" s="4"/>
      <c r="T170" s="3"/>
      <c r="U170" s="4"/>
      <c r="V170" s="4"/>
      <c r="W170" s="4"/>
      <c r="X170" s="4"/>
      <c r="Y170" s="3"/>
      <c r="Z170" s="3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94"/>
      <c r="BC170" s="4"/>
      <c r="BD170" s="4"/>
      <c r="BE170" s="4"/>
      <c r="BF170" s="4"/>
      <c r="BG170" s="4"/>
      <c r="BH170" s="4"/>
    </row>
    <row r="171" ht="12.75" customHeight="1">
      <c r="A171" s="4"/>
      <c r="B171" s="3"/>
      <c r="C171" s="2409"/>
      <c r="D171" s="80"/>
      <c r="E171" s="2094"/>
      <c r="F171" s="4"/>
      <c r="G171" s="1956"/>
      <c r="H171" s="1956"/>
      <c r="I171" s="4"/>
      <c r="J171" s="1956"/>
      <c r="K171" s="4"/>
      <c r="L171" s="4"/>
      <c r="M171" s="4"/>
      <c r="N171" s="4"/>
      <c r="O171" s="4"/>
      <c r="P171" s="4"/>
      <c r="Q171" s="4"/>
      <c r="R171" s="3"/>
      <c r="S171" s="4"/>
      <c r="T171" s="3"/>
      <c r="U171" s="4"/>
      <c r="V171" s="4"/>
      <c r="W171" s="4"/>
      <c r="X171" s="4"/>
      <c r="Y171" s="3"/>
      <c r="Z171" s="3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94"/>
      <c r="BC171" s="4"/>
      <c r="BD171" s="4"/>
      <c r="BE171" s="4"/>
      <c r="BF171" s="4"/>
      <c r="BG171" s="4"/>
      <c r="BH171" s="4"/>
    </row>
    <row r="172" ht="12.75" customHeight="1">
      <c r="A172" s="4"/>
      <c r="B172" s="3"/>
      <c r="C172" s="2409"/>
      <c r="D172" s="80"/>
      <c r="E172" s="2094"/>
      <c r="F172" s="4"/>
      <c r="G172" s="1956"/>
      <c r="H172" s="1956"/>
      <c r="I172" s="4"/>
      <c r="J172" s="1956"/>
      <c r="K172" s="4"/>
      <c r="L172" s="4"/>
      <c r="M172" s="4"/>
      <c r="N172" s="4"/>
      <c r="O172" s="4"/>
      <c r="P172" s="4"/>
      <c r="Q172" s="4"/>
      <c r="R172" s="3"/>
      <c r="S172" s="4"/>
      <c r="T172" s="3"/>
      <c r="U172" s="4"/>
      <c r="V172" s="4"/>
      <c r="W172" s="4"/>
      <c r="X172" s="4"/>
      <c r="Y172" s="3"/>
      <c r="Z172" s="3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94"/>
      <c r="BC172" s="4"/>
      <c r="BD172" s="4"/>
      <c r="BE172" s="4"/>
      <c r="BF172" s="4"/>
      <c r="BG172" s="4"/>
      <c r="BH172" s="4"/>
    </row>
    <row r="173" ht="12.75" customHeight="1">
      <c r="A173" s="4"/>
      <c r="B173" s="3"/>
      <c r="C173" s="2409"/>
      <c r="D173" s="80"/>
      <c r="E173" s="2094"/>
      <c r="F173" s="4"/>
      <c r="G173" s="1956"/>
      <c r="H173" s="1956"/>
      <c r="I173" s="4"/>
      <c r="J173" s="1956"/>
      <c r="K173" s="4"/>
      <c r="L173" s="4"/>
      <c r="M173" s="4"/>
      <c r="N173" s="4"/>
      <c r="O173" s="4"/>
      <c r="P173" s="4"/>
      <c r="Q173" s="4"/>
      <c r="R173" s="3"/>
      <c r="S173" s="4"/>
      <c r="T173" s="3"/>
      <c r="U173" s="4"/>
      <c r="V173" s="4"/>
      <c r="W173" s="4"/>
      <c r="X173" s="4"/>
      <c r="Y173" s="3"/>
      <c r="Z173" s="3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94"/>
      <c r="BC173" s="4"/>
      <c r="BD173" s="4"/>
      <c r="BE173" s="4"/>
      <c r="BF173" s="4"/>
      <c r="BG173" s="4"/>
      <c r="BH173" s="4"/>
    </row>
    <row r="174" ht="12.75" customHeight="1">
      <c r="A174" s="4"/>
      <c r="B174" s="3"/>
      <c r="C174" s="2409"/>
      <c r="D174" s="80"/>
      <c r="E174" s="2094"/>
      <c r="F174" s="4"/>
      <c r="G174" s="1956"/>
      <c r="H174" s="1956"/>
      <c r="I174" s="4"/>
      <c r="J174" s="1956"/>
      <c r="K174" s="4"/>
      <c r="L174" s="4"/>
      <c r="M174" s="4"/>
      <c r="N174" s="4"/>
      <c r="O174" s="4"/>
      <c r="P174" s="4"/>
      <c r="Q174" s="4"/>
      <c r="R174" s="3"/>
      <c r="S174" s="4"/>
      <c r="T174" s="3"/>
      <c r="U174" s="4"/>
      <c r="V174" s="4"/>
      <c r="W174" s="4"/>
      <c r="X174" s="4"/>
      <c r="Y174" s="3"/>
      <c r="Z174" s="3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94"/>
      <c r="BC174" s="4"/>
      <c r="BD174" s="4"/>
      <c r="BE174" s="4"/>
      <c r="BF174" s="4"/>
      <c r="BG174" s="4"/>
      <c r="BH174" s="4"/>
    </row>
    <row r="175" ht="12.75" customHeight="1">
      <c r="A175" s="4"/>
      <c r="B175" s="3"/>
      <c r="C175" s="2409"/>
      <c r="D175" s="80"/>
      <c r="E175" s="2094"/>
      <c r="F175" s="4"/>
      <c r="G175" s="1956"/>
      <c r="H175" s="1956"/>
      <c r="I175" s="4"/>
      <c r="J175" s="1956"/>
      <c r="K175" s="4"/>
      <c r="L175" s="4"/>
      <c r="M175" s="4"/>
      <c r="N175" s="4"/>
      <c r="O175" s="4"/>
      <c r="P175" s="4"/>
      <c r="Q175" s="4"/>
      <c r="R175" s="3"/>
      <c r="S175" s="4"/>
      <c r="T175" s="3"/>
      <c r="U175" s="4"/>
      <c r="V175" s="4"/>
      <c r="W175" s="4"/>
      <c r="X175" s="4"/>
      <c r="Y175" s="3"/>
      <c r="Z175" s="3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094"/>
      <c r="BC175" s="4"/>
      <c r="BD175" s="4"/>
      <c r="BE175" s="4"/>
      <c r="BF175" s="4"/>
      <c r="BG175" s="4"/>
      <c r="BH175" s="4"/>
    </row>
    <row r="176" ht="12.75" customHeight="1">
      <c r="A176" s="4"/>
      <c r="B176" s="3"/>
      <c r="C176" s="2409"/>
      <c r="D176" s="80"/>
      <c r="E176" s="2094"/>
      <c r="F176" s="4"/>
      <c r="G176" s="1956"/>
      <c r="H176" s="1956"/>
      <c r="I176" s="4"/>
      <c r="J176" s="1956"/>
      <c r="K176" s="4"/>
      <c r="L176" s="4"/>
      <c r="M176" s="4"/>
      <c r="N176" s="4"/>
      <c r="O176" s="4"/>
      <c r="P176" s="4"/>
      <c r="Q176" s="4"/>
      <c r="R176" s="3"/>
      <c r="S176" s="4"/>
      <c r="T176" s="3"/>
      <c r="U176" s="4"/>
      <c r="V176" s="4"/>
      <c r="W176" s="4"/>
      <c r="X176" s="4"/>
      <c r="Y176" s="3"/>
      <c r="Z176" s="3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094"/>
      <c r="BC176" s="4"/>
      <c r="BD176" s="4"/>
      <c r="BE176" s="4"/>
      <c r="BF176" s="4"/>
      <c r="BG176" s="4"/>
      <c r="BH176" s="4"/>
    </row>
    <row r="177" ht="12.75" customHeight="1">
      <c r="A177" s="4"/>
      <c r="B177" s="3"/>
      <c r="C177" s="2409"/>
      <c r="D177" s="80"/>
      <c r="E177" s="2094"/>
      <c r="F177" s="4"/>
      <c r="G177" s="1956"/>
      <c r="H177" s="1956"/>
      <c r="I177" s="4"/>
      <c r="J177" s="1956"/>
      <c r="K177" s="4"/>
      <c r="L177" s="4"/>
      <c r="M177" s="4"/>
      <c r="N177" s="4"/>
      <c r="O177" s="4"/>
      <c r="P177" s="4"/>
      <c r="Q177" s="4"/>
      <c r="R177" s="3"/>
      <c r="S177" s="4"/>
      <c r="T177" s="3"/>
      <c r="U177" s="4"/>
      <c r="V177" s="4"/>
      <c r="W177" s="4"/>
      <c r="X177" s="4"/>
      <c r="Y177" s="3"/>
      <c r="Z177" s="3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094"/>
      <c r="BC177" s="4"/>
      <c r="BD177" s="4"/>
      <c r="BE177" s="4"/>
      <c r="BF177" s="4"/>
      <c r="BG177" s="4"/>
      <c r="BH177" s="4"/>
    </row>
    <row r="178" ht="12.75" customHeight="1">
      <c r="A178" s="4"/>
      <c r="B178" s="3"/>
      <c r="C178" s="2409"/>
      <c r="D178" s="80"/>
      <c r="E178" s="2094"/>
      <c r="F178" s="4"/>
      <c r="G178" s="1956"/>
      <c r="H178" s="1956"/>
      <c r="I178" s="4"/>
      <c r="J178" s="1956"/>
      <c r="K178" s="4"/>
      <c r="L178" s="4"/>
      <c r="M178" s="4"/>
      <c r="N178" s="4"/>
      <c r="O178" s="4"/>
      <c r="P178" s="4"/>
      <c r="Q178" s="4"/>
      <c r="R178" s="3"/>
      <c r="S178" s="4"/>
      <c r="T178" s="3"/>
      <c r="U178" s="4"/>
      <c r="V178" s="4"/>
      <c r="W178" s="4"/>
      <c r="X178" s="4"/>
      <c r="Y178" s="3"/>
      <c r="Z178" s="3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094"/>
      <c r="BC178" s="4"/>
      <c r="BD178" s="4"/>
      <c r="BE178" s="4"/>
      <c r="BF178" s="4"/>
      <c r="BG178" s="4"/>
      <c r="BH178" s="4"/>
    </row>
    <row r="179" ht="12.75" customHeight="1">
      <c r="A179" s="4"/>
      <c r="B179" s="3"/>
      <c r="C179" s="2409"/>
      <c r="D179" s="80"/>
      <c r="E179" s="2094"/>
      <c r="F179" s="4"/>
      <c r="G179" s="1956"/>
      <c r="H179" s="1956"/>
      <c r="I179" s="4"/>
      <c r="J179" s="1956"/>
      <c r="K179" s="4"/>
      <c r="L179" s="4"/>
      <c r="M179" s="4"/>
      <c r="N179" s="4"/>
      <c r="O179" s="4"/>
      <c r="P179" s="4"/>
      <c r="Q179" s="4"/>
      <c r="R179" s="3"/>
      <c r="S179" s="4"/>
      <c r="T179" s="3"/>
      <c r="U179" s="4"/>
      <c r="V179" s="4"/>
      <c r="W179" s="4"/>
      <c r="X179" s="4"/>
      <c r="Y179" s="3"/>
      <c r="Z179" s="3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094"/>
      <c r="BC179" s="4"/>
      <c r="BD179" s="4"/>
      <c r="BE179" s="4"/>
      <c r="BF179" s="4"/>
      <c r="BG179" s="4"/>
      <c r="BH179" s="4"/>
    </row>
    <row r="180" ht="12.75" customHeight="1">
      <c r="A180" s="4"/>
      <c r="B180" s="3"/>
      <c r="C180" s="2409"/>
      <c r="D180" s="80"/>
      <c r="E180" s="2094"/>
      <c r="F180" s="4"/>
      <c r="G180" s="1956"/>
      <c r="H180" s="1956"/>
      <c r="I180" s="4"/>
      <c r="J180" s="1956"/>
      <c r="K180" s="4"/>
      <c r="L180" s="4"/>
      <c r="M180" s="4"/>
      <c r="N180" s="4"/>
      <c r="O180" s="4"/>
      <c r="P180" s="4"/>
      <c r="Q180" s="4"/>
      <c r="R180" s="3"/>
      <c r="S180" s="4"/>
      <c r="T180" s="3"/>
      <c r="U180" s="4"/>
      <c r="V180" s="4"/>
      <c r="W180" s="4"/>
      <c r="X180" s="4"/>
      <c r="Y180" s="3"/>
      <c r="Z180" s="3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094"/>
      <c r="BC180" s="4"/>
      <c r="BD180" s="4"/>
      <c r="BE180" s="4"/>
      <c r="BF180" s="4"/>
      <c r="BG180" s="4"/>
      <c r="BH180" s="4"/>
    </row>
    <row r="181" ht="12.75" customHeight="1">
      <c r="A181" s="4"/>
      <c r="B181" s="3"/>
      <c r="C181" s="2409"/>
      <c r="D181" s="80"/>
      <c r="E181" s="2094"/>
      <c r="F181" s="4"/>
      <c r="G181" s="1956"/>
      <c r="H181" s="1956"/>
      <c r="I181" s="4"/>
      <c r="J181" s="1956"/>
      <c r="K181" s="4"/>
      <c r="L181" s="4"/>
      <c r="M181" s="4"/>
      <c r="N181" s="4"/>
      <c r="O181" s="4"/>
      <c r="P181" s="4"/>
      <c r="Q181" s="4"/>
      <c r="R181" s="3"/>
      <c r="S181" s="4"/>
      <c r="T181" s="3"/>
      <c r="U181" s="4"/>
      <c r="V181" s="4"/>
      <c r="W181" s="4"/>
      <c r="X181" s="4"/>
      <c r="Y181" s="3"/>
      <c r="Z181" s="3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2094"/>
      <c r="BC181" s="4"/>
      <c r="BD181" s="4"/>
      <c r="BE181" s="4"/>
      <c r="BF181" s="4"/>
      <c r="BG181" s="4"/>
      <c r="BH181" s="4"/>
    </row>
    <row r="182" ht="12.75" customHeight="1">
      <c r="A182" s="4"/>
      <c r="B182" s="3"/>
      <c r="C182" s="2409"/>
      <c r="D182" s="80"/>
      <c r="E182" s="2094"/>
      <c r="F182" s="4"/>
      <c r="G182" s="1956"/>
      <c r="H182" s="1956"/>
      <c r="I182" s="4"/>
      <c r="J182" s="1956"/>
      <c r="K182" s="4"/>
      <c r="L182" s="4"/>
      <c r="M182" s="4"/>
      <c r="N182" s="4"/>
      <c r="O182" s="4"/>
      <c r="P182" s="4"/>
      <c r="Q182" s="4"/>
      <c r="R182" s="3"/>
      <c r="S182" s="4"/>
      <c r="T182" s="3"/>
      <c r="U182" s="4"/>
      <c r="V182" s="4"/>
      <c r="W182" s="4"/>
      <c r="X182" s="4"/>
      <c r="Y182" s="3"/>
      <c r="Z182" s="3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2094"/>
      <c r="BC182" s="4"/>
      <c r="BD182" s="4"/>
      <c r="BE182" s="4"/>
      <c r="BF182" s="4"/>
      <c r="BG182" s="4"/>
      <c r="BH182" s="4"/>
    </row>
    <row r="183" ht="12.75" customHeight="1">
      <c r="A183" s="4"/>
      <c r="B183" s="3"/>
      <c r="C183" s="2409"/>
      <c r="D183" s="80"/>
      <c r="E183" s="2094"/>
      <c r="F183" s="4"/>
      <c r="G183" s="1956"/>
      <c r="H183" s="1956"/>
      <c r="I183" s="4"/>
      <c r="J183" s="1956"/>
      <c r="K183" s="4"/>
      <c r="L183" s="4"/>
      <c r="M183" s="4"/>
      <c r="N183" s="4"/>
      <c r="O183" s="4"/>
      <c r="P183" s="4"/>
      <c r="Q183" s="4"/>
      <c r="R183" s="3"/>
      <c r="S183" s="4"/>
      <c r="T183" s="3"/>
      <c r="U183" s="4"/>
      <c r="V183" s="4"/>
      <c r="W183" s="4"/>
      <c r="X183" s="4"/>
      <c r="Y183" s="3"/>
      <c r="Z183" s="3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2094"/>
      <c r="BC183" s="4"/>
      <c r="BD183" s="4"/>
      <c r="BE183" s="4"/>
      <c r="BF183" s="4"/>
      <c r="BG183" s="4"/>
      <c r="BH183" s="4"/>
    </row>
    <row r="184" ht="12.75" customHeight="1">
      <c r="A184" s="4"/>
      <c r="B184" s="3"/>
      <c r="C184" s="2409"/>
      <c r="D184" s="80"/>
      <c r="E184" s="2094"/>
      <c r="F184" s="4"/>
      <c r="G184" s="1956"/>
      <c r="H184" s="1956"/>
      <c r="I184" s="4"/>
      <c r="J184" s="1956"/>
      <c r="K184" s="4"/>
      <c r="L184" s="4"/>
      <c r="M184" s="4"/>
      <c r="N184" s="4"/>
      <c r="O184" s="4"/>
      <c r="P184" s="4"/>
      <c r="Q184" s="4"/>
      <c r="R184" s="3"/>
      <c r="S184" s="4"/>
      <c r="T184" s="3"/>
      <c r="U184" s="4"/>
      <c r="V184" s="4"/>
      <c r="W184" s="4"/>
      <c r="X184" s="4"/>
      <c r="Y184" s="3"/>
      <c r="Z184" s="3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2094"/>
      <c r="BC184" s="4"/>
      <c r="BD184" s="4"/>
      <c r="BE184" s="4"/>
      <c r="BF184" s="4"/>
      <c r="BG184" s="4"/>
      <c r="BH184" s="4"/>
    </row>
    <row r="185" ht="12.75" customHeight="1">
      <c r="A185" s="4"/>
      <c r="B185" s="3"/>
      <c r="C185" s="2409"/>
      <c r="D185" s="80"/>
      <c r="E185" s="2094"/>
      <c r="F185" s="4"/>
      <c r="G185" s="1956"/>
      <c r="H185" s="1956"/>
      <c r="I185" s="4"/>
      <c r="J185" s="1956"/>
      <c r="K185" s="4"/>
      <c r="L185" s="4"/>
      <c r="M185" s="4"/>
      <c r="N185" s="4"/>
      <c r="O185" s="4"/>
      <c r="P185" s="4"/>
      <c r="Q185" s="4"/>
      <c r="R185" s="3"/>
      <c r="S185" s="4"/>
      <c r="T185" s="3"/>
      <c r="U185" s="4"/>
      <c r="V185" s="4"/>
      <c r="W185" s="4"/>
      <c r="X185" s="4"/>
      <c r="Y185" s="3"/>
      <c r="Z185" s="3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2094"/>
      <c r="BC185" s="4"/>
      <c r="BD185" s="4"/>
      <c r="BE185" s="4"/>
      <c r="BF185" s="4"/>
      <c r="BG185" s="4"/>
      <c r="BH185" s="4"/>
    </row>
    <row r="186" ht="12.75" customHeight="1">
      <c r="A186" s="4"/>
      <c r="B186" s="3"/>
      <c r="C186" s="2409"/>
      <c r="D186" s="80"/>
      <c r="E186" s="2094"/>
      <c r="F186" s="4"/>
      <c r="G186" s="1956"/>
      <c r="H186" s="1956"/>
      <c r="I186" s="4"/>
      <c r="J186" s="1956"/>
      <c r="K186" s="4"/>
      <c r="L186" s="4"/>
      <c r="M186" s="4"/>
      <c r="N186" s="4"/>
      <c r="O186" s="4"/>
      <c r="P186" s="4"/>
      <c r="Q186" s="4"/>
      <c r="R186" s="3"/>
      <c r="S186" s="4"/>
      <c r="T186" s="3"/>
      <c r="U186" s="4"/>
      <c r="V186" s="4"/>
      <c r="W186" s="4"/>
      <c r="X186" s="4"/>
      <c r="Y186" s="3"/>
      <c r="Z186" s="3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2094"/>
      <c r="BC186" s="4"/>
      <c r="BD186" s="4"/>
      <c r="BE186" s="4"/>
      <c r="BF186" s="4"/>
      <c r="BG186" s="4"/>
      <c r="BH186" s="4"/>
    </row>
    <row r="187" ht="12.75" customHeight="1">
      <c r="A187" s="4"/>
      <c r="B187" s="3"/>
      <c r="C187" s="2409"/>
      <c r="D187" s="80"/>
      <c r="E187" s="2094"/>
      <c r="F187" s="4"/>
      <c r="G187" s="1956"/>
      <c r="H187" s="1956"/>
      <c r="I187" s="4"/>
      <c r="J187" s="1956"/>
      <c r="K187" s="4"/>
      <c r="L187" s="4"/>
      <c r="M187" s="4"/>
      <c r="N187" s="4"/>
      <c r="O187" s="4"/>
      <c r="P187" s="4"/>
      <c r="Q187" s="4"/>
      <c r="R187" s="3"/>
      <c r="S187" s="4"/>
      <c r="T187" s="3"/>
      <c r="U187" s="4"/>
      <c r="V187" s="4"/>
      <c r="W187" s="4"/>
      <c r="X187" s="4"/>
      <c r="Y187" s="3"/>
      <c r="Z187" s="3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2094"/>
      <c r="BC187" s="4"/>
      <c r="BD187" s="4"/>
      <c r="BE187" s="4"/>
      <c r="BF187" s="4"/>
      <c r="BG187" s="4"/>
      <c r="BH187" s="4"/>
    </row>
    <row r="188" ht="12.75" customHeight="1">
      <c r="A188" s="4"/>
      <c r="B188" s="3"/>
      <c r="C188" s="2409"/>
      <c r="D188" s="80"/>
      <c r="E188" s="2094"/>
      <c r="F188" s="4"/>
      <c r="G188" s="1956"/>
      <c r="H188" s="1956"/>
      <c r="I188" s="4"/>
      <c r="J188" s="1956"/>
      <c r="K188" s="4"/>
      <c r="L188" s="4"/>
      <c r="M188" s="4"/>
      <c r="N188" s="4"/>
      <c r="O188" s="4"/>
      <c r="P188" s="4"/>
      <c r="Q188" s="4"/>
      <c r="R188" s="3"/>
      <c r="S188" s="4"/>
      <c r="T188" s="3"/>
      <c r="U188" s="4"/>
      <c r="V188" s="4"/>
      <c r="W188" s="4"/>
      <c r="X188" s="4"/>
      <c r="Y188" s="3"/>
      <c r="Z188" s="3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2094"/>
      <c r="BC188" s="4"/>
      <c r="BD188" s="4"/>
      <c r="BE188" s="4"/>
      <c r="BF188" s="4"/>
      <c r="BG188" s="4"/>
      <c r="BH188" s="4"/>
    </row>
    <row r="189" ht="12.75" customHeight="1">
      <c r="A189" s="4"/>
      <c r="B189" s="3"/>
      <c r="C189" s="2409"/>
      <c r="D189" s="80"/>
      <c r="E189" s="2094"/>
      <c r="F189" s="4"/>
      <c r="G189" s="1956"/>
      <c r="H189" s="1956"/>
      <c r="I189" s="4"/>
      <c r="J189" s="1956"/>
      <c r="K189" s="4"/>
      <c r="L189" s="4"/>
      <c r="M189" s="4"/>
      <c r="N189" s="4"/>
      <c r="O189" s="4"/>
      <c r="P189" s="4"/>
      <c r="Q189" s="4"/>
      <c r="R189" s="3"/>
      <c r="S189" s="4"/>
      <c r="T189" s="3"/>
      <c r="U189" s="4"/>
      <c r="V189" s="4"/>
      <c r="W189" s="4"/>
      <c r="X189" s="4"/>
      <c r="Y189" s="3"/>
      <c r="Z189" s="3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2094"/>
      <c r="BC189" s="4"/>
      <c r="BD189" s="4"/>
      <c r="BE189" s="4"/>
      <c r="BF189" s="4"/>
      <c r="BG189" s="4"/>
      <c r="BH189" s="4"/>
    </row>
    <row r="190" ht="12.75" customHeight="1">
      <c r="A190" s="4"/>
      <c r="B190" s="3"/>
      <c r="C190" s="2409"/>
      <c r="D190" s="80"/>
      <c r="E190" s="2094"/>
      <c r="F190" s="4"/>
      <c r="G190" s="1956"/>
      <c r="H190" s="1956"/>
      <c r="I190" s="4"/>
      <c r="J190" s="1956"/>
      <c r="K190" s="4"/>
      <c r="L190" s="4"/>
      <c r="M190" s="4"/>
      <c r="N190" s="4"/>
      <c r="O190" s="4"/>
      <c r="P190" s="4"/>
      <c r="Q190" s="4"/>
      <c r="R190" s="3"/>
      <c r="S190" s="4"/>
      <c r="T190" s="3"/>
      <c r="U190" s="4"/>
      <c r="V190" s="4"/>
      <c r="W190" s="4"/>
      <c r="X190" s="4"/>
      <c r="Y190" s="3"/>
      <c r="Z190" s="3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2094"/>
      <c r="BC190" s="4"/>
      <c r="BD190" s="4"/>
      <c r="BE190" s="4"/>
      <c r="BF190" s="4"/>
      <c r="BG190" s="4"/>
      <c r="BH190" s="4"/>
    </row>
    <row r="191" ht="12.75" customHeight="1">
      <c r="A191" s="4"/>
      <c r="B191" s="3"/>
      <c r="C191" s="2409"/>
      <c r="D191" s="80"/>
      <c r="E191" s="2094"/>
      <c r="F191" s="4"/>
      <c r="G191" s="1956"/>
      <c r="H191" s="1956"/>
      <c r="I191" s="4"/>
      <c r="J191" s="1956"/>
      <c r="K191" s="4"/>
      <c r="L191" s="4"/>
      <c r="M191" s="4"/>
      <c r="N191" s="4"/>
      <c r="O191" s="4"/>
      <c r="P191" s="4"/>
      <c r="Q191" s="4"/>
      <c r="R191" s="3"/>
      <c r="S191" s="4"/>
      <c r="T191" s="3"/>
      <c r="U191" s="4"/>
      <c r="V191" s="4"/>
      <c r="W191" s="4"/>
      <c r="X191" s="4"/>
      <c r="Y191" s="3"/>
      <c r="Z191" s="3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2094"/>
      <c r="BC191" s="4"/>
      <c r="BD191" s="4"/>
      <c r="BE191" s="4"/>
      <c r="BF191" s="4"/>
      <c r="BG191" s="4"/>
      <c r="BH191" s="4"/>
    </row>
    <row r="192" ht="12.75" customHeight="1">
      <c r="A192" s="4"/>
      <c r="B192" s="3"/>
      <c r="C192" s="2409"/>
      <c r="D192" s="80"/>
      <c r="E192" s="2094"/>
      <c r="F192" s="4"/>
      <c r="G192" s="1956"/>
      <c r="H192" s="1956"/>
      <c r="I192" s="4"/>
      <c r="J192" s="1956"/>
      <c r="K192" s="4"/>
      <c r="L192" s="4"/>
      <c r="M192" s="4"/>
      <c r="N192" s="4"/>
      <c r="O192" s="4"/>
      <c r="P192" s="4"/>
      <c r="Q192" s="4"/>
      <c r="R192" s="3"/>
      <c r="S192" s="4"/>
      <c r="T192" s="3"/>
      <c r="U192" s="4"/>
      <c r="V192" s="4"/>
      <c r="W192" s="4"/>
      <c r="X192" s="4"/>
      <c r="Y192" s="3"/>
      <c r="Z192" s="3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2094"/>
      <c r="BC192" s="4"/>
      <c r="BD192" s="4"/>
      <c r="BE192" s="4"/>
      <c r="BF192" s="4"/>
      <c r="BG192" s="4"/>
      <c r="BH192" s="4"/>
    </row>
    <row r="193" ht="12.75" customHeight="1">
      <c r="A193" s="4"/>
      <c r="B193" s="3"/>
      <c r="C193" s="2409"/>
      <c r="D193" s="80"/>
      <c r="E193" s="2094"/>
      <c r="F193" s="4"/>
      <c r="G193" s="1956"/>
      <c r="H193" s="1956"/>
      <c r="I193" s="4"/>
      <c r="J193" s="1956"/>
      <c r="K193" s="4"/>
      <c r="L193" s="4"/>
      <c r="M193" s="4"/>
      <c r="N193" s="4"/>
      <c r="O193" s="4"/>
      <c r="P193" s="4"/>
      <c r="Q193" s="4"/>
      <c r="R193" s="3"/>
      <c r="S193" s="4"/>
      <c r="T193" s="3"/>
      <c r="U193" s="4"/>
      <c r="V193" s="4"/>
      <c r="W193" s="4"/>
      <c r="X193" s="4"/>
      <c r="Y193" s="3"/>
      <c r="Z193" s="3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2094"/>
      <c r="BC193" s="4"/>
      <c r="BD193" s="4"/>
      <c r="BE193" s="4"/>
      <c r="BF193" s="4"/>
      <c r="BG193" s="4"/>
      <c r="BH193" s="4"/>
    </row>
    <row r="194" ht="12.75" customHeight="1">
      <c r="A194" s="4"/>
      <c r="B194" s="3"/>
      <c r="C194" s="2409"/>
      <c r="D194" s="80"/>
      <c r="E194" s="2094"/>
      <c r="F194" s="4"/>
      <c r="G194" s="1956"/>
      <c r="H194" s="1956"/>
      <c r="I194" s="4"/>
      <c r="J194" s="1956"/>
      <c r="K194" s="4"/>
      <c r="L194" s="4"/>
      <c r="M194" s="4"/>
      <c r="N194" s="4"/>
      <c r="O194" s="4"/>
      <c r="P194" s="4"/>
      <c r="Q194" s="4"/>
      <c r="R194" s="3"/>
      <c r="S194" s="4"/>
      <c r="T194" s="3"/>
      <c r="U194" s="4"/>
      <c r="V194" s="4"/>
      <c r="W194" s="4"/>
      <c r="X194" s="4"/>
      <c r="Y194" s="3"/>
      <c r="Z194" s="3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2094"/>
      <c r="BC194" s="4"/>
      <c r="BD194" s="4"/>
      <c r="BE194" s="4"/>
      <c r="BF194" s="4"/>
      <c r="BG194" s="4"/>
      <c r="BH194" s="4"/>
    </row>
    <row r="195" ht="12.75" customHeight="1">
      <c r="A195" s="4"/>
      <c r="B195" s="3"/>
      <c r="C195" s="2409"/>
      <c r="D195" s="80"/>
      <c r="E195" s="2094"/>
      <c r="F195" s="4"/>
      <c r="G195" s="1956"/>
      <c r="H195" s="1956"/>
      <c r="I195" s="4"/>
      <c r="J195" s="1956"/>
      <c r="K195" s="4"/>
      <c r="L195" s="4"/>
      <c r="M195" s="4"/>
      <c r="N195" s="4"/>
      <c r="O195" s="4"/>
      <c r="P195" s="4"/>
      <c r="Q195" s="4"/>
      <c r="R195" s="3"/>
      <c r="S195" s="4"/>
      <c r="T195" s="3"/>
      <c r="U195" s="4"/>
      <c r="V195" s="4"/>
      <c r="W195" s="4"/>
      <c r="X195" s="4"/>
      <c r="Y195" s="3"/>
      <c r="Z195" s="3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2094"/>
      <c r="BC195" s="4"/>
      <c r="BD195" s="4"/>
      <c r="BE195" s="4"/>
      <c r="BF195" s="4"/>
      <c r="BG195" s="4"/>
      <c r="BH195" s="4"/>
    </row>
    <row r="196" ht="12.75" customHeight="1">
      <c r="A196" s="4"/>
      <c r="B196" s="3"/>
      <c r="C196" s="2409"/>
      <c r="D196" s="80"/>
      <c r="E196" s="2094"/>
      <c r="F196" s="4"/>
      <c r="G196" s="1956"/>
      <c r="H196" s="1956"/>
      <c r="I196" s="4"/>
      <c r="J196" s="1956"/>
      <c r="K196" s="4"/>
      <c r="L196" s="4"/>
      <c r="M196" s="4"/>
      <c r="N196" s="4"/>
      <c r="O196" s="4"/>
      <c r="P196" s="4"/>
      <c r="Q196" s="4"/>
      <c r="R196" s="3"/>
      <c r="S196" s="4"/>
      <c r="T196" s="3"/>
      <c r="U196" s="4"/>
      <c r="V196" s="4"/>
      <c r="W196" s="4"/>
      <c r="X196" s="4"/>
      <c r="Y196" s="3"/>
      <c r="Z196" s="3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2094"/>
      <c r="BC196" s="4"/>
      <c r="BD196" s="4"/>
      <c r="BE196" s="4"/>
      <c r="BF196" s="4"/>
      <c r="BG196" s="4"/>
      <c r="BH196" s="4"/>
    </row>
    <row r="197" ht="12.75" customHeight="1">
      <c r="A197" s="4"/>
      <c r="B197" s="3"/>
      <c r="C197" s="2409"/>
      <c r="D197" s="80"/>
      <c r="E197" s="2094"/>
      <c r="F197" s="4"/>
      <c r="G197" s="1956"/>
      <c r="H197" s="1956"/>
      <c r="I197" s="4"/>
      <c r="J197" s="1956"/>
      <c r="K197" s="4"/>
      <c r="L197" s="4"/>
      <c r="M197" s="4"/>
      <c r="N197" s="4"/>
      <c r="O197" s="4"/>
      <c r="P197" s="4"/>
      <c r="Q197" s="4"/>
      <c r="R197" s="3"/>
      <c r="S197" s="4"/>
      <c r="T197" s="3"/>
      <c r="U197" s="4"/>
      <c r="V197" s="4"/>
      <c r="W197" s="4"/>
      <c r="X197" s="4"/>
      <c r="Y197" s="3"/>
      <c r="Z197" s="3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2094"/>
      <c r="BC197" s="4"/>
      <c r="BD197" s="4"/>
      <c r="BE197" s="4"/>
      <c r="BF197" s="4"/>
      <c r="BG197" s="4"/>
      <c r="BH197" s="4"/>
    </row>
    <row r="198" ht="12.75" customHeight="1">
      <c r="A198" s="4"/>
      <c r="B198" s="3"/>
      <c r="C198" s="2409"/>
      <c r="D198" s="80"/>
      <c r="E198" s="2094"/>
      <c r="F198" s="4"/>
      <c r="G198" s="1956"/>
      <c r="H198" s="1956"/>
      <c r="I198" s="4"/>
      <c r="J198" s="1956"/>
      <c r="K198" s="4"/>
      <c r="L198" s="4"/>
      <c r="M198" s="4"/>
      <c r="N198" s="4"/>
      <c r="O198" s="4"/>
      <c r="P198" s="4"/>
      <c r="Q198" s="4"/>
      <c r="R198" s="3"/>
      <c r="S198" s="4"/>
      <c r="T198" s="3"/>
      <c r="U198" s="4"/>
      <c r="V198" s="4"/>
      <c r="W198" s="4"/>
      <c r="X198" s="4"/>
      <c r="Y198" s="3"/>
      <c r="Z198" s="3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2094"/>
      <c r="BC198" s="4"/>
      <c r="BD198" s="4"/>
      <c r="BE198" s="4"/>
      <c r="BF198" s="4"/>
      <c r="BG198" s="4"/>
      <c r="BH198" s="4"/>
    </row>
    <row r="199" ht="12.75" customHeight="1">
      <c r="A199" s="4"/>
      <c r="B199" s="3"/>
      <c r="C199" s="2409"/>
      <c r="D199" s="80"/>
      <c r="E199" s="2094"/>
      <c r="F199" s="4"/>
      <c r="G199" s="1956"/>
      <c r="H199" s="1956"/>
      <c r="I199" s="4"/>
      <c r="J199" s="1956"/>
      <c r="K199" s="4"/>
      <c r="L199" s="4"/>
      <c r="M199" s="4"/>
      <c r="N199" s="4"/>
      <c r="O199" s="4"/>
      <c r="P199" s="4"/>
      <c r="Q199" s="4"/>
      <c r="R199" s="3"/>
      <c r="S199" s="4"/>
      <c r="T199" s="3"/>
      <c r="U199" s="4"/>
      <c r="V199" s="4"/>
      <c r="W199" s="4"/>
      <c r="X199" s="4"/>
      <c r="Y199" s="3"/>
      <c r="Z199" s="3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2094"/>
      <c r="BC199" s="4"/>
      <c r="BD199" s="4"/>
      <c r="BE199" s="4"/>
      <c r="BF199" s="4"/>
      <c r="BG199" s="4"/>
      <c r="BH199" s="4"/>
    </row>
    <row r="200" ht="12.75" customHeight="1">
      <c r="A200" s="4"/>
      <c r="B200" s="3"/>
      <c r="C200" s="2409"/>
      <c r="D200" s="80"/>
      <c r="E200" s="2094"/>
      <c r="F200" s="4"/>
      <c r="G200" s="1956"/>
      <c r="H200" s="1956"/>
      <c r="I200" s="4"/>
      <c r="J200" s="1956"/>
      <c r="K200" s="4"/>
      <c r="L200" s="4"/>
      <c r="M200" s="4"/>
      <c r="N200" s="4"/>
      <c r="O200" s="4"/>
      <c r="P200" s="4"/>
      <c r="Q200" s="4"/>
      <c r="R200" s="3"/>
      <c r="S200" s="4"/>
      <c r="T200" s="3"/>
      <c r="U200" s="4"/>
      <c r="V200" s="4"/>
      <c r="W200" s="4"/>
      <c r="X200" s="4"/>
      <c r="Y200" s="3"/>
      <c r="Z200" s="3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2094"/>
      <c r="BC200" s="4"/>
      <c r="BD200" s="4"/>
      <c r="BE200" s="4"/>
      <c r="BF200" s="4"/>
      <c r="BG200" s="4"/>
      <c r="BH200" s="4"/>
    </row>
    <row r="201" ht="12.75" customHeight="1">
      <c r="A201" s="4"/>
      <c r="B201" s="3"/>
      <c r="C201" s="2409"/>
      <c r="D201" s="80"/>
      <c r="E201" s="2094"/>
      <c r="F201" s="4"/>
      <c r="G201" s="1956"/>
      <c r="H201" s="1956"/>
      <c r="I201" s="4"/>
      <c r="J201" s="1956"/>
      <c r="K201" s="4"/>
      <c r="L201" s="4"/>
      <c r="M201" s="4"/>
      <c r="N201" s="4"/>
      <c r="O201" s="4"/>
      <c r="P201" s="4"/>
      <c r="Q201" s="4"/>
      <c r="R201" s="3"/>
      <c r="S201" s="4"/>
      <c r="T201" s="3"/>
      <c r="U201" s="4"/>
      <c r="V201" s="4"/>
      <c r="W201" s="4"/>
      <c r="X201" s="4"/>
      <c r="Y201" s="3"/>
      <c r="Z201" s="3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2094"/>
      <c r="BC201" s="4"/>
      <c r="BD201" s="4"/>
      <c r="BE201" s="4"/>
      <c r="BF201" s="4"/>
      <c r="BG201" s="4"/>
      <c r="BH201" s="4"/>
    </row>
    <row r="202" ht="12.75" customHeight="1">
      <c r="A202" s="4"/>
      <c r="B202" s="3"/>
      <c r="C202" s="2409"/>
      <c r="D202" s="80"/>
      <c r="E202" s="2094"/>
      <c r="F202" s="4"/>
      <c r="G202" s="1956"/>
      <c r="H202" s="1956"/>
      <c r="I202" s="4"/>
      <c r="J202" s="1956"/>
      <c r="K202" s="4"/>
      <c r="L202" s="4"/>
      <c r="M202" s="4"/>
      <c r="N202" s="4"/>
      <c r="O202" s="4"/>
      <c r="P202" s="4"/>
      <c r="Q202" s="4"/>
      <c r="R202" s="3"/>
      <c r="S202" s="4"/>
      <c r="T202" s="3"/>
      <c r="U202" s="4"/>
      <c r="V202" s="4"/>
      <c r="W202" s="4"/>
      <c r="X202" s="4"/>
      <c r="Y202" s="3"/>
      <c r="Z202" s="3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2094"/>
      <c r="BC202" s="4"/>
      <c r="BD202" s="4"/>
      <c r="BE202" s="4"/>
      <c r="BF202" s="4"/>
      <c r="BG202" s="4"/>
      <c r="BH202" s="4"/>
    </row>
    <row r="203" ht="12.75" customHeight="1">
      <c r="A203" s="4"/>
      <c r="B203" s="3"/>
      <c r="C203" s="2409"/>
      <c r="D203" s="80"/>
      <c r="E203" s="2094"/>
      <c r="F203" s="4"/>
      <c r="G203" s="1956"/>
      <c r="H203" s="1956"/>
      <c r="I203" s="4"/>
      <c r="J203" s="1956"/>
      <c r="K203" s="4"/>
      <c r="L203" s="4"/>
      <c r="M203" s="4"/>
      <c r="N203" s="4"/>
      <c r="O203" s="4"/>
      <c r="P203" s="4"/>
      <c r="Q203" s="4"/>
      <c r="R203" s="3"/>
      <c r="S203" s="4"/>
      <c r="T203" s="3"/>
      <c r="U203" s="4"/>
      <c r="V203" s="4"/>
      <c r="W203" s="4"/>
      <c r="X203" s="4"/>
      <c r="Y203" s="3"/>
      <c r="Z203" s="3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2094"/>
      <c r="BC203" s="4"/>
      <c r="BD203" s="4"/>
      <c r="BE203" s="4"/>
      <c r="BF203" s="4"/>
      <c r="BG203" s="4"/>
      <c r="BH203" s="4"/>
    </row>
    <row r="204" ht="12.75" customHeight="1">
      <c r="A204" s="4"/>
      <c r="B204" s="3"/>
      <c r="C204" s="2409"/>
      <c r="D204" s="80"/>
      <c r="E204" s="2094"/>
      <c r="F204" s="4"/>
      <c r="G204" s="1956"/>
      <c r="H204" s="1956"/>
      <c r="I204" s="4"/>
      <c r="J204" s="1956"/>
      <c r="K204" s="4"/>
      <c r="L204" s="4"/>
      <c r="M204" s="4"/>
      <c r="N204" s="4"/>
      <c r="O204" s="4"/>
      <c r="P204" s="4"/>
      <c r="Q204" s="4"/>
      <c r="R204" s="3"/>
      <c r="S204" s="4"/>
      <c r="T204" s="3"/>
      <c r="U204" s="4"/>
      <c r="V204" s="4"/>
      <c r="W204" s="4"/>
      <c r="X204" s="4"/>
      <c r="Y204" s="3"/>
      <c r="Z204" s="3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2094"/>
      <c r="BC204" s="4"/>
      <c r="BD204" s="4"/>
      <c r="BE204" s="4"/>
      <c r="BF204" s="4"/>
      <c r="BG204" s="4"/>
      <c r="BH204" s="4"/>
    </row>
    <row r="205" ht="12.75" customHeight="1">
      <c r="A205" s="4"/>
      <c r="B205" s="3"/>
      <c r="C205" s="2409"/>
      <c r="D205" s="80"/>
      <c r="E205" s="2094"/>
      <c r="F205" s="4"/>
      <c r="G205" s="1956"/>
      <c r="H205" s="1956"/>
      <c r="I205" s="4"/>
      <c r="J205" s="1956"/>
      <c r="K205" s="4"/>
      <c r="L205" s="4"/>
      <c r="M205" s="4"/>
      <c r="N205" s="4"/>
      <c r="O205" s="4"/>
      <c r="P205" s="4"/>
      <c r="Q205" s="4"/>
      <c r="R205" s="3"/>
      <c r="S205" s="4"/>
      <c r="T205" s="3"/>
      <c r="U205" s="4"/>
      <c r="V205" s="4"/>
      <c r="W205" s="4"/>
      <c r="X205" s="4"/>
      <c r="Y205" s="3"/>
      <c r="Z205" s="3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2094"/>
      <c r="BC205" s="4"/>
      <c r="BD205" s="4"/>
      <c r="BE205" s="4"/>
      <c r="BF205" s="4"/>
      <c r="BG205" s="4"/>
      <c r="BH205" s="4"/>
    </row>
    <row r="206" ht="12.75" customHeight="1">
      <c r="A206" s="4"/>
      <c r="B206" s="3"/>
      <c r="C206" s="2409"/>
      <c r="D206" s="80"/>
      <c r="E206" s="2094"/>
      <c r="F206" s="4"/>
      <c r="G206" s="1956"/>
      <c r="H206" s="1956"/>
      <c r="I206" s="4"/>
      <c r="J206" s="1956"/>
      <c r="K206" s="4"/>
      <c r="L206" s="4"/>
      <c r="M206" s="4"/>
      <c r="N206" s="4"/>
      <c r="O206" s="4"/>
      <c r="P206" s="4"/>
      <c r="Q206" s="4"/>
      <c r="R206" s="3"/>
      <c r="S206" s="4"/>
      <c r="T206" s="3"/>
      <c r="U206" s="4"/>
      <c r="V206" s="4"/>
      <c r="W206" s="4"/>
      <c r="X206" s="4"/>
      <c r="Y206" s="3"/>
      <c r="Z206" s="3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2094"/>
      <c r="BC206" s="4"/>
      <c r="BD206" s="4"/>
      <c r="BE206" s="4"/>
      <c r="BF206" s="4"/>
      <c r="BG206" s="4"/>
      <c r="BH206" s="4"/>
    </row>
    <row r="207" ht="12.75" customHeight="1">
      <c r="A207" s="4"/>
      <c r="B207" s="3"/>
      <c r="C207" s="2409"/>
      <c r="D207" s="80"/>
      <c r="E207" s="2094"/>
      <c r="F207" s="4"/>
      <c r="G207" s="1956"/>
      <c r="H207" s="1956"/>
      <c r="I207" s="4"/>
      <c r="J207" s="1956"/>
      <c r="K207" s="4"/>
      <c r="L207" s="4"/>
      <c r="M207" s="4"/>
      <c r="N207" s="4"/>
      <c r="O207" s="4"/>
      <c r="P207" s="4"/>
      <c r="Q207" s="4"/>
      <c r="R207" s="3"/>
      <c r="S207" s="4"/>
      <c r="T207" s="3"/>
      <c r="U207" s="4"/>
      <c r="V207" s="4"/>
      <c r="W207" s="4"/>
      <c r="X207" s="4"/>
      <c r="Y207" s="3"/>
      <c r="Z207" s="3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2094"/>
      <c r="BC207" s="4"/>
      <c r="BD207" s="4"/>
      <c r="BE207" s="4"/>
      <c r="BF207" s="4"/>
      <c r="BG207" s="4"/>
      <c r="BH207" s="4"/>
    </row>
    <row r="208" ht="12.75" customHeight="1">
      <c r="A208" s="4"/>
      <c r="B208" s="3"/>
      <c r="C208" s="2409"/>
      <c r="D208" s="80"/>
      <c r="E208" s="2094"/>
      <c r="F208" s="4"/>
      <c r="G208" s="1956"/>
      <c r="H208" s="1956"/>
      <c r="I208" s="4"/>
      <c r="J208" s="1956"/>
      <c r="K208" s="4"/>
      <c r="L208" s="4"/>
      <c r="M208" s="4"/>
      <c r="N208" s="4"/>
      <c r="O208" s="4"/>
      <c r="P208" s="4"/>
      <c r="Q208" s="4"/>
      <c r="R208" s="3"/>
      <c r="S208" s="4"/>
      <c r="T208" s="3"/>
      <c r="U208" s="4"/>
      <c r="V208" s="4"/>
      <c r="W208" s="4"/>
      <c r="X208" s="4"/>
      <c r="Y208" s="3"/>
      <c r="Z208" s="3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2094"/>
      <c r="BC208" s="4"/>
      <c r="BD208" s="4"/>
      <c r="BE208" s="4"/>
      <c r="BF208" s="4"/>
      <c r="BG208" s="4"/>
      <c r="BH208" s="4"/>
    </row>
    <row r="209" ht="12.75" customHeight="1">
      <c r="A209" s="4"/>
      <c r="B209" s="3"/>
      <c r="C209" s="2409"/>
      <c r="D209" s="80"/>
      <c r="E209" s="2094"/>
      <c r="F209" s="4"/>
      <c r="G209" s="1956"/>
      <c r="H209" s="1956"/>
      <c r="I209" s="4"/>
      <c r="J209" s="1956"/>
      <c r="K209" s="4"/>
      <c r="L209" s="4"/>
      <c r="M209" s="4"/>
      <c r="N209" s="4"/>
      <c r="O209" s="4"/>
      <c r="P209" s="4"/>
      <c r="Q209" s="4"/>
      <c r="R209" s="3"/>
      <c r="S209" s="4"/>
      <c r="T209" s="3"/>
      <c r="U209" s="4"/>
      <c r="V209" s="4"/>
      <c r="W209" s="4"/>
      <c r="X209" s="4"/>
      <c r="Y209" s="3"/>
      <c r="Z209" s="3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2094"/>
      <c r="BC209" s="4"/>
      <c r="BD209" s="4"/>
      <c r="BE209" s="4"/>
      <c r="BF209" s="4"/>
      <c r="BG209" s="4"/>
      <c r="BH209" s="4"/>
    </row>
    <row r="210" ht="12.75" customHeight="1">
      <c r="A210" s="4"/>
      <c r="B210" s="3"/>
      <c r="C210" s="2409"/>
      <c r="D210" s="80"/>
      <c r="E210" s="2094"/>
      <c r="F210" s="4"/>
      <c r="G210" s="1956"/>
      <c r="H210" s="1956"/>
      <c r="I210" s="4"/>
      <c r="J210" s="1956"/>
      <c r="K210" s="4"/>
      <c r="L210" s="4"/>
      <c r="M210" s="4"/>
      <c r="N210" s="4"/>
      <c r="O210" s="4"/>
      <c r="P210" s="4"/>
      <c r="Q210" s="4"/>
      <c r="R210" s="3"/>
      <c r="S210" s="4"/>
      <c r="T210" s="3"/>
      <c r="U210" s="4"/>
      <c r="V210" s="4"/>
      <c r="W210" s="4"/>
      <c r="X210" s="4"/>
      <c r="Y210" s="3"/>
      <c r="Z210" s="3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2094"/>
      <c r="BC210" s="4"/>
      <c r="BD210" s="4"/>
      <c r="BE210" s="4"/>
      <c r="BF210" s="4"/>
      <c r="BG210" s="4"/>
      <c r="BH210" s="4"/>
    </row>
    <row r="211" ht="12.75" customHeight="1">
      <c r="A211" s="4"/>
      <c r="B211" s="3"/>
      <c r="C211" s="2409"/>
      <c r="D211" s="80"/>
      <c r="E211" s="2094"/>
      <c r="F211" s="4"/>
      <c r="G211" s="1956"/>
      <c r="H211" s="1956"/>
      <c r="I211" s="4"/>
      <c r="J211" s="1956"/>
      <c r="K211" s="4"/>
      <c r="L211" s="4"/>
      <c r="M211" s="4"/>
      <c r="N211" s="4"/>
      <c r="O211" s="4"/>
      <c r="P211" s="4"/>
      <c r="Q211" s="4"/>
      <c r="R211" s="3"/>
      <c r="S211" s="4"/>
      <c r="T211" s="3"/>
      <c r="U211" s="4"/>
      <c r="V211" s="4"/>
      <c r="W211" s="4"/>
      <c r="X211" s="4"/>
      <c r="Y211" s="3"/>
      <c r="Z211" s="3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2094"/>
      <c r="BC211" s="4"/>
      <c r="BD211" s="4"/>
      <c r="BE211" s="4"/>
      <c r="BF211" s="4"/>
      <c r="BG211" s="4"/>
      <c r="BH211" s="4"/>
    </row>
    <row r="212" ht="12.75" customHeight="1">
      <c r="A212" s="4"/>
      <c r="B212" s="3"/>
      <c r="C212" s="2409"/>
      <c r="D212" s="80"/>
      <c r="E212" s="2094"/>
      <c r="F212" s="4"/>
      <c r="G212" s="1956"/>
      <c r="H212" s="1956"/>
      <c r="I212" s="4"/>
      <c r="J212" s="1956"/>
      <c r="K212" s="4"/>
      <c r="L212" s="4"/>
      <c r="M212" s="4"/>
      <c r="N212" s="4"/>
      <c r="O212" s="4"/>
      <c r="P212" s="4"/>
      <c r="Q212" s="4"/>
      <c r="R212" s="3"/>
      <c r="S212" s="4"/>
      <c r="T212" s="3"/>
      <c r="U212" s="4"/>
      <c r="V212" s="4"/>
      <c r="W212" s="4"/>
      <c r="X212" s="4"/>
      <c r="Y212" s="3"/>
      <c r="Z212" s="3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2094"/>
      <c r="BC212" s="4"/>
      <c r="BD212" s="4"/>
      <c r="BE212" s="4"/>
      <c r="BF212" s="4"/>
      <c r="BG212" s="4"/>
      <c r="BH212" s="4"/>
    </row>
    <row r="213" ht="12.75" customHeight="1">
      <c r="A213" s="4"/>
      <c r="B213" s="3"/>
      <c r="C213" s="2409"/>
      <c r="D213" s="80"/>
      <c r="E213" s="2094"/>
      <c r="F213" s="4"/>
      <c r="G213" s="1956"/>
      <c r="H213" s="1956"/>
      <c r="I213" s="4"/>
      <c r="J213" s="1956"/>
      <c r="K213" s="4"/>
      <c r="L213" s="4"/>
      <c r="M213" s="4"/>
      <c r="N213" s="4"/>
      <c r="O213" s="4"/>
      <c r="P213" s="4"/>
      <c r="Q213" s="4"/>
      <c r="R213" s="3"/>
      <c r="S213" s="4"/>
      <c r="T213" s="3"/>
      <c r="U213" s="4"/>
      <c r="V213" s="4"/>
      <c r="W213" s="4"/>
      <c r="X213" s="4"/>
      <c r="Y213" s="3"/>
      <c r="Z213" s="3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2094"/>
      <c r="BC213" s="4"/>
      <c r="BD213" s="4"/>
      <c r="BE213" s="4"/>
      <c r="BF213" s="4"/>
      <c r="BG213" s="4"/>
      <c r="BH213" s="4"/>
    </row>
    <row r="214" ht="12.75" customHeight="1">
      <c r="A214" s="4"/>
      <c r="B214" s="3"/>
      <c r="C214" s="2409"/>
      <c r="D214" s="80"/>
      <c r="E214" s="2094"/>
      <c r="F214" s="4"/>
      <c r="G214" s="1956"/>
      <c r="H214" s="1956"/>
      <c r="I214" s="4"/>
      <c r="J214" s="1956"/>
      <c r="K214" s="4"/>
      <c r="L214" s="4"/>
      <c r="M214" s="4"/>
      <c r="N214" s="4"/>
      <c r="O214" s="4"/>
      <c r="P214" s="4"/>
      <c r="Q214" s="4"/>
      <c r="R214" s="3"/>
      <c r="S214" s="4"/>
      <c r="T214" s="3"/>
      <c r="U214" s="4"/>
      <c r="V214" s="4"/>
      <c r="W214" s="4"/>
      <c r="X214" s="4"/>
      <c r="Y214" s="3"/>
      <c r="Z214" s="3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2094"/>
      <c r="BC214" s="4"/>
      <c r="BD214" s="4"/>
      <c r="BE214" s="4"/>
      <c r="BF214" s="4"/>
      <c r="BG214" s="4"/>
      <c r="BH214" s="4"/>
    </row>
    <row r="215" ht="12.75" customHeight="1">
      <c r="A215" s="4"/>
      <c r="B215" s="3"/>
      <c r="C215" s="2409"/>
      <c r="D215" s="80"/>
      <c r="E215" s="2094"/>
      <c r="F215" s="4"/>
      <c r="G215" s="1956"/>
      <c r="H215" s="1956"/>
      <c r="I215" s="4"/>
      <c r="J215" s="1956"/>
      <c r="K215" s="4"/>
      <c r="L215" s="4"/>
      <c r="M215" s="4"/>
      <c r="N215" s="4"/>
      <c r="O215" s="4"/>
      <c r="P215" s="4"/>
      <c r="Q215" s="4"/>
      <c r="R215" s="3"/>
      <c r="S215" s="4"/>
      <c r="T215" s="3"/>
      <c r="U215" s="4"/>
      <c r="V215" s="4"/>
      <c r="W215" s="4"/>
      <c r="X215" s="4"/>
      <c r="Y215" s="3"/>
      <c r="Z215" s="3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2094"/>
      <c r="BC215" s="4"/>
      <c r="BD215" s="4"/>
      <c r="BE215" s="4"/>
      <c r="BF215" s="4"/>
      <c r="BG215" s="4"/>
      <c r="BH215" s="4"/>
    </row>
    <row r="216" ht="12.75" customHeight="1">
      <c r="A216" s="4"/>
      <c r="B216" s="3"/>
      <c r="C216" s="2409"/>
      <c r="D216" s="80"/>
      <c r="E216" s="2094"/>
      <c r="F216" s="4"/>
      <c r="G216" s="1956"/>
      <c r="H216" s="1956"/>
      <c r="I216" s="4"/>
      <c r="J216" s="1956"/>
      <c r="K216" s="4"/>
      <c r="L216" s="4"/>
      <c r="M216" s="4"/>
      <c r="N216" s="4"/>
      <c r="O216" s="4"/>
      <c r="P216" s="4"/>
      <c r="Q216" s="4"/>
      <c r="R216" s="3"/>
      <c r="S216" s="4"/>
      <c r="T216" s="3"/>
      <c r="U216" s="4"/>
      <c r="V216" s="4"/>
      <c r="W216" s="4"/>
      <c r="X216" s="4"/>
      <c r="Y216" s="3"/>
      <c r="Z216" s="3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2094"/>
      <c r="BC216" s="4"/>
      <c r="BD216" s="4"/>
      <c r="BE216" s="4"/>
      <c r="BF216" s="4"/>
      <c r="BG216" s="4"/>
      <c r="BH216" s="4"/>
    </row>
    <row r="217" ht="12.75" customHeight="1">
      <c r="A217" s="4"/>
      <c r="B217" s="3"/>
      <c r="C217" s="2409"/>
      <c r="D217" s="80"/>
      <c r="E217" s="2094"/>
      <c r="F217" s="4"/>
      <c r="G217" s="1956"/>
      <c r="H217" s="1956"/>
      <c r="I217" s="4"/>
      <c r="J217" s="1956"/>
      <c r="K217" s="4"/>
      <c r="L217" s="4"/>
      <c r="M217" s="4"/>
      <c r="N217" s="4"/>
      <c r="O217" s="4"/>
      <c r="P217" s="4"/>
      <c r="Q217" s="4"/>
      <c r="R217" s="3"/>
      <c r="S217" s="4"/>
      <c r="T217" s="3"/>
      <c r="U217" s="4"/>
      <c r="V217" s="4"/>
      <c r="W217" s="4"/>
      <c r="X217" s="4"/>
      <c r="Y217" s="3"/>
      <c r="Z217" s="3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2094"/>
      <c r="BC217" s="4"/>
      <c r="BD217" s="4"/>
      <c r="BE217" s="4"/>
      <c r="BF217" s="4"/>
      <c r="BG217" s="4"/>
      <c r="BH217" s="4"/>
    </row>
    <row r="218" ht="12.75" customHeight="1">
      <c r="A218" s="4"/>
      <c r="B218" s="3"/>
      <c r="C218" s="2409"/>
      <c r="D218" s="80"/>
      <c r="E218" s="2094"/>
      <c r="F218" s="4"/>
      <c r="G218" s="1956"/>
      <c r="H218" s="1956"/>
      <c r="I218" s="4"/>
      <c r="J218" s="1956"/>
      <c r="K218" s="4"/>
      <c r="L218" s="4"/>
      <c r="M218" s="4"/>
      <c r="N218" s="4"/>
      <c r="O218" s="4"/>
      <c r="P218" s="4"/>
      <c r="Q218" s="4"/>
      <c r="R218" s="3"/>
      <c r="S218" s="4"/>
      <c r="T218" s="3"/>
      <c r="U218" s="4"/>
      <c r="V218" s="4"/>
      <c r="W218" s="4"/>
      <c r="X218" s="4"/>
      <c r="Y218" s="3"/>
      <c r="Z218" s="3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2094"/>
      <c r="BC218" s="4"/>
      <c r="BD218" s="4"/>
      <c r="BE218" s="4"/>
      <c r="BF218" s="4"/>
      <c r="BG218" s="4"/>
      <c r="BH218" s="4"/>
    </row>
    <row r="219" ht="12.75" customHeight="1">
      <c r="A219" s="4"/>
      <c r="B219" s="3"/>
      <c r="C219" s="2409"/>
      <c r="D219" s="80"/>
      <c r="E219" s="2094"/>
      <c r="F219" s="4"/>
      <c r="G219" s="1956"/>
      <c r="H219" s="1956"/>
      <c r="I219" s="4"/>
      <c r="J219" s="1956"/>
      <c r="K219" s="4"/>
      <c r="L219" s="4"/>
      <c r="M219" s="4"/>
      <c r="N219" s="4"/>
      <c r="O219" s="4"/>
      <c r="P219" s="4"/>
      <c r="Q219" s="4"/>
      <c r="R219" s="3"/>
      <c r="S219" s="4"/>
      <c r="T219" s="3"/>
      <c r="U219" s="4"/>
      <c r="V219" s="4"/>
      <c r="W219" s="4"/>
      <c r="X219" s="4"/>
      <c r="Y219" s="3"/>
      <c r="Z219" s="3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2094"/>
      <c r="BC219" s="4"/>
      <c r="BD219" s="4"/>
      <c r="BE219" s="4"/>
      <c r="BF219" s="4"/>
      <c r="BG219" s="4"/>
      <c r="BH219" s="4"/>
    </row>
    <row r="220" ht="12.75" customHeight="1">
      <c r="A220" s="4"/>
      <c r="B220" s="3"/>
      <c r="C220" s="2409"/>
      <c r="D220" s="80"/>
      <c r="E220" s="2094"/>
      <c r="F220" s="4"/>
      <c r="G220" s="1956"/>
      <c r="H220" s="1956"/>
      <c r="I220" s="4"/>
      <c r="J220" s="1956"/>
      <c r="K220" s="4"/>
      <c r="L220" s="4"/>
      <c r="M220" s="4"/>
      <c r="N220" s="4"/>
      <c r="O220" s="4"/>
      <c r="P220" s="4"/>
      <c r="Q220" s="4"/>
      <c r="R220" s="3"/>
      <c r="S220" s="4"/>
      <c r="T220" s="3"/>
      <c r="U220" s="4"/>
      <c r="V220" s="4"/>
      <c r="W220" s="4"/>
      <c r="X220" s="4"/>
      <c r="Y220" s="3"/>
      <c r="Z220" s="3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2094"/>
      <c r="BC220" s="4"/>
      <c r="BD220" s="4"/>
      <c r="BE220" s="4"/>
      <c r="BF220" s="4"/>
      <c r="BG220" s="4"/>
      <c r="BH220" s="4"/>
    </row>
    <row r="221" ht="12.75" customHeight="1">
      <c r="A221" s="4"/>
      <c r="B221" s="3"/>
      <c r="C221" s="2409"/>
      <c r="D221" s="80"/>
      <c r="E221" s="2094"/>
      <c r="F221" s="4"/>
      <c r="G221" s="1956"/>
      <c r="H221" s="1956"/>
      <c r="I221" s="4"/>
      <c r="J221" s="1956"/>
      <c r="K221" s="4"/>
      <c r="L221" s="4"/>
      <c r="M221" s="4"/>
      <c r="N221" s="4"/>
      <c r="O221" s="4"/>
      <c r="P221" s="4"/>
      <c r="Q221" s="4"/>
      <c r="R221" s="3"/>
      <c r="S221" s="4"/>
      <c r="T221" s="3"/>
      <c r="U221" s="4"/>
      <c r="V221" s="4"/>
      <c r="W221" s="4"/>
      <c r="X221" s="4"/>
      <c r="Y221" s="3"/>
      <c r="Z221" s="3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2094"/>
      <c r="BC221" s="4"/>
      <c r="BD221" s="4"/>
      <c r="BE221" s="4"/>
      <c r="BF221" s="4"/>
      <c r="BG221" s="4"/>
      <c r="BH221" s="4"/>
    </row>
    <row r="222" ht="12.75" customHeight="1">
      <c r="A222" s="4"/>
      <c r="B222" s="3"/>
      <c r="C222" s="2409"/>
      <c r="D222" s="80"/>
      <c r="E222" s="2094"/>
      <c r="F222" s="4"/>
      <c r="G222" s="1956"/>
      <c r="H222" s="1956"/>
      <c r="I222" s="4"/>
      <c r="J222" s="1956"/>
      <c r="K222" s="4"/>
      <c r="L222" s="4"/>
      <c r="M222" s="4"/>
      <c r="N222" s="4"/>
      <c r="O222" s="4"/>
      <c r="P222" s="4"/>
      <c r="Q222" s="4"/>
      <c r="R222" s="3"/>
      <c r="S222" s="4"/>
      <c r="T222" s="3"/>
      <c r="U222" s="4"/>
      <c r="V222" s="4"/>
      <c r="W222" s="4"/>
      <c r="X222" s="4"/>
      <c r="Y222" s="3"/>
      <c r="Z222" s="3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2094"/>
      <c r="BC222" s="4"/>
      <c r="BD222" s="4"/>
      <c r="BE222" s="4"/>
      <c r="BF222" s="4"/>
      <c r="BG222" s="4"/>
      <c r="BH222" s="4"/>
    </row>
    <row r="223" ht="12.75" customHeight="1">
      <c r="A223" s="4"/>
      <c r="B223" s="3"/>
      <c r="C223" s="2409"/>
      <c r="D223" s="80"/>
      <c r="E223" s="2094"/>
      <c r="F223" s="4"/>
      <c r="G223" s="1956"/>
      <c r="H223" s="1956"/>
      <c r="I223" s="4"/>
      <c r="J223" s="1956"/>
      <c r="K223" s="4"/>
      <c r="L223" s="4"/>
      <c r="M223" s="4"/>
      <c r="N223" s="4"/>
      <c r="O223" s="4"/>
      <c r="P223" s="4"/>
      <c r="Q223" s="4"/>
      <c r="R223" s="3"/>
      <c r="S223" s="4"/>
      <c r="T223" s="3"/>
      <c r="U223" s="4"/>
      <c r="V223" s="4"/>
      <c r="W223" s="4"/>
      <c r="X223" s="4"/>
      <c r="Y223" s="3"/>
      <c r="Z223" s="3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2094"/>
      <c r="BC223" s="4"/>
      <c r="BD223" s="4"/>
      <c r="BE223" s="4"/>
      <c r="BF223" s="4"/>
      <c r="BG223" s="4"/>
      <c r="BH223" s="4"/>
    </row>
    <row r="224" ht="12.75" customHeight="1">
      <c r="A224" s="4"/>
      <c r="B224" s="3"/>
      <c r="C224" s="2409"/>
      <c r="D224" s="80"/>
      <c r="E224" s="2094"/>
      <c r="F224" s="4"/>
      <c r="G224" s="1956"/>
      <c r="H224" s="1956"/>
      <c r="I224" s="4"/>
      <c r="J224" s="1956"/>
      <c r="K224" s="4"/>
      <c r="L224" s="4"/>
      <c r="M224" s="4"/>
      <c r="N224" s="4"/>
      <c r="O224" s="4"/>
      <c r="P224" s="4"/>
      <c r="Q224" s="4"/>
      <c r="R224" s="3"/>
      <c r="S224" s="4"/>
      <c r="T224" s="3"/>
      <c r="U224" s="4"/>
      <c r="V224" s="4"/>
      <c r="W224" s="4"/>
      <c r="X224" s="4"/>
      <c r="Y224" s="3"/>
      <c r="Z224" s="3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2094"/>
      <c r="BC224" s="4"/>
      <c r="BD224" s="4"/>
      <c r="BE224" s="4"/>
      <c r="BF224" s="4"/>
      <c r="BG224" s="4"/>
      <c r="BH224" s="4"/>
    </row>
    <row r="225" ht="12.75" customHeight="1">
      <c r="A225" s="4"/>
      <c r="B225" s="3"/>
      <c r="C225" s="2409"/>
      <c r="D225" s="80"/>
      <c r="E225" s="2094"/>
      <c r="F225" s="4"/>
      <c r="G225" s="1956"/>
      <c r="H225" s="1956"/>
      <c r="I225" s="4"/>
      <c r="J225" s="1956"/>
      <c r="K225" s="4"/>
      <c r="L225" s="4"/>
      <c r="M225" s="4"/>
      <c r="N225" s="4"/>
      <c r="O225" s="4"/>
      <c r="P225" s="4"/>
      <c r="Q225" s="4"/>
      <c r="R225" s="3"/>
      <c r="S225" s="4"/>
      <c r="T225" s="3"/>
      <c r="U225" s="4"/>
      <c r="V225" s="4"/>
      <c r="W225" s="4"/>
      <c r="X225" s="4"/>
      <c r="Y225" s="3"/>
      <c r="Z225" s="3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2094"/>
      <c r="BC225" s="4"/>
      <c r="BD225" s="4"/>
      <c r="BE225" s="4"/>
      <c r="BF225" s="4"/>
      <c r="BG225" s="4"/>
      <c r="BH225" s="4"/>
    </row>
    <row r="226" ht="12.75" customHeight="1">
      <c r="A226" s="4"/>
      <c r="B226" s="3"/>
      <c r="C226" s="2409"/>
      <c r="D226" s="80"/>
      <c r="E226" s="2094"/>
      <c r="F226" s="4"/>
      <c r="G226" s="1956"/>
      <c r="H226" s="1956"/>
      <c r="I226" s="4"/>
      <c r="J226" s="1956"/>
      <c r="K226" s="4"/>
      <c r="L226" s="4"/>
      <c r="M226" s="4"/>
      <c r="N226" s="4"/>
      <c r="O226" s="4"/>
      <c r="P226" s="4"/>
      <c r="Q226" s="4"/>
      <c r="R226" s="3"/>
      <c r="S226" s="4"/>
      <c r="T226" s="3"/>
      <c r="U226" s="4"/>
      <c r="V226" s="4"/>
      <c r="W226" s="4"/>
      <c r="X226" s="4"/>
      <c r="Y226" s="3"/>
      <c r="Z226" s="3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2094"/>
      <c r="BC226" s="4"/>
      <c r="BD226" s="4"/>
      <c r="BE226" s="4"/>
      <c r="BF226" s="4"/>
      <c r="BG226" s="4"/>
      <c r="BH226" s="4"/>
    </row>
    <row r="227" ht="12.75" customHeight="1">
      <c r="A227" s="4"/>
      <c r="B227" s="3"/>
      <c r="C227" s="2409"/>
      <c r="D227" s="80"/>
      <c r="E227" s="2094"/>
      <c r="F227" s="4"/>
      <c r="G227" s="1956"/>
      <c r="H227" s="1956"/>
      <c r="I227" s="4"/>
      <c r="J227" s="1956"/>
      <c r="K227" s="4"/>
      <c r="L227" s="4"/>
      <c r="M227" s="4"/>
      <c r="N227" s="4"/>
      <c r="O227" s="4"/>
      <c r="P227" s="4"/>
      <c r="Q227" s="4"/>
      <c r="R227" s="3"/>
      <c r="S227" s="4"/>
      <c r="T227" s="3"/>
      <c r="U227" s="4"/>
      <c r="V227" s="4"/>
      <c r="W227" s="4"/>
      <c r="X227" s="4"/>
      <c r="Y227" s="3"/>
      <c r="Z227" s="3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2094"/>
      <c r="BC227" s="4"/>
      <c r="BD227" s="4"/>
      <c r="BE227" s="4"/>
      <c r="BF227" s="4"/>
      <c r="BG227" s="4"/>
      <c r="BH227" s="4"/>
    </row>
    <row r="228" ht="12.75" customHeight="1">
      <c r="A228" s="4"/>
      <c r="B228" s="3"/>
      <c r="C228" s="2409"/>
      <c r="D228" s="80"/>
      <c r="E228" s="2094"/>
      <c r="F228" s="4"/>
      <c r="G228" s="1956"/>
      <c r="H228" s="1956"/>
      <c r="I228" s="4"/>
      <c r="J228" s="1956"/>
      <c r="K228" s="4"/>
      <c r="L228" s="4"/>
      <c r="M228" s="4"/>
      <c r="N228" s="4"/>
      <c r="O228" s="4"/>
      <c r="P228" s="4"/>
      <c r="Q228" s="4"/>
      <c r="R228" s="3"/>
      <c r="S228" s="4"/>
      <c r="T228" s="3"/>
      <c r="U228" s="4"/>
      <c r="V228" s="4"/>
      <c r="W228" s="4"/>
      <c r="X228" s="4"/>
      <c r="Y228" s="3"/>
      <c r="Z228" s="3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2094"/>
      <c r="BC228" s="4"/>
      <c r="BD228" s="4"/>
      <c r="BE228" s="4"/>
      <c r="BF228" s="4"/>
      <c r="BG228" s="4"/>
      <c r="BH228" s="4"/>
    </row>
    <row r="229" ht="12.75" customHeight="1">
      <c r="A229" s="4"/>
      <c r="B229" s="3"/>
      <c r="C229" s="2409"/>
      <c r="D229" s="80"/>
      <c r="E229" s="2094"/>
      <c r="F229" s="4"/>
      <c r="G229" s="1956"/>
      <c r="H229" s="1956"/>
      <c r="I229" s="4"/>
      <c r="J229" s="1956"/>
      <c r="K229" s="4"/>
      <c r="L229" s="4"/>
      <c r="M229" s="4"/>
      <c r="N229" s="4"/>
      <c r="O229" s="4"/>
      <c r="P229" s="4"/>
      <c r="Q229" s="4"/>
      <c r="R229" s="3"/>
      <c r="S229" s="4"/>
      <c r="T229" s="3"/>
      <c r="U229" s="4"/>
      <c r="V229" s="4"/>
      <c r="W229" s="4"/>
      <c r="X229" s="4"/>
      <c r="Y229" s="3"/>
      <c r="Z229" s="3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2094"/>
      <c r="BC229" s="4"/>
      <c r="BD229" s="4"/>
      <c r="BE229" s="4"/>
      <c r="BF229" s="4"/>
      <c r="BG229" s="4"/>
      <c r="BH229" s="4"/>
    </row>
    <row r="230" ht="12.75" customHeight="1">
      <c r="A230" s="4"/>
      <c r="B230" s="3"/>
      <c r="C230" s="2409"/>
      <c r="D230" s="80"/>
      <c r="E230" s="2094"/>
      <c r="F230" s="4"/>
      <c r="G230" s="1956"/>
      <c r="H230" s="1956"/>
      <c r="I230" s="4"/>
      <c r="J230" s="1956"/>
      <c r="K230" s="4"/>
      <c r="L230" s="4"/>
      <c r="M230" s="4"/>
      <c r="N230" s="4"/>
      <c r="O230" s="4"/>
      <c r="P230" s="4"/>
      <c r="Q230" s="4"/>
      <c r="R230" s="3"/>
      <c r="S230" s="4"/>
      <c r="T230" s="3"/>
      <c r="U230" s="4"/>
      <c r="V230" s="4"/>
      <c r="W230" s="4"/>
      <c r="X230" s="4"/>
      <c r="Y230" s="3"/>
      <c r="Z230" s="3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2094"/>
      <c r="BC230" s="4"/>
      <c r="BD230" s="4"/>
      <c r="BE230" s="4"/>
      <c r="BF230" s="4"/>
      <c r="BG230" s="4"/>
      <c r="BH230" s="4"/>
    </row>
    <row r="231" ht="12.75" customHeight="1">
      <c r="A231" s="4"/>
      <c r="B231" s="3"/>
      <c r="C231" s="2409"/>
      <c r="D231" s="80"/>
      <c r="E231" s="2094"/>
      <c r="F231" s="4"/>
      <c r="G231" s="1956"/>
      <c r="H231" s="1956"/>
      <c r="I231" s="4"/>
      <c r="J231" s="1956"/>
      <c r="K231" s="4"/>
      <c r="L231" s="4"/>
      <c r="M231" s="4"/>
      <c r="N231" s="4"/>
      <c r="O231" s="4"/>
      <c r="P231" s="4"/>
      <c r="Q231" s="4"/>
      <c r="R231" s="3"/>
      <c r="S231" s="4"/>
      <c r="T231" s="3"/>
      <c r="U231" s="4"/>
      <c r="V231" s="4"/>
      <c r="W231" s="4"/>
      <c r="X231" s="4"/>
      <c r="Y231" s="3"/>
      <c r="Z231" s="3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2094"/>
      <c r="BC231" s="4"/>
      <c r="BD231" s="4"/>
      <c r="BE231" s="4"/>
      <c r="BF231" s="4"/>
      <c r="BG231" s="4"/>
      <c r="BH231" s="4"/>
    </row>
    <row r="232" ht="12.75" customHeight="1">
      <c r="A232" s="4"/>
      <c r="B232" s="3"/>
      <c r="C232" s="2409"/>
      <c r="D232" s="80"/>
      <c r="E232" s="2094"/>
      <c r="F232" s="4"/>
      <c r="G232" s="1956"/>
      <c r="H232" s="1956"/>
      <c r="I232" s="4"/>
      <c r="J232" s="1956"/>
      <c r="K232" s="4"/>
      <c r="L232" s="4"/>
      <c r="M232" s="4"/>
      <c r="N232" s="4"/>
      <c r="O232" s="4"/>
      <c r="P232" s="4"/>
      <c r="Q232" s="4"/>
      <c r="R232" s="3"/>
      <c r="S232" s="4"/>
      <c r="T232" s="3"/>
      <c r="U232" s="4"/>
      <c r="V232" s="4"/>
      <c r="W232" s="4"/>
      <c r="X232" s="4"/>
      <c r="Y232" s="3"/>
      <c r="Z232" s="3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2094"/>
      <c r="BC232" s="4"/>
      <c r="BD232" s="4"/>
      <c r="BE232" s="4"/>
      <c r="BF232" s="4"/>
      <c r="BG232" s="4"/>
      <c r="BH232" s="4"/>
    </row>
    <row r="233" ht="12.75" customHeight="1">
      <c r="A233" s="4"/>
      <c r="B233" s="3"/>
      <c r="C233" s="2409"/>
      <c r="D233" s="80"/>
      <c r="E233" s="2094"/>
      <c r="F233" s="4"/>
      <c r="G233" s="1956"/>
      <c r="H233" s="1956"/>
      <c r="I233" s="4"/>
      <c r="J233" s="1956"/>
      <c r="K233" s="4"/>
      <c r="L233" s="4"/>
      <c r="M233" s="4"/>
      <c r="N233" s="4"/>
      <c r="O233" s="4"/>
      <c r="P233" s="4"/>
      <c r="Q233" s="4"/>
      <c r="R233" s="3"/>
      <c r="S233" s="4"/>
      <c r="T233" s="3"/>
      <c r="U233" s="4"/>
      <c r="V233" s="4"/>
      <c r="W233" s="4"/>
      <c r="X233" s="4"/>
      <c r="Y233" s="3"/>
      <c r="Z233" s="3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2094"/>
      <c r="BC233" s="4"/>
      <c r="BD233" s="4"/>
      <c r="BE233" s="4"/>
      <c r="BF233" s="4"/>
      <c r="BG233" s="4"/>
      <c r="BH233" s="4"/>
    </row>
    <row r="234" ht="12.75" customHeight="1">
      <c r="A234" s="4"/>
      <c r="B234" s="3"/>
      <c r="C234" s="2409"/>
      <c r="D234" s="80"/>
      <c r="E234" s="2094"/>
      <c r="F234" s="4"/>
      <c r="G234" s="1956"/>
      <c r="H234" s="1956"/>
      <c r="I234" s="4"/>
      <c r="J234" s="1956"/>
      <c r="K234" s="4"/>
      <c r="L234" s="4"/>
      <c r="M234" s="4"/>
      <c r="N234" s="4"/>
      <c r="O234" s="4"/>
      <c r="P234" s="4"/>
      <c r="Q234" s="4"/>
      <c r="R234" s="3"/>
      <c r="S234" s="4"/>
      <c r="T234" s="3"/>
      <c r="U234" s="4"/>
      <c r="V234" s="4"/>
      <c r="W234" s="4"/>
      <c r="X234" s="4"/>
      <c r="Y234" s="3"/>
      <c r="Z234" s="3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2094"/>
      <c r="BC234" s="4"/>
      <c r="BD234" s="4"/>
      <c r="BE234" s="4"/>
      <c r="BF234" s="4"/>
      <c r="BG234" s="4"/>
      <c r="BH234" s="4"/>
    </row>
    <row r="235" ht="12.75" customHeight="1">
      <c r="A235" s="4"/>
      <c r="B235" s="3"/>
      <c r="C235" s="2409"/>
      <c r="D235" s="80"/>
      <c r="E235" s="2094"/>
      <c r="F235" s="4"/>
      <c r="G235" s="1956"/>
      <c r="H235" s="1956"/>
      <c r="I235" s="4"/>
      <c r="J235" s="1956"/>
      <c r="K235" s="4"/>
      <c r="L235" s="4"/>
      <c r="M235" s="4"/>
      <c r="N235" s="4"/>
      <c r="O235" s="4"/>
      <c r="P235" s="4"/>
      <c r="Q235" s="4"/>
      <c r="R235" s="3"/>
      <c r="S235" s="4"/>
      <c r="T235" s="3"/>
      <c r="U235" s="4"/>
      <c r="V235" s="4"/>
      <c r="W235" s="4"/>
      <c r="X235" s="4"/>
      <c r="Y235" s="3"/>
      <c r="Z235" s="3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2094"/>
      <c r="BC235" s="4"/>
      <c r="BD235" s="4"/>
      <c r="BE235" s="4"/>
      <c r="BF235" s="4"/>
      <c r="BG235" s="4"/>
      <c r="BH235" s="4"/>
    </row>
    <row r="236" ht="12.75" customHeight="1">
      <c r="A236" s="4"/>
      <c r="B236" s="3"/>
      <c r="C236" s="2409"/>
      <c r="D236" s="80"/>
      <c r="E236" s="2094"/>
      <c r="F236" s="4"/>
      <c r="G236" s="1956"/>
      <c r="H236" s="1956"/>
      <c r="I236" s="4"/>
      <c r="J236" s="1956"/>
      <c r="K236" s="4"/>
      <c r="L236" s="4"/>
      <c r="M236" s="4"/>
      <c r="N236" s="4"/>
      <c r="O236" s="4"/>
      <c r="P236" s="4"/>
      <c r="Q236" s="4"/>
      <c r="R236" s="3"/>
      <c r="S236" s="4"/>
      <c r="T236" s="3"/>
      <c r="U236" s="4"/>
      <c r="V236" s="4"/>
      <c r="W236" s="4"/>
      <c r="X236" s="4"/>
      <c r="Y236" s="3"/>
      <c r="Z236" s="3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2094"/>
      <c r="BC236" s="4"/>
      <c r="BD236" s="4"/>
      <c r="BE236" s="4"/>
      <c r="BF236" s="4"/>
      <c r="BG236" s="4"/>
      <c r="BH236" s="4"/>
    </row>
    <row r="237" ht="12.75" customHeight="1">
      <c r="A237" s="4"/>
      <c r="B237" s="3"/>
      <c r="C237" s="2409"/>
      <c r="D237" s="80"/>
      <c r="E237" s="2094"/>
      <c r="F237" s="4"/>
      <c r="G237" s="1956"/>
      <c r="H237" s="1956"/>
      <c r="I237" s="4"/>
      <c r="J237" s="1956"/>
      <c r="K237" s="4"/>
      <c r="L237" s="4"/>
      <c r="M237" s="4"/>
      <c r="N237" s="4"/>
      <c r="O237" s="4"/>
      <c r="P237" s="4"/>
      <c r="Q237" s="4"/>
      <c r="R237" s="3"/>
      <c r="S237" s="4"/>
      <c r="T237" s="3"/>
      <c r="U237" s="4"/>
      <c r="V237" s="4"/>
      <c r="W237" s="4"/>
      <c r="X237" s="4"/>
      <c r="Y237" s="3"/>
      <c r="Z237" s="3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2094"/>
      <c r="BC237" s="4"/>
      <c r="BD237" s="4"/>
      <c r="BE237" s="4"/>
      <c r="BF237" s="4"/>
      <c r="BG237" s="4"/>
      <c r="BH237" s="4"/>
    </row>
    <row r="238" ht="12.75" customHeight="1">
      <c r="A238" s="4"/>
      <c r="B238" s="3"/>
      <c r="C238" s="2409"/>
      <c r="D238" s="80"/>
      <c r="E238" s="2094"/>
      <c r="F238" s="4"/>
      <c r="G238" s="1956"/>
      <c r="H238" s="1956"/>
      <c r="I238" s="4"/>
      <c r="J238" s="1956"/>
      <c r="K238" s="4"/>
      <c r="L238" s="4"/>
      <c r="M238" s="4"/>
      <c r="N238" s="4"/>
      <c r="O238" s="4"/>
      <c r="P238" s="4"/>
      <c r="Q238" s="4"/>
      <c r="R238" s="3"/>
      <c r="S238" s="4"/>
      <c r="T238" s="3"/>
      <c r="U238" s="4"/>
      <c r="V238" s="4"/>
      <c r="W238" s="4"/>
      <c r="X238" s="4"/>
      <c r="Y238" s="3"/>
      <c r="Z238" s="3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2094"/>
      <c r="BC238" s="4"/>
      <c r="BD238" s="4"/>
      <c r="BE238" s="4"/>
      <c r="BF238" s="4"/>
      <c r="BG238" s="4"/>
      <c r="BH238" s="4"/>
    </row>
    <row r="239" ht="12.75" customHeight="1">
      <c r="A239" s="4"/>
      <c r="B239" s="3"/>
      <c r="C239" s="2409"/>
      <c r="D239" s="80"/>
      <c r="E239" s="2094"/>
      <c r="F239" s="4"/>
      <c r="G239" s="1956"/>
      <c r="H239" s="1956"/>
      <c r="I239" s="4"/>
      <c r="J239" s="1956"/>
      <c r="K239" s="4"/>
      <c r="L239" s="4"/>
      <c r="M239" s="4"/>
      <c r="N239" s="4"/>
      <c r="O239" s="4"/>
      <c r="P239" s="4"/>
      <c r="Q239" s="4"/>
      <c r="R239" s="3"/>
      <c r="S239" s="4"/>
      <c r="T239" s="3"/>
      <c r="U239" s="4"/>
      <c r="V239" s="4"/>
      <c r="W239" s="4"/>
      <c r="X239" s="4"/>
      <c r="Y239" s="3"/>
      <c r="Z239" s="3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2094"/>
      <c r="BC239" s="4"/>
      <c r="BD239" s="4"/>
      <c r="BE239" s="4"/>
      <c r="BF239" s="4"/>
      <c r="BG239" s="4"/>
      <c r="BH239" s="4"/>
    </row>
    <row r="240" ht="12.75" customHeight="1">
      <c r="A240" s="4"/>
      <c r="B240" s="3"/>
      <c r="C240" s="2409"/>
      <c r="D240" s="80"/>
      <c r="E240" s="2094"/>
      <c r="F240" s="4"/>
      <c r="G240" s="1956"/>
      <c r="H240" s="1956"/>
      <c r="I240" s="4"/>
      <c r="J240" s="1956"/>
      <c r="K240" s="4"/>
      <c r="L240" s="4"/>
      <c r="M240" s="4"/>
      <c r="N240" s="4"/>
      <c r="O240" s="4"/>
      <c r="P240" s="4"/>
      <c r="Q240" s="4"/>
      <c r="R240" s="3"/>
      <c r="S240" s="4"/>
      <c r="T240" s="3"/>
      <c r="U240" s="4"/>
      <c r="V240" s="4"/>
      <c r="W240" s="4"/>
      <c r="X240" s="4"/>
      <c r="Y240" s="3"/>
      <c r="Z240" s="3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2094"/>
      <c r="BC240" s="4"/>
      <c r="BD240" s="4"/>
      <c r="BE240" s="4"/>
      <c r="BF240" s="4"/>
      <c r="BG240" s="4"/>
      <c r="BH240" s="4"/>
    </row>
    <row r="241" ht="12.75" customHeight="1">
      <c r="A241" s="4"/>
      <c r="B241" s="3"/>
      <c r="C241" s="2409"/>
      <c r="D241" s="80"/>
      <c r="E241" s="2094"/>
      <c r="F241" s="4"/>
      <c r="G241" s="1956"/>
      <c r="H241" s="1956"/>
      <c r="I241" s="4"/>
      <c r="J241" s="1956"/>
      <c r="K241" s="4"/>
      <c r="L241" s="4"/>
      <c r="M241" s="4"/>
      <c r="N241" s="4"/>
      <c r="O241" s="4"/>
      <c r="P241" s="4"/>
      <c r="Q241" s="4"/>
      <c r="R241" s="3"/>
      <c r="S241" s="4"/>
      <c r="T241" s="3"/>
      <c r="U241" s="4"/>
      <c r="V241" s="4"/>
      <c r="W241" s="4"/>
      <c r="X241" s="4"/>
      <c r="Y241" s="3"/>
      <c r="Z241" s="3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2094"/>
      <c r="BC241" s="4"/>
      <c r="BD241" s="4"/>
      <c r="BE241" s="4"/>
      <c r="BF241" s="4"/>
      <c r="BG241" s="4"/>
      <c r="BH241" s="4"/>
    </row>
    <row r="242" ht="12.75" customHeight="1">
      <c r="A242" s="4"/>
      <c r="B242" s="3"/>
      <c r="C242" s="2409"/>
      <c r="D242" s="80"/>
      <c r="E242" s="2094"/>
      <c r="F242" s="4"/>
      <c r="G242" s="1956"/>
      <c r="H242" s="1956"/>
      <c r="I242" s="4"/>
      <c r="J242" s="1956"/>
      <c r="K242" s="4"/>
      <c r="L242" s="4"/>
      <c r="M242" s="4"/>
      <c r="N242" s="4"/>
      <c r="O242" s="4"/>
      <c r="P242" s="4"/>
      <c r="Q242" s="4"/>
      <c r="R242" s="3"/>
      <c r="S242" s="4"/>
      <c r="T242" s="3"/>
      <c r="U242" s="4"/>
      <c r="V242" s="4"/>
      <c r="W242" s="4"/>
      <c r="X242" s="4"/>
      <c r="Y242" s="3"/>
      <c r="Z242" s="3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2094"/>
      <c r="BC242" s="4"/>
      <c r="BD242" s="4"/>
      <c r="BE242" s="4"/>
      <c r="BF242" s="4"/>
      <c r="BG242" s="4"/>
      <c r="BH242" s="4"/>
    </row>
    <row r="243" ht="12.75" customHeight="1">
      <c r="A243" s="4"/>
      <c r="B243" s="3"/>
      <c r="C243" s="2409"/>
      <c r="D243" s="80"/>
      <c r="E243" s="2094"/>
      <c r="F243" s="4"/>
      <c r="G243" s="1956"/>
      <c r="H243" s="1956"/>
      <c r="I243" s="4"/>
      <c r="J243" s="1956"/>
      <c r="K243" s="4"/>
      <c r="L243" s="4"/>
      <c r="M243" s="4"/>
      <c r="N243" s="4"/>
      <c r="O243" s="4"/>
      <c r="P243" s="4"/>
      <c r="Q243" s="4"/>
      <c r="R243" s="3"/>
      <c r="S243" s="4"/>
      <c r="T243" s="3"/>
      <c r="U243" s="4"/>
      <c r="V243" s="4"/>
      <c r="W243" s="4"/>
      <c r="X243" s="4"/>
      <c r="Y243" s="3"/>
      <c r="Z243" s="3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2094"/>
      <c r="BC243" s="4"/>
      <c r="BD243" s="4"/>
      <c r="BE243" s="4"/>
      <c r="BF243" s="4"/>
      <c r="BG243" s="4"/>
      <c r="BH243" s="4"/>
    </row>
    <row r="244" ht="12.75" customHeight="1">
      <c r="A244" s="4"/>
      <c r="B244" s="3"/>
      <c r="C244" s="2409"/>
      <c r="D244" s="80"/>
      <c r="E244" s="2094"/>
      <c r="F244" s="4"/>
      <c r="G244" s="1956"/>
      <c r="H244" s="1956"/>
      <c r="I244" s="4"/>
      <c r="J244" s="1956"/>
      <c r="K244" s="4"/>
      <c r="L244" s="4"/>
      <c r="M244" s="4"/>
      <c r="N244" s="4"/>
      <c r="O244" s="4"/>
      <c r="P244" s="4"/>
      <c r="Q244" s="4"/>
      <c r="R244" s="3"/>
      <c r="S244" s="4"/>
      <c r="T244" s="3"/>
      <c r="U244" s="4"/>
      <c r="V244" s="4"/>
      <c r="W244" s="4"/>
      <c r="X244" s="4"/>
      <c r="Y244" s="3"/>
      <c r="Z244" s="3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2094"/>
      <c r="BC244" s="4"/>
      <c r="BD244" s="4"/>
      <c r="BE244" s="4"/>
      <c r="BF244" s="4"/>
      <c r="BG244" s="4"/>
      <c r="BH244" s="4"/>
    </row>
    <row r="245" ht="12.75" customHeight="1">
      <c r="A245" s="4"/>
      <c r="B245" s="3"/>
      <c r="C245" s="2409"/>
      <c r="D245" s="80"/>
      <c r="E245" s="2094"/>
      <c r="F245" s="4"/>
      <c r="G245" s="1956"/>
      <c r="H245" s="1956"/>
      <c r="I245" s="4"/>
      <c r="J245" s="1956"/>
      <c r="K245" s="4"/>
      <c r="L245" s="4"/>
      <c r="M245" s="4"/>
      <c r="N245" s="4"/>
      <c r="O245" s="4"/>
      <c r="P245" s="4"/>
      <c r="Q245" s="4"/>
      <c r="R245" s="3"/>
      <c r="S245" s="4"/>
      <c r="T245" s="3"/>
      <c r="U245" s="4"/>
      <c r="V245" s="4"/>
      <c r="W245" s="4"/>
      <c r="X245" s="4"/>
      <c r="Y245" s="3"/>
      <c r="Z245" s="3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2094"/>
      <c r="BC245" s="4"/>
      <c r="BD245" s="4"/>
      <c r="BE245" s="4"/>
      <c r="BF245" s="4"/>
      <c r="BG245" s="4"/>
      <c r="BH245" s="4"/>
    </row>
    <row r="246" ht="12.75" customHeight="1">
      <c r="A246" s="4"/>
      <c r="B246" s="3"/>
      <c r="C246" s="2409"/>
      <c r="D246" s="80"/>
      <c r="E246" s="2094"/>
      <c r="F246" s="4"/>
      <c r="G246" s="1956"/>
      <c r="H246" s="1956"/>
      <c r="I246" s="4"/>
      <c r="J246" s="1956"/>
      <c r="K246" s="4"/>
      <c r="L246" s="4"/>
      <c r="M246" s="4"/>
      <c r="N246" s="4"/>
      <c r="O246" s="4"/>
      <c r="P246" s="4"/>
      <c r="Q246" s="4"/>
      <c r="R246" s="3"/>
      <c r="S246" s="4"/>
      <c r="T246" s="3"/>
      <c r="U246" s="4"/>
      <c r="V246" s="4"/>
      <c r="W246" s="4"/>
      <c r="X246" s="4"/>
      <c r="Y246" s="3"/>
      <c r="Z246" s="3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2094"/>
      <c r="BC246" s="4"/>
      <c r="BD246" s="4"/>
      <c r="BE246" s="4"/>
      <c r="BF246" s="4"/>
      <c r="BG246" s="4"/>
      <c r="BH246" s="4"/>
    </row>
    <row r="247" ht="12.75" customHeight="1">
      <c r="A247" s="4"/>
      <c r="B247" s="3"/>
      <c r="C247" s="2409"/>
      <c r="D247" s="80"/>
      <c r="E247" s="2094"/>
      <c r="F247" s="4"/>
      <c r="G247" s="1956"/>
      <c r="H247" s="1956"/>
      <c r="I247" s="4"/>
      <c r="J247" s="1956"/>
      <c r="K247" s="4"/>
      <c r="L247" s="4"/>
      <c r="M247" s="4"/>
      <c r="N247" s="4"/>
      <c r="O247" s="4"/>
      <c r="P247" s="4"/>
      <c r="Q247" s="4"/>
      <c r="R247" s="3"/>
      <c r="S247" s="4"/>
      <c r="T247" s="3"/>
      <c r="U247" s="4"/>
      <c r="V247" s="4"/>
      <c r="W247" s="4"/>
      <c r="X247" s="4"/>
      <c r="Y247" s="3"/>
      <c r="Z247" s="3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2094"/>
      <c r="BC247" s="4"/>
      <c r="BD247" s="4"/>
      <c r="BE247" s="4"/>
      <c r="BF247" s="4"/>
      <c r="BG247" s="4"/>
      <c r="BH247" s="4"/>
    </row>
    <row r="248" ht="12.75" customHeight="1">
      <c r="A248" s="4"/>
      <c r="B248" s="3"/>
      <c r="C248" s="2409"/>
      <c r="D248" s="80"/>
      <c r="E248" s="2094"/>
      <c r="F248" s="4"/>
      <c r="G248" s="1956"/>
      <c r="H248" s="1956"/>
      <c r="I248" s="4"/>
      <c r="J248" s="1956"/>
      <c r="K248" s="4"/>
      <c r="L248" s="4"/>
      <c r="M248" s="4"/>
      <c r="N248" s="4"/>
      <c r="O248" s="4"/>
      <c r="P248" s="4"/>
      <c r="Q248" s="4"/>
      <c r="R248" s="3"/>
      <c r="S248" s="4"/>
      <c r="T248" s="3"/>
      <c r="U248" s="4"/>
      <c r="V248" s="4"/>
      <c r="W248" s="4"/>
      <c r="X248" s="4"/>
      <c r="Y248" s="3"/>
      <c r="Z248" s="3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2094"/>
      <c r="BC248" s="4"/>
      <c r="BD248" s="4"/>
      <c r="BE248" s="4"/>
      <c r="BF248" s="4"/>
      <c r="BG248" s="4"/>
      <c r="BH248" s="4"/>
    </row>
    <row r="249" ht="12.75" customHeight="1">
      <c r="A249" s="4"/>
      <c r="B249" s="3"/>
      <c r="C249" s="2409"/>
      <c r="D249" s="80"/>
      <c r="E249" s="2094"/>
      <c r="F249" s="4"/>
      <c r="G249" s="1956"/>
      <c r="H249" s="1956"/>
      <c r="I249" s="4"/>
      <c r="J249" s="1956"/>
      <c r="K249" s="4"/>
      <c r="L249" s="4"/>
      <c r="M249" s="4"/>
      <c r="N249" s="4"/>
      <c r="O249" s="4"/>
      <c r="P249" s="4"/>
      <c r="Q249" s="4"/>
      <c r="R249" s="3"/>
      <c r="S249" s="4"/>
      <c r="T249" s="3"/>
      <c r="U249" s="4"/>
      <c r="V249" s="4"/>
      <c r="W249" s="4"/>
      <c r="X249" s="4"/>
      <c r="Y249" s="3"/>
      <c r="Z249" s="3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2094"/>
      <c r="BC249" s="4"/>
      <c r="BD249" s="4"/>
      <c r="BE249" s="4"/>
      <c r="BF249" s="4"/>
      <c r="BG249" s="4"/>
      <c r="BH249" s="4"/>
    </row>
    <row r="250" ht="12.75" customHeight="1">
      <c r="A250" s="4"/>
      <c r="B250" s="3"/>
      <c r="C250" s="2409"/>
      <c r="D250" s="80"/>
      <c r="E250" s="2094"/>
      <c r="F250" s="4"/>
      <c r="G250" s="1956"/>
      <c r="H250" s="1956"/>
      <c r="I250" s="4"/>
      <c r="J250" s="1956"/>
      <c r="K250" s="4"/>
      <c r="L250" s="4"/>
      <c r="M250" s="4"/>
      <c r="N250" s="4"/>
      <c r="O250" s="4"/>
      <c r="P250" s="4"/>
      <c r="Q250" s="4"/>
      <c r="R250" s="3"/>
      <c r="S250" s="4"/>
      <c r="T250" s="3"/>
      <c r="U250" s="4"/>
      <c r="V250" s="4"/>
      <c r="W250" s="4"/>
      <c r="X250" s="4"/>
      <c r="Y250" s="3"/>
      <c r="Z250" s="3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2094"/>
      <c r="BC250" s="4"/>
      <c r="BD250" s="4"/>
      <c r="BE250" s="4"/>
      <c r="BF250" s="4"/>
      <c r="BG250" s="4"/>
      <c r="BH250" s="4"/>
    </row>
    <row r="251" ht="12.75" customHeight="1">
      <c r="A251" s="4"/>
      <c r="B251" s="3"/>
      <c r="C251" s="2409"/>
      <c r="D251" s="80"/>
      <c r="E251" s="2094"/>
      <c r="F251" s="4"/>
      <c r="G251" s="1956"/>
      <c r="H251" s="1956"/>
      <c r="I251" s="4"/>
      <c r="J251" s="1956"/>
      <c r="K251" s="4"/>
      <c r="L251" s="4"/>
      <c r="M251" s="4"/>
      <c r="N251" s="4"/>
      <c r="O251" s="4"/>
      <c r="P251" s="4"/>
      <c r="Q251" s="4"/>
      <c r="R251" s="3"/>
      <c r="S251" s="4"/>
      <c r="T251" s="3"/>
      <c r="U251" s="4"/>
      <c r="V251" s="4"/>
      <c r="W251" s="4"/>
      <c r="X251" s="4"/>
      <c r="Y251" s="3"/>
      <c r="Z251" s="3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2094"/>
      <c r="BC251" s="4"/>
      <c r="BD251" s="4"/>
      <c r="BE251" s="4"/>
      <c r="BF251" s="4"/>
      <c r="BG251" s="4"/>
      <c r="BH251" s="4"/>
    </row>
    <row r="252" ht="12.75" customHeight="1">
      <c r="A252" s="4"/>
      <c r="B252" s="3"/>
      <c r="C252" s="2409"/>
      <c r="D252" s="80"/>
      <c r="E252" s="2094"/>
      <c r="F252" s="4"/>
      <c r="G252" s="1956"/>
      <c r="H252" s="1956"/>
      <c r="I252" s="4"/>
      <c r="J252" s="1956"/>
      <c r="K252" s="4"/>
      <c r="L252" s="4"/>
      <c r="M252" s="4"/>
      <c r="N252" s="4"/>
      <c r="O252" s="4"/>
      <c r="P252" s="4"/>
      <c r="Q252" s="4"/>
      <c r="R252" s="3"/>
      <c r="S252" s="4"/>
      <c r="T252" s="3"/>
      <c r="U252" s="4"/>
      <c r="V252" s="4"/>
      <c r="W252" s="4"/>
      <c r="X252" s="4"/>
      <c r="Y252" s="3"/>
      <c r="Z252" s="3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2094"/>
      <c r="BC252" s="4"/>
      <c r="BD252" s="4"/>
      <c r="BE252" s="4"/>
      <c r="BF252" s="4"/>
      <c r="BG252" s="4"/>
      <c r="BH252" s="4"/>
    </row>
    <row r="253" ht="12.75" customHeight="1">
      <c r="A253" s="4"/>
      <c r="B253" s="3"/>
      <c r="C253" s="2409"/>
      <c r="D253" s="80"/>
      <c r="E253" s="2094"/>
      <c r="F253" s="4"/>
      <c r="G253" s="1956"/>
      <c r="H253" s="1956"/>
      <c r="I253" s="4"/>
      <c r="J253" s="1956"/>
      <c r="K253" s="4"/>
      <c r="L253" s="4"/>
      <c r="M253" s="4"/>
      <c r="N253" s="4"/>
      <c r="O253" s="4"/>
      <c r="P253" s="4"/>
      <c r="Q253" s="4"/>
      <c r="R253" s="3"/>
      <c r="S253" s="4"/>
      <c r="T253" s="3"/>
      <c r="U253" s="4"/>
      <c r="V253" s="4"/>
      <c r="W253" s="4"/>
      <c r="X253" s="4"/>
      <c r="Y253" s="3"/>
      <c r="Z253" s="3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2094"/>
      <c r="BC253" s="4"/>
      <c r="BD253" s="4"/>
      <c r="BE253" s="4"/>
      <c r="BF253" s="4"/>
      <c r="BG253" s="4"/>
      <c r="BH253" s="4"/>
    </row>
    <row r="254" ht="12.75" customHeight="1">
      <c r="A254" s="4"/>
      <c r="B254" s="3"/>
      <c r="C254" s="2409"/>
      <c r="D254" s="80"/>
      <c r="E254" s="2094"/>
      <c r="F254" s="4"/>
      <c r="G254" s="1956"/>
      <c r="H254" s="1956"/>
      <c r="I254" s="4"/>
      <c r="J254" s="1956"/>
      <c r="K254" s="4"/>
      <c r="L254" s="4"/>
      <c r="M254" s="4"/>
      <c r="N254" s="4"/>
      <c r="O254" s="4"/>
      <c r="P254" s="4"/>
      <c r="Q254" s="4"/>
      <c r="R254" s="3"/>
      <c r="S254" s="4"/>
      <c r="T254" s="3"/>
      <c r="U254" s="4"/>
      <c r="V254" s="4"/>
      <c r="W254" s="4"/>
      <c r="X254" s="4"/>
      <c r="Y254" s="3"/>
      <c r="Z254" s="3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2094"/>
      <c r="BC254" s="4"/>
      <c r="BD254" s="4"/>
      <c r="BE254" s="4"/>
      <c r="BF254" s="4"/>
      <c r="BG254" s="4"/>
      <c r="BH254" s="4"/>
    </row>
    <row r="255" ht="12.75" customHeight="1">
      <c r="A255" s="4"/>
      <c r="B255" s="3"/>
      <c r="C255" s="2409"/>
      <c r="D255" s="80"/>
      <c r="E255" s="2094"/>
      <c r="F255" s="4"/>
      <c r="G255" s="1956"/>
      <c r="H255" s="1956"/>
      <c r="I255" s="4"/>
      <c r="J255" s="1956"/>
      <c r="K255" s="4"/>
      <c r="L255" s="4"/>
      <c r="M255" s="4"/>
      <c r="N255" s="4"/>
      <c r="O255" s="4"/>
      <c r="P255" s="4"/>
      <c r="Q255" s="4"/>
      <c r="R255" s="3"/>
      <c r="S255" s="4"/>
      <c r="T255" s="3"/>
      <c r="U255" s="4"/>
      <c r="V255" s="4"/>
      <c r="W255" s="4"/>
      <c r="X255" s="4"/>
      <c r="Y255" s="3"/>
      <c r="Z255" s="3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2094"/>
      <c r="BC255" s="4"/>
      <c r="BD255" s="4"/>
      <c r="BE255" s="4"/>
      <c r="BF255" s="4"/>
      <c r="BG255" s="4"/>
      <c r="BH255" s="4"/>
    </row>
    <row r="256" ht="12.75" customHeight="1">
      <c r="A256" s="4"/>
      <c r="B256" s="3"/>
      <c r="C256" s="2409"/>
      <c r="D256" s="80"/>
      <c r="E256" s="2094"/>
      <c r="F256" s="4"/>
      <c r="G256" s="1956"/>
      <c r="H256" s="1956"/>
      <c r="I256" s="4"/>
      <c r="J256" s="1956"/>
      <c r="K256" s="4"/>
      <c r="L256" s="4"/>
      <c r="M256" s="4"/>
      <c r="N256" s="4"/>
      <c r="O256" s="4"/>
      <c r="P256" s="4"/>
      <c r="Q256" s="4"/>
      <c r="R256" s="3"/>
      <c r="S256" s="4"/>
      <c r="T256" s="3"/>
      <c r="U256" s="4"/>
      <c r="V256" s="4"/>
      <c r="W256" s="4"/>
      <c r="X256" s="4"/>
      <c r="Y256" s="3"/>
      <c r="Z256" s="3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2094"/>
      <c r="BC256" s="4"/>
      <c r="BD256" s="4"/>
      <c r="BE256" s="4"/>
      <c r="BF256" s="4"/>
      <c r="BG256" s="4"/>
      <c r="BH256" s="4"/>
    </row>
    <row r="257" ht="12.75" customHeight="1">
      <c r="A257" s="4"/>
      <c r="B257" s="3"/>
      <c r="C257" s="2409"/>
      <c r="D257" s="80"/>
      <c r="E257" s="2094"/>
      <c r="F257" s="4"/>
      <c r="G257" s="1956"/>
      <c r="H257" s="1956"/>
      <c r="I257" s="4"/>
      <c r="J257" s="1956"/>
      <c r="K257" s="4"/>
      <c r="L257" s="4"/>
      <c r="M257" s="4"/>
      <c r="N257" s="4"/>
      <c r="O257" s="4"/>
      <c r="P257" s="4"/>
      <c r="Q257" s="4"/>
      <c r="R257" s="3"/>
      <c r="S257" s="4"/>
      <c r="T257" s="3"/>
      <c r="U257" s="4"/>
      <c r="V257" s="4"/>
      <c r="W257" s="4"/>
      <c r="X257" s="4"/>
      <c r="Y257" s="3"/>
      <c r="Z257" s="3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2094"/>
      <c r="BC257" s="4"/>
      <c r="BD257" s="4"/>
      <c r="BE257" s="4"/>
      <c r="BF257" s="4"/>
      <c r="BG257" s="4"/>
      <c r="BH257" s="4"/>
    </row>
    <row r="258" ht="12.75" customHeight="1">
      <c r="A258" s="4"/>
      <c r="B258" s="3"/>
      <c r="C258" s="2409"/>
      <c r="D258" s="80"/>
      <c r="E258" s="2094"/>
      <c r="F258" s="4"/>
      <c r="G258" s="1956"/>
      <c r="H258" s="1956"/>
      <c r="I258" s="4"/>
      <c r="J258" s="1956"/>
      <c r="K258" s="4"/>
      <c r="L258" s="4"/>
      <c r="M258" s="4"/>
      <c r="N258" s="4"/>
      <c r="O258" s="4"/>
      <c r="P258" s="4"/>
      <c r="Q258" s="4"/>
      <c r="R258" s="3"/>
      <c r="S258" s="4"/>
      <c r="T258" s="3"/>
      <c r="U258" s="4"/>
      <c r="V258" s="4"/>
      <c r="W258" s="4"/>
      <c r="X258" s="4"/>
      <c r="Y258" s="3"/>
      <c r="Z258" s="3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2094"/>
      <c r="BC258" s="4"/>
      <c r="BD258" s="4"/>
      <c r="BE258" s="4"/>
      <c r="BF258" s="4"/>
      <c r="BG258" s="4"/>
      <c r="BH258" s="4"/>
    </row>
    <row r="259" ht="12.75" customHeight="1">
      <c r="A259" s="4"/>
      <c r="B259" s="3"/>
      <c r="C259" s="2409"/>
      <c r="D259" s="80"/>
      <c r="E259" s="2094"/>
      <c r="F259" s="4"/>
      <c r="G259" s="1956"/>
      <c r="H259" s="1956"/>
      <c r="I259" s="4"/>
      <c r="J259" s="1956"/>
      <c r="K259" s="4"/>
      <c r="L259" s="4"/>
      <c r="M259" s="4"/>
      <c r="N259" s="4"/>
      <c r="O259" s="4"/>
      <c r="P259" s="4"/>
      <c r="Q259" s="4"/>
      <c r="R259" s="3"/>
      <c r="S259" s="4"/>
      <c r="T259" s="3"/>
      <c r="U259" s="4"/>
      <c r="V259" s="4"/>
      <c r="W259" s="4"/>
      <c r="X259" s="4"/>
      <c r="Y259" s="3"/>
      <c r="Z259" s="3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2094"/>
      <c r="BC259" s="4"/>
      <c r="BD259" s="4"/>
      <c r="BE259" s="4"/>
      <c r="BF259" s="4"/>
      <c r="BG259" s="4"/>
      <c r="BH259" s="4"/>
    </row>
    <row r="260" ht="12.75" customHeight="1">
      <c r="A260" s="4"/>
      <c r="B260" s="3"/>
      <c r="C260" s="2409"/>
      <c r="D260" s="80"/>
      <c r="E260" s="2094"/>
      <c r="F260" s="4"/>
      <c r="G260" s="1956"/>
      <c r="H260" s="1956"/>
      <c r="I260" s="4"/>
      <c r="J260" s="1956"/>
      <c r="K260" s="4"/>
      <c r="L260" s="4"/>
      <c r="M260" s="4"/>
      <c r="N260" s="4"/>
      <c r="O260" s="4"/>
      <c r="P260" s="4"/>
      <c r="Q260" s="4"/>
      <c r="R260" s="3"/>
      <c r="S260" s="4"/>
      <c r="T260" s="3"/>
      <c r="U260" s="4"/>
      <c r="V260" s="4"/>
      <c r="W260" s="4"/>
      <c r="X260" s="4"/>
      <c r="Y260" s="3"/>
      <c r="Z260" s="3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2094"/>
      <c r="BC260" s="4"/>
      <c r="BD260" s="4"/>
      <c r="BE260" s="4"/>
      <c r="BF260" s="4"/>
      <c r="BG260" s="4"/>
      <c r="BH260" s="4"/>
    </row>
    <row r="261" ht="12.75" customHeight="1">
      <c r="A261" s="4"/>
      <c r="B261" s="3"/>
      <c r="C261" s="2409"/>
      <c r="D261" s="80"/>
      <c r="E261" s="2094"/>
      <c r="F261" s="4"/>
      <c r="G261" s="1956"/>
      <c r="H261" s="1956"/>
      <c r="I261" s="4"/>
      <c r="J261" s="1956"/>
      <c r="K261" s="4"/>
      <c r="L261" s="4"/>
      <c r="M261" s="4"/>
      <c r="N261" s="4"/>
      <c r="O261" s="4"/>
      <c r="P261" s="4"/>
      <c r="Q261" s="4"/>
      <c r="R261" s="3"/>
      <c r="S261" s="4"/>
      <c r="T261" s="3"/>
      <c r="U261" s="4"/>
      <c r="V261" s="4"/>
      <c r="W261" s="4"/>
      <c r="X261" s="4"/>
      <c r="Y261" s="3"/>
      <c r="Z261" s="3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2094"/>
      <c r="BC261" s="4"/>
      <c r="BD261" s="4"/>
      <c r="BE261" s="4"/>
      <c r="BF261" s="4"/>
      <c r="BG261" s="4"/>
      <c r="BH261" s="4"/>
    </row>
    <row r="262" ht="12.75" customHeight="1">
      <c r="A262" s="4"/>
      <c r="B262" s="3"/>
      <c r="C262" s="2409"/>
      <c r="D262" s="80"/>
      <c r="E262" s="2094"/>
      <c r="F262" s="4"/>
      <c r="G262" s="1956"/>
      <c r="H262" s="1956"/>
      <c r="I262" s="4"/>
      <c r="J262" s="1956"/>
      <c r="K262" s="4"/>
      <c r="L262" s="4"/>
      <c r="M262" s="4"/>
      <c r="N262" s="4"/>
      <c r="O262" s="4"/>
      <c r="P262" s="4"/>
      <c r="Q262" s="4"/>
      <c r="R262" s="3"/>
      <c r="S262" s="4"/>
      <c r="T262" s="3"/>
      <c r="U262" s="4"/>
      <c r="V262" s="4"/>
      <c r="W262" s="4"/>
      <c r="X262" s="4"/>
      <c r="Y262" s="3"/>
      <c r="Z262" s="3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2094"/>
      <c r="BC262" s="4"/>
      <c r="BD262" s="4"/>
      <c r="BE262" s="4"/>
      <c r="BF262" s="4"/>
      <c r="BG262" s="4"/>
      <c r="BH262" s="4"/>
    </row>
    <row r="263" ht="12.75" customHeight="1">
      <c r="A263" s="4"/>
      <c r="B263" s="3"/>
      <c r="C263" s="2409"/>
      <c r="D263" s="80"/>
      <c r="E263" s="2094"/>
      <c r="F263" s="4"/>
      <c r="G263" s="1956"/>
      <c r="H263" s="1956"/>
      <c r="I263" s="4"/>
      <c r="J263" s="1956"/>
      <c r="K263" s="4"/>
      <c r="L263" s="4"/>
      <c r="M263" s="4"/>
      <c r="N263" s="4"/>
      <c r="O263" s="4"/>
      <c r="P263" s="4"/>
      <c r="Q263" s="4"/>
      <c r="R263" s="3"/>
      <c r="S263" s="4"/>
      <c r="T263" s="3"/>
      <c r="U263" s="4"/>
      <c r="V263" s="4"/>
      <c r="W263" s="4"/>
      <c r="X263" s="4"/>
      <c r="Y263" s="3"/>
      <c r="Z263" s="3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2094"/>
      <c r="BC263" s="4"/>
      <c r="BD263" s="4"/>
      <c r="BE263" s="4"/>
      <c r="BF263" s="4"/>
      <c r="BG263" s="4"/>
      <c r="BH263" s="4"/>
    </row>
    <row r="264" ht="12.75" customHeight="1">
      <c r="A264" s="4"/>
      <c r="B264" s="3"/>
      <c r="C264" s="2409"/>
      <c r="D264" s="80"/>
      <c r="E264" s="2094"/>
      <c r="F264" s="4"/>
      <c r="G264" s="1956"/>
      <c r="H264" s="1956"/>
      <c r="I264" s="4"/>
      <c r="J264" s="1956"/>
      <c r="K264" s="4"/>
      <c r="L264" s="4"/>
      <c r="M264" s="4"/>
      <c r="N264" s="4"/>
      <c r="O264" s="4"/>
      <c r="P264" s="4"/>
      <c r="Q264" s="4"/>
      <c r="R264" s="3"/>
      <c r="S264" s="4"/>
      <c r="T264" s="3"/>
      <c r="U264" s="4"/>
      <c r="V264" s="4"/>
      <c r="W264" s="4"/>
      <c r="X264" s="4"/>
      <c r="Y264" s="3"/>
      <c r="Z264" s="3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2094"/>
      <c r="BC264" s="4"/>
      <c r="BD264" s="4"/>
      <c r="BE264" s="4"/>
      <c r="BF264" s="4"/>
      <c r="BG264" s="4"/>
      <c r="BH264" s="4"/>
    </row>
    <row r="265" ht="12.75" customHeight="1">
      <c r="A265" s="4"/>
      <c r="B265" s="3"/>
      <c r="C265" s="2409"/>
      <c r="D265" s="80"/>
      <c r="E265" s="2094"/>
      <c r="F265" s="4"/>
      <c r="G265" s="1956"/>
      <c r="H265" s="1956"/>
      <c r="I265" s="4"/>
      <c r="J265" s="1956"/>
      <c r="K265" s="4"/>
      <c r="L265" s="4"/>
      <c r="M265" s="4"/>
      <c r="N265" s="4"/>
      <c r="O265" s="4"/>
      <c r="P265" s="4"/>
      <c r="Q265" s="4"/>
      <c r="R265" s="3"/>
      <c r="S265" s="4"/>
      <c r="T265" s="3"/>
      <c r="U265" s="4"/>
      <c r="V265" s="4"/>
      <c r="W265" s="4"/>
      <c r="X265" s="4"/>
      <c r="Y265" s="3"/>
      <c r="Z265" s="3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2094"/>
      <c r="BC265" s="4"/>
      <c r="BD265" s="4"/>
      <c r="BE265" s="4"/>
      <c r="BF265" s="4"/>
      <c r="BG265" s="4"/>
      <c r="BH265" s="4"/>
    </row>
    <row r="266" ht="12.75" customHeight="1">
      <c r="A266" s="4"/>
      <c r="B266" s="3"/>
      <c r="C266" s="2409"/>
      <c r="D266" s="80"/>
      <c r="E266" s="2094"/>
      <c r="F266" s="4"/>
      <c r="G266" s="1956"/>
      <c r="H266" s="1956"/>
      <c r="I266" s="4"/>
      <c r="J266" s="1956"/>
      <c r="K266" s="4"/>
      <c r="L266" s="4"/>
      <c r="M266" s="4"/>
      <c r="N266" s="4"/>
      <c r="O266" s="4"/>
      <c r="P266" s="4"/>
      <c r="Q266" s="4"/>
      <c r="R266" s="3"/>
      <c r="S266" s="4"/>
      <c r="T266" s="3"/>
      <c r="U266" s="4"/>
      <c r="V266" s="4"/>
      <c r="W266" s="4"/>
      <c r="X266" s="4"/>
      <c r="Y266" s="3"/>
      <c r="Z266" s="3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2094"/>
      <c r="BC266" s="4"/>
      <c r="BD266" s="4"/>
      <c r="BE266" s="4"/>
      <c r="BF266" s="4"/>
      <c r="BG266" s="4"/>
      <c r="BH266" s="4"/>
    </row>
    <row r="267" ht="12.75" customHeight="1">
      <c r="A267" s="4"/>
      <c r="B267" s="3"/>
      <c r="C267" s="2409"/>
      <c r="D267" s="80"/>
      <c r="E267" s="2094"/>
      <c r="F267" s="4"/>
      <c r="G267" s="1956"/>
      <c r="H267" s="1956"/>
      <c r="I267" s="4"/>
      <c r="J267" s="1956"/>
      <c r="K267" s="4"/>
      <c r="L267" s="4"/>
      <c r="M267" s="4"/>
      <c r="N267" s="4"/>
      <c r="O267" s="4"/>
      <c r="P267" s="4"/>
      <c r="Q267" s="4"/>
      <c r="R267" s="3"/>
      <c r="S267" s="4"/>
      <c r="T267" s="3"/>
      <c r="U267" s="4"/>
      <c r="V267" s="4"/>
      <c r="W267" s="4"/>
      <c r="X267" s="4"/>
      <c r="Y267" s="3"/>
      <c r="Z267" s="3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2094"/>
      <c r="BC267" s="4"/>
      <c r="BD267" s="4"/>
      <c r="BE267" s="4"/>
      <c r="BF267" s="4"/>
      <c r="BG267" s="4"/>
      <c r="BH267" s="4"/>
    </row>
    <row r="268" ht="12.75" customHeight="1">
      <c r="A268" s="4"/>
      <c r="B268" s="3"/>
      <c r="C268" s="2409"/>
      <c r="D268" s="80"/>
      <c r="E268" s="2094"/>
      <c r="F268" s="4"/>
      <c r="G268" s="1956"/>
      <c r="H268" s="1956"/>
      <c r="I268" s="4"/>
      <c r="J268" s="1956"/>
      <c r="K268" s="4"/>
      <c r="L268" s="4"/>
      <c r="M268" s="4"/>
      <c r="N268" s="4"/>
      <c r="O268" s="4"/>
      <c r="P268" s="4"/>
      <c r="Q268" s="4"/>
      <c r="R268" s="3"/>
      <c r="S268" s="4"/>
      <c r="T268" s="3"/>
      <c r="U268" s="4"/>
      <c r="V268" s="4"/>
      <c r="W268" s="4"/>
      <c r="X268" s="4"/>
      <c r="Y268" s="3"/>
      <c r="Z268" s="3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2094"/>
      <c r="BC268" s="4"/>
      <c r="BD268" s="4"/>
      <c r="BE268" s="4"/>
      <c r="BF268" s="4"/>
      <c r="BG268" s="4"/>
      <c r="BH268" s="4"/>
    </row>
    <row r="269" ht="12.75" customHeight="1">
      <c r="A269" s="4"/>
      <c r="B269" s="3"/>
      <c r="C269" s="2409"/>
      <c r="D269" s="80"/>
      <c r="E269" s="2094"/>
      <c r="F269" s="4"/>
      <c r="G269" s="1956"/>
      <c r="H269" s="1956"/>
      <c r="I269" s="4"/>
      <c r="J269" s="1956"/>
      <c r="K269" s="4"/>
      <c r="L269" s="4"/>
      <c r="M269" s="4"/>
      <c r="N269" s="4"/>
      <c r="O269" s="4"/>
      <c r="P269" s="4"/>
      <c r="Q269" s="4"/>
      <c r="R269" s="3"/>
      <c r="S269" s="4"/>
      <c r="T269" s="3"/>
      <c r="U269" s="4"/>
      <c r="V269" s="4"/>
      <c r="W269" s="4"/>
      <c r="X269" s="4"/>
      <c r="Y269" s="3"/>
      <c r="Z269" s="3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2094"/>
      <c r="BC269" s="4"/>
      <c r="BD269" s="4"/>
      <c r="BE269" s="4"/>
      <c r="BF269" s="4"/>
      <c r="BG269" s="4"/>
      <c r="BH269" s="4"/>
    </row>
    <row r="270" ht="12.75" customHeight="1">
      <c r="A270" s="4"/>
      <c r="B270" s="3"/>
      <c r="C270" s="2409"/>
      <c r="D270" s="80"/>
      <c r="E270" s="2094"/>
      <c r="F270" s="4"/>
      <c r="G270" s="1956"/>
      <c r="H270" s="1956"/>
      <c r="I270" s="4"/>
      <c r="J270" s="1956"/>
      <c r="K270" s="4"/>
      <c r="L270" s="4"/>
      <c r="M270" s="4"/>
      <c r="N270" s="4"/>
      <c r="O270" s="4"/>
      <c r="P270" s="4"/>
      <c r="Q270" s="4"/>
      <c r="R270" s="3"/>
      <c r="S270" s="4"/>
      <c r="T270" s="3"/>
      <c r="U270" s="4"/>
      <c r="V270" s="4"/>
      <c r="W270" s="4"/>
      <c r="X270" s="4"/>
      <c r="Y270" s="3"/>
      <c r="Z270" s="3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2094"/>
      <c r="BC270" s="4"/>
      <c r="BD270" s="4"/>
      <c r="BE270" s="4"/>
      <c r="BF270" s="4"/>
      <c r="BG270" s="4"/>
      <c r="BH270" s="4"/>
    </row>
    <row r="271" ht="12.75" customHeight="1">
      <c r="A271" s="4"/>
      <c r="B271" s="3"/>
      <c r="C271" s="2409"/>
      <c r="D271" s="80"/>
      <c r="E271" s="2094"/>
      <c r="F271" s="4"/>
      <c r="G271" s="1956"/>
      <c r="H271" s="1956"/>
      <c r="I271" s="4"/>
      <c r="J271" s="1956"/>
      <c r="K271" s="4"/>
      <c r="L271" s="4"/>
      <c r="M271" s="4"/>
      <c r="N271" s="4"/>
      <c r="O271" s="4"/>
      <c r="P271" s="4"/>
      <c r="Q271" s="4"/>
      <c r="R271" s="3"/>
      <c r="S271" s="4"/>
      <c r="T271" s="3"/>
      <c r="U271" s="4"/>
      <c r="V271" s="4"/>
      <c r="W271" s="4"/>
      <c r="X271" s="4"/>
      <c r="Y271" s="3"/>
      <c r="Z271" s="3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2094"/>
      <c r="BC271" s="4"/>
      <c r="BD271" s="4"/>
      <c r="BE271" s="4"/>
      <c r="BF271" s="4"/>
      <c r="BG271" s="4"/>
      <c r="BH271" s="4"/>
    </row>
    <row r="272" ht="12.75" customHeight="1">
      <c r="A272" s="4"/>
      <c r="B272" s="3"/>
      <c r="C272" s="2409"/>
      <c r="D272" s="80"/>
      <c r="E272" s="2094"/>
      <c r="F272" s="4"/>
      <c r="G272" s="1956"/>
      <c r="H272" s="1956"/>
      <c r="I272" s="4"/>
      <c r="J272" s="1956"/>
      <c r="K272" s="4"/>
      <c r="L272" s="4"/>
      <c r="M272" s="4"/>
      <c r="N272" s="4"/>
      <c r="O272" s="4"/>
      <c r="P272" s="4"/>
      <c r="Q272" s="4"/>
      <c r="R272" s="3"/>
      <c r="S272" s="4"/>
      <c r="T272" s="3"/>
      <c r="U272" s="4"/>
      <c r="V272" s="4"/>
      <c r="W272" s="4"/>
      <c r="X272" s="4"/>
      <c r="Y272" s="3"/>
      <c r="Z272" s="3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2094"/>
      <c r="BC272" s="4"/>
      <c r="BD272" s="4"/>
      <c r="BE272" s="4"/>
      <c r="BF272" s="4"/>
      <c r="BG272" s="4"/>
      <c r="BH272" s="4"/>
    </row>
    <row r="273" ht="12.75" customHeight="1">
      <c r="A273" s="4"/>
      <c r="B273" s="3"/>
      <c r="C273" s="2409"/>
      <c r="D273" s="80"/>
      <c r="E273" s="2094"/>
      <c r="F273" s="4"/>
      <c r="G273" s="1956"/>
      <c r="H273" s="1956"/>
      <c r="I273" s="4"/>
      <c r="J273" s="1956"/>
      <c r="K273" s="4"/>
      <c r="L273" s="4"/>
      <c r="M273" s="4"/>
      <c r="N273" s="4"/>
      <c r="O273" s="4"/>
      <c r="P273" s="4"/>
      <c r="Q273" s="4"/>
      <c r="R273" s="3"/>
      <c r="S273" s="4"/>
      <c r="T273" s="3"/>
      <c r="U273" s="4"/>
      <c r="V273" s="4"/>
      <c r="W273" s="4"/>
      <c r="X273" s="4"/>
      <c r="Y273" s="3"/>
      <c r="Z273" s="3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2094"/>
      <c r="BC273" s="4"/>
      <c r="BD273" s="4"/>
      <c r="BE273" s="4"/>
      <c r="BF273" s="4"/>
      <c r="BG273" s="4"/>
      <c r="BH273" s="4"/>
    </row>
    <row r="274" ht="12.75" customHeight="1">
      <c r="A274" s="4"/>
      <c r="B274" s="3"/>
      <c r="C274" s="2409"/>
      <c r="D274" s="80"/>
      <c r="E274" s="2094"/>
      <c r="F274" s="4"/>
      <c r="G274" s="1956"/>
      <c r="H274" s="1956"/>
      <c r="I274" s="4"/>
      <c r="J274" s="1956"/>
      <c r="K274" s="4"/>
      <c r="L274" s="4"/>
      <c r="M274" s="4"/>
      <c r="N274" s="4"/>
      <c r="O274" s="4"/>
      <c r="P274" s="4"/>
      <c r="Q274" s="4"/>
      <c r="R274" s="3"/>
      <c r="S274" s="4"/>
      <c r="T274" s="3"/>
      <c r="U274" s="4"/>
      <c r="V274" s="4"/>
      <c r="W274" s="4"/>
      <c r="X274" s="4"/>
      <c r="Y274" s="3"/>
      <c r="Z274" s="3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2094"/>
      <c r="BC274" s="4"/>
      <c r="BD274" s="4"/>
      <c r="BE274" s="4"/>
      <c r="BF274" s="4"/>
      <c r="BG274" s="4"/>
      <c r="BH274" s="4"/>
    </row>
    <row r="275" ht="12.75" customHeight="1">
      <c r="A275" s="4"/>
      <c r="B275" s="3"/>
      <c r="C275" s="2409"/>
      <c r="D275" s="80"/>
      <c r="E275" s="2094"/>
      <c r="F275" s="4"/>
      <c r="G275" s="1956"/>
      <c r="H275" s="1956"/>
      <c r="I275" s="4"/>
      <c r="J275" s="1956"/>
      <c r="K275" s="4"/>
      <c r="L275" s="4"/>
      <c r="M275" s="4"/>
      <c r="N275" s="4"/>
      <c r="O275" s="4"/>
      <c r="P275" s="4"/>
      <c r="Q275" s="4"/>
      <c r="R275" s="3"/>
      <c r="S275" s="4"/>
      <c r="T275" s="3"/>
      <c r="U275" s="4"/>
      <c r="V275" s="4"/>
      <c r="W275" s="4"/>
      <c r="X275" s="4"/>
      <c r="Y275" s="3"/>
      <c r="Z275" s="3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2094"/>
      <c r="BC275" s="4"/>
      <c r="BD275" s="4"/>
      <c r="BE275" s="4"/>
      <c r="BF275" s="4"/>
      <c r="BG275" s="4"/>
      <c r="BH275" s="4"/>
    </row>
    <row r="276" ht="12.75" customHeight="1">
      <c r="A276" s="4"/>
      <c r="B276" s="3"/>
      <c r="C276" s="2409"/>
      <c r="D276" s="8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3"/>
      <c r="S276" s="4"/>
      <c r="T276" s="3"/>
      <c r="U276" s="4"/>
      <c r="V276" s="4"/>
      <c r="W276" s="4"/>
      <c r="X276" s="4"/>
      <c r="Y276" s="3"/>
      <c r="Z276" s="3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</row>
    <row r="277" ht="12.75" customHeight="1">
      <c r="A277" s="4"/>
      <c r="B277" s="3"/>
      <c r="C277" s="2409"/>
      <c r="D277" s="8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3"/>
      <c r="S277" s="4"/>
      <c r="T277" s="3"/>
      <c r="U277" s="4"/>
      <c r="V277" s="4"/>
      <c r="W277" s="4"/>
      <c r="X277" s="4"/>
      <c r="Y277" s="3"/>
      <c r="Z277" s="3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</row>
    <row r="278" ht="12.75" customHeight="1">
      <c r="A278" s="4"/>
      <c r="B278" s="3"/>
      <c r="C278" s="2409"/>
      <c r="D278" s="8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3"/>
      <c r="S278" s="4"/>
      <c r="T278" s="3"/>
      <c r="U278" s="4"/>
      <c r="V278" s="4"/>
      <c r="W278" s="4"/>
      <c r="X278" s="4"/>
      <c r="Y278" s="3"/>
      <c r="Z278" s="3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</row>
    <row r="279" ht="12.75" customHeight="1">
      <c r="A279" s="4"/>
      <c r="B279" s="3"/>
      <c r="C279" s="2409"/>
      <c r="D279" s="8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3"/>
      <c r="S279" s="4"/>
      <c r="T279" s="3"/>
      <c r="U279" s="4"/>
      <c r="V279" s="4"/>
      <c r="W279" s="4"/>
      <c r="X279" s="4"/>
      <c r="Y279" s="3"/>
      <c r="Z279" s="3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</row>
    <row r="280" ht="12.75" customHeight="1">
      <c r="A280" s="4"/>
      <c r="B280" s="3"/>
      <c r="C280" s="2409"/>
      <c r="D280" s="8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3"/>
      <c r="S280" s="4"/>
      <c r="T280" s="3"/>
      <c r="U280" s="4"/>
      <c r="V280" s="4"/>
      <c r="W280" s="4"/>
      <c r="X280" s="4"/>
      <c r="Y280" s="3"/>
      <c r="Z280" s="3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</row>
    <row r="281" ht="12.75" customHeight="1">
      <c r="A281" s="4"/>
      <c r="B281" s="3"/>
      <c r="C281" s="2409"/>
      <c r="D281" s="8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3"/>
      <c r="S281" s="4"/>
      <c r="T281" s="3"/>
      <c r="U281" s="4"/>
      <c r="V281" s="4"/>
      <c r="W281" s="4"/>
      <c r="X281" s="4"/>
      <c r="Y281" s="3"/>
      <c r="Z281" s="3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</row>
    <row r="282" ht="12.75" customHeight="1">
      <c r="A282" s="4"/>
      <c r="B282" s="3"/>
      <c r="C282" s="2409"/>
      <c r="D282" s="8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3"/>
      <c r="S282" s="4"/>
      <c r="T282" s="3"/>
      <c r="U282" s="4"/>
      <c r="V282" s="4"/>
      <c r="W282" s="4"/>
      <c r="X282" s="4"/>
      <c r="Y282" s="3"/>
      <c r="Z282" s="3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</row>
    <row r="283" ht="12.75" customHeight="1">
      <c r="A283" s="4"/>
      <c r="B283" s="3"/>
      <c r="C283" s="2409"/>
      <c r="D283" s="8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3"/>
      <c r="S283" s="4"/>
      <c r="T283" s="3"/>
      <c r="U283" s="4"/>
      <c r="V283" s="4"/>
      <c r="W283" s="4"/>
      <c r="X283" s="4"/>
      <c r="Y283" s="3"/>
      <c r="Z283" s="3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</row>
    <row r="284" ht="12.75" customHeight="1">
      <c r="A284" s="4"/>
      <c r="B284" s="3"/>
      <c r="C284" s="2409"/>
      <c r="D284" s="8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3"/>
      <c r="S284" s="4"/>
      <c r="T284" s="3"/>
      <c r="U284" s="4"/>
      <c r="V284" s="4"/>
      <c r="W284" s="4"/>
      <c r="X284" s="4"/>
      <c r="Y284" s="3"/>
      <c r="Z284" s="3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</row>
    <row r="285" ht="12.75" customHeight="1">
      <c r="A285" s="4"/>
      <c r="B285" s="3"/>
      <c r="C285" s="2409"/>
      <c r="D285" s="8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3"/>
      <c r="S285" s="4"/>
      <c r="T285" s="3"/>
      <c r="U285" s="4"/>
      <c r="V285" s="4"/>
      <c r="W285" s="4"/>
      <c r="X285" s="4"/>
      <c r="Y285" s="3"/>
      <c r="Z285" s="3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</row>
    <row r="286" ht="12.75" customHeight="1">
      <c r="A286" s="4"/>
      <c r="B286" s="3"/>
      <c r="C286" s="2409"/>
      <c r="D286" s="8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3"/>
      <c r="S286" s="4"/>
      <c r="T286" s="3"/>
      <c r="U286" s="4"/>
      <c r="V286" s="4"/>
      <c r="W286" s="4"/>
      <c r="X286" s="4"/>
      <c r="Y286" s="3"/>
      <c r="Z286" s="3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</row>
    <row r="287" ht="12.75" customHeight="1">
      <c r="A287" s="4"/>
      <c r="B287" s="3"/>
      <c r="C287" s="2409"/>
      <c r="D287" s="8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3"/>
      <c r="S287" s="4"/>
      <c r="T287" s="3"/>
      <c r="U287" s="4"/>
      <c r="V287" s="4"/>
      <c r="W287" s="4"/>
      <c r="X287" s="4"/>
      <c r="Y287" s="3"/>
      <c r="Z287" s="3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</row>
    <row r="288" ht="12.75" customHeight="1">
      <c r="A288" s="4"/>
      <c r="B288" s="3"/>
      <c r="C288" s="2409"/>
      <c r="D288" s="8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3"/>
      <c r="S288" s="4"/>
      <c r="T288" s="3"/>
      <c r="U288" s="4"/>
      <c r="V288" s="4"/>
      <c r="W288" s="4"/>
      <c r="X288" s="4"/>
      <c r="Y288" s="3"/>
      <c r="Z288" s="3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</row>
    <row r="289" ht="12.75" customHeight="1">
      <c r="A289" s="4"/>
      <c r="B289" s="3"/>
      <c r="C289" s="2409"/>
      <c r="D289" s="8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3"/>
      <c r="S289" s="4"/>
      <c r="T289" s="3"/>
      <c r="U289" s="4"/>
      <c r="V289" s="4"/>
      <c r="W289" s="4"/>
      <c r="X289" s="4"/>
      <c r="Y289" s="3"/>
      <c r="Z289" s="3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</row>
    <row r="290" ht="12.75" customHeight="1">
      <c r="A290" s="4"/>
      <c r="B290" s="3"/>
      <c r="C290" s="2409"/>
      <c r="D290" s="8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3"/>
      <c r="S290" s="4"/>
      <c r="T290" s="3"/>
      <c r="U290" s="4"/>
      <c r="V290" s="4"/>
      <c r="W290" s="4"/>
      <c r="X290" s="4"/>
      <c r="Y290" s="3"/>
      <c r="Z290" s="3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</row>
    <row r="291" ht="12.75" customHeight="1">
      <c r="A291" s="4"/>
      <c r="B291" s="3"/>
      <c r="C291" s="2409"/>
      <c r="D291" s="8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3"/>
      <c r="S291" s="4"/>
      <c r="T291" s="3"/>
      <c r="U291" s="4"/>
      <c r="V291" s="4"/>
      <c r="W291" s="4"/>
      <c r="X291" s="4"/>
      <c r="Y291" s="3"/>
      <c r="Z291" s="3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</row>
    <row r="292" ht="12.75" customHeight="1">
      <c r="A292" s="4"/>
      <c r="B292" s="3"/>
      <c r="C292" s="2409"/>
      <c r="D292" s="8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3"/>
      <c r="S292" s="4"/>
      <c r="T292" s="3"/>
      <c r="U292" s="4"/>
      <c r="V292" s="4"/>
      <c r="W292" s="4"/>
      <c r="X292" s="4"/>
      <c r="Y292" s="3"/>
      <c r="Z292" s="3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</row>
    <row r="293" ht="12.75" customHeight="1">
      <c r="A293" s="4"/>
      <c r="B293" s="3"/>
      <c r="C293" s="2409"/>
      <c r="D293" s="8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3"/>
      <c r="S293" s="4"/>
      <c r="T293" s="3"/>
      <c r="U293" s="4"/>
      <c r="V293" s="4"/>
      <c r="W293" s="4"/>
      <c r="X293" s="4"/>
      <c r="Y293" s="3"/>
      <c r="Z293" s="3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</row>
    <row r="294" ht="12.75" customHeight="1">
      <c r="A294" s="4"/>
      <c r="B294" s="3"/>
      <c r="C294" s="2409"/>
      <c r="D294" s="8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3"/>
      <c r="S294" s="4"/>
      <c r="T294" s="3"/>
      <c r="U294" s="4"/>
      <c r="V294" s="4"/>
      <c r="W294" s="4"/>
      <c r="X294" s="4"/>
      <c r="Y294" s="3"/>
      <c r="Z294" s="3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</row>
    <row r="295" ht="12.75" customHeight="1">
      <c r="A295" s="4"/>
      <c r="B295" s="3"/>
      <c r="C295" s="2409"/>
      <c r="D295" s="8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3"/>
      <c r="S295" s="4"/>
      <c r="T295" s="3"/>
      <c r="U295" s="4"/>
      <c r="V295" s="4"/>
      <c r="W295" s="4"/>
      <c r="X295" s="4"/>
      <c r="Y295" s="3"/>
      <c r="Z295" s="3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</row>
    <row r="296" ht="12.75" customHeight="1">
      <c r="A296" s="4"/>
      <c r="B296" s="3"/>
      <c r="C296" s="2409"/>
      <c r="D296" s="8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3"/>
      <c r="S296" s="4"/>
      <c r="T296" s="3"/>
      <c r="U296" s="4"/>
      <c r="V296" s="4"/>
      <c r="W296" s="4"/>
      <c r="X296" s="4"/>
      <c r="Y296" s="3"/>
      <c r="Z296" s="3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</row>
    <row r="297" ht="12.75" customHeight="1">
      <c r="A297" s="4"/>
      <c r="B297" s="3"/>
      <c r="C297" s="2409"/>
      <c r="D297" s="8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3"/>
      <c r="S297" s="4"/>
      <c r="T297" s="3"/>
      <c r="U297" s="4"/>
      <c r="V297" s="4"/>
      <c r="W297" s="4"/>
      <c r="X297" s="4"/>
      <c r="Y297" s="3"/>
      <c r="Z297" s="3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</row>
    <row r="298" ht="12.75" customHeight="1">
      <c r="A298" s="4"/>
      <c r="B298" s="3"/>
      <c r="C298" s="2409"/>
      <c r="D298" s="8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3"/>
      <c r="S298" s="4"/>
      <c r="T298" s="3"/>
      <c r="U298" s="4"/>
      <c r="V298" s="4"/>
      <c r="W298" s="4"/>
      <c r="X298" s="4"/>
      <c r="Y298" s="3"/>
      <c r="Z298" s="3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</row>
    <row r="299" ht="12.75" customHeight="1">
      <c r="A299" s="4"/>
      <c r="B299" s="3"/>
      <c r="C299" s="2409"/>
      <c r="D299" s="8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3"/>
      <c r="S299" s="4"/>
      <c r="T299" s="3"/>
      <c r="U299" s="4"/>
      <c r="V299" s="4"/>
      <c r="W299" s="4"/>
      <c r="X299" s="4"/>
      <c r="Y299" s="3"/>
      <c r="Z299" s="3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</row>
    <row r="300" ht="12.75" customHeight="1">
      <c r="A300" s="4"/>
      <c r="B300" s="3"/>
      <c r="C300" s="2409"/>
      <c r="D300" s="8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3"/>
      <c r="S300" s="4"/>
      <c r="T300" s="3"/>
      <c r="U300" s="4"/>
      <c r="V300" s="4"/>
      <c r="W300" s="4"/>
      <c r="X300" s="4"/>
      <c r="Y300" s="3"/>
      <c r="Z300" s="3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</row>
    <row r="301" ht="12.75" customHeight="1">
      <c r="A301" s="4"/>
      <c r="B301" s="4"/>
      <c r="C301" s="2409"/>
      <c r="D301" s="8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3"/>
      <c r="S301" s="4"/>
      <c r="T301" s="3"/>
      <c r="U301" s="4"/>
      <c r="V301" s="4"/>
      <c r="W301" s="4"/>
      <c r="X301" s="4"/>
      <c r="Y301" s="3"/>
      <c r="Z301" s="3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</row>
    <row r="302" ht="12.75" customHeight="1">
      <c r="A302" s="4"/>
      <c r="B302" s="4"/>
      <c r="C302" s="2409"/>
      <c r="D302" s="8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3"/>
      <c r="S302" s="4"/>
      <c r="T302" s="3"/>
      <c r="U302" s="4"/>
      <c r="V302" s="4"/>
      <c r="W302" s="4"/>
      <c r="X302" s="4"/>
      <c r="Y302" s="3"/>
      <c r="Z302" s="3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</row>
    <row r="303" ht="12.75" customHeight="1">
      <c r="A303" s="4"/>
      <c r="B303" s="4"/>
      <c r="C303" s="2409"/>
      <c r="D303" s="8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3"/>
      <c r="S303" s="4"/>
      <c r="T303" s="3"/>
      <c r="U303" s="4"/>
      <c r="V303" s="4"/>
      <c r="W303" s="4"/>
      <c r="X303" s="4"/>
      <c r="Y303" s="3"/>
      <c r="Z303" s="3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</row>
    <row r="304" ht="12.75" customHeight="1">
      <c r="A304" s="4"/>
      <c r="B304" s="4"/>
      <c r="C304" s="2409"/>
      <c r="D304" s="8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3"/>
      <c r="S304" s="4"/>
      <c r="T304" s="3"/>
      <c r="U304" s="4"/>
      <c r="V304" s="4"/>
      <c r="W304" s="4"/>
      <c r="X304" s="4"/>
      <c r="Y304" s="3"/>
      <c r="Z304" s="3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</row>
    <row r="305" ht="12.75" customHeight="1">
      <c r="A305" s="4"/>
      <c r="B305" s="4"/>
      <c r="C305" s="2409"/>
      <c r="D305" s="8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3"/>
      <c r="S305" s="4"/>
      <c r="T305" s="3"/>
      <c r="U305" s="4"/>
      <c r="V305" s="4"/>
      <c r="W305" s="4"/>
      <c r="X305" s="4"/>
      <c r="Y305" s="3"/>
      <c r="Z305" s="3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</row>
    <row r="306" ht="12.75" customHeight="1">
      <c r="A306" s="4"/>
      <c r="B306" s="4"/>
      <c r="C306" s="2409"/>
      <c r="D306" s="8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3"/>
      <c r="S306" s="4"/>
      <c r="T306" s="3"/>
      <c r="U306" s="4"/>
      <c r="V306" s="4"/>
      <c r="W306" s="4"/>
      <c r="X306" s="4"/>
      <c r="Y306" s="3"/>
      <c r="Z306" s="3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</row>
    <row r="307" ht="12.75" customHeight="1">
      <c r="A307" s="4"/>
      <c r="B307" s="4"/>
      <c r="C307" s="2409"/>
      <c r="D307" s="8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3"/>
      <c r="S307" s="4"/>
      <c r="T307" s="3"/>
      <c r="U307" s="4"/>
      <c r="V307" s="4"/>
      <c r="W307" s="4"/>
      <c r="X307" s="4"/>
      <c r="Y307" s="3"/>
      <c r="Z307" s="3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</row>
    <row r="308" ht="12.75" customHeight="1">
      <c r="A308" s="4"/>
      <c r="B308" s="4"/>
      <c r="C308" s="2409"/>
      <c r="D308" s="8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3"/>
      <c r="S308" s="4"/>
      <c r="T308" s="3"/>
      <c r="U308" s="4"/>
      <c r="V308" s="4"/>
      <c r="W308" s="4"/>
      <c r="X308" s="4"/>
      <c r="Y308" s="3"/>
      <c r="Z308" s="3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</row>
    <row r="309" ht="12.75" customHeight="1">
      <c r="A309" s="4"/>
      <c r="B309" s="4"/>
      <c r="C309" s="2409"/>
      <c r="D309" s="8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3"/>
      <c r="S309" s="4"/>
      <c r="T309" s="3"/>
      <c r="U309" s="4"/>
      <c r="V309" s="4"/>
      <c r="W309" s="4"/>
      <c r="X309" s="4"/>
      <c r="Y309" s="3"/>
      <c r="Z309" s="3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</row>
    <row r="310" ht="12.75" customHeight="1">
      <c r="A310" s="4"/>
      <c r="B310" s="4"/>
      <c r="C310" s="2409"/>
      <c r="D310" s="8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3"/>
      <c r="S310" s="4"/>
      <c r="T310" s="3"/>
      <c r="U310" s="4"/>
      <c r="V310" s="4"/>
      <c r="W310" s="4"/>
      <c r="X310" s="4"/>
      <c r="Y310" s="3"/>
      <c r="Z310" s="3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</row>
    <row r="311" ht="12.75" customHeight="1">
      <c r="A311" s="4"/>
      <c r="B311" s="4"/>
      <c r="C311" s="2409"/>
      <c r="D311" s="8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3"/>
      <c r="S311" s="4"/>
      <c r="T311" s="3"/>
      <c r="U311" s="4"/>
      <c r="V311" s="4"/>
      <c r="W311" s="4"/>
      <c r="X311" s="4"/>
      <c r="Y311" s="3"/>
      <c r="Z311" s="3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</row>
    <row r="312" ht="12.75" customHeight="1">
      <c r="A312" s="4"/>
      <c r="B312" s="4"/>
      <c r="C312" s="2409"/>
      <c r="D312" s="8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3"/>
      <c r="S312" s="4"/>
      <c r="T312" s="3"/>
      <c r="U312" s="4"/>
      <c r="V312" s="4"/>
      <c r="W312" s="4"/>
      <c r="X312" s="4"/>
      <c r="Y312" s="3"/>
      <c r="Z312" s="3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</row>
    <row r="313" ht="12.75" customHeight="1">
      <c r="A313" s="4"/>
      <c r="B313" s="4"/>
      <c r="C313" s="2409"/>
      <c r="D313" s="8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3"/>
      <c r="S313" s="4"/>
      <c r="T313" s="3"/>
      <c r="U313" s="4"/>
      <c r="V313" s="4"/>
      <c r="W313" s="4"/>
      <c r="X313" s="4"/>
      <c r="Y313" s="3"/>
      <c r="Z313" s="3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</row>
    <row r="314" ht="12.75" customHeight="1">
      <c r="A314" s="4"/>
      <c r="B314" s="4"/>
      <c r="C314" s="2409"/>
      <c r="D314" s="8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3"/>
      <c r="S314" s="4"/>
      <c r="T314" s="3"/>
      <c r="U314" s="4"/>
      <c r="V314" s="4"/>
      <c r="W314" s="4"/>
      <c r="X314" s="4"/>
      <c r="Y314" s="3"/>
      <c r="Z314" s="3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</row>
    <row r="315" ht="12.75" customHeight="1">
      <c r="A315" s="4"/>
      <c r="B315" s="4"/>
      <c r="C315" s="2409"/>
      <c r="D315" s="8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3"/>
      <c r="S315" s="4"/>
      <c r="T315" s="3"/>
      <c r="U315" s="4"/>
      <c r="V315" s="4"/>
      <c r="W315" s="4"/>
      <c r="X315" s="4"/>
      <c r="Y315" s="3"/>
      <c r="Z315" s="3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</row>
    <row r="316" ht="12.75" customHeight="1">
      <c r="A316" s="4"/>
      <c r="B316" s="4"/>
      <c r="C316" s="2409"/>
      <c r="D316" s="8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3"/>
      <c r="S316" s="4"/>
      <c r="T316" s="3"/>
      <c r="U316" s="4"/>
      <c r="V316" s="4"/>
      <c r="W316" s="4"/>
      <c r="X316" s="4"/>
      <c r="Y316" s="3"/>
      <c r="Z316" s="3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</row>
    <row r="317" ht="12.75" customHeight="1">
      <c r="A317" s="4"/>
      <c r="B317" s="4"/>
      <c r="C317" s="2409"/>
      <c r="D317" s="8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3"/>
      <c r="S317" s="4"/>
      <c r="T317" s="3"/>
      <c r="U317" s="4"/>
      <c r="V317" s="4"/>
      <c r="W317" s="4"/>
      <c r="X317" s="4"/>
      <c r="Y317" s="3"/>
      <c r="Z317" s="3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</row>
    <row r="318" ht="12.75" customHeight="1">
      <c r="A318" s="4"/>
      <c r="B318" s="4"/>
      <c r="C318" s="2409"/>
      <c r="D318" s="8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3"/>
      <c r="S318" s="4"/>
      <c r="T318" s="3"/>
      <c r="U318" s="4"/>
      <c r="V318" s="4"/>
      <c r="W318" s="4"/>
      <c r="X318" s="4"/>
      <c r="Y318" s="3"/>
      <c r="Z318" s="3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</row>
    <row r="319" ht="12.75" customHeight="1">
      <c r="A319" s="4"/>
      <c r="B319" s="4"/>
      <c r="C319" s="2409"/>
      <c r="D319" s="8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3"/>
      <c r="S319" s="4"/>
      <c r="T319" s="3"/>
      <c r="U319" s="4"/>
      <c r="V319" s="4"/>
      <c r="W319" s="4"/>
      <c r="X319" s="4"/>
      <c r="Y319" s="3"/>
      <c r="Z319" s="3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</row>
    <row r="320" ht="12.75" customHeight="1">
      <c r="A320" s="4"/>
      <c r="B320" s="4"/>
      <c r="C320" s="2409"/>
      <c r="D320" s="8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3"/>
      <c r="S320" s="4"/>
      <c r="T320" s="3"/>
      <c r="U320" s="4"/>
      <c r="V320" s="4"/>
      <c r="W320" s="4"/>
      <c r="X320" s="4"/>
      <c r="Y320" s="3"/>
      <c r="Z320" s="3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</row>
    <row r="321" ht="12.75" customHeight="1">
      <c r="A321" s="4"/>
      <c r="B321" s="4"/>
      <c r="C321" s="2409"/>
      <c r="D321" s="8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3"/>
      <c r="S321" s="4"/>
      <c r="T321" s="3"/>
      <c r="U321" s="4"/>
      <c r="V321" s="4"/>
      <c r="W321" s="4"/>
      <c r="X321" s="4"/>
      <c r="Y321" s="3"/>
      <c r="Z321" s="3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</row>
    <row r="322" ht="12.75" customHeight="1">
      <c r="A322" s="4"/>
      <c r="B322" s="4"/>
      <c r="C322" s="2409"/>
      <c r="D322" s="8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3"/>
      <c r="S322" s="4"/>
      <c r="T322" s="3"/>
      <c r="U322" s="4"/>
      <c r="V322" s="4"/>
      <c r="W322" s="4"/>
      <c r="X322" s="4"/>
      <c r="Y322" s="3"/>
      <c r="Z322" s="3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</row>
    <row r="323" ht="12.75" customHeight="1">
      <c r="A323" s="4"/>
      <c r="B323" s="4"/>
      <c r="C323" s="2409"/>
      <c r="D323" s="8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3"/>
      <c r="S323" s="4"/>
      <c r="T323" s="3"/>
      <c r="U323" s="4"/>
      <c r="V323" s="4"/>
      <c r="W323" s="4"/>
      <c r="X323" s="4"/>
      <c r="Y323" s="3"/>
      <c r="Z323" s="3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</row>
    <row r="324" ht="12.75" customHeight="1">
      <c r="A324" s="4"/>
      <c r="B324" s="4"/>
      <c r="C324" s="2409"/>
      <c r="D324" s="8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3"/>
      <c r="S324" s="4"/>
      <c r="T324" s="3"/>
      <c r="U324" s="4"/>
      <c r="V324" s="4"/>
      <c r="W324" s="4"/>
      <c r="X324" s="4"/>
      <c r="Y324" s="3"/>
      <c r="Z324" s="3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</row>
    <row r="325" ht="12.75" customHeight="1">
      <c r="A325" s="4"/>
      <c r="B325" s="4"/>
      <c r="C325" s="2409"/>
      <c r="D325" s="8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3"/>
      <c r="S325" s="4"/>
      <c r="T325" s="3"/>
      <c r="U325" s="4"/>
      <c r="V325" s="4"/>
      <c r="W325" s="4"/>
      <c r="X325" s="4"/>
      <c r="Y325" s="3"/>
      <c r="Z325" s="3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</row>
    <row r="326" ht="12.75" customHeight="1">
      <c r="A326" s="4"/>
      <c r="B326" s="4"/>
      <c r="C326" s="2409"/>
      <c r="D326" s="8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3"/>
      <c r="S326" s="4"/>
      <c r="T326" s="3"/>
      <c r="U326" s="4"/>
      <c r="V326" s="4"/>
      <c r="W326" s="4"/>
      <c r="X326" s="4"/>
      <c r="Y326" s="3"/>
      <c r="Z326" s="3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</row>
    <row r="327" ht="12.75" customHeight="1">
      <c r="A327" s="4"/>
      <c r="B327" s="4"/>
      <c r="C327" s="2409"/>
      <c r="D327" s="8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3"/>
      <c r="S327" s="4"/>
      <c r="T327" s="3"/>
      <c r="U327" s="4"/>
      <c r="V327" s="4"/>
      <c r="W327" s="4"/>
      <c r="X327" s="4"/>
      <c r="Y327" s="3"/>
      <c r="Z327" s="3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</row>
    <row r="328" ht="12.75" customHeight="1">
      <c r="A328" s="4"/>
      <c r="B328" s="4"/>
      <c r="C328" s="2409"/>
      <c r="D328" s="8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3"/>
      <c r="S328" s="4"/>
      <c r="T328" s="3"/>
      <c r="U328" s="4"/>
      <c r="V328" s="4"/>
      <c r="W328" s="4"/>
      <c r="X328" s="4"/>
      <c r="Y328" s="3"/>
      <c r="Z328" s="3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</row>
    <row r="329" ht="12.75" customHeight="1">
      <c r="A329" s="4"/>
      <c r="B329" s="4"/>
      <c r="C329" s="2409"/>
      <c r="D329" s="8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3"/>
      <c r="S329" s="4"/>
      <c r="T329" s="3"/>
      <c r="U329" s="4"/>
      <c r="V329" s="4"/>
      <c r="W329" s="4"/>
      <c r="X329" s="4"/>
      <c r="Y329" s="3"/>
      <c r="Z329" s="3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</row>
    <row r="330" ht="12.75" customHeight="1">
      <c r="A330" s="4"/>
      <c r="B330" s="4"/>
      <c r="C330" s="2409"/>
      <c r="D330" s="8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3"/>
      <c r="S330" s="4"/>
      <c r="T330" s="3"/>
      <c r="U330" s="4"/>
      <c r="V330" s="4"/>
      <c r="W330" s="4"/>
      <c r="X330" s="4"/>
      <c r="Y330" s="3"/>
      <c r="Z330" s="3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</row>
    <row r="331" ht="12.75" customHeight="1">
      <c r="A331" s="4"/>
      <c r="B331" s="4"/>
      <c r="C331" s="2409"/>
      <c r="D331" s="8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3"/>
      <c r="S331" s="4"/>
      <c r="T331" s="3"/>
      <c r="U331" s="4"/>
      <c r="V331" s="4"/>
      <c r="W331" s="4"/>
      <c r="X331" s="4"/>
      <c r="Y331" s="3"/>
      <c r="Z331" s="3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</row>
    <row r="332" ht="12.75" customHeight="1">
      <c r="A332" s="4"/>
      <c r="B332" s="4"/>
      <c r="C332" s="2409"/>
      <c r="D332" s="8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3"/>
      <c r="S332" s="4"/>
      <c r="T332" s="3"/>
      <c r="U332" s="4"/>
      <c r="V332" s="4"/>
      <c r="W332" s="4"/>
      <c r="X332" s="4"/>
      <c r="Y332" s="3"/>
      <c r="Z332" s="3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</row>
    <row r="333" ht="12.75" customHeight="1">
      <c r="A333" s="4"/>
      <c r="B333" s="4"/>
      <c r="C333" s="2409"/>
      <c r="D333" s="8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3"/>
      <c r="S333" s="4"/>
      <c r="T333" s="3"/>
      <c r="U333" s="4"/>
      <c r="V333" s="4"/>
      <c r="W333" s="4"/>
      <c r="X333" s="4"/>
      <c r="Y333" s="3"/>
      <c r="Z333" s="3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</row>
    <row r="334" ht="12.75" customHeight="1">
      <c r="A334" s="4"/>
      <c r="B334" s="4"/>
      <c r="C334" s="2409"/>
      <c r="D334" s="8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3"/>
      <c r="S334" s="4"/>
      <c r="T334" s="3"/>
      <c r="U334" s="4"/>
      <c r="V334" s="4"/>
      <c r="W334" s="4"/>
      <c r="X334" s="4"/>
      <c r="Y334" s="3"/>
      <c r="Z334" s="3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</row>
    <row r="335" ht="12.75" customHeight="1">
      <c r="A335" s="4"/>
      <c r="B335" s="4"/>
      <c r="C335" s="2409"/>
      <c r="D335" s="8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3"/>
      <c r="S335" s="4"/>
      <c r="T335" s="3"/>
      <c r="U335" s="4"/>
      <c r="V335" s="4"/>
      <c r="W335" s="4"/>
      <c r="X335" s="4"/>
      <c r="Y335" s="3"/>
      <c r="Z335" s="3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</row>
    <row r="336" ht="15.75" customHeight="1">
      <c r="C336" s="1734"/>
    </row>
    <row r="337" ht="15.75" customHeight="1">
      <c r="C337" s="1734"/>
    </row>
    <row r="338" ht="15.75" customHeight="1">
      <c r="C338" s="1734"/>
    </row>
    <row r="339" ht="15.75" customHeight="1">
      <c r="C339" s="1734"/>
    </row>
    <row r="340" ht="15.75" customHeight="1">
      <c r="C340" s="1734"/>
    </row>
    <row r="341" ht="15.75" customHeight="1">
      <c r="C341" s="1734"/>
    </row>
    <row r="342" ht="15.75" customHeight="1">
      <c r="C342" s="1734"/>
    </row>
    <row r="343" ht="15.75" customHeight="1">
      <c r="C343" s="1734"/>
    </row>
    <row r="344" ht="15.75" customHeight="1">
      <c r="C344" s="1734"/>
    </row>
    <row r="345" ht="15.75" customHeight="1">
      <c r="C345" s="1734"/>
    </row>
    <row r="346" ht="15.75" customHeight="1">
      <c r="C346" s="1734"/>
    </row>
    <row r="347" ht="15.75" customHeight="1">
      <c r="C347" s="1734"/>
    </row>
    <row r="348" ht="15.75" customHeight="1">
      <c r="C348" s="1734"/>
    </row>
    <row r="349" ht="15.75" customHeight="1">
      <c r="C349" s="1734"/>
    </row>
    <row r="350" ht="15.75" customHeight="1">
      <c r="C350" s="1734"/>
    </row>
    <row r="351" ht="15.75" customHeight="1">
      <c r="C351" s="1734"/>
    </row>
    <row r="352" ht="15.75" customHeight="1">
      <c r="C352" s="1734"/>
    </row>
    <row r="353" ht="15.75" customHeight="1">
      <c r="C353" s="1734"/>
    </row>
    <row r="354" ht="15.75" customHeight="1">
      <c r="C354" s="1734"/>
    </row>
    <row r="355" ht="15.75" customHeight="1">
      <c r="C355" s="1734"/>
    </row>
    <row r="356" ht="15.75" customHeight="1">
      <c r="C356" s="1734"/>
    </row>
    <row r="357" ht="15.75" customHeight="1">
      <c r="C357" s="1734"/>
    </row>
    <row r="358" ht="15.75" customHeight="1">
      <c r="C358" s="1734"/>
    </row>
    <row r="359" ht="15.75" customHeight="1">
      <c r="C359" s="1734"/>
    </row>
    <row r="360" ht="15.75" customHeight="1">
      <c r="C360" s="1734"/>
    </row>
    <row r="361" ht="15.75" customHeight="1">
      <c r="C361" s="1734"/>
    </row>
    <row r="362" ht="15.75" customHeight="1">
      <c r="C362" s="1734"/>
    </row>
    <row r="363" ht="15.75" customHeight="1">
      <c r="C363" s="1734"/>
    </row>
    <row r="364" ht="15.75" customHeight="1">
      <c r="C364" s="1734"/>
    </row>
    <row r="365" ht="15.75" customHeight="1">
      <c r="C365" s="1734"/>
    </row>
    <row r="366" ht="15.75" customHeight="1">
      <c r="C366" s="1734"/>
    </row>
    <row r="367" ht="15.75" customHeight="1">
      <c r="C367" s="1734"/>
    </row>
    <row r="368" ht="15.75" customHeight="1">
      <c r="C368" s="1734"/>
    </row>
    <row r="369" ht="15.75" customHeight="1">
      <c r="C369" s="1734"/>
    </row>
    <row r="370" ht="15.75" customHeight="1">
      <c r="C370" s="1734"/>
    </row>
    <row r="371" ht="15.75" customHeight="1">
      <c r="C371" s="1734"/>
    </row>
    <row r="372" ht="15.75" customHeight="1">
      <c r="C372" s="1734"/>
    </row>
    <row r="373" ht="15.75" customHeight="1">
      <c r="C373" s="1734"/>
    </row>
    <row r="374" ht="15.75" customHeight="1">
      <c r="C374" s="1734"/>
    </row>
    <row r="375" ht="15.75" customHeight="1">
      <c r="C375" s="1734"/>
    </row>
    <row r="376" ht="15.75" customHeight="1">
      <c r="C376" s="1734"/>
    </row>
    <row r="377" ht="15.75" customHeight="1">
      <c r="C377" s="1734"/>
    </row>
    <row r="378" ht="15.75" customHeight="1">
      <c r="C378" s="1734"/>
    </row>
    <row r="379" ht="15.75" customHeight="1">
      <c r="C379" s="1734"/>
    </row>
    <row r="380" ht="15.75" customHeight="1">
      <c r="C380" s="1734"/>
    </row>
    <row r="381" ht="15.75" customHeight="1">
      <c r="C381" s="1734"/>
    </row>
    <row r="382" ht="15.75" customHeight="1">
      <c r="C382" s="1734"/>
    </row>
    <row r="383" ht="15.75" customHeight="1">
      <c r="C383" s="1734"/>
    </row>
    <row r="384" ht="15.75" customHeight="1">
      <c r="C384" s="1734"/>
    </row>
    <row r="385" ht="15.75" customHeight="1">
      <c r="C385" s="1734"/>
    </row>
    <row r="386" ht="15.75" customHeight="1">
      <c r="C386" s="1734"/>
    </row>
    <row r="387" ht="15.75" customHeight="1">
      <c r="C387" s="1734"/>
    </row>
    <row r="388" ht="15.75" customHeight="1">
      <c r="C388" s="1734"/>
    </row>
    <row r="389" ht="15.75" customHeight="1">
      <c r="C389" s="1734"/>
    </row>
    <row r="390" ht="15.75" customHeight="1">
      <c r="C390" s="1734"/>
    </row>
    <row r="391" ht="15.75" customHeight="1">
      <c r="C391" s="1734"/>
    </row>
    <row r="392" ht="15.75" customHeight="1">
      <c r="C392" s="1734"/>
    </row>
    <row r="393" ht="15.75" customHeight="1">
      <c r="C393" s="1734"/>
    </row>
    <row r="394" ht="15.75" customHeight="1">
      <c r="C394" s="1734"/>
    </row>
    <row r="395" ht="15.75" customHeight="1">
      <c r="C395" s="1734"/>
    </row>
    <row r="396" ht="15.75" customHeight="1">
      <c r="C396" s="1734"/>
    </row>
    <row r="397" ht="15.75" customHeight="1">
      <c r="C397" s="1734"/>
    </row>
    <row r="398" ht="15.75" customHeight="1">
      <c r="C398" s="1734"/>
    </row>
    <row r="399" ht="15.75" customHeight="1">
      <c r="C399" s="1734"/>
    </row>
    <row r="400" ht="15.75" customHeight="1">
      <c r="C400" s="1734"/>
    </row>
    <row r="401" ht="15.75" customHeight="1">
      <c r="C401" s="1734"/>
    </row>
    <row r="402" ht="15.75" customHeight="1">
      <c r="C402" s="1734"/>
    </row>
    <row r="403" ht="15.75" customHeight="1">
      <c r="C403" s="1734"/>
    </row>
    <row r="404" ht="15.75" customHeight="1">
      <c r="C404" s="1734"/>
    </row>
    <row r="405" ht="15.75" customHeight="1">
      <c r="C405" s="1734"/>
    </row>
    <row r="406" ht="15.75" customHeight="1">
      <c r="C406" s="1734"/>
    </row>
    <row r="407" ht="15.75" customHeight="1">
      <c r="C407" s="1734"/>
    </row>
    <row r="408" ht="15.75" customHeight="1">
      <c r="C408" s="1734"/>
    </row>
    <row r="409" ht="15.75" customHeight="1">
      <c r="C409" s="1734"/>
    </row>
    <row r="410" ht="15.75" customHeight="1">
      <c r="C410" s="1734"/>
    </row>
    <row r="411" ht="15.75" customHeight="1">
      <c r="C411" s="1734"/>
    </row>
    <row r="412" ht="15.75" customHeight="1">
      <c r="C412" s="1734"/>
    </row>
    <row r="413" ht="15.75" customHeight="1">
      <c r="C413" s="1734"/>
    </row>
    <row r="414" ht="15.75" customHeight="1">
      <c r="C414" s="1734"/>
    </row>
    <row r="415" ht="15.75" customHeight="1">
      <c r="C415" s="1734"/>
    </row>
    <row r="416" ht="15.75" customHeight="1">
      <c r="C416" s="1734"/>
    </row>
    <row r="417" ht="15.75" customHeight="1">
      <c r="C417" s="1734"/>
    </row>
    <row r="418" ht="15.75" customHeight="1">
      <c r="C418" s="1734"/>
    </row>
    <row r="419" ht="15.75" customHeight="1">
      <c r="C419" s="1734"/>
    </row>
    <row r="420" ht="15.75" customHeight="1">
      <c r="C420" s="1734"/>
    </row>
    <row r="421" ht="15.75" customHeight="1">
      <c r="C421" s="1734"/>
    </row>
    <row r="422" ht="15.75" customHeight="1">
      <c r="C422" s="1734"/>
    </row>
    <row r="423" ht="15.75" customHeight="1">
      <c r="C423" s="1734"/>
    </row>
    <row r="424" ht="15.75" customHeight="1">
      <c r="C424" s="1734"/>
    </row>
    <row r="425" ht="15.75" customHeight="1">
      <c r="C425" s="1734"/>
    </row>
    <row r="426" ht="15.75" customHeight="1">
      <c r="C426" s="1734"/>
    </row>
    <row r="427" ht="15.75" customHeight="1">
      <c r="C427" s="1734"/>
    </row>
    <row r="428" ht="15.75" customHeight="1">
      <c r="C428" s="1734"/>
    </row>
    <row r="429" ht="15.75" customHeight="1">
      <c r="C429" s="1734"/>
    </row>
    <row r="430" ht="15.75" customHeight="1">
      <c r="C430" s="1734"/>
    </row>
    <row r="431" ht="15.75" customHeight="1">
      <c r="C431" s="1734"/>
    </row>
    <row r="432" ht="15.75" customHeight="1">
      <c r="C432" s="1734"/>
    </row>
    <row r="433" ht="15.75" customHeight="1">
      <c r="C433" s="1734"/>
    </row>
    <row r="434" ht="15.75" customHeight="1">
      <c r="C434" s="1734"/>
    </row>
    <row r="435" ht="15.75" customHeight="1">
      <c r="C435" s="1734"/>
    </row>
    <row r="436" ht="15.75" customHeight="1">
      <c r="C436" s="1734"/>
    </row>
    <row r="437" ht="15.75" customHeight="1">
      <c r="C437" s="1734"/>
    </row>
    <row r="438" ht="15.75" customHeight="1">
      <c r="C438" s="1734"/>
    </row>
    <row r="439" ht="15.75" customHeight="1">
      <c r="C439" s="1734"/>
    </row>
    <row r="440" ht="15.75" customHeight="1">
      <c r="C440" s="1734"/>
    </row>
    <row r="441" ht="15.75" customHeight="1">
      <c r="C441" s="1734"/>
    </row>
    <row r="442" ht="15.75" customHeight="1">
      <c r="C442" s="1734"/>
    </row>
    <row r="443" ht="15.75" customHeight="1">
      <c r="C443" s="1734"/>
    </row>
    <row r="444" ht="15.75" customHeight="1">
      <c r="C444" s="1734"/>
    </row>
    <row r="445" ht="15.75" customHeight="1">
      <c r="C445" s="1734"/>
    </row>
    <row r="446" ht="15.75" customHeight="1">
      <c r="C446" s="1734"/>
    </row>
    <row r="447" ht="15.75" customHeight="1">
      <c r="C447" s="1734"/>
    </row>
    <row r="448" ht="15.75" customHeight="1">
      <c r="C448" s="1734"/>
    </row>
    <row r="449" ht="15.75" customHeight="1">
      <c r="C449" s="1734"/>
    </row>
    <row r="450" ht="15.75" customHeight="1">
      <c r="C450" s="1734"/>
    </row>
    <row r="451" ht="15.75" customHeight="1">
      <c r="C451" s="1734"/>
    </row>
    <row r="452" ht="15.75" customHeight="1">
      <c r="C452" s="1734"/>
    </row>
    <row r="453" ht="15.75" customHeight="1">
      <c r="C453" s="1734"/>
    </row>
    <row r="454" ht="15.75" customHeight="1">
      <c r="C454" s="1734"/>
    </row>
    <row r="455" ht="15.75" customHeight="1">
      <c r="C455" s="1734"/>
    </row>
    <row r="456" ht="15.75" customHeight="1">
      <c r="C456" s="1734"/>
    </row>
    <row r="457" ht="15.75" customHeight="1">
      <c r="C457" s="1734"/>
    </row>
    <row r="458" ht="15.75" customHeight="1">
      <c r="C458" s="1734"/>
    </row>
    <row r="459" ht="15.75" customHeight="1">
      <c r="C459" s="1734"/>
    </row>
    <row r="460" ht="15.75" customHeight="1">
      <c r="C460" s="1734"/>
    </row>
    <row r="461" ht="15.75" customHeight="1">
      <c r="C461" s="1734"/>
    </row>
    <row r="462" ht="15.75" customHeight="1">
      <c r="C462" s="1734"/>
    </row>
    <row r="463" ht="15.75" customHeight="1">
      <c r="C463" s="1734"/>
    </row>
    <row r="464" ht="15.75" customHeight="1">
      <c r="C464" s="1734"/>
    </row>
    <row r="465" ht="15.75" customHeight="1">
      <c r="C465" s="1734"/>
    </row>
    <row r="466" ht="15.75" customHeight="1">
      <c r="C466" s="1734"/>
    </row>
    <row r="467" ht="15.75" customHeight="1">
      <c r="C467" s="1734"/>
    </row>
    <row r="468" ht="15.75" customHeight="1">
      <c r="C468" s="1734"/>
    </row>
    <row r="469" ht="15.75" customHeight="1">
      <c r="C469" s="1734"/>
    </row>
    <row r="470" ht="15.75" customHeight="1">
      <c r="C470" s="1734"/>
    </row>
    <row r="471" ht="15.75" customHeight="1">
      <c r="C471" s="1734"/>
    </row>
    <row r="472" ht="15.75" customHeight="1">
      <c r="C472" s="1734"/>
    </row>
    <row r="473" ht="15.75" customHeight="1">
      <c r="C473" s="1734"/>
    </row>
    <row r="474" ht="15.75" customHeight="1">
      <c r="C474" s="1734"/>
    </row>
    <row r="475" ht="15.75" customHeight="1">
      <c r="C475" s="1734"/>
    </row>
    <row r="476" ht="15.75" customHeight="1">
      <c r="C476" s="1734"/>
    </row>
    <row r="477" ht="15.75" customHeight="1">
      <c r="C477" s="1734"/>
    </row>
    <row r="478" ht="15.75" customHeight="1">
      <c r="C478" s="1734"/>
    </row>
    <row r="479" ht="15.75" customHeight="1">
      <c r="C479" s="1734"/>
    </row>
    <row r="480" ht="15.75" customHeight="1">
      <c r="C480" s="1734"/>
    </row>
    <row r="481" ht="15.75" customHeight="1">
      <c r="C481" s="1734"/>
    </row>
    <row r="482" ht="15.75" customHeight="1">
      <c r="C482" s="1734"/>
    </row>
    <row r="483" ht="15.75" customHeight="1">
      <c r="C483" s="1734"/>
    </row>
    <row r="484" ht="15.75" customHeight="1">
      <c r="C484" s="1734"/>
    </row>
    <row r="485" ht="15.75" customHeight="1">
      <c r="C485" s="1734"/>
    </row>
    <row r="486" ht="15.75" customHeight="1">
      <c r="C486" s="1734"/>
    </row>
    <row r="487" ht="15.75" customHeight="1">
      <c r="C487" s="1734"/>
    </row>
    <row r="488" ht="15.75" customHeight="1">
      <c r="C488" s="1734"/>
    </row>
    <row r="489" ht="15.75" customHeight="1">
      <c r="C489" s="1734"/>
    </row>
    <row r="490" ht="15.75" customHeight="1">
      <c r="C490" s="1734"/>
    </row>
    <row r="491" ht="15.75" customHeight="1">
      <c r="C491" s="1734"/>
    </row>
    <row r="492" ht="15.75" customHeight="1">
      <c r="C492" s="1734"/>
    </row>
    <row r="493" ht="15.75" customHeight="1">
      <c r="C493" s="1734"/>
    </row>
    <row r="494" ht="15.75" customHeight="1">
      <c r="C494" s="1734"/>
    </row>
    <row r="495" ht="15.75" customHeight="1">
      <c r="C495" s="1734"/>
    </row>
    <row r="496" ht="15.75" customHeight="1">
      <c r="C496" s="1734"/>
    </row>
    <row r="497" ht="15.75" customHeight="1">
      <c r="C497" s="1734"/>
    </row>
    <row r="498" ht="15.75" customHeight="1">
      <c r="C498" s="1734"/>
    </row>
    <row r="499" ht="15.75" customHeight="1">
      <c r="C499" s="1734"/>
    </row>
    <row r="500" ht="15.75" customHeight="1">
      <c r="C500" s="1734"/>
    </row>
    <row r="501" ht="15.75" customHeight="1">
      <c r="C501" s="1734"/>
    </row>
    <row r="502" ht="15.75" customHeight="1">
      <c r="C502" s="1734"/>
    </row>
    <row r="503" ht="15.75" customHeight="1">
      <c r="C503" s="1734"/>
    </row>
    <row r="504" ht="15.75" customHeight="1">
      <c r="C504" s="1734"/>
    </row>
    <row r="505" ht="15.75" customHeight="1">
      <c r="C505" s="1734"/>
    </row>
    <row r="506" ht="15.75" customHeight="1">
      <c r="C506" s="1734"/>
    </row>
    <row r="507" ht="15.75" customHeight="1">
      <c r="C507" s="1734"/>
    </row>
    <row r="508" ht="15.75" customHeight="1">
      <c r="C508" s="1734"/>
    </row>
    <row r="509" ht="15.75" customHeight="1">
      <c r="C509" s="1734"/>
    </row>
    <row r="510" ht="15.75" customHeight="1">
      <c r="C510" s="1734"/>
    </row>
    <row r="511" ht="15.75" customHeight="1">
      <c r="C511" s="1734"/>
    </row>
    <row r="512" ht="15.75" customHeight="1">
      <c r="C512" s="1734"/>
    </row>
    <row r="513" ht="15.75" customHeight="1">
      <c r="C513" s="1734"/>
    </row>
    <row r="514" ht="15.75" customHeight="1">
      <c r="C514" s="1734"/>
    </row>
    <row r="515" ht="15.75" customHeight="1">
      <c r="C515" s="1734"/>
    </row>
    <row r="516" ht="15.75" customHeight="1">
      <c r="C516" s="1734"/>
    </row>
    <row r="517" ht="15.75" customHeight="1">
      <c r="C517" s="1734"/>
    </row>
    <row r="518" ht="15.75" customHeight="1">
      <c r="C518" s="1734"/>
    </row>
    <row r="519" ht="15.75" customHeight="1">
      <c r="C519" s="1734"/>
    </row>
    <row r="520" ht="15.75" customHeight="1">
      <c r="C520" s="1734"/>
    </row>
    <row r="521" ht="15.75" customHeight="1">
      <c r="C521" s="1734"/>
    </row>
    <row r="522" ht="15.75" customHeight="1">
      <c r="C522" s="1734"/>
    </row>
    <row r="523" ht="15.75" customHeight="1">
      <c r="C523" s="1734"/>
    </row>
    <row r="524" ht="15.75" customHeight="1">
      <c r="C524" s="1734"/>
    </row>
    <row r="525" ht="15.75" customHeight="1">
      <c r="C525" s="1734"/>
    </row>
    <row r="526" ht="15.75" customHeight="1">
      <c r="C526" s="1734"/>
    </row>
    <row r="527" ht="15.75" customHeight="1">
      <c r="C527" s="1734"/>
    </row>
    <row r="528" ht="15.75" customHeight="1">
      <c r="C528" s="1734"/>
    </row>
    <row r="529" ht="15.75" customHeight="1">
      <c r="C529" s="1734"/>
    </row>
    <row r="530" ht="15.75" customHeight="1">
      <c r="C530" s="1734"/>
    </row>
    <row r="531" ht="15.75" customHeight="1">
      <c r="C531" s="1734"/>
    </row>
    <row r="532" ht="15.75" customHeight="1">
      <c r="C532" s="1734"/>
    </row>
    <row r="533" ht="15.75" customHeight="1">
      <c r="C533" s="1734"/>
    </row>
    <row r="534" ht="15.75" customHeight="1">
      <c r="C534" s="1734"/>
    </row>
    <row r="535" ht="15.75" customHeight="1">
      <c r="C535" s="1734"/>
    </row>
    <row r="536" ht="15.75" customHeight="1">
      <c r="C536" s="1734"/>
    </row>
    <row r="537" ht="15.75" customHeight="1">
      <c r="C537" s="1734"/>
    </row>
    <row r="538" ht="15.75" customHeight="1">
      <c r="C538" s="1734"/>
    </row>
    <row r="539" ht="15.75" customHeight="1">
      <c r="C539" s="1734"/>
    </row>
    <row r="540" ht="15.75" customHeight="1">
      <c r="C540" s="1734"/>
    </row>
    <row r="541" ht="15.75" customHeight="1">
      <c r="C541" s="1734"/>
    </row>
    <row r="542" ht="15.75" customHeight="1">
      <c r="C542" s="1734"/>
    </row>
    <row r="543" ht="15.75" customHeight="1">
      <c r="C543" s="1734"/>
    </row>
    <row r="544" ht="15.75" customHeight="1">
      <c r="C544" s="1734"/>
    </row>
    <row r="545" ht="15.75" customHeight="1">
      <c r="C545" s="1734"/>
    </row>
    <row r="546" ht="15.75" customHeight="1">
      <c r="C546" s="1734"/>
    </row>
    <row r="547" ht="15.75" customHeight="1">
      <c r="C547" s="1734"/>
    </row>
    <row r="548" ht="15.75" customHeight="1">
      <c r="C548" s="1734"/>
    </row>
    <row r="549" ht="15.75" customHeight="1">
      <c r="C549" s="1734"/>
    </row>
    <row r="550" ht="15.75" customHeight="1">
      <c r="C550" s="1734"/>
    </row>
    <row r="551" ht="15.75" customHeight="1">
      <c r="C551" s="1734"/>
    </row>
    <row r="552" ht="15.75" customHeight="1">
      <c r="C552" s="1734"/>
    </row>
    <row r="553" ht="15.75" customHeight="1">
      <c r="C553" s="1734"/>
    </row>
    <row r="554" ht="15.75" customHeight="1">
      <c r="C554" s="1734"/>
    </row>
    <row r="555" ht="15.75" customHeight="1">
      <c r="C555" s="1734"/>
    </row>
    <row r="556" ht="15.75" customHeight="1">
      <c r="C556" s="1734"/>
    </row>
    <row r="557" ht="15.75" customHeight="1">
      <c r="C557" s="1734"/>
    </row>
    <row r="558" ht="15.75" customHeight="1">
      <c r="C558" s="1734"/>
    </row>
    <row r="559" ht="15.75" customHeight="1">
      <c r="C559" s="1734"/>
    </row>
    <row r="560" ht="15.75" customHeight="1">
      <c r="C560" s="1734"/>
    </row>
    <row r="561" ht="15.75" customHeight="1">
      <c r="C561" s="1734"/>
    </row>
    <row r="562" ht="15.75" customHeight="1">
      <c r="C562" s="1734"/>
    </row>
    <row r="563" ht="15.75" customHeight="1">
      <c r="C563" s="1734"/>
    </row>
    <row r="564" ht="15.75" customHeight="1">
      <c r="C564" s="1734"/>
    </row>
    <row r="565" ht="15.75" customHeight="1">
      <c r="C565" s="1734"/>
    </row>
    <row r="566" ht="15.75" customHeight="1">
      <c r="C566" s="1734"/>
    </row>
    <row r="567" ht="15.75" customHeight="1">
      <c r="C567" s="1734"/>
    </row>
    <row r="568" ht="15.75" customHeight="1">
      <c r="C568" s="1734"/>
    </row>
    <row r="569" ht="15.75" customHeight="1">
      <c r="C569" s="1734"/>
    </row>
    <row r="570" ht="15.75" customHeight="1">
      <c r="C570" s="1734"/>
    </row>
    <row r="571" ht="15.75" customHeight="1">
      <c r="C571" s="1734"/>
    </row>
    <row r="572" ht="15.75" customHeight="1">
      <c r="C572" s="1734"/>
    </row>
    <row r="573" ht="15.75" customHeight="1">
      <c r="C573" s="1734"/>
    </row>
    <row r="574" ht="15.75" customHeight="1">
      <c r="C574" s="1734"/>
    </row>
    <row r="575" ht="15.75" customHeight="1">
      <c r="C575" s="1734"/>
    </row>
    <row r="576" ht="15.75" customHeight="1">
      <c r="C576" s="1734"/>
    </row>
    <row r="577" ht="15.75" customHeight="1">
      <c r="C577" s="1734"/>
    </row>
    <row r="578" ht="15.75" customHeight="1">
      <c r="C578" s="1734"/>
    </row>
    <row r="579" ht="15.75" customHeight="1">
      <c r="C579" s="1734"/>
    </row>
    <row r="580" ht="15.75" customHeight="1">
      <c r="C580" s="1734"/>
    </row>
    <row r="581" ht="15.75" customHeight="1">
      <c r="C581" s="1734"/>
    </row>
    <row r="582" ht="15.75" customHeight="1">
      <c r="C582" s="1734"/>
    </row>
    <row r="583" ht="15.75" customHeight="1">
      <c r="C583" s="1734"/>
    </row>
    <row r="584" ht="15.75" customHeight="1">
      <c r="C584" s="1734"/>
    </row>
    <row r="585" ht="15.75" customHeight="1">
      <c r="C585" s="1734"/>
    </row>
    <row r="586" ht="15.75" customHeight="1">
      <c r="C586" s="1734"/>
    </row>
    <row r="587" ht="15.75" customHeight="1">
      <c r="C587" s="1734"/>
    </row>
    <row r="588" ht="15.75" customHeight="1">
      <c r="C588" s="1734"/>
    </row>
    <row r="589" ht="15.75" customHeight="1">
      <c r="C589" s="1734"/>
    </row>
    <row r="590" ht="15.75" customHeight="1">
      <c r="C590" s="1734"/>
    </row>
    <row r="591" ht="15.75" customHeight="1">
      <c r="C591" s="1734"/>
    </row>
    <row r="592" ht="15.75" customHeight="1">
      <c r="C592" s="1734"/>
    </row>
    <row r="593" ht="15.75" customHeight="1">
      <c r="C593" s="1734"/>
    </row>
    <row r="594" ht="15.75" customHeight="1">
      <c r="C594" s="1734"/>
    </row>
    <row r="595" ht="15.75" customHeight="1">
      <c r="C595" s="1734"/>
    </row>
    <row r="596" ht="15.75" customHeight="1">
      <c r="C596" s="1734"/>
    </row>
    <row r="597" ht="15.75" customHeight="1">
      <c r="C597" s="1734"/>
    </row>
    <row r="598" ht="15.75" customHeight="1">
      <c r="C598" s="1734"/>
    </row>
    <row r="599" ht="15.75" customHeight="1">
      <c r="C599" s="1734"/>
    </row>
    <row r="600" ht="15.75" customHeight="1">
      <c r="C600" s="1734"/>
    </row>
    <row r="601" ht="15.75" customHeight="1">
      <c r="C601" s="1734"/>
    </row>
    <row r="602" ht="15.75" customHeight="1">
      <c r="C602" s="1734"/>
    </row>
    <row r="603" ht="15.75" customHeight="1">
      <c r="C603" s="1734"/>
    </row>
    <row r="604" ht="15.75" customHeight="1">
      <c r="C604" s="1734"/>
    </row>
    <row r="605" ht="15.75" customHeight="1">
      <c r="C605" s="1734"/>
    </row>
    <row r="606" ht="15.75" customHeight="1">
      <c r="C606" s="1734"/>
    </row>
    <row r="607" ht="15.75" customHeight="1">
      <c r="C607" s="1734"/>
    </row>
    <row r="608" ht="15.75" customHeight="1">
      <c r="C608" s="1734"/>
    </row>
    <row r="609" ht="15.75" customHeight="1">
      <c r="C609" s="1734"/>
    </row>
    <row r="610" ht="15.75" customHeight="1">
      <c r="C610" s="1734"/>
    </row>
    <row r="611" ht="15.75" customHeight="1">
      <c r="C611" s="1734"/>
    </row>
    <row r="612" ht="15.75" customHeight="1">
      <c r="C612" s="1734"/>
    </row>
    <row r="613" ht="15.75" customHeight="1">
      <c r="C613" s="1734"/>
    </row>
    <row r="614" ht="15.75" customHeight="1">
      <c r="C614" s="1734"/>
    </row>
    <row r="615" ht="15.75" customHeight="1">
      <c r="C615" s="1734"/>
    </row>
    <row r="616" ht="15.75" customHeight="1">
      <c r="C616" s="1734"/>
    </row>
    <row r="617" ht="15.75" customHeight="1">
      <c r="C617" s="1734"/>
    </row>
    <row r="618" ht="15.75" customHeight="1">
      <c r="C618" s="1734"/>
    </row>
    <row r="619" ht="15.75" customHeight="1">
      <c r="C619" s="1734"/>
    </row>
    <row r="620" ht="15.75" customHeight="1">
      <c r="C620" s="1734"/>
    </row>
    <row r="621" ht="15.75" customHeight="1">
      <c r="C621" s="1734"/>
    </row>
    <row r="622" ht="15.75" customHeight="1">
      <c r="C622" s="1734"/>
    </row>
    <row r="623" ht="15.75" customHeight="1">
      <c r="C623" s="1734"/>
    </row>
    <row r="624" ht="15.75" customHeight="1">
      <c r="C624" s="1734"/>
    </row>
    <row r="625" ht="15.75" customHeight="1">
      <c r="C625" s="1734"/>
    </row>
    <row r="626" ht="15.75" customHeight="1">
      <c r="C626" s="1734"/>
    </row>
    <row r="627" ht="15.75" customHeight="1">
      <c r="C627" s="1734"/>
    </row>
    <row r="628" ht="15.75" customHeight="1">
      <c r="C628" s="1734"/>
    </row>
    <row r="629" ht="15.75" customHeight="1">
      <c r="C629" s="1734"/>
    </row>
    <row r="630" ht="15.75" customHeight="1">
      <c r="C630" s="1734"/>
    </row>
    <row r="631" ht="15.75" customHeight="1">
      <c r="C631" s="1734"/>
    </row>
    <row r="632" ht="15.75" customHeight="1">
      <c r="C632" s="1734"/>
    </row>
    <row r="633" ht="15.75" customHeight="1">
      <c r="C633" s="1734"/>
    </row>
    <row r="634" ht="15.75" customHeight="1">
      <c r="C634" s="1734"/>
    </row>
    <row r="635" ht="15.75" customHeight="1">
      <c r="C635" s="1734"/>
    </row>
    <row r="636" ht="15.75" customHeight="1">
      <c r="C636" s="1734"/>
    </row>
    <row r="637" ht="15.75" customHeight="1">
      <c r="C637" s="1734"/>
    </row>
    <row r="638" ht="15.75" customHeight="1">
      <c r="C638" s="1734"/>
    </row>
    <row r="639" ht="15.75" customHeight="1">
      <c r="C639" s="1734"/>
    </row>
    <row r="640" ht="15.75" customHeight="1">
      <c r="C640" s="1734"/>
    </row>
    <row r="641" ht="15.75" customHeight="1">
      <c r="C641" s="1734"/>
    </row>
    <row r="642" ht="15.75" customHeight="1">
      <c r="C642" s="1734"/>
    </row>
    <row r="643" ht="15.75" customHeight="1">
      <c r="C643" s="1734"/>
    </row>
    <row r="644" ht="15.75" customHeight="1">
      <c r="C644" s="1734"/>
    </row>
    <row r="645" ht="15.75" customHeight="1">
      <c r="C645" s="1734"/>
    </row>
    <row r="646" ht="15.75" customHeight="1">
      <c r="C646" s="1734"/>
    </row>
    <row r="647" ht="15.75" customHeight="1">
      <c r="C647" s="1734"/>
    </row>
    <row r="648" ht="15.75" customHeight="1">
      <c r="C648" s="1734"/>
    </row>
    <row r="649" ht="15.75" customHeight="1">
      <c r="C649" s="1734"/>
    </row>
    <row r="650" ht="15.75" customHeight="1">
      <c r="C650" s="1734"/>
    </row>
    <row r="651" ht="15.75" customHeight="1">
      <c r="C651" s="1734"/>
    </row>
    <row r="652" ht="15.75" customHeight="1">
      <c r="C652" s="1734"/>
    </row>
    <row r="653" ht="15.75" customHeight="1">
      <c r="C653" s="1734"/>
    </row>
    <row r="654" ht="15.75" customHeight="1">
      <c r="C654" s="1734"/>
    </row>
    <row r="655" ht="15.75" customHeight="1">
      <c r="C655" s="1734"/>
    </row>
    <row r="656" ht="15.75" customHeight="1">
      <c r="C656" s="1734"/>
    </row>
    <row r="657" ht="15.75" customHeight="1">
      <c r="C657" s="1734"/>
    </row>
    <row r="658" ht="15.75" customHeight="1">
      <c r="C658" s="1734"/>
    </row>
    <row r="659" ht="15.75" customHeight="1">
      <c r="C659" s="1734"/>
    </row>
    <row r="660" ht="15.75" customHeight="1">
      <c r="C660" s="1734"/>
    </row>
    <row r="661" ht="15.75" customHeight="1">
      <c r="C661" s="1734"/>
    </row>
    <row r="662" ht="15.75" customHeight="1">
      <c r="C662" s="1734"/>
    </row>
    <row r="663" ht="15.75" customHeight="1">
      <c r="C663" s="1734"/>
    </row>
    <row r="664" ht="15.75" customHeight="1">
      <c r="C664" s="1734"/>
    </row>
    <row r="665" ht="15.75" customHeight="1">
      <c r="C665" s="1734"/>
    </row>
    <row r="666" ht="15.75" customHeight="1">
      <c r="C666" s="1734"/>
    </row>
    <row r="667" ht="15.75" customHeight="1">
      <c r="C667" s="1734"/>
    </row>
    <row r="668" ht="15.75" customHeight="1">
      <c r="C668" s="1734"/>
    </row>
    <row r="669" ht="15.75" customHeight="1">
      <c r="C669" s="1734"/>
    </row>
    <row r="670" ht="15.75" customHeight="1">
      <c r="C670" s="1734"/>
    </row>
    <row r="671" ht="15.75" customHeight="1">
      <c r="C671" s="1734"/>
    </row>
    <row r="672" ht="15.75" customHeight="1">
      <c r="C672" s="1734"/>
    </row>
    <row r="673" ht="15.75" customHeight="1">
      <c r="C673" s="1734"/>
    </row>
    <row r="674" ht="15.75" customHeight="1">
      <c r="C674" s="1734"/>
    </row>
    <row r="675" ht="15.75" customHeight="1">
      <c r="C675" s="1734"/>
    </row>
    <row r="676" ht="15.75" customHeight="1">
      <c r="C676" s="1734"/>
    </row>
    <row r="677" ht="15.75" customHeight="1">
      <c r="C677" s="1734"/>
    </row>
    <row r="678" ht="15.75" customHeight="1">
      <c r="C678" s="1734"/>
    </row>
    <row r="679" ht="15.75" customHeight="1">
      <c r="C679" s="1734"/>
    </row>
    <row r="680" ht="15.75" customHeight="1">
      <c r="C680" s="1734"/>
    </row>
    <row r="681" ht="15.75" customHeight="1">
      <c r="C681" s="1734"/>
    </row>
    <row r="682" ht="15.75" customHeight="1">
      <c r="C682" s="1734"/>
    </row>
    <row r="683" ht="15.75" customHeight="1">
      <c r="C683" s="1734"/>
    </row>
    <row r="684" ht="15.75" customHeight="1">
      <c r="C684" s="1734"/>
    </row>
    <row r="685" ht="15.75" customHeight="1">
      <c r="C685" s="1734"/>
    </row>
    <row r="686" ht="15.75" customHeight="1">
      <c r="C686" s="1734"/>
    </row>
    <row r="687" ht="15.75" customHeight="1">
      <c r="C687" s="1734"/>
    </row>
    <row r="688" ht="15.75" customHeight="1">
      <c r="C688" s="1734"/>
    </row>
    <row r="689" ht="15.75" customHeight="1">
      <c r="C689" s="1734"/>
    </row>
    <row r="690" ht="15.75" customHeight="1">
      <c r="C690" s="1734"/>
    </row>
    <row r="691" ht="15.75" customHeight="1">
      <c r="C691" s="1734"/>
    </row>
    <row r="692" ht="15.75" customHeight="1">
      <c r="C692" s="1734"/>
    </row>
    <row r="693" ht="15.75" customHeight="1">
      <c r="C693" s="1734"/>
    </row>
    <row r="694" ht="15.75" customHeight="1">
      <c r="C694" s="1734"/>
    </row>
    <row r="695" ht="15.75" customHeight="1">
      <c r="C695" s="1734"/>
    </row>
    <row r="696" ht="15.75" customHeight="1">
      <c r="C696" s="1734"/>
    </row>
    <row r="697" ht="15.75" customHeight="1">
      <c r="C697" s="1734"/>
    </row>
    <row r="698" ht="15.75" customHeight="1">
      <c r="C698" s="1734"/>
    </row>
    <row r="699" ht="15.75" customHeight="1">
      <c r="C699" s="1734"/>
    </row>
    <row r="700" ht="15.75" customHeight="1">
      <c r="C700" s="1734"/>
    </row>
    <row r="701" ht="15.75" customHeight="1">
      <c r="C701" s="1734"/>
    </row>
    <row r="702" ht="15.75" customHeight="1">
      <c r="C702" s="1734"/>
    </row>
    <row r="703" ht="15.75" customHeight="1">
      <c r="C703" s="1734"/>
    </row>
    <row r="704" ht="15.75" customHeight="1">
      <c r="C704" s="1734"/>
    </row>
    <row r="705" ht="15.75" customHeight="1">
      <c r="C705" s="1734"/>
    </row>
    <row r="706" ht="15.75" customHeight="1">
      <c r="C706" s="1734"/>
    </row>
    <row r="707" ht="15.75" customHeight="1">
      <c r="C707" s="1734"/>
    </row>
    <row r="708" ht="15.75" customHeight="1">
      <c r="C708" s="1734"/>
    </row>
    <row r="709" ht="15.75" customHeight="1">
      <c r="C709" s="1734"/>
    </row>
    <row r="710" ht="15.75" customHeight="1">
      <c r="C710" s="1734"/>
    </row>
    <row r="711" ht="15.75" customHeight="1">
      <c r="C711" s="1734"/>
    </row>
    <row r="712" ht="15.75" customHeight="1">
      <c r="C712" s="1734"/>
    </row>
    <row r="713" ht="15.75" customHeight="1">
      <c r="C713" s="1734"/>
    </row>
    <row r="714" ht="15.75" customHeight="1">
      <c r="C714" s="1734"/>
    </row>
    <row r="715" ht="15.75" customHeight="1">
      <c r="C715" s="1734"/>
    </row>
    <row r="716" ht="15.75" customHeight="1">
      <c r="C716" s="1734"/>
    </row>
    <row r="717" ht="15.75" customHeight="1">
      <c r="C717" s="1734"/>
    </row>
    <row r="718" ht="15.75" customHeight="1">
      <c r="C718" s="1734"/>
    </row>
    <row r="719" ht="15.75" customHeight="1">
      <c r="C719" s="1734"/>
    </row>
    <row r="720" ht="15.75" customHeight="1">
      <c r="C720" s="1734"/>
    </row>
    <row r="721" ht="15.75" customHeight="1">
      <c r="C721" s="1734"/>
    </row>
    <row r="722" ht="15.75" customHeight="1">
      <c r="C722" s="1734"/>
    </row>
    <row r="723" ht="15.75" customHeight="1">
      <c r="C723" s="1734"/>
    </row>
    <row r="724" ht="15.75" customHeight="1">
      <c r="C724" s="1734"/>
    </row>
    <row r="725" ht="15.75" customHeight="1">
      <c r="C725" s="1734"/>
    </row>
    <row r="726" ht="15.75" customHeight="1">
      <c r="C726" s="1734"/>
    </row>
    <row r="727" ht="15.75" customHeight="1">
      <c r="C727" s="1734"/>
    </row>
    <row r="728" ht="15.75" customHeight="1">
      <c r="C728" s="1734"/>
    </row>
    <row r="729" ht="15.75" customHeight="1">
      <c r="C729" s="1734"/>
    </row>
    <row r="730" ht="15.75" customHeight="1">
      <c r="C730" s="1734"/>
    </row>
    <row r="731" ht="15.75" customHeight="1">
      <c r="C731" s="1734"/>
    </row>
    <row r="732" ht="15.75" customHeight="1">
      <c r="C732" s="1734"/>
    </row>
    <row r="733" ht="15.75" customHeight="1">
      <c r="C733" s="1734"/>
    </row>
    <row r="734" ht="15.75" customHeight="1">
      <c r="C734" s="1734"/>
    </row>
    <row r="735" ht="15.75" customHeight="1">
      <c r="C735" s="1734"/>
    </row>
    <row r="736" ht="15.75" customHeight="1">
      <c r="C736" s="1734"/>
    </row>
    <row r="737" ht="15.75" customHeight="1">
      <c r="C737" s="1734"/>
    </row>
    <row r="738" ht="15.75" customHeight="1">
      <c r="C738" s="1734"/>
    </row>
    <row r="739" ht="15.75" customHeight="1">
      <c r="C739" s="1734"/>
    </row>
    <row r="740" ht="15.75" customHeight="1">
      <c r="C740" s="1734"/>
    </row>
    <row r="741" ht="15.75" customHeight="1">
      <c r="C741" s="1734"/>
    </row>
    <row r="742" ht="15.75" customHeight="1">
      <c r="C742" s="1734"/>
    </row>
    <row r="743" ht="15.75" customHeight="1">
      <c r="C743" s="1734"/>
    </row>
    <row r="744" ht="15.75" customHeight="1">
      <c r="C744" s="1734"/>
    </row>
    <row r="745" ht="15.75" customHeight="1">
      <c r="C745" s="1734"/>
    </row>
    <row r="746" ht="15.75" customHeight="1">
      <c r="C746" s="1734"/>
    </row>
    <row r="747" ht="15.75" customHeight="1">
      <c r="C747" s="1734"/>
    </row>
    <row r="748" ht="15.75" customHeight="1">
      <c r="C748" s="1734"/>
    </row>
    <row r="749" ht="15.75" customHeight="1">
      <c r="C749" s="1734"/>
    </row>
    <row r="750" ht="15.75" customHeight="1">
      <c r="C750" s="1734"/>
    </row>
    <row r="751" ht="15.75" customHeight="1">
      <c r="C751" s="1734"/>
    </row>
    <row r="752" ht="15.75" customHeight="1">
      <c r="C752" s="1734"/>
    </row>
    <row r="753" ht="15.75" customHeight="1">
      <c r="C753" s="1734"/>
    </row>
    <row r="754" ht="15.75" customHeight="1">
      <c r="C754" s="1734"/>
    </row>
    <row r="755" ht="15.75" customHeight="1">
      <c r="C755" s="1734"/>
    </row>
    <row r="756" ht="15.75" customHeight="1">
      <c r="C756" s="1734"/>
    </row>
    <row r="757" ht="15.75" customHeight="1">
      <c r="C757" s="1734"/>
    </row>
    <row r="758" ht="15.75" customHeight="1">
      <c r="C758" s="1734"/>
    </row>
    <row r="759" ht="15.75" customHeight="1">
      <c r="C759" s="1734"/>
    </row>
    <row r="760" ht="15.75" customHeight="1">
      <c r="C760" s="1734"/>
    </row>
    <row r="761" ht="15.75" customHeight="1">
      <c r="C761" s="1734"/>
    </row>
    <row r="762" ht="15.75" customHeight="1">
      <c r="C762" s="1734"/>
    </row>
    <row r="763" ht="15.75" customHeight="1">
      <c r="C763" s="1734"/>
    </row>
    <row r="764" ht="15.75" customHeight="1">
      <c r="C764" s="1734"/>
    </row>
    <row r="765" ht="15.75" customHeight="1">
      <c r="C765" s="1734"/>
    </row>
    <row r="766" ht="15.75" customHeight="1">
      <c r="C766" s="1734"/>
    </row>
    <row r="767" ht="15.75" customHeight="1">
      <c r="C767" s="1734"/>
    </row>
    <row r="768" ht="15.75" customHeight="1">
      <c r="C768" s="1734"/>
    </row>
    <row r="769" ht="15.75" customHeight="1">
      <c r="C769" s="1734"/>
    </row>
    <row r="770" ht="15.75" customHeight="1">
      <c r="C770" s="1734"/>
    </row>
    <row r="771" ht="15.75" customHeight="1">
      <c r="C771" s="1734"/>
    </row>
    <row r="772" ht="15.75" customHeight="1">
      <c r="C772" s="1734"/>
    </row>
    <row r="773" ht="15.75" customHeight="1">
      <c r="C773" s="1734"/>
    </row>
    <row r="774" ht="15.75" customHeight="1">
      <c r="C774" s="1734"/>
    </row>
    <row r="775" ht="15.75" customHeight="1">
      <c r="C775" s="1734"/>
    </row>
    <row r="776" ht="15.75" customHeight="1">
      <c r="C776" s="1734"/>
    </row>
    <row r="777" ht="15.75" customHeight="1">
      <c r="C777" s="1734"/>
    </row>
    <row r="778" ht="15.75" customHeight="1">
      <c r="C778" s="1734"/>
    </row>
    <row r="779" ht="15.75" customHeight="1">
      <c r="C779" s="1734"/>
    </row>
    <row r="780" ht="15.75" customHeight="1">
      <c r="C780" s="1734"/>
    </row>
    <row r="781" ht="15.75" customHeight="1">
      <c r="C781" s="1734"/>
    </row>
    <row r="782" ht="15.75" customHeight="1">
      <c r="C782" s="1734"/>
    </row>
    <row r="783" ht="15.75" customHeight="1">
      <c r="C783" s="1734"/>
    </row>
    <row r="784" ht="15.75" customHeight="1">
      <c r="C784" s="1734"/>
    </row>
    <row r="785" ht="15.75" customHeight="1">
      <c r="C785" s="1734"/>
    </row>
    <row r="786" ht="15.75" customHeight="1">
      <c r="C786" s="1734"/>
    </row>
    <row r="787" ht="15.75" customHeight="1">
      <c r="C787" s="1734"/>
    </row>
    <row r="788" ht="15.75" customHeight="1">
      <c r="C788" s="1734"/>
    </row>
    <row r="789" ht="15.75" customHeight="1">
      <c r="C789" s="1734"/>
    </row>
    <row r="790" ht="15.75" customHeight="1">
      <c r="C790" s="1734"/>
    </row>
    <row r="791" ht="15.75" customHeight="1">
      <c r="C791" s="1734"/>
    </row>
    <row r="792" ht="15.75" customHeight="1">
      <c r="C792" s="1734"/>
    </row>
    <row r="793" ht="15.75" customHeight="1">
      <c r="C793" s="1734"/>
    </row>
    <row r="794" ht="15.75" customHeight="1">
      <c r="C794" s="1734"/>
    </row>
    <row r="795" ht="15.75" customHeight="1">
      <c r="C795" s="1734"/>
    </row>
    <row r="796" ht="15.75" customHeight="1">
      <c r="C796" s="1734"/>
    </row>
    <row r="797" ht="15.75" customHeight="1">
      <c r="C797" s="1734"/>
    </row>
    <row r="798" ht="15.75" customHeight="1">
      <c r="C798" s="1734"/>
    </row>
    <row r="799" ht="15.75" customHeight="1">
      <c r="C799" s="1734"/>
    </row>
    <row r="800" ht="15.75" customHeight="1">
      <c r="C800" s="1734"/>
    </row>
    <row r="801" ht="15.75" customHeight="1">
      <c r="C801" s="1734"/>
    </row>
    <row r="802" ht="15.75" customHeight="1">
      <c r="C802" s="1734"/>
    </row>
    <row r="803" ht="15.75" customHeight="1">
      <c r="C803" s="1734"/>
    </row>
    <row r="804" ht="15.75" customHeight="1">
      <c r="C804" s="1734"/>
    </row>
    <row r="805" ht="15.75" customHeight="1">
      <c r="C805" s="1734"/>
    </row>
    <row r="806" ht="15.75" customHeight="1">
      <c r="C806" s="1734"/>
    </row>
    <row r="807" ht="15.75" customHeight="1">
      <c r="C807" s="1734"/>
    </row>
    <row r="808" ht="15.75" customHeight="1">
      <c r="C808" s="1734"/>
    </row>
    <row r="809" ht="15.75" customHeight="1">
      <c r="C809" s="1734"/>
    </row>
    <row r="810" ht="15.75" customHeight="1">
      <c r="C810" s="1734"/>
    </row>
    <row r="811" ht="15.75" customHeight="1">
      <c r="C811" s="1734"/>
    </row>
    <row r="812" ht="15.75" customHeight="1">
      <c r="C812" s="1734"/>
    </row>
    <row r="813" ht="15.75" customHeight="1">
      <c r="C813" s="1734"/>
    </row>
    <row r="814" ht="15.75" customHeight="1">
      <c r="C814" s="1734"/>
    </row>
    <row r="815" ht="15.75" customHeight="1">
      <c r="C815" s="1734"/>
    </row>
    <row r="816" ht="15.75" customHeight="1">
      <c r="C816" s="1734"/>
    </row>
    <row r="817" ht="15.75" customHeight="1">
      <c r="C817" s="1734"/>
    </row>
    <row r="818" ht="15.75" customHeight="1">
      <c r="C818" s="1734"/>
    </row>
    <row r="819" ht="15.75" customHeight="1">
      <c r="C819" s="1734"/>
    </row>
    <row r="820" ht="15.75" customHeight="1">
      <c r="C820" s="1734"/>
    </row>
    <row r="821" ht="15.75" customHeight="1">
      <c r="C821" s="1734"/>
    </row>
    <row r="822" ht="15.75" customHeight="1">
      <c r="C822" s="1734"/>
    </row>
    <row r="823" ht="15.75" customHeight="1">
      <c r="C823" s="1734"/>
    </row>
    <row r="824" ht="15.75" customHeight="1">
      <c r="C824" s="1734"/>
    </row>
    <row r="825" ht="15.75" customHeight="1">
      <c r="C825" s="1734"/>
    </row>
    <row r="826" ht="15.75" customHeight="1">
      <c r="C826" s="1734"/>
    </row>
    <row r="827" ht="15.75" customHeight="1">
      <c r="C827" s="1734"/>
    </row>
    <row r="828" ht="15.75" customHeight="1">
      <c r="C828" s="1734"/>
    </row>
    <row r="829" ht="15.75" customHeight="1">
      <c r="C829" s="1734"/>
    </row>
    <row r="830" ht="15.75" customHeight="1">
      <c r="C830" s="1734"/>
    </row>
    <row r="831" ht="15.75" customHeight="1">
      <c r="C831" s="1734"/>
    </row>
    <row r="832" ht="15.75" customHeight="1">
      <c r="C832" s="1734"/>
    </row>
    <row r="833" ht="15.75" customHeight="1">
      <c r="C833" s="1734"/>
    </row>
    <row r="834" ht="15.75" customHeight="1">
      <c r="C834" s="1734"/>
    </row>
    <row r="835" ht="15.75" customHeight="1">
      <c r="C835" s="1734"/>
    </row>
    <row r="836" ht="15.75" customHeight="1">
      <c r="C836" s="1734"/>
    </row>
    <row r="837" ht="15.75" customHeight="1">
      <c r="C837" s="1734"/>
    </row>
    <row r="838" ht="15.75" customHeight="1">
      <c r="C838" s="1734"/>
    </row>
    <row r="839" ht="15.75" customHeight="1">
      <c r="C839" s="1734"/>
    </row>
    <row r="840" ht="15.75" customHeight="1">
      <c r="C840" s="1734"/>
    </row>
    <row r="841" ht="15.75" customHeight="1">
      <c r="C841" s="1734"/>
    </row>
    <row r="842" ht="15.75" customHeight="1">
      <c r="C842" s="1734"/>
    </row>
    <row r="843" ht="15.75" customHeight="1">
      <c r="C843" s="1734"/>
    </row>
    <row r="844" ht="15.75" customHeight="1">
      <c r="C844" s="1734"/>
    </row>
    <row r="845" ht="15.75" customHeight="1">
      <c r="C845" s="1734"/>
    </row>
    <row r="846" ht="15.75" customHeight="1">
      <c r="C846" s="1734"/>
    </row>
    <row r="847" ht="15.75" customHeight="1">
      <c r="C847" s="1734"/>
    </row>
    <row r="848" ht="15.75" customHeight="1">
      <c r="C848" s="1734"/>
    </row>
    <row r="849" ht="15.75" customHeight="1">
      <c r="C849" s="1734"/>
    </row>
    <row r="850" ht="15.75" customHeight="1">
      <c r="C850" s="1734"/>
    </row>
    <row r="851" ht="15.75" customHeight="1">
      <c r="C851" s="1734"/>
    </row>
    <row r="852" ht="15.75" customHeight="1">
      <c r="C852" s="1734"/>
    </row>
    <row r="853" ht="15.75" customHeight="1">
      <c r="C853" s="1734"/>
    </row>
    <row r="854" ht="15.75" customHeight="1">
      <c r="C854" s="1734"/>
    </row>
    <row r="855" ht="15.75" customHeight="1">
      <c r="C855" s="1734"/>
    </row>
    <row r="856" ht="15.75" customHeight="1">
      <c r="C856" s="1734"/>
    </row>
    <row r="857" ht="15.75" customHeight="1">
      <c r="C857" s="1734"/>
    </row>
    <row r="858" ht="15.75" customHeight="1">
      <c r="C858" s="1734"/>
    </row>
    <row r="859" ht="15.75" customHeight="1">
      <c r="C859" s="1734"/>
    </row>
    <row r="860" ht="15.75" customHeight="1">
      <c r="C860" s="1734"/>
    </row>
    <row r="861" ht="15.75" customHeight="1">
      <c r="C861" s="1734"/>
    </row>
    <row r="862" ht="15.75" customHeight="1">
      <c r="C862" s="1734"/>
    </row>
    <row r="863" ht="15.75" customHeight="1">
      <c r="C863" s="1734"/>
    </row>
    <row r="864" ht="15.75" customHeight="1">
      <c r="C864" s="1734"/>
    </row>
    <row r="865" ht="15.75" customHeight="1">
      <c r="C865" s="1734"/>
    </row>
    <row r="866" ht="15.75" customHeight="1">
      <c r="C866" s="1734"/>
    </row>
    <row r="867" ht="15.75" customHeight="1">
      <c r="C867" s="1734"/>
    </row>
    <row r="868" ht="15.75" customHeight="1">
      <c r="C868" s="1734"/>
    </row>
    <row r="869" ht="15.75" customHeight="1">
      <c r="C869" s="1734"/>
    </row>
    <row r="870" ht="15.75" customHeight="1">
      <c r="C870" s="1734"/>
    </row>
    <row r="871" ht="15.75" customHeight="1">
      <c r="C871" s="1734"/>
    </row>
    <row r="872" ht="15.75" customHeight="1">
      <c r="C872" s="1734"/>
    </row>
    <row r="873" ht="15.75" customHeight="1">
      <c r="C873" s="1734"/>
    </row>
    <row r="874" ht="15.75" customHeight="1">
      <c r="C874" s="1734"/>
    </row>
    <row r="875" ht="15.75" customHeight="1">
      <c r="C875" s="1734"/>
    </row>
    <row r="876" ht="15.75" customHeight="1">
      <c r="C876" s="1734"/>
    </row>
    <row r="877" ht="15.75" customHeight="1">
      <c r="C877" s="1734"/>
    </row>
    <row r="878" ht="15.75" customHeight="1">
      <c r="C878" s="1734"/>
    </row>
    <row r="879" ht="15.75" customHeight="1">
      <c r="C879" s="1734"/>
    </row>
    <row r="880" ht="15.75" customHeight="1">
      <c r="C880" s="1734"/>
    </row>
    <row r="881" ht="15.75" customHeight="1">
      <c r="C881" s="1734"/>
    </row>
    <row r="882" ht="15.75" customHeight="1">
      <c r="C882" s="1734"/>
    </row>
    <row r="883" ht="15.75" customHeight="1">
      <c r="C883" s="1734"/>
    </row>
    <row r="884" ht="15.75" customHeight="1">
      <c r="C884" s="1734"/>
    </row>
    <row r="885" ht="15.75" customHeight="1">
      <c r="C885" s="1734"/>
    </row>
    <row r="886" ht="15.75" customHeight="1">
      <c r="C886" s="1734"/>
    </row>
    <row r="887" ht="15.75" customHeight="1">
      <c r="C887" s="1734"/>
    </row>
    <row r="888" ht="15.75" customHeight="1">
      <c r="C888" s="1734"/>
    </row>
    <row r="889" ht="15.75" customHeight="1">
      <c r="C889" s="1734"/>
    </row>
    <row r="890" ht="15.75" customHeight="1">
      <c r="C890" s="1734"/>
    </row>
    <row r="891" ht="15.75" customHeight="1">
      <c r="C891" s="1734"/>
    </row>
    <row r="892" ht="15.75" customHeight="1">
      <c r="C892" s="1734"/>
    </row>
    <row r="893" ht="15.75" customHeight="1">
      <c r="C893" s="1734"/>
    </row>
    <row r="894" ht="15.75" customHeight="1">
      <c r="C894" s="1734"/>
    </row>
    <row r="895" ht="15.75" customHeight="1">
      <c r="C895" s="1734"/>
    </row>
    <row r="896" ht="15.75" customHeight="1">
      <c r="C896" s="1734"/>
    </row>
    <row r="897" ht="15.75" customHeight="1">
      <c r="C897" s="1734"/>
    </row>
    <row r="898" ht="15.75" customHeight="1">
      <c r="C898" s="1734"/>
    </row>
    <row r="899" ht="15.75" customHeight="1">
      <c r="C899" s="1734"/>
    </row>
    <row r="900" ht="15.75" customHeight="1">
      <c r="C900" s="1734"/>
    </row>
    <row r="901" ht="15.75" customHeight="1">
      <c r="C901" s="1734"/>
    </row>
    <row r="902" ht="15.75" customHeight="1">
      <c r="C902" s="1734"/>
    </row>
    <row r="903" ht="15.75" customHeight="1">
      <c r="C903" s="1734"/>
    </row>
    <row r="904" ht="15.75" customHeight="1">
      <c r="C904" s="1734"/>
    </row>
    <row r="905" ht="15.75" customHeight="1">
      <c r="C905" s="1734"/>
    </row>
    <row r="906" ht="15.75" customHeight="1">
      <c r="C906" s="1734"/>
    </row>
    <row r="907" ht="15.75" customHeight="1">
      <c r="C907" s="1734"/>
    </row>
    <row r="908" ht="15.75" customHeight="1">
      <c r="C908" s="1734"/>
    </row>
    <row r="909" ht="15.75" customHeight="1">
      <c r="C909" s="1734"/>
    </row>
    <row r="910" ht="15.75" customHeight="1">
      <c r="C910" s="1734"/>
    </row>
    <row r="911" ht="15.75" customHeight="1">
      <c r="C911" s="1734"/>
    </row>
    <row r="912" ht="15.75" customHeight="1">
      <c r="C912" s="1734"/>
    </row>
    <row r="913" ht="15.75" customHeight="1">
      <c r="C913" s="1734"/>
    </row>
    <row r="914" ht="15.75" customHeight="1">
      <c r="C914" s="1734"/>
    </row>
    <row r="915" ht="15.75" customHeight="1">
      <c r="C915" s="1734"/>
    </row>
    <row r="916" ht="15.75" customHeight="1">
      <c r="C916" s="1734"/>
    </row>
    <row r="917" ht="15.75" customHeight="1">
      <c r="C917" s="1734"/>
    </row>
    <row r="918" ht="15.75" customHeight="1">
      <c r="C918" s="1734"/>
    </row>
    <row r="919" ht="15.75" customHeight="1">
      <c r="C919" s="1734"/>
    </row>
    <row r="920" ht="15.75" customHeight="1">
      <c r="C920" s="1734"/>
    </row>
    <row r="921" ht="15.75" customHeight="1">
      <c r="C921" s="1734"/>
    </row>
    <row r="922" ht="15.75" customHeight="1">
      <c r="C922" s="1734"/>
    </row>
    <row r="923" ht="15.75" customHeight="1">
      <c r="C923" s="1734"/>
    </row>
    <row r="924" ht="15.75" customHeight="1">
      <c r="C924" s="1734"/>
    </row>
    <row r="925" ht="15.75" customHeight="1">
      <c r="C925" s="1734"/>
    </row>
    <row r="926" ht="15.75" customHeight="1">
      <c r="C926" s="1734"/>
    </row>
    <row r="927" ht="15.75" customHeight="1">
      <c r="C927" s="1734"/>
    </row>
    <row r="928" ht="15.75" customHeight="1">
      <c r="C928" s="1734"/>
    </row>
    <row r="929" ht="15.75" customHeight="1">
      <c r="C929" s="1734"/>
    </row>
    <row r="930" ht="15.75" customHeight="1">
      <c r="C930" s="1734"/>
    </row>
    <row r="931" ht="15.75" customHeight="1">
      <c r="C931" s="1734"/>
    </row>
    <row r="932" ht="15.75" customHeight="1">
      <c r="C932" s="1734"/>
    </row>
    <row r="933" ht="15.75" customHeight="1">
      <c r="C933" s="1734"/>
    </row>
    <row r="934" ht="15.75" customHeight="1">
      <c r="C934" s="1734"/>
    </row>
    <row r="935" ht="15.75" customHeight="1">
      <c r="C935" s="1734"/>
    </row>
    <row r="936" ht="15.75" customHeight="1">
      <c r="C936" s="1734"/>
    </row>
    <row r="937" ht="15.75" customHeight="1">
      <c r="C937" s="1734"/>
    </row>
    <row r="938" ht="15.75" customHeight="1">
      <c r="C938" s="1734"/>
    </row>
    <row r="939" ht="15.75" customHeight="1">
      <c r="C939" s="1734"/>
    </row>
    <row r="940" ht="15.75" customHeight="1">
      <c r="C940" s="1734"/>
    </row>
    <row r="941" ht="15.75" customHeight="1">
      <c r="C941" s="1734"/>
    </row>
    <row r="942" ht="15.75" customHeight="1">
      <c r="C942" s="1734"/>
    </row>
    <row r="943" ht="15.75" customHeight="1">
      <c r="C943" s="1734"/>
    </row>
    <row r="944" ht="15.75" customHeight="1">
      <c r="C944" s="1734"/>
    </row>
    <row r="945" ht="15.75" customHeight="1">
      <c r="C945" s="1734"/>
    </row>
    <row r="946" ht="15.75" customHeight="1">
      <c r="C946" s="1734"/>
    </row>
    <row r="947" ht="15.75" customHeight="1">
      <c r="C947" s="1734"/>
    </row>
    <row r="948" ht="15.75" customHeight="1">
      <c r="C948" s="1734"/>
    </row>
    <row r="949" ht="15.75" customHeight="1">
      <c r="C949" s="1734"/>
    </row>
    <row r="950" ht="15.75" customHeight="1">
      <c r="C950" s="1734"/>
    </row>
    <row r="951" ht="15.75" customHeight="1">
      <c r="C951" s="1734"/>
    </row>
    <row r="952" ht="15.75" customHeight="1">
      <c r="C952" s="1734"/>
    </row>
    <row r="953" ht="15.75" customHeight="1">
      <c r="C953" s="1734"/>
    </row>
    <row r="954" ht="15.75" customHeight="1">
      <c r="C954" s="1734"/>
    </row>
    <row r="955" ht="15.75" customHeight="1">
      <c r="C955" s="1734"/>
    </row>
    <row r="956" ht="15.75" customHeight="1">
      <c r="C956" s="1734"/>
    </row>
    <row r="957" ht="15.75" customHeight="1">
      <c r="C957" s="1734"/>
    </row>
    <row r="958" ht="15.75" customHeight="1">
      <c r="C958" s="1734"/>
    </row>
    <row r="959" ht="15.75" customHeight="1">
      <c r="C959" s="1734"/>
    </row>
    <row r="960" ht="15.75" customHeight="1">
      <c r="C960" s="1734"/>
    </row>
    <row r="961" ht="15.75" customHeight="1">
      <c r="C961" s="1734"/>
    </row>
    <row r="962" ht="15.75" customHeight="1">
      <c r="C962" s="1734"/>
    </row>
    <row r="963" ht="15.75" customHeight="1">
      <c r="C963" s="1734"/>
    </row>
    <row r="964" ht="15.75" customHeight="1">
      <c r="C964" s="1734"/>
    </row>
    <row r="965" ht="15.75" customHeight="1">
      <c r="C965" s="1734"/>
    </row>
    <row r="966" ht="15.75" customHeight="1">
      <c r="C966" s="1734"/>
    </row>
    <row r="967" ht="15.75" customHeight="1">
      <c r="C967" s="1734"/>
    </row>
    <row r="968" ht="15.75" customHeight="1">
      <c r="C968" s="1734"/>
    </row>
    <row r="969" ht="15.75" customHeight="1">
      <c r="C969" s="1734"/>
    </row>
    <row r="970" ht="15.75" customHeight="1">
      <c r="C970" s="1734"/>
    </row>
    <row r="971" ht="15.75" customHeight="1">
      <c r="C971" s="1734"/>
    </row>
    <row r="972" ht="15.75" customHeight="1">
      <c r="C972" s="1734"/>
    </row>
    <row r="973" ht="15.75" customHeight="1">
      <c r="C973" s="1734"/>
    </row>
    <row r="974" ht="15.75" customHeight="1">
      <c r="C974" s="1734"/>
    </row>
    <row r="975" ht="15.75" customHeight="1">
      <c r="C975" s="1734"/>
    </row>
    <row r="976" ht="15.75" customHeight="1">
      <c r="C976" s="1734"/>
    </row>
    <row r="977" ht="15.75" customHeight="1">
      <c r="C977" s="1734"/>
    </row>
    <row r="978" ht="15.75" customHeight="1">
      <c r="C978" s="1734"/>
    </row>
    <row r="979" ht="15.75" customHeight="1">
      <c r="C979" s="1734"/>
    </row>
    <row r="980" ht="15.75" customHeight="1">
      <c r="C980" s="1734"/>
    </row>
    <row r="981" ht="15.75" customHeight="1">
      <c r="C981" s="1734"/>
    </row>
    <row r="982" ht="15.75" customHeight="1">
      <c r="C982" s="1734"/>
    </row>
    <row r="983" ht="15.75" customHeight="1">
      <c r="C983" s="1734"/>
    </row>
    <row r="984" ht="15.75" customHeight="1">
      <c r="C984" s="1734"/>
    </row>
    <row r="985" ht="15.75" customHeight="1">
      <c r="C985" s="1734"/>
    </row>
    <row r="986" ht="15.75" customHeight="1">
      <c r="C986" s="1734"/>
    </row>
    <row r="987" ht="15.75" customHeight="1">
      <c r="C987" s="1734"/>
    </row>
    <row r="988" ht="15.75" customHeight="1">
      <c r="C988" s="1734"/>
    </row>
    <row r="989" ht="15.75" customHeight="1">
      <c r="C989" s="1734"/>
    </row>
    <row r="990" ht="15.75" customHeight="1">
      <c r="C990" s="1734"/>
    </row>
    <row r="991" ht="15.75" customHeight="1">
      <c r="C991" s="1734"/>
    </row>
    <row r="992" ht="15.75" customHeight="1">
      <c r="C992" s="1734"/>
    </row>
    <row r="993" ht="15.75" customHeight="1">
      <c r="C993" s="1734"/>
    </row>
    <row r="994" ht="15.75" customHeight="1">
      <c r="C994" s="1734"/>
    </row>
    <row r="995" ht="15.75" customHeight="1">
      <c r="C995" s="1734"/>
    </row>
    <row r="996" ht="15.75" customHeight="1">
      <c r="C996" s="1734"/>
    </row>
    <row r="997" ht="15.75" customHeight="1">
      <c r="C997" s="1734"/>
    </row>
    <row r="998" ht="15.75" customHeight="1">
      <c r="C998" s="1734"/>
    </row>
  </sheetData>
  <mergeCells count="55">
    <mergeCell ref="C48:C59"/>
    <mergeCell ref="C61:C66"/>
    <mergeCell ref="D61:D66"/>
    <mergeCell ref="C68:C75"/>
    <mergeCell ref="D68:D75"/>
    <mergeCell ref="C77:C86"/>
    <mergeCell ref="D77:D86"/>
    <mergeCell ref="C156:C163"/>
    <mergeCell ref="D156:D163"/>
    <mergeCell ref="C88:C94"/>
    <mergeCell ref="D88:D94"/>
    <mergeCell ref="C96:C102"/>
    <mergeCell ref="D96:D102"/>
    <mergeCell ref="C104:C111"/>
    <mergeCell ref="D104:D111"/>
    <mergeCell ref="C113:C121"/>
    <mergeCell ref="U1:X1"/>
    <mergeCell ref="Y1:AA1"/>
    <mergeCell ref="AC1:AL1"/>
    <mergeCell ref="AQ1:AS1"/>
    <mergeCell ref="AT1:AX1"/>
    <mergeCell ref="AY1:BA1"/>
    <mergeCell ref="BB1:BD1"/>
    <mergeCell ref="S1:T1"/>
    <mergeCell ref="C3:C9"/>
    <mergeCell ref="D3:D9"/>
    <mergeCell ref="C11:C19"/>
    <mergeCell ref="D11:D19"/>
    <mergeCell ref="C21:C27"/>
    <mergeCell ref="D21:D27"/>
    <mergeCell ref="C29:C36"/>
    <mergeCell ref="D29:D36"/>
    <mergeCell ref="C38:C46"/>
    <mergeCell ref="D38:D46"/>
    <mergeCell ref="U38:X46"/>
    <mergeCell ref="D48:D59"/>
    <mergeCell ref="U48:X59"/>
    <mergeCell ref="U77:X86"/>
    <mergeCell ref="D113:D121"/>
    <mergeCell ref="R113:R121"/>
    <mergeCell ref="S113:S121"/>
    <mergeCell ref="T113:T121"/>
    <mergeCell ref="U113:X121"/>
    <mergeCell ref="C123:C127"/>
    <mergeCell ref="D123:D127"/>
    <mergeCell ref="S123:S127"/>
    <mergeCell ref="T123:T127"/>
    <mergeCell ref="U123:X127"/>
    <mergeCell ref="C129:C136"/>
    <mergeCell ref="D129:D136"/>
    <mergeCell ref="C138:C147"/>
    <mergeCell ref="D138:D147"/>
    <mergeCell ref="U147:X147"/>
    <mergeCell ref="C149:C154"/>
    <mergeCell ref="D149:D154"/>
  </mergeCells>
  <conditionalFormatting sqref="R5">
    <cfRule type="notContainsBlanks" dxfId="0" priority="1">
      <formula>LEN(TRIM(R5))&gt;0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42.43"/>
  </cols>
  <sheetData>
    <row r="1">
      <c r="B1" s="4" t="s">
        <v>3606</v>
      </c>
      <c r="C1" s="1588" t="s">
        <v>3605</v>
      </c>
      <c r="D1" s="2143">
        <v>7002.919</v>
      </c>
      <c r="E1" s="1955">
        <v>44576.0</v>
      </c>
    </row>
    <row r="2">
      <c r="B2" s="4" t="s">
        <v>3610</v>
      </c>
      <c r="C2" s="4" t="s">
        <v>3609</v>
      </c>
      <c r="D2" s="2143">
        <v>7584.772</v>
      </c>
      <c r="E2" s="1955">
        <v>44926.0</v>
      </c>
    </row>
    <row r="3">
      <c r="B3" s="4" t="s">
        <v>3611</v>
      </c>
      <c r="C3" s="4" t="s">
        <v>3609</v>
      </c>
      <c r="D3" s="2143">
        <v>7605.529</v>
      </c>
      <c r="E3" s="1955">
        <v>44603.0</v>
      </c>
    </row>
    <row r="4">
      <c r="B4" s="4" t="s">
        <v>3613</v>
      </c>
      <c r="C4" s="4" t="s">
        <v>3612</v>
      </c>
      <c r="D4" s="2143">
        <v>8361.823</v>
      </c>
      <c r="E4" s="1955">
        <v>44603.0</v>
      </c>
    </row>
    <row r="5">
      <c r="B5" s="4" t="s">
        <v>3614</v>
      </c>
      <c r="C5" s="4" t="s">
        <v>3609</v>
      </c>
      <c r="D5" s="2143">
        <v>5499.746</v>
      </c>
      <c r="E5" s="1955">
        <v>44612.0</v>
      </c>
    </row>
    <row r="6">
      <c r="B6" s="1588" t="s">
        <v>4362</v>
      </c>
      <c r="C6" s="4" t="s">
        <v>3609</v>
      </c>
      <c r="D6" s="2143">
        <v>5344.112</v>
      </c>
      <c r="E6" s="1955">
        <v>44614.0</v>
      </c>
    </row>
    <row r="7">
      <c r="B7" s="4" t="s">
        <v>3617</v>
      </c>
      <c r="C7" s="4" t="s">
        <v>3605</v>
      </c>
      <c r="D7" s="2143">
        <v>7262.855</v>
      </c>
      <c r="E7" s="2154">
        <v>44621.0</v>
      </c>
    </row>
    <row r="8">
      <c r="B8" s="4" t="s">
        <v>3618</v>
      </c>
      <c r="C8" s="4" t="s">
        <v>3609</v>
      </c>
      <c r="D8" s="2143">
        <v>5499.837</v>
      </c>
      <c r="E8" s="2154">
        <v>44621.0</v>
      </c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9.14"/>
    <col customWidth="1" min="3" max="3" width="21.14"/>
    <col customWidth="1" min="4" max="4" width="9.14"/>
    <col customWidth="1" min="5" max="5" width="21.71"/>
    <col customWidth="1" min="6" max="6" width="9.29"/>
    <col customWidth="1" min="7" max="18" width="21.71"/>
    <col customWidth="1" min="19" max="19" width="9.14"/>
    <col customWidth="1" min="20" max="25" width="21.71"/>
    <col customWidth="1" min="26" max="26" width="9.14"/>
    <col customWidth="1" min="27" max="27" width="21.14"/>
    <col customWidth="1" min="28" max="39" width="21.71"/>
    <col customWidth="1" min="40" max="40" width="9.14"/>
    <col customWidth="1" min="41" max="41" width="21.14"/>
    <col customWidth="1" min="42" max="42" width="12.43"/>
    <col customWidth="1" min="43" max="43" width="21.14"/>
    <col customWidth="1" min="44" max="44" width="20.43"/>
    <col customWidth="1" min="45" max="45" width="9.14"/>
    <col customWidth="1" min="46" max="46" width="16.0"/>
    <col customWidth="1" min="47" max="47" width="9.14"/>
    <col customWidth="1" min="48" max="48" width="7.43"/>
    <col customWidth="1" min="49" max="50" width="9.14"/>
    <col customWidth="1" min="51" max="51" width="21.14"/>
  </cols>
  <sheetData>
    <row r="1">
      <c r="A1" s="1588" t="s">
        <v>3219</v>
      </c>
      <c r="B1" s="1588"/>
      <c r="C1" s="1588"/>
      <c r="D1" s="1588"/>
      <c r="E1" s="1588"/>
      <c r="F1" s="1588"/>
      <c r="G1" s="1588"/>
      <c r="H1" s="1588"/>
      <c r="I1" s="1588"/>
      <c r="J1" s="1588"/>
      <c r="K1" s="1588"/>
      <c r="L1" s="1588"/>
      <c r="M1" s="1588"/>
      <c r="N1" s="1588"/>
      <c r="O1" s="1588"/>
      <c r="P1" s="1588"/>
      <c r="Q1" s="1588"/>
      <c r="R1" s="1588"/>
      <c r="S1" s="1588"/>
      <c r="T1" s="1588"/>
      <c r="U1" s="1588"/>
      <c r="V1" s="1588"/>
      <c r="W1" s="1588"/>
      <c r="X1" s="1588"/>
      <c r="Y1" s="1588"/>
      <c r="Z1" s="1588"/>
      <c r="AA1" s="1588"/>
      <c r="AB1" s="1588"/>
      <c r="AC1" s="1588"/>
      <c r="AD1" s="1588"/>
      <c r="AE1" s="1588"/>
      <c r="AF1" s="1588"/>
      <c r="AG1" s="1588"/>
      <c r="AH1" s="1588"/>
      <c r="AI1" s="1588"/>
      <c r="AJ1" s="1588"/>
      <c r="AK1" s="1588"/>
      <c r="AL1" s="1588"/>
      <c r="AM1" s="1588"/>
      <c r="AN1" s="1588"/>
      <c r="AO1" s="1588"/>
      <c r="AP1" s="1588"/>
      <c r="AQ1" s="1588"/>
      <c r="AR1" s="1588"/>
      <c r="AS1" s="1588"/>
      <c r="AT1" s="1588"/>
      <c r="AU1" s="1588"/>
      <c r="AV1" s="1588"/>
      <c r="AW1" s="1588"/>
      <c r="AX1" s="1588"/>
      <c r="AY1" s="1588"/>
    </row>
    <row r="2">
      <c r="A2" s="4" t="s">
        <v>151</v>
      </c>
      <c r="B2" s="4" t="s">
        <v>4363</v>
      </c>
      <c r="C2" s="4"/>
      <c r="D2" s="4" t="s">
        <v>4364</v>
      </c>
      <c r="E2" s="4"/>
      <c r="F2" s="4" t="s">
        <v>4365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 t="s">
        <v>4366</v>
      </c>
      <c r="T2" s="4"/>
      <c r="U2" s="4"/>
      <c r="V2" s="4"/>
      <c r="W2" s="4"/>
      <c r="X2" s="4"/>
      <c r="Y2" s="4"/>
      <c r="Z2" s="4" t="s">
        <v>4367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4368</v>
      </c>
      <c r="AO2" s="4"/>
      <c r="AP2" s="4" t="s">
        <v>4369</v>
      </c>
      <c r="AQ2" s="4"/>
      <c r="AR2" s="4" t="s">
        <v>4370</v>
      </c>
      <c r="AS2" s="4" t="s">
        <v>4371</v>
      </c>
      <c r="AT2" s="4" t="s">
        <v>4372</v>
      </c>
      <c r="AU2" s="4" t="s">
        <v>4373</v>
      </c>
      <c r="AV2" s="4"/>
      <c r="AW2" s="4" t="s">
        <v>151</v>
      </c>
      <c r="AX2" s="4"/>
      <c r="AY2" s="4"/>
    </row>
    <row r="3">
      <c r="A3" s="4" t="s">
        <v>4374</v>
      </c>
      <c r="B3" s="4" t="s">
        <v>4375</v>
      </c>
      <c r="C3" s="4" t="s">
        <v>4376</v>
      </c>
      <c r="D3" s="4" t="s">
        <v>4375</v>
      </c>
      <c r="E3" s="4" t="s">
        <v>4377</v>
      </c>
      <c r="F3" s="4" t="s">
        <v>4378</v>
      </c>
      <c r="G3" s="4" t="s">
        <v>4379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 t="s">
        <v>4378</v>
      </c>
      <c r="T3" s="4" t="s">
        <v>4379</v>
      </c>
      <c r="U3" s="4"/>
      <c r="V3" s="4"/>
      <c r="W3" s="4"/>
      <c r="X3" s="4"/>
      <c r="Y3" s="4"/>
      <c r="Z3" s="4" t="s">
        <v>4380</v>
      </c>
      <c r="AA3" s="4" t="s">
        <v>4379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2410" t="s">
        <v>96</v>
      </c>
      <c r="AO3" s="2410" t="s">
        <v>96</v>
      </c>
      <c r="AP3" s="2411">
        <v>45023.0</v>
      </c>
      <c r="AQ3" s="4" t="s">
        <v>4379</v>
      </c>
      <c r="AR3" s="2412">
        <v>45023.0</v>
      </c>
      <c r="AS3" s="2412">
        <v>45028.0</v>
      </c>
      <c r="AT3" s="2412">
        <v>45029.0</v>
      </c>
      <c r="AU3" s="4">
        <v>8941.41</v>
      </c>
      <c r="AV3" s="4" t="s">
        <v>4381</v>
      </c>
      <c r="AW3" s="4"/>
      <c r="AX3" s="2413" t="s">
        <v>4380</v>
      </c>
      <c r="AY3" s="4" t="s">
        <v>4379</v>
      </c>
    </row>
    <row r="4">
      <c r="A4" s="4" t="s">
        <v>4382</v>
      </c>
      <c r="B4" s="2410" t="s">
        <v>96</v>
      </c>
      <c r="C4" s="2410" t="s">
        <v>96</v>
      </c>
      <c r="D4" s="4" t="s">
        <v>4378</v>
      </c>
      <c r="E4" s="4" t="s">
        <v>4383</v>
      </c>
      <c r="F4" s="4" t="s">
        <v>4384</v>
      </c>
      <c r="G4" s="4" t="s">
        <v>4385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 t="s">
        <v>4384</v>
      </c>
      <c r="T4" s="4" t="s">
        <v>4386</v>
      </c>
      <c r="U4" s="4"/>
      <c r="V4" s="4"/>
      <c r="W4" s="4"/>
      <c r="X4" s="4"/>
      <c r="Y4" s="4"/>
      <c r="Z4" s="4" t="s">
        <v>4387</v>
      </c>
      <c r="AA4" s="4" t="s">
        <v>4388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2410" t="s">
        <v>96</v>
      </c>
      <c r="AO4" s="2410" t="s">
        <v>96</v>
      </c>
      <c r="AP4" s="2412">
        <v>45029.0</v>
      </c>
      <c r="AQ4" s="4" t="s">
        <v>4389</v>
      </c>
      <c r="AR4" s="2412">
        <v>45030.0</v>
      </c>
      <c r="AS4" s="2412">
        <v>45029.0</v>
      </c>
      <c r="AT4" s="2412">
        <v>45033.0</v>
      </c>
      <c r="AU4" s="4">
        <v>8736.738</v>
      </c>
      <c r="AV4" s="4" t="s">
        <v>4381</v>
      </c>
      <c r="AW4" s="4"/>
      <c r="AX4" s="2414" t="s">
        <v>4387</v>
      </c>
      <c r="AY4" s="4" t="s">
        <v>4388</v>
      </c>
    </row>
    <row r="5">
      <c r="A5" s="4" t="s">
        <v>4390</v>
      </c>
      <c r="B5" s="2410" t="s">
        <v>96</v>
      </c>
      <c r="C5" s="2410" t="s">
        <v>96</v>
      </c>
      <c r="D5" s="4" t="s">
        <v>4384</v>
      </c>
      <c r="E5" s="4" t="s">
        <v>4391</v>
      </c>
      <c r="F5" s="4" t="s">
        <v>4392</v>
      </c>
      <c r="G5" s="4" t="s">
        <v>4393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s">
        <v>4394</v>
      </c>
      <c r="T5" s="4" t="s">
        <v>4395</v>
      </c>
      <c r="U5" s="4"/>
      <c r="V5" s="4"/>
      <c r="W5" s="4"/>
      <c r="X5" s="4"/>
      <c r="Y5" s="4"/>
      <c r="Z5" s="4" t="s">
        <v>4396</v>
      </c>
      <c r="AA5" s="4" t="s">
        <v>4397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2415" t="s">
        <v>4396</v>
      </c>
      <c r="AO5" s="2415" t="s">
        <v>4398</v>
      </c>
      <c r="AP5" s="2411">
        <v>45032.0</v>
      </c>
      <c r="AQ5" s="2415" t="s">
        <v>4388</v>
      </c>
      <c r="AR5" s="2412">
        <v>45032.0</v>
      </c>
      <c r="AS5" s="2412">
        <v>45033.0</v>
      </c>
      <c r="AT5" s="2412">
        <v>45033.0</v>
      </c>
      <c r="AU5" s="4">
        <v>7855.647</v>
      </c>
      <c r="AV5" s="4" t="s">
        <v>4381</v>
      </c>
      <c r="AW5" s="4" t="s">
        <v>4392</v>
      </c>
      <c r="AX5" s="2416" t="s">
        <v>4396</v>
      </c>
      <c r="AY5" s="4" t="s">
        <v>4393</v>
      </c>
    </row>
    <row r="6">
      <c r="A6" s="4" t="s">
        <v>4399</v>
      </c>
      <c r="B6" s="2410" t="s">
        <v>96</v>
      </c>
      <c r="C6" s="2410" t="s">
        <v>96</v>
      </c>
      <c r="D6" s="4" t="s">
        <v>4392</v>
      </c>
      <c r="E6" s="4" t="s">
        <v>4395</v>
      </c>
      <c r="F6" s="4" t="s">
        <v>4394</v>
      </c>
      <c r="G6" s="4" t="s">
        <v>4398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 t="s">
        <v>4392</v>
      </c>
      <c r="T6" s="4" t="s">
        <v>4377</v>
      </c>
      <c r="U6" s="4"/>
      <c r="V6" s="4"/>
      <c r="W6" s="4"/>
      <c r="X6" s="4"/>
      <c r="Y6" s="4"/>
      <c r="Z6" s="4" t="s">
        <v>4394</v>
      </c>
      <c r="AA6" s="4" t="s">
        <v>4389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2410" t="s">
        <v>96</v>
      </c>
      <c r="AO6" s="2410" t="s">
        <v>96</v>
      </c>
      <c r="AP6" s="2411">
        <v>45036.0</v>
      </c>
      <c r="AQ6" s="4" t="s">
        <v>4398</v>
      </c>
      <c r="AR6" s="2412">
        <v>45036.0</v>
      </c>
      <c r="AS6" s="2412">
        <v>45040.0</v>
      </c>
      <c r="AT6" s="2412">
        <v>45040.0</v>
      </c>
      <c r="AU6" s="4">
        <v>7502.786</v>
      </c>
      <c r="AV6" s="4"/>
      <c r="AW6" s="4"/>
      <c r="AX6" s="2414" t="s">
        <v>4394</v>
      </c>
      <c r="AY6" s="4" t="s">
        <v>4389</v>
      </c>
    </row>
    <row r="7">
      <c r="A7" s="4" t="s">
        <v>4400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>
        <f>SUM(AU3:AU6)</f>
        <v>33036.581</v>
      </c>
      <c r="AV7" s="4"/>
      <c r="AW7" s="4"/>
      <c r="AX7" s="4"/>
      <c r="AY7" s="4"/>
    </row>
    <row r="8">
      <c r="A8" s="4" t="s">
        <v>4401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>
        <v>33000.0</v>
      </c>
      <c r="AV8" s="4"/>
      <c r="AW8" s="4"/>
      <c r="AX8" s="4"/>
      <c r="AY8" s="4"/>
    </row>
    <row r="9">
      <c r="A9" s="4" t="s">
        <v>4402</v>
      </c>
      <c r="B9" s="4"/>
      <c r="C9" s="4"/>
      <c r="D9" s="4"/>
      <c r="E9" s="4"/>
      <c r="F9" s="4"/>
      <c r="G9" s="4"/>
      <c r="H9" s="2412" t="s">
        <v>4403</v>
      </c>
      <c r="I9" s="4"/>
      <c r="J9" s="2412" t="s">
        <v>4404</v>
      </c>
      <c r="K9" s="4"/>
      <c r="L9" s="2412" t="s">
        <v>4405</v>
      </c>
      <c r="M9" s="4"/>
      <c r="N9" s="2412" t="s">
        <v>4406</v>
      </c>
      <c r="O9" s="4"/>
      <c r="P9" s="2412" t="s">
        <v>4407</v>
      </c>
      <c r="Q9" s="4"/>
      <c r="R9" s="4"/>
      <c r="S9" s="4"/>
      <c r="T9" s="4"/>
      <c r="U9" s="4"/>
      <c r="V9" s="4" t="s">
        <v>4408</v>
      </c>
      <c r="W9" s="4"/>
      <c r="X9" s="4" t="s">
        <v>4409</v>
      </c>
      <c r="Y9" s="4"/>
      <c r="Z9" s="4"/>
      <c r="AA9" s="4"/>
      <c r="AB9" s="4" t="s">
        <v>4410</v>
      </c>
      <c r="AC9" s="4"/>
      <c r="AD9" s="4" t="s">
        <v>4411</v>
      </c>
      <c r="AE9" s="4"/>
      <c r="AF9" s="4" t="s">
        <v>4412</v>
      </c>
      <c r="AG9" s="4"/>
      <c r="AH9" s="4" t="s">
        <v>4413</v>
      </c>
      <c r="AI9" s="4"/>
      <c r="AJ9" s="4" t="s">
        <v>4414</v>
      </c>
      <c r="AK9" s="4"/>
      <c r="AL9" s="4" t="s">
        <v>4415</v>
      </c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>
      <c r="A10" s="4" t="s">
        <v>4374</v>
      </c>
      <c r="B10" s="2417"/>
      <c r="C10" s="2417"/>
      <c r="D10" s="2417"/>
      <c r="E10" s="2417"/>
      <c r="F10" s="2417"/>
      <c r="G10" s="2417"/>
      <c r="H10" s="2417" t="s">
        <v>4378</v>
      </c>
      <c r="I10" s="2417" t="s">
        <v>4379</v>
      </c>
      <c r="J10" s="2417" t="s">
        <v>4378</v>
      </c>
      <c r="K10" s="2417" t="s">
        <v>4379</v>
      </c>
      <c r="L10" s="2417" t="s">
        <v>4378</v>
      </c>
      <c r="M10" s="2417" t="s">
        <v>4379</v>
      </c>
      <c r="N10" s="2417" t="s">
        <v>4378</v>
      </c>
      <c r="O10" s="2417" t="s">
        <v>4379</v>
      </c>
      <c r="P10" s="2417" t="s">
        <v>4378</v>
      </c>
      <c r="Q10" s="2417" t="s">
        <v>4379</v>
      </c>
      <c r="R10" s="2417"/>
      <c r="S10" s="2417"/>
      <c r="T10" s="2417"/>
      <c r="U10" s="2417"/>
      <c r="V10" s="2417" t="s">
        <v>4378</v>
      </c>
      <c r="W10" s="2417" t="s">
        <v>4379</v>
      </c>
      <c r="X10" s="2417" t="s">
        <v>4378</v>
      </c>
      <c r="Y10" s="2417" t="s">
        <v>4379</v>
      </c>
      <c r="Z10" s="2417"/>
      <c r="AA10" s="2417"/>
      <c r="AB10" s="2417" t="s">
        <v>4378</v>
      </c>
      <c r="AC10" s="2417" t="s">
        <v>4379</v>
      </c>
      <c r="AD10" s="2417" t="s">
        <v>4378</v>
      </c>
      <c r="AE10" s="2417" t="s">
        <v>4379</v>
      </c>
      <c r="AF10" s="2417" t="s">
        <v>4378</v>
      </c>
      <c r="AG10" s="2417" t="s">
        <v>4379</v>
      </c>
      <c r="AH10" s="2417" t="s">
        <v>4378</v>
      </c>
      <c r="AI10" s="2417" t="s">
        <v>4379</v>
      </c>
      <c r="AJ10" s="2417" t="s">
        <v>4378</v>
      </c>
      <c r="AK10" s="2417" t="s">
        <v>4379</v>
      </c>
      <c r="AL10" s="2415" t="s">
        <v>4378</v>
      </c>
      <c r="AM10" s="2417" t="s">
        <v>4379</v>
      </c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>
      <c r="A11" s="4" t="s">
        <v>4382</v>
      </c>
      <c r="B11" s="4"/>
      <c r="C11" s="4"/>
      <c r="D11" s="4"/>
      <c r="E11" s="4"/>
      <c r="F11" s="4"/>
      <c r="G11" s="4"/>
      <c r="H11" s="4" t="s">
        <v>4384</v>
      </c>
      <c r="I11" s="4" t="s">
        <v>4385</v>
      </c>
      <c r="J11" s="4" t="s">
        <v>4384</v>
      </c>
      <c r="K11" s="4" t="s">
        <v>4398</v>
      </c>
      <c r="L11" s="4" t="s">
        <v>4384</v>
      </c>
      <c r="M11" s="4" t="s">
        <v>4398</v>
      </c>
      <c r="N11" s="4" t="s">
        <v>4384</v>
      </c>
      <c r="O11" s="4" t="s">
        <v>4389</v>
      </c>
      <c r="P11" s="4" t="s">
        <v>4384</v>
      </c>
      <c r="Q11" s="4" t="s">
        <v>4389</v>
      </c>
      <c r="R11" s="4"/>
      <c r="S11" s="4"/>
      <c r="T11" s="4"/>
      <c r="U11" s="4"/>
      <c r="V11" s="4" t="s">
        <v>4394</v>
      </c>
      <c r="W11" s="4" t="s">
        <v>4389</v>
      </c>
      <c r="X11" s="4" t="s">
        <v>4394</v>
      </c>
      <c r="Y11" s="4" t="s">
        <v>4389</v>
      </c>
      <c r="Z11" s="4"/>
      <c r="AA11" s="4"/>
      <c r="AB11" s="4" t="s">
        <v>4394</v>
      </c>
      <c r="AC11" s="4" t="s">
        <v>4389</v>
      </c>
      <c r="AD11" s="2417" t="s">
        <v>4416</v>
      </c>
      <c r="AE11" s="2417" t="s">
        <v>4389</v>
      </c>
      <c r="AF11" s="2417" t="s">
        <v>4416</v>
      </c>
      <c r="AG11" s="2417" t="s">
        <v>4389</v>
      </c>
      <c r="AH11" s="2417" t="s">
        <v>4416</v>
      </c>
      <c r="AI11" s="2417" t="s">
        <v>4389</v>
      </c>
      <c r="AJ11" s="2417" t="s">
        <v>4416</v>
      </c>
      <c r="AK11" s="2417" t="s">
        <v>4389</v>
      </c>
      <c r="AL11" s="2417" t="s">
        <v>4416</v>
      </c>
      <c r="AM11" s="2417" t="s">
        <v>4389</v>
      </c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>
      <c r="A12" s="4" t="s">
        <v>4390</v>
      </c>
      <c r="B12" s="4"/>
      <c r="C12" s="4"/>
      <c r="D12" s="4"/>
      <c r="E12" s="4"/>
      <c r="F12" s="4"/>
      <c r="G12" s="4"/>
      <c r="H12" s="4" t="s">
        <v>4392</v>
      </c>
      <c r="I12" s="4" t="s">
        <v>4393</v>
      </c>
      <c r="J12" s="4" t="s">
        <v>4392</v>
      </c>
      <c r="K12" s="4" t="s">
        <v>4393</v>
      </c>
      <c r="L12" s="4" t="s">
        <v>4392</v>
      </c>
      <c r="M12" s="4" t="s">
        <v>4393</v>
      </c>
      <c r="N12" s="4" t="s">
        <v>4392</v>
      </c>
      <c r="O12" s="4" t="s">
        <v>4393</v>
      </c>
      <c r="P12" s="4" t="s">
        <v>4392</v>
      </c>
      <c r="Q12" s="4" t="s">
        <v>4393</v>
      </c>
      <c r="R12" s="4"/>
      <c r="S12" s="4"/>
      <c r="T12" s="4"/>
      <c r="U12" s="4"/>
      <c r="V12" s="4" t="s">
        <v>4417</v>
      </c>
      <c r="W12" s="4" t="s">
        <v>4418</v>
      </c>
      <c r="X12" s="4" t="s">
        <v>4396</v>
      </c>
      <c r="Y12" s="4" t="s">
        <v>4418</v>
      </c>
      <c r="Z12" s="4"/>
      <c r="AA12" s="4"/>
      <c r="AB12" s="4" t="s">
        <v>4419</v>
      </c>
      <c r="AC12" s="4" t="s">
        <v>4418</v>
      </c>
      <c r="AD12" s="4" t="s">
        <v>4417</v>
      </c>
      <c r="AE12" s="4" t="s">
        <v>4418</v>
      </c>
      <c r="AF12" s="4" t="s">
        <v>4417</v>
      </c>
      <c r="AG12" s="4" t="s">
        <v>4418</v>
      </c>
      <c r="AH12" s="2417" t="s">
        <v>4420</v>
      </c>
      <c r="AI12" s="2417" t="s">
        <v>4421</v>
      </c>
      <c r="AJ12" s="2417" t="s">
        <v>4420</v>
      </c>
      <c r="AK12" s="2417" t="s">
        <v>4421</v>
      </c>
      <c r="AL12" s="2417" t="s">
        <v>4420</v>
      </c>
      <c r="AM12" s="2415" t="s">
        <v>4421</v>
      </c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>
      <c r="A13" s="4" t="s">
        <v>4399</v>
      </c>
      <c r="B13" s="4"/>
      <c r="C13" s="4"/>
      <c r="D13" s="4"/>
      <c r="E13" s="4"/>
      <c r="F13" s="4"/>
      <c r="G13" s="4"/>
      <c r="H13" s="4" t="s">
        <v>4394</v>
      </c>
      <c r="I13" s="4" t="s">
        <v>4398</v>
      </c>
      <c r="J13" s="4" t="s">
        <v>4394</v>
      </c>
      <c r="K13" s="4" t="s">
        <v>4385</v>
      </c>
      <c r="L13" s="4" t="s">
        <v>4394</v>
      </c>
      <c r="M13" s="4" t="s">
        <v>4385</v>
      </c>
      <c r="N13" s="4" t="s">
        <v>4394</v>
      </c>
      <c r="O13" s="4" t="s">
        <v>4385</v>
      </c>
      <c r="P13" s="4" t="s">
        <v>4394</v>
      </c>
      <c r="Q13" s="4" t="s">
        <v>4385</v>
      </c>
      <c r="R13" s="4"/>
      <c r="S13" s="4"/>
      <c r="T13" s="4"/>
      <c r="U13" s="4"/>
      <c r="V13" s="4" t="s">
        <v>4422</v>
      </c>
      <c r="W13" s="4" t="s">
        <v>4421</v>
      </c>
      <c r="X13" s="4" t="s">
        <v>4423</v>
      </c>
      <c r="Y13" s="4" t="s">
        <v>4421</v>
      </c>
      <c r="Z13" s="4"/>
      <c r="AA13" s="4"/>
      <c r="AB13" s="4" t="s">
        <v>4420</v>
      </c>
      <c r="AC13" s="4" t="s">
        <v>4421</v>
      </c>
      <c r="AD13" s="4" t="s">
        <v>4422</v>
      </c>
      <c r="AE13" s="4" t="s">
        <v>4421</v>
      </c>
      <c r="AF13" s="4" t="s">
        <v>4422</v>
      </c>
      <c r="AG13" s="4" t="s">
        <v>4421</v>
      </c>
      <c r="AH13" s="4" t="s">
        <v>4422</v>
      </c>
      <c r="AI13" s="4" t="s">
        <v>4418</v>
      </c>
      <c r="AJ13" s="4" t="s">
        <v>4424</v>
      </c>
      <c r="AK13" s="4" t="s">
        <v>4418</v>
      </c>
      <c r="AL13" s="2415" t="s">
        <v>4424</v>
      </c>
      <c r="AM13" s="4" t="s">
        <v>4398</v>
      </c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>
      <c r="A14" s="4" t="s">
        <v>4425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4426</v>
      </c>
      <c r="S14" s="4"/>
      <c r="T14" s="4"/>
      <c r="U14" s="4" t="s">
        <v>4427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>
      <c r="A15" s="4" t="s">
        <v>4374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4379</v>
      </c>
      <c r="S15" s="4"/>
      <c r="T15" s="4"/>
      <c r="U15" s="4" t="s">
        <v>4379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>
      <c r="A16" s="4" t="s">
        <v>4382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4386</v>
      </c>
      <c r="S16" s="4"/>
      <c r="T16" s="4"/>
      <c r="U16" s="4" t="s">
        <v>4388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>
      <c r="A17" s="4" t="s">
        <v>4390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4428</v>
      </c>
      <c r="S17" s="4"/>
      <c r="T17" s="4"/>
      <c r="U17" s="4" t="s">
        <v>4397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>
      <c r="A18" s="4" t="s">
        <v>4399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4377</v>
      </c>
      <c r="S18" s="4"/>
      <c r="T18" s="4"/>
      <c r="U18" s="4" t="s">
        <v>4389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>
      <c r="A19" s="1588"/>
      <c r="B19" s="1588"/>
      <c r="C19" s="1588"/>
      <c r="D19" s="1588"/>
      <c r="E19" s="1588"/>
      <c r="F19" s="1588"/>
      <c r="G19" s="1588"/>
      <c r="H19" s="1588"/>
      <c r="I19" s="1588"/>
      <c r="J19" s="1588"/>
      <c r="K19" s="1588"/>
      <c r="L19" s="1588"/>
      <c r="M19" s="1588"/>
      <c r="N19" s="1588"/>
      <c r="O19" s="1588"/>
      <c r="P19" s="1588"/>
      <c r="Q19" s="1588"/>
      <c r="R19" s="1588"/>
      <c r="S19" s="1588"/>
      <c r="T19" s="1588"/>
      <c r="U19" s="1588"/>
      <c r="V19" s="1588"/>
      <c r="W19" s="1588"/>
      <c r="X19" s="1588"/>
      <c r="Y19" s="1588"/>
      <c r="Z19" s="1588"/>
      <c r="AA19" s="1588"/>
      <c r="AB19" s="1588"/>
      <c r="AC19" s="1588"/>
      <c r="AD19" s="1588"/>
      <c r="AE19" s="1588"/>
      <c r="AF19" s="1588"/>
      <c r="AG19" s="1588"/>
      <c r="AH19" s="1588"/>
      <c r="AI19" s="1588"/>
      <c r="AJ19" s="1588"/>
      <c r="AK19" s="1588"/>
      <c r="AL19" s="1588"/>
      <c r="AM19" s="1588"/>
      <c r="AN19" s="1588"/>
      <c r="AO19" s="1588"/>
      <c r="AP19" s="1588"/>
      <c r="AQ19" s="1588"/>
      <c r="AR19" s="1588"/>
      <c r="AS19" s="1588"/>
      <c r="AT19" s="1588"/>
      <c r="AU19" s="1588"/>
      <c r="AV19" s="1588"/>
      <c r="AW19" s="1588"/>
      <c r="AX19" s="1588"/>
      <c r="AY19" s="1588"/>
    </row>
    <row r="20">
      <c r="A20" s="1588"/>
      <c r="B20" s="1588"/>
      <c r="C20" s="1588"/>
      <c r="D20" s="1588"/>
      <c r="E20" s="1588"/>
      <c r="F20" s="1588"/>
      <c r="G20" s="1588"/>
      <c r="H20" s="1588"/>
      <c r="I20" s="1588"/>
      <c r="J20" s="1588"/>
      <c r="K20" s="1588"/>
      <c r="L20" s="1588"/>
      <c r="M20" s="1588"/>
      <c r="N20" s="1588"/>
      <c r="O20" s="1588"/>
      <c r="P20" s="1588"/>
      <c r="Q20" s="1588"/>
      <c r="R20" s="1588"/>
      <c r="S20" s="1588"/>
      <c r="T20" s="1588"/>
      <c r="U20" s="1588"/>
      <c r="V20" s="1588"/>
      <c r="W20" s="1588"/>
      <c r="X20" s="1588"/>
      <c r="Y20" s="1588"/>
      <c r="Z20" s="1588"/>
      <c r="AA20" s="1588"/>
      <c r="AB20" s="1588"/>
      <c r="AC20" s="1588"/>
      <c r="AD20" s="1588"/>
      <c r="AE20" s="1588"/>
      <c r="AF20" s="1588"/>
      <c r="AG20" s="1588"/>
      <c r="AH20" s="1588"/>
      <c r="AI20" s="1588"/>
      <c r="AJ20" s="1588"/>
      <c r="AK20" s="1588"/>
      <c r="AL20" s="1588"/>
      <c r="AM20" s="1588"/>
      <c r="AN20" s="1588"/>
      <c r="AO20" s="1588"/>
      <c r="AP20" s="1588"/>
      <c r="AQ20" s="1588"/>
      <c r="AR20" s="1588"/>
      <c r="AS20" s="1588"/>
      <c r="AT20" s="1588"/>
      <c r="AU20" s="1588"/>
      <c r="AV20" s="1588"/>
      <c r="AW20" s="1588"/>
      <c r="AX20" s="1588"/>
      <c r="AY20" s="1588"/>
    </row>
    <row r="21" ht="15.75" customHeight="1">
      <c r="A21" s="1588"/>
      <c r="B21" s="1588"/>
      <c r="C21" s="1588"/>
      <c r="D21" s="1588"/>
      <c r="E21" s="1588"/>
      <c r="F21" s="1588"/>
      <c r="G21" s="1588"/>
      <c r="H21" s="1588"/>
      <c r="I21" s="1588"/>
      <c r="J21" s="1588"/>
      <c r="K21" s="1588"/>
      <c r="L21" s="1588"/>
      <c r="M21" s="1588"/>
      <c r="N21" s="1588"/>
      <c r="O21" s="1588"/>
      <c r="P21" s="1588"/>
      <c r="Q21" s="1588"/>
      <c r="R21" s="1588"/>
      <c r="S21" s="1588"/>
      <c r="T21" s="1588"/>
      <c r="U21" s="1588"/>
      <c r="V21" s="1588"/>
      <c r="W21" s="1588"/>
      <c r="X21" s="1588"/>
      <c r="Y21" s="1588"/>
      <c r="Z21" s="1588"/>
      <c r="AA21" s="1588"/>
      <c r="AB21" s="1588"/>
      <c r="AC21" s="1588"/>
      <c r="AD21" s="1588"/>
      <c r="AE21" s="1588"/>
      <c r="AF21" s="1588"/>
      <c r="AG21" s="1588"/>
      <c r="AH21" s="1588"/>
      <c r="AI21" s="1588"/>
      <c r="AJ21" s="1588"/>
      <c r="AK21" s="1588"/>
      <c r="AL21" s="1588"/>
      <c r="AM21" s="1588"/>
      <c r="AN21" s="1588"/>
      <c r="AO21" s="1588"/>
      <c r="AP21" s="1588"/>
      <c r="AQ21" s="1588"/>
      <c r="AR21" s="1588"/>
      <c r="AS21" s="1588"/>
      <c r="AT21" s="1588"/>
      <c r="AU21" s="1588"/>
      <c r="AV21" s="1588"/>
      <c r="AW21" s="1588"/>
      <c r="AX21" s="1588"/>
      <c r="AY21" s="1588"/>
    </row>
    <row r="22" ht="15.75" customHeight="1">
      <c r="A22" s="1588"/>
      <c r="B22" s="1588"/>
      <c r="C22" s="1588"/>
      <c r="D22" s="1588"/>
      <c r="E22" s="1588"/>
      <c r="F22" s="1588"/>
      <c r="G22" s="1588"/>
      <c r="H22" s="1588"/>
      <c r="I22" s="1588"/>
      <c r="J22" s="1588"/>
      <c r="K22" s="1588"/>
      <c r="L22" s="1588"/>
      <c r="M22" s="1588"/>
      <c r="N22" s="1588"/>
      <c r="O22" s="1588"/>
      <c r="P22" s="1588"/>
      <c r="Q22" s="1588"/>
      <c r="R22" s="1588"/>
      <c r="S22" s="1588"/>
      <c r="T22" s="1588"/>
      <c r="U22" s="1588"/>
      <c r="V22" s="1588"/>
      <c r="W22" s="1588"/>
      <c r="X22" s="1588"/>
      <c r="Y22" s="1588"/>
      <c r="Z22" s="1588"/>
      <c r="AA22" s="1588"/>
      <c r="AB22" s="1588"/>
      <c r="AC22" s="1588"/>
      <c r="AD22" s="1588"/>
      <c r="AE22" s="1588"/>
      <c r="AF22" s="1588"/>
      <c r="AG22" s="1588"/>
      <c r="AH22" s="1588"/>
      <c r="AI22" s="1588"/>
      <c r="AJ22" s="1588"/>
      <c r="AK22" s="1588"/>
      <c r="AL22" s="1588"/>
      <c r="AM22" s="1588"/>
      <c r="AN22" s="1588"/>
      <c r="AO22" s="1588"/>
      <c r="AP22" s="1588"/>
      <c r="AQ22" s="1588"/>
      <c r="AR22" s="1588"/>
      <c r="AS22" s="1588"/>
      <c r="AT22" s="1588"/>
      <c r="AU22" s="1588"/>
      <c r="AV22" s="1588"/>
      <c r="AW22" s="1588"/>
      <c r="AX22" s="1588"/>
      <c r="AY22" s="1588"/>
    </row>
    <row r="23" ht="15.75" customHeight="1">
      <c r="A23" s="1588"/>
      <c r="B23" s="1588"/>
      <c r="C23" s="1588"/>
      <c r="D23" s="1588"/>
      <c r="E23" s="1588"/>
      <c r="F23" s="1588"/>
      <c r="G23" s="1588"/>
      <c r="H23" s="1588"/>
      <c r="I23" s="1588"/>
      <c r="J23" s="1588"/>
      <c r="K23" s="1588"/>
      <c r="L23" s="1588"/>
      <c r="M23" s="1588"/>
      <c r="N23" s="1588"/>
      <c r="O23" s="1588"/>
      <c r="P23" s="1588"/>
      <c r="Q23" s="1588"/>
      <c r="R23" s="1588"/>
      <c r="S23" s="1588"/>
      <c r="T23" s="1588"/>
      <c r="U23" s="1588"/>
      <c r="V23" s="1588"/>
      <c r="W23" s="1588"/>
      <c r="X23" s="1588"/>
      <c r="Y23" s="1588"/>
      <c r="Z23" s="1588"/>
      <c r="AA23" s="1588"/>
      <c r="AB23" s="1588"/>
      <c r="AC23" s="1588"/>
      <c r="AD23" s="1588"/>
      <c r="AE23" s="1588"/>
      <c r="AF23" s="1588"/>
      <c r="AG23" s="1588"/>
      <c r="AH23" s="1588"/>
      <c r="AI23" s="1588"/>
      <c r="AJ23" s="1588"/>
      <c r="AK23" s="1588"/>
      <c r="AL23" s="1588"/>
      <c r="AM23" s="1588"/>
      <c r="AN23" s="1588"/>
      <c r="AO23" s="1588"/>
      <c r="AP23" s="1588"/>
      <c r="AQ23" s="1588"/>
      <c r="AR23" s="1588"/>
      <c r="AS23" s="1588"/>
      <c r="AT23" s="1588"/>
      <c r="AU23" s="1588"/>
      <c r="AV23" s="1588"/>
      <c r="AW23" s="1588"/>
      <c r="AX23" s="1588"/>
      <c r="AY23" s="1588"/>
    </row>
    <row r="24" ht="15.75" customHeight="1">
      <c r="A24" s="1588"/>
      <c r="B24" s="1588"/>
      <c r="C24" s="1588"/>
      <c r="D24" s="1588"/>
      <c r="E24" s="1588"/>
      <c r="F24" s="1588"/>
      <c r="G24" s="1588"/>
      <c r="H24" s="1588"/>
      <c r="I24" s="1588"/>
      <c r="J24" s="1588"/>
      <c r="K24" s="1588"/>
      <c r="L24" s="1588"/>
      <c r="M24" s="1588"/>
      <c r="N24" s="1588"/>
      <c r="O24" s="1588"/>
      <c r="P24" s="1588"/>
      <c r="Q24" s="1588"/>
      <c r="R24" s="1588"/>
      <c r="S24" s="1588"/>
      <c r="T24" s="1588"/>
      <c r="U24" s="1588"/>
      <c r="V24" s="1588"/>
      <c r="W24" s="1588"/>
      <c r="X24" s="1588"/>
      <c r="Y24" s="1588"/>
      <c r="Z24" s="1588"/>
      <c r="AA24" s="1588"/>
      <c r="AB24" s="1588"/>
      <c r="AC24" s="1588"/>
      <c r="AD24" s="1588"/>
      <c r="AE24" s="1588"/>
      <c r="AF24" s="1588"/>
      <c r="AG24" s="1588"/>
      <c r="AH24" s="1588"/>
      <c r="AI24" s="1588"/>
      <c r="AJ24" s="1588"/>
      <c r="AK24" s="1588"/>
      <c r="AL24" s="1588"/>
      <c r="AM24" s="1588"/>
      <c r="AN24" s="1588"/>
      <c r="AO24" s="1588"/>
      <c r="AP24" s="1588"/>
      <c r="AQ24" s="1588"/>
      <c r="AR24" s="1588"/>
      <c r="AS24" s="1588"/>
      <c r="AT24" s="1588"/>
      <c r="AU24" s="1588"/>
      <c r="AV24" s="1588"/>
      <c r="AW24" s="1588"/>
      <c r="AX24" s="1588"/>
      <c r="AY24" s="1588"/>
    </row>
    <row r="25" ht="15.75" customHeight="1">
      <c r="A25" s="1588"/>
      <c r="B25" s="1588"/>
      <c r="C25" s="1588"/>
      <c r="D25" s="1588"/>
      <c r="E25" s="1588"/>
      <c r="F25" s="1588"/>
      <c r="G25" s="1588"/>
      <c r="H25" s="1588"/>
      <c r="I25" s="1588"/>
      <c r="J25" s="1588"/>
      <c r="K25" s="1588"/>
      <c r="L25" s="1588"/>
      <c r="M25" s="1588"/>
      <c r="N25" s="1588"/>
      <c r="O25" s="1588"/>
      <c r="P25" s="1588"/>
      <c r="Q25" s="1588"/>
      <c r="R25" s="1588"/>
      <c r="S25" s="1588"/>
      <c r="T25" s="1588"/>
      <c r="U25" s="1588"/>
      <c r="V25" s="1588"/>
      <c r="W25" s="1588"/>
      <c r="X25" s="1588"/>
      <c r="Y25" s="1588"/>
      <c r="Z25" s="1588"/>
      <c r="AA25" s="1588"/>
      <c r="AB25" s="1588"/>
      <c r="AC25" s="1588"/>
      <c r="AD25" s="1588"/>
      <c r="AE25" s="1588"/>
      <c r="AF25" s="1588"/>
      <c r="AG25" s="1588"/>
      <c r="AH25" s="1588"/>
      <c r="AI25" s="1588"/>
      <c r="AJ25" s="1588"/>
      <c r="AK25" s="1588"/>
      <c r="AL25" s="1588"/>
      <c r="AM25" s="1588"/>
      <c r="AN25" s="1588"/>
      <c r="AO25" s="1588"/>
      <c r="AP25" s="1588"/>
      <c r="AQ25" s="1588"/>
      <c r="AR25" s="1588"/>
      <c r="AS25" s="1588"/>
      <c r="AT25" s="1588"/>
      <c r="AU25" s="1588"/>
      <c r="AV25" s="1588"/>
      <c r="AW25" s="1588"/>
      <c r="AX25" s="1588"/>
      <c r="AY25" s="1588"/>
    </row>
    <row r="26" ht="15.75" customHeight="1">
      <c r="A26" s="1588"/>
      <c r="B26" s="1588"/>
      <c r="C26" s="1588"/>
      <c r="D26" s="1588"/>
      <c r="E26" s="1588"/>
      <c r="F26" s="1588"/>
      <c r="G26" s="1588"/>
      <c r="H26" s="1588"/>
      <c r="I26" s="1588"/>
      <c r="J26" s="1588"/>
      <c r="K26" s="1588"/>
      <c r="L26" s="1588"/>
      <c r="M26" s="1588"/>
      <c r="N26" s="1588"/>
      <c r="O26" s="1588"/>
      <c r="P26" s="1588"/>
      <c r="Q26" s="1588"/>
      <c r="R26" s="1588"/>
      <c r="S26" s="1588"/>
      <c r="T26" s="1588"/>
      <c r="U26" s="1588"/>
      <c r="V26" s="1588"/>
      <c r="W26" s="1588"/>
      <c r="X26" s="1588"/>
      <c r="Y26" s="1588"/>
      <c r="Z26" s="1588"/>
      <c r="AA26" s="1588"/>
      <c r="AB26" s="1588"/>
      <c r="AC26" s="1588"/>
      <c r="AD26" s="1588"/>
      <c r="AE26" s="1588"/>
      <c r="AF26" s="1588"/>
      <c r="AG26" s="1588"/>
      <c r="AH26" s="1588"/>
      <c r="AI26" s="1588"/>
      <c r="AJ26" s="1588"/>
      <c r="AK26" s="1588"/>
      <c r="AL26" s="1588"/>
      <c r="AM26" s="1588"/>
      <c r="AN26" s="1588"/>
      <c r="AO26" s="1588"/>
      <c r="AP26" s="1588"/>
      <c r="AQ26" s="1588"/>
      <c r="AR26" s="1588"/>
      <c r="AS26" s="1588"/>
      <c r="AT26" s="1588"/>
      <c r="AU26" s="1588"/>
      <c r="AV26" s="1588"/>
      <c r="AW26" s="1588"/>
      <c r="AX26" s="1588"/>
      <c r="AY26" s="1588"/>
    </row>
    <row r="27" ht="15.75" customHeight="1">
      <c r="A27" s="1588"/>
      <c r="B27" s="1588"/>
      <c r="C27" s="1588"/>
      <c r="D27" s="1588"/>
      <c r="E27" s="1588"/>
      <c r="F27" s="1588"/>
      <c r="G27" s="1588"/>
      <c r="H27" s="1588"/>
      <c r="I27" s="1588"/>
      <c r="J27" s="1588"/>
      <c r="K27" s="1588"/>
      <c r="L27" s="1588"/>
      <c r="M27" s="1588"/>
      <c r="N27" s="1588"/>
      <c r="O27" s="1588"/>
      <c r="P27" s="1588"/>
      <c r="Q27" s="1588"/>
      <c r="R27" s="1588"/>
      <c r="S27" s="1588"/>
      <c r="T27" s="1588"/>
      <c r="U27" s="1588"/>
      <c r="V27" s="1588"/>
      <c r="W27" s="1588"/>
      <c r="X27" s="1588"/>
      <c r="Y27" s="1588"/>
      <c r="Z27" s="1588"/>
      <c r="AA27" s="1588"/>
      <c r="AB27" s="1588"/>
      <c r="AC27" s="1588"/>
      <c r="AD27" s="1588"/>
      <c r="AE27" s="1588"/>
      <c r="AF27" s="1588"/>
      <c r="AG27" s="1588"/>
      <c r="AH27" s="1588"/>
      <c r="AI27" s="1588"/>
      <c r="AJ27" s="1588"/>
      <c r="AK27" s="1588"/>
      <c r="AL27" s="1588"/>
      <c r="AM27" s="1588"/>
      <c r="AN27" s="1588"/>
      <c r="AO27" s="1588"/>
      <c r="AP27" s="1588"/>
      <c r="AQ27" s="1588"/>
      <c r="AR27" s="1588"/>
      <c r="AS27" s="1588"/>
      <c r="AT27" s="1588"/>
      <c r="AU27" s="1588"/>
      <c r="AV27" s="1588"/>
      <c r="AW27" s="1588"/>
      <c r="AX27" s="1588"/>
      <c r="AY27" s="1588"/>
    </row>
    <row r="28" ht="15.75" customHeight="1">
      <c r="A28" s="1588"/>
      <c r="B28" s="1588"/>
      <c r="C28" s="1588"/>
      <c r="D28" s="1588"/>
      <c r="E28" s="1588"/>
      <c r="F28" s="1588"/>
      <c r="G28" s="1588"/>
      <c r="H28" s="1588"/>
      <c r="I28" s="1588"/>
      <c r="J28" s="1588"/>
      <c r="K28" s="1588"/>
      <c r="L28" s="1588"/>
      <c r="M28" s="1588"/>
      <c r="N28" s="1588"/>
      <c r="O28" s="1588"/>
      <c r="P28" s="1588"/>
      <c r="Q28" s="1588"/>
      <c r="R28" s="1588"/>
      <c r="S28" s="1588"/>
      <c r="T28" s="1588"/>
      <c r="U28" s="1588"/>
      <c r="V28" s="1588"/>
      <c r="W28" s="1588"/>
      <c r="X28" s="1588"/>
      <c r="Y28" s="1588"/>
      <c r="Z28" s="1588"/>
      <c r="AA28" s="1588"/>
      <c r="AB28" s="1588"/>
      <c r="AC28" s="1588"/>
      <c r="AD28" s="1588"/>
      <c r="AE28" s="1588"/>
      <c r="AF28" s="1588"/>
      <c r="AG28" s="1588"/>
      <c r="AH28" s="1588"/>
      <c r="AI28" s="1588"/>
      <c r="AJ28" s="1588"/>
      <c r="AK28" s="1588"/>
      <c r="AL28" s="1588"/>
      <c r="AM28" s="1588"/>
      <c r="AN28" s="1588"/>
      <c r="AO28" s="1588"/>
      <c r="AP28" s="1588"/>
      <c r="AQ28" s="1588"/>
      <c r="AR28" s="1588"/>
      <c r="AS28" s="1588"/>
      <c r="AT28" s="1588"/>
      <c r="AU28" s="1588"/>
      <c r="AV28" s="1588"/>
      <c r="AW28" s="1588"/>
      <c r="AX28" s="1588"/>
      <c r="AY28" s="1588"/>
    </row>
    <row r="29" ht="15.75" customHeight="1">
      <c r="A29" s="1588"/>
      <c r="B29" s="1588"/>
      <c r="C29" s="1588"/>
      <c r="D29" s="1588"/>
      <c r="E29" s="1588"/>
      <c r="F29" s="1588"/>
      <c r="G29" s="1588"/>
      <c r="H29" s="1588"/>
      <c r="I29" s="1588"/>
      <c r="J29" s="1588"/>
      <c r="K29" s="1588"/>
      <c r="L29" s="1588"/>
      <c r="M29" s="1588"/>
      <c r="N29" s="1588"/>
      <c r="O29" s="1588"/>
      <c r="P29" s="1588"/>
      <c r="Q29" s="1588"/>
      <c r="R29" s="1588"/>
      <c r="S29" s="1588"/>
      <c r="T29" s="1588"/>
      <c r="U29" s="1588"/>
      <c r="V29" s="1588"/>
      <c r="W29" s="1588"/>
      <c r="X29" s="1588"/>
      <c r="Y29" s="1588"/>
      <c r="Z29" s="1588"/>
      <c r="AA29" s="1588"/>
      <c r="AB29" s="1588"/>
      <c r="AC29" s="1588"/>
      <c r="AD29" s="1588"/>
      <c r="AE29" s="1588"/>
      <c r="AF29" s="1588"/>
      <c r="AG29" s="1588"/>
      <c r="AH29" s="1588"/>
      <c r="AI29" s="1588"/>
      <c r="AJ29" s="1588"/>
      <c r="AK29" s="1588"/>
      <c r="AL29" s="1588"/>
      <c r="AM29" s="1588"/>
      <c r="AN29" s="1588"/>
      <c r="AO29" s="1588"/>
      <c r="AP29" s="1588"/>
      <c r="AQ29" s="1588"/>
      <c r="AR29" s="1588"/>
      <c r="AS29" s="1588"/>
      <c r="AT29" s="1588"/>
      <c r="AU29" s="1588"/>
      <c r="AV29" s="1588"/>
      <c r="AW29" s="1588"/>
      <c r="AX29" s="1588"/>
      <c r="AY29" s="1588"/>
    </row>
    <row r="30" ht="15.75" customHeight="1">
      <c r="A30" s="1588"/>
      <c r="B30" s="1588"/>
      <c r="C30" s="1588"/>
      <c r="D30" s="1588"/>
      <c r="E30" s="1588"/>
      <c r="F30" s="1588"/>
      <c r="G30" s="1588"/>
      <c r="H30" s="1588"/>
      <c r="I30" s="1588"/>
      <c r="J30" s="1588"/>
      <c r="K30" s="1588"/>
      <c r="L30" s="1588"/>
      <c r="M30" s="1588"/>
      <c r="N30" s="1588"/>
      <c r="O30" s="1588"/>
      <c r="P30" s="1588"/>
      <c r="Q30" s="1588"/>
      <c r="R30" s="1588"/>
      <c r="S30" s="1588"/>
      <c r="T30" s="1588"/>
      <c r="U30" s="1588"/>
      <c r="V30" s="1588"/>
      <c r="W30" s="1588"/>
      <c r="X30" s="1588"/>
      <c r="Y30" s="1588"/>
      <c r="Z30" s="1588"/>
      <c r="AA30" s="1588"/>
      <c r="AB30" s="1588"/>
      <c r="AC30" s="1588"/>
      <c r="AD30" s="1588"/>
      <c r="AE30" s="1588"/>
      <c r="AF30" s="1588"/>
      <c r="AG30" s="1588"/>
      <c r="AH30" s="1588"/>
      <c r="AI30" s="1588"/>
      <c r="AJ30" s="1588"/>
      <c r="AK30" s="1588"/>
      <c r="AL30" s="1588"/>
      <c r="AM30" s="1588"/>
      <c r="AN30" s="1588"/>
      <c r="AO30" s="1588"/>
      <c r="AP30" s="1588"/>
      <c r="AQ30" s="1588"/>
      <c r="AR30" s="1588"/>
      <c r="AS30" s="1588"/>
      <c r="AT30" s="1588"/>
      <c r="AU30" s="1588"/>
      <c r="AV30" s="1588"/>
      <c r="AW30" s="1588"/>
      <c r="AX30" s="1588"/>
      <c r="AY30" s="1588"/>
    </row>
    <row r="31" ht="15.75" customHeight="1">
      <c r="A31" s="1588"/>
      <c r="B31" s="1588"/>
      <c r="C31" s="1588"/>
      <c r="D31" s="1588"/>
      <c r="E31" s="1588"/>
      <c r="F31" s="1588"/>
      <c r="G31" s="1588"/>
      <c r="H31" s="1588"/>
      <c r="I31" s="1588"/>
      <c r="J31" s="1588"/>
      <c r="K31" s="1588"/>
      <c r="L31" s="1588"/>
      <c r="M31" s="1588"/>
      <c r="N31" s="158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  <c r="AF31" s="1588"/>
      <c r="AG31" s="1588"/>
      <c r="AH31" s="1588"/>
      <c r="AI31" s="1588"/>
      <c r="AJ31" s="1588"/>
      <c r="AK31" s="1588"/>
      <c r="AL31" s="1588"/>
      <c r="AM31" s="1588"/>
      <c r="AN31" s="1588"/>
      <c r="AO31" s="1588"/>
      <c r="AP31" s="1588"/>
      <c r="AQ31" s="1588"/>
      <c r="AR31" s="1588"/>
      <c r="AS31" s="1588"/>
      <c r="AT31" s="1588"/>
      <c r="AU31" s="1588"/>
      <c r="AV31" s="1588"/>
      <c r="AW31" s="1588"/>
      <c r="AX31" s="1588"/>
      <c r="AY31" s="1588"/>
    </row>
    <row r="32" ht="15.75" customHeight="1">
      <c r="A32" s="1588"/>
      <c r="B32" s="1588"/>
      <c r="C32" s="1588"/>
      <c r="D32" s="1588"/>
      <c r="E32" s="1588"/>
      <c r="F32" s="1588"/>
      <c r="G32" s="1588"/>
      <c r="H32" s="1588"/>
      <c r="I32" s="1588"/>
      <c r="J32" s="1588"/>
      <c r="K32" s="1588"/>
      <c r="L32" s="1588"/>
      <c r="M32" s="1588"/>
      <c r="N32" s="1588"/>
      <c r="O32" s="1588"/>
      <c r="P32" s="1588"/>
      <c r="Q32" s="1588"/>
      <c r="R32" s="1588"/>
      <c r="S32" s="1588"/>
      <c r="T32" s="1588"/>
      <c r="U32" s="1588"/>
      <c r="V32" s="1588"/>
      <c r="W32" s="1588"/>
      <c r="X32" s="1588"/>
      <c r="Y32" s="1588"/>
      <c r="Z32" s="1588"/>
      <c r="AA32" s="1588"/>
      <c r="AB32" s="1588"/>
      <c r="AC32" s="1588"/>
      <c r="AD32" s="1588"/>
      <c r="AE32" s="1588"/>
      <c r="AF32" s="1588"/>
      <c r="AG32" s="1588"/>
      <c r="AH32" s="1588"/>
      <c r="AI32" s="1588"/>
      <c r="AJ32" s="1588"/>
      <c r="AK32" s="1588"/>
      <c r="AL32" s="1588"/>
      <c r="AM32" s="1588"/>
      <c r="AN32" s="1588"/>
      <c r="AO32" s="1588"/>
      <c r="AP32" s="1588"/>
      <c r="AQ32" s="1588"/>
      <c r="AR32" s="1588"/>
      <c r="AS32" s="1588"/>
      <c r="AT32" s="1588"/>
      <c r="AU32" s="1588"/>
      <c r="AV32" s="1588"/>
      <c r="AW32" s="1588"/>
      <c r="AX32" s="1588"/>
      <c r="AY32" s="1588"/>
    </row>
    <row r="33" ht="15.75" customHeight="1">
      <c r="A33" s="1588"/>
      <c r="B33" s="1588"/>
      <c r="C33" s="1588"/>
      <c r="D33" s="1588"/>
      <c r="E33" s="1588"/>
      <c r="F33" s="1588"/>
      <c r="G33" s="1588"/>
      <c r="H33" s="1588"/>
      <c r="I33" s="1588"/>
      <c r="J33" s="1588"/>
      <c r="K33" s="1588"/>
      <c r="L33" s="1588"/>
      <c r="M33" s="1588"/>
      <c r="N33" s="1588"/>
      <c r="O33" s="1588"/>
      <c r="P33" s="1588"/>
      <c r="Q33" s="1588"/>
      <c r="R33" s="1588"/>
      <c r="S33" s="1588"/>
      <c r="T33" s="1588"/>
      <c r="U33" s="1588"/>
      <c r="V33" s="1588"/>
      <c r="W33" s="1588"/>
      <c r="X33" s="1588"/>
      <c r="Y33" s="1588"/>
      <c r="Z33" s="1588"/>
      <c r="AA33" s="1588"/>
      <c r="AB33" s="1588"/>
      <c r="AC33" s="1588"/>
      <c r="AD33" s="1588"/>
      <c r="AE33" s="1588"/>
      <c r="AF33" s="1588"/>
      <c r="AG33" s="1588"/>
      <c r="AH33" s="1588"/>
      <c r="AI33" s="1588"/>
      <c r="AJ33" s="1588"/>
      <c r="AK33" s="1588"/>
      <c r="AL33" s="1588"/>
      <c r="AM33" s="1588"/>
      <c r="AN33" s="1588"/>
      <c r="AO33" s="1588"/>
      <c r="AP33" s="1588"/>
      <c r="AQ33" s="1588"/>
      <c r="AR33" s="1588"/>
      <c r="AS33" s="1588"/>
      <c r="AT33" s="1588"/>
      <c r="AU33" s="1588"/>
      <c r="AV33" s="1588"/>
      <c r="AW33" s="1588"/>
      <c r="AX33" s="1588"/>
      <c r="AY33" s="1588"/>
    </row>
    <row r="34" ht="15.75" customHeight="1">
      <c r="A34" s="1588"/>
      <c r="B34" s="1588"/>
      <c r="C34" s="1588"/>
      <c r="D34" s="1588"/>
      <c r="E34" s="1588"/>
      <c r="F34" s="1588"/>
      <c r="G34" s="1588"/>
      <c r="H34" s="1588"/>
      <c r="I34" s="1588"/>
      <c r="J34" s="1588"/>
      <c r="K34" s="1588"/>
      <c r="L34" s="1588"/>
      <c r="M34" s="1588"/>
      <c r="N34" s="1588"/>
      <c r="O34" s="1588"/>
      <c r="P34" s="1588"/>
      <c r="Q34" s="1588"/>
      <c r="R34" s="1588"/>
      <c r="S34" s="1588"/>
      <c r="T34" s="1588"/>
      <c r="U34" s="1588"/>
      <c r="V34" s="1588"/>
      <c r="W34" s="1588"/>
      <c r="X34" s="1588"/>
      <c r="Y34" s="1588"/>
      <c r="Z34" s="1588"/>
      <c r="AA34" s="1588"/>
      <c r="AB34" s="1588"/>
      <c r="AC34" s="1588"/>
      <c r="AD34" s="1588"/>
      <c r="AE34" s="1588"/>
      <c r="AF34" s="1588"/>
      <c r="AG34" s="1588"/>
      <c r="AH34" s="1588"/>
      <c r="AI34" s="1588"/>
      <c r="AJ34" s="1588"/>
      <c r="AK34" s="1588"/>
      <c r="AL34" s="1588"/>
      <c r="AM34" s="1588"/>
      <c r="AN34" s="1588"/>
      <c r="AO34" s="1588"/>
      <c r="AP34" s="1588"/>
      <c r="AQ34" s="1588"/>
      <c r="AR34" s="1588"/>
      <c r="AS34" s="1588"/>
      <c r="AT34" s="1588"/>
      <c r="AU34" s="1588"/>
      <c r="AV34" s="1588"/>
      <c r="AW34" s="1588"/>
      <c r="AX34" s="1588"/>
      <c r="AY34" s="1588"/>
    </row>
    <row r="35" ht="15.75" customHeight="1">
      <c r="A35" s="1588"/>
      <c r="B35" s="1588"/>
      <c r="C35" s="1588"/>
      <c r="D35" s="1588"/>
      <c r="E35" s="1588"/>
      <c r="F35" s="1588"/>
      <c r="G35" s="1588"/>
      <c r="H35" s="1588"/>
      <c r="I35" s="1588"/>
      <c r="J35" s="1588"/>
      <c r="K35" s="1588"/>
      <c r="L35" s="1588"/>
      <c r="M35" s="1588"/>
      <c r="N35" s="1588"/>
      <c r="O35" s="1588"/>
      <c r="P35" s="1588"/>
      <c r="Q35" s="1588"/>
      <c r="R35" s="1588"/>
      <c r="S35" s="1588"/>
      <c r="T35" s="1588"/>
      <c r="U35" s="1588"/>
      <c r="V35" s="1588"/>
      <c r="W35" s="1588"/>
      <c r="X35" s="1588"/>
      <c r="Y35" s="1588"/>
      <c r="Z35" s="1588"/>
      <c r="AA35" s="1588"/>
      <c r="AB35" s="1588"/>
      <c r="AC35" s="1588"/>
      <c r="AD35" s="1588"/>
      <c r="AE35" s="1588"/>
      <c r="AF35" s="1588"/>
      <c r="AG35" s="1588"/>
      <c r="AH35" s="1588"/>
      <c r="AI35" s="1588"/>
      <c r="AJ35" s="1588"/>
      <c r="AK35" s="1588"/>
      <c r="AL35" s="1588"/>
      <c r="AM35" s="1588"/>
      <c r="AN35" s="1588"/>
      <c r="AO35" s="1588"/>
      <c r="AP35" s="1588"/>
      <c r="AQ35" s="1588"/>
      <c r="AR35" s="1588"/>
      <c r="AS35" s="1588"/>
      <c r="AT35" s="1588"/>
      <c r="AU35" s="1588"/>
      <c r="AV35" s="1588"/>
      <c r="AW35" s="1588"/>
      <c r="AX35" s="1588"/>
      <c r="AY35" s="1588"/>
    </row>
    <row r="36" ht="15.75" customHeight="1">
      <c r="A36" s="1588"/>
      <c r="B36" s="1588"/>
      <c r="C36" s="1588"/>
      <c r="D36" s="1588"/>
      <c r="E36" s="1588"/>
      <c r="F36" s="1588"/>
      <c r="G36" s="1588"/>
      <c r="H36" s="1588"/>
      <c r="I36" s="1588"/>
      <c r="J36" s="1588"/>
      <c r="K36" s="1588"/>
      <c r="L36" s="1588"/>
      <c r="M36" s="1588"/>
      <c r="N36" s="1588"/>
      <c r="O36" s="1588"/>
      <c r="P36" s="1588"/>
      <c r="Q36" s="1588"/>
      <c r="R36" s="1588"/>
      <c r="S36" s="1588"/>
      <c r="T36" s="1588"/>
      <c r="U36" s="1588"/>
      <c r="V36" s="1588"/>
      <c r="W36" s="1588"/>
      <c r="X36" s="1588"/>
      <c r="Y36" s="1588"/>
      <c r="Z36" s="1588"/>
      <c r="AA36" s="1588"/>
      <c r="AB36" s="1588"/>
      <c r="AC36" s="1588"/>
      <c r="AD36" s="1588"/>
      <c r="AE36" s="1588"/>
      <c r="AF36" s="1588"/>
      <c r="AG36" s="1588"/>
      <c r="AH36" s="1588"/>
      <c r="AI36" s="1588"/>
      <c r="AJ36" s="1588"/>
      <c r="AK36" s="1588"/>
      <c r="AL36" s="1588"/>
      <c r="AM36" s="1588"/>
      <c r="AN36" s="1588"/>
      <c r="AO36" s="1588"/>
      <c r="AP36" s="1588"/>
      <c r="AQ36" s="1588"/>
      <c r="AR36" s="1588"/>
      <c r="AS36" s="1588"/>
      <c r="AT36" s="1588"/>
      <c r="AU36" s="1588"/>
      <c r="AV36" s="1588"/>
      <c r="AW36" s="1588"/>
      <c r="AX36" s="1588"/>
      <c r="AY36" s="1588"/>
    </row>
    <row r="37" ht="15.75" customHeight="1">
      <c r="A37" s="1588"/>
      <c r="B37" s="1588"/>
      <c r="C37" s="1588"/>
      <c r="D37" s="1588"/>
      <c r="E37" s="1588"/>
      <c r="F37" s="1588"/>
      <c r="G37" s="1588"/>
      <c r="H37" s="1588"/>
      <c r="I37" s="1588"/>
      <c r="J37" s="1588"/>
      <c r="K37" s="1588"/>
      <c r="L37" s="1588"/>
      <c r="M37" s="1588"/>
      <c r="N37" s="1588"/>
      <c r="O37" s="1588"/>
      <c r="P37" s="1588"/>
      <c r="Q37" s="1588"/>
      <c r="R37" s="1588"/>
      <c r="S37" s="1588"/>
      <c r="T37" s="1588"/>
      <c r="U37" s="1588"/>
      <c r="V37" s="1588"/>
      <c r="W37" s="1588"/>
      <c r="X37" s="1588"/>
      <c r="Y37" s="1588"/>
      <c r="Z37" s="1588"/>
      <c r="AA37" s="1588"/>
      <c r="AB37" s="1588"/>
      <c r="AC37" s="1588"/>
      <c r="AD37" s="1588"/>
      <c r="AE37" s="1588"/>
      <c r="AF37" s="1588"/>
      <c r="AG37" s="1588"/>
      <c r="AH37" s="1588"/>
      <c r="AI37" s="1588"/>
      <c r="AJ37" s="1588"/>
      <c r="AK37" s="1588"/>
      <c r="AL37" s="1588"/>
      <c r="AM37" s="1588"/>
      <c r="AN37" s="1588"/>
      <c r="AO37" s="1588"/>
      <c r="AP37" s="1588"/>
      <c r="AQ37" s="1588"/>
      <c r="AR37" s="1588"/>
      <c r="AS37" s="1588"/>
      <c r="AT37" s="1588"/>
      <c r="AU37" s="1588"/>
      <c r="AV37" s="1588"/>
      <c r="AW37" s="1588"/>
      <c r="AX37" s="1588"/>
      <c r="AY37" s="1588"/>
    </row>
    <row r="38" ht="15.75" customHeight="1">
      <c r="A38" s="1588"/>
      <c r="B38" s="1588"/>
      <c r="C38" s="1588"/>
      <c r="D38" s="1588"/>
      <c r="E38" s="1588"/>
      <c r="F38" s="1588"/>
      <c r="G38" s="1588"/>
      <c r="H38" s="1588"/>
      <c r="I38" s="1588"/>
      <c r="J38" s="1588"/>
      <c r="K38" s="1588"/>
      <c r="L38" s="1588"/>
      <c r="M38" s="1588"/>
      <c r="N38" s="1588"/>
      <c r="O38" s="1588"/>
      <c r="P38" s="1588"/>
      <c r="Q38" s="1588"/>
      <c r="R38" s="1588"/>
      <c r="S38" s="1588"/>
      <c r="T38" s="1588"/>
      <c r="U38" s="1588"/>
      <c r="V38" s="1588"/>
      <c r="W38" s="1588"/>
      <c r="X38" s="1588"/>
      <c r="Y38" s="1588"/>
      <c r="Z38" s="1588"/>
      <c r="AA38" s="1588"/>
      <c r="AB38" s="1588"/>
      <c r="AC38" s="1588"/>
      <c r="AD38" s="1588"/>
      <c r="AE38" s="1588"/>
      <c r="AF38" s="1588"/>
      <c r="AG38" s="1588"/>
      <c r="AH38" s="1588"/>
      <c r="AI38" s="1588"/>
      <c r="AJ38" s="1588"/>
      <c r="AK38" s="1588"/>
      <c r="AL38" s="1588"/>
      <c r="AM38" s="1588"/>
      <c r="AN38" s="1588"/>
      <c r="AO38" s="1588"/>
      <c r="AP38" s="1588"/>
      <c r="AQ38" s="1588"/>
      <c r="AR38" s="1588"/>
      <c r="AS38" s="1588"/>
      <c r="AT38" s="1588"/>
      <c r="AU38" s="1588"/>
      <c r="AV38" s="1588"/>
      <c r="AW38" s="1588"/>
      <c r="AX38" s="1588"/>
      <c r="AY38" s="1588"/>
    </row>
    <row r="39" ht="15.75" customHeight="1">
      <c r="A39" s="1588"/>
      <c r="B39" s="1588"/>
      <c r="C39" s="1588"/>
      <c r="D39" s="1588"/>
      <c r="E39" s="1588"/>
      <c r="F39" s="1588"/>
      <c r="G39" s="1588"/>
      <c r="H39" s="1588"/>
      <c r="I39" s="1588"/>
      <c r="J39" s="1588"/>
      <c r="K39" s="1588"/>
      <c r="L39" s="1588"/>
      <c r="M39" s="1588"/>
      <c r="N39" s="1588"/>
      <c r="O39" s="1588"/>
      <c r="P39" s="1588"/>
      <c r="Q39" s="1588"/>
      <c r="R39" s="1588"/>
      <c r="S39" s="1588"/>
      <c r="T39" s="1588"/>
      <c r="U39" s="1588"/>
      <c r="V39" s="1588"/>
      <c r="W39" s="1588"/>
      <c r="X39" s="1588"/>
      <c r="Y39" s="1588"/>
      <c r="Z39" s="1588"/>
      <c r="AA39" s="1588"/>
      <c r="AB39" s="1588"/>
      <c r="AC39" s="1588"/>
      <c r="AD39" s="1588"/>
      <c r="AE39" s="1588"/>
      <c r="AF39" s="1588"/>
      <c r="AG39" s="1588"/>
      <c r="AH39" s="1588"/>
      <c r="AI39" s="1588"/>
      <c r="AJ39" s="1588"/>
      <c r="AK39" s="1588"/>
      <c r="AL39" s="1588"/>
      <c r="AM39" s="1588"/>
      <c r="AN39" s="1588"/>
      <c r="AO39" s="1588"/>
      <c r="AP39" s="1588"/>
      <c r="AQ39" s="1588"/>
      <c r="AR39" s="1588"/>
      <c r="AS39" s="1588"/>
      <c r="AT39" s="1588"/>
      <c r="AU39" s="1588"/>
      <c r="AV39" s="1588"/>
      <c r="AW39" s="1588"/>
      <c r="AX39" s="1588"/>
      <c r="AY39" s="1588"/>
    </row>
    <row r="40" ht="15.75" customHeight="1">
      <c r="A40" s="1588"/>
      <c r="B40" s="1588"/>
      <c r="C40" s="1588"/>
      <c r="D40" s="1588"/>
      <c r="E40" s="1588"/>
      <c r="F40" s="1588"/>
      <c r="G40" s="1588"/>
      <c r="H40" s="1588"/>
      <c r="I40" s="1588"/>
      <c r="J40" s="1588"/>
      <c r="K40" s="1588"/>
      <c r="L40" s="1588"/>
      <c r="M40" s="1588"/>
      <c r="N40" s="1588"/>
      <c r="O40" s="1588"/>
      <c r="P40" s="1588"/>
      <c r="Q40" s="1588"/>
      <c r="R40" s="1588"/>
      <c r="S40" s="1588"/>
      <c r="T40" s="1588"/>
      <c r="U40" s="1588"/>
      <c r="V40" s="1588"/>
      <c r="W40" s="1588"/>
      <c r="X40" s="1588"/>
      <c r="Y40" s="1588"/>
      <c r="Z40" s="1588"/>
      <c r="AA40" s="1588"/>
      <c r="AB40" s="1588"/>
      <c r="AC40" s="1588"/>
      <c r="AD40" s="1588"/>
      <c r="AE40" s="1588"/>
      <c r="AF40" s="1588"/>
      <c r="AG40" s="1588"/>
      <c r="AH40" s="1588"/>
      <c r="AI40" s="1588"/>
      <c r="AJ40" s="1588"/>
      <c r="AK40" s="1588"/>
      <c r="AL40" s="1588"/>
      <c r="AM40" s="1588"/>
      <c r="AN40" s="1588"/>
      <c r="AO40" s="1588"/>
      <c r="AP40" s="1588"/>
      <c r="AQ40" s="1588"/>
      <c r="AR40" s="1588"/>
      <c r="AS40" s="1588"/>
      <c r="AT40" s="1588"/>
      <c r="AU40" s="1588"/>
      <c r="AV40" s="1588"/>
      <c r="AW40" s="1588"/>
      <c r="AX40" s="1588"/>
      <c r="AY40" s="1588"/>
    </row>
    <row r="41" ht="15.75" customHeight="1">
      <c r="A41" s="1588"/>
      <c r="B41" s="1588"/>
      <c r="C41" s="1588"/>
      <c r="D41" s="1588"/>
      <c r="E41" s="1588"/>
      <c r="F41" s="1588"/>
      <c r="G41" s="1588"/>
      <c r="H41" s="1588"/>
      <c r="I41" s="1588"/>
      <c r="J41" s="1588"/>
      <c r="K41" s="1588"/>
      <c r="L41" s="1588"/>
      <c r="M41" s="1588"/>
      <c r="N41" s="1588"/>
      <c r="O41" s="1588"/>
      <c r="P41" s="1588"/>
      <c r="Q41" s="1588"/>
      <c r="R41" s="1588"/>
      <c r="S41" s="1588"/>
      <c r="T41" s="1588"/>
      <c r="U41" s="1588"/>
      <c r="V41" s="1588"/>
      <c r="W41" s="1588"/>
      <c r="X41" s="1588"/>
      <c r="Y41" s="1588"/>
      <c r="Z41" s="1588"/>
      <c r="AA41" s="1588"/>
      <c r="AB41" s="1588"/>
      <c r="AC41" s="1588"/>
      <c r="AD41" s="1588"/>
      <c r="AE41" s="1588"/>
      <c r="AF41" s="1588"/>
      <c r="AG41" s="1588"/>
      <c r="AH41" s="1588"/>
      <c r="AI41" s="1588"/>
      <c r="AJ41" s="1588"/>
      <c r="AK41" s="1588"/>
      <c r="AL41" s="1588"/>
      <c r="AM41" s="1588"/>
      <c r="AN41" s="1588"/>
      <c r="AO41" s="1588"/>
      <c r="AP41" s="1588"/>
      <c r="AQ41" s="1588"/>
      <c r="AR41" s="1588"/>
      <c r="AS41" s="1588"/>
      <c r="AT41" s="1588"/>
      <c r="AU41" s="1588"/>
      <c r="AV41" s="1588"/>
      <c r="AW41" s="1588"/>
      <c r="AX41" s="1588"/>
      <c r="AY41" s="1588"/>
    </row>
    <row r="42" ht="15.75" customHeight="1">
      <c r="A42" s="1588"/>
      <c r="B42" s="1588"/>
      <c r="C42" s="1588"/>
      <c r="D42" s="1588"/>
      <c r="E42" s="1588"/>
      <c r="F42" s="1588"/>
      <c r="G42" s="1588"/>
      <c r="H42" s="1588"/>
      <c r="I42" s="1588"/>
      <c r="J42" s="1588"/>
      <c r="K42" s="1588"/>
      <c r="L42" s="1588"/>
      <c r="M42" s="1588"/>
      <c r="N42" s="1588"/>
      <c r="O42" s="1588"/>
      <c r="P42" s="1588"/>
      <c r="Q42" s="1588"/>
      <c r="R42" s="1588"/>
      <c r="S42" s="1588"/>
      <c r="T42" s="1588"/>
      <c r="U42" s="1588"/>
      <c r="V42" s="1588"/>
      <c r="W42" s="1588"/>
      <c r="X42" s="1588"/>
      <c r="Y42" s="1588"/>
      <c r="Z42" s="1588"/>
      <c r="AA42" s="1588"/>
      <c r="AB42" s="1588"/>
      <c r="AC42" s="1588"/>
      <c r="AD42" s="1588"/>
      <c r="AE42" s="1588"/>
      <c r="AF42" s="1588"/>
      <c r="AG42" s="1588"/>
      <c r="AH42" s="1588"/>
      <c r="AI42" s="1588"/>
      <c r="AJ42" s="1588"/>
      <c r="AK42" s="1588"/>
      <c r="AL42" s="1588"/>
      <c r="AM42" s="1588"/>
      <c r="AN42" s="1588"/>
      <c r="AO42" s="1588"/>
      <c r="AP42" s="1588"/>
      <c r="AQ42" s="1588"/>
      <c r="AR42" s="1588"/>
      <c r="AS42" s="1588"/>
      <c r="AT42" s="1588"/>
      <c r="AU42" s="1588"/>
      <c r="AV42" s="1588"/>
      <c r="AW42" s="1588"/>
      <c r="AX42" s="1588"/>
      <c r="AY42" s="1588"/>
    </row>
    <row r="43" ht="15.75" customHeight="1">
      <c r="A43" s="1588"/>
      <c r="B43" s="1588"/>
      <c r="C43" s="1588"/>
      <c r="D43" s="1588"/>
      <c r="E43" s="1588"/>
      <c r="F43" s="1588"/>
      <c r="G43" s="1588"/>
      <c r="H43" s="1588"/>
      <c r="I43" s="1588"/>
      <c r="J43" s="1588"/>
      <c r="K43" s="1588"/>
      <c r="L43" s="1588"/>
      <c r="M43" s="1588"/>
      <c r="N43" s="1588"/>
      <c r="O43" s="1588"/>
      <c r="P43" s="1588"/>
      <c r="Q43" s="1588"/>
      <c r="R43" s="1588"/>
      <c r="S43" s="1588"/>
      <c r="T43" s="1588"/>
      <c r="U43" s="1588"/>
      <c r="V43" s="1588"/>
      <c r="W43" s="1588"/>
      <c r="X43" s="1588"/>
      <c r="Y43" s="1588"/>
      <c r="Z43" s="1588"/>
      <c r="AA43" s="1588"/>
      <c r="AB43" s="1588"/>
      <c r="AC43" s="1588"/>
      <c r="AD43" s="1588"/>
      <c r="AE43" s="1588"/>
      <c r="AF43" s="1588"/>
      <c r="AG43" s="1588"/>
      <c r="AH43" s="1588"/>
      <c r="AI43" s="1588"/>
      <c r="AJ43" s="1588"/>
      <c r="AK43" s="1588"/>
      <c r="AL43" s="1588"/>
      <c r="AM43" s="1588"/>
      <c r="AN43" s="1588"/>
      <c r="AO43" s="1588"/>
      <c r="AP43" s="1588"/>
      <c r="AQ43" s="1588"/>
      <c r="AR43" s="1588"/>
      <c r="AS43" s="1588"/>
      <c r="AT43" s="1588"/>
      <c r="AU43" s="1588"/>
      <c r="AV43" s="1588"/>
      <c r="AW43" s="1588"/>
      <c r="AX43" s="1588"/>
      <c r="AY43" s="1588"/>
    </row>
    <row r="44" ht="15.75" customHeight="1">
      <c r="A44" s="1588"/>
      <c r="B44" s="1588"/>
      <c r="C44" s="1588"/>
      <c r="D44" s="1588"/>
      <c r="E44" s="1588"/>
      <c r="F44" s="1588"/>
      <c r="G44" s="1588"/>
      <c r="H44" s="1588"/>
      <c r="I44" s="1588"/>
      <c r="J44" s="1588"/>
      <c r="K44" s="1588"/>
      <c r="L44" s="1588"/>
      <c r="M44" s="1588"/>
      <c r="N44" s="1588"/>
      <c r="O44" s="1588"/>
      <c r="P44" s="1588"/>
      <c r="Q44" s="1588"/>
      <c r="R44" s="1588"/>
      <c r="S44" s="1588"/>
      <c r="T44" s="1588"/>
      <c r="U44" s="1588"/>
      <c r="V44" s="1588"/>
      <c r="W44" s="1588"/>
      <c r="X44" s="1588"/>
      <c r="Y44" s="1588"/>
      <c r="Z44" s="1588"/>
      <c r="AA44" s="1588"/>
      <c r="AB44" s="1588"/>
      <c r="AC44" s="1588"/>
      <c r="AD44" s="1588"/>
      <c r="AE44" s="1588"/>
      <c r="AF44" s="1588"/>
      <c r="AG44" s="1588"/>
      <c r="AH44" s="1588"/>
      <c r="AI44" s="1588"/>
      <c r="AJ44" s="1588"/>
      <c r="AK44" s="1588"/>
      <c r="AL44" s="1588"/>
      <c r="AM44" s="1588"/>
      <c r="AN44" s="1588"/>
      <c r="AO44" s="1588"/>
      <c r="AP44" s="1588"/>
      <c r="AQ44" s="1588"/>
      <c r="AR44" s="1588"/>
      <c r="AS44" s="1588"/>
      <c r="AT44" s="1588"/>
      <c r="AU44" s="1588"/>
      <c r="AV44" s="1588"/>
      <c r="AW44" s="1588"/>
      <c r="AX44" s="1588"/>
      <c r="AY44" s="1588"/>
    </row>
    <row r="45" ht="15.75" customHeight="1">
      <c r="A45" s="1588"/>
      <c r="B45" s="1588"/>
      <c r="C45" s="1588"/>
      <c r="D45" s="1588"/>
      <c r="E45" s="1588"/>
      <c r="F45" s="1588"/>
      <c r="G45" s="1588"/>
      <c r="H45" s="1588"/>
      <c r="I45" s="1588"/>
      <c r="J45" s="1588"/>
      <c r="K45" s="1588"/>
      <c r="L45" s="1588"/>
      <c r="M45" s="1588"/>
      <c r="N45" s="1588"/>
      <c r="O45" s="1588"/>
      <c r="P45" s="1588"/>
      <c r="Q45" s="1588"/>
      <c r="R45" s="1588"/>
      <c r="S45" s="1588"/>
      <c r="T45" s="1588"/>
      <c r="U45" s="1588"/>
      <c r="V45" s="1588"/>
      <c r="W45" s="1588"/>
      <c r="X45" s="1588"/>
      <c r="Y45" s="1588"/>
      <c r="Z45" s="1588"/>
      <c r="AA45" s="1588"/>
      <c r="AB45" s="1588"/>
      <c r="AC45" s="1588"/>
      <c r="AD45" s="1588"/>
      <c r="AE45" s="1588"/>
      <c r="AF45" s="1588"/>
      <c r="AG45" s="1588"/>
      <c r="AH45" s="1588"/>
      <c r="AI45" s="1588"/>
      <c r="AJ45" s="1588"/>
      <c r="AK45" s="1588"/>
      <c r="AL45" s="1588"/>
      <c r="AM45" s="1588"/>
      <c r="AN45" s="1588"/>
      <c r="AO45" s="1588"/>
      <c r="AP45" s="1588"/>
      <c r="AQ45" s="1588"/>
      <c r="AR45" s="1588"/>
      <c r="AS45" s="1588"/>
      <c r="AT45" s="1588"/>
      <c r="AU45" s="1588"/>
      <c r="AV45" s="1588"/>
      <c r="AW45" s="1588"/>
      <c r="AX45" s="1588"/>
      <c r="AY45" s="1588"/>
    </row>
    <row r="46" ht="15.75" customHeight="1">
      <c r="A46" s="1588"/>
      <c r="B46" s="1588"/>
      <c r="C46" s="1588"/>
      <c r="D46" s="1588"/>
      <c r="E46" s="1588"/>
      <c r="F46" s="1588"/>
      <c r="G46" s="1588"/>
      <c r="H46" s="1588"/>
      <c r="I46" s="1588"/>
      <c r="J46" s="1588"/>
      <c r="K46" s="1588"/>
      <c r="L46" s="1588"/>
      <c r="M46" s="1588"/>
      <c r="N46" s="1588"/>
      <c r="O46" s="1588"/>
      <c r="P46" s="1588"/>
      <c r="Q46" s="1588"/>
      <c r="R46" s="1588"/>
      <c r="S46" s="1588"/>
      <c r="T46" s="1588"/>
      <c r="U46" s="1588"/>
      <c r="V46" s="1588"/>
      <c r="W46" s="1588"/>
      <c r="X46" s="1588"/>
      <c r="Y46" s="1588"/>
      <c r="Z46" s="1588"/>
      <c r="AA46" s="1588"/>
      <c r="AB46" s="1588"/>
      <c r="AC46" s="1588"/>
      <c r="AD46" s="1588"/>
      <c r="AE46" s="1588"/>
      <c r="AF46" s="1588"/>
      <c r="AG46" s="1588"/>
      <c r="AH46" s="1588"/>
      <c r="AI46" s="1588"/>
      <c r="AJ46" s="1588"/>
      <c r="AK46" s="1588"/>
      <c r="AL46" s="1588"/>
      <c r="AM46" s="1588"/>
      <c r="AN46" s="1588"/>
      <c r="AO46" s="1588"/>
      <c r="AP46" s="1588"/>
      <c r="AQ46" s="1588"/>
      <c r="AR46" s="1588"/>
      <c r="AS46" s="1588"/>
      <c r="AT46" s="1588"/>
      <c r="AU46" s="1588"/>
      <c r="AV46" s="1588"/>
      <c r="AW46" s="1588"/>
      <c r="AX46" s="1588"/>
      <c r="AY46" s="1588"/>
    </row>
    <row r="47" ht="15.75" customHeight="1">
      <c r="A47" s="1588"/>
      <c r="B47" s="1588"/>
      <c r="C47" s="1588"/>
      <c r="D47" s="1588"/>
      <c r="E47" s="1588"/>
      <c r="F47" s="1588"/>
      <c r="G47" s="1588"/>
      <c r="H47" s="1588"/>
      <c r="I47" s="1588"/>
      <c r="J47" s="1588"/>
      <c r="K47" s="1588"/>
      <c r="L47" s="1588"/>
      <c r="M47" s="1588"/>
      <c r="N47" s="1588"/>
      <c r="O47" s="1588"/>
      <c r="P47" s="1588"/>
      <c r="Q47" s="1588"/>
      <c r="R47" s="1588"/>
      <c r="S47" s="1588"/>
      <c r="T47" s="1588"/>
      <c r="U47" s="1588"/>
      <c r="V47" s="1588"/>
      <c r="W47" s="1588"/>
      <c r="X47" s="1588"/>
      <c r="Y47" s="1588"/>
      <c r="Z47" s="1588"/>
      <c r="AA47" s="1588"/>
      <c r="AB47" s="1588"/>
      <c r="AC47" s="1588"/>
      <c r="AD47" s="1588"/>
      <c r="AE47" s="1588"/>
      <c r="AF47" s="1588"/>
      <c r="AG47" s="1588"/>
      <c r="AH47" s="1588"/>
      <c r="AI47" s="1588"/>
      <c r="AJ47" s="1588"/>
      <c r="AK47" s="1588"/>
      <c r="AL47" s="1588"/>
      <c r="AM47" s="1588"/>
      <c r="AN47" s="1588"/>
      <c r="AO47" s="1588"/>
      <c r="AP47" s="1588"/>
      <c r="AQ47" s="1588"/>
      <c r="AR47" s="1588"/>
      <c r="AS47" s="1588"/>
      <c r="AT47" s="1588"/>
      <c r="AU47" s="1588"/>
      <c r="AV47" s="1588"/>
      <c r="AW47" s="1588"/>
      <c r="AX47" s="1588"/>
      <c r="AY47" s="1588"/>
    </row>
    <row r="48" ht="15.75" customHeight="1">
      <c r="A48" s="1588"/>
      <c r="B48" s="1588"/>
      <c r="C48" s="1588"/>
      <c r="D48" s="1588"/>
      <c r="E48" s="1588"/>
      <c r="F48" s="1588"/>
      <c r="G48" s="1588"/>
      <c r="H48" s="1588"/>
      <c r="I48" s="1588"/>
      <c r="J48" s="1588"/>
      <c r="K48" s="1588"/>
      <c r="L48" s="1588"/>
      <c r="M48" s="1588"/>
      <c r="N48" s="1588"/>
      <c r="O48" s="1588"/>
      <c r="P48" s="1588"/>
      <c r="Q48" s="1588"/>
      <c r="R48" s="1588"/>
      <c r="S48" s="1588"/>
      <c r="T48" s="1588"/>
      <c r="U48" s="1588"/>
      <c r="V48" s="1588"/>
      <c r="W48" s="1588"/>
      <c r="X48" s="1588"/>
      <c r="Y48" s="1588"/>
      <c r="Z48" s="1588"/>
      <c r="AA48" s="1588"/>
      <c r="AB48" s="1588"/>
      <c r="AC48" s="1588"/>
      <c r="AD48" s="1588"/>
      <c r="AE48" s="1588"/>
      <c r="AF48" s="1588"/>
      <c r="AG48" s="1588"/>
      <c r="AH48" s="1588"/>
      <c r="AI48" s="1588"/>
      <c r="AJ48" s="1588"/>
      <c r="AK48" s="1588"/>
      <c r="AL48" s="1588"/>
      <c r="AM48" s="1588"/>
      <c r="AN48" s="1588"/>
      <c r="AO48" s="1588"/>
      <c r="AP48" s="1588"/>
      <c r="AQ48" s="1588"/>
      <c r="AR48" s="1588"/>
      <c r="AS48" s="1588"/>
      <c r="AT48" s="1588"/>
      <c r="AU48" s="1588"/>
      <c r="AV48" s="1588"/>
      <c r="AW48" s="1588"/>
      <c r="AX48" s="1588"/>
      <c r="AY48" s="1588"/>
    </row>
    <row r="49" ht="15.75" customHeight="1">
      <c r="A49" s="1588"/>
      <c r="B49" s="1588"/>
      <c r="C49" s="1588"/>
      <c r="D49" s="1588"/>
      <c r="E49" s="1588"/>
      <c r="F49" s="1588"/>
      <c r="G49" s="1588"/>
      <c r="H49" s="1588"/>
      <c r="I49" s="1588"/>
      <c r="J49" s="1588"/>
      <c r="K49" s="1588"/>
      <c r="L49" s="1588"/>
      <c r="M49" s="1588"/>
      <c r="N49" s="1588"/>
      <c r="O49" s="1588"/>
      <c r="P49" s="1588"/>
      <c r="Q49" s="1588"/>
      <c r="R49" s="1588"/>
      <c r="S49" s="1588"/>
      <c r="T49" s="1588"/>
      <c r="U49" s="1588"/>
      <c r="V49" s="1588"/>
      <c r="W49" s="1588"/>
      <c r="X49" s="1588"/>
      <c r="Y49" s="1588"/>
      <c r="Z49" s="1588"/>
      <c r="AA49" s="1588"/>
      <c r="AB49" s="1588"/>
      <c r="AC49" s="1588"/>
      <c r="AD49" s="1588"/>
      <c r="AE49" s="1588"/>
      <c r="AF49" s="1588"/>
      <c r="AG49" s="1588"/>
      <c r="AH49" s="1588"/>
      <c r="AI49" s="1588"/>
      <c r="AJ49" s="1588"/>
      <c r="AK49" s="1588"/>
      <c r="AL49" s="1588"/>
      <c r="AM49" s="1588"/>
      <c r="AN49" s="1588"/>
      <c r="AO49" s="1588"/>
      <c r="AP49" s="1588"/>
      <c r="AQ49" s="1588"/>
      <c r="AR49" s="1588"/>
      <c r="AS49" s="1588"/>
      <c r="AT49" s="1588"/>
      <c r="AU49" s="1588"/>
      <c r="AV49" s="1588"/>
      <c r="AW49" s="1588"/>
      <c r="AX49" s="1588"/>
      <c r="AY49" s="1588"/>
    </row>
    <row r="50" ht="15.75" customHeight="1">
      <c r="A50" s="1588"/>
      <c r="B50" s="1588"/>
      <c r="C50" s="1588"/>
      <c r="D50" s="1588"/>
      <c r="E50" s="1588"/>
      <c r="F50" s="1588"/>
      <c r="G50" s="1588"/>
      <c r="H50" s="1588"/>
      <c r="I50" s="1588"/>
      <c r="J50" s="1588"/>
      <c r="K50" s="1588"/>
      <c r="L50" s="1588"/>
      <c r="M50" s="1588"/>
      <c r="N50" s="1588"/>
      <c r="O50" s="1588"/>
      <c r="P50" s="1588"/>
      <c r="Q50" s="1588"/>
      <c r="R50" s="1588"/>
      <c r="S50" s="1588"/>
      <c r="T50" s="1588"/>
      <c r="U50" s="1588"/>
      <c r="V50" s="1588"/>
      <c r="W50" s="1588"/>
      <c r="X50" s="1588"/>
      <c r="Y50" s="1588"/>
      <c r="Z50" s="1588"/>
      <c r="AA50" s="1588"/>
      <c r="AB50" s="1588"/>
      <c r="AC50" s="1588"/>
      <c r="AD50" s="1588"/>
      <c r="AE50" s="1588"/>
      <c r="AF50" s="1588"/>
      <c r="AG50" s="1588"/>
      <c r="AH50" s="1588"/>
      <c r="AI50" s="1588"/>
      <c r="AJ50" s="1588"/>
      <c r="AK50" s="1588"/>
      <c r="AL50" s="1588"/>
      <c r="AM50" s="1588"/>
      <c r="AN50" s="1588"/>
      <c r="AO50" s="1588"/>
      <c r="AP50" s="1588"/>
      <c r="AQ50" s="1588"/>
      <c r="AR50" s="1588"/>
      <c r="AS50" s="1588"/>
      <c r="AT50" s="1588"/>
      <c r="AU50" s="1588"/>
      <c r="AV50" s="1588"/>
      <c r="AW50" s="1588"/>
      <c r="AX50" s="1588"/>
      <c r="AY50" s="1588"/>
    </row>
    <row r="51" ht="15.75" customHeight="1">
      <c r="A51" s="1588"/>
      <c r="B51" s="1588"/>
      <c r="C51" s="1588"/>
      <c r="D51" s="1588"/>
      <c r="E51" s="1588"/>
      <c r="F51" s="1588"/>
      <c r="G51" s="1588"/>
      <c r="H51" s="1588"/>
      <c r="I51" s="1588"/>
      <c r="J51" s="1588"/>
      <c r="K51" s="1588"/>
      <c r="L51" s="1588"/>
      <c r="M51" s="1588"/>
      <c r="N51" s="1588"/>
      <c r="O51" s="1588"/>
      <c r="P51" s="1588"/>
      <c r="Q51" s="1588"/>
      <c r="R51" s="1588"/>
      <c r="S51" s="1588"/>
      <c r="T51" s="1588"/>
      <c r="U51" s="1588"/>
      <c r="V51" s="1588"/>
      <c r="W51" s="1588"/>
      <c r="X51" s="1588"/>
      <c r="Y51" s="1588"/>
      <c r="Z51" s="1588"/>
      <c r="AA51" s="1588"/>
      <c r="AB51" s="1588"/>
      <c r="AC51" s="1588"/>
      <c r="AD51" s="1588"/>
      <c r="AE51" s="1588"/>
      <c r="AF51" s="1588"/>
      <c r="AG51" s="1588"/>
      <c r="AH51" s="1588"/>
      <c r="AI51" s="1588"/>
      <c r="AJ51" s="1588"/>
      <c r="AK51" s="1588"/>
      <c r="AL51" s="1588"/>
      <c r="AM51" s="1588"/>
      <c r="AN51" s="1588"/>
      <c r="AO51" s="1588"/>
      <c r="AP51" s="1588"/>
      <c r="AQ51" s="1588"/>
      <c r="AR51" s="1588"/>
      <c r="AS51" s="1588"/>
      <c r="AT51" s="1588"/>
      <c r="AU51" s="1588"/>
      <c r="AV51" s="1588"/>
      <c r="AW51" s="1588"/>
      <c r="AX51" s="1588"/>
      <c r="AY51" s="1588"/>
    </row>
    <row r="52" ht="15.75" customHeight="1">
      <c r="A52" s="1588"/>
      <c r="B52" s="1588"/>
      <c r="C52" s="1588"/>
      <c r="D52" s="1588"/>
      <c r="E52" s="1588"/>
      <c r="F52" s="1588"/>
      <c r="G52" s="1588"/>
      <c r="H52" s="1588"/>
      <c r="I52" s="1588"/>
      <c r="J52" s="1588"/>
      <c r="K52" s="1588"/>
      <c r="L52" s="1588"/>
      <c r="M52" s="1588"/>
      <c r="N52" s="1588"/>
      <c r="O52" s="1588"/>
      <c r="P52" s="1588"/>
      <c r="Q52" s="1588"/>
      <c r="R52" s="1588"/>
      <c r="S52" s="1588"/>
      <c r="T52" s="1588"/>
      <c r="U52" s="1588"/>
      <c r="V52" s="1588"/>
      <c r="W52" s="1588"/>
      <c r="X52" s="1588"/>
      <c r="Y52" s="1588"/>
      <c r="Z52" s="1588"/>
      <c r="AA52" s="1588"/>
      <c r="AB52" s="1588"/>
      <c r="AC52" s="1588"/>
      <c r="AD52" s="1588"/>
      <c r="AE52" s="1588"/>
      <c r="AF52" s="1588"/>
      <c r="AG52" s="1588"/>
      <c r="AH52" s="1588"/>
      <c r="AI52" s="1588"/>
      <c r="AJ52" s="1588"/>
      <c r="AK52" s="1588"/>
      <c r="AL52" s="1588"/>
      <c r="AM52" s="1588"/>
      <c r="AN52" s="1588"/>
      <c r="AO52" s="1588"/>
      <c r="AP52" s="1588"/>
      <c r="AQ52" s="1588"/>
      <c r="AR52" s="1588"/>
      <c r="AS52" s="1588"/>
      <c r="AT52" s="1588"/>
      <c r="AU52" s="1588"/>
      <c r="AV52" s="1588"/>
      <c r="AW52" s="1588"/>
      <c r="AX52" s="1588"/>
      <c r="AY52" s="1588"/>
    </row>
    <row r="53" ht="15.75" customHeight="1">
      <c r="A53" s="1588"/>
      <c r="B53" s="1588"/>
      <c r="C53" s="1588"/>
      <c r="D53" s="1588"/>
      <c r="E53" s="1588"/>
      <c r="F53" s="1588"/>
      <c r="G53" s="1588"/>
      <c r="H53" s="1588"/>
      <c r="I53" s="1588"/>
      <c r="J53" s="1588"/>
      <c r="K53" s="1588"/>
      <c r="L53" s="1588"/>
      <c r="M53" s="1588"/>
      <c r="N53" s="1588"/>
      <c r="O53" s="1588"/>
      <c r="P53" s="1588"/>
      <c r="Q53" s="1588"/>
      <c r="R53" s="1588"/>
      <c r="S53" s="1588"/>
      <c r="T53" s="1588"/>
      <c r="U53" s="1588"/>
      <c r="V53" s="1588"/>
      <c r="W53" s="1588"/>
      <c r="X53" s="1588"/>
      <c r="Y53" s="1588"/>
      <c r="Z53" s="1588"/>
      <c r="AA53" s="1588"/>
      <c r="AB53" s="1588"/>
      <c r="AC53" s="1588"/>
      <c r="AD53" s="1588"/>
      <c r="AE53" s="1588"/>
      <c r="AF53" s="1588"/>
      <c r="AG53" s="1588"/>
      <c r="AH53" s="1588"/>
      <c r="AI53" s="1588"/>
      <c r="AJ53" s="1588"/>
      <c r="AK53" s="1588"/>
      <c r="AL53" s="1588"/>
      <c r="AM53" s="1588"/>
      <c r="AN53" s="1588"/>
      <c r="AO53" s="1588"/>
      <c r="AP53" s="1588"/>
      <c r="AQ53" s="1588"/>
      <c r="AR53" s="1588"/>
      <c r="AS53" s="1588"/>
      <c r="AT53" s="1588"/>
      <c r="AU53" s="1588"/>
      <c r="AV53" s="1588"/>
      <c r="AW53" s="1588"/>
      <c r="AX53" s="1588"/>
      <c r="AY53" s="1588"/>
    </row>
    <row r="54" ht="15.75" customHeight="1">
      <c r="A54" s="1588"/>
      <c r="B54" s="1588"/>
      <c r="C54" s="1588"/>
      <c r="D54" s="1588"/>
      <c r="E54" s="1588"/>
      <c r="F54" s="1588"/>
      <c r="G54" s="1588"/>
      <c r="H54" s="1588"/>
      <c r="I54" s="1588"/>
      <c r="J54" s="1588"/>
      <c r="K54" s="1588"/>
      <c r="L54" s="1588"/>
      <c r="M54" s="1588"/>
      <c r="N54" s="1588"/>
      <c r="O54" s="1588"/>
      <c r="P54" s="1588"/>
      <c r="Q54" s="1588"/>
      <c r="R54" s="1588"/>
      <c r="S54" s="1588"/>
      <c r="T54" s="1588"/>
      <c r="U54" s="1588"/>
      <c r="V54" s="1588"/>
      <c r="W54" s="1588"/>
      <c r="X54" s="1588"/>
      <c r="Y54" s="1588"/>
      <c r="Z54" s="1588"/>
      <c r="AA54" s="1588"/>
      <c r="AB54" s="1588"/>
      <c r="AC54" s="1588"/>
      <c r="AD54" s="1588"/>
      <c r="AE54" s="1588"/>
      <c r="AF54" s="1588"/>
      <c r="AG54" s="1588"/>
      <c r="AH54" s="1588"/>
      <c r="AI54" s="1588"/>
      <c r="AJ54" s="1588"/>
      <c r="AK54" s="1588"/>
      <c r="AL54" s="1588"/>
      <c r="AM54" s="1588"/>
      <c r="AN54" s="1588"/>
      <c r="AO54" s="1588"/>
      <c r="AP54" s="1588"/>
      <c r="AQ54" s="1588"/>
      <c r="AR54" s="1588"/>
      <c r="AS54" s="1588"/>
      <c r="AT54" s="1588"/>
      <c r="AU54" s="1588"/>
      <c r="AV54" s="1588"/>
      <c r="AW54" s="1588"/>
      <c r="AX54" s="1588"/>
      <c r="AY54" s="1588"/>
    </row>
    <row r="55" ht="15.75" customHeight="1">
      <c r="A55" s="1588"/>
      <c r="B55" s="1588"/>
      <c r="C55" s="1588"/>
      <c r="D55" s="1588"/>
      <c r="E55" s="1588"/>
      <c r="F55" s="1588"/>
      <c r="G55" s="1588"/>
      <c r="H55" s="1588"/>
      <c r="I55" s="1588"/>
      <c r="J55" s="1588"/>
      <c r="K55" s="1588"/>
      <c r="L55" s="1588"/>
      <c r="M55" s="1588"/>
      <c r="N55" s="1588"/>
      <c r="O55" s="1588"/>
      <c r="P55" s="1588"/>
      <c r="Q55" s="1588"/>
      <c r="R55" s="1588"/>
      <c r="S55" s="1588"/>
      <c r="T55" s="1588"/>
      <c r="U55" s="1588"/>
      <c r="V55" s="1588"/>
      <c r="W55" s="1588"/>
      <c r="X55" s="1588"/>
      <c r="Y55" s="1588"/>
      <c r="Z55" s="1588"/>
      <c r="AA55" s="1588"/>
      <c r="AB55" s="1588"/>
      <c r="AC55" s="1588"/>
      <c r="AD55" s="1588"/>
      <c r="AE55" s="1588"/>
      <c r="AF55" s="1588"/>
      <c r="AG55" s="1588"/>
      <c r="AH55" s="1588"/>
      <c r="AI55" s="1588"/>
      <c r="AJ55" s="1588"/>
      <c r="AK55" s="1588"/>
      <c r="AL55" s="1588"/>
      <c r="AM55" s="1588"/>
      <c r="AN55" s="1588"/>
      <c r="AO55" s="1588"/>
      <c r="AP55" s="1588"/>
      <c r="AQ55" s="1588"/>
      <c r="AR55" s="1588"/>
      <c r="AS55" s="1588"/>
      <c r="AT55" s="1588"/>
      <c r="AU55" s="1588"/>
      <c r="AV55" s="1588"/>
      <c r="AW55" s="1588"/>
      <c r="AX55" s="1588"/>
      <c r="AY55" s="1588"/>
    </row>
    <row r="56" ht="15.75" customHeight="1">
      <c r="A56" s="1588"/>
      <c r="B56" s="1588"/>
      <c r="C56" s="1588"/>
      <c r="D56" s="1588"/>
      <c r="E56" s="1588"/>
      <c r="F56" s="1588"/>
      <c r="G56" s="1588"/>
      <c r="H56" s="1588"/>
      <c r="I56" s="1588"/>
      <c r="J56" s="1588"/>
      <c r="K56" s="1588"/>
      <c r="L56" s="1588"/>
      <c r="M56" s="1588"/>
      <c r="N56" s="1588"/>
      <c r="O56" s="1588"/>
      <c r="P56" s="1588"/>
      <c r="Q56" s="1588"/>
      <c r="R56" s="1588"/>
      <c r="S56" s="1588"/>
      <c r="T56" s="1588"/>
      <c r="U56" s="1588"/>
      <c r="V56" s="1588"/>
      <c r="W56" s="1588"/>
      <c r="X56" s="1588"/>
      <c r="Y56" s="1588"/>
      <c r="Z56" s="1588"/>
      <c r="AA56" s="1588"/>
      <c r="AB56" s="1588"/>
      <c r="AC56" s="1588"/>
      <c r="AD56" s="1588"/>
      <c r="AE56" s="1588"/>
      <c r="AF56" s="1588"/>
      <c r="AG56" s="1588"/>
      <c r="AH56" s="1588"/>
      <c r="AI56" s="1588"/>
      <c r="AJ56" s="1588"/>
      <c r="AK56" s="1588"/>
      <c r="AL56" s="1588"/>
      <c r="AM56" s="1588"/>
      <c r="AN56" s="1588"/>
      <c r="AO56" s="1588"/>
      <c r="AP56" s="1588"/>
      <c r="AQ56" s="1588"/>
      <c r="AR56" s="1588"/>
      <c r="AS56" s="1588"/>
      <c r="AT56" s="1588"/>
      <c r="AU56" s="1588"/>
      <c r="AV56" s="1588"/>
      <c r="AW56" s="1588"/>
      <c r="AX56" s="1588"/>
      <c r="AY56" s="1588"/>
    </row>
    <row r="57" ht="15.75" customHeight="1">
      <c r="A57" s="1588"/>
      <c r="B57" s="1588"/>
      <c r="C57" s="1588"/>
      <c r="D57" s="1588"/>
      <c r="E57" s="1588"/>
      <c r="F57" s="1588"/>
      <c r="G57" s="1588"/>
      <c r="H57" s="1588"/>
      <c r="I57" s="1588"/>
      <c r="J57" s="1588"/>
      <c r="K57" s="1588"/>
      <c r="L57" s="1588"/>
      <c r="M57" s="1588"/>
      <c r="N57" s="1588"/>
      <c r="O57" s="1588"/>
      <c r="P57" s="1588"/>
      <c r="Q57" s="1588"/>
      <c r="R57" s="1588"/>
      <c r="S57" s="1588"/>
      <c r="T57" s="1588"/>
      <c r="U57" s="1588"/>
      <c r="V57" s="1588"/>
      <c r="W57" s="1588"/>
      <c r="X57" s="1588"/>
      <c r="Y57" s="1588"/>
      <c r="Z57" s="1588"/>
      <c r="AA57" s="1588"/>
      <c r="AB57" s="1588"/>
      <c r="AC57" s="1588"/>
      <c r="AD57" s="1588"/>
      <c r="AE57" s="1588"/>
      <c r="AF57" s="1588"/>
      <c r="AG57" s="1588"/>
      <c r="AH57" s="1588"/>
      <c r="AI57" s="1588"/>
      <c r="AJ57" s="1588"/>
      <c r="AK57" s="1588"/>
      <c r="AL57" s="1588"/>
      <c r="AM57" s="1588"/>
      <c r="AN57" s="1588"/>
      <c r="AO57" s="1588"/>
      <c r="AP57" s="1588"/>
      <c r="AQ57" s="1588"/>
      <c r="AR57" s="1588"/>
      <c r="AS57" s="1588"/>
      <c r="AT57" s="1588"/>
      <c r="AU57" s="1588"/>
      <c r="AV57" s="1588"/>
      <c r="AW57" s="1588"/>
      <c r="AX57" s="1588"/>
      <c r="AY57" s="1588"/>
    </row>
    <row r="58" ht="15.75" customHeight="1">
      <c r="A58" s="1588"/>
      <c r="B58" s="1588"/>
      <c r="C58" s="1588"/>
      <c r="D58" s="1588"/>
      <c r="E58" s="1588"/>
      <c r="F58" s="1588"/>
      <c r="G58" s="1588"/>
      <c r="H58" s="1588"/>
      <c r="I58" s="1588"/>
      <c r="J58" s="1588"/>
      <c r="K58" s="1588"/>
      <c r="L58" s="1588"/>
      <c r="M58" s="1588"/>
      <c r="N58" s="1588"/>
      <c r="O58" s="1588"/>
      <c r="P58" s="1588"/>
      <c r="Q58" s="1588"/>
      <c r="R58" s="1588"/>
      <c r="S58" s="1588"/>
      <c r="T58" s="1588"/>
      <c r="U58" s="1588"/>
      <c r="V58" s="1588"/>
      <c r="W58" s="1588"/>
      <c r="X58" s="1588"/>
      <c r="Y58" s="1588"/>
      <c r="Z58" s="1588"/>
      <c r="AA58" s="1588"/>
      <c r="AB58" s="1588"/>
      <c r="AC58" s="1588"/>
      <c r="AD58" s="1588"/>
      <c r="AE58" s="1588"/>
      <c r="AF58" s="1588"/>
      <c r="AG58" s="1588"/>
      <c r="AH58" s="1588"/>
      <c r="AI58" s="1588"/>
      <c r="AJ58" s="1588"/>
      <c r="AK58" s="1588"/>
      <c r="AL58" s="1588"/>
      <c r="AM58" s="1588"/>
      <c r="AN58" s="1588"/>
      <c r="AO58" s="1588"/>
      <c r="AP58" s="1588"/>
      <c r="AQ58" s="1588"/>
      <c r="AR58" s="1588"/>
      <c r="AS58" s="1588"/>
      <c r="AT58" s="1588"/>
      <c r="AU58" s="1588"/>
      <c r="AV58" s="1588"/>
      <c r="AW58" s="1588"/>
      <c r="AX58" s="1588"/>
      <c r="AY58" s="1588"/>
    </row>
    <row r="59" ht="15.75" customHeight="1">
      <c r="A59" s="1588"/>
      <c r="B59" s="1588"/>
      <c r="C59" s="1588"/>
      <c r="D59" s="1588"/>
      <c r="E59" s="1588"/>
      <c r="F59" s="1588"/>
      <c r="G59" s="1588"/>
      <c r="H59" s="1588"/>
      <c r="I59" s="1588"/>
      <c r="J59" s="1588"/>
      <c r="K59" s="1588"/>
      <c r="L59" s="1588"/>
      <c r="M59" s="1588"/>
      <c r="N59" s="1588"/>
      <c r="O59" s="1588"/>
      <c r="P59" s="1588"/>
      <c r="Q59" s="1588"/>
      <c r="R59" s="1588"/>
      <c r="S59" s="1588"/>
      <c r="T59" s="1588"/>
      <c r="U59" s="1588"/>
      <c r="V59" s="1588"/>
      <c r="W59" s="1588"/>
      <c r="X59" s="1588"/>
      <c r="Y59" s="1588"/>
      <c r="Z59" s="1588"/>
      <c r="AA59" s="1588"/>
      <c r="AB59" s="1588"/>
      <c r="AC59" s="1588"/>
      <c r="AD59" s="1588"/>
      <c r="AE59" s="1588"/>
      <c r="AF59" s="1588"/>
      <c r="AG59" s="1588"/>
      <c r="AH59" s="1588"/>
      <c r="AI59" s="1588"/>
      <c r="AJ59" s="1588"/>
      <c r="AK59" s="1588"/>
      <c r="AL59" s="1588"/>
      <c r="AM59" s="1588"/>
      <c r="AN59" s="1588"/>
      <c r="AO59" s="1588"/>
      <c r="AP59" s="1588"/>
      <c r="AQ59" s="1588"/>
      <c r="AR59" s="1588"/>
      <c r="AS59" s="1588"/>
      <c r="AT59" s="1588"/>
      <c r="AU59" s="1588"/>
      <c r="AV59" s="1588"/>
      <c r="AW59" s="1588"/>
      <c r="AX59" s="1588"/>
      <c r="AY59" s="1588"/>
    </row>
    <row r="60" ht="15.75" customHeight="1">
      <c r="A60" s="1588"/>
      <c r="B60" s="1588"/>
      <c r="C60" s="1588"/>
      <c r="D60" s="1588"/>
      <c r="E60" s="1588"/>
      <c r="F60" s="1588"/>
      <c r="G60" s="1588"/>
      <c r="H60" s="1588"/>
      <c r="I60" s="1588"/>
      <c r="J60" s="1588"/>
      <c r="K60" s="1588"/>
      <c r="L60" s="1588"/>
      <c r="M60" s="1588"/>
      <c r="N60" s="1588"/>
      <c r="O60" s="1588"/>
      <c r="P60" s="1588"/>
      <c r="Q60" s="1588"/>
      <c r="R60" s="1588"/>
      <c r="S60" s="1588"/>
      <c r="T60" s="1588"/>
      <c r="U60" s="1588"/>
      <c r="V60" s="1588"/>
      <c r="W60" s="1588"/>
      <c r="X60" s="1588"/>
      <c r="Y60" s="1588"/>
      <c r="Z60" s="1588"/>
      <c r="AA60" s="1588"/>
      <c r="AB60" s="1588"/>
      <c r="AC60" s="1588"/>
      <c r="AD60" s="1588"/>
      <c r="AE60" s="1588"/>
      <c r="AF60" s="1588"/>
      <c r="AG60" s="1588"/>
      <c r="AH60" s="1588"/>
      <c r="AI60" s="1588"/>
      <c r="AJ60" s="1588"/>
      <c r="AK60" s="1588"/>
      <c r="AL60" s="1588"/>
      <c r="AM60" s="1588"/>
      <c r="AN60" s="1588"/>
      <c r="AO60" s="1588"/>
      <c r="AP60" s="1588"/>
      <c r="AQ60" s="1588"/>
      <c r="AR60" s="1588"/>
      <c r="AS60" s="1588"/>
      <c r="AT60" s="1588"/>
      <c r="AU60" s="1588"/>
      <c r="AV60" s="1588"/>
      <c r="AW60" s="1588"/>
      <c r="AX60" s="1588"/>
      <c r="AY60" s="1588"/>
    </row>
    <row r="61" ht="15.75" customHeight="1">
      <c r="A61" s="1588"/>
      <c r="B61" s="1588"/>
      <c r="C61" s="1588"/>
      <c r="D61" s="1588"/>
      <c r="E61" s="1588"/>
      <c r="F61" s="1588"/>
      <c r="G61" s="1588"/>
      <c r="H61" s="1588"/>
      <c r="I61" s="1588"/>
      <c r="J61" s="1588"/>
      <c r="K61" s="1588"/>
      <c r="L61" s="1588"/>
      <c r="M61" s="1588"/>
      <c r="N61" s="1588"/>
      <c r="O61" s="1588"/>
      <c r="P61" s="1588"/>
      <c r="Q61" s="1588"/>
      <c r="R61" s="1588"/>
      <c r="S61" s="1588"/>
      <c r="T61" s="1588"/>
      <c r="U61" s="1588"/>
      <c r="V61" s="1588"/>
      <c r="W61" s="1588"/>
      <c r="X61" s="1588"/>
      <c r="Y61" s="1588"/>
      <c r="Z61" s="1588"/>
      <c r="AA61" s="1588"/>
      <c r="AB61" s="1588"/>
      <c r="AC61" s="1588"/>
      <c r="AD61" s="1588"/>
      <c r="AE61" s="1588"/>
      <c r="AF61" s="1588"/>
      <c r="AG61" s="1588"/>
      <c r="AH61" s="1588"/>
      <c r="AI61" s="1588"/>
      <c r="AJ61" s="1588"/>
      <c r="AK61" s="1588"/>
      <c r="AL61" s="1588"/>
      <c r="AM61" s="1588"/>
      <c r="AN61" s="1588"/>
      <c r="AO61" s="1588"/>
      <c r="AP61" s="1588"/>
      <c r="AQ61" s="1588"/>
      <c r="AR61" s="1588"/>
      <c r="AS61" s="1588"/>
      <c r="AT61" s="1588"/>
      <c r="AU61" s="1588"/>
      <c r="AV61" s="1588"/>
      <c r="AW61" s="1588"/>
      <c r="AX61" s="1588"/>
      <c r="AY61" s="1588"/>
    </row>
    <row r="62" ht="15.75" customHeight="1">
      <c r="A62" s="1588"/>
      <c r="B62" s="1588"/>
      <c r="C62" s="1588"/>
      <c r="D62" s="1588"/>
      <c r="E62" s="1588"/>
      <c r="F62" s="1588"/>
      <c r="G62" s="1588"/>
      <c r="H62" s="1588"/>
      <c r="I62" s="1588"/>
      <c r="J62" s="1588"/>
      <c r="K62" s="1588"/>
      <c r="L62" s="1588"/>
      <c r="M62" s="1588"/>
      <c r="N62" s="1588"/>
      <c r="O62" s="1588"/>
      <c r="P62" s="1588"/>
      <c r="Q62" s="1588"/>
      <c r="R62" s="1588"/>
      <c r="S62" s="1588"/>
      <c r="T62" s="1588"/>
      <c r="U62" s="1588"/>
      <c r="V62" s="1588"/>
      <c r="W62" s="1588"/>
      <c r="X62" s="1588"/>
      <c r="Y62" s="1588"/>
      <c r="Z62" s="1588"/>
      <c r="AA62" s="1588"/>
      <c r="AB62" s="1588"/>
      <c r="AC62" s="1588"/>
      <c r="AD62" s="1588"/>
      <c r="AE62" s="1588"/>
      <c r="AF62" s="1588"/>
      <c r="AG62" s="1588"/>
      <c r="AH62" s="1588"/>
      <c r="AI62" s="1588"/>
      <c r="AJ62" s="1588"/>
      <c r="AK62" s="1588"/>
      <c r="AL62" s="1588"/>
      <c r="AM62" s="1588"/>
      <c r="AN62" s="1588"/>
      <c r="AO62" s="1588"/>
      <c r="AP62" s="1588"/>
      <c r="AQ62" s="1588"/>
      <c r="AR62" s="1588"/>
      <c r="AS62" s="1588"/>
      <c r="AT62" s="1588"/>
      <c r="AU62" s="1588"/>
      <c r="AV62" s="1588"/>
      <c r="AW62" s="1588"/>
      <c r="AX62" s="1588"/>
      <c r="AY62" s="1588"/>
    </row>
    <row r="63" ht="15.75" customHeight="1">
      <c r="A63" s="1588"/>
      <c r="B63" s="1588"/>
      <c r="C63" s="1588"/>
      <c r="D63" s="1588"/>
      <c r="E63" s="1588"/>
      <c r="F63" s="1588"/>
      <c r="G63" s="1588"/>
      <c r="H63" s="1588"/>
      <c r="I63" s="1588"/>
      <c r="J63" s="1588"/>
      <c r="K63" s="1588"/>
      <c r="L63" s="1588"/>
      <c r="M63" s="1588"/>
      <c r="N63" s="1588"/>
      <c r="O63" s="1588"/>
      <c r="P63" s="1588"/>
      <c r="Q63" s="1588"/>
      <c r="R63" s="1588"/>
      <c r="S63" s="1588"/>
      <c r="T63" s="1588"/>
      <c r="U63" s="1588"/>
      <c r="V63" s="1588"/>
      <c r="W63" s="1588"/>
      <c r="X63" s="1588"/>
      <c r="Y63" s="1588"/>
      <c r="Z63" s="1588"/>
      <c r="AA63" s="1588"/>
      <c r="AB63" s="1588"/>
      <c r="AC63" s="1588"/>
      <c r="AD63" s="1588"/>
      <c r="AE63" s="1588"/>
      <c r="AF63" s="1588"/>
      <c r="AG63" s="1588"/>
      <c r="AH63" s="1588"/>
      <c r="AI63" s="1588"/>
      <c r="AJ63" s="1588"/>
      <c r="AK63" s="1588"/>
      <c r="AL63" s="1588"/>
      <c r="AM63" s="1588"/>
      <c r="AN63" s="1588"/>
      <c r="AO63" s="1588"/>
      <c r="AP63" s="1588"/>
      <c r="AQ63" s="1588"/>
      <c r="AR63" s="1588"/>
      <c r="AS63" s="1588"/>
      <c r="AT63" s="1588"/>
      <c r="AU63" s="1588"/>
      <c r="AV63" s="1588"/>
      <c r="AW63" s="1588"/>
      <c r="AX63" s="1588"/>
      <c r="AY63" s="1588"/>
    </row>
    <row r="64" ht="15.75" customHeight="1">
      <c r="A64" s="1588"/>
      <c r="B64" s="1588"/>
      <c r="C64" s="1588"/>
      <c r="D64" s="1588"/>
      <c r="E64" s="1588"/>
      <c r="F64" s="1588"/>
      <c r="G64" s="1588"/>
      <c r="H64" s="1588"/>
      <c r="I64" s="1588"/>
      <c r="J64" s="1588"/>
      <c r="K64" s="1588"/>
      <c r="L64" s="1588"/>
      <c r="M64" s="1588"/>
      <c r="N64" s="1588"/>
      <c r="O64" s="1588"/>
      <c r="P64" s="1588"/>
      <c r="Q64" s="1588"/>
      <c r="R64" s="1588"/>
      <c r="S64" s="1588"/>
      <c r="T64" s="1588"/>
      <c r="U64" s="1588"/>
      <c r="V64" s="1588"/>
      <c r="W64" s="1588"/>
      <c r="X64" s="1588"/>
      <c r="Y64" s="1588"/>
      <c r="Z64" s="1588"/>
      <c r="AA64" s="1588"/>
      <c r="AB64" s="1588"/>
      <c r="AC64" s="1588"/>
      <c r="AD64" s="1588"/>
      <c r="AE64" s="1588"/>
      <c r="AF64" s="1588"/>
      <c r="AG64" s="1588"/>
      <c r="AH64" s="1588"/>
      <c r="AI64" s="1588"/>
      <c r="AJ64" s="1588"/>
      <c r="AK64" s="1588"/>
      <c r="AL64" s="1588"/>
      <c r="AM64" s="1588"/>
      <c r="AN64" s="1588"/>
      <c r="AO64" s="1588"/>
      <c r="AP64" s="1588"/>
      <c r="AQ64" s="1588"/>
      <c r="AR64" s="1588"/>
      <c r="AS64" s="1588"/>
      <c r="AT64" s="1588"/>
      <c r="AU64" s="1588"/>
      <c r="AV64" s="1588"/>
      <c r="AW64" s="1588"/>
      <c r="AX64" s="1588"/>
      <c r="AY64" s="1588"/>
    </row>
    <row r="65" ht="15.75" customHeight="1">
      <c r="A65" s="1588"/>
      <c r="B65" s="1588"/>
      <c r="C65" s="1588"/>
      <c r="D65" s="1588"/>
      <c r="E65" s="1588"/>
      <c r="F65" s="1588"/>
      <c r="G65" s="1588"/>
      <c r="H65" s="1588"/>
      <c r="I65" s="1588"/>
      <c r="J65" s="1588"/>
      <c r="K65" s="1588"/>
      <c r="L65" s="1588"/>
      <c r="M65" s="1588"/>
      <c r="N65" s="1588"/>
      <c r="O65" s="1588"/>
      <c r="P65" s="1588"/>
      <c r="Q65" s="1588"/>
      <c r="R65" s="1588"/>
      <c r="S65" s="1588"/>
      <c r="T65" s="1588"/>
      <c r="U65" s="1588"/>
      <c r="V65" s="1588"/>
      <c r="W65" s="1588"/>
      <c r="X65" s="1588"/>
      <c r="Y65" s="1588"/>
      <c r="Z65" s="1588"/>
      <c r="AA65" s="1588"/>
      <c r="AB65" s="1588"/>
      <c r="AC65" s="1588"/>
      <c r="AD65" s="1588"/>
      <c r="AE65" s="1588"/>
      <c r="AF65" s="1588"/>
      <c r="AG65" s="1588"/>
      <c r="AH65" s="1588"/>
      <c r="AI65" s="1588"/>
      <c r="AJ65" s="1588"/>
      <c r="AK65" s="1588"/>
      <c r="AL65" s="1588"/>
      <c r="AM65" s="1588"/>
      <c r="AN65" s="1588"/>
      <c r="AO65" s="1588"/>
      <c r="AP65" s="1588"/>
      <c r="AQ65" s="1588"/>
      <c r="AR65" s="1588"/>
      <c r="AS65" s="1588"/>
      <c r="AT65" s="1588"/>
      <c r="AU65" s="1588"/>
      <c r="AV65" s="1588"/>
      <c r="AW65" s="1588"/>
      <c r="AX65" s="1588"/>
      <c r="AY65" s="1588"/>
    </row>
    <row r="66" ht="15.75" customHeight="1">
      <c r="A66" s="1588"/>
      <c r="B66" s="1588"/>
      <c r="C66" s="1588"/>
      <c r="D66" s="1588"/>
      <c r="E66" s="1588"/>
      <c r="F66" s="1588"/>
      <c r="G66" s="1588"/>
      <c r="H66" s="1588"/>
      <c r="I66" s="1588"/>
      <c r="J66" s="1588"/>
      <c r="K66" s="1588"/>
      <c r="L66" s="1588"/>
      <c r="M66" s="1588"/>
      <c r="N66" s="1588"/>
      <c r="O66" s="1588"/>
      <c r="P66" s="1588"/>
      <c r="Q66" s="1588"/>
      <c r="R66" s="1588"/>
      <c r="S66" s="1588"/>
      <c r="T66" s="1588"/>
      <c r="U66" s="1588"/>
      <c r="V66" s="1588"/>
      <c r="W66" s="1588"/>
      <c r="X66" s="1588"/>
      <c r="Y66" s="1588"/>
      <c r="Z66" s="1588"/>
      <c r="AA66" s="1588"/>
      <c r="AB66" s="1588"/>
      <c r="AC66" s="1588"/>
      <c r="AD66" s="1588"/>
      <c r="AE66" s="1588"/>
      <c r="AF66" s="1588"/>
      <c r="AG66" s="1588"/>
      <c r="AH66" s="1588"/>
      <c r="AI66" s="1588"/>
      <c r="AJ66" s="1588"/>
      <c r="AK66" s="1588"/>
      <c r="AL66" s="1588"/>
      <c r="AM66" s="1588"/>
      <c r="AN66" s="1588"/>
      <c r="AO66" s="1588"/>
      <c r="AP66" s="1588"/>
      <c r="AQ66" s="1588"/>
      <c r="AR66" s="1588"/>
      <c r="AS66" s="1588"/>
      <c r="AT66" s="1588"/>
      <c r="AU66" s="1588"/>
      <c r="AV66" s="1588"/>
      <c r="AW66" s="1588"/>
      <c r="AX66" s="1588"/>
      <c r="AY66" s="1588"/>
    </row>
    <row r="67" ht="15.75" customHeight="1">
      <c r="A67" s="1588"/>
      <c r="B67" s="1588"/>
      <c r="C67" s="1588"/>
      <c r="D67" s="1588"/>
      <c r="E67" s="1588"/>
      <c r="F67" s="1588"/>
      <c r="G67" s="1588"/>
      <c r="H67" s="1588"/>
      <c r="I67" s="1588"/>
      <c r="J67" s="1588"/>
      <c r="K67" s="1588"/>
      <c r="L67" s="1588"/>
      <c r="M67" s="1588"/>
      <c r="N67" s="1588"/>
      <c r="O67" s="1588"/>
      <c r="P67" s="1588"/>
      <c r="Q67" s="1588"/>
      <c r="R67" s="1588"/>
      <c r="S67" s="1588"/>
      <c r="T67" s="1588"/>
      <c r="U67" s="1588"/>
      <c r="V67" s="1588"/>
      <c r="W67" s="1588"/>
      <c r="X67" s="1588"/>
      <c r="Y67" s="1588"/>
      <c r="Z67" s="1588"/>
      <c r="AA67" s="1588"/>
      <c r="AB67" s="1588"/>
      <c r="AC67" s="1588"/>
      <c r="AD67" s="1588"/>
      <c r="AE67" s="1588"/>
      <c r="AF67" s="1588"/>
      <c r="AG67" s="1588"/>
      <c r="AH67" s="1588"/>
      <c r="AI67" s="1588"/>
      <c r="AJ67" s="1588"/>
      <c r="AK67" s="1588"/>
      <c r="AL67" s="1588"/>
      <c r="AM67" s="1588"/>
      <c r="AN67" s="1588"/>
      <c r="AO67" s="1588"/>
      <c r="AP67" s="1588"/>
      <c r="AQ67" s="1588"/>
      <c r="AR67" s="1588"/>
      <c r="AS67" s="1588"/>
      <c r="AT67" s="1588"/>
      <c r="AU67" s="1588"/>
      <c r="AV67" s="1588"/>
      <c r="AW67" s="1588"/>
      <c r="AX67" s="1588"/>
      <c r="AY67" s="1588"/>
    </row>
    <row r="68" ht="15.75" customHeight="1">
      <c r="A68" s="1588"/>
      <c r="B68" s="1588"/>
      <c r="C68" s="1588"/>
      <c r="D68" s="1588"/>
      <c r="E68" s="1588"/>
      <c r="F68" s="1588"/>
      <c r="G68" s="1588"/>
      <c r="H68" s="1588"/>
      <c r="I68" s="1588"/>
      <c r="J68" s="1588"/>
      <c r="K68" s="1588"/>
      <c r="L68" s="1588"/>
      <c r="M68" s="1588"/>
      <c r="N68" s="1588"/>
      <c r="O68" s="1588"/>
      <c r="P68" s="1588"/>
      <c r="Q68" s="1588"/>
      <c r="R68" s="1588"/>
      <c r="S68" s="1588"/>
      <c r="T68" s="1588"/>
      <c r="U68" s="1588"/>
      <c r="V68" s="1588"/>
      <c r="W68" s="1588"/>
      <c r="X68" s="1588"/>
      <c r="Y68" s="1588"/>
      <c r="Z68" s="1588"/>
      <c r="AA68" s="1588"/>
      <c r="AB68" s="1588"/>
      <c r="AC68" s="1588"/>
      <c r="AD68" s="1588"/>
      <c r="AE68" s="1588"/>
      <c r="AF68" s="1588"/>
      <c r="AG68" s="1588"/>
      <c r="AH68" s="1588"/>
      <c r="AI68" s="1588"/>
      <c r="AJ68" s="1588"/>
      <c r="AK68" s="1588"/>
      <c r="AL68" s="1588"/>
      <c r="AM68" s="1588"/>
      <c r="AN68" s="1588"/>
      <c r="AO68" s="1588"/>
      <c r="AP68" s="1588"/>
      <c r="AQ68" s="1588"/>
      <c r="AR68" s="1588"/>
      <c r="AS68" s="1588"/>
      <c r="AT68" s="1588"/>
      <c r="AU68" s="1588"/>
      <c r="AV68" s="1588"/>
      <c r="AW68" s="1588"/>
      <c r="AX68" s="1588"/>
      <c r="AY68" s="1588"/>
    </row>
    <row r="69" ht="15.75" customHeight="1">
      <c r="A69" s="1588"/>
      <c r="B69" s="1588"/>
      <c r="C69" s="1588"/>
      <c r="D69" s="1588"/>
      <c r="E69" s="1588"/>
      <c r="F69" s="1588"/>
      <c r="G69" s="1588"/>
      <c r="H69" s="1588"/>
      <c r="I69" s="1588"/>
      <c r="J69" s="1588"/>
      <c r="K69" s="1588"/>
      <c r="L69" s="1588"/>
      <c r="M69" s="1588"/>
      <c r="N69" s="1588"/>
      <c r="O69" s="1588"/>
      <c r="P69" s="1588"/>
      <c r="Q69" s="1588"/>
      <c r="R69" s="1588"/>
      <c r="S69" s="1588"/>
      <c r="T69" s="1588"/>
      <c r="U69" s="1588"/>
      <c r="V69" s="1588"/>
      <c r="W69" s="1588"/>
      <c r="X69" s="1588"/>
      <c r="Y69" s="1588"/>
      <c r="Z69" s="1588"/>
      <c r="AA69" s="1588"/>
      <c r="AB69" s="1588"/>
      <c r="AC69" s="1588"/>
      <c r="AD69" s="1588"/>
      <c r="AE69" s="1588"/>
      <c r="AF69" s="1588"/>
      <c r="AG69" s="1588"/>
      <c r="AH69" s="1588"/>
      <c r="AI69" s="1588"/>
      <c r="AJ69" s="1588"/>
      <c r="AK69" s="1588"/>
      <c r="AL69" s="1588"/>
      <c r="AM69" s="1588"/>
      <c r="AN69" s="1588"/>
      <c r="AO69" s="1588"/>
      <c r="AP69" s="1588"/>
      <c r="AQ69" s="1588"/>
      <c r="AR69" s="1588"/>
      <c r="AS69" s="1588"/>
      <c r="AT69" s="1588"/>
      <c r="AU69" s="1588"/>
      <c r="AV69" s="1588"/>
      <c r="AW69" s="1588"/>
      <c r="AX69" s="1588"/>
      <c r="AY69" s="1588"/>
    </row>
    <row r="70" ht="15.75" customHeight="1">
      <c r="A70" s="1588"/>
      <c r="B70" s="1588"/>
      <c r="C70" s="1588"/>
      <c r="D70" s="1588"/>
      <c r="E70" s="1588"/>
      <c r="F70" s="1588"/>
      <c r="G70" s="1588"/>
      <c r="H70" s="1588"/>
      <c r="I70" s="1588"/>
      <c r="J70" s="1588"/>
      <c r="K70" s="1588"/>
      <c r="L70" s="1588"/>
      <c r="M70" s="1588"/>
      <c r="N70" s="1588"/>
      <c r="O70" s="1588"/>
      <c r="P70" s="1588"/>
      <c r="Q70" s="1588"/>
      <c r="R70" s="1588"/>
      <c r="S70" s="1588"/>
      <c r="T70" s="1588"/>
      <c r="U70" s="1588"/>
      <c r="V70" s="1588"/>
      <c r="W70" s="1588"/>
      <c r="X70" s="1588"/>
      <c r="Y70" s="1588"/>
      <c r="Z70" s="1588"/>
      <c r="AA70" s="1588"/>
      <c r="AB70" s="1588"/>
      <c r="AC70" s="1588"/>
      <c r="AD70" s="1588"/>
      <c r="AE70" s="1588"/>
      <c r="AF70" s="1588"/>
      <c r="AG70" s="1588"/>
      <c r="AH70" s="1588"/>
      <c r="AI70" s="1588"/>
      <c r="AJ70" s="1588"/>
      <c r="AK70" s="1588"/>
      <c r="AL70" s="1588"/>
      <c r="AM70" s="1588"/>
      <c r="AN70" s="1588"/>
      <c r="AO70" s="1588"/>
      <c r="AP70" s="1588"/>
      <c r="AQ70" s="1588"/>
      <c r="AR70" s="1588"/>
      <c r="AS70" s="1588"/>
      <c r="AT70" s="1588"/>
      <c r="AU70" s="1588"/>
      <c r="AV70" s="1588"/>
      <c r="AW70" s="1588"/>
      <c r="AX70" s="1588"/>
      <c r="AY70" s="1588"/>
    </row>
    <row r="71" ht="15.75" customHeight="1">
      <c r="A71" s="1588"/>
      <c r="B71" s="1588"/>
      <c r="C71" s="1588"/>
      <c r="D71" s="1588"/>
      <c r="E71" s="1588"/>
      <c r="F71" s="1588"/>
      <c r="G71" s="1588"/>
      <c r="H71" s="1588"/>
      <c r="I71" s="1588"/>
      <c r="J71" s="1588"/>
      <c r="K71" s="1588"/>
      <c r="L71" s="1588"/>
      <c r="M71" s="1588"/>
      <c r="N71" s="1588"/>
      <c r="O71" s="1588"/>
      <c r="P71" s="1588"/>
      <c r="Q71" s="1588"/>
      <c r="R71" s="1588"/>
      <c r="S71" s="1588"/>
      <c r="T71" s="1588"/>
      <c r="U71" s="1588"/>
      <c r="V71" s="1588"/>
      <c r="W71" s="1588"/>
      <c r="X71" s="1588"/>
      <c r="Y71" s="1588"/>
      <c r="Z71" s="1588"/>
      <c r="AA71" s="1588"/>
      <c r="AB71" s="1588"/>
      <c r="AC71" s="1588"/>
      <c r="AD71" s="1588"/>
      <c r="AE71" s="1588"/>
      <c r="AF71" s="1588"/>
      <c r="AG71" s="1588"/>
      <c r="AH71" s="1588"/>
      <c r="AI71" s="1588"/>
      <c r="AJ71" s="1588"/>
      <c r="AK71" s="1588"/>
      <c r="AL71" s="1588"/>
      <c r="AM71" s="1588"/>
      <c r="AN71" s="1588"/>
      <c r="AO71" s="1588"/>
      <c r="AP71" s="1588"/>
      <c r="AQ71" s="1588"/>
      <c r="AR71" s="1588"/>
      <c r="AS71" s="1588"/>
      <c r="AT71" s="1588"/>
      <c r="AU71" s="1588"/>
      <c r="AV71" s="1588"/>
      <c r="AW71" s="1588"/>
      <c r="AX71" s="1588"/>
      <c r="AY71" s="1588"/>
    </row>
    <row r="72" ht="15.75" customHeight="1">
      <c r="A72" s="1588"/>
      <c r="B72" s="1588"/>
      <c r="C72" s="1588"/>
      <c r="D72" s="1588"/>
      <c r="E72" s="1588"/>
      <c r="F72" s="1588"/>
      <c r="G72" s="1588"/>
      <c r="H72" s="1588"/>
      <c r="I72" s="1588"/>
      <c r="J72" s="1588"/>
      <c r="K72" s="1588"/>
      <c r="L72" s="1588"/>
      <c r="M72" s="1588"/>
      <c r="N72" s="1588"/>
      <c r="O72" s="1588"/>
      <c r="P72" s="1588"/>
      <c r="Q72" s="1588"/>
      <c r="R72" s="1588"/>
      <c r="S72" s="1588"/>
      <c r="T72" s="1588"/>
      <c r="U72" s="1588"/>
      <c r="V72" s="1588"/>
      <c r="W72" s="1588"/>
      <c r="X72" s="1588"/>
      <c r="Y72" s="1588"/>
      <c r="Z72" s="1588"/>
      <c r="AA72" s="1588"/>
      <c r="AB72" s="1588"/>
      <c r="AC72" s="1588"/>
      <c r="AD72" s="1588"/>
      <c r="AE72" s="1588"/>
      <c r="AF72" s="1588"/>
      <c r="AG72" s="1588"/>
      <c r="AH72" s="1588"/>
      <c r="AI72" s="1588"/>
      <c r="AJ72" s="1588"/>
      <c r="AK72" s="1588"/>
      <c r="AL72" s="1588"/>
      <c r="AM72" s="1588"/>
      <c r="AN72" s="1588"/>
      <c r="AO72" s="1588"/>
      <c r="AP72" s="1588"/>
      <c r="AQ72" s="1588"/>
      <c r="AR72" s="1588"/>
      <c r="AS72" s="1588"/>
      <c r="AT72" s="1588"/>
      <c r="AU72" s="1588"/>
      <c r="AV72" s="1588"/>
      <c r="AW72" s="1588"/>
      <c r="AX72" s="1588"/>
      <c r="AY72" s="1588"/>
    </row>
    <row r="73" ht="15.75" customHeight="1">
      <c r="A73" s="1588"/>
      <c r="B73" s="1588"/>
      <c r="C73" s="1588"/>
      <c r="D73" s="1588"/>
      <c r="E73" s="1588"/>
      <c r="F73" s="1588"/>
      <c r="G73" s="1588"/>
      <c r="H73" s="1588"/>
      <c r="I73" s="1588"/>
      <c r="J73" s="1588"/>
      <c r="K73" s="1588"/>
      <c r="L73" s="1588"/>
      <c r="M73" s="1588"/>
      <c r="N73" s="1588"/>
      <c r="O73" s="1588"/>
      <c r="P73" s="1588"/>
      <c r="Q73" s="1588"/>
      <c r="R73" s="1588"/>
      <c r="S73" s="1588"/>
      <c r="T73" s="1588"/>
      <c r="U73" s="1588"/>
      <c r="V73" s="1588"/>
      <c r="W73" s="1588"/>
      <c r="X73" s="1588"/>
      <c r="Y73" s="1588"/>
      <c r="Z73" s="1588"/>
      <c r="AA73" s="1588"/>
      <c r="AB73" s="1588"/>
      <c r="AC73" s="1588"/>
      <c r="AD73" s="1588"/>
      <c r="AE73" s="1588"/>
      <c r="AF73" s="1588"/>
      <c r="AG73" s="1588"/>
      <c r="AH73" s="1588"/>
      <c r="AI73" s="1588"/>
      <c r="AJ73" s="1588"/>
      <c r="AK73" s="1588"/>
      <c r="AL73" s="1588"/>
      <c r="AM73" s="1588"/>
      <c r="AN73" s="1588"/>
      <c r="AO73" s="1588"/>
      <c r="AP73" s="1588"/>
      <c r="AQ73" s="1588"/>
      <c r="AR73" s="1588"/>
      <c r="AS73" s="1588"/>
      <c r="AT73" s="1588"/>
      <c r="AU73" s="1588"/>
      <c r="AV73" s="1588"/>
      <c r="AW73" s="1588"/>
      <c r="AX73" s="1588"/>
      <c r="AY73" s="1588"/>
    </row>
    <row r="74" ht="15.75" customHeight="1">
      <c r="A74" s="1588"/>
      <c r="B74" s="1588"/>
      <c r="C74" s="1588"/>
      <c r="D74" s="1588"/>
      <c r="E74" s="1588"/>
      <c r="F74" s="1588"/>
      <c r="G74" s="1588"/>
      <c r="H74" s="1588"/>
      <c r="I74" s="1588"/>
      <c r="J74" s="1588"/>
      <c r="K74" s="1588"/>
      <c r="L74" s="1588"/>
      <c r="M74" s="1588"/>
      <c r="N74" s="1588"/>
      <c r="O74" s="1588"/>
      <c r="P74" s="1588"/>
      <c r="Q74" s="1588"/>
      <c r="R74" s="1588"/>
      <c r="S74" s="1588"/>
      <c r="T74" s="1588"/>
      <c r="U74" s="1588"/>
      <c r="V74" s="1588"/>
      <c r="W74" s="1588"/>
      <c r="X74" s="1588"/>
      <c r="Y74" s="1588"/>
      <c r="Z74" s="1588"/>
      <c r="AA74" s="1588"/>
      <c r="AB74" s="1588"/>
      <c r="AC74" s="1588"/>
      <c r="AD74" s="1588"/>
      <c r="AE74" s="1588"/>
      <c r="AF74" s="1588"/>
      <c r="AG74" s="1588"/>
      <c r="AH74" s="1588"/>
      <c r="AI74" s="1588"/>
      <c r="AJ74" s="1588"/>
      <c r="AK74" s="1588"/>
      <c r="AL74" s="1588"/>
      <c r="AM74" s="1588"/>
      <c r="AN74" s="1588"/>
      <c r="AO74" s="1588"/>
      <c r="AP74" s="1588"/>
      <c r="AQ74" s="1588"/>
      <c r="AR74" s="1588"/>
      <c r="AS74" s="1588"/>
      <c r="AT74" s="1588"/>
      <c r="AU74" s="1588"/>
      <c r="AV74" s="1588"/>
      <c r="AW74" s="1588"/>
      <c r="AX74" s="1588"/>
      <c r="AY74" s="1588"/>
    </row>
    <row r="75" ht="15.75" customHeight="1">
      <c r="A75" s="1588"/>
      <c r="B75" s="1588"/>
      <c r="C75" s="1588"/>
      <c r="D75" s="1588"/>
      <c r="E75" s="1588"/>
      <c r="F75" s="1588"/>
      <c r="G75" s="1588"/>
      <c r="H75" s="1588"/>
      <c r="I75" s="1588"/>
      <c r="J75" s="1588"/>
      <c r="K75" s="1588"/>
      <c r="L75" s="1588"/>
      <c r="M75" s="1588"/>
      <c r="N75" s="1588"/>
      <c r="O75" s="1588"/>
      <c r="P75" s="1588"/>
      <c r="Q75" s="1588"/>
      <c r="R75" s="1588"/>
      <c r="S75" s="1588"/>
      <c r="T75" s="1588"/>
      <c r="U75" s="1588"/>
      <c r="V75" s="1588"/>
      <c r="W75" s="1588"/>
      <c r="X75" s="1588"/>
      <c r="Y75" s="1588"/>
      <c r="Z75" s="1588"/>
      <c r="AA75" s="1588"/>
      <c r="AB75" s="1588"/>
      <c r="AC75" s="1588"/>
      <c r="AD75" s="1588"/>
      <c r="AE75" s="1588"/>
      <c r="AF75" s="1588"/>
      <c r="AG75" s="1588"/>
      <c r="AH75" s="1588"/>
      <c r="AI75" s="1588"/>
      <c r="AJ75" s="1588"/>
      <c r="AK75" s="1588"/>
      <c r="AL75" s="1588"/>
      <c r="AM75" s="1588"/>
      <c r="AN75" s="1588"/>
      <c r="AO75" s="1588"/>
      <c r="AP75" s="1588"/>
      <c r="AQ75" s="1588"/>
      <c r="AR75" s="1588"/>
      <c r="AS75" s="1588"/>
      <c r="AT75" s="1588"/>
      <c r="AU75" s="1588"/>
      <c r="AV75" s="1588"/>
      <c r="AW75" s="1588"/>
      <c r="AX75" s="1588"/>
      <c r="AY75" s="1588"/>
    </row>
    <row r="76" ht="15.75" customHeight="1">
      <c r="A76" s="1588"/>
      <c r="B76" s="1588"/>
      <c r="C76" s="1588"/>
      <c r="D76" s="1588"/>
      <c r="E76" s="1588"/>
      <c r="F76" s="1588"/>
      <c r="G76" s="1588"/>
      <c r="H76" s="1588"/>
      <c r="I76" s="1588"/>
      <c r="J76" s="1588"/>
      <c r="K76" s="1588"/>
      <c r="L76" s="1588"/>
      <c r="M76" s="1588"/>
      <c r="N76" s="1588"/>
      <c r="O76" s="1588"/>
      <c r="P76" s="1588"/>
      <c r="Q76" s="1588"/>
      <c r="R76" s="1588"/>
      <c r="S76" s="1588"/>
      <c r="T76" s="1588"/>
      <c r="U76" s="1588"/>
      <c r="V76" s="1588"/>
      <c r="W76" s="1588"/>
      <c r="X76" s="1588"/>
      <c r="Y76" s="1588"/>
      <c r="Z76" s="1588"/>
      <c r="AA76" s="1588"/>
      <c r="AB76" s="1588"/>
      <c r="AC76" s="1588"/>
      <c r="AD76" s="1588"/>
      <c r="AE76" s="1588"/>
      <c r="AF76" s="1588"/>
      <c r="AG76" s="1588"/>
      <c r="AH76" s="1588"/>
      <c r="AI76" s="1588"/>
      <c r="AJ76" s="1588"/>
      <c r="AK76" s="1588"/>
      <c r="AL76" s="1588"/>
      <c r="AM76" s="1588"/>
      <c r="AN76" s="1588"/>
      <c r="AO76" s="1588"/>
      <c r="AP76" s="1588"/>
      <c r="AQ76" s="1588"/>
      <c r="AR76" s="1588"/>
      <c r="AS76" s="1588"/>
      <c r="AT76" s="1588"/>
      <c r="AU76" s="1588"/>
      <c r="AV76" s="1588"/>
      <c r="AW76" s="1588"/>
      <c r="AX76" s="1588"/>
      <c r="AY76" s="1588"/>
    </row>
    <row r="77" ht="15.75" customHeight="1">
      <c r="A77" s="1588"/>
      <c r="B77" s="1588"/>
      <c r="C77" s="1588"/>
      <c r="D77" s="1588"/>
      <c r="E77" s="1588"/>
      <c r="F77" s="1588"/>
      <c r="G77" s="1588"/>
      <c r="H77" s="1588"/>
      <c r="I77" s="1588"/>
      <c r="J77" s="1588"/>
      <c r="K77" s="1588"/>
      <c r="L77" s="1588"/>
      <c r="M77" s="1588"/>
      <c r="N77" s="1588"/>
      <c r="O77" s="1588"/>
      <c r="P77" s="1588"/>
      <c r="Q77" s="1588"/>
      <c r="R77" s="1588"/>
      <c r="S77" s="1588"/>
      <c r="T77" s="1588"/>
      <c r="U77" s="1588"/>
      <c r="V77" s="1588"/>
      <c r="W77" s="1588"/>
      <c r="X77" s="1588"/>
      <c r="Y77" s="1588"/>
      <c r="Z77" s="1588"/>
      <c r="AA77" s="1588"/>
      <c r="AB77" s="1588"/>
      <c r="AC77" s="1588"/>
      <c r="AD77" s="1588"/>
      <c r="AE77" s="1588"/>
      <c r="AF77" s="1588"/>
      <c r="AG77" s="1588"/>
      <c r="AH77" s="1588"/>
      <c r="AI77" s="1588"/>
      <c r="AJ77" s="1588"/>
      <c r="AK77" s="1588"/>
      <c r="AL77" s="1588"/>
      <c r="AM77" s="1588"/>
      <c r="AN77" s="1588"/>
      <c r="AO77" s="1588"/>
      <c r="AP77" s="1588"/>
      <c r="AQ77" s="1588"/>
      <c r="AR77" s="1588"/>
      <c r="AS77" s="1588"/>
      <c r="AT77" s="1588"/>
      <c r="AU77" s="1588"/>
      <c r="AV77" s="1588"/>
      <c r="AW77" s="1588"/>
      <c r="AX77" s="1588"/>
      <c r="AY77" s="1588"/>
    </row>
    <row r="78" ht="15.75" customHeight="1">
      <c r="A78" s="1588"/>
      <c r="B78" s="1588"/>
      <c r="C78" s="1588"/>
      <c r="D78" s="1588"/>
      <c r="E78" s="1588"/>
      <c r="F78" s="1588"/>
      <c r="G78" s="1588"/>
      <c r="H78" s="1588"/>
      <c r="I78" s="1588"/>
      <c r="J78" s="1588"/>
      <c r="K78" s="1588"/>
      <c r="L78" s="1588"/>
      <c r="M78" s="1588"/>
      <c r="N78" s="1588"/>
      <c r="O78" s="1588"/>
      <c r="P78" s="1588"/>
      <c r="Q78" s="1588"/>
      <c r="R78" s="1588"/>
      <c r="S78" s="1588"/>
      <c r="T78" s="1588"/>
      <c r="U78" s="1588"/>
      <c r="V78" s="1588"/>
      <c r="W78" s="1588"/>
      <c r="X78" s="1588"/>
      <c r="Y78" s="1588"/>
      <c r="Z78" s="1588"/>
      <c r="AA78" s="1588"/>
      <c r="AB78" s="1588"/>
      <c r="AC78" s="1588"/>
      <c r="AD78" s="1588"/>
      <c r="AE78" s="1588"/>
      <c r="AF78" s="1588"/>
      <c r="AG78" s="1588"/>
      <c r="AH78" s="1588"/>
      <c r="AI78" s="1588"/>
      <c r="AJ78" s="1588"/>
      <c r="AK78" s="1588"/>
      <c r="AL78" s="1588"/>
      <c r="AM78" s="1588"/>
      <c r="AN78" s="1588"/>
      <c r="AO78" s="1588"/>
      <c r="AP78" s="1588"/>
      <c r="AQ78" s="1588"/>
      <c r="AR78" s="1588"/>
      <c r="AS78" s="1588"/>
      <c r="AT78" s="1588"/>
      <c r="AU78" s="1588"/>
      <c r="AV78" s="1588"/>
      <c r="AW78" s="1588"/>
      <c r="AX78" s="1588"/>
      <c r="AY78" s="1588"/>
    </row>
    <row r="79" ht="15.75" customHeight="1">
      <c r="A79" s="1588"/>
      <c r="B79" s="1588"/>
      <c r="C79" s="1588"/>
      <c r="D79" s="1588"/>
      <c r="E79" s="1588"/>
      <c r="F79" s="1588"/>
      <c r="G79" s="1588"/>
      <c r="H79" s="1588"/>
      <c r="I79" s="1588"/>
      <c r="J79" s="1588"/>
      <c r="K79" s="1588"/>
      <c r="L79" s="1588"/>
      <c r="M79" s="1588"/>
      <c r="N79" s="1588"/>
      <c r="O79" s="1588"/>
      <c r="P79" s="1588"/>
      <c r="Q79" s="1588"/>
      <c r="R79" s="1588"/>
      <c r="S79" s="1588"/>
      <c r="T79" s="1588"/>
      <c r="U79" s="1588"/>
      <c r="V79" s="1588"/>
      <c r="W79" s="1588"/>
      <c r="X79" s="1588"/>
      <c r="Y79" s="1588"/>
      <c r="Z79" s="1588"/>
      <c r="AA79" s="1588"/>
      <c r="AB79" s="1588"/>
      <c r="AC79" s="1588"/>
      <c r="AD79" s="1588"/>
      <c r="AE79" s="1588"/>
      <c r="AF79" s="1588"/>
      <c r="AG79" s="1588"/>
      <c r="AH79" s="1588"/>
      <c r="AI79" s="1588"/>
      <c r="AJ79" s="1588"/>
      <c r="AK79" s="1588"/>
      <c r="AL79" s="1588"/>
      <c r="AM79" s="1588"/>
      <c r="AN79" s="1588"/>
      <c r="AO79" s="1588"/>
      <c r="AP79" s="1588"/>
      <c r="AQ79" s="1588"/>
      <c r="AR79" s="1588"/>
      <c r="AS79" s="1588"/>
      <c r="AT79" s="1588"/>
      <c r="AU79" s="1588"/>
      <c r="AV79" s="1588"/>
      <c r="AW79" s="1588"/>
      <c r="AX79" s="1588"/>
      <c r="AY79" s="1588"/>
    </row>
    <row r="80" ht="15.75" customHeight="1">
      <c r="A80" s="1588"/>
      <c r="B80" s="1588"/>
      <c r="C80" s="1588"/>
      <c r="D80" s="1588"/>
      <c r="E80" s="1588"/>
      <c r="F80" s="1588"/>
      <c r="G80" s="1588"/>
      <c r="H80" s="1588"/>
      <c r="I80" s="1588"/>
      <c r="J80" s="1588"/>
      <c r="K80" s="1588"/>
      <c r="L80" s="1588"/>
      <c r="M80" s="1588"/>
      <c r="N80" s="1588"/>
      <c r="O80" s="1588"/>
      <c r="P80" s="1588"/>
      <c r="Q80" s="1588"/>
      <c r="R80" s="1588"/>
      <c r="S80" s="1588"/>
      <c r="T80" s="1588"/>
      <c r="U80" s="1588"/>
      <c r="V80" s="1588"/>
      <c r="W80" s="1588"/>
      <c r="X80" s="1588"/>
      <c r="Y80" s="1588"/>
      <c r="Z80" s="1588"/>
      <c r="AA80" s="1588"/>
      <c r="AB80" s="1588"/>
      <c r="AC80" s="1588"/>
      <c r="AD80" s="1588"/>
      <c r="AE80" s="1588"/>
      <c r="AF80" s="1588"/>
      <c r="AG80" s="1588"/>
      <c r="AH80" s="1588"/>
      <c r="AI80" s="1588"/>
      <c r="AJ80" s="1588"/>
      <c r="AK80" s="1588"/>
      <c r="AL80" s="1588"/>
      <c r="AM80" s="1588"/>
      <c r="AN80" s="1588"/>
      <c r="AO80" s="1588"/>
      <c r="AP80" s="1588"/>
      <c r="AQ80" s="1588"/>
      <c r="AR80" s="1588"/>
      <c r="AS80" s="1588"/>
      <c r="AT80" s="1588"/>
      <c r="AU80" s="1588"/>
      <c r="AV80" s="1588"/>
      <c r="AW80" s="1588"/>
      <c r="AX80" s="1588"/>
      <c r="AY80" s="1588"/>
    </row>
    <row r="81" ht="15.75" customHeight="1">
      <c r="A81" s="1588"/>
      <c r="B81" s="1588"/>
      <c r="C81" s="1588"/>
      <c r="D81" s="1588"/>
      <c r="E81" s="1588"/>
      <c r="F81" s="1588"/>
      <c r="G81" s="1588"/>
      <c r="H81" s="1588"/>
      <c r="I81" s="1588"/>
      <c r="J81" s="1588"/>
      <c r="K81" s="1588"/>
      <c r="L81" s="1588"/>
      <c r="M81" s="1588"/>
      <c r="N81" s="1588"/>
      <c r="O81" s="1588"/>
      <c r="P81" s="1588"/>
      <c r="Q81" s="1588"/>
      <c r="R81" s="1588"/>
      <c r="S81" s="1588"/>
      <c r="T81" s="1588"/>
      <c r="U81" s="1588"/>
      <c r="V81" s="1588"/>
      <c r="W81" s="1588"/>
      <c r="X81" s="1588"/>
      <c r="Y81" s="1588"/>
      <c r="Z81" s="1588"/>
      <c r="AA81" s="1588"/>
      <c r="AB81" s="1588"/>
      <c r="AC81" s="1588"/>
      <c r="AD81" s="1588"/>
      <c r="AE81" s="1588"/>
      <c r="AF81" s="1588"/>
      <c r="AG81" s="1588"/>
      <c r="AH81" s="1588"/>
      <c r="AI81" s="1588"/>
      <c r="AJ81" s="1588"/>
      <c r="AK81" s="1588"/>
      <c r="AL81" s="1588"/>
      <c r="AM81" s="1588"/>
      <c r="AN81" s="1588"/>
      <c r="AO81" s="1588"/>
      <c r="AP81" s="1588"/>
      <c r="AQ81" s="1588"/>
      <c r="AR81" s="1588"/>
      <c r="AS81" s="1588"/>
      <c r="AT81" s="1588"/>
      <c r="AU81" s="1588"/>
      <c r="AV81" s="1588"/>
      <c r="AW81" s="1588"/>
      <c r="AX81" s="1588"/>
      <c r="AY81" s="1588"/>
    </row>
    <row r="82" ht="15.75" customHeight="1">
      <c r="A82" s="1588"/>
      <c r="B82" s="1588"/>
      <c r="C82" s="1588"/>
      <c r="D82" s="1588"/>
      <c r="E82" s="1588"/>
      <c r="F82" s="1588"/>
      <c r="G82" s="1588"/>
      <c r="H82" s="1588"/>
      <c r="I82" s="1588"/>
      <c r="J82" s="1588"/>
      <c r="K82" s="1588"/>
      <c r="L82" s="1588"/>
      <c r="M82" s="1588"/>
      <c r="N82" s="1588"/>
      <c r="O82" s="1588"/>
      <c r="P82" s="1588"/>
      <c r="Q82" s="1588"/>
      <c r="R82" s="1588"/>
      <c r="S82" s="1588"/>
      <c r="T82" s="1588"/>
      <c r="U82" s="1588"/>
      <c r="V82" s="1588"/>
      <c r="W82" s="1588"/>
      <c r="X82" s="1588"/>
      <c r="Y82" s="1588"/>
      <c r="Z82" s="1588"/>
      <c r="AA82" s="1588"/>
      <c r="AB82" s="1588"/>
      <c r="AC82" s="1588"/>
      <c r="AD82" s="1588"/>
      <c r="AE82" s="1588"/>
      <c r="AF82" s="1588"/>
      <c r="AG82" s="1588"/>
      <c r="AH82" s="1588"/>
      <c r="AI82" s="1588"/>
      <c r="AJ82" s="1588"/>
      <c r="AK82" s="1588"/>
      <c r="AL82" s="1588"/>
      <c r="AM82" s="1588"/>
      <c r="AN82" s="1588"/>
      <c r="AO82" s="1588"/>
      <c r="AP82" s="1588"/>
      <c r="AQ82" s="1588"/>
      <c r="AR82" s="1588"/>
      <c r="AS82" s="1588"/>
      <c r="AT82" s="1588"/>
      <c r="AU82" s="1588"/>
      <c r="AV82" s="1588"/>
      <c r="AW82" s="1588"/>
      <c r="AX82" s="1588"/>
      <c r="AY82" s="1588"/>
    </row>
    <row r="83" ht="15.75" customHeight="1">
      <c r="A83" s="1588"/>
      <c r="B83" s="1588"/>
      <c r="C83" s="1588"/>
      <c r="D83" s="1588"/>
      <c r="E83" s="1588"/>
      <c r="F83" s="1588"/>
      <c r="G83" s="1588"/>
      <c r="H83" s="1588"/>
      <c r="I83" s="1588"/>
      <c r="J83" s="1588"/>
      <c r="K83" s="1588"/>
      <c r="L83" s="1588"/>
      <c r="M83" s="1588"/>
      <c r="N83" s="1588"/>
      <c r="O83" s="1588"/>
      <c r="P83" s="1588"/>
      <c r="Q83" s="1588"/>
      <c r="R83" s="1588"/>
      <c r="S83" s="1588"/>
      <c r="T83" s="1588"/>
      <c r="U83" s="1588"/>
      <c r="V83" s="1588"/>
      <c r="W83" s="1588"/>
      <c r="X83" s="1588"/>
      <c r="Y83" s="1588"/>
      <c r="Z83" s="1588"/>
      <c r="AA83" s="1588"/>
      <c r="AB83" s="1588"/>
      <c r="AC83" s="1588"/>
      <c r="AD83" s="1588"/>
      <c r="AE83" s="1588"/>
      <c r="AF83" s="1588"/>
      <c r="AG83" s="1588"/>
      <c r="AH83" s="1588"/>
      <c r="AI83" s="1588"/>
      <c r="AJ83" s="1588"/>
      <c r="AK83" s="1588"/>
      <c r="AL83" s="1588"/>
      <c r="AM83" s="1588"/>
      <c r="AN83" s="1588"/>
      <c r="AO83" s="1588"/>
      <c r="AP83" s="1588"/>
      <c r="AQ83" s="1588"/>
      <c r="AR83" s="1588"/>
      <c r="AS83" s="1588"/>
      <c r="AT83" s="1588"/>
      <c r="AU83" s="1588"/>
      <c r="AV83" s="1588"/>
      <c r="AW83" s="1588"/>
      <c r="AX83" s="1588"/>
      <c r="AY83" s="1588"/>
    </row>
    <row r="84" ht="15.75" customHeight="1">
      <c r="A84" s="1588"/>
      <c r="B84" s="1588"/>
      <c r="C84" s="1588"/>
      <c r="D84" s="1588"/>
      <c r="E84" s="1588"/>
      <c r="F84" s="1588"/>
      <c r="G84" s="1588"/>
      <c r="H84" s="1588"/>
      <c r="I84" s="1588"/>
      <c r="J84" s="1588"/>
      <c r="K84" s="1588"/>
      <c r="L84" s="1588"/>
      <c r="M84" s="1588"/>
      <c r="N84" s="1588"/>
      <c r="O84" s="1588"/>
      <c r="P84" s="1588"/>
      <c r="Q84" s="1588"/>
      <c r="R84" s="1588"/>
      <c r="S84" s="1588"/>
      <c r="T84" s="1588"/>
      <c r="U84" s="1588"/>
      <c r="V84" s="1588"/>
      <c r="W84" s="1588"/>
      <c r="X84" s="1588"/>
      <c r="Y84" s="1588"/>
      <c r="Z84" s="1588"/>
      <c r="AA84" s="1588"/>
      <c r="AB84" s="1588"/>
      <c r="AC84" s="1588"/>
      <c r="AD84" s="1588"/>
      <c r="AE84" s="1588"/>
      <c r="AF84" s="1588"/>
      <c r="AG84" s="1588"/>
      <c r="AH84" s="1588"/>
      <c r="AI84" s="1588"/>
      <c r="AJ84" s="1588"/>
      <c r="AK84" s="1588"/>
      <c r="AL84" s="1588"/>
      <c r="AM84" s="1588"/>
      <c r="AN84" s="1588"/>
      <c r="AO84" s="1588"/>
      <c r="AP84" s="1588"/>
      <c r="AQ84" s="1588"/>
      <c r="AR84" s="1588"/>
      <c r="AS84" s="1588"/>
      <c r="AT84" s="1588"/>
      <c r="AU84" s="1588"/>
      <c r="AV84" s="1588"/>
      <c r="AW84" s="1588"/>
      <c r="AX84" s="1588"/>
      <c r="AY84" s="1588"/>
    </row>
    <row r="85" ht="15.75" customHeight="1">
      <c r="A85" s="1588"/>
      <c r="B85" s="1588"/>
      <c r="C85" s="1588"/>
      <c r="D85" s="1588"/>
      <c r="E85" s="1588"/>
      <c r="F85" s="1588"/>
      <c r="G85" s="1588"/>
      <c r="H85" s="1588"/>
      <c r="I85" s="1588"/>
      <c r="J85" s="1588"/>
      <c r="K85" s="1588"/>
      <c r="L85" s="1588"/>
      <c r="M85" s="1588"/>
      <c r="N85" s="1588"/>
      <c r="O85" s="1588"/>
      <c r="P85" s="1588"/>
      <c r="Q85" s="1588"/>
      <c r="R85" s="1588"/>
      <c r="S85" s="1588"/>
      <c r="T85" s="1588"/>
      <c r="U85" s="1588"/>
      <c r="V85" s="1588"/>
      <c r="W85" s="1588"/>
      <c r="X85" s="1588"/>
      <c r="Y85" s="1588"/>
      <c r="Z85" s="1588"/>
      <c r="AA85" s="1588"/>
      <c r="AB85" s="1588"/>
      <c r="AC85" s="1588"/>
      <c r="AD85" s="1588"/>
      <c r="AE85" s="1588"/>
      <c r="AF85" s="1588"/>
      <c r="AG85" s="1588"/>
      <c r="AH85" s="1588"/>
      <c r="AI85" s="1588"/>
      <c r="AJ85" s="1588"/>
      <c r="AK85" s="1588"/>
      <c r="AL85" s="1588"/>
      <c r="AM85" s="1588"/>
      <c r="AN85" s="1588"/>
      <c r="AO85" s="1588"/>
      <c r="AP85" s="1588"/>
      <c r="AQ85" s="1588"/>
      <c r="AR85" s="1588"/>
      <c r="AS85" s="1588"/>
      <c r="AT85" s="1588"/>
      <c r="AU85" s="1588"/>
      <c r="AV85" s="1588"/>
      <c r="AW85" s="1588"/>
      <c r="AX85" s="1588"/>
      <c r="AY85" s="1588"/>
    </row>
    <row r="86" ht="15.75" customHeight="1">
      <c r="A86" s="1588"/>
      <c r="B86" s="1588"/>
      <c r="C86" s="1588"/>
      <c r="D86" s="1588"/>
      <c r="E86" s="1588"/>
      <c r="F86" s="1588"/>
      <c r="G86" s="1588"/>
      <c r="H86" s="1588"/>
      <c r="I86" s="1588"/>
      <c r="J86" s="1588"/>
      <c r="K86" s="1588"/>
      <c r="L86" s="1588"/>
      <c r="M86" s="1588"/>
      <c r="N86" s="1588"/>
      <c r="O86" s="1588"/>
      <c r="P86" s="1588"/>
      <c r="Q86" s="1588"/>
      <c r="R86" s="1588"/>
      <c r="S86" s="1588"/>
      <c r="T86" s="1588"/>
      <c r="U86" s="1588"/>
      <c r="V86" s="1588"/>
      <c r="W86" s="1588"/>
      <c r="X86" s="1588"/>
      <c r="Y86" s="1588"/>
      <c r="Z86" s="1588"/>
      <c r="AA86" s="1588"/>
      <c r="AB86" s="1588"/>
      <c r="AC86" s="1588"/>
      <c r="AD86" s="1588"/>
      <c r="AE86" s="1588"/>
      <c r="AF86" s="1588"/>
      <c r="AG86" s="1588"/>
      <c r="AH86" s="1588"/>
      <c r="AI86" s="1588"/>
      <c r="AJ86" s="1588"/>
      <c r="AK86" s="1588"/>
      <c r="AL86" s="1588"/>
      <c r="AM86" s="1588"/>
      <c r="AN86" s="1588"/>
      <c r="AO86" s="1588"/>
      <c r="AP86" s="1588"/>
      <c r="AQ86" s="1588"/>
      <c r="AR86" s="1588"/>
      <c r="AS86" s="1588"/>
      <c r="AT86" s="1588"/>
      <c r="AU86" s="1588"/>
      <c r="AV86" s="1588"/>
      <c r="AW86" s="1588"/>
      <c r="AX86" s="1588"/>
      <c r="AY86" s="1588"/>
    </row>
    <row r="87" ht="15.75" customHeight="1">
      <c r="A87" s="1588"/>
      <c r="B87" s="1588"/>
      <c r="C87" s="1588"/>
      <c r="D87" s="1588"/>
      <c r="E87" s="1588"/>
      <c r="F87" s="1588"/>
      <c r="G87" s="1588"/>
      <c r="H87" s="1588"/>
      <c r="I87" s="1588"/>
      <c r="J87" s="1588"/>
      <c r="K87" s="1588"/>
      <c r="L87" s="1588"/>
      <c r="M87" s="1588"/>
      <c r="N87" s="1588"/>
      <c r="O87" s="1588"/>
      <c r="P87" s="1588"/>
      <c r="Q87" s="1588"/>
      <c r="R87" s="1588"/>
      <c r="S87" s="1588"/>
      <c r="T87" s="1588"/>
      <c r="U87" s="1588"/>
      <c r="V87" s="1588"/>
      <c r="W87" s="1588"/>
      <c r="X87" s="1588"/>
      <c r="Y87" s="1588"/>
      <c r="Z87" s="1588"/>
      <c r="AA87" s="1588"/>
      <c r="AB87" s="1588"/>
      <c r="AC87" s="1588"/>
      <c r="AD87" s="1588"/>
      <c r="AE87" s="1588"/>
      <c r="AF87" s="1588"/>
      <c r="AG87" s="1588"/>
      <c r="AH87" s="1588"/>
      <c r="AI87" s="1588"/>
      <c r="AJ87" s="1588"/>
      <c r="AK87" s="1588"/>
      <c r="AL87" s="1588"/>
      <c r="AM87" s="1588"/>
      <c r="AN87" s="1588"/>
      <c r="AO87" s="1588"/>
      <c r="AP87" s="1588"/>
      <c r="AQ87" s="1588"/>
      <c r="AR87" s="1588"/>
      <c r="AS87" s="1588"/>
      <c r="AT87" s="1588"/>
      <c r="AU87" s="1588"/>
      <c r="AV87" s="1588"/>
      <c r="AW87" s="1588"/>
      <c r="AX87" s="1588"/>
      <c r="AY87" s="1588"/>
    </row>
    <row r="88" ht="15.75" customHeight="1">
      <c r="A88" s="1588"/>
      <c r="B88" s="1588"/>
      <c r="C88" s="1588"/>
      <c r="D88" s="1588"/>
      <c r="E88" s="1588"/>
      <c r="F88" s="1588"/>
      <c r="G88" s="1588"/>
      <c r="H88" s="1588"/>
      <c r="I88" s="1588"/>
      <c r="J88" s="1588"/>
      <c r="K88" s="1588"/>
      <c r="L88" s="1588"/>
      <c r="M88" s="1588"/>
      <c r="N88" s="1588"/>
      <c r="O88" s="1588"/>
      <c r="P88" s="1588"/>
      <c r="Q88" s="1588"/>
      <c r="R88" s="1588"/>
      <c r="S88" s="1588"/>
      <c r="T88" s="1588"/>
      <c r="U88" s="1588"/>
      <c r="V88" s="1588"/>
      <c r="W88" s="1588"/>
      <c r="X88" s="1588"/>
      <c r="Y88" s="1588"/>
      <c r="Z88" s="1588"/>
      <c r="AA88" s="1588"/>
      <c r="AB88" s="1588"/>
      <c r="AC88" s="1588"/>
      <c r="AD88" s="1588"/>
      <c r="AE88" s="1588"/>
      <c r="AF88" s="1588"/>
      <c r="AG88" s="1588"/>
      <c r="AH88" s="1588"/>
      <c r="AI88" s="1588"/>
      <c r="AJ88" s="1588"/>
      <c r="AK88" s="1588"/>
      <c r="AL88" s="1588"/>
      <c r="AM88" s="1588"/>
      <c r="AN88" s="1588"/>
      <c r="AO88" s="1588"/>
      <c r="AP88" s="1588"/>
      <c r="AQ88" s="1588"/>
      <c r="AR88" s="1588"/>
      <c r="AS88" s="1588"/>
      <c r="AT88" s="1588"/>
      <c r="AU88" s="1588"/>
      <c r="AV88" s="1588"/>
      <c r="AW88" s="1588"/>
      <c r="AX88" s="1588"/>
      <c r="AY88" s="1588"/>
    </row>
    <row r="89" ht="15.75" customHeight="1">
      <c r="A89" s="1588"/>
      <c r="B89" s="1588"/>
      <c r="C89" s="1588"/>
      <c r="D89" s="1588"/>
      <c r="E89" s="1588"/>
      <c r="F89" s="1588"/>
      <c r="G89" s="1588"/>
      <c r="H89" s="1588"/>
      <c r="I89" s="1588"/>
      <c r="J89" s="1588"/>
      <c r="K89" s="1588"/>
      <c r="L89" s="1588"/>
      <c r="M89" s="1588"/>
      <c r="N89" s="1588"/>
      <c r="O89" s="1588"/>
      <c r="P89" s="1588"/>
      <c r="Q89" s="1588"/>
      <c r="R89" s="1588"/>
      <c r="S89" s="1588"/>
      <c r="T89" s="1588"/>
      <c r="U89" s="1588"/>
      <c r="V89" s="1588"/>
      <c r="W89" s="1588"/>
      <c r="X89" s="1588"/>
      <c r="Y89" s="1588"/>
      <c r="Z89" s="1588"/>
      <c r="AA89" s="1588"/>
      <c r="AB89" s="1588"/>
      <c r="AC89" s="1588"/>
      <c r="AD89" s="1588"/>
      <c r="AE89" s="1588"/>
      <c r="AF89" s="1588"/>
      <c r="AG89" s="1588"/>
      <c r="AH89" s="1588"/>
      <c r="AI89" s="1588"/>
      <c r="AJ89" s="1588"/>
      <c r="AK89" s="1588"/>
      <c r="AL89" s="1588"/>
      <c r="AM89" s="1588"/>
      <c r="AN89" s="1588"/>
      <c r="AO89" s="1588"/>
      <c r="AP89" s="1588"/>
      <c r="AQ89" s="1588"/>
      <c r="AR89" s="1588"/>
      <c r="AS89" s="1588"/>
      <c r="AT89" s="1588"/>
      <c r="AU89" s="1588"/>
      <c r="AV89" s="1588"/>
      <c r="AW89" s="1588"/>
      <c r="AX89" s="1588"/>
      <c r="AY89" s="1588"/>
    </row>
    <row r="90" ht="15.75" customHeight="1">
      <c r="A90" s="1588"/>
      <c r="B90" s="1588"/>
      <c r="C90" s="1588"/>
      <c r="D90" s="1588"/>
      <c r="E90" s="1588"/>
      <c r="F90" s="1588"/>
      <c r="G90" s="1588"/>
      <c r="H90" s="1588"/>
      <c r="I90" s="1588"/>
      <c r="J90" s="1588"/>
      <c r="K90" s="1588"/>
      <c r="L90" s="1588"/>
      <c r="M90" s="1588"/>
      <c r="N90" s="1588"/>
      <c r="O90" s="1588"/>
      <c r="P90" s="1588"/>
      <c r="Q90" s="1588"/>
      <c r="R90" s="1588"/>
      <c r="S90" s="1588"/>
      <c r="T90" s="1588"/>
      <c r="U90" s="1588"/>
      <c r="V90" s="1588"/>
      <c r="W90" s="1588"/>
      <c r="X90" s="1588"/>
      <c r="Y90" s="1588"/>
      <c r="Z90" s="1588"/>
      <c r="AA90" s="1588"/>
      <c r="AB90" s="1588"/>
      <c r="AC90" s="1588"/>
      <c r="AD90" s="1588"/>
      <c r="AE90" s="1588"/>
      <c r="AF90" s="1588"/>
      <c r="AG90" s="1588"/>
      <c r="AH90" s="1588"/>
      <c r="AI90" s="1588"/>
      <c r="AJ90" s="1588"/>
      <c r="AK90" s="1588"/>
      <c r="AL90" s="1588"/>
      <c r="AM90" s="1588"/>
      <c r="AN90" s="1588"/>
      <c r="AO90" s="1588"/>
      <c r="AP90" s="1588"/>
      <c r="AQ90" s="1588"/>
      <c r="AR90" s="1588"/>
      <c r="AS90" s="1588"/>
      <c r="AT90" s="1588"/>
      <c r="AU90" s="1588"/>
      <c r="AV90" s="1588"/>
      <c r="AW90" s="1588"/>
      <c r="AX90" s="1588"/>
      <c r="AY90" s="1588"/>
    </row>
    <row r="91" ht="15.75" customHeight="1">
      <c r="A91" s="1588"/>
      <c r="B91" s="1588"/>
      <c r="C91" s="1588"/>
      <c r="D91" s="1588"/>
      <c r="E91" s="1588"/>
      <c r="F91" s="1588"/>
      <c r="G91" s="1588"/>
      <c r="H91" s="1588"/>
      <c r="I91" s="1588"/>
      <c r="J91" s="1588"/>
      <c r="K91" s="1588"/>
      <c r="L91" s="1588"/>
      <c r="M91" s="1588"/>
      <c r="N91" s="1588"/>
      <c r="O91" s="1588"/>
      <c r="P91" s="1588"/>
      <c r="Q91" s="1588"/>
      <c r="R91" s="1588"/>
      <c r="S91" s="1588"/>
      <c r="T91" s="1588"/>
      <c r="U91" s="1588"/>
      <c r="V91" s="1588"/>
      <c r="W91" s="1588"/>
      <c r="X91" s="1588"/>
      <c r="Y91" s="1588"/>
      <c r="Z91" s="1588"/>
      <c r="AA91" s="1588"/>
      <c r="AB91" s="1588"/>
      <c r="AC91" s="1588"/>
      <c r="AD91" s="1588"/>
      <c r="AE91" s="1588"/>
      <c r="AF91" s="1588"/>
      <c r="AG91" s="1588"/>
      <c r="AH91" s="1588"/>
      <c r="AI91" s="1588"/>
      <c r="AJ91" s="1588"/>
      <c r="AK91" s="1588"/>
      <c r="AL91" s="1588"/>
      <c r="AM91" s="1588"/>
      <c r="AN91" s="1588"/>
      <c r="AO91" s="1588"/>
      <c r="AP91" s="1588"/>
      <c r="AQ91" s="1588"/>
      <c r="AR91" s="1588"/>
      <c r="AS91" s="1588"/>
      <c r="AT91" s="1588"/>
      <c r="AU91" s="1588"/>
      <c r="AV91" s="1588"/>
      <c r="AW91" s="1588"/>
      <c r="AX91" s="1588"/>
      <c r="AY91" s="1588"/>
    </row>
    <row r="92" ht="15.75" customHeight="1">
      <c r="A92" s="1588"/>
      <c r="B92" s="1588"/>
      <c r="C92" s="1588"/>
      <c r="D92" s="1588"/>
      <c r="E92" s="1588"/>
      <c r="F92" s="1588"/>
      <c r="G92" s="1588"/>
      <c r="H92" s="1588"/>
      <c r="I92" s="1588"/>
      <c r="J92" s="1588"/>
      <c r="K92" s="1588"/>
      <c r="L92" s="1588"/>
      <c r="M92" s="1588"/>
      <c r="N92" s="1588"/>
      <c r="O92" s="1588"/>
      <c r="P92" s="1588"/>
      <c r="Q92" s="1588"/>
      <c r="R92" s="1588"/>
      <c r="S92" s="1588"/>
      <c r="T92" s="1588"/>
      <c r="U92" s="1588"/>
      <c r="V92" s="1588"/>
      <c r="W92" s="1588"/>
      <c r="X92" s="1588"/>
      <c r="Y92" s="1588"/>
      <c r="Z92" s="1588"/>
      <c r="AA92" s="1588"/>
      <c r="AB92" s="1588"/>
      <c r="AC92" s="1588"/>
      <c r="AD92" s="1588"/>
      <c r="AE92" s="1588"/>
      <c r="AF92" s="1588"/>
      <c r="AG92" s="1588"/>
      <c r="AH92" s="1588"/>
      <c r="AI92" s="1588"/>
      <c r="AJ92" s="1588"/>
      <c r="AK92" s="1588"/>
      <c r="AL92" s="1588"/>
      <c r="AM92" s="1588"/>
      <c r="AN92" s="1588"/>
      <c r="AO92" s="1588"/>
      <c r="AP92" s="1588"/>
      <c r="AQ92" s="1588"/>
      <c r="AR92" s="1588"/>
      <c r="AS92" s="1588"/>
      <c r="AT92" s="1588"/>
      <c r="AU92" s="1588"/>
      <c r="AV92" s="1588"/>
      <c r="AW92" s="1588"/>
      <c r="AX92" s="1588"/>
      <c r="AY92" s="1588"/>
    </row>
    <row r="93" ht="15.75" customHeight="1">
      <c r="A93" s="1588"/>
      <c r="B93" s="1588"/>
      <c r="C93" s="1588"/>
      <c r="D93" s="1588"/>
      <c r="E93" s="1588"/>
      <c r="F93" s="1588"/>
      <c r="G93" s="1588"/>
      <c r="H93" s="1588"/>
      <c r="I93" s="1588"/>
      <c r="J93" s="1588"/>
      <c r="K93" s="1588"/>
      <c r="L93" s="1588"/>
      <c r="M93" s="1588"/>
      <c r="N93" s="1588"/>
      <c r="O93" s="1588"/>
      <c r="P93" s="1588"/>
      <c r="Q93" s="1588"/>
      <c r="R93" s="1588"/>
      <c r="S93" s="1588"/>
      <c r="T93" s="1588"/>
      <c r="U93" s="1588"/>
      <c r="V93" s="1588"/>
      <c r="W93" s="1588"/>
      <c r="X93" s="1588"/>
      <c r="Y93" s="1588"/>
      <c r="Z93" s="1588"/>
      <c r="AA93" s="1588"/>
      <c r="AB93" s="1588"/>
      <c r="AC93" s="1588"/>
      <c r="AD93" s="1588"/>
      <c r="AE93" s="1588"/>
      <c r="AF93" s="1588"/>
      <c r="AG93" s="1588"/>
      <c r="AH93" s="1588"/>
      <c r="AI93" s="1588"/>
      <c r="AJ93" s="1588"/>
      <c r="AK93" s="1588"/>
      <c r="AL93" s="1588"/>
      <c r="AM93" s="1588"/>
      <c r="AN93" s="1588"/>
      <c r="AO93" s="1588"/>
      <c r="AP93" s="1588"/>
      <c r="AQ93" s="1588"/>
      <c r="AR93" s="1588"/>
      <c r="AS93" s="1588"/>
      <c r="AT93" s="1588"/>
      <c r="AU93" s="1588"/>
      <c r="AV93" s="1588"/>
      <c r="AW93" s="1588"/>
      <c r="AX93" s="1588"/>
      <c r="AY93" s="1588"/>
    </row>
    <row r="94" ht="15.75" customHeight="1">
      <c r="A94" s="1588"/>
      <c r="B94" s="1588"/>
      <c r="C94" s="1588"/>
      <c r="D94" s="1588"/>
      <c r="E94" s="1588"/>
      <c r="F94" s="1588"/>
      <c r="G94" s="1588"/>
      <c r="H94" s="1588"/>
      <c r="I94" s="1588"/>
      <c r="J94" s="1588"/>
      <c r="K94" s="1588"/>
      <c r="L94" s="1588"/>
      <c r="M94" s="1588"/>
      <c r="N94" s="1588"/>
      <c r="O94" s="1588"/>
      <c r="P94" s="1588"/>
      <c r="Q94" s="1588"/>
      <c r="R94" s="1588"/>
      <c r="S94" s="1588"/>
      <c r="T94" s="1588"/>
      <c r="U94" s="1588"/>
      <c r="V94" s="1588"/>
      <c r="W94" s="1588"/>
      <c r="X94" s="1588"/>
      <c r="Y94" s="1588"/>
      <c r="Z94" s="1588"/>
      <c r="AA94" s="1588"/>
      <c r="AB94" s="1588"/>
      <c r="AC94" s="1588"/>
      <c r="AD94" s="1588"/>
      <c r="AE94" s="1588"/>
      <c r="AF94" s="1588"/>
      <c r="AG94" s="1588"/>
      <c r="AH94" s="1588"/>
      <c r="AI94" s="1588"/>
      <c r="AJ94" s="1588"/>
      <c r="AK94" s="1588"/>
      <c r="AL94" s="1588"/>
      <c r="AM94" s="1588"/>
      <c r="AN94" s="1588"/>
      <c r="AO94" s="1588"/>
      <c r="AP94" s="1588"/>
      <c r="AQ94" s="1588"/>
      <c r="AR94" s="1588"/>
      <c r="AS94" s="1588"/>
      <c r="AT94" s="1588"/>
      <c r="AU94" s="1588"/>
      <c r="AV94" s="1588"/>
      <c r="AW94" s="1588"/>
      <c r="AX94" s="1588"/>
      <c r="AY94" s="1588"/>
    </row>
    <row r="95" ht="15.75" customHeight="1">
      <c r="A95" s="1588"/>
      <c r="B95" s="1588"/>
      <c r="C95" s="1588"/>
      <c r="D95" s="1588"/>
      <c r="E95" s="1588"/>
      <c r="F95" s="1588"/>
      <c r="G95" s="1588"/>
      <c r="H95" s="1588"/>
      <c r="I95" s="1588"/>
      <c r="J95" s="1588"/>
      <c r="K95" s="1588"/>
      <c r="L95" s="1588"/>
      <c r="M95" s="1588"/>
      <c r="N95" s="1588"/>
      <c r="O95" s="1588"/>
      <c r="P95" s="1588"/>
      <c r="Q95" s="1588"/>
      <c r="R95" s="1588"/>
      <c r="S95" s="1588"/>
      <c r="T95" s="1588"/>
      <c r="U95" s="1588"/>
      <c r="V95" s="1588"/>
      <c r="W95" s="1588"/>
      <c r="X95" s="1588"/>
      <c r="Y95" s="1588"/>
      <c r="Z95" s="1588"/>
      <c r="AA95" s="1588"/>
      <c r="AB95" s="1588"/>
      <c r="AC95" s="1588"/>
      <c r="AD95" s="1588"/>
      <c r="AE95" s="1588"/>
      <c r="AF95" s="1588"/>
      <c r="AG95" s="1588"/>
      <c r="AH95" s="1588"/>
      <c r="AI95" s="1588"/>
      <c r="AJ95" s="1588"/>
      <c r="AK95" s="1588"/>
      <c r="AL95" s="1588"/>
      <c r="AM95" s="1588"/>
      <c r="AN95" s="1588"/>
      <c r="AO95" s="1588"/>
      <c r="AP95" s="1588"/>
      <c r="AQ95" s="1588"/>
      <c r="AR95" s="1588"/>
      <c r="AS95" s="1588"/>
      <c r="AT95" s="1588"/>
      <c r="AU95" s="1588"/>
      <c r="AV95" s="1588"/>
      <c r="AW95" s="1588"/>
      <c r="AX95" s="1588"/>
      <c r="AY95" s="1588"/>
    </row>
    <row r="96" ht="15.75" customHeight="1">
      <c r="A96" s="1588"/>
      <c r="B96" s="1588"/>
      <c r="C96" s="1588"/>
      <c r="D96" s="1588"/>
      <c r="E96" s="1588"/>
      <c r="F96" s="1588"/>
      <c r="G96" s="1588"/>
      <c r="H96" s="1588"/>
      <c r="I96" s="1588"/>
      <c r="J96" s="1588"/>
      <c r="K96" s="1588"/>
      <c r="L96" s="1588"/>
      <c r="M96" s="1588"/>
      <c r="N96" s="1588"/>
      <c r="O96" s="1588"/>
      <c r="P96" s="1588"/>
      <c r="Q96" s="1588"/>
      <c r="R96" s="1588"/>
      <c r="S96" s="1588"/>
      <c r="T96" s="1588"/>
      <c r="U96" s="1588"/>
      <c r="V96" s="1588"/>
      <c r="W96" s="1588"/>
      <c r="X96" s="1588"/>
      <c r="Y96" s="1588"/>
      <c r="Z96" s="1588"/>
      <c r="AA96" s="1588"/>
      <c r="AB96" s="1588"/>
      <c r="AC96" s="1588"/>
      <c r="AD96" s="1588"/>
      <c r="AE96" s="1588"/>
      <c r="AF96" s="1588"/>
      <c r="AG96" s="1588"/>
      <c r="AH96" s="1588"/>
      <c r="AI96" s="1588"/>
      <c r="AJ96" s="1588"/>
      <c r="AK96" s="1588"/>
      <c r="AL96" s="1588"/>
      <c r="AM96" s="1588"/>
      <c r="AN96" s="1588"/>
      <c r="AO96" s="1588"/>
      <c r="AP96" s="1588"/>
      <c r="AQ96" s="1588"/>
      <c r="AR96" s="1588"/>
      <c r="AS96" s="1588"/>
      <c r="AT96" s="1588"/>
      <c r="AU96" s="1588"/>
      <c r="AV96" s="1588"/>
      <c r="AW96" s="1588"/>
      <c r="AX96" s="1588"/>
      <c r="AY96" s="1588"/>
    </row>
    <row r="97" ht="15.75" customHeight="1">
      <c r="A97" s="1588"/>
      <c r="B97" s="1588"/>
      <c r="C97" s="1588"/>
      <c r="D97" s="1588"/>
      <c r="E97" s="1588"/>
      <c r="F97" s="1588"/>
      <c r="G97" s="1588"/>
      <c r="H97" s="1588"/>
      <c r="I97" s="1588"/>
      <c r="J97" s="1588"/>
      <c r="K97" s="1588"/>
      <c r="L97" s="1588"/>
      <c r="M97" s="1588"/>
      <c r="N97" s="1588"/>
      <c r="O97" s="1588"/>
      <c r="P97" s="1588"/>
      <c r="Q97" s="1588"/>
      <c r="R97" s="1588"/>
      <c r="S97" s="1588"/>
      <c r="T97" s="1588"/>
      <c r="U97" s="1588"/>
      <c r="V97" s="1588"/>
      <c r="W97" s="1588"/>
      <c r="X97" s="1588"/>
      <c r="Y97" s="1588"/>
      <c r="Z97" s="1588"/>
      <c r="AA97" s="1588"/>
      <c r="AB97" s="1588"/>
      <c r="AC97" s="1588"/>
      <c r="AD97" s="1588"/>
      <c r="AE97" s="1588"/>
      <c r="AF97" s="1588"/>
      <c r="AG97" s="1588"/>
      <c r="AH97" s="1588"/>
      <c r="AI97" s="1588"/>
      <c r="AJ97" s="1588"/>
      <c r="AK97" s="1588"/>
      <c r="AL97" s="1588"/>
      <c r="AM97" s="1588"/>
      <c r="AN97" s="1588"/>
      <c r="AO97" s="1588"/>
      <c r="AP97" s="1588"/>
      <c r="AQ97" s="1588"/>
      <c r="AR97" s="1588"/>
      <c r="AS97" s="1588"/>
      <c r="AT97" s="1588"/>
      <c r="AU97" s="1588"/>
      <c r="AV97" s="1588"/>
      <c r="AW97" s="1588"/>
      <c r="AX97" s="1588"/>
      <c r="AY97" s="1588"/>
    </row>
    <row r="98" ht="15.75" customHeight="1">
      <c r="A98" s="1588"/>
      <c r="B98" s="1588"/>
      <c r="C98" s="1588"/>
      <c r="D98" s="1588"/>
      <c r="E98" s="1588"/>
      <c r="F98" s="1588"/>
      <c r="G98" s="1588"/>
      <c r="H98" s="1588"/>
      <c r="I98" s="1588"/>
      <c r="J98" s="1588"/>
      <c r="K98" s="1588"/>
      <c r="L98" s="1588"/>
      <c r="M98" s="1588"/>
      <c r="N98" s="1588"/>
      <c r="O98" s="1588"/>
      <c r="P98" s="1588"/>
      <c r="Q98" s="1588"/>
      <c r="R98" s="1588"/>
      <c r="S98" s="1588"/>
      <c r="T98" s="1588"/>
      <c r="U98" s="1588"/>
      <c r="V98" s="1588"/>
      <c r="W98" s="1588"/>
      <c r="X98" s="1588"/>
      <c r="Y98" s="1588"/>
      <c r="Z98" s="1588"/>
      <c r="AA98" s="1588"/>
      <c r="AB98" s="1588"/>
      <c r="AC98" s="1588"/>
      <c r="AD98" s="1588"/>
      <c r="AE98" s="1588"/>
      <c r="AF98" s="1588"/>
      <c r="AG98" s="1588"/>
      <c r="AH98" s="1588"/>
      <c r="AI98" s="1588"/>
      <c r="AJ98" s="1588"/>
      <c r="AK98" s="1588"/>
      <c r="AL98" s="1588"/>
      <c r="AM98" s="1588"/>
      <c r="AN98" s="1588"/>
      <c r="AO98" s="1588"/>
      <c r="AP98" s="1588"/>
      <c r="AQ98" s="1588"/>
      <c r="AR98" s="1588"/>
      <c r="AS98" s="1588"/>
      <c r="AT98" s="1588"/>
      <c r="AU98" s="1588"/>
      <c r="AV98" s="1588"/>
      <c r="AW98" s="1588"/>
      <c r="AX98" s="1588"/>
      <c r="AY98" s="1588"/>
    </row>
    <row r="99" ht="15.75" customHeight="1">
      <c r="A99" s="1588"/>
      <c r="B99" s="1588"/>
      <c r="C99" s="1588"/>
      <c r="D99" s="1588"/>
      <c r="E99" s="1588"/>
      <c r="F99" s="1588"/>
      <c r="G99" s="1588"/>
      <c r="H99" s="1588"/>
      <c r="I99" s="1588"/>
      <c r="J99" s="1588"/>
      <c r="K99" s="1588"/>
      <c r="L99" s="1588"/>
      <c r="M99" s="1588"/>
      <c r="N99" s="1588"/>
      <c r="O99" s="1588"/>
      <c r="P99" s="1588"/>
      <c r="Q99" s="1588"/>
      <c r="R99" s="1588"/>
      <c r="S99" s="1588"/>
      <c r="T99" s="1588"/>
      <c r="U99" s="1588"/>
      <c r="V99" s="1588"/>
      <c r="W99" s="1588"/>
      <c r="X99" s="1588"/>
      <c r="Y99" s="1588"/>
      <c r="Z99" s="1588"/>
      <c r="AA99" s="1588"/>
      <c r="AB99" s="1588"/>
      <c r="AC99" s="1588"/>
      <c r="AD99" s="1588"/>
      <c r="AE99" s="1588"/>
      <c r="AF99" s="1588"/>
      <c r="AG99" s="1588"/>
      <c r="AH99" s="1588"/>
      <c r="AI99" s="1588"/>
      <c r="AJ99" s="1588"/>
      <c r="AK99" s="1588"/>
      <c r="AL99" s="1588"/>
      <c r="AM99" s="1588"/>
      <c r="AN99" s="1588"/>
      <c r="AO99" s="1588"/>
      <c r="AP99" s="1588"/>
      <c r="AQ99" s="1588"/>
      <c r="AR99" s="1588"/>
      <c r="AS99" s="1588"/>
      <c r="AT99" s="1588"/>
      <c r="AU99" s="1588"/>
      <c r="AV99" s="1588"/>
      <c r="AW99" s="1588"/>
      <c r="AX99" s="1588"/>
      <c r="AY99" s="1588"/>
    </row>
    <row r="100" ht="15.75" customHeight="1">
      <c r="A100" s="1588"/>
      <c r="B100" s="1588"/>
      <c r="C100" s="1588"/>
      <c r="D100" s="1588"/>
      <c r="E100" s="1588"/>
      <c r="F100" s="1588"/>
      <c r="G100" s="1588"/>
      <c r="H100" s="1588"/>
      <c r="I100" s="1588"/>
      <c r="J100" s="1588"/>
      <c r="K100" s="1588"/>
      <c r="L100" s="1588"/>
      <c r="M100" s="1588"/>
      <c r="N100" s="1588"/>
      <c r="O100" s="1588"/>
      <c r="P100" s="1588"/>
      <c r="Q100" s="1588"/>
      <c r="R100" s="1588"/>
      <c r="S100" s="1588"/>
      <c r="T100" s="1588"/>
      <c r="U100" s="1588"/>
      <c r="V100" s="1588"/>
      <c r="W100" s="1588"/>
      <c r="X100" s="1588"/>
      <c r="Y100" s="1588"/>
      <c r="Z100" s="1588"/>
      <c r="AA100" s="1588"/>
      <c r="AB100" s="1588"/>
      <c r="AC100" s="1588"/>
      <c r="AD100" s="1588"/>
      <c r="AE100" s="1588"/>
      <c r="AF100" s="1588"/>
      <c r="AG100" s="1588"/>
      <c r="AH100" s="1588"/>
      <c r="AI100" s="1588"/>
      <c r="AJ100" s="1588"/>
      <c r="AK100" s="1588"/>
      <c r="AL100" s="1588"/>
      <c r="AM100" s="1588"/>
      <c r="AN100" s="1588"/>
      <c r="AO100" s="1588"/>
      <c r="AP100" s="1588"/>
      <c r="AQ100" s="1588"/>
      <c r="AR100" s="1588"/>
      <c r="AS100" s="1588"/>
      <c r="AT100" s="1588"/>
      <c r="AU100" s="1588"/>
      <c r="AV100" s="1588"/>
      <c r="AW100" s="1588"/>
      <c r="AX100" s="1588"/>
      <c r="AY100" s="1588"/>
    </row>
    <row r="101" ht="15.75" customHeight="1">
      <c r="A101" s="1588"/>
      <c r="B101" s="1588"/>
      <c r="C101" s="1588"/>
      <c r="D101" s="1588"/>
      <c r="E101" s="1588"/>
      <c r="F101" s="1588"/>
      <c r="G101" s="1588"/>
      <c r="H101" s="1588"/>
      <c r="I101" s="1588"/>
      <c r="J101" s="1588"/>
      <c r="K101" s="1588"/>
      <c r="L101" s="1588"/>
      <c r="M101" s="1588"/>
      <c r="N101" s="1588"/>
      <c r="O101" s="1588"/>
      <c r="P101" s="1588"/>
      <c r="Q101" s="1588"/>
      <c r="R101" s="1588"/>
      <c r="S101" s="1588"/>
      <c r="T101" s="1588"/>
      <c r="U101" s="1588"/>
      <c r="V101" s="1588"/>
      <c r="W101" s="1588"/>
      <c r="X101" s="1588"/>
      <c r="Y101" s="1588"/>
      <c r="Z101" s="1588"/>
      <c r="AA101" s="1588"/>
      <c r="AB101" s="1588"/>
      <c r="AC101" s="1588"/>
      <c r="AD101" s="1588"/>
      <c r="AE101" s="1588"/>
      <c r="AF101" s="1588"/>
      <c r="AG101" s="1588"/>
      <c r="AH101" s="1588"/>
      <c r="AI101" s="1588"/>
      <c r="AJ101" s="1588"/>
      <c r="AK101" s="1588"/>
      <c r="AL101" s="1588"/>
      <c r="AM101" s="1588"/>
      <c r="AN101" s="1588"/>
      <c r="AO101" s="1588"/>
      <c r="AP101" s="1588"/>
      <c r="AQ101" s="1588"/>
      <c r="AR101" s="1588"/>
      <c r="AS101" s="1588"/>
      <c r="AT101" s="1588"/>
      <c r="AU101" s="1588"/>
      <c r="AV101" s="1588"/>
      <c r="AW101" s="1588"/>
      <c r="AX101" s="1588"/>
      <c r="AY101" s="1588"/>
    </row>
    <row r="102" ht="15.75" customHeight="1">
      <c r="A102" s="1588"/>
      <c r="B102" s="1588"/>
      <c r="C102" s="1588"/>
      <c r="D102" s="1588"/>
      <c r="E102" s="1588"/>
      <c r="F102" s="1588"/>
      <c r="G102" s="1588"/>
      <c r="H102" s="1588"/>
      <c r="I102" s="1588"/>
      <c r="J102" s="1588"/>
      <c r="K102" s="1588"/>
      <c r="L102" s="1588"/>
      <c r="M102" s="1588"/>
      <c r="N102" s="1588"/>
      <c r="O102" s="1588"/>
      <c r="P102" s="1588"/>
      <c r="Q102" s="1588"/>
      <c r="R102" s="1588"/>
      <c r="S102" s="1588"/>
      <c r="T102" s="1588"/>
      <c r="U102" s="1588"/>
      <c r="V102" s="1588"/>
      <c r="W102" s="1588"/>
      <c r="X102" s="1588"/>
      <c r="Y102" s="1588"/>
      <c r="Z102" s="1588"/>
      <c r="AA102" s="1588"/>
      <c r="AB102" s="1588"/>
      <c r="AC102" s="1588"/>
      <c r="AD102" s="1588"/>
      <c r="AE102" s="1588"/>
      <c r="AF102" s="1588"/>
      <c r="AG102" s="1588"/>
      <c r="AH102" s="1588"/>
      <c r="AI102" s="1588"/>
      <c r="AJ102" s="1588"/>
      <c r="AK102" s="1588"/>
      <c r="AL102" s="1588"/>
      <c r="AM102" s="1588"/>
      <c r="AN102" s="1588"/>
      <c r="AO102" s="1588"/>
      <c r="AP102" s="1588"/>
      <c r="AQ102" s="1588"/>
      <c r="AR102" s="1588"/>
      <c r="AS102" s="1588"/>
      <c r="AT102" s="1588"/>
      <c r="AU102" s="1588"/>
      <c r="AV102" s="1588"/>
      <c r="AW102" s="1588"/>
      <c r="AX102" s="1588"/>
      <c r="AY102" s="1588"/>
    </row>
    <row r="103" ht="15.75" customHeight="1">
      <c r="A103" s="1588"/>
      <c r="B103" s="1588"/>
      <c r="C103" s="1588"/>
      <c r="D103" s="1588"/>
      <c r="E103" s="1588"/>
      <c r="F103" s="1588"/>
      <c r="G103" s="1588"/>
      <c r="H103" s="1588"/>
      <c r="I103" s="1588"/>
      <c r="J103" s="1588"/>
      <c r="K103" s="1588"/>
      <c r="L103" s="1588"/>
      <c r="M103" s="1588"/>
      <c r="N103" s="1588"/>
      <c r="O103" s="1588"/>
      <c r="P103" s="1588"/>
      <c r="Q103" s="1588"/>
      <c r="R103" s="1588"/>
      <c r="S103" s="1588"/>
      <c r="T103" s="1588"/>
      <c r="U103" s="1588"/>
      <c r="V103" s="1588"/>
      <c r="W103" s="1588"/>
      <c r="X103" s="1588"/>
      <c r="Y103" s="1588"/>
      <c r="Z103" s="1588"/>
      <c r="AA103" s="1588"/>
      <c r="AB103" s="1588"/>
      <c r="AC103" s="1588"/>
      <c r="AD103" s="1588"/>
      <c r="AE103" s="1588"/>
      <c r="AF103" s="1588"/>
      <c r="AG103" s="1588"/>
      <c r="AH103" s="1588"/>
      <c r="AI103" s="1588"/>
      <c r="AJ103" s="1588"/>
      <c r="AK103" s="1588"/>
      <c r="AL103" s="1588"/>
      <c r="AM103" s="1588"/>
      <c r="AN103" s="1588"/>
      <c r="AO103" s="1588"/>
      <c r="AP103" s="1588"/>
      <c r="AQ103" s="1588"/>
      <c r="AR103" s="1588"/>
      <c r="AS103" s="1588"/>
      <c r="AT103" s="1588"/>
      <c r="AU103" s="1588"/>
      <c r="AV103" s="1588"/>
      <c r="AW103" s="1588"/>
      <c r="AX103" s="1588"/>
      <c r="AY103" s="1588"/>
    </row>
    <row r="104" ht="15.75" customHeight="1">
      <c r="A104" s="1588"/>
      <c r="B104" s="1588"/>
      <c r="C104" s="1588"/>
      <c r="D104" s="1588"/>
      <c r="E104" s="1588"/>
      <c r="F104" s="1588"/>
      <c r="G104" s="1588"/>
      <c r="H104" s="1588"/>
      <c r="I104" s="1588"/>
      <c r="J104" s="1588"/>
      <c r="K104" s="1588"/>
      <c r="L104" s="1588"/>
      <c r="M104" s="1588"/>
      <c r="N104" s="1588"/>
      <c r="O104" s="1588"/>
      <c r="P104" s="1588"/>
      <c r="Q104" s="1588"/>
      <c r="R104" s="1588"/>
      <c r="S104" s="1588"/>
      <c r="T104" s="1588"/>
      <c r="U104" s="1588"/>
      <c r="V104" s="1588"/>
      <c r="W104" s="1588"/>
      <c r="X104" s="1588"/>
      <c r="Y104" s="1588"/>
      <c r="Z104" s="1588"/>
      <c r="AA104" s="1588"/>
      <c r="AB104" s="1588"/>
      <c r="AC104" s="1588"/>
      <c r="AD104" s="1588"/>
      <c r="AE104" s="1588"/>
      <c r="AF104" s="1588"/>
      <c r="AG104" s="1588"/>
      <c r="AH104" s="1588"/>
      <c r="AI104" s="1588"/>
      <c r="AJ104" s="1588"/>
      <c r="AK104" s="1588"/>
      <c r="AL104" s="1588"/>
      <c r="AM104" s="1588"/>
      <c r="AN104" s="1588"/>
      <c r="AO104" s="1588"/>
      <c r="AP104" s="1588"/>
      <c r="AQ104" s="1588"/>
      <c r="AR104" s="1588"/>
      <c r="AS104" s="1588"/>
      <c r="AT104" s="1588"/>
      <c r="AU104" s="1588"/>
      <c r="AV104" s="1588"/>
      <c r="AW104" s="1588"/>
      <c r="AX104" s="1588"/>
      <c r="AY104" s="1588"/>
    </row>
    <row r="105" ht="15.75" customHeight="1">
      <c r="A105" s="1588"/>
      <c r="B105" s="1588"/>
      <c r="C105" s="1588"/>
      <c r="D105" s="1588"/>
      <c r="E105" s="1588"/>
      <c r="F105" s="1588"/>
      <c r="G105" s="1588"/>
      <c r="H105" s="1588"/>
      <c r="I105" s="1588"/>
      <c r="J105" s="1588"/>
      <c r="K105" s="1588"/>
      <c r="L105" s="1588"/>
      <c r="M105" s="1588"/>
      <c r="N105" s="1588"/>
      <c r="O105" s="1588"/>
      <c r="P105" s="1588"/>
      <c r="Q105" s="1588"/>
      <c r="R105" s="1588"/>
      <c r="S105" s="1588"/>
      <c r="T105" s="1588"/>
      <c r="U105" s="1588"/>
      <c r="V105" s="1588"/>
      <c r="W105" s="1588"/>
      <c r="X105" s="1588"/>
      <c r="Y105" s="1588"/>
      <c r="Z105" s="1588"/>
      <c r="AA105" s="1588"/>
      <c r="AB105" s="1588"/>
      <c r="AC105" s="1588"/>
      <c r="AD105" s="1588"/>
      <c r="AE105" s="1588"/>
      <c r="AF105" s="1588"/>
      <c r="AG105" s="1588"/>
      <c r="AH105" s="1588"/>
      <c r="AI105" s="1588"/>
      <c r="AJ105" s="1588"/>
      <c r="AK105" s="1588"/>
      <c r="AL105" s="1588"/>
      <c r="AM105" s="1588"/>
      <c r="AN105" s="1588"/>
      <c r="AO105" s="1588"/>
      <c r="AP105" s="1588"/>
      <c r="AQ105" s="1588"/>
      <c r="AR105" s="1588"/>
      <c r="AS105" s="1588"/>
      <c r="AT105" s="1588"/>
      <c r="AU105" s="1588"/>
      <c r="AV105" s="1588"/>
      <c r="AW105" s="1588"/>
      <c r="AX105" s="1588"/>
      <c r="AY105" s="1588"/>
    </row>
    <row r="106" ht="15.75" customHeight="1">
      <c r="A106" s="1588"/>
      <c r="B106" s="1588"/>
      <c r="C106" s="1588"/>
      <c r="D106" s="1588"/>
      <c r="E106" s="1588"/>
      <c r="F106" s="1588"/>
      <c r="G106" s="1588"/>
      <c r="H106" s="1588"/>
      <c r="I106" s="1588"/>
      <c r="J106" s="1588"/>
      <c r="K106" s="1588"/>
      <c r="L106" s="1588"/>
      <c r="M106" s="1588"/>
      <c r="N106" s="1588"/>
      <c r="O106" s="1588"/>
      <c r="P106" s="1588"/>
      <c r="Q106" s="1588"/>
      <c r="R106" s="1588"/>
      <c r="S106" s="1588"/>
      <c r="T106" s="1588"/>
      <c r="U106" s="1588"/>
      <c r="V106" s="1588"/>
      <c r="W106" s="1588"/>
      <c r="X106" s="1588"/>
      <c r="Y106" s="1588"/>
      <c r="Z106" s="1588"/>
      <c r="AA106" s="1588"/>
      <c r="AB106" s="1588"/>
      <c r="AC106" s="1588"/>
      <c r="AD106" s="1588"/>
      <c r="AE106" s="1588"/>
      <c r="AF106" s="1588"/>
      <c r="AG106" s="1588"/>
      <c r="AH106" s="1588"/>
      <c r="AI106" s="1588"/>
      <c r="AJ106" s="1588"/>
      <c r="AK106" s="1588"/>
      <c r="AL106" s="1588"/>
      <c r="AM106" s="1588"/>
      <c r="AN106" s="1588"/>
      <c r="AO106" s="1588"/>
      <c r="AP106" s="1588"/>
      <c r="AQ106" s="1588"/>
      <c r="AR106" s="1588"/>
      <c r="AS106" s="1588"/>
      <c r="AT106" s="1588"/>
      <c r="AU106" s="1588"/>
      <c r="AV106" s="1588"/>
      <c r="AW106" s="1588"/>
      <c r="AX106" s="1588"/>
      <c r="AY106" s="1588"/>
    </row>
    <row r="107" ht="15.75" customHeight="1">
      <c r="A107" s="1588"/>
      <c r="B107" s="1588"/>
      <c r="C107" s="1588"/>
      <c r="D107" s="1588"/>
      <c r="E107" s="1588"/>
      <c r="F107" s="1588"/>
      <c r="G107" s="1588"/>
      <c r="H107" s="1588"/>
      <c r="I107" s="1588"/>
      <c r="J107" s="1588"/>
      <c r="K107" s="1588"/>
      <c r="L107" s="1588"/>
      <c r="M107" s="1588"/>
      <c r="N107" s="1588"/>
      <c r="O107" s="1588"/>
      <c r="P107" s="1588"/>
      <c r="Q107" s="1588"/>
      <c r="R107" s="1588"/>
      <c r="S107" s="1588"/>
      <c r="T107" s="1588"/>
      <c r="U107" s="1588"/>
      <c r="V107" s="1588"/>
      <c r="W107" s="1588"/>
      <c r="X107" s="1588"/>
      <c r="Y107" s="1588"/>
      <c r="Z107" s="1588"/>
      <c r="AA107" s="1588"/>
      <c r="AB107" s="1588"/>
      <c r="AC107" s="1588"/>
      <c r="AD107" s="1588"/>
      <c r="AE107" s="1588"/>
      <c r="AF107" s="1588"/>
      <c r="AG107" s="1588"/>
      <c r="AH107" s="1588"/>
      <c r="AI107" s="1588"/>
      <c r="AJ107" s="1588"/>
      <c r="AK107" s="1588"/>
      <c r="AL107" s="1588"/>
      <c r="AM107" s="1588"/>
      <c r="AN107" s="1588"/>
      <c r="AO107" s="1588"/>
      <c r="AP107" s="1588"/>
      <c r="AQ107" s="1588"/>
      <c r="AR107" s="1588"/>
      <c r="AS107" s="1588"/>
      <c r="AT107" s="1588"/>
      <c r="AU107" s="1588"/>
      <c r="AV107" s="1588"/>
      <c r="AW107" s="1588"/>
      <c r="AX107" s="1588"/>
      <c r="AY107" s="1588"/>
    </row>
    <row r="108" ht="15.75" customHeight="1">
      <c r="A108" s="1588"/>
      <c r="B108" s="1588"/>
      <c r="C108" s="1588"/>
      <c r="D108" s="1588"/>
      <c r="E108" s="1588"/>
      <c r="F108" s="1588"/>
      <c r="G108" s="1588"/>
      <c r="H108" s="1588"/>
      <c r="I108" s="1588"/>
      <c r="J108" s="1588"/>
      <c r="K108" s="1588"/>
      <c r="L108" s="1588"/>
      <c r="M108" s="1588"/>
      <c r="N108" s="1588"/>
      <c r="O108" s="1588"/>
      <c r="P108" s="1588"/>
      <c r="Q108" s="1588"/>
      <c r="R108" s="1588"/>
      <c r="S108" s="1588"/>
      <c r="T108" s="1588"/>
      <c r="U108" s="1588"/>
      <c r="V108" s="1588"/>
      <c r="W108" s="1588"/>
      <c r="X108" s="1588"/>
      <c r="Y108" s="1588"/>
      <c r="Z108" s="1588"/>
      <c r="AA108" s="1588"/>
      <c r="AB108" s="1588"/>
      <c r="AC108" s="1588"/>
      <c r="AD108" s="1588"/>
      <c r="AE108" s="1588"/>
      <c r="AF108" s="1588"/>
      <c r="AG108" s="1588"/>
      <c r="AH108" s="1588"/>
      <c r="AI108" s="1588"/>
      <c r="AJ108" s="1588"/>
      <c r="AK108" s="1588"/>
      <c r="AL108" s="1588"/>
      <c r="AM108" s="1588"/>
      <c r="AN108" s="1588"/>
      <c r="AO108" s="1588"/>
      <c r="AP108" s="1588"/>
      <c r="AQ108" s="1588"/>
      <c r="AR108" s="1588"/>
      <c r="AS108" s="1588"/>
      <c r="AT108" s="1588"/>
      <c r="AU108" s="1588"/>
      <c r="AV108" s="1588"/>
      <c r="AW108" s="1588"/>
      <c r="AX108" s="1588"/>
      <c r="AY108" s="1588"/>
    </row>
    <row r="109" ht="15.75" customHeight="1">
      <c r="A109" s="1588"/>
      <c r="B109" s="1588"/>
      <c r="C109" s="1588"/>
      <c r="D109" s="1588"/>
      <c r="E109" s="1588"/>
      <c r="F109" s="1588"/>
      <c r="G109" s="1588"/>
      <c r="H109" s="1588"/>
      <c r="I109" s="1588"/>
      <c r="J109" s="1588"/>
      <c r="K109" s="1588"/>
      <c r="L109" s="1588"/>
      <c r="M109" s="1588"/>
      <c r="N109" s="1588"/>
      <c r="O109" s="1588"/>
      <c r="P109" s="1588"/>
      <c r="Q109" s="1588"/>
      <c r="R109" s="1588"/>
      <c r="S109" s="1588"/>
      <c r="T109" s="1588"/>
      <c r="U109" s="1588"/>
      <c r="V109" s="1588"/>
      <c r="W109" s="1588"/>
      <c r="X109" s="1588"/>
      <c r="Y109" s="1588"/>
      <c r="Z109" s="1588"/>
      <c r="AA109" s="1588"/>
      <c r="AB109" s="1588"/>
      <c r="AC109" s="1588"/>
      <c r="AD109" s="1588"/>
      <c r="AE109" s="1588"/>
      <c r="AF109" s="1588"/>
      <c r="AG109" s="1588"/>
      <c r="AH109" s="1588"/>
      <c r="AI109" s="1588"/>
      <c r="AJ109" s="1588"/>
      <c r="AK109" s="1588"/>
      <c r="AL109" s="1588"/>
      <c r="AM109" s="1588"/>
      <c r="AN109" s="1588"/>
      <c r="AO109" s="1588"/>
      <c r="AP109" s="1588"/>
      <c r="AQ109" s="1588"/>
      <c r="AR109" s="1588"/>
      <c r="AS109" s="1588"/>
      <c r="AT109" s="1588"/>
      <c r="AU109" s="1588"/>
      <c r="AV109" s="1588"/>
      <c r="AW109" s="1588"/>
      <c r="AX109" s="1588"/>
      <c r="AY109" s="1588"/>
    </row>
    <row r="110" ht="15.75" customHeight="1">
      <c r="A110" s="1588"/>
      <c r="B110" s="1588"/>
      <c r="C110" s="1588"/>
      <c r="D110" s="1588"/>
      <c r="E110" s="1588"/>
      <c r="F110" s="1588"/>
      <c r="G110" s="1588"/>
      <c r="H110" s="1588"/>
      <c r="I110" s="1588"/>
      <c r="J110" s="1588"/>
      <c r="K110" s="1588"/>
      <c r="L110" s="1588"/>
      <c r="M110" s="1588"/>
      <c r="N110" s="1588"/>
      <c r="O110" s="1588"/>
      <c r="P110" s="1588"/>
      <c r="Q110" s="1588"/>
      <c r="R110" s="1588"/>
      <c r="S110" s="1588"/>
      <c r="T110" s="1588"/>
      <c r="U110" s="1588"/>
      <c r="V110" s="1588"/>
      <c r="W110" s="1588"/>
      <c r="X110" s="1588"/>
      <c r="Y110" s="1588"/>
      <c r="Z110" s="1588"/>
      <c r="AA110" s="1588"/>
      <c r="AB110" s="1588"/>
      <c r="AC110" s="1588"/>
      <c r="AD110" s="1588"/>
      <c r="AE110" s="1588"/>
      <c r="AF110" s="1588"/>
      <c r="AG110" s="1588"/>
      <c r="AH110" s="1588"/>
      <c r="AI110" s="1588"/>
      <c r="AJ110" s="1588"/>
      <c r="AK110" s="1588"/>
      <c r="AL110" s="1588"/>
      <c r="AM110" s="1588"/>
      <c r="AN110" s="1588"/>
      <c r="AO110" s="1588"/>
      <c r="AP110" s="1588"/>
      <c r="AQ110" s="1588"/>
      <c r="AR110" s="1588"/>
      <c r="AS110" s="1588"/>
      <c r="AT110" s="1588"/>
      <c r="AU110" s="1588"/>
      <c r="AV110" s="1588"/>
      <c r="AW110" s="1588"/>
      <c r="AX110" s="1588"/>
      <c r="AY110" s="1588"/>
    </row>
    <row r="111" ht="15.75" customHeight="1">
      <c r="A111" s="1588"/>
      <c r="B111" s="1588"/>
      <c r="C111" s="1588"/>
      <c r="D111" s="1588"/>
      <c r="E111" s="1588"/>
      <c r="F111" s="1588"/>
      <c r="G111" s="1588"/>
      <c r="H111" s="1588"/>
      <c r="I111" s="1588"/>
      <c r="J111" s="1588"/>
      <c r="K111" s="1588"/>
      <c r="L111" s="1588"/>
      <c r="M111" s="1588"/>
      <c r="N111" s="1588"/>
      <c r="O111" s="1588"/>
      <c r="P111" s="1588"/>
      <c r="Q111" s="1588"/>
      <c r="R111" s="1588"/>
      <c r="S111" s="1588"/>
      <c r="T111" s="1588"/>
      <c r="U111" s="1588"/>
      <c r="V111" s="1588"/>
      <c r="W111" s="1588"/>
      <c r="X111" s="1588"/>
      <c r="Y111" s="1588"/>
      <c r="Z111" s="1588"/>
      <c r="AA111" s="1588"/>
      <c r="AB111" s="1588"/>
      <c r="AC111" s="1588"/>
      <c r="AD111" s="1588"/>
      <c r="AE111" s="1588"/>
      <c r="AF111" s="1588"/>
      <c r="AG111" s="1588"/>
      <c r="AH111" s="1588"/>
      <c r="AI111" s="1588"/>
      <c r="AJ111" s="1588"/>
      <c r="AK111" s="1588"/>
      <c r="AL111" s="1588"/>
      <c r="AM111" s="1588"/>
      <c r="AN111" s="1588"/>
      <c r="AO111" s="1588"/>
      <c r="AP111" s="1588"/>
      <c r="AQ111" s="1588"/>
      <c r="AR111" s="1588"/>
      <c r="AS111" s="1588"/>
      <c r="AT111" s="1588"/>
      <c r="AU111" s="1588"/>
      <c r="AV111" s="1588"/>
      <c r="AW111" s="1588"/>
      <c r="AX111" s="1588"/>
      <c r="AY111" s="1588"/>
    </row>
    <row r="112" ht="15.75" customHeight="1">
      <c r="A112" s="1588"/>
      <c r="B112" s="1588"/>
      <c r="C112" s="1588"/>
      <c r="D112" s="1588"/>
      <c r="E112" s="1588"/>
      <c r="F112" s="1588"/>
      <c r="G112" s="1588"/>
      <c r="H112" s="1588"/>
      <c r="I112" s="1588"/>
      <c r="J112" s="1588"/>
      <c r="K112" s="1588"/>
      <c r="L112" s="1588"/>
      <c r="M112" s="1588"/>
      <c r="N112" s="1588"/>
      <c r="O112" s="1588"/>
      <c r="P112" s="1588"/>
      <c r="Q112" s="1588"/>
      <c r="R112" s="1588"/>
      <c r="S112" s="1588"/>
      <c r="T112" s="1588"/>
      <c r="U112" s="1588"/>
      <c r="V112" s="1588"/>
      <c r="W112" s="1588"/>
      <c r="X112" s="1588"/>
      <c r="Y112" s="1588"/>
      <c r="Z112" s="1588"/>
      <c r="AA112" s="1588"/>
      <c r="AB112" s="1588"/>
      <c r="AC112" s="1588"/>
      <c r="AD112" s="1588"/>
      <c r="AE112" s="1588"/>
      <c r="AF112" s="1588"/>
      <c r="AG112" s="1588"/>
      <c r="AH112" s="1588"/>
      <c r="AI112" s="1588"/>
      <c r="AJ112" s="1588"/>
      <c r="AK112" s="1588"/>
      <c r="AL112" s="1588"/>
      <c r="AM112" s="1588"/>
      <c r="AN112" s="1588"/>
      <c r="AO112" s="1588"/>
      <c r="AP112" s="1588"/>
      <c r="AQ112" s="1588"/>
      <c r="AR112" s="1588"/>
      <c r="AS112" s="1588"/>
      <c r="AT112" s="1588"/>
      <c r="AU112" s="1588"/>
      <c r="AV112" s="1588"/>
      <c r="AW112" s="1588"/>
      <c r="AX112" s="1588"/>
      <c r="AY112" s="1588"/>
    </row>
    <row r="113" ht="15.75" customHeight="1">
      <c r="A113" s="1588"/>
      <c r="B113" s="1588"/>
      <c r="C113" s="1588"/>
      <c r="D113" s="1588"/>
      <c r="E113" s="1588"/>
      <c r="F113" s="1588"/>
      <c r="G113" s="1588"/>
      <c r="H113" s="1588"/>
      <c r="I113" s="1588"/>
      <c r="J113" s="1588"/>
      <c r="K113" s="1588"/>
      <c r="L113" s="1588"/>
      <c r="M113" s="1588"/>
      <c r="N113" s="1588"/>
      <c r="O113" s="1588"/>
      <c r="P113" s="1588"/>
      <c r="Q113" s="1588"/>
      <c r="R113" s="1588"/>
      <c r="S113" s="1588"/>
      <c r="T113" s="1588"/>
      <c r="U113" s="1588"/>
      <c r="V113" s="1588"/>
      <c r="W113" s="1588"/>
      <c r="X113" s="1588"/>
      <c r="Y113" s="1588"/>
      <c r="Z113" s="1588"/>
      <c r="AA113" s="1588"/>
      <c r="AB113" s="1588"/>
      <c r="AC113" s="1588"/>
      <c r="AD113" s="1588"/>
      <c r="AE113" s="1588"/>
      <c r="AF113" s="1588"/>
      <c r="AG113" s="1588"/>
      <c r="AH113" s="1588"/>
      <c r="AI113" s="1588"/>
      <c r="AJ113" s="1588"/>
      <c r="AK113" s="1588"/>
      <c r="AL113" s="1588"/>
      <c r="AM113" s="1588"/>
      <c r="AN113" s="1588"/>
      <c r="AO113" s="1588"/>
      <c r="AP113" s="1588"/>
      <c r="AQ113" s="1588"/>
      <c r="AR113" s="1588"/>
      <c r="AS113" s="1588"/>
      <c r="AT113" s="1588"/>
      <c r="AU113" s="1588"/>
      <c r="AV113" s="1588"/>
      <c r="AW113" s="1588"/>
      <c r="AX113" s="1588"/>
      <c r="AY113" s="1588"/>
    </row>
    <row r="114" ht="15.75" customHeight="1">
      <c r="A114" s="1588"/>
      <c r="B114" s="1588"/>
      <c r="C114" s="1588"/>
      <c r="D114" s="1588"/>
      <c r="E114" s="1588"/>
      <c r="F114" s="1588"/>
      <c r="G114" s="1588"/>
      <c r="H114" s="1588"/>
      <c r="I114" s="1588"/>
      <c r="J114" s="1588"/>
      <c r="K114" s="1588"/>
      <c r="L114" s="1588"/>
      <c r="M114" s="1588"/>
      <c r="N114" s="1588"/>
      <c r="O114" s="1588"/>
      <c r="P114" s="1588"/>
      <c r="Q114" s="1588"/>
      <c r="R114" s="1588"/>
      <c r="S114" s="1588"/>
      <c r="T114" s="1588"/>
      <c r="U114" s="1588"/>
      <c r="V114" s="1588"/>
      <c r="W114" s="1588"/>
      <c r="X114" s="1588"/>
      <c r="Y114" s="1588"/>
      <c r="Z114" s="1588"/>
      <c r="AA114" s="1588"/>
      <c r="AB114" s="1588"/>
      <c r="AC114" s="1588"/>
      <c r="AD114" s="1588"/>
      <c r="AE114" s="1588"/>
      <c r="AF114" s="1588"/>
      <c r="AG114" s="1588"/>
      <c r="AH114" s="1588"/>
      <c r="AI114" s="1588"/>
      <c r="AJ114" s="1588"/>
      <c r="AK114" s="1588"/>
      <c r="AL114" s="1588"/>
      <c r="AM114" s="1588"/>
      <c r="AN114" s="1588"/>
      <c r="AO114" s="1588"/>
      <c r="AP114" s="1588"/>
      <c r="AQ114" s="1588"/>
      <c r="AR114" s="1588"/>
      <c r="AS114" s="1588"/>
      <c r="AT114" s="1588"/>
      <c r="AU114" s="1588"/>
      <c r="AV114" s="1588"/>
      <c r="AW114" s="1588"/>
      <c r="AX114" s="1588"/>
      <c r="AY114" s="1588"/>
    </row>
    <row r="115" ht="15.75" customHeight="1">
      <c r="A115" s="1588"/>
      <c r="B115" s="1588"/>
      <c r="C115" s="1588"/>
      <c r="D115" s="1588"/>
      <c r="E115" s="1588"/>
      <c r="F115" s="1588"/>
      <c r="G115" s="1588"/>
      <c r="H115" s="1588"/>
      <c r="I115" s="1588"/>
      <c r="J115" s="1588"/>
      <c r="K115" s="1588"/>
      <c r="L115" s="1588"/>
      <c r="M115" s="1588"/>
      <c r="N115" s="1588"/>
      <c r="O115" s="1588"/>
      <c r="P115" s="1588"/>
      <c r="Q115" s="1588"/>
      <c r="R115" s="1588"/>
      <c r="S115" s="1588"/>
      <c r="T115" s="1588"/>
      <c r="U115" s="1588"/>
      <c r="V115" s="1588"/>
      <c r="W115" s="1588"/>
      <c r="X115" s="1588"/>
      <c r="Y115" s="1588"/>
      <c r="Z115" s="1588"/>
      <c r="AA115" s="1588"/>
      <c r="AB115" s="1588"/>
      <c r="AC115" s="1588"/>
      <c r="AD115" s="1588"/>
      <c r="AE115" s="1588"/>
      <c r="AF115" s="1588"/>
      <c r="AG115" s="1588"/>
      <c r="AH115" s="1588"/>
      <c r="AI115" s="1588"/>
      <c r="AJ115" s="1588"/>
      <c r="AK115" s="1588"/>
      <c r="AL115" s="1588"/>
      <c r="AM115" s="1588"/>
      <c r="AN115" s="1588"/>
      <c r="AO115" s="1588"/>
      <c r="AP115" s="1588"/>
      <c r="AQ115" s="1588"/>
      <c r="AR115" s="1588"/>
      <c r="AS115" s="1588"/>
      <c r="AT115" s="1588"/>
      <c r="AU115" s="1588"/>
      <c r="AV115" s="1588"/>
      <c r="AW115" s="1588"/>
      <c r="AX115" s="1588"/>
      <c r="AY115" s="1588"/>
    </row>
    <row r="116" ht="15.75" customHeight="1">
      <c r="A116" s="1588"/>
      <c r="B116" s="1588"/>
      <c r="C116" s="1588"/>
      <c r="D116" s="1588"/>
      <c r="E116" s="1588"/>
      <c r="F116" s="1588"/>
      <c r="G116" s="1588"/>
      <c r="H116" s="1588"/>
      <c r="I116" s="1588"/>
      <c r="J116" s="1588"/>
      <c r="K116" s="1588"/>
      <c r="L116" s="1588"/>
      <c r="M116" s="1588"/>
      <c r="N116" s="1588"/>
      <c r="O116" s="1588"/>
      <c r="P116" s="1588"/>
      <c r="Q116" s="1588"/>
      <c r="R116" s="1588"/>
      <c r="S116" s="1588"/>
      <c r="T116" s="1588"/>
      <c r="U116" s="1588"/>
      <c r="V116" s="1588"/>
      <c r="W116" s="1588"/>
      <c r="X116" s="1588"/>
      <c r="Y116" s="1588"/>
      <c r="Z116" s="1588"/>
      <c r="AA116" s="1588"/>
      <c r="AB116" s="1588"/>
      <c r="AC116" s="1588"/>
      <c r="AD116" s="1588"/>
      <c r="AE116" s="1588"/>
      <c r="AF116" s="1588"/>
      <c r="AG116" s="1588"/>
      <c r="AH116" s="1588"/>
      <c r="AI116" s="1588"/>
      <c r="AJ116" s="1588"/>
      <c r="AK116" s="1588"/>
      <c r="AL116" s="1588"/>
      <c r="AM116" s="1588"/>
      <c r="AN116" s="1588"/>
      <c r="AO116" s="1588"/>
      <c r="AP116" s="1588"/>
      <c r="AQ116" s="1588"/>
      <c r="AR116" s="1588"/>
      <c r="AS116" s="1588"/>
      <c r="AT116" s="1588"/>
      <c r="AU116" s="1588"/>
      <c r="AV116" s="1588"/>
      <c r="AW116" s="1588"/>
      <c r="AX116" s="1588"/>
      <c r="AY116" s="1588"/>
    </row>
    <row r="117" ht="15.75" customHeight="1">
      <c r="A117" s="1588"/>
      <c r="B117" s="1588"/>
      <c r="C117" s="1588"/>
      <c r="D117" s="1588"/>
      <c r="E117" s="1588"/>
      <c r="F117" s="1588"/>
      <c r="G117" s="1588"/>
      <c r="H117" s="1588"/>
      <c r="I117" s="1588"/>
      <c r="J117" s="1588"/>
      <c r="K117" s="1588"/>
      <c r="L117" s="1588"/>
      <c r="M117" s="1588"/>
      <c r="N117" s="1588"/>
      <c r="O117" s="1588"/>
      <c r="P117" s="1588"/>
      <c r="Q117" s="1588"/>
      <c r="R117" s="1588"/>
      <c r="S117" s="1588"/>
      <c r="T117" s="1588"/>
      <c r="U117" s="1588"/>
      <c r="V117" s="1588"/>
      <c r="W117" s="1588"/>
      <c r="X117" s="1588"/>
      <c r="Y117" s="1588"/>
      <c r="Z117" s="1588"/>
      <c r="AA117" s="1588"/>
      <c r="AB117" s="1588"/>
      <c r="AC117" s="1588"/>
      <c r="AD117" s="1588"/>
      <c r="AE117" s="1588"/>
      <c r="AF117" s="1588"/>
      <c r="AG117" s="1588"/>
      <c r="AH117" s="1588"/>
      <c r="AI117" s="1588"/>
      <c r="AJ117" s="1588"/>
      <c r="AK117" s="1588"/>
      <c r="AL117" s="1588"/>
      <c r="AM117" s="1588"/>
      <c r="AN117" s="1588"/>
      <c r="AO117" s="1588"/>
      <c r="AP117" s="1588"/>
      <c r="AQ117" s="1588"/>
      <c r="AR117" s="1588"/>
      <c r="AS117" s="1588"/>
      <c r="AT117" s="1588"/>
      <c r="AU117" s="1588"/>
      <c r="AV117" s="1588"/>
      <c r="AW117" s="1588"/>
      <c r="AX117" s="1588"/>
      <c r="AY117" s="1588"/>
    </row>
    <row r="118" ht="15.75" customHeight="1">
      <c r="A118" s="1588"/>
      <c r="B118" s="1588"/>
      <c r="C118" s="1588"/>
      <c r="D118" s="1588"/>
      <c r="E118" s="1588"/>
      <c r="F118" s="1588"/>
      <c r="G118" s="1588"/>
      <c r="H118" s="1588"/>
      <c r="I118" s="1588"/>
      <c r="J118" s="1588"/>
      <c r="K118" s="1588"/>
      <c r="L118" s="1588"/>
      <c r="M118" s="1588"/>
      <c r="N118" s="1588"/>
      <c r="O118" s="1588"/>
      <c r="P118" s="1588"/>
      <c r="Q118" s="1588"/>
      <c r="R118" s="1588"/>
      <c r="S118" s="1588"/>
      <c r="T118" s="1588"/>
      <c r="U118" s="1588"/>
      <c r="V118" s="1588"/>
      <c r="W118" s="1588"/>
      <c r="X118" s="1588"/>
      <c r="Y118" s="1588"/>
      <c r="Z118" s="1588"/>
      <c r="AA118" s="1588"/>
      <c r="AB118" s="1588"/>
      <c r="AC118" s="1588"/>
      <c r="AD118" s="1588"/>
      <c r="AE118" s="1588"/>
      <c r="AF118" s="1588"/>
      <c r="AG118" s="1588"/>
      <c r="AH118" s="1588"/>
      <c r="AI118" s="1588"/>
      <c r="AJ118" s="1588"/>
      <c r="AK118" s="1588"/>
      <c r="AL118" s="1588"/>
      <c r="AM118" s="1588"/>
      <c r="AN118" s="1588"/>
      <c r="AO118" s="1588"/>
      <c r="AP118" s="1588"/>
      <c r="AQ118" s="1588"/>
      <c r="AR118" s="1588"/>
      <c r="AS118" s="1588"/>
      <c r="AT118" s="1588"/>
      <c r="AU118" s="1588"/>
      <c r="AV118" s="1588"/>
      <c r="AW118" s="1588"/>
      <c r="AX118" s="1588"/>
      <c r="AY118" s="1588"/>
    </row>
    <row r="119" ht="15.75" customHeight="1">
      <c r="A119" s="1588"/>
      <c r="B119" s="1588"/>
      <c r="C119" s="1588"/>
      <c r="D119" s="1588"/>
      <c r="E119" s="1588"/>
      <c r="F119" s="1588"/>
      <c r="G119" s="1588"/>
      <c r="H119" s="1588"/>
      <c r="I119" s="1588"/>
      <c r="J119" s="1588"/>
      <c r="K119" s="1588"/>
      <c r="L119" s="1588"/>
      <c r="M119" s="1588"/>
      <c r="N119" s="1588"/>
      <c r="O119" s="1588"/>
      <c r="P119" s="1588"/>
      <c r="Q119" s="1588"/>
      <c r="R119" s="1588"/>
      <c r="S119" s="1588"/>
      <c r="T119" s="1588"/>
      <c r="U119" s="1588"/>
      <c r="V119" s="1588"/>
      <c r="W119" s="1588"/>
      <c r="X119" s="1588"/>
      <c r="Y119" s="1588"/>
      <c r="Z119" s="1588"/>
      <c r="AA119" s="1588"/>
      <c r="AB119" s="1588"/>
      <c r="AC119" s="1588"/>
      <c r="AD119" s="1588"/>
      <c r="AE119" s="1588"/>
      <c r="AF119" s="1588"/>
      <c r="AG119" s="1588"/>
      <c r="AH119" s="1588"/>
      <c r="AI119" s="1588"/>
      <c r="AJ119" s="1588"/>
      <c r="AK119" s="1588"/>
      <c r="AL119" s="1588"/>
      <c r="AM119" s="1588"/>
      <c r="AN119" s="1588"/>
      <c r="AO119" s="1588"/>
      <c r="AP119" s="1588"/>
      <c r="AQ119" s="1588"/>
      <c r="AR119" s="1588"/>
      <c r="AS119" s="1588"/>
      <c r="AT119" s="1588"/>
      <c r="AU119" s="1588"/>
      <c r="AV119" s="1588"/>
      <c r="AW119" s="1588"/>
      <c r="AX119" s="1588"/>
      <c r="AY119" s="1588"/>
    </row>
    <row r="120" ht="15.75" customHeight="1">
      <c r="A120" s="1588"/>
      <c r="B120" s="1588"/>
      <c r="C120" s="1588"/>
      <c r="D120" s="1588"/>
      <c r="E120" s="1588"/>
      <c r="F120" s="1588"/>
      <c r="G120" s="1588"/>
      <c r="H120" s="1588"/>
      <c r="I120" s="1588"/>
      <c r="J120" s="1588"/>
      <c r="K120" s="1588"/>
      <c r="L120" s="1588"/>
      <c r="M120" s="1588"/>
      <c r="N120" s="1588"/>
      <c r="O120" s="1588"/>
      <c r="P120" s="1588"/>
      <c r="Q120" s="1588"/>
      <c r="R120" s="1588"/>
      <c r="S120" s="1588"/>
      <c r="T120" s="1588"/>
      <c r="U120" s="1588"/>
      <c r="V120" s="1588"/>
      <c r="W120" s="1588"/>
      <c r="X120" s="1588"/>
      <c r="Y120" s="1588"/>
      <c r="Z120" s="1588"/>
      <c r="AA120" s="1588"/>
      <c r="AB120" s="1588"/>
      <c r="AC120" s="1588"/>
      <c r="AD120" s="1588"/>
      <c r="AE120" s="1588"/>
      <c r="AF120" s="1588"/>
      <c r="AG120" s="1588"/>
      <c r="AH120" s="1588"/>
      <c r="AI120" s="1588"/>
      <c r="AJ120" s="1588"/>
      <c r="AK120" s="1588"/>
      <c r="AL120" s="1588"/>
      <c r="AM120" s="1588"/>
      <c r="AN120" s="1588"/>
      <c r="AO120" s="1588"/>
      <c r="AP120" s="1588"/>
      <c r="AQ120" s="1588"/>
      <c r="AR120" s="1588"/>
      <c r="AS120" s="1588"/>
      <c r="AT120" s="1588"/>
      <c r="AU120" s="1588"/>
      <c r="AV120" s="1588"/>
      <c r="AW120" s="1588"/>
      <c r="AX120" s="1588"/>
      <c r="AY120" s="1588"/>
    </row>
    <row r="121" ht="15.75" customHeight="1">
      <c r="A121" s="1588"/>
      <c r="B121" s="1588"/>
      <c r="C121" s="1588"/>
      <c r="D121" s="1588"/>
      <c r="E121" s="1588"/>
      <c r="F121" s="1588"/>
      <c r="G121" s="1588"/>
      <c r="H121" s="1588"/>
      <c r="I121" s="1588"/>
      <c r="J121" s="1588"/>
      <c r="K121" s="1588"/>
      <c r="L121" s="1588"/>
      <c r="M121" s="1588"/>
      <c r="N121" s="1588"/>
      <c r="O121" s="1588"/>
      <c r="P121" s="1588"/>
      <c r="Q121" s="1588"/>
      <c r="R121" s="1588"/>
      <c r="S121" s="1588"/>
      <c r="T121" s="1588"/>
      <c r="U121" s="1588"/>
      <c r="V121" s="1588"/>
      <c r="W121" s="1588"/>
      <c r="X121" s="1588"/>
      <c r="Y121" s="1588"/>
      <c r="Z121" s="1588"/>
      <c r="AA121" s="1588"/>
      <c r="AB121" s="1588"/>
      <c r="AC121" s="1588"/>
      <c r="AD121" s="1588"/>
      <c r="AE121" s="1588"/>
      <c r="AF121" s="1588"/>
      <c r="AG121" s="1588"/>
      <c r="AH121" s="1588"/>
      <c r="AI121" s="1588"/>
      <c r="AJ121" s="1588"/>
      <c r="AK121" s="1588"/>
      <c r="AL121" s="1588"/>
      <c r="AM121" s="1588"/>
      <c r="AN121" s="1588"/>
      <c r="AO121" s="1588"/>
      <c r="AP121" s="1588"/>
      <c r="AQ121" s="1588"/>
      <c r="AR121" s="1588"/>
      <c r="AS121" s="1588"/>
      <c r="AT121" s="1588"/>
      <c r="AU121" s="1588"/>
      <c r="AV121" s="1588"/>
      <c r="AW121" s="1588"/>
      <c r="AX121" s="1588"/>
      <c r="AY121" s="1588"/>
    </row>
    <row r="122" ht="15.75" customHeight="1">
      <c r="A122" s="1588"/>
      <c r="B122" s="1588"/>
      <c r="C122" s="1588"/>
      <c r="D122" s="1588"/>
      <c r="E122" s="1588"/>
      <c r="F122" s="1588"/>
      <c r="G122" s="1588"/>
      <c r="H122" s="1588"/>
      <c r="I122" s="1588"/>
      <c r="J122" s="1588"/>
      <c r="K122" s="1588"/>
      <c r="L122" s="1588"/>
      <c r="M122" s="1588"/>
      <c r="N122" s="1588"/>
      <c r="O122" s="1588"/>
      <c r="P122" s="1588"/>
      <c r="Q122" s="1588"/>
      <c r="R122" s="1588"/>
      <c r="S122" s="1588"/>
      <c r="T122" s="1588"/>
      <c r="U122" s="1588"/>
      <c r="V122" s="1588"/>
      <c r="W122" s="1588"/>
      <c r="X122" s="1588"/>
      <c r="Y122" s="1588"/>
      <c r="Z122" s="1588"/>
      <c r="AA122" s="1588"/>
      <c r="AB122" s="1588"/>
      <c r="AC122" s="1588"/>
      <c r="AD122" s="1588"/>
      <c r="AE122" s="1588"/>
      <c r="AF122" s="1588"/>
      <c r="AG122" s="1588"/>
      <c r="AH122" s="1588"/>
      <c r="AI122" s="1588"/>
      <c r="AJ122" s="1588"/>
      <c r="AK122" s="1588"/>
      <c r="AL122" s="1588"/>
      <c r="AM122" s="1588"/>
      <c r="AN122" s="1588"/>
      <c r="AO122" s="1588"/>
      <c r="AP122" s="1588"/>
      <c r="AQ122" s="1588"/>
      <c r="AR122" s="1588"/>
      <c r="AS122" s="1588"/>
      <c r="AT122" s="1588"/>
      <c r="AU122" s="1588"/>
      <c r="AV122" s="1588"/>
      <c r="AW122" s="1588"/>
      <c r="AX122" s="1588"/>
      <c r="AY122" s="1588"/>
    </row>
    <row r="123" ht="15.75" customHeight="1">
      <c r="A123" s="1588"/>
      <c r="B123" s="1588"/>
      <c r="C123" s="1588"/>
      <c r="D123" s="1588"/>
      <c r="E123" s="1588"/>
      <c r="F123" s="1588"/>
      <c r="G123" s="1588"/>
      <c r="H123" s="1588"/>
      <c r="I123" s="1588"/>
      <c r="J123" s="1588"/>
      <c r="K123" s="1588"/>
      <c r="L123" s="1588"/>
      <c r="M123" s="1588"/>
      <c r="N123" s="1588"/>
      <c r="O123" s="1588"/>
      <c r="P123" s="1588"/>
      <c r="Q123" s="1588"/>
      <c r="R123" s="1588"/>
      <c r="S123" s="1588"/>
      <c r="T123" s="1588"/>
      <c r="U123" s="1588"/>
      <c r="V123" s="1588"/>
      <c r="W123" s="1588"/>
      <c r="X123" s="1588"/>
      <c r="Y123" s="1588"/>
      <c r="Z123" s="1588"/>
      <c r="AA123" s="1588"/>
      <c r="AB123" s="1588"/>
      <c r="AC123" s="1588"/>
      <c r="AD123" s="1588"/>
      <c r="AE123" s="1588"/>
      <c r="AF123" s="1588"/>
      <c r="AG123" s="1588"/>
      <c r="AH123" s="1588"/>
      <c r="AI123" s="1588"/>
      <c r="AJ123" s="1588"/>
      <c r="AK123" s="1588"/>
      <c r="AL123" s="1588"/>
      <c r="AM123" s="1588"/>
      <c r="AN123" s="1588"/>
      <c r="AO123" s="1588"/>
      <c r="AP123" s="1588"/>
      <c r="AQ123" s="1588"/>
      <c r="AR123" s="1588"/>
      <c r="AS123" s="1588"/>
      <c r="AT123" s="1588"/>
      <c r="AU123" s="1588"/>
      <c r="AV123" s="1588"/>
      <c r="AW123" s="1588"/>
      <c r="AX123" s="1588"/>
      <c r="AY123" s="1588"/>
    </row>
    <row r="124" ht="15.75" customHeight="1">
      <c r="A124" s="1588"/>
      <c r="B124" s="1588"/>
      <c r="C124" s="1588"/>
      <c r="D124" s="1588"/>
      <c r="E124" s="1588"/>
      <c r="F124" s="1588"/>
      <c r="G124" s="1588"/>
      <c r="H124" s="1588"/>
      <c r="I124" s="1588"/>
      <c r="J124" s="1588"/>
      <c r="K124" s="1588"/>
      <c r="L124" s="1588"/>
      <c r="M124" s="1588"/>
      <c r="N124" s="1588"/>
      <c r="O124" s="1588"/>
      <c r="P124" s="1588"/>
      <c r="Q124" s="1588"/>
      <c r="R124" s="1588"/>
      <c r="S124" s="1588"/>
      <c r="T124" s="1588"/>
      <c r="U124" s="1588"/>
      <c r="V124" s="1588"/>
      <c r="W124" s="1588"/>
      <c r="X124" s="1588"/>
      <c r="Y124" s="1588"/>
      <c r="Z124" s="1588"/>
      <c r="AA124" s="1588"/>
      <c r="AB124" s="1588"/>
      <c r="AC124" s="1588"/>
      <c r="AD124" s="1588"/>
      <c r="AE124" s="1588"/>
      <c r="AF124" s="1588"/>
      <c r="AG124" s="1588"/>
      <c r="AH124" s="1588"/>
      <c r="AI124" s="1588"/>
      <c r="AJ124" s="1588"/>
      <c r="AK124" s="1588"/>
      <c r="AL124" s="1588"/>
      <c r="AM124" s="1588"/>
      <c r="AN124" s="1588"/>
      <c r="AO124" s="1588"/>
      <c r="AP124" s="1588"/>
      <c r="AQ124" s="1588"/>
      <c r="AR124" s="1588"/>
      <c r="AS124" s="1588"/>
      <c r="AT124" s="1588"/>
      <c r="AU124" s="1588"/>
      <c r="AV124" s="1588"/>
      <c r="AW124" s="1588"/>
      <c r="AX124" s="1588"/>
      <c r="AY124" s="1588"/>
    </row>
    <row r="125" ht="15.75" customHeight="1">
      <c r="A125" s="1588"/>
      <c r="B125" s="1588"/>
      <c r="C125" s="1588"/>
      <c r="D125" s="1588"/>
      <c r="E125" s="1588"/>
      <c r="F125" s="1588"/>
      <c r="G125" s="1588"/>
      <c r="H125" s="1588"/>
      <c r="I125" s="1588"/>
      <c r="J125" s="1588"/>
      <c r="K125" s="1588"/>
      <c r="L125" s="1588"/>
      <c r="M125" s="1588"/>
      <c r="N125" s="1588"/>
      <c r="O125" s="1588"/>
      <c r="P125" s="1588"/>
      <c r="Q125" s="1588"/>
      <c r="R125" s="1588"/>
      <c r="S125" s="1588"/>
      <c r="T125" s="1588"/>
      <c r="U125" s="1588"/>
      <c r="V125" s="1588"/>
      <c r="W125" s="1588"/>
      <c r="X125" s="1588"/>
      <c r="Y125" s="1588"/>
      <c r="Z125" s="1588"/>
      <c r="AA125" s="1588"/>
      <c r="AB125" s="1588"/>
      <c r="AC125" s="1588"/>
      <c r="AD125" s="1588"/>
      <c r="AE125" s="1588"/>
      <c r="AF125" s="1588"/>
      <c r="AG125" s="1588"/>
      <c r="AH125" s="1588"/>
      <c r="AI125" s="1588"/>
      <c r="AJ125" s="1588"/>
      <c r="AK125" s="1588"/>
      <c r="AL125" s="1588"/>
      <c r="AM125" s="1588"/>
      <c r="AN125" s="1588"/>
      <c r="AO125" s="1588"/>
      <c r="AP125" s="1588"/>
      <c r="AQ125" s="1588"/>
      <c r="AR125" s="1588"/>
      <c r="AS125" s="1588"/>
      <c r="AT125" s="1588"/>
      <c r="AU125" s="1588"/>
      <c r="AV125" s="1588"/>
      <c r="AW125" s="1588"/>
      <c r="AX125" s="1588"/>
      <c r="AY125" s="1588"/>
    </row>
    <row r="126" ht="15.75" customHeight="1">
      <c r="A126" s="1588"/>
      <c r="B126" s="1588"/>
      <c r="C126" s="1588"/>
      <c r="D126" s="1588"/>
      <c r="E126" s="1588"/>
      <c r="F126" s="1588"/>
      <c r="G126" s="1588"/>
      <c r="H126" s="1588"/>
      <c r="I126" s="1588"/>
      <c r="J126" s="1588"/>
      <c r="K126" s="1588"/>
      <c r="L126" s="1588"/>
      <c r="M126" s="1588"/>
      <c r="N126" s="1588"/>
      <c r="O126" s="1588"/>
      <c r="P126" s="1588"/>
      <c r="Q126" s="1588"/>
      <c r="R126" s="1588"/>
      <c r="S126" s="1588"/>
      <c r="T126" s="1588"/>
      <c r="U126" s="1588"/>
      <c r="V126" s="1588"/>
      <c r="W126" s="1588"/>
      <c r="X126" s="1588"/>
      <c r="Y126" s="1588"/>
      <c r="Z126" s="1588"/>
      <c r="AA126" s="1588"/>
      <c r="AB126" s="1588"/>
      <c r="AC126" s="1588"/>
      <c r="AD126" s="1588"/>
      <c r="AE126" s="1588"/>
      <c r="AF126" s="1588"/>
      <c r="AG126" s="1588"/>
      <c r="AH126" s="1588"/>
      <c r="AI126" s="1588"/>
      <c r="AJ126" s="1588"/>
      <c r="AK126" s="1588"/>
      <c r="AL126" s="1588"/>
      <c r="AM126" s="1588"/>
      <c r="AN126" s="1588"/>
      <c r="AO126" s="1588"/>
      <c r="AP126" s="1588"/>
      <c r="AQ126" s="1588"/>
      <c r="AR126" s="1588"/>
      <c r="AS126" s="1588"/>
      <c r="AT126" s="1588"/>
      <c r="AU126" s="1588"/>
      <c r="AV126" s="1588"/>
      <c r="AW126" s="1588"/>
      <c r="AX126" s="1588"/>
      <c r="AY126" s="1588"/>
    </row>
    <row r="127" ht="15.75" customHeight="1">
      <c r="A127" s="1588"/>
      <c r="B127" s="1588"/>
      <c r="C127" s="1588"/>
      <c r="D127" s="1588"/>
      <c r="E127" s="1588"/>
      <c r="F127" s="1588"/>
      <c r="G127" s="1588"/>
      <c r="H127" s="1588"/>
      <c r="I127" s="1588"/>
      <c r="J127" s="1588"/>
      <c r="K127" s="1588"/>
      <c r="L127" s="1588"/>
      <c r="M127" s="1588"/>
      <c r="N127" s="1588"/>
      <c r="O127" s="1588"/>
      <c r="P127" s="1588"/>
      <c r="Q127" s="1588"/>
      <c r="R127" s="1588"/>
      <c r="S127" s="1588"/>
      <c r="T127" s="1588"/>
      <c r="U127" s="1588"/>
      <c r="V127" s="1588"/>
      <c r="W127" s="1588"/>
      <c r="X127" s="1588"/>
      <c r="Y127" s="1588"/>
      <c r="Z127" s="1588"/>
      <c r="AA127" s="1588"/>
      <c r="AB127" s="1588"/>
      <c r="AC127" s="1588"/>
      <c r="AD127" s="1588"/>
      <c r="AE127" s="1588"/>
      <c r="AF127" s="1588"/>
      <c r="AG127" s="1588"/>
      <c r="AH127" s="1588"/>
      <c r="AI127" s="1588"/>
      <c r="AJ127" s="1588"/>
      <c r="AK127" s="1588"/>
      <c r="AL127" s="1588"/>
      <c r="AM127" s="1588"/>
      <c r="AN127" s="1588"/>
      <c r="AO127" s="1588"/>
      <c r="AP127" s="1588"/>
      <c r="AQ127" s="1588"/>
      <c r="AR127" s="1588"/>
      <c r="AS127" s="1588"/>
      <c r="AT127" s="1588"/>
      <c r="AU127" s="1588"/>
      <c r="AV127" s="1588"/>
      <c r="AW127" s="1588"/>
      <c r="AX127" s="1588"/>
      <c r="AY127" s="1588"/>
    </row>
    <row r="128" ht="15.75" customHeight="1">
      <c r="A128" s="1588"/>
      <c r="B128" s="1588"/>
      <c r="C128" s="1588"/>
      <c r="D128" s="1588"/>
      <c r="E128" s="1588"/>
      <c r="F128" s="1588"/>
      <c r="G128" s="1588"/>
      <c r="H128" s="1588"/>
      <c r="I128" s="1588"/>
      <c r="J128" s="1588"/>
      <c r="K128" s="1588"/>
      <c r="L128" s="1588"/>
      <c r="M128" s="1588"/>
      <c r="N128" s="1588"/>
      <c r="O128" s="1588"/>
      <c r="P128" s="1588"/>
      <c r="Q128" s="1588"/>
      <c r="R128" s="1588"/>
      <c r="S128" s="1588"/>
      <c r="T128" s="1588"/>
      <c r="U128" s="1588"/>
      <c r="V128" s="1588"/>
      <c r="W128" s="1588"/>
      <c r="X128" s="1588"/>
      <c r="Y128" s="1588"/>
      <c r="Z128" s="1588"/>
      <c r="AA128" s="1588"/>
      <c r="AB128" s="1588"/>
      <c r="AC128" s="1588"/>
      <c r="AD128" s="1588"/>
      <c r="AE128" s="1588"/>
      <c r="AF128" s="1588"/>
      <c r="AG128" s="1588"/>
      <c r="AH128" s="1588"/>
      <c r="AI128" s="1588"/>
      <c r="AJ128" s="1588"/>
      <c r="AK128" s="1588"/>
      <c r="AL128" s="1588"/>
      <c r="AM128" s="1588"/>
      <c r="AN128" s="1588"/>
      <c r="AO128" s="1588"/>
      <c r="AP128" s="1588"/>
      <c r="AQ128" s="1588"/>
      <c r="AR128" s="1588"/>
      <c r="AS128" s="1588"/>
      <c r="AT128" s="1588"/>
      <c r="AU128" s="1588"/>
      <c r="AV128" s="1588"/>
      <c r="AW128" s="1588"/>
      <c r="AX128" s="1588"/>
      <c r="AY128" s="1588"/>
    </row>
    <row r="129" ht="15.75" customHeight="1">
      <c r="A129" s="1588"/>
      <c r="B129" s="1588"/>
      <c r="C129" s="1588"/>
      <c r="D129" s="1588"/>
      <c r="E129" s="1588"/>
      <c r="F129" s="1588"/>
      <c r="G129" s="1588"/>
      <c r="H129" s="1588"/>
      <c r="I129" s="1588"/>
      <c r="J129" s="1588"/>
      <c r="K129" s="1588"/>
      <c r="L129" s="1588"/>
      <c r="M129" s="1588"/>
      <c r="N129" s="1588"/>
      <c r="O129" s="1588"/>
      <c r="P129" s="1588"/>
      <c r="Q129" s="1588"/>
      <c r="R129" s="1588"/>
      <c r="S129" s="1588"/>
      <c r="T129" s="1588"/>
      <c r="U129" s="1588"/>
      <c r="V129" s="1588"/>
      <c r="W129" s="1588"/>
      <c r="X129" s="1588"/>
      <c r="Y129" s="1588"/>
      <c r="Z129" s="1588"/>
      <c r="AA129" s="1588"/>
      <c r="AB129" s="1588"/>
      <c r="AC129" s="1588"/>
      <c r="AD129" s="1588"/>
      <c r="AE129" s="1588"/>
      <c r="AF129" s="1588"/>
      <c r="AG129" s="1588"/>
      <c r="AH129" s="1588"/>
      <c r="AI129" s="1588"/>
      <c r="AJ129" s="1588"/>
      <c r="AK129" s="1588"/>
      <c r="AL129" s="1588"/>
      <c r="AM129" s="1588"/>
      <c r="AN129" s="1588"/>
      <c r="AO129" s="1588"/>
      <c r="AP129" s="1588"/>
      <c r="AQ129" s="1588"/>
      <c r="AR129" s="1588"/>
      <c r="AS129" s="1588"/>
      <c r="AT129" s="1588"/>
      <c r="AU129" s="1588"/>
      <c r="AV129" s="1588"/>
      <c r="AW129" s="1588"/>
      <c r="AX129" s="1588"/>
      <c r="AY129" s="1588"/>
    </row>
    <row r="130" ht="15.75" customHeight="1">
      <c r="A130" s="1588"/>
      <c r="B130" s="1588"/>
      <c r="C130" s="1588"/>
      <c r="D130" s="1588"/>
      <c r="E130" s="1588"/>
      <c r="F130" s="1588"/>
      <c r="G130" s="1588"/>
      <c r="H130" s="1588"/>
      <c r="I130" s="1588"/>
      <c r="J130" s="1588"/>
      <c r="K130" s="1588"/>
      <c r="L130" s="1588"/>
      <c r="M130" s="1588"/>
      <c r="N130" s="1588"/>
      <c r="O130" s="1588"/>
      <c r="P130" s="1588"/>
      <c r="Q130" s="1588"/>
      <c r="R130" s="1588"/>
      <c r="S130" s="1588"/>
      <c r="T130" s="1588"/>
      <c r="U130" s="1588"/>
      <c r="V130" s="1588"/>
      <c r="W130" s="1588"/>
      <c r="X130" s="1588"/>
      <c r="Y130" s="1588"/>
      <c r="Z130" s="1588"/>
      <c r="AA130" s="1588"/>
      <c r="AB130" s="1588"/>
      <c r="AC130" s="1588"/>
      <c r="AD130" s="1588"/>
      <c r="AE130" s="1588"/>
      <c r="AF130" s="1588"/>
      <c r="AG130" s="1588"/>
      <c r="AH130" s="1588"/>
      <c r="AI130" s="1588"/>
      <c r="AJ130" s="1588"/>
      <c r="AK130" s="1588"/>
      <c r="AL130" s="1588"/>
      <c r="AM130" s="1588"/>
      <c r="AN130" s="1588"/>
      <c r="AO130" s="1588"/>
      <c r="AP130" s="1588"/>
      <c r="AQ130" s="1588"/>
      <c r="AR130" s="1588"/>
      <c r="AS130" s="1588"/>
      <c r="AT130" s="1588"/>
      <c r="AU130" s="1588"/>
      <c r="AV130" s="1588"/>
      <c r="AW130" s="1588"/>
      <c r="AX130" s="1588"/>
      <c r="AY130" s="1588"/>
    </row>
    <row r="131" ht="15.75" customHeight="1">
      <c r="A131" s="1588"/>
      <c r="B131" s="1588"/>
      <c r="C131" s="1588"/>
      <c r="D131" s="1588"/>
      <c r="E131" s="1588"/>
      <c r="F131" s="1588"/>
      <c r="G131" s="1588"/>
      <c r="H131" s="1588"/>
      <c r="I131" s="1588"/>
      <c r="J131" s="1588"/>
      <c r="K131" s="1588"/>
      <c r="L131" s="1588"/>
      <c r="M131" s="1588"/>
      <c r="N131" s="1588"/>
      <c r="O131" s="1588"/>
      <c r="P131" s="1588"/>
      <c r="Q131" s="1588"/>
      <c r="R131" s="1588"/>
      <c r="S131" s="1588"/>
      <c r="T131" s="1588"/>
      <c r="U131" s="1588"/>
      <c r="V131" s="1588"/>
      <c r="W131" s="1588"/>
      <c r="X131" s="1588"/>
      <c r="Y131" s="1588"/>
      <c r="Z131" s="1588"/>
      <c r="AA131" s="1588"/>
      <c r="AB131" s="1588"/>
      <c r="AC131" s="1588"/>
      <c r="AD131" s="1588"/>
      <c r="AE131" s="1588"/>
      <c r="AF131" s="1588"/>
      <c r="AG131" s="1588"/>
      <c r="AH131" s="1588"/>
      <c r="AI131" s="1588"/>
      <c r="AJ131" s="1588"/>
      <c r="AK131" s="1588"/>
      <c r="AL131" s="1588"/>
      <c r="AM131" s="1588"/>
      <c r="AN131" s="1588"/>
      <c r="AO131" s="1588"/>
      <c r="AP131" s="1588"/>
      <c r="AQ131" s="1588"/>
      <c r="AR131" s="1588"/>
      <c r="AS131" s="1588"/>
      <c r="AT131" s="1588"/>
      <c r="AU131" s="1588"/>
      <c r="AV131" s="1588"/>
      <c r="AW131" s="1588"/>
      <c r="AX131" s="1588"/>
      <c r="AY131" s="1588"/>
    </row>
    <row r="132" ht="15.75" customHeight="1">
      <c r="A132" s="1588"/>
      <c r="B132" s="1588"/>
      <c r="C132" s="1588"/>
      <c r="D132" s="1588"/>
      <c r="E132" s="1588"/>
      <c r="F132" s="1588"/>
      <c r="G132" s="1588"/>
      <c r="H132" s="1588"/>
      <c r="I132" s="1588"/>
      <c r="J132" s="1588"/>
      <c r="K132" s="1588"/>
      <c r="L132" s="1588"/>
      <c r="M132" s="1588"/>
      <c r="N132" s="1588"/>
      <c r="O132" s="1588"/>
      <c r="P132" s="1588"/>
      <c r="Q132" s="1588"/>
      <c r="R132" s="1588"/>
      <c r="S132" s="1588"/>
      <c r="T132" s="1588"/>
      <c r="U132" s="1588"/>
      <c r="V132" s="1588"/>
      <c r="W132" s="1588"/>
      <c r="X132" s="1588"/>
      <c r="Y132" s="1588"/>
      <c r="Z132" s="1588"/>
      <c r="AA132" s="1588"/>
      <c r="AB132" s="1588"/>
      <c r="AC132" s="1588"/>
      <c r="AD132" s="1588"/>
      <c r="AE132" s="1588"/>
      <c r="AF132" s="1588"/>
      <c r="AG132" s="1588"/>
      <c r="AH132" s="1588"/>
      <c r="AI132" s="1588"/>
      <c r="AJ132" s="1588"/>
      <c r="AK132" s="1588"/>
      <c r="AL132" s="1588"/>
      <c r="AM132" s="1588"/>
      <c r="AN132" s="1588"/>
      <c r="AO132" s="1588"/>
      <c r="AP132" s="1588"/>
      <c r="AQ132" s="1588"/>
      <c r="AR132" s="1588"/>
      <c r="AS132" s="1588"/>
      <c r="AT132" s="1588"/>
      <c r="AU132" s="1588"/>
      <c r="AV132" s="1588"/>
      <c r="AW132" s="1588"/>
      <c r="AX132" s="1588"/>
      <c r="AY132" s="1588"/>
    </row>
    <row r="133" ht="15.75" customHeight="1">
      <c r="A133" s="1588"/>
      <c r="B133" s="1588"/>
      <c r="C133" s="1588"/>
      <c r="D133" s="1588"/>
      <c r="E133" s="1588"/>
      <c r="F133" s="1588"/>
      <c r="G133" s="1588"/>
      <c r="H133" s="1588"/>
      <c r="I133" s="1588"/>
      <c r="J133" s="1588"/>
      <c r="K133" s="1588"/>
      <c r="L133" s="1588"/>
      <c r="M133" s="1588"/>
      <c r="N133" s="1588"/>
      <c r="O133" s="1588"/>
      <c r="P133" s="1588"/>
      <c r="Q133" s="1588"/>
      <c r="R133" s="1588"/>
      <c r="S133" s="1588"/>
      <c r="T133" s="1588"/>
      <c r="U133" s="1588"/>
      <c r="V133" s="1588"/>
      <c r="W133" s="1588"/>
      <c r="X133" s="1588"/>
      <c r="Y133" s="1588"/>
      <c r="Z133" s="1588"/>
      <c r="AA133" s="1588"/>
      <c r="AB133" s="1588"/>
      <c r="AC133" s="1588"/>
      <c r="AD133" s="1588"/>
      <c r="AE133" s="1588"/>
      <c r="AF133" s="1588"/>
      <c r="AG133" s="1588"/>
      <c r="AH133" s="1588"/>
      <c r="AI133" s="1588"/>
      <c r="AJ133" s="1588"/>
      <c r="AK133" s="1588"/>
      <c r="AL133" s="1588"/>
      <c r="AM133" s="1588"/>
      <c r="AN133" s="1588"/>
      <c r="AO133" s="1588"/>
      <c r="AP133" s="1588"/>
      <c r="AQ133" s="1588"/>
      <c r="AR133" s="1588"/>
      <c r="AS133" s="1588"/>
      <c r="AT133" s="1588"/>
      <c r="AU133" s="1588"/>
      <c r="AV133" s="1588"/>
      <c r="AW133" s="1588"/>
      <c r="AX133" s="1588"/>
      <c r="AY133" s="1588"/>
    </row>
    <row r="134" ht="15.75" customHeight="1">
      <c r="A134" s="1588"/>
      <c r="B134" s="1588"/>
      <c r="C134" s="1588"/>
      <c r="D134" s="1588"/>
      <c r="E134" s="1588"/>
      <c r="F134" s="1588"/>
      <c r="G134" s="1588"/>
      <c r="H134" s="1588"/>
      <c r="I134" s="1588"/>
      <c r="J134" s="1588"/>
      <c r="K134" s="1588"/>
      <c r="L134" s="1588"/>
      <c r="M134" s="1588"/>
      <c r="N134" s="1588"/>
      <c r="O134" s="1588"/>
      <c r="P134" s="1588"/>
      <c r="Q134" s="1588"/>
      <c r="R134" s="1588"/>
      <c r="S134" s="1588"/>
      <c r="T134" s="1588"/>
      <c r="U134" s="1588"/>
      <c r="V134" s="1588"/>
      <c r="W134" s="1588"/>
      <c r="X134" s="1588"/>
      <c r="Y134" s="1588"/>
      <c r="Z134" s="1588"/>
      <c r="AA134" s="1588"/>
      <c r="AB134" s="1588"/>
      <c r="AC134" s="1588"/>
      <c r="AD134" s="1588"/>
      <c r="AE134" s="1588"/>
      <c r="AF134" s="1588"/>
      <c r="AG134" s="1588"/>
      <c r="AH134" s="1588"/>
      <c r="AI134" s="1588"/>
      <c r="AJ134" s="1588"/>
      <c r="AK134" s="1588"/>
      <c r="AL134" s="1588"/>
      <c r="AM134" s="1588"/>
      <c r="AN134" s="1588"/>
      <c r="AO134" s="1588"/>
      <c r="AP134" s="1588"/>
      <c r="AQ134" s="1588"/>
      <c r="AR134" s="1588"/>
      <c r="AS134" s="1588"/>
      <c r="AT134" s="1588"/>
      <c r="AU134" s="1588"/>
      <c r="AV134" s="1588"/>
      <c r="AW134" s="1588"/>
      <c r="AX134" s="1588"/>
      <c r="AY134" s="1588"/>
    </row>
    <row r="135" ht="15.75" customHeight="1">
      <c r="A135" s="1588"/>
      <c r="B135" s="1588"/>
      <c r="C135" s="1588"/>
      <c r="D135" s="1588"/>
      <c r="E135" s="1588"/>
      <c r="F135" s="1588"/>
      <c r="G135" s="1588"/>
      <c r="H135" s="1588"/>
      <c r="I135" s="1588"/>
      <c r="J135" s="1588"/>
      <c r="K135" s="1588"/>
      <c r="L135" s="1588"/>
      <c r="M135" s="1588"/>
      <c r="N135" s="1588"/>
      <c r="O135" s="1588"/>
      <c r="P135" s="1588"/>
      <c r="Q135" s="1588"/>
      <c r="R135" s="1588"/>
      <c r="S135" s="1588"/>
      <c r="T135" s="1588"/>
      <c r="U135" s="1588"/>
      <c r="V135" s="1588"/>
      <c r="W135" s="1588"/>
      <c r="X135" s="1588"/>
      <c r="Y135" s="1588"/>
      <c r="Z135" s="1588"/>
      <c r="AA135" s="1588"/>
      <c r="AB135" s="1588"/>
      <c r="AC135" s="1588"/>
      <c r="AD135" s="1588"/>
      <c r="AE135" s="1588"/>
      <c r="AF135" s="1588"/>
      <c r="AG135" s="1588"/>
      <c r="AH135" s="1588"/>
      <c r="AI135" s="1588"/>
      <c r="AJ135" s="1588"/>
      <c r="AK135" s="1588"/>
      <c r="AL135" s="1588"/>
      <c r="AM135" s="1588"/>
      <c r="AN135" s="1588"/>
      <c r="AO135" s="1588"/>
      <c r="AP135" s="1588"/>
      <c r="AQ135" s="1588"/>
      <c r="AR135" s="1588"/>
      <c r="AS135" s="1588"/>
      <c r="AT135" s="1588"/>
      <c r="AU135" s="1588"/>
      <c r="AV135" s="1588"/>
      <c r="AW135" s="1588"/>
      <c r="AX135" s="1588"/>
      <c r="AY135" s="1588"/>
    </row>
    <row r="136" ht="15.75" customHeight="1">
      <c r="A136" s="1588"/>
      <c r="B136" s="1588"/>
      <c r="C136" s="1588"/>
      <c r="D136" s="1588"/>
      <c r="E136" s="1588"/>
      <c r="F136" s="1588"/>
      <c r="G136" s="1588"/>
      <c r="H136" s="1588"/>
      <c r="I136" s="1588"/>
      <c r="J136" s="1588"/>
      <c r="K136" s="1588"/>
      <c r="L136" s="1588"/>
      <c r="M136" s="1588"/>
      <c r="N136" s="1588"/>
      <c r="O136" s="1588"/>
      <c r="P136" s="1588"/>
      <c r="Q136" s="1588"/>
      <c r="R136" s="1588"/>
      <c r="S136" s="1588"/>
      <c r="T136" s="1588"/>
      <c r="U136" s="1588"/>
      <c r="V136" s="1588"/>
      <c r="W136" s="1588"/>
      <c r="X136" s="1588"/>
      <c r="Y136" s="1588"/>
      <c r="Z136" s="1588"/>
      <c r="AA136" s="1588"/>
      <c r="AB136" s="1588"/>
      <c r="AC136" s="1588"/>
      <c r="AD136" s="1588"/>
      <c r="AE136" s="1588"/>
      <c r="AF136" s="1588"/>
      <c r="AG136" s="1588"/>
      <c r="AH136" s="1588"/>
      <c r="AI136" s="1588"/>
      <c r="AJ136" s="1588"/>
      <c r="AK136" s="1588"/>
      <c r="AL136" s="1588"/>
      <c r="AM136" s="1588"/>
      <c r="AN136" s="1588"/>
      <c r="AO136" s="1588"/>
      <c r="AP136" s="1588"/>
      <c r="AQ136" s="1588"/>
      <c r="AR136" s="1588"/>
      <c r="AS136" s="1588"/>
      <c r="AT136" s="1588"/>
      <c r="AU136" s="1588"/>
      <c r="AV136" s="1588"/>
      <c r="AW136" s="1588"/>
      <c r="AX136" s="1588"/>
      <c r="AY136" s="1588"/>
    </row>
    <row r="137" ht="15.75" customHeight="1">
      <c r="A137" s="1588"/>
      <c r="B137" s="1588"/>
      <c r="C137" s="1588"/>
      <c r="D137" s="1588"/>
      <c r="E137" s="1588"/>
      <c r="F137" s="1588"/>
      <c r="G137" s="1588"/>
      <c r="H137" s="1588"/>
      <c r="I137" s="1588"/>
      <c r="J137" s="1588"/>
      <c r="K137" s="1588"/>
      <c r="L137" s="1588"/>
      <c r="M137" s="1588"/>
      <c r="N137" s="1588"/>
      <c r="O137" s="1588"/>
      <c r="P137" s="1588"/>
      <c r="Q137" s="1588"/>
      <c r="R137" s="1588"/>
      <c r="S137" s="1588"/>
      <c r="T137" s="1588"/>
      <c r="U137" s="1588"/>
      <c r="V137" s="1588"/>
      <c r="W137" s="1588"/>
      <c r="X137" s="1588"/>
      <c r="Y137" s="1588"/>
      <c r="Z137" s="1588"/>
      <c r="AA137" s="1588"/>
      <c r="AB137" s="1588"/>
      <c r="AC137" s="1588"/>
      <c r="AD137" s="1588"/>
      <c r="AE137" s="1588"/>
      <c r="AF137" s="1588"/>
      <c r="AG137" s="1588"/>
      <c r="AH137" s="1588"/>
      <c r="AI137" s="1588"/>
      <c r="AJ137" s="1588"/>
      <c r="AK137" s="1588"/>
      <c r="AL137" s="1588"/>
      <c r="AM137" s="1588"/>
      <c r="AN137" s="1588"/>
      <c r="AO137" s="1588"/>
      <c r="AP137" s="1588"/>
      <c r="AQ137" s="1588"/>
      <c r="AR137" s="1588"/>
      <c r="AS137" s="1588"/>
      <c r="AT137" s="1588"/>
      <c r="AU137" s="1588"/>
      <c r="AV137" s="1588"/>
      <c r="AW137" s="1588"/>
      <c r="AX137" s="1588"/>
      <c r="AY137" s="1588"/>
    </row>
    <row r="138" ht="15.75" customHeight="1">
      <c r="A138" s="1588"/>
      <c r="B138" s="1588"/>
      <c r="C138" s="1588"/>
      <c r="D138" s="1588"/>
      <c r="E138" s="1588"/>
      <c r="F138" s="1588"/>
      <c r="G138" s="1588"/>
      <c r="H138" s="1588"/>
      <c r="I138" s="1588"/>
      <c r="J138" s="1588"/>
      <c r="K138" s="1588"/>
      <c r="L138" s="1588"/>
      <c r="M138" s="1588"/>
      <c r="N138" s="1588"/>
      <c r="O138" s="1588"/>
      <c r="P138" s="1588"/>
      <c r="Q138" s="1588"/>
      <c r="R138" s="1588"/>
      <c r="S138" s="1588"/>
      <c r="T138" s="1588"/>
      <c r="U138" s="1588"/>
      <c r="V138" s="1588"/>
      <c r="W138" s="1588"/>
      <c r="X138" s="1588"/>
      <c r="Y138" s="1588"/>
      <c r="Z138" s="1588"/>
      <c r="AA138" s="1588"/>
      <c r="AB138" s="1588"/>
      <c r="AC138" s="1588"/>
      <c r="AD138" s="1588"/>
      <c r="AE138" s="1588"/>
      <c r="AF138" s="1588"/>
      <c r="AG138" s="1588"/>
      <c r="AH138" s="1588"/>
      <c r="AI138" s="1588"/>
      <c r="AJ138" s="1588"/>
      <c r="AK138" s="1588"/>
      <c r="AL138" s="1588"/>
      <c r="AM138" s="1588"/>
      <c r="AN138" s="1588"/>
      <c r="AO138" s="1588"/>
      <c r="AP138" s="1588"/>
      <c r="AQ138" s="1588"/>
      <c r="AR138" s="1588"/>
      <c r="AS138" s="1588"/>
      <c r="AT138" s="1588"/>
      <c r="AU138" s="1588"/>
      <c r="AV138" s="1588"/>
      <c r="AW138" s="1588"/>
      <c r="AX138" s="1588"/>
      <c r="AY138" s="1588"/>
    </row>
    <row r="139" ht="15.75" customHeight="1">
      <c r="A139" s="1588"/>
      <c r="B139" s="1588"/>
      <c r="C139" s="1588"/>
      <c r="D139" s="1588"/>
      <c r="E139" s="1588"/>
      <c r="F139" s="1588"/>
      <c r="G139" s="1588"/>
      <c r="H139" s="1588"/>
      <c r="I139" s="1588"/>
      <c r="J139" s="1588"/>
      <c r="K139" s="1588"/>
      <c r="L139" s="1588"/>
      <c r="M139" s="1588"/>
      <c r="N139" s="1588"/>
      <c r="O139" s="1588"/>
      <c r="P139" s="1588"/>
      <c r="Q139" s="1588"/>
      <c r="R139" s="1588"/>
      <c r="S139" s="1588"/>
      <c r="T139" s="1588"/>
      <c r="U139" s="1588"/>
      <c r="V139" s="1588"/>
      <c r="W139" s="1588"/>
      <c r="X139" s="1588"/>
      <c r="Y139" s="1588"/>
      <c r="Z139" s="1588"/>
      <c r="AA139" s="1588"/>
      <c r="AB139" s="1588"/>
      <c r="AC139" s="1588"/>
      <c r="AD139" s="1588"/>
      <c r="AE139" s="1588"/>
      <c r="AF139" s="1588"/>
      <c r="AG139" s="1588"/>
      <c r="AH139" s="1588"/>
      <c r="AI139" s="1588"/>
      <c r="AJ139" s="1588"/>
      <c r="AK139" s="1588"/>
      <c r="AL139" s="1588"/>
      <c r="AM139" s="1588"/>
      <c r="AN139" s="1588"/>
      <c r="AO139" s="1588"/>
      <c r="AP139" s="1588"/>
      <c r="AQ139" s="1588"/>
      <c r="AR139" s="1588"/>
      <c r="AS139" s="1588"/>
      <c r="AT139" s="1588"/>
      <c r="AU139" s="1588"/>
      <c r="AV139" s="1588"/>
      <c r="AW139" s="1588"/>
      <c r="AX139" s="1588"/>
      <c r="AY139" s="1588"/>
    </row>
    <row r="140" ht="15.75" customHeight="1">
      <c r="A140" s="1588"/>
      <c r="B140" s="1588"/>
      <c r="C140" s="1588"/>
      <c r="D140" s="1588"/>
      <c r="E140" s="1588"/>
      <c r="F140" s="1588"/>
      <c r="G140" s="1588"/>
      <c r="H140" s="1588"/>
      <c r="I140" s="1588"/>
      <c r="J140" s="1588"/>
      <c r="K140" s="1588"/>
      <c r="L140" s="1588"/>
      <c r="M140" s="1588"/>
      <c r="N140" s="1588"/>
      <c r="O140" s="1588"/>
      <c r="P140" s="1588"/>
      <c r="Q140" s="1588"/>
      <c r="R140" s="1588"/>
      <c r="S140" s="1588"/>
      <c r="T140" s="1588"/>
      <c r="U140" s="1588"/>
      <c r="V140" s="1588"/>
      <c r="W140" s="1588"/>
      <c r="X140" s="1588"/>
      <c r="Y140" s="1588"/>
      <c r="Z140" s="1588"/>
      <c r="AA140" s="1588"/>
      <c r="AB140" s="1588"/>
      <c r="AC140" s="1588"/>
      <c r="AD140" s="1588"/>
      <c r="AE140" s="1588"/>
      <c r="AF140" s="1588"/>
      <c r="AG140" s="1588"/>
      <c r="AH140" s="1588"/>
      <c r="AI140" s="1588"/>
      <c r="AJ140" s="1588"/>
      <c r="AK140" s="1588"/>
      <c r="AL140" s="1588"/>
      <c r="AM140" s="1588"/>
      <c r="AN140" s="1588"/>
      <c r="AO140" s="1588"/>
      <c r="AP140" s="1588"/>
      <c r="AQ140" s="1588"/>
      <c r="AR140" s="1588"/>
      <c r="AS140" s="1588"/>
      <c r="AT140" s="1588"/>
      <c r="AU140" s="1588"/>
      <c r="AV140" s="1588"/>
      <c r="AW140" s="1588"/>
      <c r="AX140" s="1588"/>
      <c r="AY140" s="1588"/>
    </row>
    <row r="141" ht="15.75" customHeight="1">
      <c r="A141" s="1588"/>
      <c r="B141" s="1588"/>
      <c r="C141" s="1588"/>
      <c r="D141" s="1588"/>
      <c r="E141" s="1588"/>
      <c r="F141" s="1588"/>
      <c r="G141" s="1588"/>
      <c r="H141" s="1588"/>
      <c r="I141" s="1588"/>
      <c r="J141" s="1588"/>
      <c r="K141" s="1588"/>
      <c r="L141" s="1588"/>
      <c r="M141" s="1588"/>
      <c r="N141" s="1588"/>
      <c r="O141" s="1588"/>
      <c r="P141" s="1588"/>
      <c r="Q141" s="1588"/>
      <c r="R141" s="1588"/>
      <c r="S141" s="1588"/>
      <c r="T141" s="1588"/>
      <c r="U141" s="1588"/>
      <c r="V141" s="1588"/>
      <c r="W141" s="1588"/>
      <c r="X141" s="1588"/>
      <c r="Y141" s="1588"/>
      <c r="Z141" s="1588"/>
      <c r="AA141" s="1588"/>
      <c r="AB141" s="1588"/>
      <c r="AC141" s="1588"/>
      <c r="AD141" s="1588"/>
      <c r="AE141" s="1588"/>
      <c r="AF141" s="1588"/>
      <c r="AG141" s="1588"/>
      <c r="AH141" s="1588"/>
      <c r="AI141" s="1588"/>
      <c r="AJ141" s="1588"/>
      <c r="AK141" s="1588"/>
      <c r="AL141" s="1588"/>
      <c r="AM141" s="1588"/>
      <c r="AN141" s="1588"/>
      <c r="AO141" s="1588"/>
      <c r="AP141" s="1588"/>
      <c r="AQ141" s="1588"/>
      <c r="AR141" s="1588"/>
      <c r="AS141" s="1588"/>
      <c r="AT141" s="1588"/>
      <c r="AU141" s="1588"/>
      <c r="AV141" s="1588"/>
      <c r="AW141" s="1588"/>
      <c r="AX141" s="1588"/>
      <c r="AY141" s="1588"/>
    </row>
    <row r="142" ht="15.75" customHeight="1">
      <c r="A142" s="1588"/>
      <c r="B142" s="1588"/>
      <c r="C142" s="1588"/>
      <c r="D142" s="1588"/>
      <c r="E142" s="1588"/>
      <c r="F142" s="1588"/>
      <c r="G142" s="1588"/>
      <c r="H142" s="1588"/>
      <c r="I142" s="1588"/>
      <c r="J142" s="1588"/>
      <c r="K142" s="1588"/>
      <c r="L142" s="1588"/>
      <c r="M142" s="1588"/>
      <c r="N142" s="1588"/>
      <c r="O142" s="1588"/>
      <c r="P142" s="1588"/>
      <c r="Q142" s="1588"/>
      <c r="R142" s="1588"/>
      <c r="S142" s="1588"/>
      <c r="T142" s="1588"/>
      <c r="U142" s="1588"/>
      <c r="V142" s="1588"/>
      <c r="W142" s="1588"/>
      <c r="X142" s="1588"/>
      <c r="Y142" s="1588"/>
      <c r="Z142" s="1588"/>
      <c r="AA142" s="1588"/>
      <c r="AB142" s="1588"/>
      <c r="AC142" s="1588"/>
      <c r="AD142" s="1588"/>
      <c r="AE142" s="1588"/>
      <c r="AF142" s="1588"/>
      <c r="AG142" s="1588"/>
      <c r="AH142" s="1588"/>
      <c r="AI142" s="1588"/>
      <c r="AJ142" s="1588"/>
      <c r="AK142" s="1588"/>
      <c r="AL142" s="1588"/>
      <c r="AM142" s="1588"/>
      <c r="AN142" s="1588"/>
      <c r="AO142" s="1588"/>
      <c r="AP142" s="1588"/>
      <c r="AQ142" s="1588"/>
      <c r="AR142" s="1588"/>
      <c r="AS142" s="1588"/>
      <c r="AT142" s="1588"/>
      <c r="AU142" s="1588"/>
      <c r="AV142" s="1588"/>
      <c r="AW142" s="1588"/>
      <c r="AX142" s="1588"/>
      <c r="AY142" s="1588"/>
    </row>
    <row r="143" ht="15.75" customHeight="1">
      <c r="A143" s="1588"/>
      <c r="B143" s="1588"/>
      <c r="C143" s="1588"/>
      <c r="D143" s="1588"/>
      <c r="E143" s="1588"/>
      <c r="F143" s="1588"/>
      <c r="G143" s="1588"/>
      <c r="H143" s="1588"/>
      <c r="I143" s="1588"/>
      <c r="J143" s="1588"/>
      <c r="K143" s="1588"/>
      <c r="L143" s="1588"/>
      <c r="M143" s="1588"/>
      <c r="N143" s="1588"/>
      <c r="O143" s="1588"/>
      <c r="P143" s="1588"/>
      <c r="Q143" s="1588"/>
      <c r="R143" s="1588"/>
      <c r="S143" s="1588"/>
      <c r="T143" s="1588"/>
      <c r="U143" s="1588"/>
      <c r="V143" s="1588"/>
      <c r="W143" s="1588"/>
      <c r="X143" s="1588"/>
      <c r="Y143" s="1588"/>
      <c r="Z143" s="1588"/>
      <c r="AA143" s="1588"/>
      <c r="AB143" s="1588"/>
      <c r="AC143" s="1588"/>
      <c r="AD143" s="1588"/>
      <c r="AE143" s="1588"/>
      <c r="AF143" s="1588"/>
      <c r="AG143" s="1588"/>
      <c r="AH143" s="1588"/>
      <c r="AI143" s="1588"/>
      <c r="AJ143" s="1588"/>
      <c r="AK143" s="1588"/>
      <c r="AL143" s="1588"/>
      <c r="AM143" s="1588"/>
      <c r="AN143" s="1588"/>
      <c r="AO143" s="1588"/>
      <c r="AP143" s="1588"/>
      <c r="AQ143" s="1588"/>
      <c r="AR143" s="1588"/>
      <c r="AS143" s="1588"/>
      <c r="AT143" s="1588"/>
      <c r="AU143" s="1588"/>
      <c r="AV143" s="1588"/>
      <c r="AW143" s="1588"/>
      <c r="AX143" s="1588"/>
      <c r="AY143" s="1588"/>
    </row>
    <row r="144" ht="15.75" customHeight="1">
      <c r="A144" s="1588"/>
      <c r="B144" s="1588"/>
      <c r="C144" s="1588"/>
      <c r="D144" s="1588"/>
      <c r="E144" s="1588"/>
      <c r="F144" s="1588"/>
      <c r="G144" s="1588"/>
      <c r="H144" s="1588"/>
      <c r="I144" s="1588"/>
      <c r="J144" s="1588"/>
      <c r="K144" s="1588"/>
      <c r="L144" s="1588"/>
      <c r="M144" s="1588"/>
      <c r="N144" s="1588"/>
      <c r="O144" s="1588"/>
      <c r="P144" s="1588"/>
      <c r="Q144" s="1588"/>
      <c r="R144" s="1588"/>
      <c r="S144" s="1588"/>
      <c r="T144" s="1588"/>
      <c r="U144" s="1588"/>
      <c r="V144" s="1588"/>
      <c r="W144" s="1588"/>
      <c r="X144" s="1588"/>
      <c r="Y144" s="1588"/>
      <c r="Z144" s="1588"/>
      <c r="AA144" s="1588"/>
      <c r="AB144" s="1588"/>
      <c r="AC144" s="1588"/>
      <c r="AD144" s="1588"/>
      <c r="AE144" s="1588"/>
      <c r="AF144" s="1588"/>
      <c r="AG144" s="1588"/>
      <c r="AH144" s="1588"/>
      <c r="AI144" s="1588"/>
      <c r="AJ144" s="1588"/>
      <c r="AK144" s="1588"/>
      <c r="AL144" s="1588"/>
      <c r="AM144" s="1588"/>
      <c r="AN144" s="1588"/>
      <c r="AO144" s="1588"/>
      <c r="AP144" s="1588"/>
      <c r="AQ144" s="1588"/>
      <c r="AR144" s="1588"/>
      <c r="AS144" s="1588"/>
      <c r="AT144" s="1588"/>
      <c r="AU144" s="1588"/>
      <c r="AV144" s="1588"/>
      <c r="AW144" s="1588"/>
      <c r="AX144" s="1588"/>
      <c r="AY144" s="1588"/>
    </row>
    <row r="145" ht="15.75" customHeight="1">
      <c r="A145" s="1588"/>
      <c r="B145" s="1588"/>
      <c r="C145" s="1588"/>
      <c r="D145" s="1588"/>
      <c r="E145" s="1588"/>
      <c r="F145" s="1588"/>
      <c r="G145" s="1588"/>
      <c r="H145" s="1588"/>
      <c r="I145" s="1588"/>
      <c r="J145" s="1588"/>
      <c r="K145" s="1588"/>
      <c r="L145" s="1588"/>
      <c r="M145" s="1588"/>
      <c r="N145" s="1588"/>
      <c r="O145" s="1588"/>
      <c r="P145" s="1588"/>
      <c r="Q145" s="1588"/>
      <c r="R145" s="1588"/>
      <c r="S145" s="1588"/>
      <c r="T145" s="1588"/>
      <c r="U145" s="1588"/>
      <c r="V145" s="1588"/>
      <c r="W145" s="1588"/>
      <c r="X145" s="1588"/>
      <c r="Y145" s="1588"/>
      <c r="Z145" s="1588"/>
      <c r="AA145" s="1588"/>
      <c r="AB145" s="1588"/>
      <c r="AC145" s="1588"/>
      <c r="AD145" s="1588"/>
      <c r="AE145" s="1588"/>
      <c r="AF145" s="1588"/>
      <c r="AG145" s="1588"/>
      <c r="AH145" s="1588"/>
      <c r="AI145" s="1588"/>
      <c r="AJ145" s="1588"/>
      <c r="AK145" s="1588"/>
      <c r="AL145" s="1588"/>
      <c r="AM145" s="1588"/>
      <c r="AN145" s="1588"/>
      <c r="AO145" s="1588"/>
      <c r="AP145" s="1588"/>
      <c r="AQ145" s="1588"/>
      <c r="AR145" s="1588"/>
      <c r="AS145" s="1588"/>
      <c r="AT145" s="1588"/>
      <c r="AU145" s="1588"/>
      <c r="AV145" s="1588"/>
      <c r="AW145" s="1588"/>
      <c r="AX145" s="1588"/>
      <c r="AY145" s="1588"/>
    </row>
    <row r="146" ht="15.75" customHeight="1">
      <c r="A146" s="1588"/>
      <c r="B146" s="1588"/>
      <c r="C146" s="1588"/>
      <c r="D146" s="1588"/>
      <c r="E146" s="1588"/>
      <c r="F146" s="1588"/>
      <c r="G146" s="1588"/>
      <c r="H146" s="1588"/>
      <c r="I146" s="1588"/>
      <c r="J146" s="1588"/>
      <c r="K146" s="1588"/>
      <c r="L146" s="1588"/>
      <c r="M146" s="1588"/>
      <c r="N146" s="1588"/>
      <c r="O146" s="1588"/>
      <c r="P146" s="1588"/>
      <c r="Q146" s="1588"/>
      <c r="R146" s="1588"/>
      <c r="S146" s="1588"/>
      <c r="T146" s="1588"/>
      <c r="U146" s="1588"/>
      <c r="V146" s="1588"/>
      <c r="W146" s="1588"/>
      <c r="X146" s="1588"/>
      <c r="Y146" s="1588"/>
      <c r="Z146" s="1588"/>
      <c r="AA146" s="1588"/>
      <c r="AB146" s="1588"/>
      <c r="AC146" s="1588"/>
      <c r="AD146" s="1588"/>
      <c r="AE146" s="1588"/>
      <c r="AF146" s="1588"/>
      <c r="AG146" s="1588"/>
      <c r="AH146" s="1588"/>
      <c r="AI146" s="1588"/>
      <c r="AJ146" s="1588"/>
      <c r="AK146" s="1588"/>
      <c r="AL146" s="1588"/>
      <c r="AM146" s="1588"/>
      <c r="AN146" s="1588"/>
      <c r="AO146" s="1588"/>
      <c r="AP146" s="1588"/>
      <c r="AQ146" s="1588"/>
      <c r="AR146" s="1588"/>
      <c r="AS146" s="1588"/>
      <c r="AT146" s="1588"/>
      <c r="AU146" s="1588"/>
      <c r="AV146" s="1588"/>
      <c r="AW146" s="1588"/>
      <c r="AX146" s="1588"/>
      <c r="AY146" s="1588"/>
    </row>
    <row r="147" ht="15.75" customHeight="1">
      <c r="A147" s="1588"/>
      <c r="B147" s="1588"/>
      <c r="C147" s="1588"/>
      <c r="D147" s="1588"/>
      <c r="E147" s="1588"/>
      <c r="F147" s="1588"/>
      <c r="G147" s="1588"/>
      <c r="H147" s="1588"/>
      <c r="I147" s="1588"/>
      <c r="J147" s="1588"/>
      <c r="K147" s="1588"/>
      <c r="L147" s="1588"/>
      <c r="M147" s="1588"/>
      <c r="N147" s="1588"/>
      <c r="O147" s="1588"/>
      <c r="P147" s="1588"/>
      <c r="Q147" s="1588"/>
      <c r="R147" s="1588"/>
      <c r="S147" s="1588"/>
      <c r="T147" s="1588"/>
      <c r="U147" s="1588"/>
      <c r="V147" s="1588"/>
      <c r="W147" s="1588"/>
      <c r="X147" s="1588"/>
      <c r="Y147" s="1588"/>
      <c r="Z147" s="1588"/>
      <c r="AA147" s="1588"/>
      <c r="AB147" s="1588"/>
      <c r="AC147" s="1588"/>
      <c r="AD147" s="1588"/>
      <c r="AE147" s="1588"/>
      <c r="AF147" s="1588"/>
      <c r="AG147" s="1588"/>
      <c r="AH147" s="1588"/>
      <c r="AI147" s="1588"/>
      <c r="AJ147" s="1588"/>
      <c r="AK147" s="1588"/>
      <c r="AL147" s="1588"/>
      <c r="AM147" s="1588"/>
      <c r="AN147" s="1588"/>
      <c r="AO147" s="1588"/>
      <c r="AP147" s="1588"/>
      <c r="AQ147" s="1588"/>
      <c r="AR147" s="1588"/>
      <c r="AS147" s="1588"/>
      <c r="AT147" s="1588"/>
      <c r="AU147" s="1588"/>
      <c r="AV147" s="1588"/>
      <c r="AW147" s="1588"/>
      <c r="AX147" s="1588"/>
      <c r="AY147" s="1588"/>
    </row>
    <row r="148" ht="15.75" customHeight="1">
      <c r="A148" s="1588"/>
      <c r="B148" s="1588"/>
      <c r="C148" s="1588"/>
      <c r="D148" s="1588"/>
      <c r="E148" s="1588"/>
      <c r="F148" s="1588"/>
      <c r="G148" s="1588"/>
      <c r="H148" s="1588"/>
      <c r="I148" s="1588"/>
      <c r="J148" s="1588"/>
      <c r="K148" s="1588"/>
      <c r="L148" s="1588"/>
      <c r="M148" s="1588"/>
      <c r="N148" s="1588"/>
      <c r="O148" s="1588"/>
      <c r="P148" s="1588"/>
      <c r="Q148" s="1588"/>
      <c r="R148" s="1588"/>
      <c r="S148" s="1588"/>
      <c r="T148" s="1588"/>
      <c r="U148" s="1588"/>
      <c r="V148" s="1588"/>
      <c r="W148" s="1588"/>
      <c r="X148" s="1588"/>
      <c r="Y148" s="1588"/>
      <c r="Z148" s="1588"/>
      <c r="AA148" s="1588"/>
      <c r="AB148" s="1588"/>
      <c r="AC148" s="1588"/>
      <c r="AD148" s="1588"/>
      <c r="AE148" s="1588"/>
      <c r="AF148" s="1588"/>
      <c r="AG148" s="1588"/>
      <c r="AH148" s="1588"/>
      <c r="AI148" s="1588"/>
      <c r="AJ148" s="1588"/>
      <c r="AK148" s="1588"/>
      <c r="AL148" s="1588"/>
      <c r="AM148" s="1588"/>
      <c r="AN148" s="1588"/>
      <c r="AO148" s="1588"/>
      <c r="AP148" s="1588"/>
      <c r="AQ148" s="1588"/>
      <c r="AR148" s="1588"/>
      <c r="AS148" s="1588"/>
      <c r="AT148" s="1588"/>
      <c r="AU148" s="1588"/>
      <c r="AV148" s="1588"/>
      <c r="AW148" s="1588"/>
      <c r="AX148" s="1588"/>
      <c r="AY148" s="1588"/>
    </row>
    <row r="149" ht="15.75" customHeight="1">
      <c r="A149" s="1588"/>
      <c r="B149" s="1588"/>
      <c r="C149" s="1588"/>
      <c r="D149" s="1588"/>
      <c r="E149" s="1588"/>
      <c r="F149" s="1588"/>
      <c r="G149" s="1588"/>
      <c r="H149" s="1588"/>
      <c r="I149" s="1588"/>
      <c r="J149" s="1588"/>
      <c r="K149" s="1588"/>
      <c r="L149" s="1588"/>
      <c r="M149" s="1588"/>
      <c r="N149" s="1588"/>
      <c r="O149" s="1588"/>
      <c r="P149" s="1588"/>
      <c r="Q149" s="1588"/>
      <c r="R149" s="1588"/>
      <c r="S149" s="1588"/>
      <c r="T149" s="1588"/>
      <c r="U149" s="1588"/>
      <c r="V149" s="1588"/>
      <c r="W149" s="1588"/>
      <c r="X149" s="1588"/>
      <c r="Y149" s="1588"/>
      <c r="Z149" s="1588"/>
      <c r="AA149" s="1588"/>
      <c r="AB149" s="1588"/>
      <c r="AC149" s="1588"/>
      <c r="AD149" s="1588"/>
      <c r="AE149" s="1588"/>
      <c r="AF149" s="1588"/>
      <c r="AG149" s="1588"/>
      <c r="AH149" s="1588"/>
      <c r="AI149" s="1588"/>
      <c r="AJ149" s="1588"/>
      <c r="AK149" s="1588"/>
      <c r="AL149" s="1588"/>
      <c r="AM149" s="1588"/>
      <c r="AN149" s="1588"/>
      <c r="AO149" s="1588"/>
      <c r="AP149" s="1588"/>
      <c r="AQ149" s="1588"/>
      <c r="AR149" s="1588"/>
      <c r="AS149" s="1588"/>
      <c r="AT149" s="1588"/>
      <c r="AU149" s="1588"/>
      <c r="AV149" s="1588"/>
      <c r="AW149" s="1588"/>
      <c r="AX149" s="1588"/>
      <c r="AY149" s="1588"/>
    </row>
    <row r="150" ht="15.75" customHeight="1">
      <c r="A150" s="1588"/>
      <c r="B150" s="1588"/>
      <c r="C150" s="1588"/>
      <c r="D150" s="1588"/>
      <c r="E150" s="1588"/>
      <c r="F150" s="1588"/>
      <c r="G150" s="1588"/>
      <c r="H150" s="1588"/>
      <c r="I150" s="1588"/>
      <c r="J150" s="1588"/>
      <c r="K150" s="1588"/>
      <c r="L150" s="1588"/>
      <c r="M150" s="1588"/>
      <c r="N150" s="1588"/>
      <c r="O150" s="1588"/>
      <c r="P150" s="1588"/>
      <c r="Q150" s="1588"/>
      <c r="R150" s="1588"/>
      <c r="S150" s="1588"/>
      <c r="T150" s="1588"/>
      <c r="U150" s="1588"/>
      <c r="V150" s="1588"/>
      <c r="W150" s="1588"/>
      <c r="X150" s="1588"/>
      <c r="Y150" s="1588"/>
      <c r="Z150" s="1588"/>
      <c r="AA150" s="1588"/>
      <c r="AB150" s="1588"/>
      <c r="AC150" s="1588"/>
      <c r="AD150" s="1588"/>
      <c r="AE150" s="1588"/>
      <c r="AF150" s="1588"/>
      <c r="AG150" s="1588"/>
      <c r="AH150" s="1588"/>
      <c r="AI150" s="1588"/>
      <c r="AJ150" s="1588"/>
      <c r="AK150" s="1588"/>
      <c r="AL150" s="1588"/>
      <c r="AM150" s="1588"/>
      <c r="AN150" s="1588"/>
      <c r="AO150" s="1588"/>
      <c r="AP150" s="1588"/>
      <c r="AQ150" s="1588"/>
      <c r="AR150" s="1588"/>
      <c r="AS150" s="1588"/>
      <c r="AT150" s="1588"/>
      <c r="AU150" s="1588"/>
      <c r="AV150" s="1588"/>
      <c r="AW150" s="1588"/>
      <c r="AX150" s="1588"/>
      <c r="AY150" s="1588"/>
    </row>
    <row r="151" ht="15.75" customHeight="1">
      <c r="A151" s="1588"/>
      <c r="B151" s="1588"/>
      <c r="C151" s="1588"/>
      <c r="D151" s="1588"/>
      <c r="E151" s="1588"/>
      <c r="F151" s="1588"/>
      <c r="G151" s="1588"/>
      <c r="H151" s="1588"/>
      <c r="I151" s="1588"/>
      <c r="J151" s="1588"/>
      <c r="K151" s="1588"/>
      <c r="L151" s="1588"/>
      <c r="M151" s="1588"/>
      <c r="N151" s="1588"/>
      <c r="O151" s="1588"/>
      <c r="P151" s="1588"/>
      <c r="Q151" s="1588"/>
      <c r="R151" s="1588"/>
      <c r="S151" s="1588"/>
      <c r="T151" s="1588"/>
      <c r="U151" s="1588"/>
      <c r="V151" s="1588"/>
      <c r="W151" s="1588"/>
      <c r="X151" s="1588"/>
      <c r="Y151" s="1588"/>
      <c r="Z151" s="1588"/>
      <c r="AA151" s="1588"/>
      <c r="AB151" s="1588"/>
      <c r="AC151" s="1588"/>
      <c r="AD151" s="1588"/>
      <c r="AE151" s="1588"/>
      <c r="AF151" s="1588"/>
      <c r="AG151" s="1588"/>
      <c r="AH151" s="1588"/>
      <c r="AI151" s="1588"/>
      <c r="AJ151" s="1588"/>
      <c r="AK151" s="1588"/>
      <c r="AL151" s="1588"/>
      <c r="AM151" s="1588"/>
      <c r="AN151" s="1588"/>
      <c r="AO151" s="1588"/>
      <c r="AP151" s="1588"/>
      <c r="AQ151" s="1588"/>
      <c r="AR151" s="1588"/>
      <c r="AS151" s="1588"/>
      <c r="AT151" s="1588"/>
      <c r="AU151" s="1588"/>
      <c r="AV151" s="1588"/>
      <c r="AW151" s="1588"/>
      <c r="AX151" s="1588"/>
      <c r="AY151" s="1588"/>
    </row>
    <row r="152" ht="15.75" customHeight="1">
      <c r="A152" s="1588"/>
      <c r="B152" s="1588"/>
      <c r="C152" s="1588"/>
      <c r="D152" s="1588"/>
      <c r="E152" s="1588"/>
      <c r="F152" s="1588"/>
      <c r="G152" s="1588"/>
      <c r="H152" s="1588"/>
      <c r="I152" s="1588"/>
      <c r="J152" s="1588"/>
      <c r="K152" s="1588"/>
      <c r="L152" s="1588"/>
      <c r="M152" s="1588"/>
      <c r="N152" s="1588"/>
      <c r="O152" s="1588"/>
      <c r="P152" s="1588"/>
      <c r="Q152" s="1588"/>
      <c r="R152" s="1588"/>
      <c r="S152" s="1588"/>
      <c r="T152" s="1588"/>
      <c r="U152" s="1588"/>
      <c r="V152" s="1588"/>
      <c r="W152" s="1588"/>
      <c r="X152" s="1588"/>
      <c r="Y152" s="1588"/>
      <c r="Z152" s="1588"/>
      <c r="AA152" s="1588"/>
      <c r="AB152" s="1588"/>
      <c r="AC152" s="1588"/>
      <c r="AD152" s="1588"/>
      <c r="AE152" s="1588"/>
      <c r="AF152" s="1588"/>
      <c r="AG152" s="1588"/>
      <c r="AH152" s="1588"/>
      <c r="AI152" s="1588"/>
      <c r="AJ152" s="1588"/>
      <c r="AK152" s="1588"/>
      <c r="AL152" s="1588"/>
      <c r="AM152" s="1588"/>
      <c r="AN152" s="1588"/>
      <c r="AO152" s="1588"/>
      <c r="AP152" s="1588"/>
      <c r="AQ152" s="1588"/>
      <c r="AR152" s="1588"/>
      <c r="AS152" s="1588"/>
      <c r="AT152" s="1588"/>
      <c r="AU152" s="1588"/>
      <c r="AV152" s="1588"/>
      <c r="AW152" s="1588"/>
      <c r="AX152" s="1588"/>
      <c r="AY152" s="1588"/>
    </row>
    <row r="153" ht="15.75" customHeight="1">
      <c r="A153" s="1588"/>
      <c r="B153" s="1588"/>
      <c r="C153" s="1588"/>
      <c r="D153" s="1588"/>
      <c r="E153" s="1588"/>
      <c r="F153" s="1588"/>
      <c r="G153" s="1588"/>
      <c r="H153" s="1588"/>
      <c r="I153" s="1588"/>
      <c r="J153" s="1588"/>
      <c r="K153" s="1588"/>
      <c r="L153" s="1588"/>
      <c r="M153" s="1588"/>
      <c r="N153" s="1588"/>
      <c r="O153" s="1588"/>
      <c r="P153" s="1588"/>
      <c r="Q153" s="1588"/>
      <c r="R153" s="1588"/>
      <c r="S153" s="1588"/>
      <c r="T153" s="1588"/>
      <c r="U153" s="1588"/>
      <c r="V153" s="1588"/>
      <c r="W153" s="1588"/>
      <c r="X153" s="1588"/>
      <c r="Y153" s="1588"/>
      <c r="Z153" s="1588"/>
      <c r="AA153" s="1588"/>
      <c r="AB153" s="1588"/>
      <c r="AC153" s="1588"/>
      <c r="AD153" s="1588"/>
      <c r="AE153" s="1588"/>
      <c r="AF153" s="1588"/>
      <c r="AG153" s="1588"/>
      <c r="AH153" s="1588"/>
      <c r="AI153" s="1588"/>
      <c r="AJ153" s="1588"/>
      <c r="AK153" s="1588"/>
      <c r="AL153" s="1588"/>
      <c r="AM153" s="1588"/>
      <c r="AN153" s="1588"/>
      <c r="AO153" s="1588"/>
      <c r="AP153" s="1588"/>
      <c r="AQ153" s="1588"/>
      <c r="AR153" s="1588"/>
      <c r="AS153" s="1588"/>
      <c r="AT153" s="1588"/>
      <c r="AU153" s="1588"/>
      <c r="AV153" s="1588"/>
      <c r="AW153" s="1588"/>
      <c r="AX153" s="1588"/>
      <c r="AY153" s="1588"/>
    </row>
    <row r="154" ht="15.75" customHeight="1">
      <c r="A154" s="1588"/>
      <c r="B154" s="1588"/>
      <c r="C154" s="1588"/>
      <c r="D154" s="1588"/>
      <c r="E154" s="1588"/>
      <c r="F154" s="1588"/>
      <c r="G154" s="1588"/>
      <c r="H154" s="1588"/>
      <c r="I154" s="1588"/>
      <c r="J154" s="1588"/>
      <c r="K154" s="1588"/>
      <c r="L154" s="1588"/>
      <c r="M154" s="1588"/>
      <c r="N154" s="1588"/>
      <c r="O154" s="1588"/>
      <c r="P154" s="1588"/>
      <c r="Q154" s="1588"/>
      <c r="R154" s="1588"/>
      <c r="S154" s="1588"/>
      <c r="T154" s="1588"/>
      <c r="U154" s="1588"/>
      <c r="V154" s="1588"/>
      <c r="W154" s="1588"/>
      <c r="X154" s="1588"/>
      <c r="Y154" s="1588"/>
      <c r="Z154" s="1588"/>
      <c r="AA154" s="1588"/>
      <c r="AB154" s="1588"/>
      <c r="AC154" s="1588"/>
      <c r="AD154" s="1588"/>
      <c r="AE154" s="1588"/>
      <c r="AF154" s="1588"/>
      <c r="AG154" s="1588"/>
      <c r="AH154" s="1588"/>
      <c r="AI154" s="1588"/>
      <c r="AJ154" s="1588"/>
      <c r="AK154" s="1588"/>
      <c r="AL154" s="1588"/>
      <c r="AM154" s="1588"/>
      <c r="AN154" s="1588"/>
      <c r="AO154" s="1588"/>
      <c r="AP154" s="1588"/>
      <c r="AQ154" s="1588"/>
      <c r="AR154" s="1588"/>
      <c r="AS154" s="1588"/>
      <c r="AT154" s="1588"/>
      <c r="AU154" s="1588"/>
      <c r="AV154" s="1588"/>
      <c r="AW154" s="1588"/>
      <c r="AX154" s="1588"/>
      <c r="AY154" s="1588"/>
    </row>
    <row r="155" ht="15.75" customHeight="1">
      <c r="A155" s="1588"/>
      <c r="B155" s="1588"/>
      <c r="C155" s="1588"/>
      <c r="D155" s="1588"/>
      <c r="E155" s="1588"/>
      <c r="F155" s="1588"/>
      <c r="G155" s="1588"/>
      <c r="H155" s="1588"/>
      <c r="I155" s="1588"/>
      <c r="J155" s="1588"/>
      <c r="K155" s="1588"/>
      <c r="L155" s="1588"/>
      <c r="M155" s="1588"/>
      <c r="N155" s="1588"/>
      <c r="O155" s="1588"/>
      <c r="P155" s="1588"/>
      <c r="Q155" s="1588"/>
      <c r="R155" s="1588"/>
      <c r="S155" s="1588"/>
      <c r="T155" s="1588"/>
      <c r="U155" s="1588"/>
      <c r="V155" s="1588"/>
      <c r="W155" s="1588"/>
      <c r="X155" s="1588"/>
      <c r="Y155" s="1588"/>
      <c r="Z155" s="1588"/>
      <c r="AA155" s="1588"/>
      <c r="AB155" s="1588"/>
      <c r="AC155" s="1588"/>
      <c r="AD155" s="1588"/>
      <c r="AE155" s="1588"/>
      <c r="AF155" s="1588"/>
      <c r="AG155" s="1588"/>
      <c r="AH155" s="1588"/>
      <c r="AI155" s="1588"/>
      <c r="AJ155" s="1588"/>
      <c r="AK155" s="1588"/>
      <c r="AL155" s="1588"/>
      <c r="AM155" s="1588"/>
      <c r="AN155" s="1588"/>
      <c r="AO155" s="1588"/>
      <c r="AP155" s="1588"/>
      <c r="AQ155" s="1588"/>
      <c r="AR155" s="1588"/>
      <c r="AS155" s="1588"/>
      <c r="AT155" s="1588"/>
      <c r="AU155" s="1588"/>
      <c r="AV155" s="1588"/>
      <c r="AW155" s="1588"/>
      <c r="AX155" s="1588"/>
      <c r="AY155" s="1588"/>
    </row>
    <row r="156" ht="15.75" customHeight="1">
      <c r="A156" s="1588"/>
      <c r="B156" s="1588"/>
      <c r="C156" s="1588"/>
      <c r="D156" s="1588"/>
      <c r="E156" s="1588"/>
      <c r="F156" s="1588"/>
      <c r="G156" s="1588"/>
      <c r="H156" s="1588"/>
      <c r="I156" s="1588"/>
      <c r="J156" s="1588"/>
      <c r="K156" s="1588"/>
      <c r="L156" s="1588"/>
      <c r="M156" s="1588"/>
      <c r="N156" s="1588"/>
      <c r="O156" s="1588"/>
      <c r="P156" s="1588"/>
      <c r="Q156" s="1588"/>
      <c r="R156" s="1588"/>
      <c r="S156" s="1588"/>
      <c r="T156" s="1588"/>
      <c r="U156" s="1588"/>
      <c r="V156" s="1588"/>
      <c r="W156" s="1588"/>
      <c r="X156" s="1588"/>
      <c r="Y156" s="1588"/>
      <c r="Z156" s="1588"/>
      <c r="AA156" s="1588"/>
      <c r="AB156" s="1588"/>
      <c r="AC156" s="1588"/>
      <c r="AD156" s="1588"/>
      <c r="AE156" s="1588"/>
      <c r="AF156" s="1588"/>
      <c r="AG156" s="1588"/>
      <c r="AH156" s="1588"/>
      <c r="AI156" s="1588"/>
      <c r="AJ156" s="1588"/>
      <c r="AK156" s="1588"/>
      <c r="AL156" s="1588"/>
      <c r="AM156" s="1588"/>
      <c r="AN156" s="1588"/>
      <c r="AO156" s="1588"/>
      <c r="AP156" s="1588"/>
      <c r="AQ156" s="1588"/>
      <c r="AR156" s="1588"/>
      <c r="AS156" s="1588"/>
      <c r="AT156" s="1588"/>
      <c r="AU156" s="1588"/>
      <c r="AV156" s="1588"/>
      <c r="AW156" s="1588"/>
      <c r="AX156" s="1588"/>
      <c r="AY156" s="1588"/>
    </row>
    <row r="157" ht="15.75" customHeight="1">
      <c r="A157" s="1588"/>
      <c r="B157" s="1588"/>
      <c r="C157" s="1588"/>
      <c r="D157" s="1588"/>
      <c r="E157" s="1588"/>
      <c r="F157" s="1588"/>
      <c r="G157" s="1588"/>
      <c r="H157" s="1588"/>
      <c r="I157" s="1588"/>
      <c r="J157" s="1588"/>
      <c r="K157" s="1588"/>
      <c r="L157" s="1588"/>
      <c r="M157" s="1588"/>
      <c r="N157" s="1588"/>
      <c r="O157" s="1588"/>
      <c r="P157" s="1588"/>
      <c r="Q157" s="1588"/>
      <c r="R157" s="1588"/>
      <c r="S157" s="1588"/>
      <c r="T157" s="1588"/>
      <c r="U157" s="1588"/>
      <c r="V157" s="1588"/>
      <c r="W157" s="1588"/>
      <c r="X157" s="1588"/>
      <c r="Y157" s="1588"/>
      <c r="Z157" s="1588"/>
      <c r="AA157" s="1588"/>
      <c r="AB157" s="1588"/>
      <c r="AC157" s="1588"/>
      <c r="AD157" s="1588"/>
      <c r="AE157" s="1588"/>
      <c r="AF157" s="1588"/>
      <c r="AG157" s="1588"/>
      <c r="AH157" s="1588"/>
      <c r="AI157" s="1588"/>
      <c r="AJ157" s="1588"/>
      <c r="AK157" s="1588"/>
      <c r="AL157" s="1588"/>
      <c r="AM157" s="1588"/>
      <c r="AN157" s="1588"/>
      <c r="AO157" s="1588"/>
      <c r="AP157" s="1588"/>
      <c r="AQ157" s="1588"/>
      <c r="AR157" s="1588"/>
      <c r="AS157" s="1588"/>
      <c r="AT157" s="1588"/>
      <c r="AU157" s="1588"/>
      <c r="AV157" s="1588"/>
      <c r="AW157" s="1588"/>
      <c r="AX157" s="1588"/>
      <c r="AY157" s="1588"/>
    </row>
    <row r="158" ht="15.75" customHeight="1">
      <c r="A158" s="1588"/>
      <c r="B158" s="1588"/>
      <c r="C158" s="1588"/>
      <c r="D158" s="1588"/>
      <c r="E158" s="1588"/>
      <c r="F158" s="1588"/>
      <c r="G158" s="1588"/>
      <c r="H158" s="1588"/>
      <c r="I158" s="1588"/>
      <c r="J158" s="1588"/>
      <c r="K158" s="1588"/>
      <c r="L158" s="1588"/>
      <c r="M158" s="1588"/>
      <c r="N158" s="1588"/>
      <c r="O158" s="1588"/>
      <c r="P158" s="1588"/>
      <c r="Q158" s="1588"/>
      <c r="R158" s="1588"/>
      <c r="S158" s="1588"/>
      <c r="T158" s="1588"/>
      <c r="U158" s="1588"/>
      <c r="V158" s="1588"/>
      <c r="W158" s="1588"/>
      <c r="X158" s="1588"/>
      <c r="Y158" s="1588"/>
      <c r="Z158" s="1588"/>
      <c r="AA158" s="1588"/>
      <c r="AB158" s="1588"/>
      <c r="AC158" s="1588"/>
      <c r="AD158" s="1588"/>
      <c r="AE158" s="1588"/>
      <c r="AF158" s="1588"/>
      <c r="AG158" s="1588"/>
      <c r="AH158" s="1588"/>
      <c r="AI158" s="1588"/>
      <c r="AJ158" s="1588"/>
      <c r="AK158" s="1588"/>
      <c r="AL158" s="1588"/>
      <c r="AM158" s="1588"/>
      <c r="AN158" s="1588"/>
      <c r="AO158" s="1588"/>
      <c r="AP158" s="1588"/>
      <c r="AQ158" s="1588"/>
      <c r="AR158" s="1588"/>
      <c r="AS158" s="1588"/>
      <c r="AT158" s="1588"/>
      <c r="AU158" s="1588"/>
      <c r="AV158" s="1588"/>
      <c r="AW158" s="1588"/>
      <c r="AX158" s="1588"/>
      <c r="AY158" s="1588"/>
    </row>
    <row r="159" ht="15.75" customHeight="1">
      <c r="A159" s="1588"/>
      <c r="B159" s="1588"/>
      <c r="C159" s="1588"/>
      <c r="D159" s="1588"/>
      <c r="E159" s="1588"/>
      <c r="F159" s="1588"/>
      <c r="G159" s="1588"/>
      <c r="H159" s="1588"/>
      <c r="I159" s="1588"/>
      <c r="J159" s="1588"/>
      <c r="K159" s="1588"/>
      <c r="L159" s="1588"/>
      <c r="M159" s="1588"/>
      <c r="N159" s="1588"/>
      <c r="O159" s="1588"/>
      <c r="P159" s="1588"/>
      <c r="Q159" s="1588"/>
      <c r="R159" s="1588"/>
      <c r="S159" s="1588"/>
      <c r="T159" s="1588"/>
      <c r="U159" s="1588"/>
      <c r="V159" s="1588"/>
      <c r="W159" s="1588"/>
      <c r="X159" s="1588"/>
      <c r="Y159" s="1588"/>
      <c r="Z159" s="1588"/>
      <c r="AA159" s="1588"/>
      <c r="AB159" s="1588"/>
      <c r="AC159" s="1588"/>
      <c r="AD159" s="1588"/>
      <c r="AE159" s="1588"/>
      <c r="AF159" s="1588"/>
      <c r="AG159" s="1588"/>
      <c r="AH159" s="1588"/>
      <c r="AI159" s="1588"/>
      <c r="AJ159" s="1588"/>
      <c r="AK159" s="1588"/>
      <c r="AL159" s="1588"/>
      <c r="AM159" s="1588"/>
      <c r="AN159" s="1588"/>
      <c r="AO159" s="1588"/>
      <c r="AP159" s="1588"/>
      <c r="AQ159" s="1588"/>
      <c r="AR159" s="1588"/>
      <c r="AS159" s="1588"/>
      <c r="AT159" s="1588"/>
      <c r="AU159" s="1588"/>
      <c r="AV159" s="1588"/>
      <c r="AW159" s="1588"/>
      <c r="AX159" s="1588"/>
      <c r="AY159" s="1588"/>
    </row>
    <row r="160" ht="15.75" customHeight="1">
      <c r="A160" s="1588"/>
      <c r="B160" s="1588"/>
      <c r="C160" s="1588"/>
      <c r="D160" s="1588"/>
      <c r="E160" s="1588"/>
      <c r="F160" s="1588"/>
      <c r="G160" s="1588"/>
      <c r="H160" s="1588"/>
      <c r="I160" s="1588"/>
      <c r="J160" s="1588"/>
      <c r="K160" s="1588"/>
      <c r="L160" s="1588"/>
      <c r="M160" s="1588"/>
      <c r="N160" s="1588"/>
      <c r="O160" s="1588"/>
      <c r="P160" s="1588"/>
      <c r="Q160" s="1588"/>
      <c r="R160" s="1588"/>
      <c r="S160" s="1588"/>
      <c r="T160" s="1588"/>
      <c r="U160" s="1588"/>
      <c r="V160" s="1588"/>
      <c r="W160" s="1588"/>
      <c r="X160" s="1588"/>
      <c r="Y160" s="1588"/>
      <c r="Z160" s="1588"/>
      <c r="AA160" s="1588"/>
      <c r="AB160" s="1588"/>
      <c r="AC160" s="1588"/>
      <c r="AD160" s="1588"/>
      <c r="AE160" s="1588"/>
      <c r="AF160" s="1588"/>
      <c r="AG160" s="1588"/>
      <c r="AH160" s="1588"/>
      <c r="AI160" s="1588"/>
      <c r="AJ160" s="1588"/>
      <c r="AK160" s="1588"/>
      <c r="AL160" s="1588"/>
      <c r="AM160" s="1588"/>
      <c r="AN160" s="1588"/>
      <c r="AO160" s="1588"/>
      <c r="AP160" s="1588"/>
      <c r="AQ160" s="1588"/>
      <c r="AR160" s="1588"/>
      <c r="AS160" s="1588"/>
      <c r="AT160" s="1588"/>
      <c r="AU160" s="1588"/>
      <c r="AV160" s="1588"/>
      <c r="AW160" s="1588"/>
      <c r="AX160" s="1588"/>
      <c r="AY160" s="1588"/>
    </row>
    <row r="161" ht="15.75" customHeight="1">
      <c r="A161" s="1588"/>
      <c r="B161" s="1588"/>
      <c r="C161" s="1588"/>
      <c r="D161" s="1588"/>
      <c r="E161" s="1588"/>
      <c r="F161" s="1588"/>
      <c r="G161" s="1588"/>
      <c r="H161" s="1588"/>
      <c r="I161" s="1588"/>
      <c r="J161" s="1588"/>
      <c r="K161" s="1588"/>
      <c r="L161" s="1588"/>
      <c r="M161" s="1588"/>
      <c r="N161" s="1588"/>
      <c r="O161" s="1588"/>
      <c r="P161" s="1588"/>
      <c r="Q161" s="1588"/>
      <c r="R161" s="1588"/>
      <c r="S161" s="1588"/>
      <c r="T161" s="1588"/>
      <c r="U161" s="1588"/>
      <c r="V161" s="1588"/>
      <c r="W161" s="1588"/>
      <c r="X161" s="1588"/>
      <c r="Y161" s="1588"/>
      <c r="Z161" s="1588"/>
      <c r="AA161" s="1588"/>
      <c r="AB161" s="1588"/>
      <c r="AC161" s="1588"/>
      <c r="AD161" s="1588"/>
      <c r="AE161" s="1588"/>
      <c r="AF161" s="1588"/>
      <c r="AG161" s="1588"/>
      <c r="AH161" s="1588"/>
      <c r="AI161" s="1588"/>
      <c r="AJ161" s="1588"/>
      <c r="AK161" s="1588"/>
      <c r="AL161" s="1588"/>
      <c r="AM161" s="1588"/>
      <c r="AN161" s="1588"/>
      <c r="AO161" s="1588"/>
      <c r="AP161" s="1588"/>
      <c r="AQ161" s="1588"/>
      <c r="AR161" s="1588"/>
      <c r="AS161" s="1588"/>
      <c r="AT161" s="1588"/>
      <c r="AU161" s="1588"/>
      <c r="AV161" s="1588"/>
      <c r="AW161" s="1588"/>
      <c r="AX161" s="1588"/>
      <c r="AY161" s="1588"/>
    </row>
    <row r="162" ht="15.75" customHeight="1">
      <c r="A162" s="1588"/>
      <c r="B162" s="1588"/>
      <c r="C162" s="1588"/>
      <c r="D162" s="1588"/>
      <c r="E162" s="1588"/>
      <c r="F162" s="1588"/>
      <c r="G162" s="1588"/>
      <c r="H162" s="1588"/>
      <c r="I162" s="1588"/>
      <c r="J162" s="1588"/>
      <c r="K162" s="1588"/>
      <c r="L162" s="1588"/>
      <c r="M162" s="1588"/>
      <c r="N162" s="1588"/>
      <c r="O162" s="1588"/>
      <c r="P162" s="1588"/>
      <c r="Q162" s="1588"/>
      <c r="R162" s="1588"/>
      <c r="S162" s="1588"/>
      <c r="T162" s="1588"/>
      <c r="U162" s="1588"/>
      <c r="V162" s="1588"/>
      <c r="W162" s="1588"/>
      <c r="X162" s="1588"/>
      <c r="Y162" s="1588"/>
      <c r="Z162" s="1588"/>
      <c r="AA162" s="1588"/>
      <c r="AB162" s="1588"/>
      <c r="AC162" s="1588"/>
      <c r="AD162" s="1588"/>
      <c r="AE162" s="1588"/>
      <c r="AF162" s="1588"/>
      <c r="AG162" s="1588"/>
      <c r="AH162" s="1588"/>
      <c r="AI162" s="1588"/>
      <c r="AJ162" s="1588"/>
      <c r="AK162" s="1588"/>
      <c r="AL162" s="1588"/>
      <c r="AM162" s="1588"/>
      <c r="AN162" s="1588"/>
      <c r="AO162" s="1588"/>
      <c r="AP162" s="1588"/>
      <c r="AQ162" s="1588"/>
      <c r="AR162" s="1588"/>
      <c r="AS162" s="1588"/>
      <c r="AT162" s="1588"/>
      <c r="AU162" s="1588"/>
      <c r="AV162" s="1588"/>
      <c r="AW162" s="1588"/>
      <c r="AX162" s="1588"/>
      <c r="AY162" s="1588"/>
    </row>
    <row r="163" ht="15.75" customHeight="1">
      <c r="A163" s="1588"/>
      <c r="B163" s="1588"/>
      <c r="C163" s="1588"/>
      <c r="D163" s="1588"/>
      <c r="E163" s="1588"/>
      <c r="F163" s="1588"/>
      <c r="G163" s="1588"/>
      <c r="H163" s="1588"/>
      <c r="I163" s="1588"/>
      <c r="J163" s="1588"/>
      <c r="K163" s="1588"/>
      <c r="L163" s="1588"/>
      <c r="M163" s="1588"/>
      <c r="N163" s="1588"/>
      <c r="O163" s="1588"/>
      <c r="P163" s="1588"/>
      <c r="Q163" s="1588"/>
      <c r="R163" s="1588"/>
      <c r="S163" s="1588"/>
      <c r="T163" s="1588"/>
      <c r="U163" s="1588"/>
      <c r="V163" s="1588"/>
      <c r="W163" s="1588"/>
      <c r="X163" s="1588"/>
      <c r="Y163" s="1588"/>
      <c r="Z163" s="1588"/>
      <c r="AA163" s="1588"/>
      <c r="AB163" s="1588"/>
      <c r="AC163" s="1588"/>
      <c r="AD163" s="1588"/>
      <c r="AE163" s="1588"/>
      <c r="AF163" s="1588"/>
      <c r="AG163" s="1588"/>
      <c r="AH163" s="1588"/>
      <c r="AI163" s="1588"/>
      <c r="AJ163" s="1588"/>
      <c r="AK163" s="1588"/>
      <c r="AL163" s="1588"/>
      <c r="AM163" s="1588"/>
      <c r="AN163" s="1588"/>
      <c r="AO163" s="1588"/>
      <c r="AP163" s="1588"/>
      <c r="AQ163" s="1588"/>
      <c r="AR163" s="1588"/>
      <c r="AS163" s="1588"/>
      <c r="AT163" s="1588"/>
      <c r="AU163" s="1588"/>
      <c r="AV163" s="1588"/>
      <c r="AW163" s="1588"/>
      <c r="AX163" s="1588"/>
      <c r="AY163" s="1588"/>
    </row>
    <row r="164" ht="15.75" customHeight="1">
      <c r="A164" s="1588"/>
      <c r="B164" s="1588"/>
      <c r="C164" s="1588"/>
      <c r="D164" s="1588"/>
      <c r="E164" s="1588"/>
      <c r="F164" s="1588"/>
      <c r="G164" s="1588"/>
      <c r="H164" s="1588"/>
      <c r="I164" s="1588"/>
      <c r="J164" s="1588"/>
      <c r="K164" s="1588"/>
      <c r="L164" s="1588"/>
      <c r="M164" s="1588"/>
      <c r="N164" s="1588"/>
      <c r="O164" s="1588"/>
      <c r="P164" s="1588"/>
      <c r="Q164" s="1588"/>
      <c r="R164" s="1588"/>
      <c r="S164" s="1588"/>
      <c r="T164" s="1588"/>
      <c r="U164" s="1588"/>
      <c r="V164" s="1588"/>
      <c r="W164" s="1588"/>
      <c r="X164" s="1588"/>
      <c r="Y164" s="1588"/>
      <c r="Z164" s="1588"/>
      <c r="AA164" s="1588"/>
      <c r="AB164" s="1588"/>
      <c r="AC164" s="1588"/>
      <c r="AD164" s="1588"/>
      <c r="AE164" s="1588"/>
      <c r="AF164" s="1588"/>
      <c r="AG164" s="1588"/>
      <c r="AH164" s="1588"/>
      <c r="AI164" s="1588"/>
      <c r="AJ164" s="1588"/>
      <c r="AK164" s="1588"/>
      <c r="AL164" s="1588"/>
      <c r="AM164" s="1588"/>
      <c r="AN164" s="1588"/>
      <c r="AO164" s="1588"/>
      <c r="AP164" s="1588"/>
      <c r="AQ164" s="1588"/>
      <c r="AR164" s="1588"/>
      <c r="AS164" s="1588"/>
      <c r="AT164" s="1588"/>
      <c r="AU164" s="1588"/>
      <c r="AV164" s="1588"/>
      <c r="AW164" s="1588"/>
      <c r="AX164" s="1588"/>
      <c r="AY164" s="1588"/>
    </row>
    <row r="165" ht="15.75" customHeight="1">
      <c r="A165" s="1588"/>
      <c r="B165" s="1588"/>
      <c r="C165" s="1588"/>
      <c r="D165" s="1588"/>
      <c r="E165" s="1588"/>
      <c r="F165" s="1588"/>
      <c r="G165" s="1588"/>
      <c r="H165" s="1588"/>
      <c r="I165" s="1588"/>
      <c r="J165" s="1588"/>
      <c r="K165" s="1588"/>
      <c r="L165" s="1588"/>
      <c r="M165" s="1588"/>
      <c r="N165" s="1588"/>
      <c r="O165" s="1588"/>
      <c r="P165" s="1588"/>
      <c r="Q165" s="1588"/>
      <c r="R165" s="1588"/>
      <c r="S165" s="1588"/>
      <c r="T165" s="1588"/>
      <c r="U165" s="1588"/>
      <c r="V165" s="1588"/>
      <c r="W165" s="1588"/>
      <c r="X165" s="1588"/>
      <c r="Y165" s="1588"/>
      <c r="Z165" s="1588"/>
      <c r="AA165" s="1588"/>
      <c r="AB165" s="1588"/>
      <c r="AC165" s="1588"/>
      <c r="AD165" s="1588"/>
      <c r="AE165" s="1588"/>
      <c r="AF165" s="1588"/>
      <c r="AG165" s="1588"/>
      <c r="AH165" s="1588"/>
      <c r="AI165" s="1588"/>
      <c r="AJ165" s="1588"/>
      <c r="AK165" s="1588"/>
      <c r="AL165" s="1588"/>
      <c r="AM165" s="1588"/>
      <c r="AN165" s="1588"/>
      <c r="AO165" s="1588"/>
      <c r="AP165" s="1588"/>
      <c r="AQ165" s="1588"/>
      <c r="AR165" s="1588"/>
      <c r="AS165" s="1588"/>
      <c r="AT165" s="1588"/>
      <c r="AU165" s="1588"/>
      <c r="AV165" s="1588"/>
      <c r="AW165" s="1588"/>
      <c r="AX165" s="1588"/>
      <c r="AY165" s="1588"/>
    </row>
    <row r="166" ht="15.75" customHeight="1">
      <c r="A166" s="1588"/>
      <c r="B166" s="1588"/>
      <c r="C166" s="1588"/>
      <c r="D166" s="1588"/>
      <c r="E166" s="1588"/>
      <c r="F166" s="1588"/>
      <c r="G166" s="1588"/>
      <c r="H166" s="1588"/>
      <c r="I166" s="1588"/>
      <c r="J166" s="1588"/>
      <c r="K166" s="1588"/>
      <c r="L166" s="1588"/>
      <c r="M166" s="1588"/>
      <c r="N166" s="1588"/>
      <c r="O166" s="1588"/>
      <c r="P166" s="1588"/>
      <c r="Q166" s="1588"/>
      <c r="R166" s="1588"/>
      <c r="S166" s="1588"/>
      <c r="T166" s="1588"/>
      <c r="U166" s="1588"/>
      <c r="V166" s="1588"/>
      <c r="W166" s="1588"/>
      <c r="X166" s="1588"/>
      <c r="Y166" s="1588"/>
      <c r="Z166" s="1588"/>
      <c r="AA166" s="1588"/>
      <c r="AB166" s="1588"/>
      <c r="AC166" s="1588"/>
      <c r="AD166" s="1588"/>
      <c r="AE166" s="1588"/>
      <c r="AF166" s="1588"/>
      <c r="AG166" s="1588"/>
      <c r="AH166" s="1588"/>
      <c r="AI166" s="1588"/>
      <c r="AJ166" s="1588"/>
      <c r="AK166" s="1588"/>
      <c r="AL166" s="1588"/>
      <c r="AM166" s="1588"/>
      <c r="AN166" s="1588"/>
      <c r="AO166" s="1588"/>
      <c r="AP166" s="1588"/>
      <c r="AQ166" s="1588"/>
      <c r="AR166" s="1588"/>
      <c r="AS166" s="1588"/>
      <c r="AT166" s="1588"/>
      <c r="AU166" s="1588"/>
      <c r="AV166" s="1588"/>
      <c r="AW166" s="1588"/>
      <c r="AX166" s="1588"/>
      <c r="AY166" s="1588"/>
    </row>
    <row r="167" ht="15.75" customHeight="1">
      <c r="A167" s="1588"/>
      <c r="B167" s="1588"/>
      <c r="C167" s="1588"/>
      <c r="D167" s="1588"/>
      <c r="E167" s="1588"/>
      <c r="F167" s="1588"/>
      <c r="G167" s="1588"/>
      <c r="H167" s="1588"/>
      <c r="I167" s="1588"/>
      <c r="J167" s="1588"/>
      <c r="K167" s="1588"/>
      <c r="L167" s="1588"/>
      <c r="M167" s="1588"/>
      <c r="N167" s="1588"/>
      <c r="O167" s="1588"/>
      <c r="P167" s="1588"/>
      <c r="Q167" s="1588"/>
      <c r="R167" s="1588"/>
      <c r="S167" s="1588"/>
      <c r="T167" s="1588"/>
      <c r="U167" s="1588"/>
      <c r="V167" s="1588"/>
      <c r="W167" s="1588"/>
      <c r="X167" s="1588"/>
      <c r="Y167" s="1588"/>
      <c r="Z167" s="1588"/>
      <c r="AA167" s="1588"/>
      <c r="AB167" s="1588"/>
      <c r="AC167" s="1588"/>
      <c r="AD167" s="1588"/>
      <c r="AE167" s="1588"/>
      <c r="AF167" s="1588"/>
      <c r="AG167" s="1588"/>
      <c r="AH167" s="1588"/>
      <c r="AI167" s="1588"/>
      <c r="AJ167" s="1588"/>
      <c r="AK167" s="1588"/>
      <c r="AL167" s="1588"/>
      <c r="AM167" s="1588"/>
      <c r="AN167" s="1588"/>
      <c r="AO167" s="1588"/>
      <c r="AP167" s="1588"/>
      <c r="AQ167" s="1588"/>
      <c r="AR167" s="1588"/>
      <c r="AS167" s="1588"/>
      <c r="AT167" s="1588"/>
      <c r="AU167" s="1588"/>
      <c r="AV167" s="1588"/>
      <c r="AW167" s="1588"/>
      <c r="AX167" s="1588"/>
      <c r="AY167" s="1588"/>
    </row>
    <row r="168" ht="15.75" customHeight="1">
      <c r="A168" s="1588"/>
      <c r="B168" s="1588"/>
      <c r="C168" s="1588"/>
      <c r="D168" s="1588"/>
      <c r="E168" s="1588"/>
      <c r="F168" s="1588"/>
      <c r="G168" s="1588"/>
      <c r="H168" s="1588"/>
      <c r="I168" s="1588"/>
      <c r="J168" s="1588"/>
      <c r="K168" s="1588"/>
      <c r="L168" s="1588"/>
      <c r="M168" s="1588"/>
      <c r="N168" s="1588"/>
      <c r="O168" s="1588"/>
      <c r="P168" s="1588"/>
      <c r="Q168" s="1588"/>
      <c r="R168" s="1588"/>
      <c r="S168" s="1588"/>
      <c r="T168" s="1588"/>
      <c r="U168" s="1588"/>
      <c r="V168" s="1588"/>
      <c r="W168" s="1588"/>
      <c r="X168" s="1588"/>
      <c r="Y168" s="1588"/>
      <c r="Z168" s="1588"/>
      <c r="AA168" s="1588"/>
      <c r="AB168" s="1588"/>
      <c r="AC168" s="1588"/>
      <c r="AD168" s="1588"/>
      <c r="AE168" s="1588"/>
      <c r="AF168" s="1588"/>
      <c r="AG168" s="1588"/>
      <c r="AH168" s="1588"/>
      <c r="AI168" s="1588"/>
      <c r="AJ168" s="1588"/>
      <c r="AK168" s="1588"/>
      <c r="AL168" s="1588"/>
      <c r="AM168" s="1588"/>
      <c r="AN168" s="1588"/>
      <c r="AO168" s="1588"/>
      <c r="AP168" s="1588"/>
      <c r="AQ168" s="1588"/>
      <c r="AR168" s="1588"/>
      <c r="AS168" s="1588"/>
      <c r="AT168" s="1588"/>
      <c r="AU168" s="1588"/>
      <c r="AV168" s="1588"/>
      <c r="AW168" s="1588"/>
      <c r="AX168" s="1588"/>
      <c r="AY168" s="1588"/>
    </row>
    <row r="169" ht="15.75" customHeight="1">
      <c r="A169" s="1588"/>
      <c r="B169" s="1588"/>
      <c r="C169" s="1588"/>
      <c r="D169" s="1588"/>
      <c r="E169" s="1588"/>
      <c r="F169" s="1588"/>
      <c r="G169" s="1588"/>
      <c r="H169" s="1588"/>
      <c r="I169" s="1588"/>
      <c r="J169" s="1588"/>
      <c r="K169" s="1588"/>
      <c r="L169" s="1588"/>
      <c r="M169" s="1588"/>
      <c r="N169" s="1588"/>
      <c r="O169" s="1588"/>
      <c r="P169" s="1588"/>
      <c r="Q169" s="1588"/>
      <c r="R169" s="1588"/>
      <c r="S169" s="1588"/>
      <c r="T169" s="1588"/>
      <c r="U169" s="1588"/>
      <c r="V169" s="1588"/>
      <c r="W169" s="1588"/>
      <c r="X169" s="1588"/>
      <c r="Y169" s="1588"/>
      <c r="Z169" s="1588"/>
      <c r="AA169" s="1588"/>
      <c r="AB169" s="1588"/>
      <c r="AC169" s="1588"/>
      <c r="AD169" s="1588"/>
      <c r="AE169" s="1588"/>
      <c r="AF169" s="1588"/>
      <c r="AG169" s="1588"/>
      <c r="AH169" s="1588"/>
      <c r="AI169" s="1588"/>
      <c r="AJ169" s="1588"/>
      <c r="AK169" s="1588"/>
      <c r="AL169" s="1588"/>
      <c r="AM169" s="1588"/>
      <c r="AN169" s="1588"/>
      <c r="AO169" s="1588"/>
      <c r="AP169" s="1588"/>
      <c r="AQ169" s="1588"/>
      <c r="AR169" s="1588"/>
      <c r="AS169" s="1588"/>
      <c r="AT169" s="1588"/>
      <c r="AU169" s="1588"/>
      <c r="AV169" s="1588"/>
      <c r="AW169" s="1588"/>
      <c r="AX169" s="1588"/>
      <c r="AY169" s="1588"/>
    </row>
    <row r="170" ht="15.75" customHeight="1">
      <c r="A170" s="1588"/>
      <c r="B170" s="1588"/>
      <c r="C170" s="1588"/>
      <c r="D170" s="1588"/>
      <c r="E170" s="1588"/>
      <c r="F170" s="1588"/>
      <c r="G170" s="1588"/>
      <c r="H170" s="1588"/>
      <c r="I170" s="1588"/>
      <c r="J170" s="1588"/>
      <c r="K170" s="1588"/>
      <c r="L170" s="1588"/>
      <c r="M170" s="1588"/>
      <c r="N170" s="1588"/>
      <c r="O170" s="1588"/>
      <c r="P170" s="1588"/>
      <c r="Q170" s="1588"/>
      <c r="R170" s="1588"/>
      <c r="S170" s="1588"/>
      <c r="T170" s="1588"/>
      <c r="U170" s="1588"/>
      <c r="V170" s="1588"/>
      <c r="W170" s="1588"/>
      <c r="X170" s="1588"/>
      <c r="Y170" s="1588"/>
      <c r="Z170" s="1588"/>
      <c r="AA170" s="1588"/>
      <c r="AB170" s="1588"/>
      <c r="AC170" s="1588"/>
      <c r="AD170" s="1588"/>
      <c r="AE170" s="1588"/>
      <c r="AF170" s="1588"/>
      <c r="AG170" s="1588"/>
      <c r="AH170" s="1588"/>
      <c r="AI170" s="1588"/>
      <c r="AJ170" s="1588"/>
      <c r="AK170" s="1588"/>
      <c r="AL170" s="1588"/>
      <c r="AM170" s="1588"/>
      <c r="AN170" s="1588"/>
      <c r="AO170" s="1588"/>
      <c r="AP170" s="1588"/>
      <c r="AQ170" s="1588"/>
      <c r="AR170" s="1588"/>
      <c r="AS170" s="1588"/>
      <c r="AT170" s="1588"/>
      <c r="AU170" s="1588"/>
      <c r="AV170" s="1588"/>
      <c r="AW170" s="1588"/>
      <c r="AX170" s="1588"/>
      <c r="AY170" s="1588"/>
    </row>
    <row r="171" ht="15.75" customHeight="1">
      <c r="A171" s="1588"/>
      <c r="B171" s="1588"/>
      <c r="C171" s="1588"/>
      <c r="D171" s="1588"/>
      <c r="E171" s="1588"/>
      <c r="F171" s="1588"/>
      <c r="G171" s="1588"/>
      <c r="H171" s="1588"/>
      <c r="I171" s="1588"/>
      <c r="J171" s="1588"/>
      <c r="K171" s="1588"/>
      <c r="L171" s="1588"/>
      <c r="M171" s="1588"/>
      <c r="N171" s="1588"/>
      <c r="O171" s="1588"/>
      <c r="P171" s="1588"/>
      <c r="Q171" s="1588"/>
      <c r="R171" s="1588"/>
      <c r="S171" s="1588"/>
      <c r="T171" s="1588"/>
      <c r="U171" s="1588"/>
      <c r="V171" s="1588"/>
      <c r="W171" s="1588"/>
      <c r="X171" s="1588"/>
      <c r="Y171" s="1588"/>
      <c r="Z171" s="1588"/>
      <c r="AA171" s="1588"/>
      <c r="AB171" s="1588"/>
      <c r="AC171" s="1588"/>
      <c r="AD171" s="1588"/>
      <c r="AE171" s="1588"/>
      <c r="AF171" s="1588"/>
      <c r="AG171" s="1588"/>
      <c r="AH171" s="1588"/>
      <c r="AI171" s="1588"/>
      <c r="AJ171" s="1588"/>
      <c r="AK171" s="1588"/>
      <c r="AL171" s="1588"/>
      <c r="AM171" s="1588"/>
      <c r="AN171" s="1588"/>
      <c r="AO171" s="1588"/>
      <c r="AP171" s="1588"/>
      <c r="AQ171" s="1588"/>
      <c r="AR171" s="1588"/>
      <c r="AS171" s="1588"/>
      <c r="AT171" s="1588"/>
      <c r="AU171" s="1588"/>
      <c r="AV171" s="1588"/>
      <c r="AW171" s="1588"/>
      <c r="AX171" s="1588"/>
      <c r="AY171" s="1588"/>
    </row>
    <row r="172" ht="15.75" customHeight="1">
      <c r="A172" s="1588"/>
      <c r="B172" s="1588"/>
      <c r="C172" s="1588"/>
      <c r="D172" s="1588"/>
      <c r="E172" s="1588"/>
      <c r="F172" s="1588"/>
      <c r="G172" s="1588"/>
      <c r="H172" s="1588"/>
      <c r="I172" s="1588"/>
      <c r="J172" s="1588"/>
      <c r="K172" s="1588"/>
      <c r="L172" s="1588"/>
      <c r="M172" s="1588"/>
      <c r="N172" s="1588"/>
      <c r="O172" s="1588"/>
      <c r="P172" s="1588"/>
      <c r="Q172" s="1588"/>
      <c r="R172" s="1588"/>
      <c r="S172" s="1588"/>
      <c r="T172" s="1588"/>
      <c r="U172" s="1588"/>
      <c r="V172" s="1588"/>
      <c r="W172" s="1588"/>
      <c r="X172" s="1588"/>
      <c r="Y172" s="1588"/>
      <c r="Z172" s="1588"/>
      <c r="AA172" s="1588"/>
      <c r="AB172" s="1588"/>
      <c r="AC172" s="1588"/>
      <c r="AD172" s="1588"/>
      <c r="AE172" s="1588"/>
      <c r="AF172" s="1588"/>
      <c r="AG172" s="1588"/>
      <c r="AH172" s="1588"/>
      <c r="AI172" s="1588"/>
      <c r="AJ172" s="1588"/>
      <c r="AK172" s="1588"/>
      <c r="AL172" s="1588"/>
      <c r="AM172" s="1588"/>
      <c r="AN172" s="1588"/>
      <c r="AO172" s="1588"/>
      <c r="AP172" s="1588"/>
      <c r="AQ172" s="1588"/>
      <c r="AR172" s="1588"/>
      <c r="AS172" s="1588"/>
      <c r="AT172" s="1588"/>
      <c r="AU172" s="1588"/>
      <c r="AV172" s="1588"/>
      <c r="AW172" s="1588"/>
      <c r="AX172" s="1588"/>
      <c r="AY172" s="1588"/>
    </row>
    <row r="173" ht="15.75" customHeight="1">
      <c r="A173" s="1588"/>
      <c r="B173" s="1588"/>
      <c r="C173" s="1588"/>
      <c r="D173" s="1588"/>
      <c r="E173" s="1588"/>
      <c r="F173" s="1588"/>
      <c r="G173" s="1588"/>
      <c r="H173" s="1588"/>
      <c r="I173" s="1588"/>
      <c r="J173" s="1588"/>
      <c r="K173" s="1588"/>
      <c r="L173" s="1588"/>
      <c r="M173" s="1588"/>
      <c r="N173" s="1588"/>
      <c r="O173" s="1588"/>
      <c r="P173" s="1588"/>
      <c r="Q173" s="1588"/>
      <c r="R173" s="1588"/>
      <c r="S173" s="1588"/>
      <c r="T173" s="1588"/>
      <c r="U173" s="1588"/>
      <c r="V173" s="1588"/>
      <c r="W173" s="1588"/>
      <c r="X173" s="1588"/>
      <c r="Y173" s="1588"/>
      <c r="Z173" s="1588"/>
      <c r="AA173" s="1588"/>
      <c r="AB173" s="1588"/>
      <c r="AC173" s="1588"/>
      <c r="AD173" s="1588"/>
      <c r="AE173" s="1588"/>
      <c r="AF173" s="1588"/>
      <c r="AG173" s="1588"/>
      <c r="AH173" s="1588"/>
      <c r="AI173" s="1588"/>
      <c r="AJ173" s="1588"/>
      <c r="AK173" s="1588"/>
      <c r="AL173" s="1588"/>
      <c r="AM173" s="1588"/>
      <c r="AN173" s="1588"/>
      <c r="AO173" s="1588"/>
      <c r="AP173" s="1588"/>
      <c r="AQ173" s="1588"/>
      <c r="AR173" s="1588"/>
      <c r="AS173" s="1588"/>
      <c r="AT173" s="1588"/>
      <c r="AU173" s="1588"/>
      <c r="AV173" s="1588"/>
      <c r="AW173" s="1588"/>
      <c r="AX173" s="1588"/>
      <c r="AY173" s="1588"/>
    </row>
    <row r="174" ht="15.75" customHeight="1">
      <c r="A174" s="1588"/>
      <c r="B174" s="1588"/>
      <c r="C174" s="1588"/>
      <c r="D174" s="1588"/>
      <c r="E174" s="1588"/>
      <c r="F174" s="1588"/>
      <c r="G174" s="1588"/>
      <c r="H174" s="1588"/>
      <c r="I174" s="1588"/>
      <c r="J174" s="1588"/>
      <c r="K174" s="1588"/>
      <c r="L174" s="1588"/>
      <c r="M174" s="1588"/>
      <c r="N174" s="1588"/>
      <c r="O174" s="1588"/>
      <c r="P174" s="1588"/>
      <c r="Q174" s="1588"/>
      <c r="R174" s="1588"/>
      <c r="S174" s="1588"/>
      <c r="T174" s="1588"/>
      <c r="U174" s="1588"/>
      <c r="V174" s="1588"/>
      <c r="W174" s="1588"/>
      <c r="X174" s="1588"/>
      <c r="Y174" s="1588"/>
      <c r="Z174" s="1588"/>
      <c r="AA174" s="1588"/>
      <c r="AB174" s="1588"/>
      <c r="AC174" s="1588"/>
      <c r="AD174" s="1588"/>
      <c r="AE174" s="1588"/>
      <c r="AF174" s="1588"/>
      <c r="AG174" s="1588"/>
      <c r="AH174" s="1588"/>
      <c r="AI174" s="1588"/>
      <c r="AJ174" s="1588"/>
      <c r="AK174" s="1588"/>
      <c r="AL174" s="1588"/>
      <c r="AM174" s="1588"/>
      <c r="AN174" s="1588"/>
      <c r="AO174" s="1588"/>
      <c r="AP174" s="1588"/>
      <c r="AQ174" s="1588"/>
      <c r="AR174" s="1588"/>
      <c r="AS174" s="1588"/>
      <c r="AT174" s="1588"/>
      <c r="AU174" s="1588"/>
      <c r="AV174" s="1588"/>
      <c r="AW174" s="1588"/>
      <c r="AX174" s="1588"/>
      <c r="AY174" s="1588"/>
    </row>
    <row r="175" ht="15.75" customHeight="1">
      <c r="A175" s="1588"/>
      <c r="B175" s="1588"/>
      <c r="C175" s="1588"/>
      <c r="D175" s="1588"/>
      <c r="E175" s="1588"/>
      <c r="F175" s="1588"/>
      <c r="G175" s="1588"/>
      <c r="H175" s="1588"/>
      <c r="I175" s="1588"/>
      <c r="J175" s="1588"/>
      <c r="K175" s="1588"/>
      <c r="L175" s="1588"/>
      <c r="M175" s="1588"/>
      <c r="N175" s="1588"/>
      <c r="O175" s="1588"/>
      <c r="P175" s="1588"/>
      <c r="Q175" s="1588"/>
      <c r="R175" s="1588"/>
      <c r="S175" s="1588"/>
      <c r="T175" s="1588"/>
      <c r="U175" s="1588"/>
      <c r="V175" s="1588"/>
      <c r="W175" s="1588"/>
      <c r="X175" s="1588"/>
      <c r="Y175" s="1588"/>
      <c r="Z175" s="1588"/>
      <c r="AA175" s="1588"/>
      <c r="AB175" s="1588"/>
      <c r="AC175" s="1588"/>
      <c r="AD175" s="1588"/>
      <c r="AE175" s="1588"/>
      <c r="AF175" s="1588"/>
      <c r="AG175" s="1588"/>
      <c r="AH175" s="1588"/>
      <c r="AI175" s="1588"/>
      <c r="AJ175" s="1588"/>
      <c r="AK175" s="1588"/>
      <c r="AL175" s="1588"/>
      <c r="AM175" s="1588"/>
      <c r="AN175" s="1588"/>
      <c r="AO175" s="1588"/>
      <c r="AP175" s="1588"/>
      <c r="AQ175" s="1588"/>
      <c r="AR175" s="1588"/>
      <c r="AS175" s="1588"/>
      <c r="AT175" s="1588"/>
      <c r="AU175" s="1588"/>
      <c r="AV175" s="1588"/>
      <c r="AW175" s="1588"/>
      <c r="AX175" s="1588"/>
      <c r="AY175" s="1588"/>
    </row>
    <row r="176" ht="15.75" customHeight="1">
      <c r="A176" s="1588"/>
      <c r="B176" s="1588"/>
      <c r="C176" s="1588"/>
      <c r="D176" s="1588"/>
      <c r="E176" s="1588"/>
      <c r="F176" s="1588"/>
      <c r="G176" s="1588"/>
      <c r="H176" s="1588"/>
      <c r="I176" s="1588"/>
      <c r="J176" s="1588"/>
      <c r="K176" s="1588"/>
      <c r="L176" s="1588"/>
      <c r="M176" s="1588"/>
      <c r="N176" s="1588"/>
      <c r="O176" s="1588"/>
      <c r="P176" s="1588"/>
      <c r="Q176" s="1588"/>
      <c r="R176" s="1588"/>
      <c r="S176" s="1588"/>
      <c r="T176" s="1588"/>
      <c r="U176" s="1588"/>
      <c r="V176" s="1588"/>
      <c r="W176" s="1588"/>
      <c r="X176" s="1588"/>
      <c r="Y176" s="1588"/>
      <c r="Z176" s="1588"/>
      <c r="AA176" s="1588"/>
      <c r="AB176" s="1588"/>
      <c r="AC176" s="1588"/>
      <c r="AD176" s="1588"/>
      <c r="AE176" s="1588"/>
      <c r="AF176" s="1588"/>
      <c r="AG176" s="1588"/>
      <c r="AH176" s="1588"/>
      <c r="AI176" s="1588"/>
      <c r="AJ176" s="1588"/>
      <c r="AK176" s="1588"/>
      <c r="AL176" s="1588"/>
      <c r="AM176" s="1588"/>
      <c r="AN176" s="1588"/>
      <c r="AO176" s="1588"/>
      <c r="AP176" s="1588"/>
      <c r="AQ176" s="1588"/>
      <c r="AR176" s="1588"/>
      <c r="AS176" s="1588"/>
      <c r="AT176" s="1588"/>
      <c r="AU176" s="1588"/>
      <c r="AV176" s="1588"/>
      <c r="AW176" s="1588"/>
      <c r="AX176" s="1588"/>
      <c r="AY176" s="1588"/>
    </row>
    <row r="177" ht="15.75" customHeight="1">
      <c r="A177" s="1588"/>
      <c r="B177" s="1588"/>
      <c r="C177" s="1588"/>
      <c r="D177" s="1588"/>
      <c r="E177" s="1588"/>
      <c r="F177" s="1588"/>
      <c r="G177" s="1588"/>
      <c r="H177" s="1588"/>
      <c r="I177" s="1588"/>
      <c r="J177" s="1588"/>
      <c r="K177" s="1588"/>
      <c r="L177" s="1588"/>
      <c r="M177" s="1588"/>
      <c r="N177" s="1588"/>
      <c r="O177" s="1588"/>
      <c r="P177" s="1588"/>
      <c r="Q177" s="1588"/>
      <c r="R177" s="1588"/>
      <c r="S177" s="1588"/>
      <c r="T177" s="1588"/>
      <c r="U177" s="1588"/>
      <c r="V177" s="1588"/>
      <c r="W177" s="1588"/>
      <c r="X177" s="1588"/>
      <c r="Y177" s="1588"/>
      <c r="Z177" s="1588"/>
      <c r="AA177" s="1588"/>
      <c r="AB177" s="1588"/>
      <c r="AC177" s="1588"/>
      <c r="AD177" s="1588"/>
      <c r="AE177" s="1588"/>
      <c r="AF177" s="1588"/>
      <c r="AG177" s="1588"/>
      <c r="AH177" s="1588"/>
      <c r="AI177" s="1588"/>
      <c r="AJ177" s="1588"/>
      <c r="AK177" s="1588"/>
      <c r="AL177" s="1588"/>
      <c r="AM177" s="1588"/>
      <c r="AN177" s="1588"/>
      <c r="AO177" s="1588"/>
      <c r="AP177" s="1588"/>
      <c r="AQ177" s="1588"/>
      <c r="AR177" s="1588"/>
      <c r="AS177" s="1588"/>
      <c r="AT177" s="1588"/>
      <c r="AU177" s="1588"/>
      <c r="AV177" s="1588"/>
      <c r="AW177" s="1588"/>
      <c r="AX177" s="1588"/>
      <c r="AY177" s="1588"/>
    </row>
    <row r="178" ht="15.75" customHeight="1">
      <c r="A178" s="1588"/>
      <c r="B178" s="1588"/>
      <c r="C178" s="1588"/>
      <c r="D178" s="1588"/>
      <c r="E178" s="1588"/>
      <c r="F178" s="1588"/>
      <c r="G178" s="1588"/>
      <c r="H178" s="1588"/>
      <c r="I178" s="1588"/>
      <c r="J178" s="1588"/>
      <c r="K178" s="1588"/>
      <c r="L178" s="1588"/>
      <c r="M178" s="1588"/>
      <c r="N178" s="1588"/>
      <c r="O178" s="1588"/>
      <c r="P178" s="1588"/>
      <c r="Q178" s="1588"/>
      <c r="R178" s="1588"/>
      <c r="S178" s="1588"/>
      <c r="T178" s="1588"/>
      <c r="U178" s="1588"/>
      <c r="V178" s="1588"/>
      <c r="W178" s="1588"/>
      <c r="X178" s="1588"/>
      <c r="Y178" s="1588"/>
      <c r="Z178" s="1588"/>
      <c r="AA178" s="1588"/>
      <c r="AB178" s="1588"/>
      <c r="AC178" s="1588"/>
      <c r="AD178" s="1588"/>
      <c r="AE178" s="1588"/>
      <c r="AF178" s="1588"/>
      <c r="AG178" s="1588"/>
      <c r="AH178" s="1588"/>
      <c r="AI178" s="1588"/>
      <c r="AJ178" s="1588"/>
      <c r="AK178" s="1588"/>
      <c r="AL178" s="1588"/>
      <c r="AM178" s="1588"/>
      <c r="AN178" s="1588"/>
      <c r="AO178" s="1588"/>
      <c r="AP178" s="1588"/>
      <c r="AQ178" s="1588"/>
      <c r="AR178" s="1588"/>
      <c r="AS178" s="1588"/>
      <c r="AT178" s="1588"/>
      <c r="AU178" s="1588"/>
      <c r="AV178" s="1588"/>
      <c r="AW178" s="1588"/>
      <c r="AX178" s="1588"/>
      <c r="AY178" s="1588"/>
    </row>
    <row r="179" ht="15.75" customHeight="1">
      <c r="A179" s="1588"/>
      <c r="B179" s="1588"/>
      <c r="C179" s="1588"/>
      <c r="D179" s="1588"/>
      <c r="E179" s="1588"/>
      <c r="F179" s="1588"/>
      <c r="G179" s="1588"/>
      <c r="H179" s="1588"/>
      <c r="I179" s="1588"/>
      <c r="J179" s="1588"/>
      <c r="K179" s="1588"/>
      <c r="L179" s="1588"/>
      <c r="M179" s="1588"/>
      <c r="N179" s="1588"/>
      <c r="O179" s="1588"/>
      <c r="P179" s="1588"/>
      <c r="Q179" s="1588"/>
      <c r="R179" s="1588"/>
      <c r="S179" s="1588"/>
      <c r="T179" s="1588"/>
      <c r="U179" s="1588"/>
      <c r="V179" s="1588"/>
      <c r="W179" s="1588"/>
      <c r="X179" s="1588"/>
      <c r="Y179" s="1588"/>
      <c r="Z179" s="1588"/>
      <c r="AA179" s="1588"/>
      <c r="AB179" s="1588"/>
      <c r="AC179" s="1588"/>
      <c r="AD179" s="1588"/>
      <c r="AE179" s="1588"/>
      <c r="AF179" s="1588"/>
      <c r="AG179" s="1588"/>
      <c r="AH179" s="1588"/>
      <c r="AI179" s="1588"/>
      <c r="AJ179" s="1588"/>
      <c r="AK179" s="1588"/>
      <c r="AL179" s="1588"/>
      <c r="AM179" s="1588"/>
      <c r="AN179" s="1588"/>
      <c r="AO179" s="1588"/>
      <c r="AP179" s="1588"/>
      <c r="AQ179" s="1588"/>
      <c r="AR179" s="1588"/>
      <c r="AS179" s="1588"/>
      <c r="AT179" s="1588"/>
      <c r="AU179" s="1588"/>
      <c r="AV179" s="1588"/>
      <c r="AW179" s="1588"/>
      <c r="AX179" s="1588"/>
      <c r="AY179" s="1588"/>
    </row>
    <row r="180" ht="15.75" customHeight="1">
      <c r="A180" s="1588"/>
      <c r="B180" s="1588"/>
      <c r="C180" s="1588"/>
      <c r="D180" s="1588"/>
      <c r="E180" s="1588"/>
      <c r="F180" s="1588"/>
      <c r="G180" s="1588"/>
      <c r="H180" s="1588"/>
      <c r="I180" s="1588"/>
      <c r="J180" s="1588"/>
      <c r="K180" s="1588"/>
      <c r="L180" s="1588"/>
      <c r="M180" s="1588"/>
      <c r="N180" s="1588"/>
      <c r="O180" s="1588"/>
      <c r="P180" s="1588"/>
      <c r="Q180" s="1588"/>
      <c r="R180" s="1588"/>
      <c r="S180" s="1588"/>
      <c r="T180" s="1588"/>
      <c r="U180" s="1588"/>
      <c r="V180" s="1588"/>
      <c r="W180" s="1588"/>
      <c r="X180" s="1588"/>
      <c r="Y180" s="1588"/>
      <c r="Z180" s="1588"/>
      <c r="AA180" s="1588"/>
      <c r="AB180" s="1588"/>
      <c r="AC180" s="1588"/>
      <c r="AD180" s="1588"/>
      <c r="AE180" s="1588"/>
      <c r="AF180" s="1588"/>
      <c r="AG180" s="1588"/>
      <c r="AH180" s="1588"/>
      <c r="AI180" s="1588"/>
      <c r="AJ180" s="1588"/>
      <c r="AK180" s="1588"/>
      <c r="AL180" s="1588"/>
      <c r="AM180" s="1588"/>
      <c r="AN180" s="1588"/>
      <c r="AO180" s="1588"/>
      <c r="AP180" s="1588"/>
      <c r="AQ180" s="1588"/>
      <c r="AR180" s="1588"/>
      <c r="AS180" s="1588"/>
      <c r="AT180" s="1588"/>
      <c r="AU180" s="1588"/>
      <c r="AV180" s="1588"/>
      <c r="AW180" s="1588"/>
      <c r="AX180" s="1588"/>
      <c r="AY180" s="1588"/>
    </row>
    <row r="181" ht="15.75" customHeight="1">
      <c r="A181" s="1588"/>
      <c r="B181" s="1588"/>
      <c r="C181" s="1588"/>
      <c r="D181" s="1588"/>
      <c r="E181" s="1588"/>
      <c r="F181" s="1588"/>
      <c r="G181" s="1588"/>
      <c r="H181" s="1588"/>
      <c r="I181" s="1588"/>
      <c r="J181" s="1588"/>
      <c r="K181" s="1588"/>
      <c r="L181" s="1588"/>
      <c r="M181" s="1588"/>
      <c r="N181" s="1588"/>
      <c r="O181" s="1588"/>
      <c r="P181" s="1588"/>
      <c r="Q181" s="1588"/>
      <c r="R181" s="1588"/>
      <c r="S181" s="1588"/>
      <c r="T181" s="1588"/>
      <c r="U181" s="1588"/>
      <c r="V181" s="1588"/>
      <c r="W181" s="1588"/>
      <c r="X181" s="1588"/>
      <c r="Y181" s="1588"/>
      <c r="Z181" s="1588"/>
      <c r="AA181" s="1588"/>
      <c r="AB181" s="1588"/>
      <c r="AC181" s="1588"/>
      <c r="AD181" s="1588"/>
      <c r="AE181" s="1588"/>
      <c r="AF181" s="1588"/>
      <c r="AG181" s="1588"/>
      <c r="AH181" s="1588"/>
      <c r="AI181" s="1588"/>
      <c r="AJ181" s="1588"/>
      <c r="AK181" s="1588"/>
      <c r="AL181" s="1588"/>
      <c r="AM181" s="1588"/>
      <c r="AN181" s="1588"/>
      <c r="AO181" s="1588"/>
      <c r="AP181" s="1588"/>
      <c r="AQ181" s="1588"/>
      <c r="AR181" s="1588"/>
      <c r="AS181" s="1588"/>
      <c r="AT181" s="1588"/>
      <c r="AU181" s="1588"/>
      <c r="AV181" s="1588"/>
      <c r="AW181" s="1588"/>
      <c r="AX181" s="1588"/>
      <c r="AY181" s="1588"/>
    </row>
    <row r="182" ht="15.75" customHeight="1">
      <c r="A182" s="1588"/>
      <c r="B182" s="1588"/>
      <c r="C182" s="1588"/>
      <c r="D182" s="1588"/>
      <c r="E182" s="1588"/>
      <c r="F182" s="1588"/>
      <c r="G182" s="1588"/>
      <c r="H182" s="1588"/>
      <c r="I182" s="1588"/>
      <c r="J182" s="1588"/>
      <c r="K182" s="1588"/>
      <c r="L182" s="1588"/>
      <c r="M182" s="1588"/>
      <c r="N182" s="1588"/>
      <c r="O182" s="1588"/>
      <c r="P182" s="1588"/>
      <c r="Q182" s="1588"/>
      <c r="R182" s="1588"/>
      <c r="S182" s="1588"/>
      <c r="T182" s="1588"/>
      <c r="U182" s="1588"/>
      <c r="V182" s="1588"/>
      <c r="W182" s="1588"/>
      <c r="X182" s="1588"/>
      <c r="Y182" s="1588"/>
      <c r="Z182" s="1588"/>
      <c r="AA182" s="1588"/>
      <c r="AB182" s="1588"/>
      <c r="AC182" s="1588"/>
      <c r="AD182" s="1588"/>
      <c r="AE182" s="1588"/>
      <c r="AF182" s="1588"/>
      <c r="AG182" s="1588"/>
      <c r="AH182" s="1588"/>
      <c r="AI182" s="1588"/>
      <c r="AJ182" s="1588"/>
      <c r="AK182" s="1588"/>
      <c r="AL182" s="1588"/>
      <c r="AM182" s="1588"/>
      <c r="AN182" s="1588"/>
      <c r="AO182" s="1588"/>
      <c r="AP182" s="1588"/>
      <c r="AQ182" s="1588"/>
      <c r="AR182" s="1588"/>
      <c r="AS182" s="1588"/>
      <c r="AT182" s="1588"/>
      <c r="AU182" s="1588"/>
      <c r="AV182" s="1588"/>
      <c r="AW182" s="1588"/>
      <c r="AX182" s="1588"/>
      <c r="AY182" s="1588"/>
    </row>
    <row r="183" ht="15.75" customHeight="1">
      <c r="A183" s="1588"/>
      <c r="B183" s="1588"/>
      <c r="C183" s="1588"/>
      <c r="D183" s="1588"/>
      <c r="E183" s="1588"/>
      <c r="F183" s="1588"/>
      <c r="G183" s="1588"/>
      <c r="H183" s="1588"/>
      <c r="I183" s="1588"/>
      <c r="J183" s="1588"/>
      <c r="K183" s="1588"/>
      <c r="L183" s="1588"/>
      <c r="M183" s="1588"/>
      <c r="N183" s="1588"/>
      <c r="O183" s="1588"/>
      <c r="P183" s="1588"/>
      <c r="Q183" s="1588"/>
      <c r="R183" s="1588"/>
      <c r="S183" s="1588"/>
      <c r="T183" s="1588"/>
      <c r="U183" s="1588"/>
      <c r="V183" s="1588"/>
      <c r="W183" s="1588"/>
      <c r="X183" s="1588"/>
      <c r="Y183" s="1588"/>
      <c r="Z183" s="1588"/>
      <c r="AA183" s="1588"/>
      <c r="AB183" s="1588"/>
      <c r="AC183" s="1588"/>
      <c r="AD183" s="1588"/>
      <c r="AE183" s="1588"/>
      <c r="AF183" s="1588"/>
      <c r="AG183" s="1588"/>
      <c r="AH183" s="1588"/>
      <c r="AI183" s="1588"/>
      <c r="AJ183" s="1588"/>
      <c r="AK183" s="1588"/>
      <c r="AL183" s="1588"/>
      <c r="AM183" s="1588"/>
      <c r="AN183" s="1588"/>
      <c r="AO183" s="1588"/>
      <c r="AP183" s="1588"/>
      <c r="AQ183" s="1588"/>
      <c r="AR183" s="1588"/>
      <c r="AS183" s="1588"/>
      <c r="AT183" s="1588"/>
      <c r="AU183" s="1588"/>
      <c r="AV183" s="1588"/>
      <c r="AW183" s="1588"/>
      <c r="AX183" s="1588"/>
      <c r="AY183" s="1588"/>
    </row>
    <row r="184" ht="15.75" customHeight="1">
      <c r="A184" s="1588"/>
      <c r="B184" s="1588"/>
      <c r="C184" s="1588"/>
      <c r="D184" s="1588"/>
      <c r="E184" s="1588"/>
      <c r="F184" s="1588"/>
      <c r="G184" s="1588"/>
      <c r="H184" s="1588"/>
      <c r="I184" s="1588"/>
      <c r="J184" s="1588"/>
      <c r="K184" s="1588"/>
      <c r="L184" s="1588"/>
      <c r="M184" s="1588"/>
      <c r="N184" s="1588"/>
      <c r="O184" s="1588"/>
      <c r="P184" s="1588"/>
      <c r="Q184" s="1588"/>
      <c r="R184" s="1588"/>
      <c r="S184" s="1588"/>
      <c r="T184" s="1588"/>
      <c r="U184" s="1588"/>
      <c r="V184" s="1588"/>
      <c r="W184" s="1588"/>
      <c r="X184" s="1588"/>
      <c r="Y184" s="1588"/>
      <c r="Z184" s="1588"/>
      <c r="AA184" s="1588"/>
      <c r="AB184" s="1588"/>
      <c r="AC184" s="1588"/>
      <c r="AD184" s="1588"/>
      <c r="AE184" s="1588"/>
      <c r="AF184" s="1588"/>
      <c r="AG184" s="1588"/>
      <c r="AH184" s="1588"/>
      <c r="AI184" s="1588"/>
      <c r="AJ184" s="1588"/>
      <c r="AK184" s="1588"/>
      <c r="AL184" s="1588"/>
      <c r="AM184" s="1588"/>
      <c r="AN184" s="1588"/>
      <c r="AO184" s="1588"/>
      <c r="AP184" s="1588"/>
      <c r="AQ184" s="1588"/>
      <c r="AR184" s="1588"/>
      <c r="AS184" s="1588"/>
      <c r="AT184" s="1588"/>
      <c r="AU184" s="1588"/>
      <c r="AV184" s="1588"/>
      <c r="AW184" s="1588"/>
      <c r="AX184" s="1588"/>
      <c r="AY184" s="1588"/>
    </row>
    <row r="185" ht="15.75" customHeight="1">
      <c r="A185" s="1588"/>
      <c r="B185" s="1588"/>
      <c r="C185" s="1588"/>
      <c r="D185" s="1588"/>
      <c r="E185" s="1588"/>
      <c r="F185" s="1588"/>
      <c r="G185" s="1588"/>
      <c r="H185" s="1588"/>
      <c r="I185" s="1588"/>
      <c r="J185" s="1588"/>
      <c r="K185" s="1588"/>
      <c r="L185" s="1588"/>
      <c r="M185" s="1588"/>
      <c r="N185" s="1588"/>
      <c r="O185" s="1588"/>
      <c r="P185" s="1588"/>
      <c r="Q185" s="1588"/>
      <c r="R185" s="1588"/>
      <c r="S185" s="1588"/>
      <c r="T185" s="1588"/>
      <c r="U185" s="1588"/>
      <c r="V185" s="1588"/>
      <c r="W185" s="1588"/>
      <c r="X185" s="1588"/>
      <c r="Y185" s="1588"/>
      <c r="Z185" s="1588"/>
      <c r="AA185" s="1588"/>
      <c r="AB185" s="1588"/>
      <c r="AC185" s="1588"/>
      <c r="AD185" s="1588"/>
      <c r="AE185" s="1588"/>
      <c r="AF185" s="1588"/>
      <c r="AG185" s="1588"/>
      <c r="AH185" s="1588"/>
      <c r="AI185" s="1588"/>
      <c r="AJ185" s="1588"/>
      <c r="AK185" s="1588"/>
      <c r="AL185" s="1588"/>
      <c r="AM185" s="1588"/>
      <c r="AN185" s="1588"/>
      <c r="AO185" s="1588"/>
      <c r="AP185" s="1588"/>
      <c r="AQ185" s="1588"/>
      <c r="AR185" s="1588"/>
      <c r="AS185" s="1588"/>
      <c r="AT185" s="1588"/>
      <c r="AU185" s="1588"/>
      <c r="AV185" s="1588"/>
      <c r="AW185" s="1588"/>
      <c r="AX185" s="1588"/>
      <c r="AY185" s="1588"/>
    </row>
    <row r="186" ht="15.75" customHeight="1">
      <c r="A186" s="1588"/>
      <c r="B186" s="1588"/>
      <c r="C186" s="1588"/>
      <c r="D186" s="1588"/>
      <c r="E186" s="1588"/>
      <c r="F186" s="1588"/>
      <c r="G186" s="1588"/>
      <c r="H186" s="1588"/>
      <c r="I186" s="1588"/>
      <c r="J186" s="1588"/>
      <c r="K186" s="1588"/>
      <c r="L186" s="1588"/>
      <c r="M186" s="1588"/>
      <c r="N186" s="1588"/>
      <c r="O186" s="1588"/>
      <c r="P186" s="1588"/>
      <c r="Q186" s="1588"/>
      <c r="R186" s="1588"/>
      <c r="S186" s="1588"/>
      <c r="T186" s="1588"/>
      <c r="U186" s="1588"/>
      <c r="V186" s="1588"/>
      <c r="W186" s="1588"/>
      <c r="X186" s="1588"/>
      <c r="Y186" s="1588"/>
      <c r="Z186" s="1588"/>
      <c r="AA186" s="1588"/>
      <c r="AB186" s="1588"/>
      <c r="AC186" s="1588"/>
      <c r="AD186" s="1588"/>
      <c r="AE186" s="1588"/>
      <c r="AF186" s="1588"/>
      <c r="AG186" s="1588"/>
      <c r="AH186" s="1588"/>
      <c r="AI186" s="1588"/>
      <c r="AJ186" s="1588"/>
      <c r="AK186" s="1588"/>
      <c r="AL186" s="1588"/>
      <c r="AM186" s="1588"/>
      <c r="AN186" s="1588"/>
      <c r="AO186" s="1588"/>
      <c r="AP186" s="1588"/>
      <c r="AQ186" s="1588"/>
      <c r="AR186" s="1588"/>
      <c r="AS186" s="1588"/>
      <c r="AT186" s="1588"/>
      <c r="AU186" s="1588"/>
      <c r="AV186" s="1588"/>
      <c r="AW186" s="1588"/>
      <c r="AX186" s="1588"/>
      <c r="AY186" s="1588"/>
    </row>
    <row r="187" ht="15.75" customHeight="1">
      <c r="A187" s="1588"/>
      <c r="B187" s="1588"/>
      <c r="C187" s="1588"/>
      <c r="D187" s="1588"/>
      <c r="E187" s="1588"/>
      <c r="F187" s="1588"/>
      <c r="G187" s="1588"/>
      <c r="H187" s="1588"/>
      <c r="I187" s="1588"/>
      <c r="J187" s="1588"/>
      <c r="K187" s="1588"/>
      <c r="L187" s="1588"/>
      <c r="M187" s="1588"/>
      <c r="N187" s="1588"/>
      <c r="O187" s="1588"/>
      <c r="P187" s="1588"/>
      <c r="Q187" s="1588"/>
      <c r="R187" s="1588"/>
      <c r="S187" s="1588"/>
      <c r="T187" s="1588"/>
      <c r="U187" s="1588"/>
      <c r="V187" s="1588"/>
      <c r="W187" s="1588"/>
      <c r="X187" s="1588"/>
      <c r="Y187" s="1588"/>
      <c r="Z187" s="1588"/>
      <c r="AA187" s="1588"/>
      <c r="AB187" s="1588"/>
      <c r="AC187" s="1588"/>
      <c r="AD187" s="1588"/>
      <c r="AE187" s="1588"/>
      <c r="AF187" s="1588"/>
      <c r="AG187" s="1588"/>
      <c r="AH187" s="1588"/>
      <c r="AI187" s="1588"/>
      <c r="AJ187" s="1588"/>
      <c r="AK187" s="1588"/>
      <c r="AL187" s="1588"/>
      <c r="AM187" s="1588"/>
      <c r="AN187" s="1588"/>
      <c r="AO187" s="1588"/>
      <c r="AP187" s="1588"/>
      <c r="AQ187" s="1588"/>
      <c r="AR187" s="1588"/>
      <c r="AS187" s="1588"/>
      <c r="AT187" s="1588"/>
      <c r="AU187" s="1588"/>
      <c r="AV187" s="1588"/>
      <c r="AW187" s="1588"/>
      <c r="AX187" s="1588"/>
      <c r="AY187" s="1588"/>
    </row>
    <row r="188" ht="15.75" customHeight="1">
      <c r="A188" s="1588"/>
      <c r="B188" s="1588"/>
      <c r="C188" s="1588"/>
      <c r="D188" s="1588"/>
      <c r="E188" s="1588"/>
      <c r="F188" s="1588"/>
      <c r="G188" s="1588"/>
      <c r="H188" s="1588"/>
      <c r="I188" s="1588"/>
      <c r="J188" s="1588"/>
      <c r="K188" s="1588"/>
      <c r="L188" s="1588"/>
      <c r="M188" s="1588"/>
      <c r="N188" s="1588"/>
      <c r="O188" s="1588"/>
      <c r="P188" s="1588"/>
      <c r="Q188" s="1588"/>
      <c r="R188" s="1588"/>
      <c r="S188" s="1588"/>
      <c r="T188" s="1588"/>
      <c r="U188" s="1588"/>
      <c r="V188" s="1588"/>
      <c r="W188" s="1588"/>
      <c r="X188" s="1588"/>
      <c r="Y188" s="1588"/>
      <c r="Z188" s="1588"/>
      <c r="AA188" s="1588"/>
      <c r="AB188" s="1588"/>
      <c r="AC188" s="1588"/>
      <c r="AD188" s="1588"/>
      <c r="AE188" s="1588"/>
      <c r="AF188" s="1588"/>
      <c r="AG188" s="1588"/>
      <c r="AH188" s="1588"/>
      <c r="AI188" s="1588"/>
      <c r="AJ188" s="1588"/>
      <c r="AK188" s="1588"/>
      <c r="AL188" s="1588"/>
      <c r="AM188" s="1588"/>
      <c r="AN188" s="1588"/>
      <c r="AO188" s="1588"/>
      <c r="AP188" s="1588"/>
      <c r="AQ188" s="1588"/>
      <c r="AR188" s="1588"/>
      <c r="AS188" s="1588"/>
      <c r="AT188" s="1588"/>
      <c r="AU188" s="1588"/>
      <c r="AV188" s="1588"/>
      <c r="AW188" s="1588"/>
      <c r="AX188" s="1588"/>
      <c r="AY188" s="1588"/>
    </row>
    <row r="189" ht="15.75" customHeight="1">
      <c r="A189" s="1588"/>
      <c r="B189" s="1588"/>
      <c r="C189" s="1588"/>
      <c r="D189" s="1588"/>
      <c r="E189" s="1588"/>
      <c r="F189" s="1588"/>
      <c r="G189" s="1588"/>
      <c r="H189" s="1588"/>
      <c r="I189" s="1588"/>
      <c r="J189" s="1588"/>
      <c r="K189" s="1588"/>
      <c r="L189" s="1588"/>
      <c r="M189" s="1588"/>
      <c r="N189" s="1588"/>
      <c r="O189" s="1588"/>
      <c r="P189" s="1588"/>
      <c r="Q189" s="1588"/>
      <c r="R189" s="1588"/>
      <c r="S189" s="1588"/>
      <c r="T189" s="1588"/>
      <c r="U189" s="1588"/>
      <c r="V189" s="1588"/>
      <c r="W189" s="1588"/>
      <c r="X189" s="1588"/>
      <c r="Y189" s="1588"/>
      <c r="Z189" s="1588"/>
      <c r="AA189" s="1588"/>
      <c r="AB189" s="1588"/>
      <c r="AC189" s="1588"/>
      <c r="AD189" s="1588"/>
      <c r="AE189" s="1588"/>
      <c r="AF189" s="1588"/>
      <c r="AG189" s="1588"/>
      <c r="AH189" s="1588"/>
      <c r="AI189" s="1588"/>
      <c r="AJ189" s="1588"/>
      <c r="AK189" s="1588"/>
      <c r="AL189" s="1588"/>
      <c r="AM189" s="1588"/>
      <c r="AN189" s="1588"/>
      <c r="AO189" s="1588"/>
      <c r="AP189" s="1588"/>
      <c r="AQ189" s="1588"/>
      <c r="AR189" s="1588"/>
      <c r="AS189" s="1588"/>
      <c r="AT189" s="1588"/>
      <c r="AU189" s="1588"/>
      <c r="AV189" s="1588"/>
      <c r="AW189" s="1588"/>
      <c r="AX189" s="1588"/>
      <c r="AY189" s="1588"/>
    </row>
    <row r="190" ht="15.75" customHeight="1">
      <c r="A190" s="1588"/>
      <c r="B190" s="1588"/>
      <c r="C190" s="1588"/>
      <c r="D190" s="1588"/>
      <c r="E190" s="1588"/>
      <c r="F190" s="1588"/>
      <c r="G190" s="1588"/>
      <c r="H190" s="1588"/>
      <c r="I190" s="1588"/>
      <c r="J190" s="1588"/>
      <c r="K190" s="1588"/>
      <c r="L190" s="1588"/>
      <c r="M190" s="1588"/>
      <c r="N190" s="1588"/>
      <c r="O190" s="1588"/>
      <c r="P190" s="1588"/>
      <c r="Q190" s="1588"/>
      <c r="R190" s="1588"/>
      <c r="S190" s="1588"/>
      <c r="T190" s="1588"/>
      <c r="U190" s="1588"/>
      <c r="V190" s="1588"/>
      <c r="W190" s="1588"/>
      <c r="X190" s="1588"/>
      <c r="Y190" s="1588"/>
      <c r="Z190" s="1588"/>
      <c r="AA190" s="1588"/>
      <c r="AB190" s="1588"/>
      <c r="AC190" s="1588"/>
      <c r="AD190" s="1588"/>
      <c r="AE190" s="1588"/>
      <c r="AF190" s="1588"/>
      <c r="AG190" s="1588"/>
      <c r="AH190" s="1588"/>
      <c r="AI190" s="1588"/>
      <c r="AJ190" s="1588"/>
      <c r="AK190" s="1588"/>
      <c r="AL190" s="1588"/>
      <c r="AM190" s="1588"/>
      <c r="AN190" s="1588"/>
      <c r="AO190" s="1588"/>
      <c r="AP190" s="1588"/>
      <c r="AQ190" s="1588"/>
      <c r="AR190" s="1588"/>
      <c r="AS190" s="1588"/>
      <c r="AT190" s="1588"/>
      <c r="AU190" s="1588"/>
      <c r="AV190" s="1588"/>
      <c r="AW190" s="1588"/>
      <c r="AX190" s="1588"/>
      <c r="AY190" s="1588"/>
    </row>
    <row r="191" ht="15.75" customHeight="1">
      <c r="A191" s="1588"/>
      <c r="B191" s="1588"/>
      <c r="C191" s="1588"/>
      <c r="D191" s="1588"/>
      <c r="E191" s="1588"/>
      <c r="F191" s="1588"/>
      <c r="G191" s="1588"/>
      <c r="H191" s="1588"/>
      <c r="I191" s="1588"/>
      <c r="J191" s="1588"/>
      <c r="K191" s="1588"/>
      <c r="L191" s="1588"/>
      <c r="M191" s="1588"/>
      <c r="N191" s="1588"/>
      <c r="O191" s="1588"/>
      <c r="P191" s="1588"/>
      <c r="Q191" s="1588"/>
      <c r="R191" s="1588"/>
      <c r="S191" s="1588"/>
      <c r="T191" s="1588"/>
      <c r="U191" s="1588"/>
      <c r="V191" s="1588"/>
      <c r="W191" s="1588"/>
      <c r="X191" s="1588"/>
      <c r="Y191" s="1588"/>
      <c r="Z191" s="1588"/>
      <c r="AA191" s="1588"/>
      <c r="AB191" s="1588"/>
      <c r="AC191" s="1588"/>
      <c r="AD191" s="1588"/>
      <c r="AE191" s="1588"/>
      <c r="AF191" s="1588"/>
      <c r="AG191" s="1588"/>
      <c r="AH191" s="1588"/>
      <c r="AI191" s="1588"/>
      <c r="AJ191" s="1588"/>
      <c r="AK191" s="1588"/>
      <c r="AL191" s="1588"/>
      <c r="AM191" s="1588"/>
      <c r="AN191" s="1588"/>
      <c r="AO191" s="1588"/>
      <c r="AP191" s="1588"/>
      <c r="AQ191" s="1588"/>
      <c r="AR191" s="1588"/>
      <c r="AS191" s="1588"/>
      <c r="AT191" s="1588"/>
      <c r="AU191" s="1588"/>
      <c r="AV191" s="1588"/>
      <c r="AW191" s="1588"/>
      <c r="AX191" s="1588"/>
      <c r="AY191" s="1588"/>
    </row>
    <row r="192" ht="15.75" customHeight="1">
      <c r="A192" s="1588"/>
      <c r="B192" s="1588"/>
      <c r="C192" s="1588"/>
      <c r="D192" s="1588"/>
      <c r="E192" s="1588"/>
      <c r="F192" s="1588"/>
      <c r="G192" s="1588"/>
      <c r="H192" s="1588"/>
      <c r="I192" s="1588"/>
      <c r="J192" s="1588"/>
      <c r="K192" s="1588"/>
      <c r="L192" s="1588"/>
      <c r="M192" s="1588"/>
      <c r="N192" s="1588"/>
      <c r="O192" s="1588"/>
      <c r="P192" s="1588"/>
      <c r="Q192" s="1588"/>
      <c r="R192" s="1588"/>
      <c r="S192" s="1588"/>
      <c r="T192" s="1588"/>
      <c r="U192" s="1588"/>
      <c r="V192" s="1588"/>
      <c r="W192" s="1588"/>
      <c r="X192" s="1588"/>
      <c r="Y192" s="1588"/>
      <c r="Z192" s="1588"/>
      <c r="AA192" s="1588"/>
      <c r="AB192" s="1588"/>
      <c r="AC192" s="1588"/>
      <c r="AD192" s="1588"/>
      <c r="AE192" s="1588"/>
      <c r="AF192" s="1588"/>
      <c r="AG192" s="1588"/>
      <c r="AH192" s="1588"/>
      <c r="AI192" s="1588"/>
      <c r="AJ192" s="1588"/>
      <c r="AK192" s="1588"/>
      <c r="AL192" s="1588"/>
      <c r="AM192" s="1588"/>
      <c r="AN192" s="1588"/>
      <c r="AO192" s="1588"/>
      <c r="AP192" s="1588"/>
      <c r="AQ192" s="1588"/>
      <c r="AR192" s="1588"/>
      <c r="AS192" s="1588"/>
      <c r="AT192" s="1588"/>
      <c r="AU192" s="1588"/>
      <c r="AV192" s="1588"/>
      <c r="AW192" s="1588"/>
      <c r="AX192" s="1588"/>
      <c r="AY192" s="1588"/>
    </row>
    <row r="193" ht="15.75" customHeight="1">
      <c r="A193" s="1588"/>
      <c r="B193" s="1588"/>
      <c r="C193" s="1588"/>
      <c r="D193" s="1588"/>
      <c r="E193" s="1588"/>
      <c r="F193" s="1588"/>
      <c r="G193" s="1588"/>
      <c r="H193" s="1588"/>
      <c r="I193" s="1588"/>
      <c r="J193" s="1588"/>
      <c r="K193" s="1588"/>
      <c r="L193" s="1588"/>
      <c r="M193" s="1588"/>
      <c r="N193" s="1588"/>
      <c r="O193" s="1588"/>
      <c r="P193" s="1588"/>
      <c r="Q193" s="1588"/>
      <c r="R193" s="1588"/>
      <c r="S193" s="1588"/>
      <c r="T193" s="1588"/>
      <c r="U193" s="1588"/>
      <c r="V193" s="1588"/>
      <c r="W193" s="1588"/>
      <c r="X193" s="1588"/>
      <c r="Y193" s="1588"/>
      <c r="Z193" s="1588"/>
      <c r="AA193" s="1588"/>
      <c r="AB193" s="1588"/>
      <c r="AC193" s="1588"/>
      <c r="AD193" s="1588"/>
      <c r="AE193" s="1588"/>
      <c r="AF193" s="1588"/>
      <c r="AG193" s="1588"/>
      <c r="AH193" s="1588"/>
      <c r="AI193" s="1588"/>
      <c r="AJ193" s="1588"/>
      <c r="AK193" s="1588"/>
      <c r="AL193" s="1588"/>
      <c r="AM193" s="1588"/>
      <c r="AN193" s="1588"/>
      <c r="AO193" s="1588"/>
      <c r="AP193" s="1588"/>
      <c r="AQ193" s="1588"/>
      <c r="AR193" s="1588"/>
      <c r="AS193" s="1588"/>
      <c r="AT193" s="1588"/>
      <c r="AU193" s="1588"/>
      <c r="AV193" s="1588"/>
      <c r="AW193" s="1588"/>
      <c r="AX193" s="1588"/>
      <c r="AY193" s="1588"/>
    </row>
    <row r="194" ht="15.75" customHeight="1">
      <c r="A194" s="1588"/>
      <c r="B194" s="1588"/>
      <c r="C194" s="1588"/>
      <c r="D194" s="1588"/>
      <c r="E194" s="1588"/>
      <c r="F194" s="1588"/>
      <c r="G194" s="1588"/>
      <c r="H194" s="1588"/>
      <c r="I194" s="1588"/>
      <c r="J194" s="1588"/>
      <c r="K194" s="1588"/>
      <c r="L194" s="1588"/>
      <c r="M194" s="1588"/>
      <c r="N194" s="1588"/>
      <c r="O194" s="1588"/>
      <c r="P194" s="1588"/>
      <c r="Q194" s="1588"/>
      <c r="R194" s="1588"/>
      <c r="S194" s="1588"/>
      <c r="T194" s="1588"/>
      <c r="U194" s="1588"/>
      <c r="V194" s="1588"/>
      <c r="W194" s="1588"/>
      <c r="X194" s="1588"/>
      <c r="Y194" s="1588"/>
      <c r="Z194" s="1588"/>
      <c r="AA194" s="1588"/>
      <c r="AB194" s="1588"/>
      <c r="AC194" s="1588"/>
      <c r="AD194" s="1588"/>
      <c r="AE194" s="1588"/>
      <c r="AF194" s="1588"/>
      <c r="AG194" s="1588"/>
      <c r="AH194" s="1588"/>
      <c r="AI194" s="1588"/>
      <c r="AJ194" s="1588"/>
      <c r="AK194" s="1588"/>
      <c r="AL194" s="1588"/>
      <c r="AM194" s="1588"/>
      <c r="AN194" s="1588"/>
      <c r="AO194" s="1588"/>
      <c r="AP194" s="1588"/>
      <c r="AQ194" s="1588"/>
      <c r="AR194" s="1588"/>
      <c r="AS194" s="1588"/>
      <c r="AT194" s="1588"/>
      <c r="AU194" s="1588"/>
      <c r="AV194" s="1588"/>
      <c r="AW194" s="1588"/>
      <c r="AX194" s="1588"/>
      <c r="AY194" s="1588"/>
    </row>
    <row r="195" ht="15.75" customHeight="1">
      <c r="A195" s="1588"/>
      <c r="B195" s="1588"/>
      <c r="C195" s="1588"/>
      <c r="D195" s="1588"/>
      <c r="E195" s="1588"/>
      <c r="F195" s="1588"/>
      <c r="G195" s="1588"/>
      <c r="H195" s="1588"/>
      <c r="I195" s="1588"/>
      <c r="J195" s="1588"/>
      <c r="K195" s="1588"/>
      <c r="L195" s="1588"/>
      <c r="M195" s="1588"/>
      <c r="N195" s="1588"/>
      <c r="O195" s="1588"/>
      <c r="P195" s="1588"/>
      <c r="Q195" s="1588"/>
      <c r="R195" s="1588"/>
      <c r="S195" s="1588"/>
      <c r="T195" s="1588"/>
      <c r="U195" s="1588"/>
      <c r="V195" s="1588"/>
      <c r="W195" s="1588"/>
      <c r="X195" s="1588"/>
      <c r="Y195" s="1588"/>
      <c r="Z195" s="1588"/>
      <c r="AA195" s="1588"/>
      <c r="AB195" s="1588"/>
      <c r="AC195" s="1588"/>
      <c r="AD195" s="1588"/>
      <c r="AE195" s="1588"/>
      <c r="AF195" s="1588"/>
      <c r="AG195" s="1588"/>
      <c r="AH195" s="1588"/>
      <c r="AI195" s="1588"/>
      <c r="AJ195" s="1588"/>
      <c r="AK195" s="1588"/>
      <c r="AL195" s="1588"/>
      <c r="AM195" s="1588"/>
      <c r="AN195" s="1588"/>
      <c r="AO195" s="1588"/>
      <c r="AP195" s="1588"/>
      <c r="AQ195" s="1588"/>
      <c r="AR195" s="1588"/>
      <c r="AS195" s="1588"/>
      <c r="AT195" s="1588"/>
      <c r="AU195" s="1588"/>
      <c r="AV195" s="1588"/>
      <c r="AW195" s="1588"/>
      <c r="AX195" s="1588"/>
      <c r="AY195" s="1588"/>
    </row>
    <row r="196" ht="15.75" customHeight="1">
      <c r="A196" s="1588"/>
      <c r="B196" s="1588"/>
      <c r="C196" s="1588"/>
      <c r="D196" s="1588"/>
      <c r="E196" s="1588"/>
      <c r="F196" s="1588"/>
      <c r="G196" s="1588"/>
      <c r="H196" s="1588"/>
      <c r="I196" s="1588"/>
      <c r="J196" s="1588"/>
      <c r="K196" s="1588"/>
      <c r="L196" s="1588"/>
      <c r="M196" s="1588"/>
      <c r="N196" s="1588"/>
      <c r="O196" s="1588"/>
      <c r="P196" s="1588"/>
      <c r="Q196" s="1588"/>
      <c r="R196" s="1588"/>
      <c r="S196" s="1588"/>
      <c r="T196" s="1588"/>
      <c r="U196" s="1588"/>
      <c r="V196" s="1588"/>
      <c r="W196" s="1588"/>
      <c r="X196" s="1588"/>
      <c r="Y196" s="1588"/>
      <c r="Z196" s="1588"/>
      <c r="AA196" s="1588"/>
      <c r="AB196" s="1588"/>
      <c r="AC196" s="1588"/>
      <c r="AD196" s="1588"/>
      <c r="AE196" s="1588"/>
      <c r="AF196" s="1588"/>
      <c r="AG196" s="1588"/>
      <c r="AH196" s="1588"/>
      <c r="AI196" s="1588"/>
      <c r="AJ196" s="1588"/>
      <c r="AK196" s="1588"/>
      <c r="AL196" s="1588"/>
      <c r="AM196" s="1588"/>
      <c r="AN196" s="1588"/>
      <c r="AO196" s="1588"/>
      <c r="AP196" s="1588"/>
      <c r="AQ196" s="1588"/>
      <c r="AR196" s="1588"/>
      <c r="AS196" s="1588"/>
      <c r="AT196" s="1588"/>
      <c r="AU196" s="1588"/>
      <c r="AV196" s="1588"/>
      <c r="AW196" s="1588"/>
      <c r="AX196" s="1588"/>
      <c r="AY196" s="1588"/>
    </row>
    <row r="197" ht="15.75" customHeight="1">
      <c r="A197" s="1588"/>
      <c r="B197" s="1588"/>
      <c r="C197" s="1588"/>
      <c r="D197" s="1588"/>
      <c r="E197" s="1588"/>
      <c r="F197" s="1588"/>
      <c r="G197" s="1588"/>
      <c r="H197" s="1588"/>
      <c r="I197" s="1588"/>
      <c r="J197" s="1588"/>
      <c r="K197" s="1588"/>
      <c r="L197" s="1588"/>
      <c r="M197" s="1588"/>
      <c r="N197" s="1588"/>
      <c r="O197" s="1588"/>
      <c r="P197" s="1588"/>
      <c r="Q197" s="1588"/>
      <c r="R197" s="1588"/>
      <c r="S197" s="1588"/>
      <c r="T197" s="1588"/>
      <c r="U197" s="1588"/>
      <c r="V197" s="1588"/>
      <c r="W197" s="1588"/>
      <c r="X197" s="1588"/>
      <c r="Y197" s="1588"/>
      <c r="Z197" s="1588"/>
      <c r="AA197" s="1588"/>
      <c r="AB197" s="1588"/>
      <c r="AC197" s="1588"/>
      <c r="AD197" s="1588"/>
      <c r="AE197" s="1588"/>
      <c r="AF197" s="1588"/>
      <c r="AG197" s="1588"/>
      <c r="AH197" s="1588"/>
      <c r="AI197" s="1588"/>
      <c r="AJ197" s="1588"/>
      <c r="AK197" s="1588"/>
      <c r="AL197" s="1588"/>
      <c r="AM197" s="1588"/>
      <c r="AN197" s="1588"/>
      <c r="AO197" s="1588"/>
      <c r="AP197" s="1588"/>
      <c r="AQ197" s="1588"/>
      <c r="AR197" s="1588"/>
      <c r="AS197" s="1588"/>
      <c r="AT197" s="1588"/>
      <c r="AU197" s="1588"/>
      <c r="AV197" s="1588"/>
      <c r="AW197" s="1588"/>
      <c r="AX197" s="1588"/>
      <c r="AY197" s="1588"/>
    </row>
    <row r="198" ht="15.75" customHeight="1">
      <c r="A198" s="1588"/>
      <c r="B198" s="1588"/>
      <c r="C198" s="1588"/>
      <c r="D198" s="1588"/>
      <c r="E198" s="1588"/>
      <c r="F198" s="1588"/>
      <c r="G198" s="1588"/>
      <c r="H198" s="1588"/>
      <c r="I198" s="1588"/>
      <c r="J198" s="1588"/>
      <c r="K198" s="1588"/>
      <c r="L198" s="1588"/>
      <c r="M198" s="1588"/>
      <c r="N198" s="1588"/>
      <c r="O198" s="1588"/>
      <c r="P198" s="1588"/>
      <c r="Q198" s="1588"/>
      <c r="R198" s="1588"/>
      <c r="S198" s="1588"/>
      <c r="T198" s="1588"/>
      <c r="U198" s="1588"/>
      <c r="V198" s="1588"/>
      <c r="W198" s="1588"/>
      <c r="X198" s="1588"/>
      <c r="Y198" s="1588"/>
      <c r="Z198" s="1588"/>
      <c r="AA198" s="1588"/>
      <c r="AB198" s="1588"/>
      <c r="AC198" s="1588"/>
      <c r="AD198" s="1588"/>
      <c r="AE198" s="1588"/>
      <c r="AF198" s="1588"/>
      <c r="AG198" s="1588"/>
      <c r="AH198" s="1588"/>
      <c r="AI198" s="1588"/>
      <c r="AJ198" s="1588"/>
      <c r="AK198" s="1588"/>
      <c r="AL198" s="1588"/>
      <c r="AM198" s="1588"/>
      <c r="AN198" s="1588"/>
      <c r="AO198" s="1588"/>
      <c r="AP198" s="1588"/>
      <c r="AQ198" s="1588"/>
      <c r="AR198" s="1588"/>
      <c r="AS198" s="1588"/>
      <c r="AT198" s="1588"/>
      <c r="AU198" s="1588"/>
      <c r="AV198" s="1588"/>
      <c r="AW198" s="1588"/>
      <c r="AX198" s="1588"/>
      <c r="AY198" s="1588"/>
    </row>
    <row r="199" ht="15.75" customHeight="1">
      <c r="A199" s="1588"/>
      <c r="B199" s="1588"/>
      <c r="C199" s="1588"/>
      <c r="D199" s="1588"/>
      <c r="E199" s="1588"/>
      <c r="F199" s="1588"/>
      <c r="G199" s="1588"/>
      <c r="H199" s="1588"/>
      <c r="I199" s="1588"/>
      <c r="J199" s="1588"/>
      <c r="K199" s="1588"/>
      <c r="L199" s="1588"/>
      <c r="M199" s="1588"/>
      <c r="N199" s="1588"/>
      <c r="O199" s="1588"/>
      <c r="P199" s="1588"/>
      <c r="Q199" s="1588"/>
      <c r="R199" s="1588"/>
      <c r="S199" s="1588"/>
      <c r="T199" s="1588"/>
      <c r="U199" s="1588"/>
      <c r="V199" s="1588"/>
      <c r="W199" s="1588"/>
      <c r="X199" s="1588"/>
      <c r="Y199" s="1588"/>
      <c r="Z199" s="1588"/>
      <c r="AA199" s="1588"/>
      <c r="AB199" s="1588"/>
      <c r="AC199" s="1588"/>
      <c r="AD199" s="1588"/>
      <c r="AE199" s="1588"/>
      <c r="AF199" s="1588"/>
      <c r="AG199" s="1588"/>
      <c r="AH199" s="1588"/>
      <c r="AI199" s="1588"/>
      <c r="AJ199" s="1588"/>
      <c r="AK199" s="1588"/>
      <c r="AL199" s="1588"/>
      <c r="AM199" s="1588"/>
      <c r="AN199" s="1588"/>
      <c r="AO199" s="1588"/>
      <c r="AP199" s="1588"/>
      <c r="AQ199" s="1588"/>
      <c r="AR199" s="1588"/>
      <c r="AS199" s="1588"/>
      <c r="AT199" s="1588"/>
      <c r="AU199" s="1588"/>
      <c r="AV199" s="1588"/>
      <c r="AW199" s="1588"/>
      <c r="AX199" s="1588"/>
      <c r="AY199" s="1588"/>
    </row>
    <row r="200" ht="15.75" customHeight="1">
      <c r="A200" s="1588"/>
      <c r="B200" s="1588"/>
      <c r="C200" s="1588"/>
      <c r="D200" s="1588"/>
      <c r="E200" s="1588"/>
      <c r="F200" s="1588"/>
      <c r="G200" s="1588"/>
      <c r="H200" s="1588"/>
      <c r="I200" s="1588"/>
      <c r="J200" s="1588"/>
      <c r="K200" s="1588"/>
      <c r="L200" s="1588"/>
      <c r="M200" s="1588"/>
      <c r="N200" s="1588"/>
      <c r="O200" s="1588"/>
      <c r="P200" s="1588"/>
      <c r="Q200" s="1588"/>
      <c r="R200" s="1588"/>
      <c r="S200" s="1588"/>
      <c r="T200" s="1588"/>
      <c r="U200" s="1588"/>
      <c r="V200" s="1588"/>
      <c r="W200" s="1588"/>
      <c r="X200" s="1588"/>
      <c r="Y200" s="1588"/>
      <c r="Z200" s="1588"/>
      <c r="AA200" s="1588"/>
      <c r="AB200" s="1588"/>
      <c r="AC200" s="1588"/>
      <c r="AD200" s="1588"/>
      <c r="AE200" s="1588"/>
      <c r="AF200" s="1588"/>
      <c r="AG200" s="1588"/>
      <c r="AH200" s="1588"/>
      <c r="AI200" s="1588"/>
      <c r="AJ200" s="1588"/>
      <c r="AK200" s="1588"/>
      <c r="AL200" s="1588"/>
      <c r="AM200" s="1588"/>
      <c r="AN200" s="1588"/>
      <c r="AO200" s="1588"/>
      <c r="AP200" s="1588"/>
      <c r="AQ200" s="1588"/>
      <c r="AR200" s="1588"/>
      <c r="AS200" s="1588"/>
      <c r="AT200" s="1588"/>
      <c r="AU200" s="1588"/>
      <c r="AV200" s="1588"/>
      <c r="AW200" s="1588"/>
      <c r="AX200" s="1588"/>
      <c r="AY200" s="1588"/>
    </row>
    <row r="201" ht="15.75" customHeight="1">
      <c r="A201" s="1588"/>
      <c r="B201" s="1588"/>
      <c r="C201" s="1588"/>
      <c r="D201" s="1588"/>
      <c r="E201" s="1588"/>
      <c r="F201" s="1588"/>
      <c r="G201" s="1588"/>
      <c r="H201" s="1588"/>
      <c r="I201" s="1588"/>
      <c r="J201" s="1588"/>
      <c r="K201" s="1588"/>
      <c r="L201" s="1588"/>
      <c r="M201" s="1588"/>
      <c r="N201" s="1588"/>
      <c r="O201" s="1588"/>
      <c r="P201" s="1588"/>
      <c r="Q201" s="1588"/>
      <c r="R201" s="1588"/>
      <c r="S201" s="1588"/>
      <c r="T201" s="1588"/>
      <c r="U201" s="1588"/>
      <c r="V201" s="1588"/>
      <c r="W201" s="1588"/>
      <c r="X201" s="1588"/>
      <c r="Y201" s="1588"/>
      <c r="Z201" s="1588"/>
      <c r="AA201" s="1588"/>
      <c r="AB201" s="1588"/>
      <c r="AC201" s="1588"/>
      <c r="AD201" s="1588"/>
      <c r="AE201" s="1588"/>
      <c r="AF201" s="1588"/>
      <c r="AG201" s="1588"/>
      <c r="AH201" s="1588"/>
      <c r="AI201" s="1588"/>
      <c r="AJ201" s="1588"/>
      <c r="AK201" s="1588"/>
      <c r="AL201" s="1588"/>
      <c r="AM201" s="1588"/>
      <c r="AN201" s="1588"/>
      <c r="AO201" s="1588"/>
      <c r="AP201" s="1588"/>
      <c r="AQ201" s="1588"/>
      <c r="AR201" s="1588"/>
      <c r="AS201" s="1588"/>
      <c r="AT201" s="1588"/>
      <c r="AU201" s="1588"/>
      <c r="AV201" s="1588"/>
      <c r="AW201" s="1588"/>
      <c r="AX201" s="1588"/>
      <c r="AY201" s="1588"/>
    </row>
    <row r="202" ht="15.75" customHeight="1">
      <c r="A202" s="1588"/>
      <c r="B202" s="1588"/>
      <c r="C202" s="1588"/>
      <c r="D202" s="1588"/>
      <c r="E202" s="1588"/>
      <c r="F202" s="1588"/>
      <c r="G202" s="1588"/>
      <c r="H202" s="1588"/>
      <c r="I202" s="1588"/>
      <c r="J202" s="1588"/>
      <c r="K202" s="1588"/>
      <c r="L202" s="1588"/>
      <c r="M202" s="1588"/>
      <c r="N202" s="1588"/>
      <c r="O202" s="1588"/>
      <c r="P202" s="1588"/>
      <c r="Q202" s="1588"/>
      <c r="R202" s="1588"/>
      <c r="S202" s="1588"/>
      <c r="T202" s="1588"/>
      <c r="U202" s="1588"/>
      <c r="V202" s="1588"/>
      <c r="W202" s="1588"/>
      <c r="X202" s="1588"/>
      <c r="Y202" s="1588"/>
      <c r="Z202" s="1588"/>
      <c r="AA202" s="1588"/>
      <c r="AB202" s="1588"/>
      <c r="AC202" s="1588"/>
      <c r="AD202" s="1588"/>
      <c r="AE202" s="1588"/>
      <c r="AF202" s="1588"/>
      <c r="AG202" s="1588"/>
      <c r="AH202" s="1588"/>
      <c r="AI202" s="1588"/>
      <c r="AJ202" s="1588"/>
      <c r="AK202" s="1588"/>
      <c r="AL202" s="1588"/>
      <c r="AM202" s="1588"/>
      <c r="AN202" s="1588"/>
      <c r="AO202" s="1588"/>
      <c r="AP202" s="1588"/>
      <c r="AQ202" s="1588"/>
      <c r="AR202" s="1588"/>
      <c r="AS202" s="1588"/>
      <c r="AT202" s="1588"/>
      <c r="AU202" s="1588"/>
      <c r="AV202" s="1588"/>
      <c r="AW202" s="1588"/>
      <c r="AX202" s="1588"/>
      <c r="AY202" s="1588"/>
    </row>
    <row r="203" ht="15.75" customHeight="1">
      <c r="A203" s="1588"/>
      <c r="B203" s="1588"/>
      <c r="C203" s="1588"/>
      <c r="D203" s="1588"/>
      <c r="E203" s="1588"/>
      <c r="F203" s="1588"/>
      <c r="G203" s="1588"/>
      <c r="H203" s="1588"/>
      <c r="I203" s="1588"/>
      <c r="J203" s="1588"/>
      <c r="K203" s="1588"/>
      <c r="L203" s="1588"/>
      <c r="M203" s="1588"/>
      <c r="N203" s="1588"/>
      <c r="O203" s="1588"/>
      <c r="P203" s="1588"/>
      <c r="Q203" s="1588"/>
      <c r="R203" s="1588"/>
      <c r="S203" s="1588"/>
      <c r="T203" s="1588"/>
      <c r="U203" s="1588"/>
      <c r="V203" s="1588"/>
      <c r="W203" s="1588"/>
      <c r="X203" s="1588"/>
      <c r="Y203" s="1588"/>
      <c r="Z203" s="1588"/>
      <c r="AA203" s="1588"/>
      <c r="AB203" s="1588"/>
      <c r="AC203" s="1588"/>
      <c r="AD203" s="1588"/>
      <c r="AE203" s="1588"/>
      <c r="AF203" s="1588"/>
      <c r="AG203" s="1588"/>
      <c r="AH203" s="1588"/>
      <c r="AI203" s="1588"/>
      <c r="AJ203" s="1588"/>
      <c r="AK203" s="1588"/>
      <c r="AL203" s="1588"/>
      <c r="AM203" s="1588"/>
      <c r="AN203" s="1588"/>
      <c r="AO203" s="1588"/>
      <c r="AP203" s="1588"/>
      <c r="AQ203" s="1588"/>
      <c r="AR203" s="1588"/>
      <c r="AS203" s="1588"/>
      <c r="AT203" s="1588"/>
      <c r="AU203" s="1588"/>
      <c r="AV203" s="1588"/>
      <c r="AW203" s="1588"/>
      <c r="AX203" s="1588"/>
      <c r="AY203" s="1588"/>
    </row>
    <row r="204" ht="15.75" customHeight="1">
      <c r="A204" s="1588"/>
      <c r="B204" s="1588"/>
      <c r="C204" s="1588"/>
      <c r="D204" s="1588"/>
      <c r="E204" s="1588"/>
      <c r="F204" s="1588"/>
      <c r="G204" s="1588"/>
      <c r="H204" s="1588"/>
      <c r="I204" s="1588"/>
      <c r="J204" s="1588"/>
      <c r="K204" s="1588"/>
      <c r="L204" s="1588"/>
      <c r="M204" s="1588"/>
      <c r="N204" s="1588"/>
      <c r="O204" s="1588"/>
      <c r="P204" s="1588"/>
      <c r="Q204" s="1588"/>
      <c r="R204" s="1588"/>
      <c r="S204" s="1588"/>
      <c r="T204" s="1588"/>
      <c r="U204" s="1588"/>
      <c r="V204" s="1588"/>
      <c r="W204" s="1588"/>
      <c r="X204" s="1588"/>
      <c r="Y204" s="1588"/>
      <c r="Z204" s="1588"/>
      <c r="AA204" s="1588"/>
      <c r="AB204" s="1588"/>
      <c r="AC204" s="1588"/>
      <c r="AD204" s="1588"/>
      <c r="AE204" s="1588"/>
      <c r="AF204" s="1588"/>
      <c r="AG204" s="1588"/>
      <c r="AH204" s="1588"/>
      <c r="AI204" s="1588"/>
      <c r="AJ204" s="1588"/>
      <c r="AK204" s="1588"/>
      <c r="AL204" s="1588"/>
      <c r="AM204" s="1588"/>
      <c r="AN204" s="1588"/>
      <c r="AO204" s="1588"/>
      <c r="AP204" s="1588"/>
      <c r="AQ204" s="1588"/>
      <c r="AR204" s="1588"/>
      <c r="AS204" s="1588"/>
      <c r="AT204" s="1588"/>
      <c r="AU204" s="1588"/>
      <c r="AV204" s="1588"/>
      <c r="AW204" s="1588"/>
      <c r="AX204" s="1588"/>
      <c r="AY204" s="1588"/>
    </row>
    <row r="205" ht="15.75" customHeight="1">
      <c r="A205" s="1588"/>
      <c r="B205" s="1588"/>
      <c r="C205" s="1588"/>
      <c r="D205" s="1588"/>
      <c r="E205" s="1588"/>
      <c r="F205" s="1588"/>
      <c r="G205" s="1588"/>
      <c r="H205" s="1588"/>
      <c r="I205" s="1588"/>
      <c r="J205" s="1588"/>
      <c r="K205" s="1588"/>
      <c r="L205" s="1588"/>
      <c r="M205" s="1588"/>
      <c r="N205" s="1588"/>
      <c r="O205" s="1588"/>
      <c r="P205" s="1588"/>
      <c r="Q205" s="1588"/>
      <c r="R205" s="1588"/>
      <c r="S205" s="1588"/>
      <c r="T205" s="1588"/>
      <c r="U205" s="1588"/>
      <c r="V205" s="1588"/>
      <c r="W205" s="1588"/>
      <c r="X205" s="1588"/>
      <c r="Y205" s="1588"/>
      <c r="Z205" s="1588"/>
      <c r="AA205" s="1588"/>
      <c r="AB205" s="1588"/>
      <c r="AC205" s="1588"/>
      <c r="AD205" s="1588"/>
      <c r="AE205" s="1588"/>
      <c r="AF205" s="1588"/>
      <c r="AG205" s="1588"/>
      <c r="AH205" s="1588"/>
      <c r="AI205" s="1588"/>
      <c r="AJ205" s="1588"/>
      <c r="AK205" s="1588"/>
      <c r="AL205" s="1588"/>
      <c r="AM205" s="1588"/>
      <c r="AN205" s="1588"/>
      <c r="AO205" s="1588"/>
      <c r="AP205" s="1588"/>
      <c r="AQ205" s="1588"/>
      <c r="AR205" s="1588"/>
      <c r="AS205" s="1588"/>
      <c r="AT205" s="1588"/>
      <c r="AU205" s="1588"/>
      <c r="AV205" s="1588"/>
      <c r="AW205" s="1588"/>
      <c r="AX205" s="1588"/>
      <c r="AY205" s="1588"/>
    </row>
    <row r="206" ht="15.75" customHeight="1">
      <c r="A206" s="1588"/>
      <c r="B206" s="1588"/>
      <c r="C206" s="1588"/>
      <c r="D206" s="1588"/>
      <c r="E206" s="1588"/>
      <c r="F206" s="1588"/>
      <c r="G206" s="1588"/>
      <c r="H206" s="1588"/>
      <c r="I206" s="1588"/>
      <c r="J206" s="1588"/>
      <c r="K206" s="1588"/>
      <c r="L206" s="1588"/>
      <c r="M206" s="1588"/>
      <c r="N206" s="1588"/>
      <c r="O206" s="1588"/>
      <c r="P206" s="1588"/>
      <c r="Q206" s="1588"/>
      <c r="R206" s="1588"/>
      <c r="S206" s="1588"/>
      <c r="T206" s="1588"/>
      <c r="U206" s="1588"/>
      <c r="V206" s="1588"/>
      <c r="W206" s="1588"/>
      <c r="X206" s="1588"/>
      <c r="Y206" s="1588"/>
      <c r="Z206" s="1588"/>
      <c r="AA206" s="1588"/>
      <c r="AB206" s="1588"/>
      <c r="AC206" s="1588"/>
      <c r="AD206" s="1588"/>
      <c r="AE206" s="1588"/>
      <c r="AF206" s="1588"/>
      <c r="AG206" s="1588"/>
      <c r="AH206" s="1588"/>
      <c r="AI206" s="1588"/>
      <c r="AJ206" s="1588"/>
      <c r="AK206" s="1588"/>
      <c r="AL206" s="1588"/>
      <c r="AM206" s="1588"/>
      <c r="AN206" s="1588"/>
      <c r="AO206" s="1588"/>
      <c r="AP206" s="1588"/>
      <c r="AQ206" s="1588"/>
      <c r="AR206" s="1588"/>
      <c r="AS206" s="1588"/>
      <c r="AT206" s="1588"/>
      <c r="AU206" s="1588"/>
      <c r="AV206" s="1588"/>
      <c r="AW206" s="1588"/>
      <c r="AX206" s="1588"/>
      <c r="AY206" s="1588"/>
    </row>
    <row r="207" ht="15.75" customHeight="1">
      <c r="A207" s="1588"/>
      <c r="B207" s="1588"/>
      <c r="C207" s="1588"/>
      <c r="D207" s="1588"/>
      <c r="E207" s="1588"/>
      <c r="F207" s="1588"/>
      <c r="G207" s="1588"/>
      <c r="H207" s="1588"/>
      <c r="I207" s="1588"/>
      <c r="J207" s="1588"/>
      <c r="K207" s="1588"/>
      <c r="L207" s="1588"/>
      <c r="M207" s="1588"/>
      <c r="N207" s="1588"/>
      <c r="O207" s="1588"/>
      <c r="P207" s="1588"/>
      <c r="Q207" s="1588"/>
      <c r="R207" s="1588"/>
      <c r="S207" s="1588"/>
      <c r="T207" s="1588"/>
      <c r="U207" s="1588"/>
      <c r="V207" s="1588"/>
      <c r="W207" s="1588"/>
      <c r="X207" s="1588"/>
      <c r="Y207" s="1588"/>
      <c r="Z207" s="1588"/>
      <c r="AA207" s="1588"/>
      <c r="AB207" s="1588"/>
      <c r="AC207" s="1588"/>
      <c r="AD207" s="1588"/>
      <c r="AE207" s="1588"/>
      <c r="AF207" s="1588"/>
      <c r="AG207" s="1588"/>
      <c r="AH207" s="1588"/>
      <c r="AI207" s="1588"/>
      <c r="AJ207" s="1588"/>
      <c r="AK207" s="1588"/>
      <c r="AL207" s="1588"/>
      <c r="AM207" s="1588"/>
      <c r="AN207" s="1588"/>
      <c r="AO207" s="1588"/>
      <c r="AP207" s="1588"/>
      <c r="AQ207" s="1588"/>
      <c r="AR207" s="1588"/>
      <c r="AS207" s="1588"/>
      <c r="AT207" s="1588"/>
      <c r="AU207" s="1588"/>
      <c r="AV207" s="1588"/>
      <c r="AW207" s="1588"/>
      <c r="AX207" s="1588"/>
      <c r="AY207" s="1588"/>
    </row>
    <row r="208" ht="15.75" customHeight="1">
      <c r="A208" s="1588"/>
      <c r="B208" s="1588"/>
      <c r="C208" s="1588"/>
      <c r="D208" s="1588"/>
      <c r="E208" s="1588"/>
      <c r="F208" s="1588"/>
      <c r="G208" s="1588"/>
      <c r="H208" s="1588"/>
      <c r="I208" s="1588"/>
      <c r="J208" s="1588"/>
      <c r="K208" s="1588"/>
      <c r="L208" s="1588"/>
      <c r="M208" s="1588"/>
      <c r="N208" s="1588"/>
      <c r="O208" s="1588"/>
      <c r="P208" s="1588"/>
      <c r="Q208" s="1588"/>
      <c r="R208" s="1588"/>
      <c r="S208" s="1588"/>
      <c r="T208" s="1588"/>
      <c r="U208" s="1588"/>
      <c r="V208" s="1588"/>
      <c r="W208" s="1588"/>
      <c r="X208" s="1588"/>
      <c r="Y208" s="1588"/>
      <c r="Z208" s="1588"/>
      <c r="AA208" s="1588"/>
      <c r="AB208" s="1588"/>
      <c r="AC208" s="1588"/>
      <c r="AD208" s="1588"/>
      <c r="AE208" s="1588"/>
      <c r="AF208" s="1588"/>
      <c r="AG208" s="1588"/>
      <c r="AH208" s="1588"/>
      <c r="AI208" s="1588"/>
      <c r="AJ208" s="1588"/>
      <c r="AK208" s="1588"/>
      <c r="AL208" s="1588"/>
      <c r="AM208" s="1588"/>
      <c r="AN208" s="1588"/>
      <c r="AO208" s="1588"/>
      <c r="AP208" s="1588"/>
      <c r="AQ208" s="1588"/>
      <c r="AR208" s="1588"/>
      <c r="AS208" s="1588"/>
      <c r="AT208" s="1588"/>
      <c r="AU208" s="1588"/>
      <c r="AV208" s="1588"/>
      <c r="AW208" s="1588"/>
      <c r="AX208" s="1588"/>
      <c r="AY208" s="1588"/>
    </row>
    <row r="209" ht="15.75" customHeight="1">
      <c r="A209" s="1588"/>
      <c r="B209" s="1588"/>
      <c r="C209" s="1588"/>
      <c r="D209" s="1588"/>
      <c r="E209" s="1588"/>
      <c r="F209" s="1588"/>
      <c r="G209" s="1588"/>
      <c r="H209" s="1588"/>
      <c r="I209" s="1588"/>
      <c r="J209" s="1588"/>
      <c r="K209" s="1588"/>
      <c r="L209" s="1588"/>
      <c r="M209" s="1588"/>
      <c r="N209" s="1588"/>
      <c r="O209" s="1588"/>
      <c r="P209" s="1588"/>
      <c r="Q209" s="1588"/>
      <c r="R209" s="1588"/>
      <c r="S209" s="1588"/>
      <c r="T209" s="1588"/>
      <c r="U209" s="1588"/>
      <c r="V209" s="1588"/>
      <c r="W209" s="1588"/>
      <c r="X209" s="1588"/>
      <c r="Y209" s="1588"/>
      <c r="Z209" s="1588"/>
      <c r="AA209" s="1588"/>
      <c r="AB209" s="1588"/>
      <c r="AC209" s="1588"/>
      <c r="AD209" s="1588"/>
      <c r="AE209" s="1588"/>
      <c r="AF209" s="1588"/>
      <c r="AG209" s="1588"/>
      <c r="AH209" s="1588"/>
      <c r="AI209" s="1588"/>
      <c r="AJ209" s="1588"/>
      <c r="AK209" s="1588"/>
      <c r="AL209" s="1588"/>
      <c r="AM209" s="1588"/>
      <c r="AN209" s="1588"/>
      <c r="AO209" s="1588"/>
      <c r="AP209" s="1588"/>
      <c r="AQ209" s="1588"/>
      <c r="AR209" s="1588"/>
      <c r="AS209" s="1588"/>
      <c r="AT209" s="1588"/>
      <c r="AU209" s="1588"/>
      <c r="AV209" s="1588"/>
      <c r="AW209" s="1588"/>
      <c r="AX209" s="1588"/>
      <c r="AY209" s="1588"/>
    </row>
    <row r="210" ht="15.75" customHeight="1">
      <c r="A210" s="1588"/>
      <c r="B210" s="1588"/>
      <c r="C210" s="1588"/>
      <c r="D210" s="1588"/>
      <c r="E210" s="1588"/>
      <c r="F210" s="1588"/>
      <c r="G210" s="1588"/>
      <c r="H210" s="1588"/>
      <c r="I210" s="1588"/>
      <c r="J210" s="1588"/>
      <c r="K210" s="1588"/>
      <c r="L210" s="1588"/>
      <c r="M210" s="1588"/>
      <c r="N210" s="1588"/>
      <c r="O210" s="1588"/>
      <c r="P210" s="1588"/>
      <c r="Q210" s="1588"/>
      <c r="R210" s="1588"/>
      <c r="S210" s="1588"/>
      <c r="T210" s="1588"/>
      <c r="U210" s="1588"/>
      <c r="V210" s="1588"/>
      <c r="W210" s="1588"/>
      <c r="X210" s="1588"/>
      <c r="Y210" s="1588"/>
      <c r="Z210" s="1588"/>
      <c r="AA210" s="1588"/>
      <c r="AB210" s="1588"/>
      <c r="AC210" s="1588"/>
      <c r="AD210" s="1588"/>
      <c r="AE210" s="1588"/>
      <c r="AF210" s="1588"/>
      <c r="AG210" s="1588"/>
      <c r="AH210" s="1588"/>
      <c r="AI210" s="1588"/>
      <c r="AJ210" s="1588"/>
      <c r="AK210" s="1588"/>
      <c r="AL210" s="1588"/>
      <c r="AM210" s="1588"/>
      <c r="AN210" s="1588"/>
      <c r="AO210" s="1588"/>
      <c r="AP210" s="1588"/>
      <c r="AQ210" s="1588"/>
      <c r="AR210" s="1588"/>
      <c r="AS210" s="1588"/>
      <c r="AT210" s="1588"/>
      <c r="AU210" s="1588"/>
      <c r="AV210" s="1588"/>
      <c r="AW210" s="1588"/>
      <c r="AX210" s="1588"/>
      <c r="AY210" s="1588"/>
    </row>
    <row r="211" ht="15.75" customHeight="1">
      <c r="A211" s="1588"/>
      <c r="B211" s="1588"/>
      <c r="C211" s="1588"/>
      <c r="D211" s="1588"/>
      <c r="E211" s="1588"/>
      <c r="F211" s="1588"/>
      <c r="G211" s="1588"/>
      <c r="H211" s="1588"/>
      <c r="I211" s="1588"/>
      <c r="J211" s="1588"/>
      <c r="K211" s="1588"/>
      <c r="L211" s="1588"/>
      <c r="M211" s="1588"/>
      <c r="N211" s="1588"/>
      <c r="O211" s="1588"/>
      <c r="P211" s="1588"/>
      <c r="Q211" s="1588"/>
      <c r="R211" s="1588"/>
      <c r="S211" s="1588"/>
      <c r="T211" s="1588"/>
      <c r="U211" s="1588"/>
      <c r="V211" s="1588"/>
      <c r="W211" s="1588"/>
      <c r="X211" s="1588"/>
      <c r="Y211" s="1588"/>
      <c r="Z211" s="1588"/>
      <c r="AA211" s="1588"/>
      <c r="AB211" s="1588"/>
      <c r="AC211" s="1588"/>
      <c r="AD211" s="1588"/>
      <c r="AE211" s="1588"/>
      <c r="AF211" s="1588"/>
      <c r="AG211" s="1588"/>
      <c r="AH211" s="1588"/>
      <c r="AI211" s="1588"/>
      <c r="AJ211" s="1588"/>
      <c r="AK211" s="1588"/>
      <c r="AL211" s="1588"/>
      <c r="AM211" s="1588"/>
      <c r="AN211" s="1588"/>
      <c r="AO211" s="1588"/>
      <c r="AP211" s="1588"/>
      <c r="AQ211" s="1588"/>
      <c r="AR211" s="1588"/>
      <c r="AS211" s="1588"/>
      <c r="AT211" s="1588"/>
      <c r="AU211" s="1588"/>
      <c r="AV211" s="1588"/>
      <c r="AW211" s="1588"/>
      <c r="AX211" s="1588"/>
      <c r="AY211" s="1588"/>
    </row>
    <row r="212" ht="15.75" customHeight="1">
      <c r="A212" s="1588"/>
      <c r="B212" s="1588"/>
      <c r="C212" s="1588"/>
      <c r="D212" s="1588"/>
      <c r="E212" s="1588"/>
      <c r="F212" s="1588"/>
      <c r="G212" s="1588"/>
      <c r="H212" s="1588"/>
      <c r="I212" s="1588"/>
      <c r="J212" s="1588"/>
      <c r="K212" s="1588"/>
      <c r="L212" s="1588"/>
      <c r="M212" s="1588"/>
      <c r="N212" s="1588"/>
      <c r="O212" s="1588"/>
      <c r="P212" s="1588"/>
      <c r="Q212" s="1588"/>
      <c r="R212" s="1588"/>
      <c r="S212" s="1588"/>
      <c r="T212" s="1588"/>
      <c r="U212" s="1588"/>
      <c r="V212" s="1588"/>
      <c r="W212" s="1588"/>
      <c r="X212" s="1588"/>
      <c r="Y212" s="1588"/>
      <c r="Z212" s="1588"/>
      <c r="AA212" s="1588"/>
      <c r="AB212" s="1588"/>
      <c r="AC212" s="1588"/>
      <c r="AD212" s="1588"/>
      <c r="AE212" s="1588"/>
      <c r="AF212" s="1588"/>
      <c r="AG212" s="1588"/>
      <c r="AH212" s="1588"/>
      <c r="AI212" s="1588"/>
      <c r="AJ212" s="1588"/>
      <c r="AK212" s="1588"/>
      <c r="AL212" s="1588"/>
      <c r="AM212" s="1588"/>
      <c r="AN212" s="1588"/>
      <c r="AO212" s="1588"/>
      <c r="AP212" s="1588"/>
      <c r="AQ212" s="1588"/>
      <c r="AR212" s="1588"/>
      <c r="AS212" s="1588"/>
      <c r="AT212" s="1588"/>
      <c r="AU212" s="1588"/>
      <c r="AV212" s="1588"/>
      <c r="AW212" s="1588"/>
      <c r="AX212" s="1588"/>
      <c r="AY212" s="1588"/>
    </row>
    <row r="213" ht="15.75" customHeight="1">
      <c r="A213" s="1588"/>
      <c r="B213" s="1588"/>
      <c r="C213" s="1588"/>
      <c r="D213" s="1588"/>
      <c r="E213" s="1588"/>
      <c r="F213" s="1588"/>
      <c r="G213" s="1588"/>
      <c r="H213" s="1588"/>
      <c r="I213" s="1588"/>
      <c r="J213" s="1588"/>
      <c r="K213" s="1588"/>
      <c r="L213" s="1588"/>
      <c r="M213" s="1588"/>
      <c r="N213" s="1588"/>
      <c r="O213" s="1588"/>
      <c r="P213" s="1588"/>
      <c r="Q213" s="1588"/>
      <c r="R213" s="1588"/>
      <c r="S213" s="1588"/>
      <c r="T213" s="1588"/>
      <c r="U213" s="1588"/>
      <c r="V213" s="1588"/>
      <c r="W213" s="1588"/>
      <c r="X213" s="1588"/>
      <c r="Y213" s="1588"/>
      <c r="Z213" s="1588"/>
      <c r="AA213" s="1588"/>
      <c r="AB213" s="1588"/>
      <c r="AC213" s="1588"/>
      <c r="AD213" s="1588"/>
      <c r="AE213" s="1588"/>
      <c r="AF213" s="1588"/>
      <c r="AG213" s="1588"/>
      <c r="AH213" s="1588"/>
      <c r="AI213" s="1588"/>
      <c r="AJ213" s="1588"/>
      <c r="AK213" s="1588"/>
      <c r="AL213" s="1588"/>
      <c r="AM213" s="1588"/>
      <c r="AN213" s="1588"/>
      <c r="AO213" s="1588"/>
      <c r="AP213" s="1588"/>
      <c r="AQ213" s="1588"/>
      <c r="AR213" s="1588"/>
      <c r="AS213" s="1588"/>
      <c r="AT213" s="1588"/>
      <c r="AU213" s="1588"/>
      <c r="AV213" s="1588"/>
      <c r="AW213" s="1588"/>
      <c r="AX213" s="1588"/>
      <c r="AY213" s="1588"/>
    </row>
    <row r="214" ht="15.75" customHeight="1">
      <c r="A214" s="1588"/>
      <c r="B214" s="1588"/>
      <c r="C214" s="1588"/>
      <c r="D214" s="1588"/>
      <c r="E214" s="1588"/>
      <c r="F214" s="1588"/>
      <c r="G214" s="1588"/>
      <c r="H214" s="1588"/>
      <c r="I214" s="1588"/>
      <c r="J214" s="1588"/>
      <c r="K214" s="1588"/>
      <c r="L214" s="1588"/>
      <c r="M214" s="1588"/>
      <c r="N214" s="1588"/>
      <c r="O214" s="1588"/>
      <c r="P214" s="1588"/>
      <c r="Q214" s="1588"/>
      <c r="R214" s="1588"/>
      <c r="S214" s="1588"/>
      <c r="T214" s="1588"/>
      <c r="U214" s="1588"/>
      <c r="V214" s="1588"/>
      <c r="W214" s="1588"/>
      <c r="X214" s="1588"/>
      <c r="Y214" s="1588"/>
      <c r="Z214" s="1588"/>
      <c r="AA214" s="1588"/>
      <c r="AB214" s="1588"/>
      <c r="AC214" s="1588"/>
      <c r="AD214" s="1588"/>
      <c r="AE214" s="1588"/>
      <c r="AF214" s="1588"/>
      <c r="AG214" s="1588"/>
      <c r="AH214" s="1588"/>
      <c r="AI214" s="1588"/>
      <c r="AJ214" s="1588"/>
      <c r="AK214" s="1588"/>
      <c r="AL214" s="1588"/>
      <c r="AM214" s="1588"/>
      <c r="AN214" s="1588"/>
      <c r="AO214" s="1588"/>
      <c r="AP214" s="1588"/>
      <c r="AQ214" s="1588"/>
      <c r="AR214" s="1588"/>
      <c r="AS214" s="1588"/>
      <c r="AT214" s="1588"/>
      <c r="AU214" s="1588"/>
      <c r="AV214" s="1588"/>
      <c r="AW214" s="1588"/>
      <c r="AX214" s="1588"/>
      <c r="AY214" s="1588"/>
    </row>
    <row r="215" ht="15.75" customHeight="1">
      <c r="A215" s="1588"/>
      <c r="B215" s="1588"/>
      <c r="C215" s="1588"/>
      <c r="D215" s="1588"/>
      <c r="E215" s="1588"/>
      <c r="F215" s="1588"/>
      <c r="G215" s="1588"/>
      <c r="H215" s="1588"/>
      <c r="I215" s="1588"/>
      <c r="J215" s="1588"/>
      <c r="K215" s="1588"/>
      <c r="L215" s="1588"/>
      <c r="M215" s="1588"/>
      <c r="N215" s="1588"/>
      <c r="O215" s="1588"/>
      <c r="P215" s="1588"/>
      <c r="Q215" s="1588"/>
      <c r="R215" s="1588"/>
      <c r="S215" s="1588"/>
      <c r="T215" s="1588"/>
      <c r="U215" s="1588"/>
      <c r="V215" s="1588"/>
      <c r="W215" s="1588"/>
      <c r="X215" s="1588"/>
      <c r="Y215" s="1588"/>
      <c r="Z215" s="1588"/>
      <c r="AA215" s="1588"/>
      <c r="AB215" s="1588"/>
      <c r="AC215" s="1588"/>
      <c r="AD215" s="1588"/>
      <c r="AE215" s="1588"/>
      <c r="AF215" s="1588"/>
      <c r="AG215" s="1588"/>
      <c r="AH215" s="1588"/>
      <c r="AI215" s="1588"/>
      <c r="AJ215" s="1588"/>
      <c r="AK215" s="1588"/>
      <c r="AL215" s="1588"/>
      <c r="AM215" s="1588"/>
      <c r="AN215" s="1588"/>
      <c r="AO215" s="1588"/>
      <c r="AP215" s="1588"/>
      <c r="AQ215" s="1588"/>
      <c r="AR215" s="1588"/>
      <c r="AS215" s="1588"/>
      <c r="AT215" s="1588"/>
      <c r="AU215" s="1588"/>
      <c r="AV215" s="1588"/>
      <c r="AW215" s="1588"/>
      <c r="AX215" s="1588"/>
      <c r="AY215" s="1588"/>
    </row>
    <row r="216" ht="15.75" customHeight="1">
      <c r="A216" s="1588"/>
      <c r="B216" s="1588"/>
      <c r="C216" s="1588"/>
      <c r="D216" s="1588"/>
      <c r="E216" s="1588"/>
      <c r="F216" s="1588"/>
      <c r="G216" s="1588"/>
      <c r="H216" s="1588"/>
      <c r="I216" s="1588"/>
      <c r="J216" s="1588"/>
      <c r="K216" s="1588"/>
      <c r="L216" s="1588"/>
      <c r="M216" s="1588"/>
      <c r="N216" s="1588"/>
      <c r="O216" s="1588"/>
      <c r="P216" s="1588"/>
      <c r="Q216" s="1588"/>
      <c r="R216" s="1588"/>
      <c r="S216" s="1588"/>
      <c r="T216" s="1588"/>
      <c r="U216" s="1588"/>
      <c r="V216" s="1588"/>
      <c r="W216" s="1588"/>
      <c r="X216" s="1588"/>
      <c r="Y216" s="1588"/>
      <c r="Z216" s="1588"/>
      <c r="AA216" s="1588"/>
      <c r="AB216" s="1588"/>
      <c r="AC216" s="1588"/>
      <c r="AD216" s="1588"/>
      <c r="AE216" s="1588"/>
      <c r="AF216" s="1588"/>
      <c r="AG216" s="1588"/>
      <c r="AH216" s="1588"/>
      <c r="AI216" s="1588"/>
      <c r="AJ216" s="1588"/>
      <c r="AK216" s="1588"/>
      <c r="AL216" s="1588"/>
      <c r="AM216" s="1588"/>
      <c r="AN216" s="1588"/>
      <c r="AO216" s="1588"/>
      <c r="AP216" s="1588"/>
      <c r="AQ216" s="1588"/>
      <c r="AR216" s="1588"/>
      <c r="AS216" s="1588"/>
      <c r="AT216" s="1588"/>
      <c r="AU216" s="1588"/>
      <c r="AV216" s="1588"/>
      <c r="AW216" s="1588"/>
      <c r="AX216" s="1588"/>
      <c r="AY216" s="1588"/>
    </row>
    <row r="217" ht="15.75" customHeight="1">
      <c r="A217" s="1588"/>
      <c r="B217" s="1588"/>
      <c r="C217" s="1588"/>
      <c r="D217" s="1588"/>
      <c r="E217" s="1588"/>
      <c r="F217" s="1588"/>
      <c r="G217" s="1588"/>
      <c r="H217" s="1588"/>
      <c r="I217" s="1588"/>
      <c r="J217" s="1588"/>
      <c r="K217" s="1588"/>
      <c r="L217" s="1588"/>
      <c r="M217" s="1588"/>
      <c r="N217" s="1588"/>
      <c r="O217" s="1588"/>
      <c r="P217" s="1588"/>
      <c r="Q217" s="1588"/>
      <c r="R217" s="1588"/>
      <c r="S217" s="1588"/>
      <c r="T217" s="1588"/>
      <c r="U217" s="1588"/>
      <c r="V217" s="1588"/>
      <c r="W217" s="1588"/>
      <c r="X217" s="1588"/>
      <c r="Y217" s="1588"/>
      <c r="Z217" s="1588"/>
      <c r="AA217" s="1588"/>
      <c r="AB217" s="1588"/>
      <c r="AC217" s="1588"/>
      <c r="AD217" s="1588"/>
      <c r="AE217" s="1588"/>
      <c r="AF217" s="1588"/>
      <c r="AG217" s="1588"/>
      <c r="AH217" s="1588"/>
      <c r="AI217" s="1588"/>
      <c r="AJ217" s="1588"/>
      <c r="AK217" s="1588"/>
      <c r="AL217" s="1588"/>
      <c r="AM217" s="1588"/>
      <c r="AN217" s="1588"/>
      <c r="AO217" s="1588"/>
      <c r="AP217" s="1588"/>
      <c r="AQ217" s="1588"/>
      <c r="AR217" s="1588"/>
      <c r="AS217" s="1588"/>
      <c r="AT217" s="1588"/>
      <c r="AU217" s="1588"/>
      <c r="AV217" s="1588"/>
      <c r="AW217" s="1588"/>
      <c r="AX217" s="1588"/>
      <c r="AY217" s="1588"/>
    </row>
    <row r="218" ht="15.75" customHeight="1">
      <c r="A218" s="1588"/>
      <c r="B218" s="1588"/>
      <c r="C218" s="1588"/>
      <c r="D218" s="1588"/>
      <c r="E218" s="1588"/>
      <c r="F218" s="1588"/>
      <c r="G218" s="1588"/>
      <c r="H218" s="1588"/>
      <c r="I218" s="1588"/>
      <c r="J218" s="1588"/>
      <c r="K218" s="1588"/>
      <c r="L218" s="1588"/>
      <c r="M218" s="1588"/>
      <c r="N218" s="1588"/>
      <c r="O218" s="1588"/>
      <c r="P218" s="1588"/>
      <c r="Q218" s="1588"/>
      <c r="R218" s="1588"/>
      <c r="S218" s="1588"/>
      <c r="T218" s="1588"/>
      <c r="U218" s="1588"/>
      <c r="V218" s="1588"/>
      <c r="W218" s="1588"/>
      <c r="X218" s="1588"/>
      <c r="Y218" s="1588"/>
      <c r="Z218" s="1588"/>
      <c r="AA218" s="1588"/>
      <c r="AB218" s="1588"/>
      <c r="AC218" s="1588"/>
      <c r="AD218" s="1588"/>
      <c r="AE218" s="1588"/>
      <c r="AF218" s="1588"/>
      <c r="AG218" s="1588"/>
      <c r="AH218" s="1588"/>
      <c r="AI218" s="1588"/>
      <c r="AJ218" s="1588"/>
      <c r="AK218" s="1588"/>
      <c r="AL218" s="1588"/>
      <c r="AM218" s="1588"/>
      <c r="AN218" s="1588"/>
      <c r="AO218" s="1588"/>
      <c r="AP218" s="1588"/>
      <c r="AQ218" s="1588"/>
      <c r="AR218" s="1588"/>
      <c r="AS218" s="1588"/>
      <c r="AT218" s="1588"/>
      <c r="AU218" s="1588"/>
      <c r="AV218" s="1588"/>
      <c r="AW218" s="1588"/>
      <c r="AX218" s="1588"/>
      <c r="AY218" s="1588"/>
    </row>
    <row r="219" ht="15.75" customHeight="1">
      <c r="A219" s="1588"/>
      <c r="B219" s="1588"/>
      <c r="C219" s="1588"/>
      <c r="D219" s="1588"/>
      <c r="E219" s="1588"/>
      <c r="F219" s="1588"/>
      <c r="G219" s="1588"/>
      <c r="H219" s="1588"/>
      <c r="I219" s="1588"/>
      <c r="J219" s="1588"/>
      <c r="K219" s="1588"/>
      <c r="L219" s="1588"/>
      <c r="M219" s="1588"/>
      <c r="N219" s="1588"/>
      <c r="O219" s="1588"/>
      <c r="P219" s="1588"/>
      <c r="Q219" s="1588"/>
      <c r="R219" s="1588"/>
      <c r="S219" s="1588"/>
      <c r="T219" s="1588"/>
      <c r="U219" s="1588"/>
      <c r="V219" s="1588"/>
      <c r="W219" s="1588"/>
      <c r="X219" s="1588"/>
      <c r="Y219" s="1588"/>
      <c r="Z219" s="1588"/>
      <c r="AA219" s="1588"/>
      <c r="AB219" s="1588"/>
      <c r="AC219" s="1588"/>
      <c r="AD219" s="1588"/>
      <c r="AE219" s="1588"/>
      <c r="AF219" s="1588"/>
      <c r="AG219" s="1588"/>
      <c r="AH219" s="1588"/>
      <c r="AI219" s="1588"/>
      <c r="AJ219" s="1588"/>
      <c r="AK219" s="1588"/>
      <c r="AL219" s="1588"/>
      <c r="AM219" s="1588"/>
      <c r="AN219" s="1588"/>
      <c r="AO219" s="1588"/>
      <c r="AP219" s="1588"/>
      <c r="AQ219" s="1588"/>
      <c r="AR219" s="1588"/>
      <c r="AS219" s="1588"/>
      <c r="AT219" s="1588"/>
      <c r="AU219" s="1588"/>
      <c r="AV219" s="1588"/>
      <c r="AW219" s="1588"/>
      <c r="AX219" s="1588"/>
      <c r="AY219" s="1588"/>
    </row>
    <row r="220" ht="15.75" customHeight="1">
      <c r="A220" s="1588"/>
      <c r="B220" s="1588"/>
      <c r="C220" s="1588"/>
      <c r="D220" s="1588"/>
      <c r="E220" s="1588"/>
      <c r="F220" s="1588"/>
      <c r="G220" s="1588"/>
      <c r="H220" s="1588"/>
      <c r="I220" s="1588"/>
      <c r="J220" s="1588"/>
      <c r="K220" s="1588"/>
      <c r="L220" s="1588"/>
      <c r="M220" s="1588"/>
      <c r="N220" s="1588"/>
      <c r="O220" s="1588"/>
      <c r="P220" s="1588"/>
      <c r="Q220" s="1588"/>
      <c r="R220" s="1588"/>
      <c r="S220" s="1588"/>
      <c r="T220" s="1588"/>
      <c r="U220" s="1588"/>
      <c r="V220" s="1588"/>
      <c r="W220" s="1588"/>
      <c r="X220" s="1588"/>
      <c r="Y220" s="1588"/>
      <c r="Z220" s="1588"/>
      <c r="AA220" s="1588"/>
      <c r="AB220" s="1588"/>
      <c r="AC220" s="1588"/>
      <c r="AD220" s="1588"/>
      <c r="AE220" s="1588"/>
      <c r="AF220" s="1588"/>
      <c r="AG220" s="1588"/>
      <c r="AH220" s="1588"/>
      <c r="AI220" s="1588"/>
      <c r="AJ220" s="1588"/>
      <c r="AK220" s="1588"/>
      <c r="AL220" s="1588"/>
      <c r="AM220" s="1588"/>
      <c r="AN220" s="1588"/>
      <c r="AO220" s="1588"/>
      <c r="AP220" s="1588"/>
      <c r="AQ220" s="1588"/>
      <c r="AR220" s="1588"/>
      <c r="AS220" s="1588"/>
      <c r="AT220" s="1588"/>
      <c r="AU220" s="1588"/>
      <c r="AV220" s="1588"/>
      <c r="AW220" s="1588"/>
      <c r="AX220" s="1588"/>
      <c r="AY220" s="1588"/>
    </row>
    <row r="221" ht="15.75" customHeight="1">
      <c r="A221" s="1588"/>
      <c r="B221" s="1588"/>
      <c r="C221" s="1588"/>
      <c r="D221" s="1588"/>
      <c r="E221" s="1588"/>
      <c r="F221" s="1588"/>
      <c r="G221" s="1588"/>
      <c r="H221" s="1588"/>
      <c r="I221" s="1588"/>
      <c r="J221" s="1588"/>
      <c r="K221" s="1588"/>
      <c r="L221" s="1588"/>
      <c r="M221" s="1588"/>
      <c r="N221" s="1588"/>
      <c r="O221" s="1588"/>
      <c r="P221" s="1588"/>
      <c r="Q221" s="1588"/>
      <c r="R221" s="1588"/>
      <c r="S221" s="1588"/>
      <c r="T221" s="1588"/>
      <c r="U221" s="1588"/>
      <c r="V221" s="1588"/>
      <c r="W221" s="1588"/>
      <c r="X221" s="1588"/>
      <c r="Y221" s="1588"/>
      <c r="Z221" s="1588"/>
      <c r="AA221" s="1588"/>
      <c r="AB221" s="1588"/>
      <c r="AC221" s="1588"/>
      <c r="AD221" s="1588"/>
      <c r="AE221" s="1588"/>
      <c r="AF221" s="1588"/>
      <c r="AG221" s="1588"/>
      <c r="AH221" s="1588"/>
      <c r="AI221" s="1588"/>
      <c r="AJ221" s="1588"/>
      <c r="AK221" s="1588"/>
      <c r="AL221" s="1588"/>
      <c r="AM221" s="1588"/>
      <c r="AN221" s="1588"/>
      <c r="AO221" s="1588"/>
      <c r="AP221" s="1588"/>
      <c r="AQ221" s="1588"/>
      <c r="AR221" s="1588"/>
      <c r="AS221" s="1588"/>
      <c r="AT221" s="1588"/>
      <c r="AU221" s="1588"/>
      <c r="AV221" s="1588"/>
      <c r="AW221" s="1588"/>
      <c r="AX221" s="1588"/>
      <c r="AY221" s="1588"/>
    </row>
    <row r="222" ht="15.75" customHeight="1">
      <c r="A222" s="1588"/>
      <c r="B222" s="1588"/>
      <c r="C222" s="1588"/>
      <c r="D222" s="1588"/>
      <c r="E222" s="1588"/>
      <c r="F222" s="1588"/>
      <c r="G222" s="1588"/>
      <c r="H222" s="1588"/>
      <c r="I222" s="1588"/>
      <c r="J222" s="1588"/>
      <c r="K222" s="1588"/>
      <c r="L222" s="1588"/>
      <c r="M222" s="1588"/>
      <c r="N222" s="1588"/>
      <c r="O222" s="1588"/>
      <c r="P222" s="1588"/>
      <c r="Q222" s="1588"/>
      <c r="R222" s="1588"/>
      <c r="S222" s="1588"/>
      <c r="T222" s="1588"/>
      <c r="U222" s="1588"/>
      <c r="V222" s="1588"/>
      <c r="W222" s="1588"/>
      <c r="X222" s="1588"/>
      <c r="Y222" s="1588"/>
      <c r="Z222" s="1588"/>
      <c r="AA222" s="1588"/>
      <c r="AB222" s="1588"/>
      <c r="AC222" s="1588"/>
      <c r="AD222" s="1588"/>
      <c r="AE222" s="1588"/>
      <c r="AF222" s="1588"/>
      <c r="AG222" s="1588"/>
      <c r="AH222" s="1588"/>
      <c r="AI222" s="1588"/>
      <c r="AJ222" s="1588"/>
      <c r="AK222" s="1588"/>
      <c r="AL222" s="1588"/>
      <c r="AM222" s="1588"/>
      <c r="AN222" s="1588"/>
      <c r="AO222" s="1588"/>
      <c r="AP222" s="1588"/>
      <c r="AQ222" s="1588"/>
      <c r="AR222" s="1588"/>
      <c r="AS222" s="1588"/>
      <c r="AT222" s="1588"/>
      <c r="AU222" s="1588"/>
      <c r="AV222" s="1588"/>
      <c r="AW222" s="1588"/>
      <c r="AX222" s="1588"/>
      <c r="AY222" s="1588"/>
    </row>
    <row r="223" ht="15.75" customHeight="1">
      <c r="A223" s="1588"/>
      <c r="B223" s="1588"/>
      <c r="C223" s="1588"/>
      <c r="D223" s="1588"/>
      <c r="E223" s="1588"/>
      <c r="F223" s="1588"/>
      <c r="G223" s="1588"/>
      <c r="H223" s="1588"/>
      <c r="I223" s="1588"/>
      <c r="J223" s="1588"/>
      <c r="K223" s="1588"/>
      <c r="L223" s="1588"/>
      <c r="M223" s="1588"/>
      <c r="N223" s="1588"/>
      <c r="O223" s="1588"/>
      <c r="P223" s="1588"/>
      <c r="Q223" s="1588"/>
      <c r="R223" s="1588"/>
      <c r="S223" s="1588"/>
      <c r="T223" s="1588"/>
      <c r="U223" s="1588"/>
      <c r="V223" s="1588"/>
      <c r="W223" s="1588"/>
      <c r="X223" s="1588"/>
      <c r="Y223" s="1588"/>
      <c r="Z223" s="1588"/>
      <c r="AA223" s="1588"/>
      <c r="AB223" s="1588"/>
      <c r="AC223" s="1588"/>
      <c r="AD223" s="1588"/>
      <c r="AE223" s="1588"/>
      <c r="AF223" s="1588"/>
      <c r="AG223" s="1588"/>
      <c r="AH223" s="1588"/>
      <c r="AI223" s="1588"/>
      <c r="AJ223" s="1588"/>
      <c r="AK223" s="1588"/>
      <c r="AL223" s="1588"/>
      <c r="AM223" s="1588"/>
      <c r="AN223" s="1588"/>
      <c r="AO223" s="1588"/>
      <c r="AP223" s="1588"/>
      <c r="AQ223" s="1588"/>
      <c r="AR223" s="1588"/>
      <c r="AS223" s="1588"/>
      <c r="AT223" s="1588"/>
      <c r="AU223" s="1588"/>
      <c r="AV223" s="1588"/>
      <c r="AW223" s="1588"/>
      <c r="AX223" s="1588"/>
      <c r="AY223" s="1588"/>
    </row>
    <row r="224" ht="15.75" customHeight="1">
      <c r="A224" s="1588"/>
      <c r="B224" s="1588"/>
      <c r="C224" s="1588"/>
      <c r="D224" s="1588"/>
      <c r="E224" s="1588"/>
      <c r="F224" s="1588"/>
      <c r="G224" s="1588"/>
      <c r="H224" s="1588"/>
      <c r="I224" s="1588"/>
      <c r="J224" s="1588"/>
      <c r="K224" s="1588"/>
      <c r="L224" s="1588"/>
      <c r="M224" s="1588"/>
      <c r="N224" s="1588"/>
      <c r="O224" s="1588"/>
      <c r="P224" s="1588"/>
      <c r="Q224" s="1588"/>
      <c r="R224" s="1588"/>
      <c r="S224" s="1588"/>
      <c r="T224" s="1588"/>
      <c r="U224" s="1588"/>
      <c r="V224" s="1588"/>
      <c r="W224" s="1588"/>
      <c r="X224" s="1588"/>
      <c r="Y224" s="1588"/>
      <c r="Z224" s="1588"/>
      <c r="AA224" s="1588"/>
      <c r="AB224" s="1588"/>
      <c r="AC224" s="1588"/>
      <c r="AD224" s="1588"/>
      <c r="AE224" s="1588"/>
      <c r="AF224" s="1588"/>
      <c r="AG224" s="1588"/>
      <c r="AH224" s="1588"/>
      <c r="AI224" s="1588"/>
      <c r="AJ224" s="1588"/>
      <c r="AK224" s="1588"/>
      <c r="AL224" s="1588"/>
      <c r="AM224" s="1588"/>
      <c r="AN224" s="1588"/>
      <c r="AO224" s="1588"/>
      <c r="AP224" s="1588"/>
      <c r="AQ224" s="1588"/>
      <c r="AR224" s="1588"/>
      <c r="AS224" s="1588"/>
      <c r="AT224" s="1588"/>
      <c r="AU224" s="1588"/>
      <c r="AV224" s="1588"/>
      <c r="AW224" s="1588"/>
      <c r="AX224" s="1588"/>
      <c r="AY224" s="1588"/>
    </row>
    <row r="225" ht="15.75" customHeight="1">
      <c r="A225" s="1588"/>
      <c r="B225" s="1588"/>
      <c r="C225" s="1588"/>
      <c r="D225" s="1588"/>
      <c r="E225" s="1588"/>
      <c r="F225" s="1588"/>
      <c r="G225" s="1588"/>
      <c r="H225" s="1588"/>
      <c r="I225" s="1588"/>
      <c r="J225" s="1588"/>
      <c r="K225" s="1588"/>
      <c r="L225" s="1588"/>
      <c r="M225" s="1588"/>
      <c r="N225" s="1588"/>
      <c r="O225" s="1588"/>
      <c r="P225" s="1588"/>
      <c r="Q225" s="1588"/>
      <c r="R225" s="1588"/>
      <c r="S225" s="1588"/>
      <c r="T225" s="1588"/>
      <c r="U225" s="1588"/>
      <c r="V225" s="1588"/>
      <c r="W225" s="1588"/>
      <c r="X225" s="1588"/>
      <c r="Y225" s="1588"/>
      <c r="Z225" s="1588"/>
      <c r="AA225" s="1588"/>
      <c r="AB225" s="1588"/>
      <c r="AC225" s="1588"/>
      <c r="AD225" s="1588"/>
      <c r="AE225" s="1588"/>
      <c r="AF225" s="1588"/>
      <c r="AG225" s="1588"/>
      <c r="AH225" s="1588"/>
      <c r="AI225" s="1588"/>
      <c r="AJ225" s="1588"/>
      <c r="AK225" s="1588"/>
      <c r="AL225" s="1588"/>
      <c r="AM225" s="1588"/>
      <c r="AN225" s="1588"/>
      <c r="AO225" s="1588"/>
      <c r="AP225" s="1588"/>
      <c r="AQ225" s="1588"/>
      <c r="AR225" s="1588"/>
      <c r="AS225" s="1588"/>
      <c r="AT225" s="1588"/>
      <c r="AU225" s="1588"/>
      <c r="AV225" s="1588"/>
      <c r="AW225" s="1588"/>
      <c r="AX225" s="1588"/>
      <c r="AY225" s="1588"/>
    </row>
    <row r="226" ht="15.75" customHeight="1">
      <c r="A226" s="1588"/>
      <c r="B226" s="1588"/>
      <c r="C226" s="1588"/>
      <c r="D226" s="1588"/>
      <c r="E226" s="1588"/>
      <c r="F226" s="1588"/>
      <c r="G226" s="1588"/>
      <c r="H226" s="1588"/>
      <c r="I226" s="1588"/>
      <c r="J226" s="1588"/>
      <c r="K226" s="1588"/>
      <c r="L226" s="1588"/>
      <c r="M226" s="1588"/>
      <c r="N226" s="1588"/>
      <c r="O226" s="1588"/>
      <c r="P226" s="1588"/>
      <c r="Q226" s="1588"/>
      <c r="R226" s="1588"/>
      <c r="S226" s="1588"/>
      <c r="T226" s="1588"/>
      <c r="U226" s="1588"/>
      <c r="V226" s="1588"/>
      <c r="W226" s="1588"/>
      <c r="X226" s="1588"/>
      <c r="Y226" s="1588"/>
      <c r="Z226" s="1588"/>
      <c r="AA226" s="1588"/>
      <c r="AB226" s="1588"/>
      <c r="AC226" s="1588"/>
      <c r="AD226" s="1588"/>
      <c r="AE226" s="1588"/>
      <c r="AF226" s="1588"/>
      <c r="AG226" s="1588"/>
      <c r="AH226" s="1588"/>
      <c r="AI226" s="1588"/>
      <c r="AJ226" s="1588"/>
      <c r="AK226" s="1588"/>
      <c r="AL226" s="1588"/>
      <c r="AM226" s="1588"/>
      <c r="AN226" s="1588"/>
      <c r="AO226" s="1588"/>
      <c r="AP226" s="1588"/>
      <c r="AQ226" s="1588"/>
      <c r="AR226" s="1588"/>
      <c r="AS226" s="1588"/>
      <c r="AT226" s="1588"/>
      <c r="AU226" s="1588"/>
      <c r="AV226" s="1588"/>
      <c r="AW226" s="1588"/>
      <c r="AX226" s="1588"/>
      <c r="AY226" s="1588"/>
    </row>
    <row r="227" ht="15.75" customHeight="1">
      <c r="A227" s="1588"/>
      <c r="B227" s="1588"/>
      <c r="C227" s="1588"/>
      <c r="D227" s="1588"/>
      <c r="E227" s="1588"/>
      <c r="F227" s="1588"/>
      <c r="G227" s="1588"/>
      <c r="H227" s="1588"/>
      <c r="I227" s="1588"/>
      <c r="J227" s="1588"/>
      <c r="K227" s="1588"/>
      <c r="L227" s="1588"/>
      <c r="M227" s="1588"/>
      <c r="N227" s="1588"/>
      <c r="O227" s="1588"/>
      <c r="P227" s="1588"/>
      <c r="Q227" s="1588"/>
      <c r="R227" s="1588"/>
      <c r="S227" s="1588"/>
      <c r="T227" s="1588"/>
      <c r="U227" s="1588"/>
      <c r="V227" s="1588"/>
      <c r="W227" s="1588"/>
      <c r="X227" s="1588"/>
      <c r="Y227" s="1588"/>
      <c r="Z227" s="1588"/>
      <c r="AA227" s="1588"/>
      <c r="AB227" s="1588"/>
      <c r="AC227" s="1588"/>
      <c r="AD227" s="1588"/>
      <c r="AE227" s="1588"/>
      <c r="AF227" s="1588"/>
      <c r="AG227" s="1588"/>
      <c r="AH227" s="1588"/>
      <c r="AI227" s="1588"/>
      <c r="AJ227" s="1588"/>
      <c r="AK227" s="1588"/>
      <c r="AL227" s="1588"/>
      <c r="AM227" s="1588"/>
      <c r="AN227" s="1588"/>
      <c r="AO227" s="1588"/>
      <c r="AP227" s="1588"/>
      <c r="AQ227" s="1588"/>
      <c r="AR227" s="1588"/>
      <c r="AS227" s="1588"/>
      <c r="AT227" s="1588"/>
      <c r="AU227" s="1588"/>
      <c r="AV227" s="1588"/>
      <c r="AW227" s="1588"/>
      <c r="AX227" s="1588"/>
      <c r="AY227" s="1588"/>
    </row>
    <row r="228" ht="15.75" customHeight="1">
      <c r="A228" s="1588"/>
      <c r="B228" s="1588"/>
      <c r="C228" s="1588"/>
      <c r="D228" s="1588"/>
      <c r="E228" s="1588"/>
      <c r="F228" s="1588"/>
      <c r="G228" s="1588"/>
      <c r="H228" s="1588"/>
      <c r="I228" s="1588"/>
      <c r="J228" s="1588"/>
      <c r="K228" s="1588"/>
      <c r="L228" s="1588"/>
      <c r="M228" s="1588"/>
      <c r="N228" s="1588"/>
      <c r="O228" s="1588"/>
      <c r="P228" s="1588"/>
      <c r="Q228" s="1588"/>
      <c r="R228" s="1588"/>
      <c r="S228" s="1588"/>
      <c r="T228" s="1588"/>
      <c r="U228" s="1588"/>
      <c r="V228" s="1588"/>
      <c r="W228" s="1588"/>
      <c r="X228" s="1588"/>
      <c r="Y228" s="1588"/>
      <c r="Z228" s="1588"/>
      <c r="AA228" s="1588"/>
      <c r="AB228" s="1588"/>
      <c r="AC228" s="1588"/>
      <c r="AD228" s="1588"/>
      <c r="AE228" s="1588"/>
      <c r="AF228" s="1588"/>
      <c r="AG228" s="1588"/>
      <c r="AH228" s="1588"/>
      <c r="AI228" s="1588"/>
      <c r="AJ228" s="1588"/>
      <c r="AK228" s="1588"/>
      <c r="AL228" s="1588"/>
      <c r="AM228" s="1588"/>
      <c r="AN228" s="1588"/>
      <c r="AO228" s="1588"/>
      <c r="AP228" s="1588"/>
      <c r="AQ228" s="1588"/>
      <c r="AR228" s="1588"/>
      <c r="AS228" s="1588"/>
      <c r="AT228" s="1588"/>
      <c r="AU228" s="1588"/>
      <c r="AV228" s="1588"/>
      <c r="AW228" s="1588"/>
      <c r="AX228" s="1588"/>
      <c r="AY228" s="1588"/>
    </row>
    <row r="229" ht="15.75" customHeight="1">
      <c r="A229" s="1588"/>
      <c r="B229" s="1588"/>
      <c r="C229" s="1588"/>
      <c r="D229" s="1588"/>
      <c r="E229" s="1588"/>
      <c r="F229" s="1588"/>
      <c r="G229" s="1588"/>
      <c r="H229" s="1588"/>
      <c r="I229" s="1588"/>
      <c r="J229" s="1588"/>
      <c r="K229" s="1588"/>
      <c r="L229" s="1588"/>
      <c r="M229" s="1588"/>
      <c r="N229" s="1588"/>
      <c r="O229" s="1588"/>
      <c r="P229" s="1588"/>
      <c r="Q229" s="1588"/>
      <c r="R229" s="1588"/>
      <c r="S229" s="1588"/>
      <c r="T229" s="1588"/>
      <c r="U229" s="1588"/>
      <c r="V229" s="1588"/>
      <c r="W229" s="1588"/>
      <c r="X229" s="1588"/>
      <c r="Y229" s="1588"/>
      <c r="Z229" s="1588"/>
      <c r="AA229" s="1588"/>
      <c r="AB229" s="1588"/>
      <c r="AC229" s="1588"/>
      <c r="AD229" s="1588"/>
      <c r="AE229" s="1588"/>
      <c r="AF229" s="1588"/>
      <c r="AG229" s="1588"/>
      <c r="AH229" s="1588"/>
      <c r="AI229" s="1588"/>
      <c r="AJ229" s="1588"/>
      <c r="AK229" s="1588"/>
      <c r="AL229" s="1588"/>
      <c r="AM229" s="1588"/>
      <c r="AN229" s="1588"/>
      <c r="AO229" s="1588"/>
      <c r="AP229" s="1588"/>
      <c r="AQ229" s="1588"/>
      <c r="AR229" s="1588"/>
      <c r="AS229" s="1588"/>
      <c r="AT229" s="1588"/>
      <c r="AU229" s="1588"/>
      <c r="AV229" s="1588"/>
      <c r="AW229" s="1588"/>
      <c r="AX229" s="1588"/>
      <c r="AY229" s="1588"/>
    </row>
    <row r="230" ht="15.75" customHeight="1">
      <c r="A230" s="1588"/>
      <c r="B230" s="1588"/>
      <c r="C230" s="1588"/>
      <c r="D230" s="1588"/>
      <c r="E230" s="1588"/>
      <c r="F230" s="1588"/>
      <c r="G230" s="1588"/>
      <c r="H230" s="1588"/>
      <c r="I230" s="1588"/>
      <c r="J230" s="1588"/>
      <c r="K230" s="1588"/>
      <c r="L230" s="1588"/>
      <c r="M230" s="1588"/>
      <c r="N230" s="1588"/>
      <c r="O230" s="1588"/>
      <c r="P230" s="1588"/>
      <c r="Q230" s="1588"/>
      <c r="R230" s="1588"/>
      <c r="S230" s="1588"/>
      <c r="T230" s="1588"/>
      <c r="U230" s="1588"/>
      <c r="V230" s="1588"/>
      <c r="W230" s="1588"/>
      <c r="X230" s="1588"/>
      <c r="Y230" s="1588"/>
      <c r="Z230" s="1588"/>
      <c r="AA230" s="1588"/>
      <c r="AB230" s="1588"/>
      <c r="AC230" s="1588"/>
      <c r="AD230" s="1588"/>
      <c r="AE230" s="1588"/>
      <c r="AF230" s="1588"/>
      <c r="AG230" s="1588"/>
      <c r="AH230" s="1588"/>
      <c r="AI230" s="1588"/>
      <c r="AJ230" s="1588"/>
      <c r="AK230" s="1588"/>
      <c r="AL230" s="1588"/>
      <c r="AM230" s="1588"/>
      <c r="AN230" s="1588"/>
      <c r="AO230" s="1588"/>
      <c r="AP230" s="1588"/>
      <c r="AQ230" s="1588"/>
      <c r="AR230" s="1588"/>
      <c r="AS230" s="1588"/>
      <c r="AT230" s="1588"/>
      <c r="AU230" s="1588"/>
      <c r="AV230" s="1588"/>
      <c r="AW230" s="1588"/>
      <c r="AX230" s="1588"/>
      <c r="AY230" s="1588"/>
    </row>
    <row r="231" ht="15.75" customHeight="1">
      <c r="A231" s="1588"/>
      <c r="B231" s="1588"/>
      <c r="C231" s="1588"/>
      <c r="D231" s="1588"/>
      <c r="E231" s="1588"/>
      <c r="F231" s="1588"/>
      <c r="G231" s="1588"/>
      <c r="H231" s="1588"/>
      <c r="I231" s="1588"/>
      <c r="J231" s="1588"/>
      <c r="K231" s="1588"/>
      <c r="L231" s="1588"/>
      <c r="M231" s="1588"/>
      <c r="N231" s="1588"/>
      <c r="O231" s="1588"/>
      <c r="P231" s="1588"/>
      <c r="Q231" s="1588"/>
      <c r="R231" s="1588"/>
      <c r="S231" s="1588"/>
      <c r="T231" s="1588"/>
      <c r="U231" s="1588"/>
      <c r="V231" s="1588"/>
      <c r="W231" s="1588"/>
      <c r="X231" s="1588"/>
      <c r="Y231" s="1588"/>
      <c r="Z231" s="1588"/>
      <c r="AA231" s="1588"/>
      <c r="AB231" s="1588"/>
      <c r="AC231" s="1588"/>
      <c r="AD231" s="1588"/>
      <c r="AE231" s="1588"/>
      <c r="AF231" s="1588"/>
      <c r="AG231" s="1588"/>
      <c r="AH231" s="1588"/>
      <c r="AI231" s="1588"/>
      <c r="AJ231" s="1588"/>
      <c r="AK231" s="1588"/>
      <c r="AL231" s="1588"/>
      <c r="AM231" s="1588"/>
      <c r="AN231" s="1588"/>
      <c r="AO231" s="1588"/>
      <c r="AP231" s="1588"/>
      <c r="AQ231" s="1588"/>
      <c r="AR231" s="1588"/>
      <c r="AS231" s="1588"/>
      <c r="AT231" s="1588"/>
      <c r="AU231" s="1588"/>
      <c r="AV231" s="1588"/>
      <c r="AW231" s="1588"/>
      <c r="AX231" s="1588"/>
      <c r="AY231" s="1588"/>
    </row>
    <row r="232" ht="15.75" customHeight="1">
      <c r="A232" s="1588"/>
      <c r="B232" s="1588"/>
      <c r="C232" s="1588"/>
      <c r="D232" s="1588"/>
      <c r="E232" s="1588"/>
      <c r="F232" s="1588"/>
      <c r="G232" s="1588"/>
      <c r="H232" s="1588"/>
      <c r="I232" s="1588"/>
      <c r="J232" s="1588"/>
      <c r="K232" s="1588"/>
      <c r="L232" s="1588"/>
      <c r="M232" s="1588"/>
      <c r="N232" s="1588"/>
      <c r="O232" s="1588"/>
      <c r="P232" s="1588"/>
      <c r="Q232" s="1588"/>
      <c r="R232" s="1588"/>
      <c r="S232" s="1588"/>
      <c r="T232" s="1588"/>
      <c r="U232" s="1588"/>
      <c r="V232" s="1588"/>
      <c r="W232" s="1588"/>
      <c r="X232" s="1588"/>
      <c r="Y232" s="1588"/>
      <c r="Z232" s="1588"/>
      <c r="AA232" s="1588"/>
      <c r="AB232" s="1588"/>
      <c r="AC232" s="1588"/>
      <c r="AD232" s="1588"/>
      <c r="AE232" s="1588"/>
      <c r="AF232" s="1588"/>
      <c r="AG232" s="1588"/>
      <c r="AH232" s="1588"/>
      <c r="AI232" s="1588"/>
      <c r="AJ232" s="1588"/>
      <c r="AK232" s="1588"/>
      <c r="AL232" s="1588"/>
      <c r="AM232" s="1588"/>
      <c r="AN232" s="1588"/>
      <c r="AO232" s="1588"/>
      <c r="AP232" s="1588"/>
      <c r="AQ232" s="1588"/>
      <c r="AR232" s="1588"/>
      <c r="AS232" s="1588"/>
      <c r="AT232" s="1588"/>
      <c r="AU232" s="1588"/>
      <c r="AV232" s="1588"/>
      <c r="AW232" s="1588"/>
      <c r="AX232" s="1588"/>
      <c r="AY232" s="1588"/>
    </row>
    <row r="233" ht="15.75" customHeight="1">
      <c r="A233" s="1588"/>
      <c r="B233" s="1588"/>
      <c r="C233" s="1588"/>
      <c r="D233" s="1588"/>
      <c r="E233" s="1588"/>
      <c r="F233" s="1588"/>
      <c r="G233" s="1588"/>
      <c r="H233" s="1588"/>
      <c r="I233" s="1588"/>
      <c r="J233" s="1588"/>
      <c r="K233" s="1588"/>
      <c r="L233" s="1588"/>
      <c r="M233" s="1588"/>
      <c r="N233" s="1588"/>
      <c r="O233" s="1588"/>
      <c r="P233" s="1588"/>
      <c r="Q233" s="1588"/>
      <c r="R233" s="1588"/>
      <c r="S233" s="1588"/>
      <c r="T233" s="1588"/>
      <c r="U233" s="1588"/>
      <c r="V233" s="1588"/>
      <c r="W233" s="1588"/>
      <c r="X233" s="1588"/>
      <c r="Y233" s="1588"/>
      <c r="Z233" s="1588"/>
      <c r="AA233" s="1588"/>
      <c r="AB233" s="1588"/>
      <c r="AC233" s="1588"/>
      <c r="AD233" s="1588"/>
      <c r="AE233" s="1588"/>
      <c r="AF233" s="1588"/>
      <c r="AG233" s="1588"/>
      <c r="AH233" s="1588"/>
      <c r="AI233" s="1588"/>
      <c r="AJ233" s="1588"/>
      <c r="AK233" s="1588"/>
      <c r="AL233" s="1588"/>
      <c r="AM233" s="1588"/>
      <c r="AN233" s="1588"/>
      <c r="AO233" s="1588"/>
      <c r="AP233" s="1588"/>
      <c r="AQ233" s="1588"/>
      <c r="AR233" s="1588"/>
      <c r="AS233" s="1588"/>
      <c r="AT233" s="1588"/>
      <c r="AU233" s="1588"/>
      <c r="AV233" s="1588"/>
      <c r="AW233" s="1588"/>
      <c r="AX233" s="1588"/>
      <c r="AY233" s="1588"/>
    </row>
    <row r="234" ht="15.75" customHeight="1">
      <c r="A234" s="1588"/>
      <c r="B234" s="1588"/>
      <c r="C234" s="1588"/>
      <c r="D234" s="1588"/>
      <c r="E234" s="1588"/>
      <c r="F234" s="1588"/>
      <c r="G234" s="1588"/>
      <c r="H234" s="1588"/>
      <c r="I234" s="1588"/>
      <c r="J234" s="1588"/>
      <c r="K234" s="1588"/>
      <c r="L234" s="1588"/>
      <c r="M234" s="1588"/>
      <c r="N234" s="1588"/>
      <c r="O234" s="1588"/>
      <c r="P234" s="1588"/>
      <c r="Q234" s="1588"/>
      <c r="R234" s="1588"/>
      <c r="S234" s="1588"/>
      <c r="T234" s="1588"/>
      <c r="U234" s="1588"/>
      <c r="V234" s="1588"/>
      <c r="W234" s="1588"/>
      <c r="X234" s="1588"/>
      <c r="Y234" s="1588"/>
      <c r="Z234" s="1588"/>
      <c r="AA234" s="1588"/>
      <c r="AB234" s="1588"/>
      <c r="AC234" s="1588"/>
      <c r="AD234" s="1588"/>
      <c r="AE234" s="1588"/>
      <c r="AF234" s="1588"/>
      <c r="AG234" s="1588"/>
      <c r="AH234" s="1588"/>
      <c r="AI234" s="1588"/>
      <c r="AJ234" s="1588"/>
      <c r="AK234" s="1588"/>
      <c r="AL234" s="1588"/>
      <c r="AM234" s="1588"/>
      <c r="AN234" s="1588"/>
      <c r="AO234" s="1588"/>
      <c r="AP234" s="1588"/>
      <c r="AQ234" s="1588"/>
      <c r="AR234" s="1588"/>
      <c r="AS234" s="1588"/>
      <c r="AT234" s="1588"/>
      <c r="AU234" s="1588"/>
      <c r="AV234" s="1588"/>
      <c r="AW234" s="1588"/>
      <c r="AX234" s="1588"/>
      <c r="AY234" s="1588"/>
    </row>
    <row r="235" ht="15.75" customHeight="1">
      <c r="A235" s="1588"/>
      <c r="B235" s="1588"/>
      <c r="C235" s="1588"/>
      <c r="D235" s="1588"/>
      <c r="E235" s="1588"/>
      <c r="F235" s="1588"/>
      <c r="G235" s="1588"/>
      <c r="H235" s="1588"/>
      <c r="I235" s="1588"/>
      <c r="J235" s="1588"/>
      <c r="K235" s="1588"/>
      <c r="L235" s="1588"/>
      <c r="M235" s="1588"/>
      <c r="N235" s="1588"/>
      <c r="O235" s="1588"/>
      <c r="P235" s="1588"/>
      <c r="Q235" s="1588"/>
      <c r="R235" s="1588"/>
      <c r="S235" s="1588"/>
      <c r="T235" s="1588"/>
      <c r="U235" s="1588"/>
      <c r="V235" s="1588"/>
      <c r="W235" s="1588"/>
      <c r="X235" s="1588"/>
      <c r="Y235" s="1588"/>
      <c r="Z235" s="1588"/>
      <c r="AA235" s="1588"/>
      <c r="AB235" s="1588"/>
      <c r="AC235" s="1588"/>
      <c r="AD235" s="1588"/>
      <c r="AE235" s="1588"/>
      <c r="AF235" s="1588"/>
      <c r="AG235" s="1588"/>
      <c r="AH235" s="1588"/>
      <c r="AI235" s="1588"/>
      <c r="AJ235" s="1588"/>
      <c r="AK235" s="1588"/>
      <c r="AL235" s="1588"/>
      <c r="AM235" s="1588"/>
      <c r="AN235" s="1588"/>
      <c r="AO235" s="1588"/>
      <c r="AP235" s="1588"/>
      <c r="AQ235" s="1588"/>
      <c r="AR235" s="1588"/>
      <c r="AS235" s="1588"/>
      <c r="AT235" s="1588"/>
      <c r="AU235" s="1588"/>
      <c r="AV235" s="1588"/>
      <c r="AW235" s="1588"/>
      <c r="AX235" s="1588"/>
      <c r="AY235" s="1588"/>
    </row>
    <row r="236" ht="15.75" customHeight="1">
      <c r="A236" s="1588"/>
      <c r="B236" s="1588"/>
      <c r="C236" s="1588"/>
      <c r="D236" s="1588"/>
      <c r="E236" s="1588"/>
      <c r="F236" s="1588"/>
      <c r="G236" s="1588"/>
      <c r="H236" s="1588"/>
      <c r="I236" s="1588"/>
      <c r="J236" s="1588"/>
      <c r="K236" s="1588"/>
      <c r="L236" s="1588"/>
      <c r="M236" s="1588"/>
      <c r="N236" s="1588"/>
      <c r="O236" s="1588"/>
      <c r="P236" s="1588"/>
      <c r="Q236" s="1588"/>
      <c r="R236" s="1588"/>
      <c r="S236" s="1588"/>
      <c r="T236" s="1588"/>
      <c r="U236" s="1588"/>
      <c r="V236" s="1588"/>
      <c r="W236" s="1588"/>
      <c r="X236" s="1588"/>
      <c r="Y236" s="1588"/>
      <c r="Z236" s="1588"/>
      <c r="AA236" s="1588"/>
      <c r="AB236" s="1588"/>
      <c r="AC236" s="1588"/>
      <c r="AD236" s="1588"/>
      <c r="AE236" s="1588"/>
      <c r="AF236" s="1588"/>
      <c r="AG236" s="1588"/>
      <c r="AH236" s="1588"/>
      <c r="AI236" s="1588"/>
      <c r="AJ236" s="1588"/>
      <c r="AK236" s="1588"/>
      <c r="AL236" s="1588"/>
      <c r="AM236" s="1588"/>
      <c r="AN236" s="1588"/>
      <c r="AO236" s="1588"/>
      <c r="AP236" s="1588"/>
      <c r="AQ236" s="1588"/>
      <c r="AR236" s="1588"/>
      <c r="AS236" s="1588"/>
      <c r="AT236" s="1588"/>
      <c r="AU236" s="1588"/>
      <c r="AV236" s="1588"/>
      <c r="AW236" s="1588"/>
      <c r="AX236" s="1588"/>
      <c r="AY236" s="1588"/>
    </row>
    <row r="237" ht="15.75" customHeight="1">
      <c r="A237" s="1588"/>
      <c r="B237" s="1588"/>
      <c r="C237" s="1588"/>
      <c r="D237" s="1588"/>
      <c r="E237" s="1588"/>
      <c r="F237" s="1588"/>
      <c r="G237" s="1588"/>
      <c r="H237" s="1588"/>
      <c r="I237" s="1588"/>
      <c r="J237" s="1588"/>
      <c r="K237" s="1588"/>
      <c r="L237" s="1588"/>
      <c r="M237" s="1588"/>
      <c r="N237" s="1588"/>
      <c r="O237" s="1588"/>
      <c r="P237" s="1588"/>
      <c r="Q237" s="1588"/>
      <c r="R237" s="1588"/>
      <c r="S237" s="1588"/>
      <c r="T237" s="1588"/>
      <c r="U237" s="1588"/>
      <c r="V237" s="1588"/>
      <c r="W237" s="1588"/>
      <c r="X237" s="1588"/>
      <c r="Y237" s="1588"/>
      <c r="Z237" s="1588"/>
      <c r="AA237" s="1588"/>
      <c r="AB237" s="1588"/>
      <c r="AC237" s="1588"/>
      <c r="AD237" s="1588"/>
      <c r="AE237" s="1588"/>
      <c r="AF237" s="1588"/>
      <c r="AG237" s="1588"/>
      <c r="AH237" s="1588"/>
      <c r="AI237" s="1588"/>
      <c r="AJ237" s="1588"/>
      <c r="AK237" s="1588"/>
      <c r="AL237" s="1588"/>
      <c r="AM237" s="1588"/>
      <c r="AN237" s="1588"/>
      <c r="AO237" s="1588"/>
      <c r="AP237" s="1588"/>
      <c r="AQ237" s="1588"/>
      <c r="AR237" s="1588"/>
      <c r="AS237" s="1588"/>
      <c r="AT237" s="1588"/>
      <c r="AU237" s="1588"/>
      <c r="AV237" s="1588"/>
      <c r="AW237" s="1588"/>
      <c r="AX237" s="1588"/>
      <c r="AY237" s="1588"/>
    </row>
    <row r="238" ht="15.75" customHeight="1">
      <c r="A238" s="1588"/>
      <c r="B238" s="1588"/>
      <c r="C238" s="1588"/>
      <c r="D238" s="1588"/>
      <c r="E238" s="1588"/>
      <c r="F238" s="1588"/>
      <c r="G238" s="1588"/>
      <c r="H238" s="1588"/>
      <c r="I238" s="1588"/>
      <c r="J238" s="1588"/>
      <c r="K238" s="1588"/>
      <c r="L238" s="1588"/>
      <c r="M238" s="1588"/>
      <c r="N238" s="1588"/>
      <c r="O238" s="1588"/>
      <c r="P238" s="1588"/>
      <c r="Q238" s="1588"/>
      <c r="R238" s="1588"/>
      <c r="S238" s="1588"/>
      <c r="T238" s="1588"/>
      <c r="U238" s="1588"/>
      <c r="V238" s="1588"/>
      <c r="W238" s="1588"/>
      <c r="X238" s="1588"/>
      <c r="Y238" s="1588"/>
      <c r="Z238" s="1588"/>
      <c r="AA238" s="1588"/>
      <c r="AB238" s="1588"/>
      <c r="AC238" s="1588"/>
      <c r="AD238" s="1588"/>
      <c r="AE238" s="1588"/>
      <c r="AF238" s="1588"/>
      <c r="AG238" s="1588"/>
      <c r="AH238" s="1588"/>
      <c r="AI238" s="1588"/>
      <c r="AJ238" s="1588"/>
      <c r="AK238" s="1588"/>
      <c r="AL238" s="1588"/>
      <c r="AM238" s="1588"/>
      <c r="AN238" s="1588"/>
      <c r="AO238" s="1588"/>
      <c r="AP238" s="1588"/>
      <c r="AQ238" s="1588"/>
      <c r="AR238" s="1588"/>
      <c r="AS238" s="1588"/>
      <c r="AT238" s="1588"/>
      <c r="AU238" s="1588"/>
      <c r="AV238" s="1588"/>
      <c r="AW238" s="1588"/>
      <c r="AX238" s="1588"/>
      <c r="AY238" s="1588"/>
    </row>
    <row r="239" ht="15.75" customHeight="1">
      <c r="A239" s="1588"/>
      <c r="B239" s="1588"/>
      <c r="C239" s="1588"/>
      <c r="D239" s="1588"/>
      <c r="E239" s="1588"/>
      <c r="F239" s="1588"/>
      <c r="G239" s="1588"/>
      <c r="H239" s="1588"/>
      <c r="I239" s="1588"/>
      <c r="J239" s="1588"/>
      <c r="K239" s="1588"/>
      <c r="L239" s="1588"/>
      <c r="M239" s="1588"/>
      <c r="N239" s="1588"/>
      <c r="O239" s="1588"/>
      <c r="P239" s="1588"/>
      <c r="Q239" s="1588"/>
      <c r="R239" s="1588"/>
      <c r="S239" s="1588"/>
      <c r="T239" s="1588"/>
      <c r="U239" s="1588"/>
      <c r="V239" s="1588"/>
      <c r="W239" s="1588"/>
      <c r="X239" s="1588"/>
      <c r="Y239" s="1588"/>
      <c r="Z239" s="1588"/>
      <c r="AA239" s="1588"/>
      <c r="AB239" s="1588"/>
      <c r="AC239" s="1588"/>
      <c r="AD239" s="1588"/>
      <c r="AE239" s="1588"/>
      <c r="AF239" s="1588"/>
      <c r="AG239" s="1588"/>
      <c r="AH239" s="1588"/>
      <c r="AI239" s="1588"/>
      <c r="AJ239" s="1588"/>
      <c r="AK239" s="1588"/>
      <c r="AL239" s="1588"/>
      <c r="AM239" s="1588"/>
      <c r="AN239" s="1588"/>
      <c r="AO239" s="1588"/>
      <c r="AP239" s="1588"/>
      <c r="AQ239" s="1588"/>
      <c r="AR239" s="1588"/>
      <c r="AS239" s="1588"/>
      <c r="AT239" s="1588"/>
      <c r="AU239" s="1588"/>
      <c r="AV239" s="1588"/>
      <c r="AW239" s="1588"/>
      <c r="AX239" s="1588"/>
      <c r="AY239" s="1588"/>
    </row>
    <row r="240" ht="15.75" customHeight="1">
      <c r="A240" s="1588"/>
      <c r="B240" s="1588"/>
      <c r="C240" s="1588"/>
      <c r="D240" s="1588"/>
      <c r="E240" s="1588"/>
      <c r="F240" s="1588"/>
      <c r="G240" s="1588"/>
      <c r="H240" s="1588"/>
      <c r="I240" s="1588"/>
      <c r="J240" s="1588"/>
      <c r="K240" s="1588"/>
      <c r="L240" s="1588"/>
      <c r="M240" s="1588"/>
      <c r="N240" s="1588"/>
      <c r="O240" s="1588"/>
      <c r="P240" s="1588"/>
      <c r="Q240" s="1588"/>
      <c r="R240" s="1588"/>
      <c r="S240" s="1588"/>
      <c r="T240" s="1588"/>
      <c r="U240" s="1588"/>
      <c r="V240" s="1588"/>
      <c r="W240" s="1588"/>
      <c r="X240" s="1588"/>
      <c r="Y240" s="1588"/>
      <c r="Z240" s="1588"/>
      <c r="AA240" s="1588"/>
      <c r="AB240" s="1588"/>
      <c r="AC240" s="1588"/>
      <c r="AD240" s="1588"/>
      <c r="AE240" s="1588"/>
      <c r="AF240" s="1588"/>
      <c r="AG240" s="1588"/>
      <c r="AH240" s="1588"/>
      <c r="AI240" s="1588"/>
      <c r="AJ240" s="1588"/>
      <c r="AK240" s="1588"/>
      <c r="AL240" s="1588"/>
      <c r="AM240" s="1588"/>
      <c r="AN240" s="1588"/>
      <c r="AO240" s="1588"/>
      <c r="AP240" s="1588"/>
      <c r="AQ240" s="1588"/>
      <c r="AR240" s="1588"/>
      <c r="AS240" s="1588"/>
      <c r="AT240" s="1588"/>
      <c r="AU240" s="1588"/>
      <c r="AV240" s="1588"/>
      <c r="AW240" s="1588"/>
      <c r="AX240" s="1588"/>
      <c r="AY240" s="1588"/>
    </row>
    <row r="241" ht="15.75" customHeight="1">
      <c r="A241" s="1588"/>
      <c r="B241" s="1588"/>
      <c r="C241" s="1588"/>
      <c r="D241" s="1588"/>
      <c r="E241" s="1588"/>
      <c r="F241" s="1588"/>
      <c r="G241" s="1588"/>
      <c r="H241" s="1588"/>
      <c r="I241" s="1588"/>
      <c r="J241" s="1588"/>
      <c r="K241" s="1588"/>
      <c r="L241" s="1588"/>
      <c r="M241" s="1588"/>
      <c r="N241" s="1588"/>
      <c r="O241" s="1588"/>
      <c r="P241" s="1588"/>
      <c r="Q241" s="1588"/>
      <c r="R241" s="1588"/>
      <c r="S241" s="1588"/>
      <c r="T241" s="1588"/>
      <c r="U241" s="1588"/>
      <c r="V241" s="1588"/>
      <c r="W241" s="1588"/>
      <c r="X241" s="1588"/>
      <c r="Y241" s="1588"/>
      <c r="Z241" s="1588"/>
      <c r="AA241" s="1588"/>
      <c r="AB241" s="1588"/>
      <c r="AC241" s="1588"/>
      <c r="AD241" s="1588"/>
      <c r="AE241" s="1588"/>
      <c r="AF241" s="1588"/>
      <c r="AG241" s="1588"/>
      <c r="AH241" s="1588"/>
      <c r="AI241" s="1588"/>
      <c r="AJ241" s="1588"/>
      <c r="AK241" s="1588"/>
      <c r="AL241" s="1588"/>
      <c r="AM241" s="1588"/>
      <c r="AN241" s="1588"/>
      <c r="AO241" s="1588"/>
      <c r="AP241" s="1588"/>
      <c r="AQ241" s="1588"/>
      <c r="AR241" s="1588"/>
      <c r="AS241" s="1588"/>
      <c r="AT241" s="1588"/>
      <c r="AU241" s="1588"/>
      <c r="AV241" s="1588"/>
      <c r="AW241" s="1588"/>
      <c r="AX241" s="1588"/>
      <c r="AY241" s="1588"/>
    </row>
    <row r="242" ht="15.75" customHeight="1">
      <c r="A242" s="1588"/>
      <c r="B242" s="1588"/>
      <c r="C242" s="1588"/>
      <c r="D242" s="1588"/>
      <c r="E242" s="1588"/>
      <c r="F242" s="1588"/>
      <c r="G242" s="1588"/>
      <c r="H242" s="1588"/>
      <c r="I242" s="1588"/>
      <c r="J242" s="1588"/>
      <c r="K242" s="1588"/>
      <c r="L242" s="1588"/>
      <c r="M242" s="1588"/>
      <c r="N242" s="1588"/>
      <c r="O242" s="1588"/>
      <c r="P242" s="1588"/>
      <c r="Q242" s="1588"/>
      <c r="R242" s="1588"/>
      <c r="S242" s="1588"/>
      <c r="T242" s="1588"/>
      <c r="U242" s="1588"/>
      <c r="V242" s="1588"/>
      <c r="W242" s="1588"/>
      <c r="X242" s="1588"/>
      <c r="Y242" s="1588"/>
      <c r="Z242" s="1588"/>
      <c r="AA242" s="1588"/>
      <c r="AB242" s="1588"/>
      <c r="AC242" s="1588"/>
      <c r="AD242" s="1588"/>
      <c r="AE242" s="1588"/>
      <c r="AF242" s="1588"/>
      <c r="AG242" s="1588"/>
      <c r="AH242" s="1588"/>
      <c r="AI242" s="1588"/>
      <c r="AJ242" s="1588"/>
      <c r="AK242" s="1588"/>
      <c r="AL242" s="1588"/>
      <c r="AM242" s="1588"/>
      <c r="AN242" s="1588"/>
      <c r="AO242" s="1588"/>
      <c r="AP242" s="1588"/>
      <c r="AQ242" s="1588"/>
      <c r="AR242" s="1588"/>
      <c r="AS242" s="1588"/>
      <c r="AT242" s="1588"/>
      <c r="AU242" s="1588"/>
      <c r="AV242" s="1588"/>
      <c r="AW242" s="1588"/>
      <c r="AX242" s="1588"/>
      <c r="AY242" s="1588"/>
    </row>
    <row r="243" ht="15.75" customHeight="1">
      <c r="A243" s="1588"/>
      <c r="B243" s="1588"/>
      <c r="C243" s="1588"/>
      <c r="D243" s="1588"/>
      <c r="E243" s="1588"/>
      <c r="F243" s="1588"/>
      <c r="G243" s="1588"/>
      <c r="H243" s="1588"/>
      <c r="I243" s="1588"/>
      <c r="J243" s="1588"/>
      <c r="K243" s="1588"/>
      <c r="L243" s="1588"/>
      <c r="M243" s="1588"/>
      <c r="N243" s="1588"/>
      <c r="O243" s="1588"/>
      <c r="P243" s="1588"/>
      <c r="Q243" s="1588"/>
      <c r="R243" s="1588"/>
      <c r="S243" s="1588"/>
      <c r="T243" s="1588"/>
      <c r="U243" s="1588"/>
      <c r="V243" s="1588"/>
      <c r="W243" s="1588"/>
      <c r="X243" s="1588"/>
      <c r="Y243" s="1588"/>
      <c r="Z243" s="1588"/>
      <c r="AA243" s="1588"/>
      <c r="AB243" s="1588"/>
      <c r="AC243" s="1588"/>
      <c r="AD243" s="1588"/>
      <c r="AE243" s="1588"/>
      <c r="AF243" s="1588"/>
      <c r="AG243" s="1588"/>
      <c r="AH243" s="1588"/>
      <c r="AI243" s="1588"/>
      <c r="AJ243" s="1588"/>
      <c r="AK243" s="1588"/>
      <c r="AL243" s="1588"/>
      <c r="AM243" s="1588"/>
      <c r="AN243" s="1588"/>
      <c r="AO243" s="1588"/>
      <c r="AP243" s="1588"/>
      <c r="AQ243" s="1588"/>
      <c r="AR243" s="1588"/>
      <c r="AS243" s="1588"/>
      <c r="AT243" s="1588"/>
      <c r="AU243" s="1588"/>
      <c r="AV243" s="1588"/>
      <c r="AW243" s="1588"/>
      <c r="AX243" s="1588"/>
      <c r="AY243" s="1588"/>
    </row>
    <row r="244" ht="15.75" customHeight="1">
      <c r="A244" s="1588"/>
      <c r="B244" s="1588"/>
      <c r="C244" s="1588"/>
      <c r="D244" s="1588"/>
      <c r="E244" s="1588"/>
      <c r="F244" s="1588"/>
      <c r="G244" s="1588"/>
      <c r="H244" s="1588"/>
      <c r="I244" s="1588"/>
      <c r="J244" s="1588"/>
      <c r="K244" s="1588"/>
      <c r="L244" s="1588"/>
      <c r="M244" s="1588"/>
      <c r="N244" s="1588"/>
      <c r="O244" s="1588"/>
      <c r="P244" s="1588"/>
      <c r="Q244" s="1588"/>
      <c r="R244" s="1588"/>
      <c r="S244" s="1588"/>
      <c r="T244" s="1588"/>
      <c r="U244" s="1588"/>
      <c r="V244" s="1588"/>
      <c r="W244" s="1588"/>
      <c r="X244" s="1588"/>
      <c r="Y244" s="1588"/>
      <c r="Z244" s="1588"/>
      <c r="AA244" s="1588"/>
      <c r="AB244" s="1588"/>
      <c r="AC244" s="1588"/>
      <c r="AD244" s="1588"/>
      <c r="AE244" s="1588"/>
      <c r="AF244" s="1588"/>
      <c r="AG244" s="1588"/>
      <c r="AH244" s="1588"/>
      <c r="AI244" s="1588"/>
      <c r="AJ244" s="1588"/>
      <c r="AK244" s="1588"/>
      <c r="AL244" s="1588"/>
      <c r="AM244" s="1588"/>
      <c r="AN244" s="1588"/>
      <c r="AO244" s="1588"/>
      <c r="AP244" s="1588"/>
      <c r="AQ244" s="1588"/>
      <c r="AR244" s="1588"/>
      <c r="AS244" s="1588"/>
      <c r="AT244" s="1588"/>
      <c r="AU244" s="1588"/>
      <c r="AV244" s="1588"/>
      <c r="AW244" s="1588"/>
      <c r="AX244" s="1588"/>
      <c r="AY244" s="1588"/>
    </row>
    <row r="245" ht="15.75" customHeight="1">
      <c r="A245" s="1588"/>
      <c r="B245" s="1588"/>
      <c r="C245" s="1588"/>
      <c r="D245" s="1588"/>
      <c r="E245" s="1588"/>
      <c r="F245" s="1588"/>
      <c r="G245" s="1588"/>
      <c r="H245" s="1588"/>
      <c r="I245" s="1588"/>
      <c r="J245" s="1588"/>
      <c r="K245" s="1588"/>
      <c r="L245" s="1588"/>
      <c r="M245" s="1588"/>
      <c r="N245" s="1588"/>
      <c r="O245" s="1588"/>
      <c r="P245" s="1588"/>
      <c r="Q245" s="1588"/>
      <c r="R245" s="1588"/>
      <c r="S245" s="1588"/>
      <c r="T245" s="1588"/>
      <c r="U245" s="1588"/>
      <c r="V245" s="1588"/>
      <c r="W245" s="1588"/>
      <c r="X245" s="1588"/>
      <c r="Y245" s="1588"/>
      <c r="Z245" s="1588"/>
      <c r="AA245" s="1588"/>
      <c r="AB245" s="1588"/>
      <c r="AC245" s="1588"/>
      <c r="AD245" s="1588"/>
      <c r="AE245" s="1588"/>
      <c r="AF245" s="1588"/>
      <c r="AG245" s="1588"/>
      <c r="AH245" s="1588"/>
      <c r="AI245" s="1588"/>
      <c r="AJ245" s="1588"/>
      <c r="AK245" s="1588"/>
      <c r="AL245" s="1588"/>
      <c r="AM245" s="1588"/>
      <c r="AN245" s="1588"/>
      <c r="AO245" s="1588"/>
      <c r="AP245" s="1588"/>
      <c r="AQ245" s="1588"/>
      <c r="AR245" s="1588"/>
      <c r="AS245" s="1588"/>
      <c r="AT245" s="1588"/>
      <c r="AU245" s="1588"/>
      <c r="AV245" s="1588"/>
      <c r="AW245" s="1588"/>
      <c r="AX245" s="1588"/>
      <c r="AY245" s="1588"/>
    </row>
    <row r="246" ht="15.75" customHeight="1">
      <c r="A246" s="1588"/>
      <c r="B246" s="1588"/>
      <c r="C246" s="1588"/>
      <c r="D246" s="1588"/>
      <c r="E246" s="1588"/>
      <c r="F246" s="1588"/>
      <c r="G246" s="1588"/>
      <c r="H246" s="1588"/>
      <c r="I246" s="1588"/>
      <c r="J246" s="1588"/>
      <c r="K246" s="1588"/>
      <c r="L246" s="1588"/>
      <c r="M246" s="1588"/>
      <c r="N246" s="1588"/>
      <c r="O246" s="1588"/>
      <c r="P246" s="1588"/>
      <c r="Q246" s="1588"/>
      <c r="R246" s="1588"/>
      <c r="S246" s="1588"/>
      <c r="T246" s="1588"/>
      <c r="U246" s="1588"/>
      <c r="V246" s="1588"/>
      <c r="W246" s="1588"/>
      <c r="X246" s="1588"/>
      <c r="Y246" s="1588"/>
      <c r="Z246" s="1588"/>
      <c r="AA246" s="1588"/>
      <c r="AB246" s="1588"/>
      <c r="AC246" s="1588"/>
      <c r="AD246" s="1588"/>
      <c r="AE246" s="1588"/>
      <c r="AF246" s="1588"/>
      <c r="AG246" s="1588"/>
      <c r="AH246" s="1588"/>
      <c r="AI246" s="1588"/>
      <c r="AJ246" s="1588"/>
      <c r="AK246" s="1588"/>
      <c r="AL246" s="1588"/>
      <c r="AM246" s="1588"/>
      <c r="AN246" s="1588"/>
      <c r="AO246" s="1588"/>
      <c r="AP246" s="1588"/>
      <c r="AQ246" s="1588"/>
      <c r="AR246" s="1588"/>
      <c r="AS246" s="1588"/>
      <c r="AT246" s="1588"/>
      <c r="AU246" s="1588"/>
      <c r="AV246" s="1588"/>
      <c r="AW246" s="1588"/>
      <c r="AX246" s="1588"/>
      <c r="AY246" s="1588"/>
    </row>
    <row r="247" ht="15.75" customHeight="1">
      <c r="A247" s="1588"/>
      <c r="B247" s="1588"/>
      <c r="C247" s="1588"/>
      <c r="D247" s="1588"/>
      <c r="E247" s="1588"/>
      <c r="F247" s="1588"/>
      <c r="G247" s="1588"/>
      <c r="H247" s="1588"/>
      <c r="I247" s="1588"/>
      <c r="J247" s="1588"/>
      <c r="K247" s="1588"/>
      <c r="L247" s="1588"/>
      <c r="M247" s="1588"/>
      <c r="N247" s="1588"/>
      <c r="O247" s="1588"/>
      <c r="P247" s="1588"/>
      <c r="Q247" s="1588"/>
      <c r="R247" s="1588"/>
      <c r="S247" s="1588"/>
      <c r="T247" s="1588"/>
      <c r="U247" s="1588"/>
      <c r="V247" s="1588"/>
      <c r="W247" s="1588"/>
      <c r="X247" s="1588"/>
      <c r="Y247" s="1588"/>
      <c r="Z247" s="1588"/>
      <c r="AA247" s="1588"/>
      <c r="AB247" s="1588"/>
      <c r="AC247" s="1588"/>
      <c r="AD247" s="1588"/>
      <c r="AE247" s="1588"/>
      <c r="AF247" s="1588"/>
      <c r="AG247" s="1588"/>
      <c r="AH247" s="1588"/>
      <c r="AI247" s="1588"/>
      <c r="AJ247" s="1588"/>
      <c r="AK247" s="1588"/>
      <c r="AL247" s="1588"/>
      <c r="AM247" s="1588"/>
      <c r="AN247" s="1588"/>
      <c r="AO247" s="1588"/>
      <c r="AP247" s="1588"/>
      <c r="AQ247" s="1588"/>
      <c r="AR247" s="1588"/>
      <c r="AS247" s="1588"/>
      <c r="AT247" s="1588"/>
      <c r="AU247" s="1588"/>
      <c r="AV247" s="1588"/>
      <c r="AW247" s="1588"/>
      <c r="AX247" s="1588"/>
      <c r="AY247" s="1588"/>
    </row>
    <row r="248" ht="15.75" customHeight="1">
      <c r="A248" s="1588"/>
      <c r="B248" s="1588"/>
      <c r="C248" s="1588"/>
      <c r="D248" s="1588"/>
      <c r="E248" s="1588"/>
      <c r="F248" s="1588"/>
      <c r="G248" s="1588"/>
      <c r="H248" s="1588"/>
      <c r="I248" s="1588"/>
      <c r="J248" s="1588"/>
      <c r="K248" s="1588"/>
      <c r="L248" s="1588"/>
      <c r="M248" s="1588"/>
      <c r="N248" s="1588"/>
      <c r="O248" s="1588"/>
      <c r="P248" s="1588"/>
      <c r="Q248" s="1588"/>
      <c r="R248" s="1588"/>
      <c r="S248" s="1588"/>
      <c r="T248" s="1588"/>
      <c r="U248" s="1588"/>
      <c r="V248" s="1588"/>
      <c r="W248" s="1588"/>
      <c r="X248" s="1588"/>
      <c r="Y248" s="1588"/>
      <c r="Z248" s="1588"/>
      <c r="AA248" s="1588"/>
      <c r="AB248" s="1588"/>
      <c r="AC248" s="1588"/>
      <c r="AD248" s="1588"/>
      <c r="AE248" s="1588"/>
      <c r="AF248" s="1588"/>
      <c r="AG248" s="1588"/>
      <c r="AH248" s="1588"/>
      <c r="AI248" s="1588"/>
      <c r="AJ248" s="1588"/>
      <c r="AK248" s="1588"/>
      <c r="AL248" s="1588"/>
      <c r="AM248" s="1588"/>
      <c r="AN248" s="1588"/>
      <c r="AO248" s="1588"/>
      <c r="AP248" s="1588"/>
      <c r="AQ248" s="1588"/>
      <c r="AR248" s="1588"/>
      <c r="AS248" s="1588"/>
      <c r="AT248" s="1588"/>
      <c r="AU248" s="1588"/>
      <c r="AV248" s="1588"/>
      <c r="AW248" s="1588"/>
      <c r="AX248" s="1588"/>
      <c r="AY248" s="1588"/>
    </row>
    <row r="249" ht="15.75" customHeight="1">
      <c r="A249" s="1588"/>
      <c r="B249" s="1588"/>
      <c r="C249" s="1588"/>
      <c r="D249" s="1588"/>
      <c r="E249" s="1588"/>
      <c r="F249" s="1588"/>
      <c r="G249" s="1588"/>
      <c r="H249" s="1588"/>
      <c r="I249" s="1588"/>
      <c r="J249" s="1588"/>
      <c r="K249" s="1588"/>
      <c r="L249" s="1588"/>
      <c r="M249" s="1588"/>
      <c r="N249" s="1588"/>
      <c r="O249" s="1588"/>
      <c r="P249" s="1588"/>
      <c r="Q249" s="1588"/>
      <c r="R249" s="1588"/>
      <c r="S249" s="1588"/>
      <c r="T249" s="1588"/>
      <c r="U249" s="1588"/>
      <c r="V249" s="1588"/>
      <c r="W249" s="1588"/>
      <c r="X249" s="1588"/>
      <c r="Y249" s="1588"/>
      <c r="Z249" s="1588"/>
      <c r="AA249" s="1588"/>
      <c r="AB249" s="1588"/>
      <c r="AC249" s="1588"/>
      <c r="AD249" s="1588"/>
      <c r="AE249" s="1588"/>
      <c r="AF249" s="1588"/>
      <c r="AG249" s="1588"/>
      <c r="AH249" s="1588"/>
      <c r="AI249" s="1588"/>
      <c r="AJ249" s="1588"/>
      <c r="AK249" s="1588"/>
      <c r="AL249" s="1588"/>
      <c r="AM249" s="1588"/>
      <c r="AN249" s="1588"/>
      <c r="AO249" s="1588"/>
      <c r="AP249" s="1588"/>
      <c r="AQ249" s="1588"/>
      <c r="AR249" s="1588"/>
      <c r="AS249" s="1588"/>
      <c r="AT249" s="1588"/>
      <c r="AU249" s="1588"/>
      <c r="AV249" s="1588"/>
      <c r="AW249" s="1588"/>
      <c r="AX249" s="1588"/>
      <c r="AY249" s="1588"/>
    </row>
    <row r="250" ht="15.75" customHeight="1">
      <c r="A250" s="1588"/>
      <c r="B250" s="1588"/>
      <c r="C250" s="1588"/>
      <c r="D250" s="1588"/>
      <c r="E250" s="1588"/>
      <c r="F250" s="1588"/>
      <c r="G250" s="1588"/>
      <c r="H250" s="1588"/>
      <c r="I250" s="1588"/>
      <c r="J250" s="1588"/>
      <c r="K250" s="1588"/>
      <c r="L250" s="1588"/>
      <c r="M250" s="1588"/>
      <c r="N250" s="1588"/>
      <c r="O250" s="1588"/>
      <c r="P250" s="1588"/>
      <c r="Q250" s="1588"/>
      <c r="R250" s="1588"/>
      <c r="S250" s="1588"/>
      <c r="T250" s="1588"/>
      <c r="U250" s="1588"/>
      <c r="V250" s="1588"/>
      <c r="W250" s="1588"/>
      <c r="X250" s="1588"/>
      <c r="Y250" s="1588"/>
      <c r="Z250" s="1588"/>
      <c r="AA250" s="1588"/>
      <c r="AB250" s="1588"/>
      <c r="AC250" s="1588"/>
      <c r="AD250" s="1588"/>
      <c r="AE250" s="1588"/>
      <c r="AF250" s="1588"/>
      <c r="AG250" s="1588"/>
      <c r="AH250" s="1588"/>
      <c r="AI250" s="1588"/>
      <c r="AJ250" s="1588"/>
      <c r="AK250" s="1588"/>
      <c r="AL250" s="1588"/>
      <c r="AM250" s="1588"/>
      <c r="AN250" s="1588"/>
      <c r="AO250" s="1588"/>
      <c r="AP250" s="1588"/>
      <c r="AQ250" s="1588"/>
      <c r="AR250" s="1588"/>
      <c r="AS250" s="1588"/>
      <c r="AT250" s="1588"/>
      <c r="AU250" s="1588"/>
      <c r="AV250" s="1588"/>
      <c r="AW250" s="1588"/>
      <c r="AX250" s="1588"/>
      <c r="AY250" s="1588"/>
    </row>
    <row r="251" ht="15.75" customHeight="1">
      <c r="A251" s="1588"/>
      <c r="B251" s="1588"/>
      <c r="C251" s="1588"/>
      <c r="D251" s="1588"/>
      <c r="E251" s="1588"/>
      <c r="F251" s="1588"/>
      <c r="G251" s="1588"/>
      <c r="H251" s="1588"/>
      <c r="I251" s="1588"/>
      <c r="J251" s="1588"/>
      <c r="K251" s="1588"/>
      <c r="L251" s="1588"/>
      <c r="M251" s="1588"/>
      <c r="N251" s="1588"/>
      <c r="O251" s="1588"/>
      <c r="P251" s="1588"/>
      <c r="Q251" s="1588"/>
      <c r="R251" s="1588"/>
      <c r="S251" s="1588"/>
      <c r="T251" s="1588"/>
      <c r="U251" s="1588"/>
      <c r="V251" s="1588"/>
      <c r="W251" s="1588"/>
      <c r="X251" s="1588"/>
      <c r="Y251" s="1588"/>
      <c r="Z251" s="1588"/>
      <c r="AA251" s="1588"/>
      <c r="AB251" s="1588"/>
      <c r="AC251" s="1588"/>
      <c r="AD251" s="1588"/>
      <c r="AE251" s="1588"/>
      <c r="AF251" s="1588"/>
      <c r="AG251" s="1588"/>
      <c r="AH251" s="1588"/>
      <c r="AI251" s="1588"/>
      <c r="AJ251" s="1588"/>
      <c r="AK251" s="1588"/>
      <c r="AL251" s="1588"/>
      <c r="AM251" s="1588"/>
      <c r="AN251" s="1588"/>
      <c r="AO251" s="1588"/>
      <c r="AP251" s="1588"/>
      <c r="AQ251" s="1588"/>
      <c r="AR251" s="1588"/>
      <c r="AS251" s="1588"/>
      <c r="AT251" s="1588"/>
      <c r="AU251" s="1588"/>
      <c r="AV251" s="1588"/>
      <c r="AW251" s="1588"/>
      <c r="AX251" s="1588"/>
      <c r="AY251" s="1588"/>
    </row>
    <row r="252" ht="15.75" customHeight="1">
      <c r="A252" s="1588"/>
      <c r="B252" s="1588"/>
      <c r="C252" s="1588"/>
      <c r="D252" s="1588"/>
      <c r="E252" s="1588"/>
      <c r="F252" s="1588"/>
      <c r="G252" s="1588"/>
      <c r="H252" s="1588"/>
      <c r="I252" s="1588"/>
      <c r="J252" s="1588"/>
      <c r="K252" s="1588"/>
      <c r="L252" s="1588"/>
      <c r="M252" s="1588"/>
      <c r="N252" s="1588"/>
      <c r="O252" s="1588"/>
      <c r="P252" s="1588"/>
      <c r="Q252" s="1588"/>
      <c r="R252" s="1588"/>
      <c r="S252" s="1588"/>
      <c r="T252" s="1588"/>
      <c r="U252" s="1588"/>
      <c r="V252" s="1588"/>
      <c r="W252" s="1588"/>
      <c r="X252" s="1588"/>
      <c r="Y252" s="1588"/>
      <c r="Z252" s="1588"/>
      <c r="AA252" s="1588"/>
      <c r="AB252" s="1588"/>
      <c r="AC252" s="1588"/>
      <c r="AD252" s="1588"/>
      <c r="AE252" s="1588"/>
      <c r="AF252" s="1588"/>
      <c r="AG252" s="1588"/>
      <c r="AH252" s="1588"/>
      <c r="AI252" s="1588"/>
      <c r="AJ252" s="1588"/>
      <c r="AK252" s="1588"/>
      <c r="AL252" s="1588"/>
      <c r="AM252" s="1588"/>
      <c r="AN252" s="1588"/>
      <c r="AO252" s="1588"/>
      <c r="AP252" s="1588"/>
      <c r="AQ252" s="1588"/>
      <c r="AR252" s="1588"/>
      <c r="AS252" s="1588"/>
      <c r="AT252" s="1588"/>
      <c r="AU252" s="1588"/>
      <c r="AV252" s="1588"/>
      <c r="AW252" s="1588"/>
      <c r="AX252" s="1588"/>
      <c r="AY252" s="1588"/>
    </row>
    <row r="253" ht="15.75" customHeight="1">
      <c r="A253" s="1588"/>
      <c r="B253" s="1588"/>
      <c r="C253" s="1588"/>
      <c r="D253" s="1588"/>
      <c r="E253" s="1588"/>
      <c r="F253" s="1588"/>
      <c r="G253" s="1588"/>
      <c r="H253" s="1588"/>
      <c r="I253" s="1588"/>
      <c r="J253" s="1588"/>
      <c r="K253" s="1588"/>
      <c r="L253" s="1588"/>
      <c r="M253" s="1588"/>
      <c r="N253" s="1588"/>
      <c r="O253" s="1588"/>
      <c r="P253" s="1588"/>
      <c r="Q253" s="1588"/>
      <c r="R253" s="1588"/>
      <c r="S253" s="1588"/>
      <c r="T253" s="1588"/>
      <c r="U253" s="1588"/>
      <c r="V253" s="1588"/>
      <c r="W253" s="1588"/>
      <c r="X253" s="1588"/>
      <c r="Y253" s="1588"/>
      <c r="Z253" s="1588"/>
      <c r="AA253" s="1588"/>
      <c r="AB253" s="1588"/>
      <c r="AC253" s="1588"/>
      <c r="AD253" s="1588"/>
      <c r="AE253" s="1588"/>
      <c r="AF253" s="1588"/>
      <c r="AG253" s="1588"/>
      <c r="AH253" s="1588"/>
      <c r="AI253" s="1588"/>
      <c r="AJ253" s="1588"/>
      <c r="AK253" s="1588"/>
      <c r="AL253" s="1588"/>
      <c r="AM253" s="1588"/>
      <c r="AN253" s="1588"/>
      <c r="AO253" s="1588"/>
      <c r="AP253" s="1588"/>
      <c r="AQ253" s="1588"/>
      <c r="AR253" s="1588"/>
      <c r="AS253" s="1588"/>
      <c r="AT253" s="1588"/>
      <c r="AU253" s="1588"/>
      <c r="AV253" s="1588"/>
      <c r="AW253" s="1588"/>
      <c r="AX253" s="1588"/>
      <c r="AY253" s="1588"/>
    </row>
    <row r="254" ht="15.75" customHeight="1">
      <c r="A254" s="1588"/>
      <c r="B254" s="1588"/>
      <c r="C254" s="1588"/>
      <c r="D254" s="1588"/>
      <c r="E254" s="1588"/>
      <c r="F254" s="1588"/>
      <c r="G254" s="1588"/>
      <c r="H254" s="1588"/>
      <c r="I254" s="1588"/>
      <c r="J254" s="1588"/>
      <c r="K254" s="1588"/>
      <c r="L254" s="1588"/>
      <c r="M254" s="1588"/>
      <c r="N254" s="1588"/>
      <c r="O254" s="1588"/>
      <c r="P254" s="1588"/>
      <c r="Q254" s="1588"/>
      <c r="R254" s="1588"/>
      <c r="S254" s="1588"/>
      <c r="T254" s="1588"/>
      <c r="U254" s="1588"/>
      <c r="V254" s="1588"/>
      <c r="W254" s="1588"/>
      <c r="X254" s="1588"/>
      <c r="Y254" s="1588"/>
      <c r="Z254" s="1588"/>
      <c r="AA254" s="1588"/>
      <c r="AB254" s="1588"/>
      <c r="AC254" s="1588"/>
      <c r="AD254" s="1588"/>
      <c r="AE254" s="1588"/>
      <c r="AF254" s="1588"/>
      <c r="AG254" s="1588"/>
      <c r="AH254" s="1588"/>
      <c r="AI254" s="1588"/>
      <c r="AJ254" s="1588"/>
      <c r="AK254" s="1588"/>
      <c r="AL254" s="1588"/>
      <c r="AM254" s="1588"/>
      <c r="AN254" s="1588"/>
      <c r="AO254" s="1588"/>
      <c r="AP254" s="1588"/>
      <c r="AQ254" s="1588"/>
      <c r="AR254" s="1588"/>
      <c r="AS254" s="1588"/>
      <c r="AT254" s="1588"/>
      <c r="AU254" s="1588"/>
      <c r="AV254" s="1588"/>
      <c r="AW254" s="1588"/>
      <c r="AX254" s="1588"/>
      <c r="AY254" s="1588"/>
    </row>
    <row r="255" ht="15.75" customHeight="1">
      <c r="A255" s="1588"/>
      <c r="B255" s="1588"/>
      <c r="C255" s="1588"/>
      <c r="D255" s="1588"/>
      <c r="E255" s="1588"/>
      <c r="F255" s="1588"/>
      <c r="G255" s="1588"/>
      <c r="H255" s="1588"/>
      <c r="I255" s="1588"/>
      <c r="J255" s="1588"/>
      <c r="K255" s="1588"/>
      <c r="L255" s="1588"/>
      <c r="M255" s="1588"/>
      <c r="N255" s="1588"/>
      <c r="O255" s="1588"/>
      <c r="P255" s="1588"/>
      <c r="Q255" s="1588"/>
      <c r="R255" s="1588"/>
      <c r="S255" s="1588"/>
      <c r="T255" s="1588"/>
      <c r="U255" s="1588"/>
      <c r="V255" s="1588"/>
      <c r="W255" s="1588"/>
      <c r="X255" s="1588"/>
      <c r="Y255" s="1588"/>
      <c r="Z255" s="1588"/>
      <c r="AA255" s="1588"/>
      <c r="AB255" s="1588"/>
      <c r="AC255" s="1588"/>
      <c r="AD255" s="1588"/>
      <c r="AE255" s="1588"/>
      <c r="AF255" s="1588"/>
      <c r="AG255" s="1588"/>
      <c r="AH255" s="1588"/>
      <c r="AI255" s="1588"/>
      <c r="AJ255" s="1588"/>
      <c r="AK255" s="1588"/>
      <c r="AL255" s="1588"/>
      <c r="AM255" s="1588"/>
      <c r="AN255" s="1588"/>
      <c r="AO255" s="1588"/>
      <c r="AP255" s="1588"/>
      <c r="AQ255" s="1588"/>
      <c r="AR255" s="1588"/>
      <c r="AS255" s="1588"/>
      <c r="AT255" s="1588"/>
      <c r="AU255" s="1588"/>
      <c r="AV255" s="1588"/>
      <c r="AW255" s="1588"/>
      <c r="AX255" s="1588"/>
      <c r="AY255" s="1588"/>
    </row>
    <row r="256" ht="15.75" customHeight="1">
      <c r="A256" s="1588"/>
      <c r="B256" s="1588"/>
      <c r="C256" s="1588"/>
      <c r="D256" s="1588"/>
      <c r="E256" s="1588"/>
      <c r="F256" s="1588"/>
      <c r="G256" s="1588"/>
      <c r="H256" s="1588"/>
      <c r="I256" s="1588"/>
      <c r="J256" s="1588"/>
      <c r="K256" s="1588"/>
      <c r="L256" s="1588"/>
      <c r="M256" s="1588"/>
      <c r="N256" s="1588"/>
      <c r="O256" s="1588"/>
      <c r="P256" s="1588"/>
      <c r="Q256" s="1588"/>
      <c r="R256" s="1588"/>
      <c r="S256" s="1588"/>
      <c r="T256" s="1588"/>
      <c r="U256" s="1588"/>
      <c r="V256" s="1588"/>
      <c r="W256" s="1588"/>
      <c r="X256" s="1588"/>
      <c r="Y256" s="1588"/>
      <c r="Z256" s="1588"/>
      <c r="AA256" s="1588"/>
      <c r="AB256" s="1588"/>
      <c r="AC256" s="1588"/>
      <c r="AD256" s="1588"/>
      <c r="AE256" s="1588"/>
      <c r="AF256" s="1588"/>
      <c r="AG256" s="1588"/>
      <c r="AH256" s="1588"/>
      <c r="AI256" s="1588"/>
      <c r="AJ256" s="1588"/>
      <c r="AK256" s="1588"/>
      <c r="AL256" s="1588"/>
      <c r="AM256" s="1588"/>
      <c r="AN256" s="1588"/>
      <c r="AO256" s="1588"/>
      <c r="AP256" s="1588"/>
      <c r="AQ256" s="1588"/>
      <c r="AR256" s="1588"/>
      <c r="AS256" s="1588"/>
      <c r="AT256" s="1588"/>
      <c r="AU256" s="1588"/>
      <c r="AV256" s="1588"/>
      <c r="AW256" s="1588"/>
      <c r="AX256" s="1588"/>
      <c r="AY256" s="1588"/>
    </row>
    <row r="257" ht="15.75" customHeight="1">
      <c r="A257" s="1588"/>
      <c r="B257" s="1588"/>
      <c r="C257" s="1588"/>
      <c r="D257" s="1588"/>
      <c r="E257" s="1588"/>
      <c r="F257" s="1588"/>
      <c r="G257" s="1588"/>
      <c r="H257" s="1588"/>
      <c r="I257" s="1588"/>
      <c r="J257" s="1588"/>
      <c r="K257" s="1588"/>
      <c r="L257" s="1588"/>
      <c r="M257" s="1588"/>
      <c r="N257" s="1588"/>
      <c r="O257" s="1588"/>
      <c r="P257" s="1588"/>
      <c r="Q257" s="1588"/>
      <c r="R257" s="1588"/>
      <c r="S257" s="1588"/>
      <c r="T257" s="1588"/>
      <c r="U257" s="1588"/>
      <c r="V257" s="1588"/>
      <c r="W257" s="1588"/>
      <c r="X257" s="1588"/>
      <c r="Y257" s="1588"/>
      <c r="Z257" s="1588"/>
      <c r="AA257" s="1588"/>
      <c r="AB257" s="1588"/>
      <c r="AC257" s="1588"/>
      <c r="AD257" s="1588"/>
      <c r="AE257" s="1588"/>
      <c r="AF257" s="1588"/>
      <c r="AG257" s="1588"/>
      <c r="AH257" s="1588"/>
      <c r="AI257" s="1588"/>
      <c r="AJ257" s="1588"/>
      <c r="AK257" s="1588"/>
      <c r="AL257" s="1588"/>
      <c r="AM257" s="1588"/>
      <c r="AN257" s="1588"/>
      <c r="AO257" s="1588"/>
      <c r="AP257" s="1588"/>
      <c r="AQ257" s="1588"/>
      <c r="AR257" s="1588"/>
      <c r="AS257" s="1588"/>
      <c r="AT257" s="1588"/>
      <c r="AU257" s="1588"/>
      <c r="AV257" s="1588"/>
      <c r="AW257" s="1588"/>
      <c r="AX257" s="1588"/>
      <c r="AY257" s="1588"/>
    </row>
    <row r="258" ht="15.75" customHeight="1">
      <c r="A258" s="1588"/>
      <c r="B258" s="1588"/>
      <c r="C258" s="1588"/>
      <c r="D258" s="1588"/>
      <c r="E258" s="1588"/>
      <c r="F258" s="1588"/>
      <c r="G258" s="1588"/>
      <c r="H258" s="1588"/>
      <c r="I258" s="1588"/>
      <c r="J258" s="1588"/>
      <c r="K258" s="1588"/>
      <c r="L258" s="1588"/>
      <c r="M258" s="1588"/>
      <c r="N258" s="1588"/>
      <c r="O258" s="1588"/>
      <c r="P258" s="1588"/>
      <c r="Q258" s="1588"/>
      <c r="R258" s="1588"/>
      <c r="S258" s="1588"/>
      <c r="T258" s="1588"/>
      <c r="U258" s="1588"/>
      <c r="V258" s="1588"/>
      <c r="W258" s="1588"/>
      <c r="X258" s="1588"/>
      <c r="Y258" s="1588"/>
      <c r="Z258" s="1588"/>
      <c r="AA258" s="1588"/>
      <c r="AB258" s="1588"/>
      <c r="AC258" s="1588"/>
      <c r="AD258" s="1588"/>
      <c r="AE258" s="1588"/>
      <c r="AF258" s="1588"/>
      <c r="AG258" s="1588"/>
      <c r="AH258" s="1588"/>
      <c r="AI258" s="1588"/>
      <c r="AJ258" s="1588"/>
      <c r="AK258" s="1588"/>
      <c r="AL258" s="1588"/>
      <c r="AM258" s="1588"/>
      <c r="AN258" s="1588"/>
      <c r="AO258" s="1588"/>
      <c r="AP258" s="1588"/>
      <c r="AQ258" s="1588"/>
      <c r="AR258" s="1588"/>
      <c r="AS258" s="1588"/>
      <c r="AT258" s="1588"/>
      <c r="AU258" s="1588"/>
      <c r="AV258" s="1588"/>
      <c r="AW258" s="1588"/>
      <c r="AX258" s="1588"/>
      <c r="AY258" s="1588"/>
    </row>
    <row r="259" ht="15.75" customHeight="1">
      <c r="A259" s="1588"/>
      <c r="B259" s="1588"/>
      <c r="C259" s="1588"/>
      <c r="D259" s="1588"/>
      <c r="E259" s="1588"/>
      <c r="F259" s="1588"/>
      <c r="G259" s="1588"/>
      <c r="H259" s="1588"/>
      <c r="I259" s="1588"/>
      <c r="J259" s="1588"/>
      <c r="K259" s="1588"/>
      <c r="L259" s="1588"/>
      <c r="M259" s="1588"/>
      <c r="N259" s="1588"/>
      <c r="O259" s="1588"/>
      <c r="P259" s="1588"/>
      <c r="Q259" s="1588"/>
      <c r="R259" s="1588"/>
      <c r="S259" s="1588"/>
      <c r="T259" s="1588"/>
      <c r="U259" s="1588"/>
      <c r="V259" s="1588"/>
      <c r="W259" s="1588"/>
      <c r="X259" s="1588"/>
      <c r="Y259" s="1588"/>
      <c r="Z259" s="1588"/>
      <c r="AA259" s="1588"/>
      <c r="AB259" s="1588"/>
      <c r="AC259" s="1588"/>
      <c r="AD259" s="1588"/>
      <c r="AE259" s="1588"/>
      <c r="AF259" s="1588"/>
      <c r="AG259" s="1588"/>
      <c r="AH259" s="1588"/>
      <c r="AI259" s="1588"/>
      <c r="AJ259" s="1588"/>
      <c r="AK259" s="1588"/>
      <c r="AL259" s="1588"/>
      <c r="AM259" s="1588"/>
      <c r="AN259" s="1588"/>
      <c r="AO259" s="1588"/>
      <c r="AP259" s="1588"/>
      <c r="AQ259" s="1588"/>
      <c r="AR259" s="1588"/>
      <c r="AS259" s="1588"/>
      <c r="AT259" s="1588"/>
      <c r="AU259" s="1588"/>
      <c r="AV259" s="1588"/>
      <c r="AW259" s="1588"/>
      <c r="AX259" s="1588"/>
      <c r="AY259" s="1588"/>
    </row>
    <row r="260" ht="15.75" customHeight="1">
      <c r="A260" s="1588"/>
      <c r="B260" s="1588"/>
      <c r="C260" s="1588"/>
      <c r="D260" s="1588"/>
      <c r="E260" s="1588"/>
      <c r="F260" s="1588"/>
      <c r="G260" s="1588"/>
      <c r="H260" s="1588"/>
      <c r="I260" s="1588"/>
      <c r="J260" s="1588"/>
      <c r="K260" s="1588"/>
      <c r="L260" s="1588"/>
      <c r="M260" s="1588"/>
      <c r="N260" s="1588"/>
      <c r="O260" s="1588"/>
      <c r="P260" s="1588"/>
      <c r="Q260" s="1588"/>
      <c r="R260" s="1588"/>
      <c r="S260" s="1588"/>
      <c r="T260" s="1588"/>
      <c r="U260" s="1588"/>
      <c r="V260" s="1588"/>
      <c r="W260" s="1588"/>
      <c r="X260" s="1588"/>
      <c r="Y260" s="1588"/>
      <c r="Z260" s="1588"/>
      <c r="AA260" s="1588"/>
      <c r="AB260" s="1588"/>
      <c r="AC260" s="1588"/>
      <c r="AD260" s="1588"/>
      <c r="AE260" s="1588"/>
      <c r="AF260" s="1588"/>
      <c r="AG260" s="1588"/>
      <c r="AH260" s="1588"/>
      <c r="AI260" s="1588"/>
      <c r="AJ260" s="1588"/>
      <c r="AK260" s="1588"/>
      <c r="AL260" s="1588"/>
      <c r="AM260" s="1588"/>
      <c r="AN260" s="1588"/>
      <c r="AO260" s="1588"/>
      <c r="AP260" s="1588"/>
      <c r="AQ260" s="1588"/>
      <c r="AR260" s="1588"/>
      <c r="AS260" s="1588"/>
      <c r="AT260" s="1588"/>
      <c r="AU260" s="1588"/>
      <c r="AV260" s="1588"/>
      <c r="AW260" s="1588"/>
      <c r="AX260" s="1588"/>
      <c r="AY260" s="1588"/>
    </row>
    <row r="261" ht="15.75" customHeight="1">
      <c r="A261" s="1588"/>
      <c r="B261" s="1588"/>
      <c r="C261" s="1588"/>
      <c r="D261" s="1588"/>
      <c r="E261" s="1588"/>
      <c r="F261" s="1588"/>
      <c r="G261" s="1588"/>
      <c r="H261" s="1588"/>
      <c r="I261" s="1588"/>
      <c r="J261" s="1588"/>
      <c r="K261" s="1588"/>
      <c r="L261" s="1588"/>
      <c r="M261" s="1588"/>
      <c r="N261" s="1588"/>
      <c r="O261" s="1588"/>
      <c r="P261" s="1588"/>
      <c r="Q261" s="1588"/>
      <c r="R261" s="1588"/>
      <c r="S261" s="1588"/>
      <c r="T261" s="1588"/>
      <c r="U261" s="1588"/>
      <c r="V261" s="1588"/>
      <c r="W261" s="1588"/>
      <c r="X261" s="1588"/>
      <c r="Y261" s="1588"/>
      <c r="Z261" s="1588"/>
      <c r="AA261" s="1588"/>
      <c r="AB261" s="1588"/>
      <c r="AC261" s="1588"/>
      <c r="AD261" s="1588"/>
      <c r="AE261" s="1588"/>
      <c r="AF261" s="1588"/>
      <c r="AG261" s="1588"/>
      <c r="AH261" s="1588"/>
      <c r="AI261" s="1588"/>
      <c r="AJ261" s="1588"/>
      <c r="AK261" s="1588"/>
      <c r="AL261" s="1588"/>
      <c r="AM261" s="1588"/>
      <c r="AN261" s="1588"/>
      <c r="AO261" s="1588"/>
      <c r="AP261" s="1588"/>
      <c r="AQ261" s="1588"/>
      <c r="AR261" s="1588"/>
      <c r="AS261" s="1588"/>
      <c r="AT261" s="1588"/>
      <c r="AU261" s="1588"/>
      <c r="AV261" s="1588"/>
      <c r="AW261" s="1588"/>
      <c r="AX261" s="1588"/>
      <c r="AY261" s="1588"/>
    </row>
    <row r="262" ht="15.75" customHeight="1">
      <c r="A262" s="1588"/>
      <c r="B262" s="1588"/>
      <c r="C262" s="1588"/>
      <c r="D262" s="1588"/>
      <c r="E262" s="1588"/>
      <c r="F262" s="1588"/>
      <c r="G262" s="1588"/>
      <c r="H262" s="1588"/>
      <c r="I262" s="1588"/>
      <c r="J262" s="1588"/>
      <c r="K262" s="1588"/>
      <c r="L262" s="1588"/>
      <c r="M262" s="1588"/>
      <c r="N262" s="1588"/>
      <c r="O262" s="1588"/>
      <c r="P262" s="1588"/>
      <c r="Q262" s="1588"/>
      <c r="R262" s="1588"/>
      <c r="S262" s="1588"/>
      <c r="T262" s="1588"/>
      <c r="U262" s="1588"/>
      <c r="V262" s="1588"/>
      <c r="W262" s="1588"/>
      <c r="X262" s="1588"/>
      <c r="Y262" s="1588"/>
      <c r="Z262" s="1588"/>
      <c r="AA262" s="1588"/>
      <c r="AB262" s="1588"/>
      <c r="AC262" s="1588"/>
      <c r="AD262" s="1588"/>
      <c r="AE262" s="1588"/>
      <c r="AF262" s="1588"/>
      <c r="AG262" s="1588"/>
      <c r="AH262" s="1588"/>
      <c r="AI262" s="1588"/>
      <c r="AJ262" s="1588"/>
      <c r="AK262" s="1588"/>
      <c r="AL262" s="1588"/>
      <c r="AM262" s="1588"/>
      <c r="AN262" s="1588"/>
      <c r="AO262" s="1588"/>
      <c r="AP262" s="1588"/>
      <c r="AQ262" s="1588"/>
      <c r="AR262" s="1588"/>
      <c r="AS262" s="1588"/>
      <c r="AT262" s="1588"/>
      <c r="AU262" s="1588"/>
      <c r="AV262" s="1588"/>
      <c r="AW262" s="1588"/>
      <c r="AX262" s="1588"/>
      <c r="AY262" s="1588"/>
    </row>
    <row r="263" ht="15.75" customHeight="1">
      <c r="A263" s="1588"/>
      <c r="B263" s="1588"/>
      <c r="C263" s="1588"/>
      <c r="D263" s="1588"/>
      <c r="E263" s="1588"/>
      <c r="F263" s="1588"/>
      <c r="G263" s="1588"/>
      <c r="H263" s="1588"/>
      <c r="I263" s="1588"/>
      <c r="J263" s="1588"/>
      <c r="K263" s="1588"/>
      <c r="L263" s="1588"/>
      <c r="M263" s="1588"/>
      <c r="N263" s="1588"/>
      <c r="O263" s="1588"/>
      <c r="P263" s="1588"/>
      <c r="Q263" s="1588"/>
      <c r="R263" s="1588"/>
      <c r="S263" s="1588"/>
      <c r="T263" s="1588"/>
      <c r="U263" s="1588"/>
      <c r="V263" s="1588"/>
      <c r="W263" s="1588"/>
      <c r="X263" s="1588"/>
      <c r="Y263" s="1588"/>
      <c r="Z263" s="1588"/>
      <c r="AA263" s="1588"/>
      <c r="AB263" s="1588"/>
      <c r="AC263" s="1588"/>
      <c r="AD263" s="1588"/>
      <c r="AE263" s="1588"/>
      <c r="AF263" s="1588"/>
      <c r="AG263" s="1588"/>
      <c r="AH263" s="1588"/>
      <c r="AI263" s="1588"/>
      <c r="AJ263" s="1588"/>
      <c r="AK263" s="1588"/>
      <c r="AL263" s="1588"/>
      <c r="AM263" s="1588"/>
      <c r="AN263" s="1588"/>
      <c r="AO263" s="1588"/>
      <c r="AP263" s="1588"/>
      <c r="AQ263" s="1588"/>
      <c r="AR263" s="1588"/>
      <c r="AS263" s="1588"/>
      <c r="AT263" s="1588"/>
      <c r="AU263" s="1588"/>
      <c r="AV263" s="1588"/>
      <c r="AW263" s="1588"/>
      <c r="AX263" s="1588"/>
      <c r="AY263" s="1588"/>
    </row>
    <row r="264" ht="15.75" customHeight="1">
      <c r="A264" s="1588"/>
      <c r="B264" s="1588"/>
      <c r="C264" s="1588"/>
      <c r="D264" s="1588"/>
      <c r="E264" s="1588"/>
      <c r="F264" s="1588"/>
      <c r="G264" s="1588"/>
      <c r="H264" s="1588"/>
      <c r="I264" s="1588"/>
      <c r="J264" s="1588"/>
      <c r="K264" s="1588"/>
      <c r="L264" s="1588"/>
      <c r="M264" s="1588"/>
      <c r="N264" s="1588"/>
      <c r="O264" s="1588"/>
      <c r="P264" s="1588"/>
      <c r="Q264" s="1588"/>
      <c r="R264" s="1588"/>
      <c r="S264" s="1588"/>
      <c r="T264" s="1588"/>
      <c r="U264" s="1588"/>
      <c r="V264" s="1588"/>
      <c r="W264" s="1588"/>
      <c r="X264" s="1588"/>
      <c r="Y264" s="1588"/>
      <c r="Z264" s="1588"/>
      <c r="AA264" s="1588"/>
      <c r="AB264" s="1588"/>
      <c r="AC264" s="1588"/>
      <c r="AD264" s="1588"/>
      <c r="AE264" s="1588"/>
      <c r="AF264" s="1588"/>
      <c r="AG264" s="1588"/>
      <c r="AH264" s="1588"/>
      <c r="AI264" s="1588"/>
      <c r="AJ264" s="1588"/>
      <c r="AK264" s="1588"/>
      <c r="AL264" s="1588"/>
      <c r="AM264" s="1588"/>
      <c r="AN264" s="1588"/>
      <c r="AO264" s="1588"/>
      <c r="AP264" s="1588"/>
      <c r="AQ264" s="1588"/>
      <c r="AR264" s="1588"/>
      <c r="AS264" s="1588"/>
      <c r="AT264" s="1588"/>
      <c r="AU264" s="1588"/>
      <c r="AV264" s="1588"/>
      <c r="AW264" s="1588"/>
      <c r="AX264" s="1588"/>
      <c r="AY264" s="1588"/>
    </row>
    <row r="265" ht="15.75" customHeight="1">
      <c r="A265" s="1588"/>
      <c r="B265" s="1588"/>
      <c r="C265" s="1588"/>
      <c r="D265" s="1588"/>
      <c r="E265" s="1588"/>
      <c r="F265" s="1588"/>
      <c r="G265" s="1588"/>
      <c r="H265" s="1588"/>
      <c r="I265" s="1588"/>
      <c r="J265" s="1588"/>
      <c r="K265" s="1588"/>
      <c r="L265" s="1588"/>
      <c r="M265" s="1588"/>
      <c r="N265" s="1588"/>
      <c r="O265" s="1588"/>
      <c r="P265" s="1588"/>
      <c r="Q265" s="1588"/>
      <c r="R265" s="1588"/>
      <c r="S265" s="1588"/>
      <c r="T265" s="1588"/>
      <c r="U265" s="1588"/>
      <c r="V265" s="1588"/>
      <c r="W265" s="1588"/>
      <c r="X265" s="1588"/>
      <c r="Y265" s="1588"/>
      <c r="Z265" s="1588"/>
      <c r="AA265" s="1588"/>
      <c r="AB265" s="1588"/>
      <c r="AC265" s="1588"/>
      <c r="AD265" s="1588"/>
      <c r="AE265" s="1588"/>
      <c r="AF265" s="1588"/>
      <c r="AG265" s="1588"/>
      <c r="AH265" s="1588"/>
      <c r="AI265" s="1588"/>
      <c r="AJ265" s="1588"/>
      <c r="AK265" s="1588"/>
      <c r="AL265" s="1588"/>
      <c r="AM265" s="1588"/>
      <c r="AN265" s="1588"/>
      <c r="AO265" s="1588"/>
      <c r="AP265" s="1588"/>
      <c r="AQ265" s="1588"/>
      <c r="AR265" s="1588"/>
      <c r="AS265" s="1588"/>
      <c r="AT265" s="1588"/>
      <c r="AU265" s="1588"/>
      <c r="AV265" s="1588"/>
      <c r="AW265" s="1588"/>
      <c r="AX265" s="1588"/>
      <c r="AY265" s="1588"/>
    </row>
    <row r="266" ht="15.75" customHeight="1">
      <c r="A266" s="1588"/>
      <c r="B266" s="1588"/>
      <c r="C266" s="1588"/>
      <c r="D266" s="1588"/>
      <c r="E266" s="1588"/>
      <c r="F266" s="1588"/>
      <c r="G266" s="1588"/>
      <c r="H266" s="1588"/>
      <c r="I266" s="1588"/>
      <c r="J266" s="1588"/>
      <c r="K266" s="1588"/>
      <c r="L266" s="1588"/>
      <c r="M266" s="1588"/>
      <c r="N266" s="1588"/>
      <c r="O266" s="1588"/>
      <c r="P266" s="1588"/>
      <c r="Q266" s="1588"/>
      <c r="R266" s="1588"/>
      <c r="S266" s="1588"/>
      <c r="T266" s="1588"/>
      <c r="U266" s="1588"/>
      <c r="V266" s="1588"/>
      <c r="W266" s="1588"/>
      <c r="X266" s="1588"/>
      <c r="Y266" s="1588"/>
      <c r="Z266" s="1588"/>
      <c r="AA266" s="1588"/>
      <c r="AB266" s="1588"/>
      <c r="AC266" s="1588"/>
      <c r="AD266" s="1588"/>
      <c r="AE266" s="1588"/>
      <c r="AF266" s="1588"/>
      <c r="AG266" s="1588"/>
      <c r="AH266" s="1588"/>
      <c r="AI266" s="1588"/>
      <c r="AJ266" s="1588"/>
      <c r="AK266" s="1588"/>
      <c r="AL266" s="1588"/>
      <c r="AM266" s="1588"/>
      <c r="AN266" s="1588"/>
      <c r="AO266" s="1588"/>
      <c r="AP266" s="1588"/>
      <c r="AQ266" s="1588"/>
      <c r="AR266" s="1588"/>
      <c r="AS266" s="1588"/>
      <c r="AT266" s="1588"/>
      <c r="AU266" s="1588"/>
      <c r="AV266" s="1588"/>
      <c r="AW266" s="1588"/>
      <c r="AX266" s="1588"/>
      <c r="AY266" s="1588"/>
    </row>
    <row r="267" ht="15.75" customHeight="1">
      <c r="A267" s="1588"/>
      <c r="B267" s="1588"/>
      <c r="C267" s="1588"/>
      <c r="D267" s="1588"/>
      <c r="E267" s="1588"/>
      <c r="F267" s="1588"/>
      <c r="G267" s="1588"/>
      <c r="H267" s="1588"/>
      <c r="I267" s="1588"/>
      <c r="J267" s="1588"/>
      <c r="K267" s="1588"/>
      <c r="L267" s="1588"/>
      <c r="M267" s="1588"/>
      <c r="N267" s="1588"/>
      <c r="O267" s="1588"/>
      <c r="P267" s="1588"/>
      <c r="Q267" s="1588"/>
      <c r="R267" s="1588"/>
      <c r="S267" s="1588"/>
      <c r="T267" s="1588"/>
      <c r="U267" s="1588"/>
      <c r="V267" s="1588"/>
      <c r="W267" s="1588"/>
      <c r="X267" s="1588"/>
      <c r="Y267" s="1588"/>
      <c r="Z267" s="1588"/>
      <c r="AA267" s="1588"/>
      <c r="AB267" s="1588"/>
      <c r="AC267" s="1588"/>
      <c r="AD267" s="1588"/>
      <c r="AE267" s="1588"/>
      <c r="AF267" s="1588"/>
      <c r="AG267" s="1588"/>
      <c r="AH267" s="1588"/>
      <c r="AI267" s="1588"/>
      <c r="AJ267" s="1588"/>
      <c r="AK267" s="1588"/>
      <c r="AL267" s="1588"/>
      <c r="AM267" s="1588"/>
      <c r="AN267" s="1588"/>
      <c r="AO267" s="1588"/>
      <c r="AP267" s="1588"/>
      <c r="AQ267" s="1588"/>
      <c r="AR267" s="1588"/>
      <c r="AS267" s="1588"/>
      <c r="AT267" s="1588"/>
      <c r="AU267" s="1588"/>
      <c r="AV267" s="1588"/>
      <c r="AW267" s="1588"/>
      <c r="AX267" s="1588"/>
      <c r="AY267" s="1588"/>
    </row>
    <row r="268" ht="15.75" customHeight="1">
      <c r="A268" s="1588"/>
      <c r="B268" s="1588"/>
      <c r="C268" s="1588"/>
      <c r="D268" s="1588"/>
      <c r="E268" s="1588"/>
      <c r="F268" s="1588"/>
      <c r="G268" s="1588"/>
      <c r="H268" s="1588"/>
      <c r="I268" s="1588"/>
      <c r="J268" s="1588"/>
      <c r="K268" s="1588"/>
      <c r="L268" s="1588"/>
      <c r="M268" s="1588"/>
      <c r="N268" s="1588"/>
      <c r="O268" s="1588"/>
      <c r="P268" s="1588"/>
      <c r="Q268" s="1588"/>
      <c r="R268" s="1588"/>
      <c r="S268" s="1588"/>
      <c r="T268" s="1588"/>
      <c r="U268" s="1588"/>
      <c r="V268" s="1588"/>
      <c r="W268" s="1588"/>
      <c r="X268" s="1588"/>
      <c r="Y268" s="1588"/>
      <c r="Z268" s="1588"/>
      <c r="AA268" s="1588"/>
      <c r="AB268" s="1588"/>
      <c r="AC268" s="1588"/>
      <c r="AD268" s="1588"/>
      <c r="AE268" s="1588"/>
      <c r="AF268" s="1588"/>
      <c r="AG268" s="1588"/>
      <c r="AH268" s="1588"/>
      <c r="AI268" s="1588"/>
      <c r="AJ268" s="1588"/>
      <c r="AK268" s="1588"/>
      <c r="AL268" s="1588"/>
      <c r="AM268" s="1588"/>
      <c r="AN268" s="1588"/>
      <c r="AO268" s="1588"/>
      <c r="AP268" s="1588"/>
      <c r="AQ268" s="1588"/>
      <c r="AR268" s="1588"/>
      <c r="AS268" s="1588"/>
      <c r="AT268" s="1588"/>
      <c r="AU268" s="1588"/>
      <c r="AV268" s="1588"/>
      <c r="AW268" s="1588"/>
      <c r="AX268" s="1588"/>
      <c r="AY268" s="1588"/>
    </row>
    <row r="269" ht="15.75" customHeight="1">
      <c r="A269" s="1588"/>
      <c r="B269" s="1588"/>
      <c r="C269" s="1588"/>
      <c r="D269" s="1588"/>
      <c r="E269" s="1588"/>
      <c r="F269" s="1588"/>
      <c r="G269" s="1588"/>
      <c r="H269" s="1588"/>
      <c r="I269" s="1588"/>
      <c r="J269" s="1588"/>
      <c r="K269" s="1588"/>
      <c r="L269" s="1588"/>
      <c r="M269" s="1588"/>
      <c r="N269" s="1588"/>
      <c r="O269" s="1588"/>
      <c r="P269" s="1588"/>
      <c r="Q269" s="1588"/>
      <c r="R269" s="1588"/>
      <c r="S269" s="1588"/>
      <c r="T269" s="1588"/>
      <c r="U269" s="1588"/>
      <c r="V269" s="1588"/>
      <c r="W269" s="1588"/>
      <c r="X269" s="1588"/>
      <c r="Y269" s="1588"/>
      <c r="Z269" s="1588"/>
      <c r="AA269" s="1588"/>
      <c r="AB269" s="1588"/>
      <c r="AC269" s="1588"/>
      <c r="AD269" s="1588"/>
      <c r="AE269" s="1588"/>
      <c r="AF269" s="1588"/>
      <c r="AG269" s="1588"/>
      <c r="AH269" s="1588"/>
      <c r="AI269" s="1588"/>
      <c r="AJ269" s="1588"/>
      <c r="AK269" s="1588"/>
      <c r="AL269" s="1588"/>
      <c r="AM269" s="1588"/>
      <c r="AN269" s="1588"/>
      <c r="AO269" s="1588"/>
      <c r="AP269" s="1588"/>
      <c r="AQ269" s="1588"/>
      <c r="AR269" s="1588"/>
      <c r="AS269" s="1588"/>
      <c r="AT269" s="1588"/>
      <c r="AU269" s="1588"/>
      <c r="AV269" s="1588"/>
      <c r="AW269" s="1588"/>
      <c r="AX269" s="1588"/>
      <c r="AY269" s="1588"/>
    </row>
    <row r="270" ht="15.75" customHeight="1">
      <c r="A270" s="1588"/>
      <c r="B270" s="1588"/>
      <c r="C270" s="1588"/>
      <c r="D270" s="1588"/>
      <c r="E270" s="1588"/>
      <c r="F270" s="1588"/>
      <c r="G270" s="1588"/>
      <c r="H270" s="1588"/>
      <c r="I270" s="1588"/>
      <c r="J270" s="1588"/>
      <c r="K270" s="1588"/>
      <c r="L270" s="1588"/>
      <c r="M270" s="1588"/>
      <c r="N270" s="1588"/>
      <c r="O270" s="1588"/>
      <c r="P270" s="1588"/>
      <c r="Q270" s="1588"/>
      <c r="R270" s="1588"/>
      <c r="S270" s="1588"/>
      <c r="T270" s="1588"/>
      <c r="U270" s="1588"/>
      <c r="V270" s="1588"/>
      <c r="W270" s="1588"/>
      <c r="X270" s="1588"/>
      <c r="Y270" s="1588"/>
      <c r="Z270" s="1588"/>
      <c r="AA270" s="1588"/>
      <c r="AB270" s="1588"/>
      <c r="AC270" s="1588"/>
      <c r="AD270" s="1588"/>
      <c r="AE270" s="1588"/>
      <c r="AF270" s="1588"/>
      <c r="AG270" s="1588"/>
      <c r="AH270" s="1588"/>
      <c r="AI270" s="1588"/>
      <c r="AJ270" s="1588"/>
      <c r="AK270" s="1588"/>
      <c r="AL270" s="1588"/>
      <c r="AM270" s="1588"/>
      <c r="AN270" s="1588"/>
      <c r="AO270" s="1588"/>
      <c r="AP270" s="1588"/>
      <c r="AQ270" s="1588"/>
      <c r="AR270" s="1588"/>
      <c r="AS270" s="1588"/>
      <c r="AT270" s="1588"/>
      <c r="AU270" s="1588"/>
      <c r="AV270" s="1588"/>
      <c r="AW270" s="1588"/>
      <c r="AX270" s="1588"/>
      <c r="AY270" s="1588"/>
    </row>
    <row r="271" ht="15.75" customHeight="1">
      <c r="A271" s="1588"/>
      <c r="B271" s="1588"/>
      <c r="C271" s="1588"/>
      <c r="D271" s="1588"/>
      <c r="E271" s="1588"/>
      <c r="F271" s="1588"/>
      <c r="G271" s="1588"/>
      <c r="H271" s="1588"/>
      <c r="I271" s="1588"/>
      <c r="J271" s="1588"/>
      <c r="K271" s="1588"/>
      <c r="L271" s="1588"/>
      <c r="M271" s="1588"/>
      <c r="N271" s="1588"/>
      <c r="O271" s="1588"/>
      <c r="P271" s="1588"/>
      <c r="Q271" s="1588"/>
      <c r="R271" s="1588"/>
      <c r="S271" s="1588"/>
      <c r="T271" s="1588"/>
      <c r="U271" s="1588"/>
      <c r="V271" s="1588"/>
      <c r="W271" s="1588"/>
      <c r="X271" s="1588"/>
      <c r="Y271" s="1588"/>
      <c r="Z271" s="1588"/>
      <c r="AA271" s="1588"/>
      <c r="AB271" s="1588"/>
      <c r="AC271" s="1588"/>
      <c r="AD271" s="1588"/>
      <c r="AE271" s="1588"/>
      <c r="AF271" s="1588"/>
      <c r="AG271" s="1588"/>
      <c r="AH271" s="1588"/>
      <c r="AI271" s="1588"/>
      <c r="AJ271" s="1588"/>
      <c r="AK271" s="1588"/>
      <c r="AL271" s="1588"/>
      <c r="AM271" s="1588"/>
      <c r="AN271" s="1588"/>
      <c r="AO271" s="1588"/>
      <c r="AP271" s="1588"/>
      <c r="AQ271" s="1588"/>
      <c r="AR271" s="1588"/>
      <c r="AS271" s="1588"/>
      <c r="AT271" s="1588"/>
      <c r="AU271" s="1588"/>
      <c r="AV271" s="1588"/>
      <c r="AW271" s="1588"/>
      <c r="AX271" s="1588"/>
      <c r="AY271" s="1588"/>
    </row>
    <row r="272" ht="15.75" customHeight="1">
      <c r="A272" s="1588"/>
      <c r="B272" s="1588"/>
      <c r="C272" s="1588"/>
      <c r="D272" s="1588"/>
      <c r="E272" s="1588"/>
      <c r="F272" s="1588"/>
      <c r="G272" s="1588"/>
      <c r="H272" s="1588"/>
      <c r="I272" s="1588"/>
      <c r="J272" s="1588"/>
      <c r="K272" s="1588"/>
      <c r="L272" s="1588"/>
      <c r="M272" s="1588"/>
      <c r="N272" s="1588"/>
      <c r="O272" s="1588"/>
      <c r="P272" s="1588"/>
      <c r="Q272" s="1588"/>
      <c r="R272" s="1588"/>
      <c r="S272" s="1588"/>
      <c r="T272" s="1588"/>
      <c r="U272" s="1588"/>
      <c r="V272" s="1588"/>
      <c r="W272" s="1588"/>
      <c r="X272" s="1588"/>
      <c r="Y272" s="1588"/>
      <c r="Z272" s="1588"/>
      <c r="AA272" s="1588"/>
      <c r="AB272" s="1588"/>
      <c r="AC272" s="1588"/>
      <c r="AD272" s="1588"/>
      <c r="AE272" s="1588"/>
      <c r="AF272" s="1588"/>
      <c r="AG272" s="1588"/>
      <c r="AH272" s="1588"/>
      <c r="AI272" s="1588"/>
      <c r="AJ272" s="1588"/>
      <c r="AK272" s="1588"/>
      <c r="AL272" s="1588"/>
      <c r="AM272" s="1588"/>
      <c r="AN272" s="1588"/>
      <c r="AO272" s="1588"/>
      <c r="AP272" s="1588"/>
      <c r="AQ272" s="1588"/>
      <c r="AR272" s="1588"/>
      <c r="AS272" s="1588"/>
      <c r="AT272" s="1588"/>
      <c r="AU272" s="1588"/>
      <c r="AV272" s="1588"/>
      <c r="AW272" s="1588"/>
      <c r="AX272" s="1588"/>
      <c r="AY272" s="1588"/>
    </row>
    <row r="273" ht="15.75" customHeight="1">
      <c r="A273" s="1588"/>
      <c r="B273" s="1588"/>
      <c r="C273" s="1588"/>
      <c r="D273" s="1588"/>
      <c r="E273" s="1588"/>
      <c r="F273" s="1588"/>
      <c r="G273" s="1588"/>
      <c r="H273" s="1588"/>
      <c r="I273" s="1588"/>
      <c r="J273" s="1588"/>
      <c r="K273" s="1588"/>
      <c r="L273" s="1588"/>
      <c r="M273" s="1588"/>
      <c r="N273" s="1588"/>
      <c r="O273" s="1588"/>
      <c r="P273" s="1588"/>
      <c r="Q273" s="1588"/>
      <c r="R273" s="1588"/>
      <c r="S273" s="1588"/>
      <c r="T273" s="1588"/>
      <c r="U273" s="1588"/>
      <c r="V273" s="1588"/>
      <c r="W273" s="1588"/>
      <c r="X273" s="1588"/>
      <c r="Y273" s="1588"/>
      <c r="Z273" s="1588"/>
      <c r="AA273" s="1588"/>
      <c r="AB273" s="1588"/>
      <c r="AC273" s="1588"/>
      <c r="AD273" s="1588"/>
      <c r="AE273" s="1588"/>
      <c r="AF273" s="1588"/>
      <c r="AG273" s="1588"/>
      <c r="AH273" s="1588"/>
      <c r="AI273" s="1588"/>
      <c r="AJ273" s="1588"/>
      <c r="AK273" s="1588"/>
      <c r="AL273" s="1588"/>
      <c r="AM273" s="1588"/>
      <c r="AN273" s="1588"/>
      <c r="AO273" s="1588"/>
      <c r="AP273" s="1588"/>
      <c r="AQ273" s="1588"/>
      <c r="AR273" s="1588"/>
      <c r="AS273" s="1588"/>
      <c r="AT273" s="1588"/>
      <c r="AU273" s="1588"/>
      <c r="AV273" s="1588"/>
      <c r="AW273" s="1588"/>
      <c r="AX273" s="1588"/>
      <c r="AY273" s="1588"/>
    </row>
    <row r="274" ht="15.75" customHeight="1">
      <c r="A274" s="1588"/>
      <c r="B274" s="1588"/>
      <c r="C274" s="1588"/>
      <c r="D274" s="1588"/>
      <c r="E274" s="1588"/>
      <c r="F274" s="1588"/>
      <c r="G274" s="1588"/>
      <c r="H274" s="1588"/>
      <c r="I274" s="1588"/>
      <c r="J274" s="1588"/>
      <c r="K274" s="1588"/>
      <c r="L274" s="1588"/>
      <c r="M274" s="1588"/>
      <c r="N274" s="1588"/>
      <c r="O274" s="1588"/>
      <c r="P274" s="1588"/>
      <c r="Q274" s="1588"/>
      <c r="R274" s="1588"/>
      <c r="S274" s="1588"/>
      <c r="T274" s="1588"/>
      <c r="U274" s="1588"/>
      <c r="V274" s="1588"/>
      <c r="W274" s="1588"/>
      <c r="X274" s="1588"/>
      <c r="Y274" s="1588"/>
      <c r="Z274" s="1588"/>
      <c r="AA274" s="1588"/>
      <c r="AB274" s="1588"/>
      <c r="AC274" s="1588"/>
      <c r="AD274" s="1588"/>
      <c r="AE274" s="1588"/>
      <c r="AF274" s="1588"/>
      <c r="AG274" s="1588"/>
      <c r="AH274" s="1588"/>
      <c r="AI274" s="1588"/>
      <c r="AJ274" s="1588"/>
      <c r="AK274" s="1588"/>
      <c r="AL274" s="1588"/>
      <c r="AM274" s="1588"/>
      <c r="AN274" s="1588"/>
      <c r="AO274" s="1588"/>
      <c r="AP274" s="1588"/>
      <c r="AQ274" s="1588"/>
      <c r="AR274" s="1588"/>
      <c r="AS274" s="1588"/>
      <c r="AT274" s="1588"/>
      <c r="AU274" s="1588"/>
      <c r="AV274" s="1588"/>
      <c r="AW274" s="1588"/>
      <c r="AX274" s="1588"/>
      <c r="AY274" s="1588"/>
    </row>
    <row r="275" ht="15.75" customHeight="1">
      <c r="A275" s="1588"/>
      <c r="B275" s="1588"/>
      <c r="C275" s="1588"/>
      <c r="D275" s="1588"/>
      <c r="E275" s="1588"/>
      <c r="F275" s="1588"/>
      <c r="G275" s="1588"/>
      <c r="H275" s="1588"/>
      <c r="I275" s="1588"/>
      <c r="J275" s="1588"/>
      <c r="K275" s="1588"/>
      <c r="L275" s="1588"/>
      <c r="M275" s="1588"/>
      <c r="N275" s="1588"/>
      <c r="O275" s="1588"/>
      <c r="P275" s="1588"/>
      <c r="Q275" s="1588"/>
      <c r="R275" s="1588"/>
      <c r="S275" s="1588"/>
      <c r="T275" s="1588"/>
      <c r="U275" s="1588"/>
      <c r="V275" s="1588"/>
      <c r="W275" s="1588"/>
      <c r="X275" s="1588"/>
      <c r="Y275" s="1588"/>
      <c r="Z275" s="1588"/>
      <c r="AA275" s="1588"/>
      <c r="AB275" s="1588"/>
      <c r="AC275" s="1588"/>
      <c r="AD275" s="1588"/>
      <c r="AE275" s="1588"/>
      <c r="AF275" s="1588"/>
      <c r="AG275" s="1588"/>
      <c r="AH275" s="1588"/>
      <c r="AI275" s="1588"/>
      <c r="AJ275" s="1588"/>
      <c r="AK275" s="1588"/>
      <c r="AL275" s="1588"/>
      <c r="AM275" s="1588"/>
      <c r="AN275" s="1588"/>
      <c r="AO275" s="1588"/>
      <c r="AP275" s="1588"/>
      <c r="AQ275" s="1588"/>
      <c r="AR275" s="1588"/>
      <c r="AS275" s="1588"/>
      <c r="AT275" s="1588"/>
      <c r="AU275" s="1588"/>
      <c r="AV275" s="1588"/>
      <c r="AW275" s="1588"/>
      <c r="AX275" s="1588"/>
      <c r="AY275" s="1588"/>
    </row>
    <row r="276" ht="15.75" customHeight="1">
      <c r="A276" s="1588"/>
      <c r="B276" s="1588"/>
      <c r="C276" s="1588"/>
      <c r="D276" s="1588"/>
      <c r="E276" s="1588"/>
      <c r="F276" s="1588"/>
      <c r="G276" s="1588"/>
      <c r="H276" s="1588"/>
      <c r="I276" s="1588"/>
      <c r="J276" s="1588"/>
      <c r="K276" s="1588"/>
      <c r="L276" s="1588"/>
      <c r="M276" s="1588"/>
      <c r="N276" s="1588"/>
      <c r="O276" s="1588"/>
      <c r="P276" s="1588"/>
      <c r="Q276" s="1588"/>
      <c r="R276" s="1588"/>
      <c r="S276" s="1588"/>
      <c r="T276" s="1588"/>
      <c r="U276" s="1588"/>
      <c r="V276" s="1588"/>
      <c r="W276" s="1588"/>
      <c r="X276" s="1588"/>
      <c r="Y276" s="1588"/>
      <c r="Z276" s="1588"/>
      <c r="AA276" s="1588"/>
      <c r="AB276" s="1588"/>
      <c r="AC276" s="1588"/>
      <c r="AD276" s="1588"/>
      <c r="AE276" s="1588"/>
      <c r="AF276" s="1588"/>
      <c r="AG276" s="1588"/>
      <c r="AH276" s="1588"/>
      <c r="AI276" s="1588"/>
      <c r="AJ276" s="1588"/>
      <c r="AK276" s="1588"/>
      <c r="AL276" s="1588"/>
      <c r="AM276" s="1588"/>
      <c r="AN276" s="1588"/>
      <c r="AO276" s="1588"/>
      <c r="AP276" s="1588"/>
      <c r="AQ276" s="1588"/>
      <c r="AR276" s="1588"/>
      <c r="AS276" s="1588"/>
      <c r="AT276" s="1588"/>
      <c r="AU276" s="1588"/>
      <c r="AV276" s="1588"/>
      <c r="AW276" s="1588"/>
      <c r="AX276" s="1588"/>
      <c r="AY276" s="1588"/>
    </row>
    <row r="277" ht="15.75" customHeight="1">
      <c r="A277" s="1588"/>
      <c r="B277" s="1588"/>
      <c r="C277" s="1588"/>
      <c r="D277" s="1588"/>
      <c r="E277" s="1588"/>
      <c r="F277" s="1588"/>
      <c r="G277" s="1588"/>
      <c r="H277" s="1588"/>
      <c r="I277" s="1588"/>
      <c r="J277" s="1588"/>
      <c r="K277" s="1588"/>
      <c r="L277" s="1588"/>
      <c r="M277" s="1588"/>
      <c r="N277" s="1588"/>
      <c r="O277" s="1588"/>
      <c r="P277" s="1588"/>
      <c r="Q277" s="1588"/>
      <c r="R277" s="1588"/>
      <c r="S277" s="1588"/>
      <c r="T277" s="1588"/>
      <c r="U277" s="1588"/>
      <c r="V277" s="1588"/>
      <c r="W277" s="1588"/>
      <c r="X277" s="1588"/>
      <c r="Y277" s="1588"/>
      <c r="Z277" s="1588"/>
      <c r="AA277" s="1588"/>
      <c r="AB277" s="1588"/>
      <c r="AC277" s="1588"/>
      <c r="AD277" s="1588"/>
      <c r="AE277" s="1588"/>
      <c r="AF277" s="1588"/>
      <c r="AG277" s="1588"/>
      <c r="AH277" s="1588"/>
      <c r="AI277" s="1588"/>
      <c r="AJ277" s="1588"/>
      <c r="AK277" s="1588"/>
      <c r="AL277" s="1588"/>
      <c r="AM277" s="1588"/>
      <c r="AN277" s="1588"/>
      <c r="AO277" s="1588"/>
      <c r="AP277" s="1588"/>
      <c r="AQ277" s="1588"/>
      <c r="AR277" s="1588"/>
      <c r="AS277" s="1588"/>
      <c r="AT277" s="1588"/>
      <c r="AU277" s="1588"/>
      <c r="AV277" s="1588"/>
      <c r="AW277" s="1588"/>
      <c r="AX277" s="1588"/>
      <c r="AY277" s="1588"/>
    </row>
    <row r="278" ht="15.75" customHeight="1">
      <c r="A278" s="1588"/>
      <c r="B278" s="1588"/>
      <c r="C278" s="1588"/>
      <c r="D278" s="1588"/>
      <c r="E278" s="1588"/>
      <c r="F278" s="1588"/>
      <c r="G278" s="1588"/>
      <c r="H278" s="1588"/>
      <c r="I278" s="1588"/>
      <c r="J278" s="1588"/>
      <c r="K278" s="1588"/>
      <c r="L278" s="1588"/>
      <c r="M278" s="1588"/>
      <c r="N278" s="1588"/>
      <c r="O278" s="1588"/>
      <c r="P278" s="1588"/>
      <c r="Q278" s="1588"/>
      <c r="R278" s="1588"/>
      <c r="S278" s="1588"/>
      <c r="T278" s="1588"/>
      <c r="U278" s="1588"/>
      <c r="V278" s="1588"/>
      <c r="W278" s="1588"/>
      <c r="X278" s="1588"/>
      <c r="Y278" s="1588"/>
      <c r="Z278" s="1588"/>
      <c r="AA278" s="1588"/>
      <c r="AB278" s="1588"/>
      <c r="AC278" s="1588"/>
      <c r="AD278" s="1588"/>
      <c r="AE278" s="1588"/>
      <c r="AF278" s="1588"/>
      <c r="AG278" s="1588"/>
      <c r="AH278" s="1588"/>
      <c r="AI278" s="1588"/>
      <c r="AJ278" s="1588"/>
      <c r="AK278" s="1588"/>
      <c r="AL278" s="1588"/>
      <c r="AM278" s="1588"/>
      <c r="AN278" s="1588"/>
      <c r="AO278" s="1588"/>
      <c r="AP278" s="1588"/>
      <c r="AQ278" s="1588"/>
      <c r="AR278" s="1588"/>
      <c r="AS278" s="1588"/>
      <c r="AT278" s="1588"/>
      <c r="AU278" s="1588"/>
      <c r="AV278" s="1588"/>
      <c r="AW278" s="1588"/>
      <c r="AX278" s="1588"/>
      <c r="AY278" s="1588"/>
    </row>
    <row r="279" ht="15.75" customHeight="1">
      <c r="A279" s="1588"/>
      <c r="B279" s="1588"/>
      <c r="C279" s="1588"/>
      <c r="D279" s="1588"/>
      <c r="E279" s="1588"/>
      <c r="F279" s="1588"/>
      <c r="G279" s="1588"/>
      <c r="H279" s="1588"/>
      <c r="I279" s="1588"/>
      <c r="J279" s="1588"/>
      <c r="K279" s="1588"/>
      <c r="L279" s="1588"/>
      <c r="M279" s="1588"/>
      <c r="N279" s="1588"/>
      <c r="O279" s="1588"/>
      <c r="P279" s="1588"/>
      <c r="Q279" s="1588"/>
      <c r="R279" s="1588"/>
      <c r="S279" s="1588"/>
      <c r="T279" s="1588"/>
      <c r="U279" s="1588"/>
      <c r="V279" s="1588"/>
      <c r="W279" s="1588"/>
      <c r="X279" s="1588"/>
      <c r="Y279" s="1588"/>
      <c r="Z279" s="1588"/>
      <c r="AA279" s="1588"/>
      <c r="AB279" s="1588"/>
      <c r="AC279" s="1588"/>
      <c r="AD279" s="1588"/>
      <c r="AE279" s="1588"/>
      <c r="AF279" s="1588"/>
      <c r="AG279" s="1588"/>
      <c r="AH279" s="1588"/>
      <c r="AI279" s="1588"/>
      <c r="AJ279" s="1588"/>
      <c r="AK279" s="1588"/>
      <c r="AL279" s="1588"/>
      <c r="AM279" s="1588"/>
      <c r="AN279" s="1588"/>
      <c r="AO279" s="1588"/>
      <c r="AP279" s="1588"/>
      <c r="AQ279" s="1588"/>
      <c r="AR279" s="1588"/>
      <c r="AS279" s="1588"/>
      <c r="AT279" s="1588"/>
      <c r="AU279" s="1588"/>
      <c r="AV279" s="1588"/>
      <c r="AW279" s="1588"/>
      <c r="AX279" s="1588"/>
      <c r="AY279" s="1588"/>
    </row>
    <row r="280" ht="15.75" customHeight="1">
      <c r="A280" s="1588"/>
      <c r="B280" s="1588"/>
      <c r="C280" s="1588"/>
      <c r="D280" s="1588"/>
      <c r="E280" s="1588"/>
      <c r="F280" s="1588"/>
      <c r="G280" s="1588"/>
      <c r="H280" s="1588"/>
      <c r="I280" s="1588"/>
      <c r="J280" s="1588"/>
      <c r="K280" s="1588"/>
      <c r="L280" s="1588"/>
      <c r="M280" s="1588"/>
      <c r="N280" s="1588"/>
      <c r="O280" s="1588"/>
      <c r="P280" s="1588"/>
      <c r="Q280" s="1588"/>
      <c r="R280" s="1588"/>
      <c r="S280" s="1588"/>
      <c r="T280" s="1588"/>
      <c r="U280" s="1588"/>
      <c r="V280" s="1588"/>
      <c r="W280" s="1588"/>
      <c r="X280" s="1588"/>
      <c r="Y280" s="1588"/>
      <c r="Z280" s="1588"/>
      <c r="AA280" s="1588"/>
      <c r="AB280" s="1588"/>
      <c r="AC280" s="1588"/>
      <c r="AD280" s="1588"/>
      <c r="AE280" s="1588"/>
      <c r="AF280" s="1588"/>
      <c r="AG280" s="1588"/>
      <c r="AH280" s="1588"/>
      <c r="AI280" s="1588"/>
      <c r="AJ280" s="1588"/>
      <c r="AK280" s="1588"/>
      <c r="AL280" s="1588"/>
      <c r="AM280" s="1588"/>
      <c r="AN280" s="1588"/>
      <c r="AO280" s="1588"/>
      <c r="AP280" s="1588"/>
      <c r="AQ280" s="1588"/>
      <c r="AR280" s="1588"/>
      <c r="AS280" s="1588"/>
      <c r="AT280" s="1588"/>
      <c r="AU280" s="1588"/>
      <c r="AV280" s="1588"/>
      <c r="AW280" s="1588"/>
      <c r="AX280" s="1588"/>
      <c r="AY280" s="1588"/>
    </row>
    <row r="281" ht="15.75" customHeight="1">
      <c r="A281" s="1588"/>
      <c r="B281" s="1588"/>
      <c r="C281" s="1588"/>
      <c r="D281" s="1588"/>
      <c r="E281" s="1588"/>
      <c r="F281" s="1588"/>
      <c r="G281" s="1588"/>
      <c r="H281" s="1588"/>
      <c r="I281" s="1588"/>
      <c r="J281" s="1588"/>
      <c r="K281" s="1588"/>
      <c r="L281" s="1588"/>
      <c r="M281" s="1588"/>
      <c r="N281" s="1588"/>
      <c r="O281" s="1588"/>
      <c r="P281" s="1588"/>
      <c r="Q281" s="1588"/>
      <c r="R281" s="1588"/>
      <c r="S281" s="1588"/>
      <c r="T281" s="1588"/>
      <c r="U281" s="1588"/>
      <c r="V281" s="1588"/>
      <c r="W281" s="1588"/>
      <c r="X281" s="1588"/>
      <c r="Y281" s="1588"/>
      <c r="Z281" s="1588"/>
      <c r="AA281" s="1588"/>
      <c r="AB281" s="1588"/>
      <c r="AC281" s="1588"/>
      <c r="AD281" s="1588"/>
      <c r="AE281" s="1588"/>
      <c r="AF281" s="1588"/>
      <c r="AG281" s="1588"/>
      <c r="AH281" s="1588"/>
      <c r="AI281" s="1588"/>
      <c r="AJ281" s="1588"/>
      <c r="AK281" s="1588"/>
      <c r="AL281" s="1588"/>
      <c r="AM281" s="1588"/>
      <c r="AN281" s="1588"/>
      <c r="AO281" s="1588"/>
      <c r="AP281" s="1588"/>
      <c r="AQ281" s="1588"/>
      <c r="AR281" s="1588"/>
      <c r="AS281" s="1588"/>
      <c r="AT281" s="1588"/>
      <c r="AU281" s="1588"/>
      <c r="AV281" s="1588"/>
      <c r="AW281" s="1588"/>
      <c r="AX281" s="1588"/>
      <c r="AY281" s="1588"/>
    </row>
    <row r="282" ht="15.75" customHeight="1">
      <c r="A282" s="1588"/>
      <c r="B282" s="1588"/>
      <c r="C282" s="1588"/>
      <c r="D282" s="1588"/>
      <c r="E282" s="1588"/>
      <c r="F282" s="1588"/>
      <c r="G282" s="1588"/>
      <c r="H282" s="1588"/>
      <c r="I282" s="1588"/>
      <c r="J282" s="1588"/>
      <c r="K282" s="1588"/>
      <c r="L282" s="1588"/>
      <c r="M282" s="1588"/>
      <c r="N282" s="1588"/>
      <c r="O282" s="1588"/>
      <c r="P282" s="1588"/>
      <c r="Q282" s="1588"/>
      <c r="R282" s="1588"/>
      <c r="S282" s="1588"/>
      <c r="T282" s="1588"/>
      <c r="U282" s="1588"/>
      <c r="V282" s="1588"/>
      <c r="W282" s="1588"/>
      <c r="X282" s="1588"/>
      <c r="Y282" s="1588"/>
      <c r="Z282" s="1588"/>
      <c r="AA282" s="1588"/>
      <c r="AB282" s="1588"/>
      <c r="AC282" s="1588"/>
      <c r="AD282" s="1588"/>
      <c r="AE282" s="1588"/>
      <c r="AF282" s="1588"/>
      <c r="AG282" s="1588"/>
      <c r="AH282" s="1588"/>
      <c r="AI282" s="1588"/>
      <c r="AJ282" s="1588"/>
      <c r="AK282" s="1588"/>
      <c r="AL282" s="1588"/>
      <c r="AM282" s="1588"/>
      <c r="AN282" s="1588"/>
      <c r="AO282" s="1588"/>
      <c r="AP282" s="1588"/>
      <c r="AQ282" s="1588"/>
      <c r="AR282" s="1588"/>
      <c r="AS282" s="1588"/>
      <c r="AT282" s="1588"/>
      <c r="AU282" s="1588"/>
      <c r="AV282" s="1588"/>
      <c r="AW282" s="1588"/>
      <c r="AX282" s="1588"/>
      <c r="AY282" s="1588"/>
    </row>
    <row r="283" ht="15.75" customHeight="1">
      <c r="A283" s="1588"/>
      <c r="B283" s="1588"/>
      <c r="C283" s="1588"/>
      <c r="D283" s="1588"/>
      <c r="E283" s="1588"/>
      <c r="F283" s="1588"/>
      <c r="G283" s="1588"/>
      <c r="H283" s="1588"/>
      <c r="I283" s="1588"/>
      <c r="J283" s="1588"/>
      <c r="K283" s="1588"/>
      <c r="L283" s="1588"/>
      <c r="M283" s="1588"/>
      <c r="N283" s="1588"/>
      <c r="O283" s="1588"/>
      <c r="P283" s="1588"/>
      <c r="Q283" s="1588"/>
      <c r="R283" s="1588"/>
      <c r="S283" s="1588"/>
      <c r="T283" s="1588"/>
      <c r="U283" s="1588"/>
      <c r="V283" s="1588"/>
      <c r="W283" s="1588"/>
      <c r="X283" s="1588"/>
      <c r="Y283" s="1588"/>
      <c r="Z283" s="1588"/>
      <c r="AA283" s="1588"/>
      <c r="AB283" s="1588"/>
      <c r="AC283" s="1588"/>
      <c r="AD283" s="1588"/>
      <c r="AE283" s="1588"/>
      <c r="AF283" s="1588"/>
      <c r="AG283" s="1588"/>
      <c r="AH283" s="1588"/>
      <c r="AI283" s="1588"/>
      <c r="AJ283" s="1588"/>
      <c r="AK283" s="1588"/>
      <c r="AL283" s="1588"/>
      <c r="AM283" s="1588"/>
      <c r="AN283" s="1588"/>
      <c r="AO283" s="1588"/>
      <c r="AP283" s="1588"/>
      <c r="AQ283" s="1588"/>
      <c r="AR283" s="1588"/>
      <c r="AS283" s="1588"/>
      <c r="AT283" s="1588"/>
      <c r="AU283" s="1588"/>
      <c r="AV283" s="1588"/>
      <c r="AW283" s="1588"/>
      <c r="AX283" s="1588"/>
      <c r="AY283" s="1588"/>
    </row>
    <row r="284" ht="15.75" customHeight="1">
      <c r="A284" s="1588"/>
      <c r="B284" s="1588"/>
      <c r="C284" s="1588"/>
      <c r="D284" s="1588"/>
      <c r="E284" s="1588"/>
      <c r="F284" s="1588"/>
      <c r="G284" s="1588"/>
      <c r="H284" s="1588"/>
      <c r="I284" s="1588"/>
      <c r="J284" s="1588"/>
      <c r="K284" s="1588"/>
      <c r="L284" s="1588"/>
      <c r="M284" s="1588"/>
      <c r="N284" s="1588"/>
      <c r="O284" s="1588"/>
      <c r="P284" s="1588"/>
      <c r="Q284" s="1588"/>
      <c r="R284" s="1588"/>
      <c r="S284" s="1588"/>
      <c r="T284" s="1588"/>
      <c r="U284" s="1588"/>
      <c r="V284" s="1588"/>
      <c r="W284" s="1588"/>
      <c r="X284" s="1588"/>
      <c r="Y284" s="1588"/>
      <c r="Z284" s="1588"/>
      <c r="AA284" s="1588"/>
      <c r="AB284" s="1588"/>
      <c r="AC284" s="1588"/>
      <c r="AD284" s="1588"/>
      <c r="AE284" s="1588"/>
      <c r="AF284" s="1588"/>
      <c r="AG284" s="1588"/>
      <c r="AH284" s="1588"/>
      <c r="AI284" s="1588"/>
      <c r="AJ284" s="1588"/>
      <c r="AK284" s="1588"/>
      <c r="AL284" s="1588"/>
      <c r="AM284" s="1588"/>
      <c r="AN284" s="1588"/>
      <c r="AO284" s="1588"/>
      <c r="AP284" s="1588"/>
      <c r="AQ284" s="1588"/>
      <c r="AR284" s="1588"/>
      <c r="AS284" s="1588"/>
      <c r="AT284" s="1588"/>
      <c r="AU284" s="1588"/>
      <c r="AV284" s="1588"/>
      <c r="AW284" s="1588"/>
      <c r="AX284" s="1588"/>
      <c r="AY284" s="1588"/>
    </row>
    <row r="285" ht="15.75" customHeight="1">
      <c r="A285" s="1588"/>
      <c r="B285" s="1588"/>
      <c r="C285" s="1588"/>
      <c r="D285" s="1588"/>
      <c r="E285" s="1588"/>
      <c r="F285" s="1588"/>
      <c r="G285" s="1588"/>
      <c r="H285" s="1588"/>
      <c r="I285" s="1588"/>
      <c r="J285" s="1588"/>
      <c r="K285" s="1588"/>
      <c r="L285" s="1588"/>
      <c r="M285" s="1588"/>
      <c r="N285" s="1588"/>
      <c r="O285" s="1588"/>
      <c r="P285" s="1588"/>
      <c r="Q285" s="1588"/>
      <c r="R285" s="1588"/>
      <c r="S285" s="1588"/>
      <c r="T285" s="1588"/>
      <c r="U285" s="1588"/>
      <c r="V285" s="1588"/>
      <c r="W285" s="1588"/>
      <c r="X285" s="1588"/>
      <c r="Y285" s="1588"/>
      <c r="Z285" s="1588"/>
      <c r="AA285" s="1588"/>
      <c r="AB285" s="1588"/>
      <c r="AC285" s="1588"/>
      <c r="AD285" s="1588"/>
      <c r="AE285" s="1588"/>
      <c r="AF285" s="1588"/>
      <c r="AG285" s="1588"/>
      <c r="AH285" s="1588"/>
      <c r="AI285" s="1588"/>
      <c r="AJ285" s="1588"/>
      <c r="AK285" s="1588"/>
      <c r="AL285" s="1588"/>
      <c r="AM285" s="1588"/>
      <c r="AN285" s="1588"/>
      <c r="AO285" s="1588"/>
      <c r="AP285" s="1588"/>
      <c r="AQ285" s="1588"/>
      <c r="AR285" s="1588"/>
      <c r="AS285" s="1588"/>
      <c r="AT285" s="1588"/>
      <c r="AU285" s="1588"/>
      <c r="AV285" s="1588"/>
      <c r="AW285" s="1588"/>
      <c r="AX285" s="1588"/>
      <c r="AY285" s="1588"/>
    </row>
    <row r="286" ht="15.75" customHeight="1">
      <c r="A286" s="1588"/>
      <c r="B286" s="1588"/>
      <c r="C286" s="1588"/>
      <c r="D286" s="1588"/>
      <c r="E286" s="1588"/>
      <c r="F286" s="1588"/>
      <c r="G286" s="1588"/>
      <c r="H286" s="1588"/>
      <c r="I286" s="1588"/>
      <c r="J286" s="1588"/>
      <c r="K286" s="1588"/>
      <c r="L286" s="1588"/>
      <c r="M286" s="1588"/>
      <c r="N286" s="1588"/>
      <c r="O286" s="1588"/>
      <c r="P286" s="1588"/>
      <c r="Q286" s="1588"/>
      <c r="R286" s="1588"/>
      <c r="S286" s="1588"/>
      <c r="T286" s="1588"/>
      <c r="U286" s="1588"/>
      <c r="V286" s="1588"/>
      <c r="W286" s="1588"/>
      <c r="X286" s="1588"/>
      <c r="Y286" s="1588"/>
      <c r="Z286" s="1588"/>
      <c r="AA286" s="1588"/>
      <c r="AB286" s="1588"/>
      <c r="AC286" s="1588"/>
      <c r="AD286" s="1588"/>
      <c r="AE286" s="1588"/>
      <c r="AF286" s="1588"/>
      <c r="AG286" s="1588"/>
      <c r="AH286" s="1588"/>
      <c r="AI286" s="1588"/>
      <c r="AJ286" s="1588"/>
      <c r="AK286" s="1588"/>
      <c r="AL286" s="1588"/>
      <c r="AM286" s="1588"/>
      <c r="AN286" s="1588"/>
      <c r="AO286" s="1588"/>
      <c r="AP286" s="1588"/>
      <c r="AQ286" s="1588"/>
      <c r="AR286" s="1588"/>
      <c r="AS286" s="1588"/>
      <c r="AT286" s="1588"/>
      <c r="AU286" s="1588"/>
      <c r="AV286" s="1588"/>
      <c r="AW286" s="1588"/>
      <c r="AX286" s="1588"/>
      <c r="AY286" s="1588"/>
    </row>
    <row r="287" ht="15.75" customHeight="1">
      <c r="A287" s="1588"/>
      <c r="B287" s="1588"/>
      <c r="C287" s="1588"/>
      <c r="D287" s="1588"/>
      <c r="E287" s="1588"/>
      <c r="F287" s="1588"/>
      <c r="G287" s="1588"/>
      <c r="H287" s="1588"/>
      <c r="I287" s="1588"/>
      <c r="J287" s="1588"/>
      <c r="K287" s="1588"/>
      <c r="L287" s="1588"/>
      <c r="M287" s="1588"/>
      <c r="N287" s="1588"/>
      <c r="O287" s="1588"/>
      <c r="P287" s="1588"/>
      <c r="Q287" s="1588"/>
      <c r="R287" s="1588"/>
      <c r="S287" s="1588"/>
      <c r="T287" s="1588"/>
      <c r="U287" s="1588"/>
      <c r="V287" s="1588"/>
      <c r="W287" s="1588"/>
      <c r="X287" s="1588"/>
      <c r="Y287" s="1588"/>
      <c r="Z287" s="1588"/>
      <c r="AA287" s="1588"/>
      <c r="AB287" s="1588"/>
      <c r="AC287" s="1588"/>
      <c r="AD287" s="1588"/>
      <c r="AE287" s="1588"/>
      <c r="AF287" s="1588"/>
      <c r="AG287" s="1588"/>
      <c r="AH287" s="1588"/>
      <c r="AI287" s="1588"/>
      <c r="AJ287" s="1588"/>
      <c r="AK287" s="1588"/>
      <c r="AL287" s="1588"/>
      <c r="AM287" s="1588"/>
      <c r="AN287" s="1588"/>
      <c r="AO287" s="1588"/>
      <c r="AP287" s="1588"/>
      <c r="AQ287" s="1588"/>
      <c r="AR287" s="1588"/>
      <c r="AS287" s="1588"/>
      <c r="AT287" s="1588"/>
      <c r="AU287" s="1588"/>
      <c r="AV287" s="1588"/>
      <c r="AW287" s="1588"/>
      <c r="AX287" s="1588"/>
      <c r="AY287" s="1588"/>
    </row>
    <row r="288" ht="15.75" customHeight="1">
      <c r="A288" s="1588"/>
      <c r="B288" s="1588"/>
      <c r="C288" s="1588"/>
      <c r="D288" s="1588"/>
      <c r="E288" s="1588"/>
      <c r="F288" s="1588"/>
      <c r="G288" s="1588"/>
      <c r="H288" s="1588"/>
      <c r="I288" s="1588"/>
      <c r="J288" s="1588"/>
      <c r="K288" s="1588"/>
      <c r="L288" s="1588"/>
      <c r="M288" s="1588"/>
      <c r="N288" s="1588"/>
      <c r="O288" s="1588"/>
      <c r="P288" s="1588"/>
      <c r="Q288" s="1588"/>
      <c r="R288" s="1588"/>
      <c r="S288" s="1588"/>
      <c r="T288" s="1588"/>
      <c r="U288" s="1588"/>
      <c r="V288" s="1588"/>
      <c r="W288" s="1588"/>
      <c r="X288" s="1588"/>
      <c r="Y288" s="1588"/>
      <c r="Z288" s="1588"/>
      <c r="AA288" s="1588"/>
      <c r="AB288" s="1588"/>
      <c r="AC288" s="1588"/>
      <c r="AD288" s="1588"/>
      <c r="AE288" s="1588"/>
      <c r="AF288" s="1588"/>
      <c r="AG288" s="1588"/>
      <c r="AH288" s="1588"/>
      <c r="AI288" s="1588"/>
      <c r="AJ288" s="1588"/>
      <c r="AK288" s="1588"/>
      <c r="AL288" s="1588"/>
      <c r="AM288" s="1588"/>
      <c r="AN288" s="1588"/>
      <c r="AO288" s="1588"/>
      <c r="AP288" s="1588"/>
      <c r="AQ288" s="1588"/>
      <c r="AR288" s="1588"/>
      <c r="AS288" s="1588"/>
      <c r="AT288" s="1588"/>
      <c r="AU288" s="1588"/>
      <c r="AV288" s="1588"/>
      <c r="AW288" s="1588"/>
      <c r="AX288" s="1588"/>
      <c r="AY288" s="1588"/>
    </row>
    <row r="289" ht="15.75" customHeight="1">
      <c r="A289" s="1588"/>
      <c r="B289" s="1588"/>
      <c r="C289" s="1588"/>
      <c r="D289" s="1588"/>
      <c r="E289" s="1588"/>
      <c r="F289" s="1588"/>
      <c r="G289" s="1588"/>
      <c r="H289" s="1588"/>
      <c r="I289" s="1588"/>
      <c r="J289" s="1588"/>
      <c r="K289" s="1588"/>
      <c r="L289" s="1588"/>
      <c r="M289" s="1588"/>
      <c r="N289" s="1588"/>
      <c r="O289" s="1588"/>
      <c r="P289" s="1588"/>
      <c r="Q289" s="1588"/>
      <c r="R289" s="1588"/>
      <c r="S289" s="1588"/>
      <c r="T289" s="1588"/>
      <c r="U289" s="1588"/>
      <c r="V289" s="1588"/>
      <c r="W289" s="1588"/>
      <c r="X289" s="1588"/>
      <c r="Y289" s="1588"/>
      <c r="Z289" s="1588"/>
      <c r="AA289" s="1588"/>
      <c r="AB289" s="1588"/>
      <c r="AC289" s="1588"/>
      <c r="AD289" s="1588"/>
      <c r="AE289" s="1588"/>
      <c r="AF289" s="1588"/>
      <c r="AG289" s="1588"/>
      <c r="AH289" s="1588"/>
      <c r="AI289" s="1588"/>
      <c r="AJ289" s="1588"/>
      <c r="AK289" s="1588"/>
      <c r="AL289" s="1588"/>
      <c r="AM289" s="1588"/>
      <c r="AN289" s="1588"/>
      <c r="AO289" s="1588"/>
      <c r="AP289" s="1588"/>
      <c r="AQ289" s="1588"/>
      <c r="AR289" s="1588"/>
      <c r="AS289" s="1588"/>
      <c r="AT289" s="1588"/>
      <c r="AU289" s="1588"/>
      <c r="AV289" s="1588"/>
      <c r="AW289" s="1588"/>
      <c r="AX289" s="1588"/>
      <c r="AY289" s="1588"/>
    </row>
    <row r="290" ht="15.75" customHeight="1">
      <c r="A290" s="1588"/>
      <c r="B290" s="1588"/>
      <c r="C290" s="1588"/>
      <c r="D290" s="1588"/>
      <c r="E290" s="1588"/>
      <c r="F290" s="1588"/>
      <c r="G290" s="1588"/>
      <c r="H290" s="1588"/>
      <c r="I290" s="1588"/>
      <c r="J290" s="1588"/>
      <c r="K290" s="1588"/>
      <c r="L290" s="1588"/>
      <c r="M290" s="1588"/>
      <c r="N290" s="1588"/>
      <c r="O290" s="1588"/>
      <c r="P290" s="1588"/>
      <c r="Q290" s="1588"/>
      <c r="R290" s="1588"/>
      <c r="S290" s="1588"/>
      <c r="T290" s="1588"/>
      <c r="U290" s="1588"/>
      <c r="V290" s="1588"/>
      <c r="W290" s="1588"/>
      <c r="X290" s="1588"/>
      <c r="Y290" s="1588"/>
      <c r="Z290" s="1588"/>
      <c r="AA290" s="1588"/>
      <c r="AB290" s="1588"/>
      <c r="AC290" s="1588"/>
      <c r="AD290" s="1588"/>
      <c r="AE290" s="1588"/>
      <c r="AF290" s="1588"/>
      <c r="AG290" s="1588"/>
      <c r="AH290" s="1588"/>
      <c r="AI290" s="1588"/>
      <c r="AJ290" s="1588"/>
      <c r="AK290" s="1588"/>
      <c r="AL290" s="1588"/>
      <c r="AM290" s="1588"/>
      <c r="AN290" s="1588"/>
      <c r="AO290" s="1588"/>
      <c r="AP290" s="1588"/>
      <c r="AQ290" s="1588"/>
      <c r="AR290" s="1588"/>
      <c r="AS290" s="1588"/>
      <c r="AT290" s="1588"/>
      <c r="AU290" s="1588"/>
      <c r="AV290" s="1588"/>
      <c r="AW290" s="1588"/>
      <c r="AX290" s="1588"/>
      <c r="AY290" s="1588"/>
    </row>
    <row r="291" ht="15.75" customHeight="1">
      <c r="A291" s="1588"/>
      <c r="B291" s="1588"/>
      <c r="C291" s="1588"/>
      <c r="D291" s="1588"/>
      <c r="E291" s="1588"/>
      <c r="F291" s="1588"/>
      <c r="G291" s="1588"/>
      <c r="H291" s="1588"/>
      <c r="I291" s="1588"/>
      <c r="J291" s="1588"/>
      <c r="K291" s="1588"/>
      <c r="L291" s="1588"/>
      <c r="M291" s="1588"/>
      <c r="N291" s="1588"/>
      <c r="O291" s="1588"/>
      <c r="P291" s="1588"/>
      <c r="Q291" s="1588"/>
      <c r="R291" s="1588"/>
      <c r="S291" s="1588"/>
      <c r="T291" s="1588"/>
      <c r="U291" s="1588"/>
      <c r="V291" s="1588"/>
      <c r="W291" s="1588"/>
      <c r="X291" s="1588"/>
      <c r="Y291" s="1588"/>
      <c r="Z291" s="1588"/>
      <c r="AA291" s="1588"/>
      <c r="AB291" s="1588"/>
      <c r="AC291" s="1588"/>
      <c r="AD291" s="1588"/>
      <c r="AE291" s="1588"/>
      <c r="AF291" s="1588"/>
      <c r="AG291" s="1588"/>
      <c r="AH291" s="1588"/>
      <c r="AI291" s="1588"/>
      <c r="AJ291" s="1588"/>
      <c r="AK291" s="1588"/>
      <c r="AL291" s="1588"/>
      <c r="AM291" s="1588"/>
      <c r="AN291" s="1588"/>
      <c r="AO291" s="1588"/>
      <c r="AP291" s="1588"/>
      <c r="AQ291" s="1588"/>
      <c r="AR291" s="1588"/>
      <c r="AS291" s="1588"/>
      <c r="AT291" s="1588"/>
      <c r="AU291" s="1588"/>
      <c r="AV291" s="1588"/>
      <c r="AW291" s="1588"/>
      <c r="AX291" s="1588"/>
      <c r="AY291" s="1588"/>
    </row>
    <row r="292" ht="15.75" customHeight="1">
      <c r="A292" s="1588"/>
      <c r="B292" s="1588"/>
      <c r="C292" s="1588"/>
      <c r="D292" s="1588"/>
      <c r="E292" s="1588"/>
      <c r="F292" s="1588"/>
      <c r="G292" s="1588"/>
      <c r="H292" s="1588"/>
      <c r="I292" s="1588"/>
      <c r="J292" s="1588"/>
      <c r="K292" s="1588"/>
      <c r="L292" s="1588"/>
      <c r="M292" s="1588"/>
      <c r="N292" s="1588"/>
      <c r="O292" s="1588"/>
      <c r="P292" s="1588"/>
      <c r="Q292" s="1588"/>
      <c r="R292" s="1588"/>
      <c r="S292" s="1588"/>
      <c r="T292" s="1588"/>
      <c r="U292" s="1588"/>
      <c r="V292" s="1588"/>
      <c r="W292" s="1588"/>
      <c r="X292" s="1588"/>
      <c r="Y292" s="1588"/>
      <c r="Z292" s="1588"/>
      <c r="AA292" s="1588"/>
      <c r="AB292" s="1588"/>
      <c r="AC292" s="1588"/>
      <c r="AD292" s="1588"/>
      <c r="AE292" s="1588"/>
      <c r="AF292" s="1588"/>
      <c r="AG292" s="1588"/>
      <c r="AH292" s="1588"/>
      <c r="AI292" s="1588"/>
      <c r="AJ292" s="1588"/>
      <c r="AK292" s="1588"/>
      <c r="AL292" s="1588"/>
      <c r="AM292" s="1588"/>
      <c r="AN292" s="1588"/>
      <c r="AO292" s="1588"/>
      <c r="AP292" s="1588"/>
      <c r="AQ292" s="1588"/>
      <c r="AR292" s="1588"/>
      <c r="AS292" s="1588"/>
      <c r="AT292" s="1588"/>
      <c r="AU292" s="1588"/>
      <c r="AV292" s="1588"/>
      <c r="AW292" s="1588"/>
      <c r="AX292" s="1588"/>
      <c r="AY292" s="1588"/>
    </row>
    <row r="293" ht="15.75" customHeight="1">
      <c r="A293" s="1588"/>
      <c r="B293" s="1588"/>
      <c r="C293" s="1588"/>
      <c r="D293" s="1588"/>
      <c r="E293" s="1588"/>
      <c r="F293" s="1588"/>
      <c r="G293" s="1588"/>
      <c r="H293" s="1588"/>
      <c r="I293" s="1588"/>
      <c r="J293" s="1588"/>
      <c r="K293" s="1588"/>
      <c r="L293" s="1588"/>
      <c r="M293" s="1588"/>
      <c r="N293" s="1588"/>
      <c r="O293" s="1588"/>
      <c r="P293" s="1588"/>
      <c r="Q293" s="1588"/>
      <c r="R293" s="1588"/>
      <c r="S293" s="1588"/>
      <c r="T293" s="1588"/>
      <c r="U293" s="1588"/>
      <c r="V293" s="1588"/>
      <c r="W293" s="1588"/>
      <c r="X293" s="1588"/>
      <c r="Y293" s="1588"/>
      <c r="Z293" s="1588"/>
      <c r="AA293" s="1588"/>
      <c r="AB293" s="1588"/>
      <c r="AC293" s="1588"/>
      <c r="AD293" s="1588"/>
      <c r="AE293" s="1588"/>
      <c r="AF293" s="1588"/>
      <c r="AG293" s="1588"/>
      <c r="AH293" s="1588"/>
      <c r="AI293" s="1588"/>
      <c r="AJ293" s="1588"/>
      <c r="AK293" s="1588"/>
      <c r="AL293" s="1588"/>
      <c r="AM293" s="1588"/>
      <c r="AN293" s="1588"/>
      <c r="AO293" s="1588"/>
      <c r="AP293" s="1588"/>
      <c r="AQ293" s="1588"/>
      <c r="AR293" s="1588"/>
      <c r="AS293" s="1588"/>
      <c r="AT293" s="1588"/>
      <c r="AU293" s="1588"/>
      <c r="AV293" s="1588"/>
      <c r="AW293" s="1588"/>
      <c r="AX293" s="1588"/>
      <c r="AY293" s="1588"/>
    </row>
    <row r="294" ht="15.75" customHeight="1">
      <c r="A294" s="1588"/>
      <c r="B294" s="1588"/>
      <c r="C294" s="1588"/>
      <c r="D294" s="1588"/>
      <c r="E294" s="1588"/>
      <c r="F294" s="1588"/>
      <c r="G294" s="1588"/>
      <c r="H294" s="1588"/>
      <c r="I294" s="1588"/>
      <c r="J294" s="1588"/>
      <c r="K294" s="1588"/>
      <c r="L294" s="1588"/>
      <c r="M294" s="1588"/>
      <c r="N294" s="1588"/>
      <c r="O294" s="1588"/>
      <c r="P294" s="1588"/>
      <c r="Q294" s="1588"/>
      <c r="R294" s="1588"/>
      <c r="S294" s="1588"/>
      <c r="T294" s="1588"/>
      <c r="U294" s="1588"/>
      <c r="V294" s="1588"/>
      <c r="W294" s="1588"/>
      <c r="X294" s="1588"/>
      <c r="Y294" s="1588"/>
      <c r="Z294" s="1588"/>
      <c r="AA294" s="1588"/>
      <c r="AB294" s="1588"/>
      <c r="AC294" s="1588"/>
      <c r="AD294" s="1588"/>
      <c r="AE294" s="1588"/>
      <c r="AF294" s="1588"/>
      <c r="AG294" s="1588"/>
      <c r="AH294" s="1588"/>
      <c r="AI294" s="1588"/>
      <c r="AJ294" s="1588"/>
      <c r="AK294" s="1588"/>
      <c r="AL294" s="1588"/>
      <c r="AM294" s="1588"/>
      <c r="AN294" s="1588"/>
      <c r="AO294" s="1588"/>
      <c r="AP294" s="1588"/>
      <c r="AQ294" s="1588"/>
      <c r="AR294" s="1588"/>
      <c r="AS294" s="1588"/>
      <c r="AT294" s="1588"/>
      <c r="AU294" s="1588"/>
      <c r="AV294" s="1588"/>
      <c r="AW294" s="1588"/>
      <c r="AX294" s="1588"/>
      <c r="AY294" s="1588"/>
    </row>
    <row r="295" ht="15.75" customHeight="1">
      <c r="A295" s="1588"/>
      <c r="B295" s="1588"/>
      <c r="C295" s="1588"/>
      <c r="D295" s="1588"/>
      <c r="E295" s="1588"/>
      <c r="F295" s="1588"/>
      <c r="G295" s="1588"/>
      <c r="H295" s="1588"/>
      <c r="I295" s="1588"/>
      <c r="J295" s="1588"/>
      <c r="K295" s="1588"/>
      <c r="L295" s="1588"/>
      <c r="M295" s="1588"/>
      <c r="N295" s="1588"/>
      <c r="O295" s="1588"/>
      <c r="P295" s="1588"/>
      <c r="Q295" s="1588"/>
      <c r="R295" s="1588"/>
      <c r="S295" s="1588"/>
      <c r="T295" s="1588"/>
      <c r="U295" s="1588"/>
      <c r="V295" s="1588"/>
      <c r="W295" s="1588"/>
      <c r="X295" s="1588"/>
      <c r="Y295" s="1588"/>
      <c r="Z295" s="1588"/>
      <c r="AA295" s="1588"/>
      <c r="AB295" s="1588"/>
      <c r="AC295" s="1588"/>
      <c r="AD295" s="1588"/>
      <c r="AE295" s="1588"/>
      <c r="AF295" s="1588"/>
      <c r="AG295" s="1588"/>
      <c r="AH295" s="1588"/>
      <c r="AI295" s="1588"/>
      <c r="AJ295" s="1588"/>
      <c r="AK295" s="1588"/>
      <c r="AL295" s="1588"/>
      <c r="AM295" s="1588"/>
      <c r="AN295" s="1588"/>
      <c r="AO295" s="1588"/>
      <c r="AP295" s="1588"/>
      <c r="AQ295" s="1588"/>
      <c r="AR295" s="1588"/>
      <c r="AS295" s="1588"/>
      <c r="AT295" s="1588"/>
      <c r="AU295" s="1588"/>
      <c r="AV295" s="1588"/>
      <c r="AW295" s="1588"/>
      <c r="AX295" s="1588"/>
      <c r="AY295" s="1588"/>
    </row>
    <row r="296" ht="15.75" customHeight="1">
      <c r="A296" s="1588"/>
      <c r="B296" s="1588"/>
      <c r="C296" s="1588"/>
      <c r="D296" s="1588"/>
      <c r="E296" s="1588"/>
      <c r="F296" s="1588"/>
      <c r="G296" s="1588"/>
      <c r="H296" s="1588"/>
      <c r="I296" s="1588"/>
      <c r="J296" s="1588"/>
      <c r="K296" s="1588"/>
      <c r="L296" s="1588"/>
      <c r="M296" s="1588"/>
      <c r="N296" s="1588"/>
      <c r="O296" s="1588"/>
      <c r="P296" s="1588"/>
      <c r="Q296" s="1588"/>
      <c r="R296" s="1588"/>
      <c r="S296" s="1588"/>
      <c r="T296" s="1588"/>
      <c r="U296" s="1588"/>
      <c r="V296" s="1588"/>
      <c r="W296" s="1588"/>
      <c r="X296" s="1588"/>
      <c r="Y296" s="1588"/>
      <c r="Z296" s="1588"/>
      <c r="AA296" s="1588"/>
      <c r="AB296" s="1588"/>
      <c r="AC296" s="1588"/>
      <c r="AD296" s="1588"/>
      <c r="AE296" s="1588"/>
      <c r="AF296" s="1588"/>
      <c r="AG296" s="1588"/>
      <c r="AH296" s="1588"/>
      <c r="AI296" s="1588"/>
      <c r="AJ296" s="1588"/>
      <c r="AK296" s="1588"/>
      <c r="AL296" s="1588"/>
      <c r="AM296" s="1588"/>
      <c r="AN296" s="1588"/>
      <c r="AO296" s="1588"/>
      <c r="AP296" s="1588"/>
      <c r="AQ296" s="1588"/>
      <c r="AR296" s="1588"/>
      <c r="AS296" s="1588"/>
      <c r="AT296" s="1588"/>
      <c r="AU296" s="1588"/>
      <c r="AV296" s="1588"/>
      <c r="AW296" s="1588"/>
      <c r="AX296" s="1588"/>
      <c r="AY296" s="1588"/>
    </row>
    <row r="297" ht="15.75" customHeight="1">
      <c r="A297" s="1588"/>
      <c r="B297" s="1588"/>
      <c r="C297" s="1588"/>
      <c r="D297" s="1588"/>
      <c r="E297" s="1588"/>
      <c r="F297" s="1588"/>
      <c r="G297" s="1588"/>
      <c r="H297" s="1588"/>
      <c r="I297" s="1588"/>
      <c r="J297" s="1588"/>
      <c r="K297" s="1588"/>
      <c r="L297" s="1588"/>
      <c r="M297" s="1588"/>
      <c r="N297" s="1588"/>
      <c r="O297" s="1588"/>
      <c r="P297" s="1588"/>
      <c r="Q297" s="1588"/>
      <c r="R297" s="1588"/>
      <c r="S297" s="1588"/>
      <c r="T297" s="1588"/>
      <c r="U297" s="1588"/>
      <c r="V297" s="1588"/>
      <c r="W297" s="1588"/>
      <c r="X297" s="1588"/>
      <c r="Y297" s="1588"/>
      <c r="Z297" s="1588"/>
      <c r="AA297" s="1588"/>
      <c r="AB297" s="1588"/>
      <c r="AC297" s="1588"/>
      <c r="AD297" s="1588"/>
      <c r="AE297" s="1588"/>
      <c r="AF297" s="1588"/>
      <c r="AG297" s="1588"/>
      <c r="AH297" s="1588"/>
      <c r="AI297" s="1588"/>
      <c r="AJ297" s="1588"/>
      <c r="AK297" s="1588"/>
      <c r="AL297" s="1588"/>
      <c r="AM297" s="1588"/>
      <c r="AN297" s="1588"/>
      <c r="AO297" s="1588"/>
      <c r="AP297" s="1588"/>
      <c r="AQ297" s="1588"/>
      <c r="AR297" s="1588"/>
      <c r="AS297" s="1588"/>
      <c r="AT297" s="1588"/>
      <c r="AU297" s="1588"/>
      <c r="AV297" s="1588"/>
      <c r="AW297" s="1588"/>
      <c r="AX297" s="1588"/>
      <c r="AY297" s="1588"/>
    </row>
    <row r="298" ht="15.75" customHeight="1">
      <c r="A298" s="1588"/>
      <c r="B298" s="1588"/>
      <c r="C298" s="1588"/>
      <c r="D298" s="1588"/>
      <c r="E298" s="1588"/>
      <c r="F298" s="1588"/>
      <c r="G298" s="1588"/>
      <c r="H298" s="1588"/>
      <c r="I298" s="1588"/>
      <c r="J298" s="1588"/>
      <c r="K298" s="1588"/>
      <c r="L298" s="1588"/>
      <c r="M298" s="1588"/>
      <c r="N298" s="1588"/>
      <c r="O298" s="1588"/>
      <c r="P298" s="1588"/>
      <c r="Q298" s="1588"/>
      <c r="R298" s="1588"/>
      <c r="S298" s="1588"/>
      <c r="T298" s="1588"/>
      <c r="U298" s="1588"/>
      <c r="V298" s="1588"/>
      <c r="W298" s="1588"/>
      <c r="X298" s="1588"/>
      <c r="Y298" s="1588"/>
      <c r="Z298" s="1588"/>
      <c r="AA298" s="1588"/>
      <c r="AB298" s="1588"/>
      <c r="AC298" s="1588"/>
      <c r="AD298" s="1588"/>
      <c r="AE298" s="1588"/>
      <c r="AF298" s="1588"/>
      <c r="AG298" s="1588"/>
      <c r="AH298" s="1588"/>
      <c r="AI298" s="1588"/>
      <c r="AJ298" s="1588"/>
      <c r="AK298" s="1588"/>
      <c r="AL298" s="1588"/>
      <c r="AM298" s="1588"/>
      <c r="AN298" s="1588"/>
      <c r="AO298" s="1588"/>
      <c r="AP298" s="1588"/>
      <c r="AQ298" s="1588"/>
      <c r="AR298" s="1588"/>
      <c r="AS298" s="1588"/>
      <c r="AT298" s="1588"/>
      <c r="AU298" s="1588"/>
      <c r="AV298" s="1588"/>
      <c r="AW298" s="1588"/>
      <c r="AX298" s="1588"/>
      <c r="AY298" s="1588"/>
    </row>
    <row r="299" ht="15.75" customHeight="1">
      <c r="A299" s="1588"/>
      <c r="B299" s="1588"/>
      <c r="C299" s="1588"/>
      <c r="D299" s="1588"/>
      <c r="E299" s="1588"/>
      <c r="F299" s="1588"/>
      <c r="G299" s="1588"/>
      <c r="H299" s="1588"/>
      <c r="I299" s="1588"/>
      <c r="J299" s="1588"/>
      <c r="K299" s="1588"/>
      <c r="L299" s="1588"/>
      <c r="M299" s="1588"/>
      <c r="N299" s="1588"/>
      <c r="O299" s="1588"/>
      <c r="P299" s="1588"/>
      <c r="Q299" s="1588"/>
      <c r="R299" s="1588"/>
      <c r="S299" s="1588"/>
      <c r="T299" s="1588"/>
      <c r="U299" s="1588"/>
      <c r="V299" s="1588"/>
      <c r="W299" s="1588"/>
      <c r="X299" s="1588"/>
      <c r="Y299" s="1588"/>
      <c r="Z299" s="1588"/>
      <c r="AA299" s="1588"/>
      <c r="AB299" s="1588"/>
      <c r="AC299" s="1588"/>
      <c r="AD299" s="1588"/>
      <c r="AE299" s="1588"/>
      <c r="AF299" s="1588"/>
      <c r="AG299" s="1588"/>
      <c r="AH299" s="1588"/>
      <c r="AI299" s="1588"/>
      <c r="AJ299" s="1588"/>
      <c r="AK299" s="1588"/>
      <c r="AL299" s="1588"/>
      <c r="AM299" s="1588"/>
      <c r="AN299" s="1588"/>
      <c r="AO299" s="1588"/>
      <c r="AP299" s="1588"/>
      <c r="AQ299" s="1588"/>
      <c r="AR299" s="1588"/>
      <c r="AS299" s="1588"/>
      <c r="AT299" s="1588"/>
      <c r="AU299" s="1588"/>
      <c r="AV299" s="1588"/>
      <c r="AW299" s="1588"/>
      <c r="AX299" s="1588"/>
      <c r="AY299" s="1588"/>
    </row>
    <row r="300" ht="15.75" customHeight="1">
      <c r="A300" s="1588"/>
      <c r="B300" s="1588"/>
      <c r="C300" s="1588"/>
      <c r="D300" s="1588"/>
      <c r="E300" s="1588"/>
      <c r="F300" s="1588"/>
      <c r="G300" s="1588"/>
      <c r="H300" s="1588"/>
      <c r="I300" s="1588"/>
      <c r="J300" s="1588"/>
      <c r="K300" s="1588"/>
      <c r="L300" s="1588"/>
      <c r="M300" s="1588"/>
      <c r="N300" s="1588"/>
      <c r="O300" s="1588"/>
      <c r="P300" s="1588"/>
      <c r="Q300" s="1588"/>
      <c r="R300" s="1588"/>
      <c r="S300" s="1588"/>
      <c r="T300" s="1588"/>
      <c r="U300" s="1588"/>
      <c r="V300" s="1588"/>
      <c r="W300" s="1588"/>
      <c r="X300" s="1588"/>
      <c r="Y300" s="1588"/>
      <c r="Z300" s="1588"/>
      <c r="AA300" s="1588"/>
      <c r="AB300" s="1588"/>
      <c r="AC300" s="1588"/>
      <c r="AD300" s="1588"/>
      <c r="AE300" s="1588"/>
      <c r="AF300" s="1588"/>
      <c r="AG300" s="1588"/>
      <c r="AH300" s="1588"/>
      <c r="AI300" s="1588"/>
      <c r="AJ300" s="1588"/>
      <c r="AK300" s="1588"/>
      <c r="AL300" s="1588"/>
      <c r="AM300" s="1588"/>
      <c r="AN300" s="1588"/>
      <c r="AO300" s="1588"/>
      <c r="AP300" s="1588"/>
      <c r="AQ300" s="1588"/>
      <c r="AR300" s="1588"/>
      <c r="AS300" s="1588"/>
      <c r="AT300" s="1588"/>
      <c r="AU300" s="1588"/>
      <c r="AV300" s="1588"/>
      <c r="AW300" s="1588"/>
      <c r="AX300" s="1588"/>
      <c r="AY300" s="1588"/>
    </row>
    <row r="301" ht="15.75" customHeight="1">
      <c r="A301" s="1588"/>
      <c r="B301" s="1588"/>
      <c r="C301" s="1588"/>
      <c r="D301" s="1588"/>
      <c r="E301" s="1588"/>
      <c r="F301" s="1588"/>
      <c r="G301" s="1588"/>
      <c r="H301" s="1588"/>
      <c r="I301" s="1588"/>
      <c r="J301" s="1588"/>
      <c r="K301" s="1588"/>
      <c r="L301" s="1588"/>
      <c r="M301" s="1588"/>
      <c r="N301" s="1588"/>
      <c r="O301" s="1588"/>
      <c r="P301" s="1588"/>
      <c r="Q301" s="1588"/>
      <c r="R301" s="1588"/>
      <c r="S301" s="1588"/>
      <c r="T301" s="1588"/>
      <c r="U301" s="1588"/>
      <c r="V301" s="1588"/>
      <c r="W301" s="1588"/>
      <c r="X301" s="1588"/>
      <c r="Y301" s="1588"/>
      <c r="Z301" s="1588"/>
      <c r="AA301" s="1588"/>
      <c r="AB301" s="1588"/>
      <c r="AC301" s="1588"/>
      <c r="AD301" s="1588"/>
      <c r="AE301" s="1588"/>
      <c r="AF301" s="1588"/>
      <c r="AG301" s="1588"/>
      <c r="AH301" s="1588"/>
      <c r="AI301" s="1588"/>
      <c r="AJ301" s="1588"/>
      <c r="AK301" s="1588"/>
      <c r="AL301" s="1588"/>
      <c r="AM301" s="1588"/>
      <c r="AN301" s="1588"/>
      <c r="AO301" s="1588"/>
      <c r="AP301" s="1588"/>
      <c r="AQ301" s="1588"/>
      <c r="AR301" s="1588"/>
      <c r="AS301" s="1588"/>
      <c r="AT301" s="1588"/>
      <c r="AU301" s="1588"/>
      <c r="AV301" s="1588"/>
      <c r="AW301" s="1588"/>
      <c r="AX301" s="1588"/>
      <c r="AY301" s="1588"/>
    </row>
    <row r="302" ht="15.75" customHeight="1">
      <c r="A302" s="1588"/>
      <c r="B302" s="1588"/>
      <c r="C302" s="1588"/>
      <c r="D302" s="1588"/>
      <c r="E302" s="1588"/>
      <c r="F302" s="1588"/>
      <c r="G302" s="1588"/>
      <c r="H302" s="1588"/>
      <c r="I302" s="1588"/>
      <c r="J302" s="1588"/>
      <c r="K302" s="1588"/>
      <c r="L302" s="1588"/>
      <c r="M302" s="1588"/>
      <c r="N302" s="1588"/>
      <c r="O302" s="1588"/>
      <c r="P302" s="1588"/>
      <c r="Q302" s="1588"/>
      <c r="R302" s="1588"/>
      <c r="S302" s="1588"/>
      <c r="T302" s="1588"/>
      <c r="U302" s="1588"/>
      <c r="V302" s="1588"/>
      <c r="W302" s="1588"/>
      <c r="X302" s="1588"/>
      <c r="Y302" s="1588"/>
      <c r="Z302" s="1588"/>
      <c r="AA302" s="1588"/>
      <c r="AB302" s="1588"/>
      <c r="AC302" s="1588"/>
      <c r="AD302" s="1588"/>
      <c r="AE302" s="1588"/>
      <c r="AF302" s="1588"/>
      <c r="AG302" s="1588"/>
      <c r="AH302" s="1588"/>
      <c r="AI302" s="1588"/>
      <c r="AJ302" s="1588"/>
      <c r="AK302" s="1588"/>
      <c r="AL302" s="1588"/>
      <c r="AM302" s="1588"/>
      <c r="AN302" s="1588"/>
      <c r="AO302" s="1588"/>
      <c r="AP302" s="1588"/>
      <c r="AQ302" s="1588"/>
      <c r="AR302" s="1588"/>
      <c r="AS302" s="1588"/>
      <c r="AT302" s="1588"/>
      <c r="AU302" s="1588"/>
      <c r="AV302" s="1588"/>
      <c r="AW302" s="1588"/>
      <c r="AX302" s="1588"/>
      <c r="AY302" s="1588"/>
    </row>
    <row r="303" ht="15.75" customHeight="1">
      <c r="A303" s="1588"/>
      <c r="B303" s="1588"/>
      <c r="C303" s="1588"/>
      <c r="D303" s="1588"/>
      <c r="E303" s="1588"/>
      <c r="F303" s="1588"/>
      <c r="G303" s="1588"/>
      <c r="H303" s="1588"/>
      <c r="I303" s="1588"/>
      <c r="J303" s="1588"/>
      <c r="K303" s="1588"/>
      <c r="L303" s="1588"/>
      <c r="M303" s="1588"/>
      <c r="N303" s="1588"/>
      <c r="O303" s="1588"/>
      <c r="P303" s="1588"/>
      <c r="Q303" s="1588"/>
      <c r="R303" s="1588"/>
      <c r="S303" s="1588"/>
      <c r="T303" s="1588"/>
      <c r="U303" s="1588"/>
      <c r="V303" s="1588"/>
      <c r="W303" s="1588"/>
      <c r="X303" s="1588"/>
      <c r="Y303" s="1588"/>
      <c r="Z303" s="1588"/>
      <c r="AA303" s="1588"/>
      <c r="AB303" s="1588"/>
      <c r="AC303" s="1588"/>
      <c r="AD303" s="1588"/>
      <c r="AE303" s="1588"/>
      <c r="AF303" s="1588"/>
      <c r="AG303" s="1588"/>
      <c r="AH303" s="1588"/>
      <c r="AI303" s="1588"/>
      <c r="AJ303" s="1588"/>
      <c r="AK303" s="1588"/>
      <c r="AL303" s="1588"/>
      <c r="AM303" s="1588"/>
      <c r="AN303" s="1588"/>
      <c r="AO303" s="1588"/>
      <c r="AP303" s="1588"/>
      <c r="AQ303" s="1588"/>
      <c r="AR303" s="1588"/>
      <c r="AS303" s="1588"/>
      <c r="AT303" s="1588"/>
      <c r="AU303" s="1588"/>
      <c r="AV303" s="1588"/>
      <c r="AW303" s="1588"/>
      <c r="AX303" s="1588"/>
      <c r="AY303" s="1588"/>
    </row>
    <row r="304" ht="15.75" customHeight="1">
      <c r="A304" s="1588"/>
      <c r="B304" s="1588"/>
      <c r="C304" s="1588"/>
      <c r="D304" s="1588"/>
      <c r="E304" s="1588"/>
      <c r="F304" s="1588"/>
      <c r="G304" s="1588"/>
      <c r="H304" s="1588"/>
      <c r="I304" s="1588"/>
      <c r="J304" s="1588"/>
      <c r="K304" s="1588"/>
      <c r="L304" s="1588"/>
      <c r="M304" s="1588"/>
      <c r="N304" s="1588"/>
      <c r="O304" s="1588"/>
      <c r="P304" s="1588"/>
      <c r="Q304" s="1588"/>
      <c r="R304" s="1588"/>
      <c r="S304" s="1588"/>
      <c r="T304" s="1588"/>
      <c r="U304" s="1588"/>
      <c r="V304" s="1588"/>
      <c r="W304" s="1588"/>
      <c r="X304" s="1588"/>
      <c r="Y304" s="1588"/>
      <c r="Z304" s="1588"/>
      <c r="AA304" s="1588"/>
      <c r="AB304" s="1588"/>
      <c r="AC304" s="1588"/>
      <c r="AD304" s="1588"/>
      <c r="AE304" s="1588"/>
      <c r="AF304" s="1588"/>
      <c r="AG304" s="1588"/>
      <c r="AH304" s="1588"/>
      <c r="AI304" s="1588"/>
      <c r="AJ304" s="1588"/>
      <c r="AK304" s="1588"/>
      <c r="AL304" s="1588"/>
      <c r="AM304" s="1588"/>
      <c r="AN304" s="1588"/>
      <c r="AO304" s="1588"/>
      <c r="AP304" s="1588"/>
      <c r="AQ304" s="1588"/>
      <c r="AR304" s="1588"/>
      <c r="AS304" s="1588"/>
      <c r="AT304" s="1588"/>
      <c r="AU304" s="1588"/>
      <c r="AV304" s="1588"/>
      <c r="AW304" s="1588"/>
      <c r="AX304" s="1588"/>
      <c r="AY304" s="1588"/>
    </row>
    <row r="305" ht="15.75" customHeight="1">
      <c r="A305" s="1588"/>
      <c r="B305" s="1588"/>
      <c r="C305" s="1588"/>
      <c r="D305" s="1588"/>
      <c r="E305" s="1588"/>
      <c r="F305" s="1588"/>
      <c r="G305" s="1588"/>
      <c r="H305" s="1588"/>
      <c r="I305" s="1588"/>
      <c r="J305" s="1588"/>
      <c r="K305" s="1588"/>
      <c r="L305" s="1588"/>
      <c r="M305" s="1588"/>
      <c r="N305" s="1588"/>
      <c r="O305" s="1588"/>
      <c r="P305" s="1588"/>
      <c r="Q305" s="1588"/>
      <c r="R305" s="1588"/>
      <c r="S305" s="1588"/>
      <c r="T305" s="1588"/>
      <c r="U305" s="1588"/>
      <c r="V305" s="1588"/>
      <c r="W305" s="1588"/>
      <c r="X305" s="1588"/>
      <c r="Y305" s="1588"/>
      <c r="Z305" s="1588"/>
      <c r="AA305" s="1588"/>
      <c r="AB305" s="1588"/>
      <c r="AC305" s="1588"/>
      <c r="AD305" s="1588"/>
      <c r="AE305" s="1588"/>
      <c r="AF305" s="1588"/>
      <c r="AG305" s="1588"/>
      <c r="AH305" s="1588"/>
      <c r="AI305" s="1588"/>
      <c r="AJ305" s="1588"/>
      <c r="AK305" s="1588"/>
      <c r="AL305" s="1588"/>
      <c r="AM305" s="1588"/>
      <c r="AN305" s="1588"/>
      <c r="AO305" s="1588"/>
      <c r="AP305" s="1588"/>
      <c r="AQ305" s="1588"/>
      <c r="AR305" s="1588"/>
      <c r="AS305" s="1588"/>
      <c r="AT305" s="1588"/>
      <c r="AU305" s="1588"/>
      <c r="AV305" s="1588"/>
      <c r="AW305" s="1588"/>
      <c r="AX305" s="1588"/>
      <c r="AY305" s="1588"/>
    </row>
    <row r="306" ht="15.75" customHeight="1">
      <c r="A306" s="1588"/>
      <c r="B306" s="1588"/>
      <c r="C306" s="1588"/>
      <c r="D306" s="1588"/>
      <c r="E306" s="1588"/>
      <c r="F306" s="1588"/>
      <c r="G306" s="1588"/>
      <c r="H306" s="1588"/>
      <c r="I306" s="1588"/>
      <c r="J306" s="1588"/>
      <c r="K306" s="1588"/>
      <c r="L306" s="1588"/>
      <c r="M306" s="1588"/>
      <c r="N306" s="1588"/>
      <c r="O306" s="1588"/>
      <c r="P306" s="1588"/>
      <c r="Q306" s="1588"/>
      <c r="R306" s="1588"/>
      <c r="S306" s="1588"/>
      <c r="T306" s="1588"/>
      <c r="U306" s="1588"/>
      <c r="V306" s="1588"/>
      <c r="W306" s="1588"/>
      <c r="X306" s="1588"/>
      <c r="Y306" s="1588"/>
      <c r="Z306" s="1588"/>
      <c r="AA306" s="1588"/>
      <c r="AB306" s="1588"/>
      <c r="AC306" s="1588"/>
      <c r="AD306" s="1588"/>
      <c r="AE306" s="1588"/>
      <c r="AF306" s="1588"/>
      <c r="AG306" s="1588"/>
      <c r="AH306" s="1588"/>
      <c r="AI306" s="1588"/>
      <c r="AJ306" s="1588"/>
      <c r="AK306" s="1588"/>
      <c r="AL306" s="1588"/>
      <c r="AM306" s="1588"/>
      <c r="AN306" s="1588"/>
      <c r="AO306" s="1588"/>
      <c r="AP306" s="1588"/>
      <c r="AQ306" s="1588"/>
      <c r="AR306" s="1588"/>
      <c r="AS306" s="1588"/>
      <c r="AT306" s="1588"/>
      <c r="AU306" s="1588"/>
      <c r="AV306" s="1588"/>
      <c r="AW306" s="1588"/>
      <c r="AX306" s="1588"/>
      <c r="AY306" s="1588"/>
    </row>
    <row r="307" ht="15.75" customHeight="1">
      <c r="A307" s="1588"/>
      <c r="B307" s="1588"/>
      <c r="C307" s="1588"/>
      <c r="D307" s="1588"/>
      <c r="E307" s="1588"/>
      <c r="F307" s="1588"/>
      <c r="G307" s="1588"/>
      <c r="H307" s="1588"/>
      <c r="I307" s="1588"/>
      <c r="J307" s="1588"/>
      <c r="K307" s="1588"/>
      <c r="L307" s="1588"/>
      <c r="M307" s="1588"/>
      <c r="N307" s="1588"/>
      <c r="O307" s="1588"/>
      <c r="P307" s="1588"/>
      <c r="Q307" s="1588"/>
      <c r="R307" s="1588"/>
      <c r="S307" s="1588"/>
      <c r="T307" s="1588"/>
      <c r="U307" s="1588"/>
      <c r="V307" s="1588"/>
      <c r="W307" s="1588"/>
      <c r="X307" s="1588"/>
      <c r="Y307" s="1588"/>
      <c r="Z307" s="1588"/>
      <c r="AA307" s="1588"/>
      <c r="AB307" s="1588"/>
      <c r="AC307" s="1588"/>
      <c r="AD307" s="1588"/>
      <c r="AE307" s="1588"/>
      <c r="AF307" s="1588"/>
      <c r="AG307" s="1588"/>
      <c r="AH307" s="1588"/>
      <c r="AI307" s="1588"/>
      <c r="AJ307" s="1588"/>
      <c r="AK307" s="1588"/>
      <c r="AL307" s="1588"/>
      <c r="AM307" s="1588"/>
      <c r="AN307" s="1588"/>
      <c r="AO307" s="1588"/>
      <c r="AP307" s="1588"/>
      <c r="AQ307" s="1588"/>
      <c r="AR307" s="1588"/>
      <c r="AS307" s="1588"/>
      <c r="AT307" s="1588"/>
      <c r="AU307" s="1588"/>
      <c r="AV307" s="1588"/>
      <c r="AW307" s="1588"/>
      <c r="AX307" s="1588"/>
      <c r="AY307" s="1588"/>
    </row>
    <row r="308" ht="15.75" customHeight="1">
      <c r="A308" s="1588"/>
      <c r="B308" s="1588"/>
      <c r="C308" s="1588"/>
      <c r="D308" s="1588"/>
      <c r="E308" s="1588"/>
      <c r="F308" s="1588"/>
      <c r="G308" s="1588"/>
      <c r="H308" s="1588"/>
      <c r="I308" s="1588"/>
      <c r="J308" s="1588"/>
      <c r="K308" s="1588"/>
      <c r="L308" s="1588"/>
      <c r="M308" s="1588"/>
      <c r="N308" s="1588"/>
      <c r="O308" s="1588"/>
      <c r="P308" s="1588"/>
      <c r="Q308" s="1588"/>
      <c r="R308" s="1588"/>
      <c r="S308" s="1588"/>
      <c r="T308" s="1588"/>
      <c r="U308" s="1588"/>
      <c r="V308" s="1588"/>
      <c r="W308" s="1588"/>
      <c r="X308" s="1588"/>
      <c r="Y308" s="1588"/>
      <c r="Z308" s="1588"/>
      <c r="AA308" s="1588"/>
      <c r="AB308" s="1588"/>
      <c r="AC308" s="1588"/>
      <c r="AD308" s="1588"/>
      <c r="AE308" s="1588"/>
      <c r="AF308" s="1588"/>
      <c r="AG308" s="1588"/>
      <c r="AH308" s="1588"/>
      <c r="AI308" s="1588"/>
      <c r="AJ308" s="1588"/>
      <c r="AK308" s="1588"/>
      <c r="AL308" s="1588"/>
      <c r="AM308" s="1588"/>
      <c r="AN308" s="1588"/>
      <c r="AO308" s="1588"/>
      <c r="AP308" s="1588"/>
      <c r="AQ308" s="1588"/>
      <c r="AR308" s="1588"/>
      <c r="AS308" s="1588"/>
      <c r="AT308" s="1588"/>
      <c r="AU308" s="1588"/>
      <c r="AV308" s="1588"/>
      <c r="AW308" s="1588"/>
      <c r="AX308" s="1588"/>
      <c r="AY308" s="1588"/>
    </row>
    <row r="309" ht="15.75" customHeight="1">
      <c r="A309" s="1588"/>
      <c r="B309" s="1588"/>
      <c r="C309" s="1588"/>
      <c r="D309" s="1588"/>
      <c r="E309" s="1588"/>
      <c r="F309" s="1588"/>
      <c r="G309" s="1588"/>
      <c r="H309" s="1588"/>
      <c r="I309" s="1588"/>
      <c r="J309" s="1588"/>
      <c r="K309" s="1588"/>
      <c r="L309" s="1588"/>
      <c r="M309" s="1588"/>
      <c r="N309" s="1588"/>
      <c r="O309" s="1588"/>
      <c r="P309" s="1588"/>
      <c r="Q309" s="1588"/>
      <c r="R309" s="1588"/>
      <c r="S309" s="1588"/>
      <c r="T309" s="1588"/>
      <c r="U309" s="1588"/>
      <c r="V309" s="1588"/>
      <c r="W309" s="1588"/>
      <c r="X309" s="1588"/>
      <c r="Y309" s="1588"/>
      <c r="Z309" s="1588"/>
      <c r="AA309" s="1588"/>
      <c r="AB309" s="1588"/>
      <c r="AC309" s="1588"/>
      <c r="AD309" s="1588"/>
      <c r="AE309" s="1588"/>
      <c r="AF309" s="1588"/>
      <c r="AG309" s="1588"/>
      <c r="AH309" s="1588"/>
      <c r="AI309" s="1588"/>
      <c r="AJ309" s="1588"/>
      <c r="AK309" s="1588"/>
      <c r="AL309" s="1588"/>
      <c r="AM309" s="1588"/>
      <c r="AN309" s="1588"/>
      <c r="AO309" s="1588"/>
      <c r="AP309" s="1588"/>
      <c r="AQ309" s="1588"/>
      <c r="AR309" s="1588"/>
      <c r="AS309" s="1588"/>
      <c r="AT309" s="1588"/>
      <c r="AU309" s="1588"/>
      <c r="AV309" s="1588"/>
      <c r="AW309" s="1588"/>
      <c r="AX309" s="1588"/>
      <c r="AY309" s="1588"/>
    </row>
    <row r="310" ht="15.75" customHeight="1">
      <c r="A310" s="1588"/>
      <c r="B310" s="1588"/>
      <c r="C310" s="1588"/>
      <c r="D310" s="1588"/>
      <c r="E310" s="1588"/>
      <c r="F310" s="1588"/>
      <c r="G310" s="1588"/>
      <c r="H310" s="1588"/>
      <c r="I310" s="1588"/>
      <c r="J310" s="1588"/>
      <c r="K310" s="1588"/>
      <c r="L310" s="1588"/>
      <c r="M310" s="1588"/>
      <c r="N310" s="1588"/>
      <c r="O310" s="1588"/>
      <c r="P310" s="1588"/>
      <c r="Q310" s="1588"/>
      <c r="R310" s="1588"/>
      <c r="S310" s="1588"/>
      <c r="T310" s="1588"/>
      <c r="U310" s="1588"/>
      <c r="V310" s="1588"/>
      <c r="W310" s="1588"/>
      <c r="X310" s="1588"/>
      <c r="Y310" s="1588"/>
      <c r="Z310" s="1588"/>
      <c r="AA310" s="1588"/>
      <c r="AB310" s="1588"/>
      <c r="AC310" s="1588"/>
      <c r="AD310" s="1588"/>
      <c r="AE310" s="1588"/>
      <c r="AF310" s="1588"/>
      <c r="AG310" s="1588"/>
      <c r="AH310" s="1588"/>
      <c r="AI310" s="1588"/>
      <c r="AJ310" s="1588"/>
      <c r="AK310" s="1588"/>
      <c r="AL310" s="1588"/>
      <c r="AM310" s="1588"/>
      <c r="AN310" s="1588"/>
      <c r="AO310" s="1588"/>
      <c r="AP310" s="1588"/>
      <c r="AQ310" s="1588"/>
      <c r="AR310" s="1588"/>
      <c r="AS310" s="1588"/>
      <c r="AT310" s="1588"/>
      <c r="AU310" s="1588"/>
      <c r="AV310" s="1588"/>
      <c r="AW310" s="1588"/>
      <c r="AX310" s="1588"/>
      <c r="AY310" s="1588"/>
    </row>
    <row r="311" ht="15.75" customHeight="1">
      <c r="A311" s="1588"/>
      <c r="B311" s="1588"/>
      <c r="C311" s="1588"/>
      <c r="D311" s="1588"/>
      <c r="E311" s="1588"/>
      <c r="F311" s="1588"/>
      <c r="G311" s="1588"/>
      <c r="H311" s="1588"/>
      <c r="I311" s="1588"/>
      <c r="J311" s="1588"/>
      <c r="K311" s="1588"/>
      <c r="L311" s="1588"/>
      <c r="M311" s="1588"/>
      <c r="N311" s="1588"/>
      <c r="O311" s="1588"/>
      <c r="P311" s="1588"/>
      <c r="Q311" s="1588"/>
      <c r="R311" s="1588"/>
      <c r="S311" s="1588"/>
      <c r="T311" s="1588"/>
      <c r="U311" s="1588"/>
      <c r="V311" s="1588"/>
      <c r="W311" s="1588"/>
      <c r="X311" s="1588"/>
      <c r="Y311" s="1588"/>
      <c r="Z311" s="1588"/>
      <c r="AA311" s="1588"/>
      <c r="AB311" s="1588"/>
      <c r="AC311" s="1588"/>
      <c r="AD311" s="1588"/>
      <c r="AE311" s="1588"/>
      <c r="AF311" s="1588"/>
      <c r="AG311" s="1588"/>
      <c r="AH311" s="1588"/>
      <c r="AI311" s="1588"/>
      <c r="AJ311" s="1588"/>
      <c r="AK311" s="1588"/>
      <c r="AL311" s="1588"/>
      <c r="AM311" s="1588"/>
      <c r="AN311" s="1588"/>
      <c r="AO311" s="1588"/>
      <c r="AP311" s="1588"/>
      <c r="AQ311" s="1588"/>
      <c r="AR311" s="1588"/>
      <c r="AS311" s="1588"/>
      <c r="AT311" s="1588"/>
      <c r="AU311" s="1588"/>
      <c r="AV311" s="1588"/>
      <c r="AW311" s="1588"/>
      <c r="AX311" s="1588"/>
      <c r="AY311" s="1588"/>
    </row>
    <row r="312" ht="15.75" customHeight="1">
      <c r="A312" s="1588"/>
      <c r="B312" s="1588"/>
      <c r="C312" s="1588"/>
      <c r="D312" s="1588"/>
      <c r="E312" s="1588"/>
      <c r="F312" s="1588"/>
      <c r="G312" s="1588"/>
      <c r="H312" s="1588"/>
      <c r="I312" s="1588"/>
      <c r="J312" s="1588"/>
      <c r="K312" s="1588"/>
      <c r="L312" s="1588"/>
      <c r="M312" s="1588"/>
      <c r="N312" s="1588"/>
      <c r="O312" s="1588"/>
      <c r="P312" s="1588"/>
      <c r="Q312" s="1588"/>
      <c r="R312" s="1588"/>
      <c r="S312" s="1588"/>
      <c r="T312" s="1588"/>
      <c r="U312" s="1588"/>
      <c r="V312" s="1588"/>
      <c r="W312" s="1588"/>
      <c r="X312" s="1588"/>
      <c r="Y312" s="1588"/>
      <c r="Z312" s="1588"/>
      <c r="AA312" s="1588"/>
      <c r="AB312" s="1588"/>
      <c r="AC312" s="1588"/>
      <c r="AD312" s="1588"/>
      <c r="AE312" s="1588"/>
      <c r="AF312" s="1588"/>
      <c r="AG312" s="1588"/>
      <c r="AH312" s="1588"/>
      <c r="AI312" s="1588"/>
      <c r="AJ312" s="1588"/>
      <c r="AK312" s="1588"/>
      <c r="AL312" s="1588"/>
      <c r="AM312" s="1588"/>
      <c r="AN312" s="1588"/>
      <c r="AO312" s="1588"/>
      <c r="AP312" s="1588"/>
      <c r="AQ312" s="1588"/>
      <c r="AR312" s="1588"/>
      <c r="AS312" s="1588"/>
      <c r="AT312" s="1588"/>
      <c r="AU312" s="1588"/>
      <c r="AV312" s="1588"/>
      <c r="AW312" s="1588"/>
      <c r="AX312" s="1588"/>
      <c r="AY312" s="1588"/>
    </row>
    <row r="313" ht="15.75" customHeight="1">
      <c r="A313" s="1588"/>
      <c r="B313" s="1588"/>
      <c r="C313" s="1588"/>
      <c r="D313" s="1588"/>
      <c r="E313" s="1588"/>
      <c r="F313" s="1588"/>
      <c r="G313" s="1588"/>
      <c r="H313" s="1588"/>
      <c r="I313" s="1588"/>
      <c r="J313" s="1588"/>
      <c r="K313" s="1588"/>
      <c r="L313" s="1588"/>
      <c r="M313" s="1588"/>
      <c r="N313" s="1588"/>
      <c r="O313" s="1588"/>
      <c r="P313" s="1588"/>
      <c r="Q313" s="1588"/>
      <c r="R313" s="1588"/>
      <c r="S313" s="1588"/>
      <c r="T313" s="1588"/>
      <c r="U313" s="1588"/>
      <c r="V313" s="1588"/>
      <c r="W313" s="1588"/>
      <c r="X313" s="1588"/>
      <c r="Y313" s="1588"/>
      <c r="Z313" s="1588"/>
      <c r="AA313" s="1588"/>
      <c r="AB313" s="1588"/>
      <c r="AC313" s="1588"/>
      <c r="AD313" s="1588"/>
      <c r="AE313" s="1588"/>
      <c r="AF313" s="1588"/>
      <c r="AG313" s="1588"/>
      <c r="AH313" s="1588"/>
      <c r="AI313" s="1588"/>
      <c r="AJ313" s="1588"/>
      <c r="AK313" s="1588"/>
      <c r="AL313" s="1588"/>
      <c r="AM313" s="1588"/>
      <c r="AN313" s="1588"/>
      <c r="AO313" s="1588"/>
      <c r="AP313" s="1588"/>
      <c r="AQ313" s="1588"/>
      <c r="AR313" s="1588"/>
      <c r="AS313" s="1588"/>
      <c r="AT313" s="1588"/>
      <c r="AU313" s="1588"/>
      <c r="AV313" s="1588"/>
      <c r="AW313" s="1588"/>
      <c r="AX313" s="1588"/>
      <c r="AY313" s="1588"/>
    </row>
    <row r="314" ht="15.75" customHeight="1">
      <c r="A314" s="1588"/>
      <c r="B314" s="1588"/>
      <c r="C314" s="1588"/>
      <c r="D314" s="1588"/>
      <c r="E314" s="1588"/>
      <c r="F314" s="1588"/>
      <c r="G314" s="1588"/>
      <c r="H314" s="1588"/>
      <c r="I314" s="1588"/>
      <c r="J314" s="1588"/>
      <c r="K314" s="1588"/>
      <c r="L314" s="1588"/>
      <c r="M314" s="1588"/>
      <c r="N314" s="1588"/>
      <c r="O314" s="1588"/>
      <c r="P314" s="1588"/>
      <c r="Q314" s="1588"/>
      <c r="R314" s="1588"/>
      <c r="S314" s="1588"/>
      <c r="T314" s="1588"/>
      <c r="U314" s="1588"/>
      <c r="V314" s="1588"/>
      <c r="W314" s="1588"/>
      <c r="X314" s="1588"/>
      <c r="Y314" s="1588"/>
      <c r="Z314" s="1588"/>
      <c r="AA314" s="1588"/>
      <c r="AB314" s="1588"/>
      <c r="AC314" s="1588"/>
      <c r="AD314" s="1588"/>
      <c r="AE314" s="1588"/>
      <c r="AF314" s="1588"/>
      <c r="AG314" s="1588"/>
      <c r="AH314" s="1588"/>
      <c r="AI314" s="1588"/>
      <c r="AJ314" s="1588"/>
      <c r="AK314" s="1588"/>
      <c r="AL314" s="1588"/>
      <c r="AM314" s="1588"/>
      <c r="AN314" s="1588"/>
      <c r="AO314" s="1588"/>
      <c r="AP314" s="1588"/>
      <c r="AQ314" s="1588"/>
      <c r="AR314" s="1588"/>
      <c r="AS314" s="1588"/>
      <c r="AT314" s="1588"/>
      <c r="AU314" s="1588"/>
      <c r="AV314" s="1588"/>
      <c r="AW314" s="1588"/>
      <c r="AX314" s="1588"/>
      <c r="AY314" s="1588"/>
    </row>
    <row r="315" ht="15.75" customHeight="1">
      <c r="A315" s="1588"/>
      <c r="B315" s="1588"/>
      <c r="C315" s="1588"/>
      <c r="D315" s="1588"/>
      <c r="E315" s="1588"/>
      <c r="F315" s="1588"/>
      <c r="G315" s="1588"/>
      <c r="H315" s="1588"/>
      <c r="I315" s="1588"/>
      <c r="J315" s="1588"/>
      <c r="K315" s="1588"/>
      <c r="L315" s="1588"/>
      <c r="M315" s="1588"/>
      <c r="N315" s="1588"/>
      <c r="O315" s="1588"/>
      <c r="P315" s="1588"/>
      <c r="Q315" s="1588"/>
      <c r="R315" s="1588"/>
      <c r="S315" s="1588"/>
      <c r="T315" s="1588"/>
      <c r="U315" s="1588"/>
      <c r="V315" s="1588"/>
      <c r="W315" s="1588"/>
      <c r="X315" s="1588"/>
      <c r="Y315" s="1588"/>
      <c r="Z315" s="1588"/>
      <c r="AA315" s="1588"/>
      <c r="AB315" s="1588"/>
      <c r="AC315" s="1588"/>
      <c r="AD315" s="1588"/>
      <c r="AE315" s="1588"/>
      <c r="AF315" s="1588"/>
      <c r="AG315" s="1588"/>
      <c r="AH315" s="1588"/>
      <c r="AI315" s="1588"/>
      <c r="AJ315" s="1588"/>
      <c r="AK315" s="1588"/>
      <c r="AL315" s="1588"/>
      <c r="AM315" s="1588"/>
      <c r="AN315" s="1588"/>
      <c r="AO315" s="1588"/>
      <c r="AP315" s="1588"/>
      <c r="AQ315" s="1588"/>
      <c r="AR315" s="1588"/>
      <c r="AS315" s="1588"/>
      <c r="AT315" s="1588"/>
      <c r="AU315" s="1588"/>
      <c r="AV315" s="1588"/>
      <c r="AW315" s="1588"/>
      <c r="AX315" s="1588"/>
      <c r="AY315" s="1588"/>
    </row>
    <row r="316" ht="15.75" customHeight="1">
      <c r="A316" s="1588"/>
      <c r="B316" s="1588"/>
      <c r="C316" s="1588"/>
      <c r="D316" s="1588"/>
      <c r="E316" s="1588"/>
      <c r="F316" s="1588"/>
      <c r="G316" s="1588"/>
      <c r="H316" s="1588"/>
      <c r="I316" s="1588"/>
      <c r="J316" s="1588"/>
      <c r="K316" s="1588"/>
      <c r="L316" s="1588"/>
      <c r="M316" s="1588"/>
      <c r="N316" s="1588"/>
      <c r="O316" s="1588"/>
      <c r="P316" s="1588"/>
      <c r="Q316" s="1588"/>
      <c r="R316" s="1588"/>
      <c r="S316" s="1588"/>
      <c r="T316" s="1588"/>
      <c r="U316" s="1588"/>
      <c r="V316" s="1588"/>
      <c r="W316" s="1588"/>
      <c r="X316" s="1588"/>
      <c r="Y316" s="1588"/>
      <c r="Z316" s="1588"/>
      <c r="AA316" s="1588"/>
      <c r="AB316" s="1588"/>
      <c r="AC316" s="1588"/>
      <c r="AD316" s="1588"/>
      <c r="AE316" s="1588"/>
      <c r="AF316" s="1588"/>
      <c r="AG316" s="1588"/>
      <c r="AH316" s="1588"/>
      <c r="AI316" s="1588"/>
      <c r="AJ316" s="1588"/>
      <c r="AK316" s="1588"/>
      <c r="AL316" s="1588"/>
      <c r="AM316" s="1588"/>
      <c r="AN316" s="1588"/>
      <c r="AO316" s="1588"/>
      <c r="AP316" s="1588"/>
      <c r="AQ316" s="1588"/>
      <c r="AR316" s="1588"/>
      <c r="AS316" s="1588"/>
      <c r="AT316" s="1588"/>
      <c r="AU316" s="1588"/>
      <c r="AV316" s="1588"/>
      <c r="AW316" s="1588"/>
      <c r="AX316" s="1588"/>
      <c r="AY316" s="1588"/>
    </row>
    <row r="317" ht="15.75" customHeight="1">
      <c r="A317" s="1588"/>
      <c r="B317" s="1588"/>
      <c r="C317" s="1588"/>
      <c r="D317" s="1588"/>
      <c r="E317" s="1588"/>
      <c r="F317" s="1588"/>
      <c r="G317" s="1588"/>
      <c r="H317" s="1588"/>
      <c r="I317" s="1588"/>
      <c r="J317" s="1588"/>
      <c r="K317" s="1588"/>
      <c r="L317" s="1588"/>
      <c r="M317" s="1588"/>
      <c r="N317" s="1588"/>
      <c r="O317" s="1588"/>
      <c r="P317" s="1588"/>
      <c r="Q317" s="1588"/>
      <c r="R317" s="1588"/>
      <c r="S317" s="1588"/>
      <c r="T317" s="1588"/>
      <c r="U317" s="1588"/>
      <c r="V317" s="1588"/>
      <c r="W317" s="1588"/>
      <c r="X317" s="1588"/>
      <c r="Y317" s="1588"/>
      <c r="Z317" s="1588"/>
      <c r="AA317" s="1588"/>
      <c r="AB317" s="1588"/>
      <c r="AC317" s="1588"/>
      <c r="AD317" s="1588"/>
      <c r="AE317" s="1588"/>
      <c r="AF317" s="1588"/>
      <c r="AG317" s="1588"/>
      <c r="AH317" s="1588"/>
      <c r="AI317" s="1588"/>
      <c r="AJ317" s="1588"/>
      <c r="AK317" s="1588"/>
      <c r="AL317" s="1588"/>
      <c r="AM317" s="1588"/>
      <c r="AN317" s="1588"/>
      <c r="AO317" s="1588"/>
      <c r="AP317" s="1588"/>
      <c r="AQ317" s="1588"/>
      <c r="AR317" s="1588"/>
      <c r="AS317" s="1588"/>
      <c r="AT317" s="1588"/>
      <c r="AU317" s="1588"/>
      <c r="AV317" s="1588"/>
      <c r="AW317" s="1588"/>
      <c r="AX317" s="1588"/>
      <c r="AY317" s="1588"/>
    </row>
    <row r="318" ht="15.75" customHeight="1">
      <c r="A318" s="1588"/>
      <c r="B318" s="1588"/>
      <c r="C318" s="1588"/>
      <c r="D318" s="1588"/>
      <c r="E318" s="1588"/>
      <c r="F318" s="1588"/>
      <c r="G318" s="1588"/>
      <c r="H318" s="1588"/>
      <c r="I318" s="1588"/>
      <c r="J318" s="1588"/>
      <c r="K318" s="1588"/>
      <c r="L318" s="1588"/>
      <c r="M318" s="1588"/>
      <c r="N318" s="1588"/>
      <c r="O318" s="1588"/>
      <c r="P318" s="1588"/>
      <c r="Q318" s="1588"/>
      <c r="R318" s="1588"/>
      <c r="S318" s="1588"/>
      <c r="T318" s="1588"/>
      <c r="U318" s="1588"/>
      <c r="V318" s="1588"/>
      <c r="W318" s="1588"/>
      <c r="X318" s="1588"/>
      <c r="Y318" s="1588"/>
      <c r="Z318" s="1588"/>
      <c r="AA318" s="1588"/>
      <c r="AB318" s="1588"/>
      <c r="AC318" s="1588"/>
      <c r="AD318" s="1588"/>
      <c r="AE318" s="1588"/>
      <c r="AF318" s="1588"/>
      <c r="AG318" s="1588"/>
      <c r="AH318" s="1588"/>
      <c r="AI318" s="1588"/>
      <c r="AJ318" s="1588"/>
      <c r="AK318" s="1588"/>
      <c r="AL318" s="1588"/>
      <c r="AM318" s="1588"/>
      <c r="AN318" s="1588"/>
      <c r="AO318" s="1588"/>
      <c r="AP318" s="1588"/>
      <c r="AQ318" s="1588"/>
      <c r="AR318" s="1588"/>
      <c r="AS318" s="1588"/>
      <c r="AT318" s="1588"/>
      <c r="AU318" s="1588"/>
      <c r="AV318" s="1588"/>
      <c r="AW318" s="1588"/>
      <c r="AX318" s="1588"/>
      <c r="AY318" s="1588"/>
    </row>
    <row r="319" ht="15.75" customHeight="1">
      <c r="A319" s="1588"/>
      <c r="B319" s="1588"/>
      <c r="C319" s="1588"/>
      <c r="D319" s="1588"/>
      <c r="E319" s="1588"/>
      <c r="F319" s="1588"/>
      <c r="G319" s="1588"/>
      <c r="H319" s="1588"/>
      <c r="I319" s="1588"/>
      <c r="J319" s="1588"/>
      <c r="K319" s="1588"/>
      <c r="L319" s="1588"/>
      <c r="M319" s="1588"/>
      <c r="N319" s="1588"/>
      <c r="O319" s="1588"/>
      <c r="P319" s="1588"/>
      <c r="Q319" s="1588"/>
      <c r="R319" s="1588"/>
      <c r="S319" s="1588"/>
      <c r="T319" s="1588"/>
      <c r="U319" s="1588"/>
      <c r="V319" s="1588"/>
      <c r="W319" s="1588"/>
      <c r="X319" s="1588"/>
      <c r="Y319" s="1588"/>
      <c r="Z319" s="1588"/>
      <c r="AA319" s="1588"/>
      <c r="AB319" s="1588"/>
      <c r="AC319" s="1588"/>
      <c r="AD319" s="1588"/>
      <c r="AE319" s="1588"/>
      <c r="AF319" s="1588"/>
      <c r="AG319" s="1588"/>
      <c r="AH319" s="1588"/>
      <c r="AI319" s="1588"/>
      <c r="AJ319" s="1588"/>
      <c r="AK319" s="1588"/>
      <c r="AL319" s="1588"/>
      <c r="AM319" s="1588"/>
      <c r="AN319" s="1588"/>
      <c r="AO319" s="1588"/>
      <c r="AP319" s="1588"/>
      <c r="AQ319" s="1588"/>
      <c r="AR319" s="1588"/>
      <c r="AS319" s="1588"/>
      <c r="AT319" s="1588"/>
      <c r="AU319" s="1588"/>
      <c r="AV319" s="1588"/>
      <c r="AW319" s="1588"/>
      <c r="AX319" s="1588"/>
      <c r="AY319" s="1588"/>
    </row>
    <row r="320" ht="15.75" customHeight="1">
      <c r="A320" s="1588"/>
      <c r="B320" s="1588"/>
      <c r="C320" s="1588"/>
      <c r="D320" s="1588"/>
      <c r="E320" s="1588"/>
      <c r="F320" s="1588"/>
      <c r="G320" s="1588"/>
      <c r="H320" s="1588"/>
      <c r="I320" s="1588"/>
      <c r="J320" s="1588"/>
      <c r="K320" s="1588"/>
      <c r="L320" s="1588"/>
      <c r="M320" s="1588"/>
      <c r="N320" s="1588"/>
      <c r="O320" s="1588"/>
      <c r="P320" s="1588"/>
      <c r="Q320" s="1588"/>
      <c r="R320" s="1588"/>
      <c r="S320" s="1588"/>
      <c r="T320" s="1588"/>
      <c r="U320" s="1588"/>
      <c r="V320" s="1588"/>
      <c r="W320" s="1588"/>
      <c r="X320" s="1588"/>
      <c r="Y320" s="1588"/>
      <c r="Z320" s="1588"/>
      <c r="AA320" s="1588"/>
      <c r="AB320" s="1588"/>
      <c r="AC320" s="1588"/>
      <c r="AD320" s="1588"/>
      <c r="AE320" s="1588"/>
      <c r="AF320" s="1588"/>
      <c r="AG320" s="1588"/>
      <c r="AH320" s="1588"/>
      <c r="AI320" s="1588"/>
      <c r="AJ320" s="1588"/>
      <c r="AK320" s="1588"/>
      <c r="AL320" s="1588"/>
      <c r="AM320" s="1588"/>
      <c r="AN320" s="1588"/>
      <c r="AO320" s="1588"/>
      <c r="AP320" s="1588"/>
      <c r="AQ320" s="1588"/>
      <c r="AR320" s="1588"/>
      <c r="AS320" s="1588"/>
      <c r="AT320" s="1588"/>
      <c r="AU320" s="1588"/>
      <c r="AV320" s="1588"/>
      <c r="AW320" s="1588"/>
      <c r="AX320" s="1588"/>
      <c r="AY320" s="1588"/>
    </row>
    <row r="321" ht="15.75" customHeight="1">
      <c r="A321" s="1588"/>
      <c r="B321" s="1588"/>
      <c r="C321" s="1588"/>
      <c r="D321" s="1588"/>
      <c r="E321" s="1588"/>
      <c r="F321" s="1588"/>
      <c r="G321" s="1588"/>
      <c r="H321" s="1588"/>
      <c r="I321" s="1588"/>
      <c r="J321" s="1588"/>
      <c r="K321" s="1588"/>
      <c r="L321" s="1588"/>
      <c r="M321" s="1588"/>
      <c r="N321" s="1588"/>
      <c r="O321" s="1588"/>
      <c r="P321" s="1588"/>
      <c r="Q321" s="1588"/>
      <c r="R321" s="1588"/>
      <c r="S321" s="1588"/>
      <c r="T321" s="1588"/>
      <c r="U321" s="1588"/>
      <c r="V321" s="1588"/>
      <c r="W321" s="1588"/>
      <c r="X321" s="1588"/>
      <c r="Y321" s="1588"/>
      <c r="Z321" s="1588"/>
      <c r="AA321" s="1588"/>
      <c r="AB321" s="1588"/>
      <c r="AC321" s="1588"/>
      <c r="AD321" s="1588"/>
      <c r="AE321" s="1588"/>
      <c r="AF321" s="1588"/>
      <c r="AG321" s="1588"/>
      <c r="AH321" s="1588"/>
      <c r="AI321" s="1588"/>
      <c r="AJ321" s="1588"/>
      <c r="AK321" s="1588"/>
      <c r="AL321" s="1588"/>
      <c r="AM321" s="1588"/>
      <c r="AN321" s="1588"/>
      <c r="AO321" s="1588"/>
      <c r="AP321" s="1588"/>
      <c r="AQ321" s="1588"/>
      <c r="AR321" s="1588"/>
      <c r="AS321" s="1588"/>
      <c r="AT321" s="1588"/>
      <c r="AU321" s="1588"/>
      <c r="AV321" s="1588"/>
      <c r="AW321" s="1588"/>
      <c r="AX321" s="1588"/>
      <c r="AY321" s="1588"/>
    </row>
    <row r="322" ht="15.75" customHeight="1">
      <c r="A322" s="1588"/>
      <c r="B322" s="1588"/>
      <c r="C322" s="1588"/>
      <c r="D322" s="1588"/>
      <c r="E322" s="1588"/>
      <c r="F322" s="1588"/>
      <c r="G322" s="1588"/>
      <c r="H322" s="1588"/>
      <c r="I322" s="1588"/>
      <c r="J322" s="1588"/>
      <c r="K322" s="1588"/>
      <c r="L322" s="1588"/>
      <c r="M322" s="1588"/>
      <c r="N322" s="1588"/>
      <c r="O322" s="1588"/>
      <c r="P322" s="1588"/>
      <c r="Q322" s="1588"/>
      <c r="R322" s="1588"/>
      <c r="S322" s="1588"/>
      <c r="T322" s="1588"/>
      <c r="U322" s="1588"/>
      <c r="V322" s="1588"/>
      <c r="W322" s="1588"/>
      <c r="X322" s="1588"/>
      <c r="Y322" s="1588"/>
      <c r="Z322" s="1588"/>
      <c r="AA322" s="1588"/>
      <c r="AB322" s="1588"/>
      <c r="AC322" s="1588"/>
      <c r="AD322" s="1588"/>
      <c r="AE322" s="1588"/>
      <c r="AF322" s="1588"/>
      <c r="AG322" s="1588"/>
      <c r="AH322" s="1588"/>
      <c r="AI322" s="1588"/>
      <c r="AJ322" s="1588"/>
      <c r="AK322" s="1588"/>
      <c r="AL322" s="1588"/>
      <c r="AM322" s="1588"/>
      <c r="AN322" s="1588"/>
      <c r="AO322" s="1588"/>
      <c r="AP322" s="1588"/>
      <c r="AQ322" s="1588"/>
      <c r="AR322" s="1588"/>
      <c r="AS322" s="1588"/>
      <c r="AT322" s="1588"/>
      <c r="AU322" s="1588"/>
      <c r="AV322" s="1588"/>
      <c r="AW322" s="1588"/>
      <c r="AX322" s="1588"/>
      <c r="AY322" s="1588"/>
    </row>
    <row r="323" ht="15.75" customHeight="1">
      <c r="A323" s="1588"/>
      <c r="B323" s="1588"/>
      <c r="C323" s="1588"/>
      <c r="D323" s="1588"/>
      <c r="E323" s="1588"/>
      <c r="F323" s="1588"/>
      <c r="G323" s="1588"/>
      <c r="H323" s="1588"/>
      <c r="I323" s="1588"/>
      <c r="J323" s="1588"/>
      <c r="K323" s="1588"/>
      <c r="L323" s="1588"/>
      <c r="M323" s="1588"/>
      <c r="N323" s="1588"/>
      <c r="O323" s="1588"/>
      <c r="P323" s="1588"/>
      <c r="Q323" s="1588"/>
      <c r="R323" s="1588"/>
      <c r="S323" s="1588"/>
      <c r="T323" s="1588"/>
      <c r="U323" s="1588"/>
      <c r="V323" s="1588"/>
      <c r="W323" s="1588"/>
      <c r="X323" s="1588"/>
      <c r="Y323" s="1588"/>
      <c r="Z323" s="1588"/>
      <c r="AA323" s="1588"/>
      <c r="AB323" s="1588"/>
      <c r="AC323" s="1588"/>
      <c r="AD323" s="1588"/>
      <c r="AE323" s="1588"/>
      <c r="AF323" s="1588"/>
      <c r="AG323" s="1588"/>
      <c r="AH323" s="1588"/>
      <c r="AI323" s="1588"/>
      <c r="AJ323" s="1588"/>
      <c r="AK323" s="1588"/>
      <c r="AL323" s="1588"/>
      <c r="AM323" s="1588"/>
      <c r="AN323" s="1588"/>
      <c r="AO323" s="1588"/>
      <c r="AP323" s="1588"/>
      <c r="AQ323" s="1588"/>
      <c r="AR323" s="1588"/>
      <c r="AS323" s="1588"/>
      <c r="AT323" s="1588"/>
      <c r="AU323" s="1588"/>
      <c r="AV323" s="1588"/>
      <c r="AW323" s="1588"/>
      <c r="AX323" s="1588"/>
      <c r="AY323" s="1588"/>
    </row>
    <row r="324" ht="15.75" customHeight="1">
      <c r="A324" s="1588"/>
      <c r="B324" s="1588"/>
      <c r="C324" s="1588"/>
      <c r="D324" s="1588"/>
      <c r="E324" s="1588"/>
      <c r="F324" s="1588"/>
      <c r="G324" s="1588"/>
      <c r="H324" s="1588"/>
      <c r="I324" s="1588"/>
      <c r="J324" s="1588"/>
      <c r="K324" s="1588"/>
      <c r="L324" s="1588"/>
      <c r="M324" s="1588"/>
      <c r="N324" s="1588"/>
      <c r="O324" s="1588"/>
      <c r="P324" s="1588"/>
      <c r="Q324" s="1588"/>
      <c r="R324" s="1588"/>
      <c r="S324" s="1588"/>
      <c r="T324" s="1588"/>
      <c r="U324" s="1588"/>
      <c r="V324" s="1588"/>
      <c r="W324" s="1588"/>
      <c r="X324" s="1588"/>
      <c r="Y324" s="1588"/>
      <c r="Z324" s="1588"/>
      <c r="AA324" s="1588"/>
      <c r="AB324" s="1588"/>
      <c r="AC324" s="1588"/>
      <c r="AD324" s="1588"/>
      <c r="AE324" s="1588"/>
      <c r="AF324" s="1588"/>
      <c r="AG324" s="1588"/>
      <c r="AH324" s="1588"/>
      <c r="AI324" s="1588"/>
      <c r="AJ324" s="1588"/>
      <c r="AK324" s="1588"/>
      <c r="AL324" s="1588"/>
      <c r="AM324" s="1588"/>
      <c r="AN324" s="1588"/>
      <c r="AO324" s="1588"/>
      <c r="AP324" s="1588"/>
      <c r="AQ324" s="1588"/>
      <c r="AR324" s="1588"/>
      <c r="AS324" s="1588"/>
      <c r="AT324" s="1588"/>
      <c r="AU324" s="1588"/>
      <c r="AV324" s="1588"/>
      <c r="AW324" s="1588"/>
      <c r="AX324" s="1588"/>
      <c r="AY324" s="1588"/>
    </row>
    <row r="325" ht="15.75" customHeight="1">
      <c r="A325" s="1588"/>
      <c r="B325" s="1588"/>
      <c r="C325" s="1588"/>
      <c r="D325" s="1588"/>
      <c r="E325" s="1588"/>
      <c r="F325" s="1588"/>
      <c r="G325" s="1588"/>
      <c r="H325" s="1588"/>
      <c r="I325" s="1588"/>
      <c r="J325" s="1588"/>
      <c r="K325" s="1588"/>
      <c r="L325" s="1588"/>
      <c r="M325" s="1588"/>
      <c r="N325" s="1588"/>
      <c r="O325" s="1588"/>
      <c r="P325" s="1588"/>
      <c r="Q325" s="1588"/>
      <c r="R325" s="1588"/>
      <c r="S325" s="1588"/>
      <c r="T325" s="1588"/>
      <c r="U325" s="1588"/>
      <c r="V325" s="1588"/>
      <c r="W325" s="1588"/>
      <c r="X325" s="1588"/>
      <c r="Y325" s="1588"/>
      <c r="Z325" s="1588"/>
      <c r="AA325" s="1588"/>
      <c r="AB325" s="1588"/>
      <c r="AC325" s="1588"/>
      <c r="AD325" s="1588"/>
      <c r="AE325" s="1588"/>
      <c r="AF325" s="1588"/>
      <c r="AG325" s="1588"/>
      <c r="AH325" s="1588"/>
      <c r="AI325" s="1588"/>
      <c r="AJ325" s="1588"/>
      <c r="AK325" s="1588"/>
      <c r="AL325" s="1588"/>
      <c r="AM325" s="1588"/>
      <c r="AN325" s="1588"/>
      <c r="AO325" s="1588"/>
      <c r="AP325" s="1588"/>
      <c r="AQ325" s="1588"/>
      <c r="AR325" s="1588"/>
      <c r="AS325" s="1588"/>
      <c r="AT325" s="1588"/>
      <c r="AU325" s="1588"/>
      <c r="AV325" s="1588"/>
      <c r="AW325" s="1588"/>
      <c r="AX325" s="1588"/>
      <c r="AY325" s="1588"/>
    </row>
    <row r="326" ht="15.75" customHeight="1">
      <c r="A326" s="1588"/>
      <c r="B326" s="1588"/>
      <c r="C326" s="1588"/>
      <c r="D326" s="1588"/>
      <c r="E326" s="1588"/>
      <c r="F326" s="1588"/>
      <c r="G326" s="1588"/>
      <c r="H326" s="1588"/>
      <c r="I326" s="1588"/>
      <c r="J326" s="1588"/>
      <c r="K326" s="1588"/>
      <c r="L326" s="1588"/>
      <c r="M326" s="1588"/>
      <c r="N326" s="1588"/>
      <c r="O326" s="1588"/>
      <c r="P326" s="1588"/>
      <c r="Q326" s="1588"/>
      <c r="R326" s="1588"/>
      <c r="S326" s="1588"/>
      <c r="T326" s="1588"/>
      <c r="U326" s="1588"/>
      <c r="V326" s="1588"/>
      <c r="W326" s="1588"/>
      <c r="X326" s="1588"/>
      <c r="Y326" s="1588"/>
      <c r="Z326" s="1588"/>
      <c r="AA326" s="1588"/>
      <c r="AB326" s="1588"/>
      <c r="AC326" s="1588"/>
      <c r="AD326" s="1588"/>
      <c r="AE326" s="1588"/>
      <c r="AF326" s="1588"/>
      <c r="AG326" s="1588"/>
      <c r="AH326" s="1588"/>
      <c r="AI326" s="1588"/>
      <c r="AJ326" s="1588"/>
      <c r="AK326" s="1588"/>
      <c r="AL326" s="1588"/>
      <c r="AM326" s="1588"/>
      <c r="AN326" s="1588"/>
      <c r="AO326" s="1588"/>
      <c r="AP326" s="1588"/>
      <c r="AQ326" s="1588"/>
      <c r="AR326" s="1588"/>
      <c r="AS326" s="1588"/>
      <c r="AT326" s="1588"/>
      <c r="AU326" s="1588"/>
      <c r="AV326" s="1588"/>
      <c r="AW326" s="1588"/>
      <c r="AX326" s="1588"/>
      <c r="AY326" s="1588"/>
    </row>
    <row r="327" ht="15.75" customHeight="1">
      <c r="A327" s="1588"/>
      <c r="B327" s="1588"/>
      <c r="C327" s="1588"/>
      <c r="D327" s="1588"/>
      <c r="E327" s="1588"/>
      <c r="F327" s="1588"/>
      <c r="G327" s="1588"/>
      <c r="H327" s="1588"/>
      <c r="I327" s="1588"/>
      <c r="J327" s="1588"/>
      <c r="K327" s="1588"/>
      <c r="L327" s="1588"/>
      <c r="M327" s="1588"/>
      <c r="N327" s="1588"/>
      <c r="O327" s="1588"/>
      <c r="P327" s="1588"/>
      <c r="Q327" s="1588"/>
      <c r="R327" s="1588"/>
      <c r="S327" s="1588"/>
      <c r="T327" s="1588"/>
      <c r="U327" s="1588"/>
      <c r="V327" s="1588"/>
      <c r="W327" s="1588"/>
      <c r="X327" s="1588"/>
      <c r="Y327" s="1588"/>
      <c r="Z327" s="1588"/>
      <c r="AA327" s="1588"/>
      <c r="AB327" s="1588"/>
      <c r="AC327" s="1588"/>
      <c r="AD327" s="1588"/>
      <c r="AE327" s="1588"/>
      <c r="AF327" s="1588"/>
      <c r="AG327" s="1588"/>
      <c r="AH327" s="1588"/>
      <c r="AI327" s="1588"/>
      <c r="AJ327" s="1588"/>
      <c r="AK327" s="1588"/>
      <c r="AL327" s="1588"/>
      <c r="AM327" s="1588"/>
      <c r="AN327" s="1588"/>
      <c r="AO327" s="1588"/>
      <c r="AP327" s="1588"/>
      <c r="AQ327" s="1588"/>
      <c r="AR327" s="1588"/>
      <c r="AS327" s="1588"/>
      <c r="AT327" s="1588"/>
      <c r="AU327" s="1588"/>
      <c r="AV327" s="1588"/>
      <c r="AW327" s="1588"/>
      <c r="AX327" s="1588"/>
      <c r="AY327" s="1588"/>
    </row>
    <row r="328" ht="15.75" customHeight="1">
      <c r="A328" s="1588"/>
      <c r="B328" s="1588"/>
      <c r="C328" s="1588"/>
      <c r="D328" s="1588"/>
      <c r="E328" s="1588"/>
      <c r="F328" s="1588"/>
      <c r="G328" s="1588"/>
      <c r="H328" s="1588"/>
      <c r="I328" s="1588"/>
      <c r="J328" s="1588"/>
      <c r="K328" s="1588"/>
      <c r="L328" s="1588"/>
      <c r="M328" s="1588"/>
      <c r="N328" s="1588"/>
      <c r="O328" s="1588"/>
      <c r="P328" s="1588"/>
      <c r="Q328" s="1588"/>
      <c r="R328" s="1588"/>
      <c r="S328" s="1588"/>
      <c r="T328" s="1588"/>
      <c r="U328" s="1588"/>
      <c r="V328" s="1588"/>
      <c r="W328" s="1588"/>
      <c r="X328" s="1588"/>
      <c r="Y328" s="1588"/>
      <c r="Z328" s="1588"/>
      <c r="AA328" s="1588"/>
      <c r="AB328" s="1588"/>
      <c r="AC328" s="1588"/>
      <c r="AD328" s="1588"/>
      <c r="AE328" s="1588"/>
      <c r="AF328" s="1588"/>
      <c r="AG328" s="1588"/>
      <c r="AH328" s="1588"/>
      <c r="AI328" s="1588"/>
      <c r="AJ328" s="1588"/>
      <c r="AK328" s="1588"/>
      <c r="AL328" s="1588"/>
      <c r="AM328" s="1588"/>
      <c r="AN328" s="1588"/>
      <c r="AO328" s="1588"/>
      <c r="AP328" s="1588"/>
      <c r="AQ328" s="1588"/>
      <c r="AR328" s="1588"/>
      <c r="AS328" s="1588"/>
      <c r="AT328" s="1588"/>
      <c r="AU328" s="1588"/>
      <c r="AV328" s="1588"/>
      <c r="AW328" s="1588"/>
      <c r="AX328" s="1588"/>
      <c r="AY328" s="1588"/>
    </row>
    <row r="329" ht="15.75" customHeight="1">
      <c r="A329" s="1588"/>
      <c r="B329" s="1588"/>
      <c r="C329" s="1588"/>
      <c r="D329" s="1588"/>
      <c r="E329" s="1588"/>
      <c r="F329" s="1588"/>
      <c r="G329" s="1588"/>
      <c r="H329" s="1588"/>
      <c r="I329" s="1588"/>
      <c r="J329" s="1588"/>
      <c r="K329" s="1588"/>
      <c r="L329" s="1588"/>
      <c r="M329" s="1588"/>
      <c r="N329" s="1588"/>
      <c r="O329" s="1588"/>
      <c r="P329" s="1588"/>
      <c r="Q329" s="1588"/>
      <c r="R329" s="1588"/>
      <c r="S329" s="1588"/>
      <c r="T329" s="1588"/>
      <c r="U329" s="1588"/>
      <c r="V329" s="1588"/>
      <c r="W329" s="1588"/>
      <c r="X329" s="1588"/>
      <c r="Y329" s="1588"/>
      <c r="Z329" s="1588"/>
      <c r="AA329" s="1588"/>
      <c r="AB329" s="1588"/>
      <c r="AC329" s="1588"/>
      <c r="AD329" s="1588"/>
      <c r="AE329" s="1588"/>
      <c r="AF329" s="1588"/>
      <c r="AG329" s="1588"/>
      <c r="AH329" s="1588"/>
      <c r="AI329" s="1588"/>
      <c r="AJ329" s="1588"/>
      <c r="AK329" s="1588"/>
      <c r="AL329" s="1588"/>
      <c r="AM329" s="1588"/>
      <c r="AN329" s="1588"/>
      <c r="AO329" s="1588"/>
      <c r="AP329" s="1588"/>
      <c r="AQ329" s="1588"/>
      <c r="AR329" s="1588"/>
      <c r="AS329" s="1588"/>
      <c r="AT329" s="1588"/>
      <c r="AU329" s="1588"/>
      <c r="AV329" s="1588"/>
      <c r="AW329" s="1588"/>
      <c r="AX329" s="1588"/>
      <c r="AY329" s="1588"/>
    </row>
    <row r="330" ht="15.75" customHeight="1">
      <c r="A330" s="1588"/>
      <c r="B330" s="1588"/>
      <c r="C330" s="1588"/>
      <c r="D330" s="1588"/>
      <c r="E330" s="1588"/>
      <c r="F330" s="1588"/>
      <c r="G330" s="1588"/>
      <c r="H330" s="1588"/>
      <c r="I330" s="1588"/>
      <c r="J330" s="1588"/>
      <c r="K330" s="1588"/>
      <c r="L330" s="1588"/>
      <c r="M330" s="1588"/>
      <c r="N330" s="1588"/>
      <c r="O330" s="1588"/>
      <c r="P330" s="1588"/>
      <c r="Q330" s="1588"/>
      <c r="R330" s="1588"/>
      <c r="S330" s="1588"/>
      <c r="T330" s="1588"/>
      <c r="U330" s="1588"/>
      <c r="V330" s="1588"/>
      <c r="W330" s="1588"/>
      <c r="X330" s="1588"/>
      <c r="Y330" s="1588"/>
      <c r="Z330" s="1588"/>
      <c r="AA330" s="1588"/>
      <c r="AB330" s="1588"/>
      <c r="AC330" s="1588"/>
      <c r="AD330" s="1588"/>
      <c r="AE330" s="1588"/>
      <c r="AF330" s="1588"/>
      <c r="AG330" s="1588"/>
      <c r="AH330" s="1588"/>
      <c r="AI330" s="1588"/>
      <c r="AJ330" s="1588"/>
      <c r="AK330" s="1588"/>
      <c r="AL330" s="1588"/>
      <c r="AM330" s="1588"/>
      <c r="AN330" s="1588"/>
      <c r="AO330" s="1588"/>
      <c r="AP330" s="1588"/>
      <c r="AQ330" s="1588"/>
      <c r="AR330" s="1588"/>
      <c r="AS330" s="1588"/>
      <c r="AT330" s="1588"/>
      <c r="AU330" s="1588"/>
      <c r="AV330" s="1588"/>
      <c r="AW330" s="1588"/>
      <c r="AX330" s="1588"/>
      <c r="AY330" s="1588"/>
    </row>
    <row r="331" ht="15.75" customHeight="1">
      <c r="A331" s="1588"/>
      <c r="B331" s="1588"/>
      <c r="C331" s="1588"/>
      <c r="D331" s="1588"/>
      <c r="E331" s="1588"/>
      <c r="F331" s="1588"/>
      <c r="G331" s="1588"/>
      <c r="H331" s="1588"/>
      <c r="I331" s="1588"/>
      <c r="J331" s="1588"/>
      <c r="K331" s="1588"/>
      <c r="L331" s="1588"/>
      <c r="M331" s="1588"/>
      <c r="N331" s="1588"/>
      <c r="O331" s="1588"/>
      <c r="P331" s="1588"/>
      <c r="Q331" s="1588"/>
      <c r="R331" s="1588"/>
      <c r="S331" s="1588"/>
      <c r="T331" s="1588"/>
      <c r="U331" s="1588"/>
      <c r="V331" s="1588"/>
      <c r="W331" s="1588"/>
      <c r="X331" s="1588"/>
      <c r="Y331" s="1588"/>
      <c r="Z331" s="1588"/>
      <c r="AA331" s="1588"/>
      <c r="AB331" s="1588"/>
      <c r="AC331" s="1588"/>
      <c r="AD331" s="1588"/>
      <c r="AE331" s="1588"/>
      <c r="AF331" s="1588"/>
      <c r="AG331" s="1588"/>
      <c r="AH331" s="1588"/>
      <c r="AI331" s="1588"/>
      <c r="AJ331" s="1588"/>
      <c r="AK331" s="1588"/>
      <c r="AL331" s="1588"/>
      <c r="AM331" s="1588"/>
      <c r="AN331" s="1588"/>
      <c r="AO331" s="1588"/>
      <c r="AP331" s="1588"/>
      <c r="AQ331" s="1588"/>
      <c r="AR331" s="1588"/>
      <c r="AS331" s="1588"/>
      <c r="AT331" s="1588"/>
      <c r="AU331" s="1588"/>
      <c r="AV331" s="1588"/>
      <c r="AW331" s="1588"/>
      <c r="AX331" s="1588"/>
      <c r="AY331" s="1588"/>
    </row>
    <row r="332" ht="15.75" customHeight="1">
      <c r="A332" s="1588"/>
      <c r="B332" s="1588"/>
      <c r="C332" s="1588"/>
      <c r="D332" s="1588"/>
      <c r="E332" s="1588"/>
      <c r="F332" s="1588"/>
      <c r="G332" s="1588"/>
      <c r="H332" s="1588"/>
      <c r="I332" s="1588"/>
      <c r="J332" s="1588"/>
      <c r="K332" s="1588"/>
      <c r="L332" s="1588"/>
      <c r="M332" s="1588"/>
      <c r="N332" s="1588"/>
      <c r="O332" s="1588"/>
      <c r="P332" s="1588"/>
      <c r="Q332" s="1588"/>
      <c r="R332" s="1588"/>
      <c r="S332" s="1588"/>
      <c r="T332" s="1588"/>
      <c r="U332" s="1588"/>
      <c r="V332" s="1588"/>
      <c r="W332" s="1588"/>
      <c r="X332" s="1588"/>
      <c r="Y332" s="1588"/>
      <c r="Z332" s="1588"/>
      <c r="AA332" s="1588"/>
      <c r="AB332" s="1588"/>
      <c r="AC332" s="1588"/>
      <c r="AD332" s="1588"/>
      <c r="AE332" s="1588"/>
      <c r="AF332" s="1588"/>
      <c r="AG332" s="1588"/>
      <c r="AH332" s="1588"/>
      <c r="AI332" s="1588"/>
      <c r="AJ332" s="1588"/>
      <c r="AK332" s="1588"/>
      <c r="AL332" s="1588"/>
      <c r="AM332" s="1588"/>
      <c r="AN332" s="1588"/>
      <c r="AO332" s="1588"/>
      <c r="AP332" s="1588"/>
      <c r="AQ332" s="1588"/>
      <c r="AR332" s="1588"/>
      <c r="AS332" s="1588"/>
      <c r="AT332" s="1588"/>
      <c r="AU332" s="1588"/>
      <c r="AV332" s="1588"/>
      <c r="AW332" s="1588"/>
      <c r="AX332" s="1588"/>
      <c r="AY332" s="1588"/>
    </row>
    <row r="333" ht="15.75" customHeight="1">
      <c r="A333" s="1588"/>
      <c r="B333" s="1588"/>
      <c r="C333" s="1588"/>
      <c r="D333" s="1588"/>
      <c r="E333" s="1588"/>
      <c r="F333" s="1588"/>
      <c r="G333" s="1588"/>
      <c r="H333" s="1588"/>
      <c r="I333" s="1588"/>
      <c r="J333" s="1588"/>
      <c r="K333" s="1588"/>
      <c r="L333" s="1588"/>
      <c r="M333" s="1588"/>
      <c r="N333" s="1588"/>
      <c r="O333" s="1588"/>
      <c r="P333" s="1588"/>
      <c r="Q333" s="1588"/>
      <c r="R333" s="1588"/>
      <c r="S333" s="1588"/>
      <c r="T333" s="1588"/>
      <c r="U333" s="1588"/>
      <c r="V333" s="1588"/>
      <c r="W333" s="1588"/>
      <c r="X333" s="1588"/>
      <c r="Y333" s="1588"/>
      <c r="Z333" s="1588"/>
      <c r="AA333" s="1588"/>
      <c r="AB333" s="1588"/>
      <c r="AC333" s="1588"/>
      <c r="AD333" s="1588"/>
      <c r="AE333" s="1588"/>
      <c r="AF333" s="1588"/>
      <c r="AG333" s="1588"/>
      <c r="AH333" s="1588"/>
      <c r="AI333" s="1588"/>
      <c r="AJ333" s="1588"/>
      <c r="AK333" s="1588"/>
      <c r="AL333" s="1588"/>
      <c r="AM333" s="1588"/>
      <c r="AN333" s="1588"/>
      <c r="AO333" s="1588"/>
      <c r="AP333" s="1588"/>
      <c r="AQ333" s="1588"/>
      <c r="AR333" s="1588"/>
      <c r="AS333" s="1588"/>
      <c r="AT333" s="1588"/>
      <c r="AU333" s="1588"/>
      <c r="AV333" s="1588"/>
      <c r="AW333" s="1588"/>
      <c r="AX333" s="1588"/>
      <c r="AY333" s="1588"/>
    </row>
    <row r="334" ht="15.75" customHeight="1">
      <c r="A334" s="1588"/>
      <c r="B334" s="1588"/>
      <c r="C334" s="1588"/>
      <c r="D334" s="1588"/>
      <c r="E334" s="1588"/>
      <c r="F334" s="1588"/>
      <c r="G334" s="1588"/>
      <c r="H334" s="1588"/>
      <c r="I334" s="1588"/>
      <c r="J334" s="1588"/>
      <c r="K334" s="1588"/>
      <c r="L334" s="1588"/>
      <c r="M334" s="1588"/>
      <c r="N334" s="1588"/>
      <c r="O334" s="1588"/>
      <c r="P334" s="1588"/>
      <c r="Q334" s="1588"/>
      <c r="R334" s="1588"/>
      <c r="S334" s="1588"/>
      <c r="T334" s="1588"/>
      <c r="U334" s="1588"/>
      <c r="V334" s="1588"/>
      <c r="W334" s="1588"/>
      <c r="X334" s="1588"/>
      <c r="Y334" s="1588"/>
      <c r="Z334" s="1588"/>
      <c r="AA334" s="1588"/>
      <c r="AB334" s="1588"/>
      <c r="AC334" s="1588"/>
      <c r="AD334" s="1588"/>
      <c r="AE334" s="1588"/>
      <c r="AF334" s="1588"/>
      <c r="AG334" s="1588"/>
      <c r="AH334" s="1588"/>
      <c r="AI334" s="1588"/>
      <c r="AJ334" s="1588"/>
      <c r="AK334" s="1588"/>
      <c r="AL334" s="1588"/>
      <c r="AM334" s="1588"/>
      <c r="AN334" s="1588"/>
      <c r="AO334" s="1588"/>
      <c r="AP334" s="1588"/>
      <c r="AQ334" s="1588"/>
      <c r="AR334" s="1588"/>
      <c r="AS334" s="1588"/>
      <c r="AT334" s="1588"/>
      <c r="AU334" s="1588"/>
      <c r="AV334" s="1588"/>
      <c r="AW334" s="1588"/>
      <c r="AX334" s="1588"/>
      <c r="AY334" s="1588"/>
    </row>
    <row r="335" ht="15.75" customHeight="1">
      <c r="A335" s="1588"/>
      <c r="B335" s="1588"/>
      <c r="C335" s="1588"/>
      <c r="D335" s="1588"/>
      <c r="E335" s="1588"/>
      <c r="F335" s="1588"/>
      <c r="G335" s="1588"/>
      <c r="H335" s="1588"/>
      <c r="I335" s="1588"/>
      <c r="J335" s="1588"/>
      <c r="K335" s="1588"/>
      <c r="L335" s="1588"/>
      <c r="M335" s="1588"/>
      <c r="N335" s="1588"/>
      <c r="O335" s="1588"/>
      <c r="P335" s="1588"/>
      <c r="Q335" s="1588"/>
      <c r="R335" s="1588"/>
      <c r="S335" s="1588"/>
      <c r="T335" s="1588"/>
      <c r="U335" s="1588"/>
      <c r="V335" s="1588"/>
      <c r="W335" s="1588"/>
      <c r="X335" s="1588"/>
      <c r="Y335" s="1588"/>
      <c r="Z335" s="1588"/>
      <c r="AA335" s="1588"/>
      <c r="AB335" s="1588"/>
      <c r="AC335" s="1588"/>
      <c r="AD335" s="1588"/>
      <c r="AE335" s="1588"/>
      <c r="AF335" s="1588"/>
      <c r="AG335" s="1588"/>
      <c r="AH335" s="1588"/>
      <c r="AI335" s="1588"/>
      <c r="AJ335" s="1588"/>
      <c r="AK335" s="1588"/>
      <c r="AL335" s="1588"/>
      <c r="AM335" s="1588"/>
      <c r="AN335" s="1588"/>
      <c r="AO335" s="1588"/>
      <c r="AP335" s="1588"/>
      <c r="AQ335" s="1588"/>
      <c r="AR335" s="1588"/>
      <c r="AS335" s="1588"/>
      <c r="AT335" s="1588"/>
      <c r="AU335" s="1588"/>
      <c r="AV335" s="1588"/>
      <c r="AW335" s="1588"/>
      <c r="AX335" s="1588"/>
      <c r="AY335" s="1588"/>
    </row>
    <row r="336" ht="15.75" customHeight="1">
      <c r="A336" s="1588"/>
      <c r="B336" s="1588"/>
      <c r="C336" s="1588"/>
      <c r="D336" s="1588"/>
      <c r="E336" s="1588"/>
      <c r="F336" s="1588"/>
      <c r="G336" s="1588"/>
      <c r="H336" s="1588"/>
      <c r="I336" s="1588"/>
      <c r="J336" s="1588"/>
      <c r="K336" s="1588"/>
      <c r="L336" s="1588"/>
      <c r="M336" s="1588"/>
      <c r="N336" s="1588"/>
      <c r="O336" s="1588"/>
      <c r="P336" s="1588"/>
      <c r="Q336" s="1588"/>
      <c r="R336" s="1588"/>
      <c r="S336" s="1588"/>
      <c r="T336" s="1588"/>
      <c r="U336" s="1588"/>
      <c r="V336" s="1588"/>
      <c r="W336" s="1588"/>
      <c r="X336" s="1588"/>
      <c r="Y336" s="1588"/>
      <c r="Z336" s="1588"/>
      <c r="AA336" s="1588"/>
      <c r="AB336" s="1588"/>
      <c r="AC336" s="1588"/>
      <c r="AD336" s="1588"/>
      <c r="AE336" s="1588"/>
      <c r="AF336" s="1588"/>
      <c r="AG336" s="1588"/>
      <c r="AH336" s="1588"/>
      <c r="AI336" s="1588"/>
      <c r="AJ336" s="1588"/>
      <c r="AK336" s="1588"/>
      <c r="AL336" s="1588"/>
      <c r="AM336" s="1588"/>
      <c r="AN336" s="1588"/>
      <c r="AO336" s="1588"/>
      <c r="AP336" s="1588"/>
      <c r="AQ336" s="1588"/>
      <c r="AR336" s="1588"/>
      <c r="AS336" s="1588"/>
      <c r="AT336" s="1588"/>
      <c r="AU336" s="1588"/>
      <c r="AV336" s="1588"/>
      <c r="AW336" s="1588"/>
      <c r="AX336" s="1588"/>
      <c r="AY336" s="1588"/>
    </row>
    <row r="337" ht="15.75" customHeight="1">
      <c r="A337" s="1588"/>
      <c r="B337" s="1588"/>
      <c r="C337" s="1588"/>
      <c r="D337" s="1588"/>
      <c r="E337" s="1588"/>
      <c r="F337" s="1588"/>
      <c r="G337" s="1588"/>
      <c r="H337" s="1588"/>
      <c r="I337" s="1588"/>
      <c r="J337" s="1588"/>
      <c r="K337" s="1588"/>
      <c r="L337" s="1588"/>
      <c r="M337" s="1588"/>
      <c r="N337" s="1588"/>
      <c r="O337" s="1588"/>
      <c r="P337" s="1588"/>
      <c r="Q337" s="1588"/>
      <c r="R337" s="1588"/>
      <c r="S337" s="1588"/>
      <c r="T337" s="1588"/>
      <c r="U337" s="1588"/>
      <c r="V337" s="1588"/>
      <c r="W337" s="1588"/>
      <c r="X337" s="1588"/>
      <c r="Y337" s="1588"/>
      <c r="Z337" s="1588"/>
      <c r="AA337" s="1588"/>
      <c r="AB337" s="1588"/>
      <c r="AC337" s="1588"/>
      <c r="AD337" s="1588"/>
      <c r="AE337" s="1588"/>
      <c r="AF337" s="1588"/>
      <c r="AG337" s="1588"/>
      <c r="AH337" s="1588"/>
      <c r="AI337" s="1588"/>
      <c r="AJ337" s="1588"/>
      <c r="AK337" s="1588"/>
      <c r="AL337" s="1588"/>
      <c r="AM337" s="1588"/>
      <c r="AN337" s="1588"/>
      <c r="AO337" s="1588"/>
      <c r="AP337" s="1588"/>
      <c r="AQ337" s="1588"/>
      <c r="AR337" s="1588"/>
      <c r="AS337" s="1588"/>
      <c r="AT337" s="1588"/>
      <c r="AU337" s="1588"/>
      <c r="AV337" s="1588"/>
      <c r="AW337" s="1588"/>
      <c r="AX337" s="1588"/>
      <c r="AY337" s="1588"/>
    </row>
    <row r="338" ht="15.75" customHeight="1">
      <c r="A338" s="1588"/>
      <c r="B338" s="1588"/>
      <c r="C338" s="1588"/>
      <c r="D338" s="1588"/>
      <c r="E338" s="1588"/>
      <c r="F338" s="1588"/>
      <c r="G338" s="1588"/>
      <c r="H338" s="1588"/>
      <c r="I338" s="1588"/>
      <c r="J338" s="1588"/>
      <c r="K338" s="1588"/>
      <c r="L338" s="1588"/>
      <c r="M338" s="1588"/>
      <c r="N338" s="1588"/>
      <c r="O338" s="1588"/>
      <c r="P338" s="1588"/>
      <c r="Q338" s="1588"/>
      <c r="R338" s="1588"/>
      <c r="S338" s="1588"/>
      <c r="T338" s="1588"/>
      <c r="U338" s="1588"/>
      <c r="V338" s="1588"/>
      <c r="W338" s="1588"/>
      <c r="X338" s="1588"/>
      <c r="Y338" s="1588"/>
      <c r="Z338" s="1588"/>
      <c r="AA338" s="1588"/>
      <c r="AB338" s="1588"/>
      <c r="AC338" s="1588"/>
      <c r="AD338" s="1588"/>
      <c r="AE338" s="1588"/>
      <c r="AF338" s="1588"/>
      <c r="AG338" s="1588"/>
      <c r="AH338" s="1588"/>
      <c r="AI338" s="1588"/>
      <c r="AJ338" s="1588"/>
      <c r="AK338" s="1588"/>
      <c r="AL338" s="1588"/>
      <c r="AM338" s="1588"/>
      <c r="AN338" s="1588"/>
      <c r="AO338" s="1588"/>
      <c r="AP338" s="1588"/>
      <c r="AQ338" s="1588"/>
      <c r="AR338" s="1588"/>
      <c r="AS338" s="1588"/>
      <c r="AT338" s="1588"/>
      <c r="AU338" s="1588"/>
      <c r="AV338" s="1588"/>
      <c r="AW338" s="1588"/>
      <c r="AX338" s="1588"/>
      <c r="AY338" s="1588"/>
    </row>
    <row r="339" ht="15.75" customHeight="1">
      <c r="A339" s="1588"/>
      <c r="B339" s="1588"/>
      <c r="C339" s="1588"/>
      <c r="D339" s="1588"/>
      <c r="E339" s="1588"/>
      <c r="F339" s="1588"/>
      <c r="G339" s="1588"/>
      <c r="H339" s="1588"/>
      <c r="I339" s="1588"/>
      <c r="J339" s="1588"/>
      <c r="K339" s="1588"/>
      <c r="L339" s="1588"/>
      <c r="M339" s="1588"/>
      <c r="N339" s="1588"/>
      <c r="O339" s="1588"/>
      <c r="P339" s="1588"/>
      <c r="Q339" s="1588"/>
      <c r="R339" s="1588"/>
      <c r="S339" s="1588"/>
      <c r="T339" s="1588"/>
      <c r="U339" s="1588"/>
      <c r="V339" s="1588"/>
      <c r="W339" s="1588"/>
      <c r="X339" s="1588"/>
      <c r="Y339" s="1588"/>
      <c r="Z339" s="1588"/>
      <c r="AA339" s="1588"/>
      <c r="AB339" s="1588"/>
      <c r="AC339" s="1588"/>
      <c r="AD339" s="1588"/>
      <c r="AE339" s="1588"/>
      <c r="AF339" s="1588"/>
      <c r="AG339" s="1588"/>
      <c r="AH339" s="1588"/>
      <c r="AI339" s="1588"/>
      <c r="AJ339" s="1588"/>
      <c r="AK339" s="1588"/>
      <c r="AL339" s="1588"/>
      <c r="AM339" s="1588"/>
      <c r="AN339" s="1588"/>
      <c r="AO339" s="1588"/>
      <c r="AP339" s="1588"/>
      <c r="AQ339" s="1588"/>
      <c r="AR339" s="1588"/>
      <c r="AS339" s="1588"/>
      <c r="AT339" s="1588"/>
      <c r="AU339" s="1588"/>
      <c r="AV339" s="1588"/>
      <c r="AW339" s="1588"/>
      <c r="AX339" s="1588"/>
      <c r="AY339" s="1588"/>
    </row>
    <row r="340" ht="15.75" customHeight="1">
      <c r="A340" s="1588"/>
      <c r="B340" s="1588"/>
      <c r="C340" s="1588"/>
      <c r="D340" s="1588"/>
      <c r="E340" s="1588"/>
      <c r="F340" s="1588"/>
      <c r="G340" s="1588"/>
      <c r="H340" s="1588"/>
      <c r="I340" s="1588"/>
      <c r="J340" s="1588"/>
      <c r="K340" s="1588"/>
      <c r="L340" s="1588"/>
      <c r="M340" s="1588"/>
      <c r="N340" s="1588"/>
      <c r="O340" s="1588"/>
      <c r="P340" s="1588"/>
      <c r="Q340" s="1588"/>
      <c r="R340" s="1588"/>
      <c r="S340" s="1588"/>
      <c r="T340" s="1588"/>
      <c r="U340" s="1588"/>
      <c r="V340" s="1588"/>
      <c r="W340" s="1588"/>
      <c r="X340" s="1588"/>
      <c r="Y340" s="1588"/>
      <c r="Z340" s="1588"/>
      <c r="AA340" s="1588"/>
      <c r="AB340" s="1588"/>
      <c r="AC340" s="1588"/>
      <c r="AD340" s="1588"/>
      <c r="AE340" s="1588"/>
      <c r="AF340" s="1588"/>
      <c r="AG340" s="1588"/>
      <c r="AH340" s="1588"/>
      <c r="AI340" s="1588"/>
      <c r="AJ340" s="1588"/>
      <c r="AK340" s="1588"/>
      <c r="AL340" s="1588"/>
      <c r="AM340" s="1588"/>
      <c r="AN340" s="1588"/>
      <c r="AO340" s="1588"/>
      <c r="AP340" s="1588"/>
      <c r="AQ340" s="1588"/>
      <c r="AR340" s="1588"/>
      <c r="AS340" s="1588"/>
      <c r="AT340" s="1588"/>
      <c r="AU340" s="1588"/>
      <c r="AV340" s="1588"/>
      <c r="AW340" s="1588"/>
      <c r="AX340" s="1588"/>
      <c r="AY340" s="1588"/>
    </row>
    <row r="341" ht="15.75" customHeight="1">
      <c r="A341" s="1588"/>
      <c r="B341" s="1588"/>
      <c r="C341" s="1588"/>
      <c r="D341" s="1588"/>
      <c r="E341" s="1588"/>
      <c r="F341" s="1588"/>
      <c r="G341" s="1588"/>
      <c r="H341" s="1588"/>
      <c r="I341" s="1588"/>
      <c r="J341" s="1588"/>
      <c r="K341" s="1588"/>
      <c r="L341" s="1588"/>
      <c r="M341" s="1588"/>
      <c r="N341" s="1588"/>
      <c r="O341" s="1588"/>
      <c r="P341" s="1588"/>
      <c r="Q341" s="1588"/>
      <c r="R341" s="1588"/>
      <c r="S341" s="1588"/>
      <c r="T341" s="1588"/>
      <c r="U341" s="1588"/>
      <c r="V341" s="1588"/>
      <c r="W341" s="1588"/>
      <c r="X341" s="1588"/>
      <c r="Y341" s="1588"/>
      <c r="Z341" s="1588"/>
      <c r="AA341" s="1588"/>
      <c r="AB341" s="1588"/>
      <c r="AC341" s="1588"/>
      <c r="AD341" s="1588"/>
      <c r="AE341" s="1588"/>
      <c r="AF341" s="1588"/>
      <c r="AG341" s="1588"/>
      <c r="AH341" s="1588"/>
      <c r="AI341" s="1588"/>
      <c r="AJ341" s="1588"/>
      <c r="AK341" s="1588"/>
      <c r="AL341" s="1588"/>
      <c r="AM341" s="1588"/>
      <c r="AN341" s="1588"/>
      <c r="AO341" s="1588"/>
      <c r="AP341" s="1588"/>
      <c r="AQ341" s="1588"/>
      <c r="AR341" s="1588"/>
      <c r="AS341" s="1588"/>
      <c r="AT341" s="1588"/>
      <c r="AU341" s="1588"/>
      <c r="AV341" s="1588"/>
      <c r="AW341" s="1588"/>
      <c r="AX341" s="1588"/>
      <c r="AY341" s="1588"/>
    </row>
    <row r="342" ht="15.75" customHeight="1">
      <c r="A342" s="1588"/>
      <c r="B342" s="1588"/>
      <c r="C342" s="1588"/>
      <c r="D342" s="1588"/>
      <c r="E342" s="1588"/>
      <c r="F342" s="1588"/>
      <c r="G342" s="1588"/>
      <c r="H342" s="1588"/>
      <c r="I342" s="1588"/>
      <c r="J342" s="1588"/>
      <c r="K342" s="1588"/>
      <c r="L342" s="1588"/>
      <c r="M342" s="1588"/>
      <c r="N342" s="1588"/>
      <c r="O342" s="1588"/>
      <c r="P342" s="1588"/>
      <c r="Q342" s="1588"/>
      <c r="R342" s="1588"/>
      <c r="S342" s="1588"/>
      <c r="T342" s="1588"/>
      <c r="U342" s="1588"/>
      <c r="V342" s="1588"/>
      <c r="W342" s="1588"/>
      <c r="X342" s="1588"/>
      <c r="Y342" s="1588"/>
      <c r="Z342" s="1588"/>
      <c r="AA342" s="1588"/>
      <c r="AB342" s="1588"/>
      <c r="AC342" s="1588"/>
      <c r="AD342" s="1588"/>
      <c r="AE342" s="1588"/>
      <c r="AF342" s="1588"/>
      <c r="AG342" s="1588"/>
      <c r="AH342" s="1588"/>
      <c r="AI342" s="1588"/>
      <c r="AJ342" s="1588"/>
      <c r="AK342" s="1588"/>
      <c r="AL342" s="1588"/>
      <c r="AM342" s="1588"/>
      <c r="AN342" s="1588"/>
      <c r="AO342" s="1588"/>
      <c r="AP342" s="1588"/>
      <c r="AQ342" s="1588"/>
      <c r="AR342" s="1588"/>
      <c r="AS342" s="1588"/>
      <c r="AT342" s="1588"/>
      <c r="AU342" s="1588"/>
      <c r="AV342" s="1588"/>
      <c r="AW342" s="1588"/>
      <c r="AX342" s="1588"/>
      <c r="AY342" s="1588"/>
    </row>
    <row r="343" ht="15.75" customHeight="1">
      <c r="A343" s="1588"/>
      <c r="B343" s="1588"/>
      <c r="C343" s="1588"/>
      <c r="D343" s="1588"/>
      <c r="E343" s="1588"/>
      <c r="F343" s="1588"/>
      <c r="G343" s="1588"/>
      <c r="H343" s="1588"/>
      <c r="I343" s="1588"/>
      <c r="J343" s="1588"/>
      <c r="K343" s="1588"/>
      <c r="L343" s="1588"/>
      <c r="M343" s="1588"/>
      <c r="N343" s="1588"/>
      <c r="O343" s="1588"/>
      <c r="P343" s="1588"/>
      <c r="Q343" s="1588"/>
      <c r="R343" s="1588"/>
      <c r="S343" s="1588"/>
      <c r="T343" s="1588"/>
      <c r="U343" s="1588"/>
      <c r="V343" s="1588"/>
      <c r="W343" s="1588"/>
      <c r="X343" s="1588"/>
      <c r="Y343" s="1588"/>
      <c r="Z343" s="1588"/>
      <c r="AA343" s="1588"/>
      <c r="AB343" s="1588"/>
      <c r="AC343" s="1588"/>
      <c r="AD343" s="1588"/>
      <c r="AE343" s="1588"/>
      <c r="AF343" s="1588"/>
      <c r="AG343" s="1588"/>
      <c r="AH343" s="1588"/>
      <c r="AI343" s="1588"/>
      <c r="AJ343" s="1588"/>
      <c r="AK343" s="1588"/>
      <c r="AL343" s="1588"/>
      <c r="AM343" s="1588"/>
      <c r="AN343" s="1588"/>
      <c r="AO343" s="1588"/>
      <c r="AP343" s="1588"/>
      <c r="AQ343" s="1588"/>
      <c r="AR343" s="1588"/>
      <c r="AS343" s="1588"/>
      <c r="AT343" s="1588"/>
      <c r="AU343" s="1588"/>
      <c r="AV343" s="1588"/>
      <c r="AW343" s="1588"/>
      <c r="AX343" s="1588"/>
      <c r="AY343" s="1588"/>
    </row>
    <row r="344" ht="15.75" customHeight="1">
      <c r="A344" s="1588"/>
      <c r="B344" s="1588"/>
      <c r="C344" s="1588"/>
      <c r="D344" s="1588"/>
      <c r="E344" s="1588"/>
      <c r="F344" s="1588"/>
      <c r="G344" s="1588"/>
      <c r="H344" s="1588"/>
      <c r="I344" s="1588"/>
      <c r="J344" s="1588"/>
      <c r="K344" s="1588"/>
      <c r="L344" s="1588"/>
      <c r="M344" s="1588"/>
      <c r="N344" s="1588"/>
      <c r="O344" s="1588"/>
      <c r="P344" s="1588"/>
      <c r="Q344" s="1588"/>
      <c r="R344" s="1588"/>
      <c r="S344" s="1588"/>
      <c r="T344" s="1588"/>
      <c r="U344" s="1588"/>
      <c r="V344" s="1588"/>
      <c r="W344" s="1588"/>
      <c r="X344" s="1588"/>
      <c r="Y344" s="1588"/>
      <c r="Z344" s="1588"/>
      <c r="AA344" s="1588"/>
      <c r="AB344" s="1588"/>
      <c r="AC344" s="1588"/>
      <c r="AD344" s="1588"/>
      <c r="AE344" s="1588"/>
      <c r="AF344" s="1588"/>
      <c r="AG344" s="1588"/>
      <c r="AH344" s="1588"/>
      <c r="AI344" s="1588"/>
      <c r="AJ344" s="1588"/>
      <c r="AK344" s="1588"/>
      <c r="AL344" s="1588"/>
      <c r="AM344" s="1588"/>
      <c r="AN344" s="1588"/>
      <c r="AO344" s="1588"/>
      <c r="AP344" s="1588"/>
      <c r="AQ344" s="1588"/>
      <c r="AR344" s="1588"/>
      <c r="AS344" s="1588"/>
      <c r="AT344" s="1588"/>
      <c r="AU344" s="1588"/>
      <c r="AV344" s="1588"/>
      <c r="AW344" s="1588"/>
      <c r="AX344" s="1588"/>
      <c r="AY344" s="1588"/>
    </row>
    <row r="345" ht="15.75" customHeight="1">
      <c r="A345" s="1588"/>
      <c r="B345" s="1588"/>
      <c r="C345" s="1588"/>
      <c r="D345" s="1588"/>
      <c r="E345" s="1588"/>
      <c r="F345" s="1588"/>
      <c r="G345" s="1588"/>
      <c r="H345" s="1588"/>
      <c r="I345" s="1588"/>
      <c r="J345" s="1588"/>
      <c r="K345" s="1588"/>
      <c r="L345" s="1588"/>
      <c r="M345" s="1588"/>
      <c r="N345" s="1588"/>
      <c r="O345" s="1588"/>
      <c r="P345" s="1588"/>
      <c r="Q345" s="1588"/>
      <c r="R345" s="1588"/>
      <c r="S345" s="1588"/>
      <c r="T345" s="1588"/>
      <c r="U345" s="1588"/>
      <c r="V345" s="1588"/>
      <c r="W345" s="1588"/>
      <c r="X345" s="1588"/>
      <c r="Y345" s="1588"/>
      <c r="Z345" s="1588"/>
      <c r="AA345" s="1588"/>
      <c r="AB345" s="1588"/>
      <c r="AC345" s="1588"/>
      <c r="AD345" s="1588"/>
      <c r="AE345" s="1588"/>
      <c r="AF345" s="1588"/>
      <c r="AG345" s="1588"/>
      <c r="AH345" s="1588"/>
      <c r="AI345" s="1588"/>
      <c r="AJ345" s="1588"/>
      <c r="AK345" s="1588"/>
      <c r="AL345" s="1588"/>
      <c r="AM345" s="1588"/>
      <c r="AN345" s="1588"/>
      <c r="AO345" s="1588"/>
      <c r="AP345" s="1588"/>
      <c r="AQ345" s="1588"/>
      <c r="AR345" s="1588"/>
      <c r="AS345" s="1588"/>
      <c r="AT345" s="1588"/>
      <c r="AU345" s="1588"/>
      <c r="AV345" s="1588"/>
      <c r="AW345" s="1588"/>
      <c r="AX345" s="1588"/>
      <c r="AY345" s="1588"/>
    </row>
    <row r="346" ht="15.75" customHeight="1">
      <c r="A346" s="1588"/>
      <c r="B346" s="1588"/>
      <c r="C346" s="1588"/>
      <c r="D346" s="1588"/>
      <c r="E346" s="1588"/>
      <c r="F346" s="1588"/>
      <c r="G346" s="1588"/>
      <c r="H346" s="1588"/>
      <c r="I346" s="1588"/>
      <c r="J346" s="1588"/>
      <c r="K346" s="1588"/>
      <c r="L346" s="1588"/>
      <c r="M346" s="1588"/>
      <c r="N346" s="1588"/>
      <c r="O346" s="1588"/>
      <c r="P346" s="1588"/>
      <c r="Q346" s="1588"/>
      <c r="R346" s="1588"/>
      <c r="S346" s="1588"/>
      <c r="T346" s="1588"/>
      <c r="U346" s="1588"/>
      <c r="V346" s="1588"/>
      <c r="W346" s="1588"/>
      <c r="X346" s="1588"/>
      <c r="Y346" s="1588"/>
      <c r="Z346" s="1588"/>
      <c r="AA346" s="1588"/>
      <c r="AB346" s="1588"/>
      <c r="AC346" s="1588"/>
      <c r="AD346" s="1588"/>
      <c r="AE346" s="1588"/>
      <c r="AF346" s="1588"/>
      <c r="AG346" s="1588"/>
      <c r="AH346" s="1588"/>
      <c r="AI346" s="1588"/>
      <c r="AJ346" s="1588"/>
      <c r="AK346" s="1588"/>
      <c r="AL346" s="1588"/>
      <c r="AM346" s="1588"/>
      <c r="AN346" s="1588"/>
      <c r="AO346" s="1588"/>
      <c r="AP346" s="1588"/>
      <c r="AQ346" s="1588"/>
      <c r="AR346" s="1588"/>
      <c r="AS346" s="1588"/>
      <c r="AT346" s="1588"/>
      <c r="AU346" s="1588"/>
      <c r="AV346" s="1588"/>
      <c r="AW346" s="1588"/>
      <c r="AX346" s="1588"/>
      <c r="AY346" s="1588"/>
    </row>
    <row r="347" ht="15.75" customHeight="1">
      <c r="A347" s="1588"/>
      <c r="B347" s="1588"/>
      <c r="C347" s="1588"/>
      <c r="D347" s="1588"/>
      <c r="E347" s="1588"/>
      <c r="F347" s="1588"/>
      <c r="G347" s="1588"/>
      <c r="H347" s="1588"/>
      <c r="I347" s="1588"/>
      <c r="J347" s="1588"/>
      <c r="K347" s="1588"/>
      <c r="L347" s="1588"/>
      <c r="M347" s="1588"/>
      <c r="N347" s="1588"/>
      <c r="O347" s="1588"/>
      <c r="P347" s="1588"/>
      <c r="Q347" s="1588"/>
      <c r="R347" s="1588"/>
      <c r="S347" s="1588"/>
      <c r="T347" s="1588"/>
      <c r="U347" s="1588"/>
      <c r="V347" s="1588"/>
      <c r="W347" s="1588"/>
      <c r="X347" s="1588"/>
      <c r="Y347" s="1588"/>
      <c r="Z347" s="1588"/>
      <c r="AA347" s="1588"/>
      <c r="AB347" s="1588"/>
      <c r="AC347" s="1588"/>
      <c r="AD347" s="1588"/>
      <c r="AE347" s="1588"/>
      <c r="AF347" s="1588"/>
      <c r="AG347" s="1588"/>
      <c r="AH347" s="1588"/>
      <c r="AI347" s="1588"/>
      <c r="AJ347" s="1588"/>
      <c r="AK347" s="1588"/>
      <c r="AL347" s="1588"/>
      <c r="AM347" s="1588"/>
      <c r="AN347" s="1588"/>
      <c r="AO347" s="1588"/>
      <c r="AP347" s="1588"/>
      <c r="AQ347" s="1588"/>
      <c r="AR347" s="1588"/>
      <c r="AS347" s="1588"/>
      <c r="AT347" s="1588"/>
      <c r="AU347" s="1588"/>
      <c r="AV347" s="1588"/>
      <c r="AW347" s="1588"/>
      <c r="AX347" s="1588"/>
      <c r="AY347" s="1588"/>
    </row>
    <row r="348" ht="15.75" customHeight="1">
      <c r="A348" s="1588"/>
      <c r="B348" s="1588"/>
      <c r="C348" s="1588"/>
      <c r="D348" s="1588"/>
      <c r="E348" s="1588"/>
      <c r="F348" s="1588"/>
      <c r="G348" s="1588"/>
      <c r="H348" s="1588"/>
      <c r="I348" s="1588"/>
      <c r="J348" s="1588"/>
      <c r="K348" s="1588"/>
      <c r="L348" s="1588"/>
      <c r="M348" s="1588"/>
      <c r="N348" s="1588"/>
      <c r="O348" s="1588"/>
      <c r="P348" s="1588"/>
      <c r="Q348" s="1588"/>
      <c r="R348" s="1588"/>
      <c r="S348" s="1588"/>
      <c r="T348" s="1588"/>
      <c r="U348" s="1588"/>
      <c r="V348" s="1588"/>
      <c r="W348" s="1588"/>
      <c r="X348" s="1588"/>
      <c r="Y348" s="1588"/>
      <c r="Z348" s="1588"/>
      <c r="AA348" s="1588"/>
      <c r="AB348" s="1588"/>
      <c r="AC348" s="1588"/>
      <c r="AD348" s="1588"/>
      <c r="AE348" s="1588"/>
      <c r="AF348" s="1588"/>
      <c r="AG348" s="1588"/>
      <c r="AH348" s="1588"/>
      <c r="AI348" s="1588"/>
      <c r="AJ348" s="1588"/>
      <c r="AK348" s="1588"/>
      <c r="AL348" s="1588"/>
      <c r="AM348" s="1588"/>
      <c r="AN348" s="1588"/>
      <c r="AO348" s="1588"/>
      <c r="AP348" s="1588"/>
      <c r="AQ348" s="1588"/>
      <c r="AR348" s="1588"/>
      <c r="AS348" s="1588"/>
      <c r="AT348" s="1588"/>
      <c r="AU348" s="1588"/>
      <c r="AV348" s="1588"/>
      <c r="AW348" s="1588"/>
      <c r="AX348" s="1588"/>
      <c r="AY348" s="1588"/>
    </row>
    <row r="349" ht="15.75" customHeight="1">
      <c r="A349" s="1588"/>
      <c r="B349" s="1588"/>
      <c r="C349" s="1588"/>
      <c r="D349" s="1588"/>
      <c r="E349" s="1588"/>
      <c r="F349" s="1588"/>
      <c r="G349" s="1588"/>
      <c r="H349" s="1588"/>
      <c r="I349" s="1588"/>
      <c r="J349" s="1588"/>
      <c r="K349" s="1588"/>
      <c r="L349" s="1588"/>
      <c r="M349" s="1588"/>
      <c r="N349" s="1588"/>
      <c r="O349" s="1588"/>
      <c r="P349" s="1588"/>
      <c r="Q349" s="1588"/>
      <c r="R349" s="1588"/>
      <c r="S349" s="1588"/>
      <c r="T349" s="1588"/>
      <c r="U349" s="1588"/>
      <c r="V349" s="1588"/>
      <c r="W349" s="1588"/>
      <c r="X349" s="1588"/>
      <c r="Y349" s="1588"/>
      <c r="Z349" s="1588"/>
      <c r="AA349" s="1588"/>
      <c r="AB349" s="1588"/>
      <c r="AC349" s="1588"/>
      <c r="AD349" s="1588"/>
      <c r="AE349" s="1588"/>
      <c r="AF349" s="1588"/>
      <c r="AG349" s="1588"/>
      <c r="AH349" s="1588"/>
      <c r="AI349" s="1588"/>
      <c r="AJ349" s="1588"/>
      <c r="AK349" s="1588"/>
      <c r="AL349" s="1588"/>
      <c r="AM349" s="1588"/>
      <c r="AN349" s="1588"/>
      <c r="AO349" s="1588"/>
      <c r="AP349" s="1588"/>
      <c r="AQ349" s="1588"/>
      <c r="AR349" s="1588"/>
      <c r="AS349" s="1588"/>
      <c r="AT349" s="1588"/>
      <c r="AU349" s="1588"/>
      <c r="AV349" s="1588"/>
      <c r="AW349" s="1588"/>
      <c r="AX349" s="1588"/>
      <c r="AY349" s="1588"/>
    </row>
    <row r="350" ht="15.75" customHeight="1">
      <c r="A350" s="1588"/>
      <c r="B350" s="1588"/>
      <c r="C350" s="1588"/>
      <c r="D350" s="1588"/>
      <c r="E350" s="1588"/>
      <c r="F350" s="1588"/>
      <c r="G350" s="1588"/>
      <c r="H350" s="1588"/>
      <c r="I350" s="1588"/>
      <c r="J350" s="1588"/>
      <c r="K350" s="1588"/>
      <c r="L350" s="1588"/>
      <c r="M350" s="1588"/>
      <c r="N350" s="1588"/>
      <c r="O350" s="1588"/>
      <c r="P350" s="1588"/>
      <c r="Q350" s="1588"/>
      <c r="R350" s="1588"/>
      <c r="S350" s="1588"/>
      <c r="T350" s="1588"/>
      <c r="U350" s="1588"/>
      <c r="V350" s="1588"/>
      <c r="W350" s="1588"/>
      <c r="X350" s="1588"/>
      <c r="Y350" s="1588"/>
      <c r="Z350" s="1588"/>
      <c r="AA350" s="1588"/>
      <c r="AB350" s="1588"/>
      <c r="AC350" s="1588"/>
      <c r="AD350" s="1588"/>
      <c r="AE350" s="1588"/>
      <c r="AF350" s="1588"/>
      <c r="AG350" s="1588"/>
      <c r="AH350" s="1588"/>
      <c r="AI350" s="1588"/>
      <c r="AJ350" s="1588"/>
      <c r="AK350" s="1588"/>
      <c r="AL350" s="1588"/>
      <c r="AM350" s="1588"/>
      <c r="AN350" s="1588"/>
      <c r="AO350" s="1588"/>
      <c r="AP350" s="1588"/>
      <c r="AQ350" s="1588"/>
      <c r="AR350" s="1588"/>
      <c r="AS350" s="1588"/>
      <c r="AT350" s="1588"/>
      <c r="AU350" s="1588"/>
      <c r="AV350" s="1588"/>
      <c r="AW350" s="1588"/>
      <c r="AX350" s="1588"/>
      <c r="AY350" s="1588"/>
    </row>
    <row r="351" ht="15.75" customHeight="1">
      <c r="A351" s="1588"/>
      <c r="B351" s="1588"/>
      <c r="C351" s="1588"/>
      <c r="D351" s="1588"/>
      <c r="E351" s="1588"/>
      <c r="F351" s="1588"/>
      <c r="G351" s="1588"/>
      <c r="H351" s="1588"/>
      <c r="I351" s="1588"/>
      <c r="J351" s="1588"/>
      <c r="K351" s="1588"/>
      <c r="L351" s="1588"/>
      <c r="M351" s="1588"/>
      <c r="N351" s="1588"/>
      <c r="O351" s="1588"/>
      <c r="P351" s="1588"/>
      <c r="Q351" s="1588"/>
      <c r="R351" s="1588"/>
      <c r="S351" s="1588"/>
      <c r="T351" s="1588"/>
      <c r="U351" s="1588"/>
      <c r="V351" s="1588"/>
      <c r="W351" s="1588"/>
      <c r="X351" s="1588"/>
      <c r="Y351" s="1588"/>
      <c r="Z351" s="1588"/>
      <c r="AA351" s="1588"/>
      <c r="AB351" s="1588"/>
      <c r="AC351" s="1588"/>
      <c r="AD351" s="1588"/>
      <c r="AE351" s="1588"/>
      <c r="AF351" s="1588"/>
      <c r="AG351" s="1588"/>
      <c r="AH351" s="1588"/>
      <c r="AI351" s="1588"/>
      <c r="AJ351" s="1588"/>
      <c r="AK351" s="1588"/>
      <c r="AL351" s="1588"/>
      <c r="AM351" s="1588"/>
      <c r="AN351" s="1588"/>
      <c r="AO351" s="1588"/>
      <c r="AP351" s="1588"/>
      <c r="AQ351" s="1588"/>
      <c r="AR351" s="1588"/>
      <c r="AS351" s="1588"/>
      <c r="AT351" s="1588"/>
      <c r="AU351" s="1588"/>
      <c r="AV351" s="1588"/>
      <c r="AW351" s="1588"/>
      <c r="AX351" s="1588"/>
      <c r="AY351" s="1588"/>
    </row>
    <row r="352" ht="15.75" customHeight="1">
      <c r="A352" s="1588"/>
      <c r="B352" s="1588"/>
      <c r="C352" s="1588"/>
      <c r="D352" s="1588"/>
      <c r="E352" s="1588"/>
      <c r="F352" s="1588"/>
      <c r="G352" s="1588"/>
      <c r="H352" s="1588"/>
      <c r="I352" s="1588"/>
      <c r="J352" s="1588"/>
      <c r="K352" s="1588"/>
      <c r="L352" s="1588"/>
      <c r="M352" s="1588"/>
      <c r="N352" s="1588"/>
      <c r="O352" s="1588"/>
      <c r="P352" s="1588"/>
      <c r="Q352" s="1588"/>
      <c r="R352" s="1588"/>
      <c r="S352" s="1588"/>
      <c r="T352" s="1588"/>
      <c r="U352" s="1588"/>
      <c r="V352" s="1588"/>
      <c r="W352" s="1588"/>
      <c r="X352" s="1588"/>
      <c r="Y352" s="1588"/>
      <c r="Z352" s="1588"/>
      <c r="AA352" s="1588"/>
      <c r="AB352" s="1588"/>
      <c r="AC352" s="1588"/>
      <c r="AD352" s="1588"/>
      <c r="AE352" s="1588"/>
      <c r="AF352" s="1588"/>
      <c r="AG352" s="1588"/>
      <c r="AH352" s="1588"/>
      <c r="AI352" s="1588"/>
      <c r="AJ352" s="1588"/>
      <c r="AK352" s="1588"/>
      <c r="AL352" s="1588"/>
      <c r="AM352" s="1588"/>
      <c r="AN352" s="1588"/>
      <c r="AO352" s="1588"/>
      <c r="AP352" s="1588"/>
      <c r="AQ352" s="1588"/>
      <c r="AR352" s="1588"/>
      <c r="AS352" s="1588"/>
      <c r="AT352" s="1588"/>
      <c r="AU352" s="1588"/>
      <c r="AV352" s="1588"/>
      <c r="AW352" s="1588"/>
      <c r="AX352" s="1588"/>
      <c r="AY352" s="1588"/>
    </row>
    <row r="353" ht="15.75" customHeight="1">
      <c r="A353" s="1588"/>
      <c r="B353" s="1588"/>
      <c r="C353" s="1588"/>
      <c r="D353" s="1588"/>
      <c r="E353" s="1588"/>
      <c r="F353" s="1588"/>
      <c r="G353" s="1588"/>
      <c r="H353" s="1588"/>
      <c r="I353" s="1588"/>
      <c r="J353" s="1588"/>
      <c r="K353" s="1588"/>
      <c r="L353" s="1588"/>
      <c r="M353" s="1588"/>
      <c r="N353" s="1588"/>
      <c r="O353" s="1588"/>
      <c r="P353" s="1588"/>
      <c r="Q353" s="1588"/>
      <c r="R353" s="1588"/>
      <c r="S353" s="1588"/>
      <c r="T353" s="1588"/>
      <c r="U353" s="1588"/>
      <c r="V353" s="1588"/>
      <c r="W353" s="1588"/>
      <c r="X353" s="1588"/>
      <c r="Y353" s="1588"/>
      <c r="Z353" s="1588"/>
      <c r="AA353" s="1588"/>
      <c r="AB353" s="1588"/>
      <c r="AC353" s="1588"/>
      <c r="AD353" s="1588"/>
      <c r="AE353" s="1588"/>
      <c r="AF353" s="1588"/>
      <c r="AG353" s="1588"/>
      <c r="AH353" s="1588"/>
      <c r="AI353" s="1588"/>
      <c r="AJ353" s="1588"/>
      <c r="AK353" s="1588"/>
      <c r="AL353" s="1588"/>
      <c r="AM353" s="1588"/>
      <c r="AN353" s="1588"/>
      <c r="AO353" s="1588"/>
      <c r="AP353" s="1588"/>
      <c r="AQ353" s="1588"/>
      <c r="AR353" s="1588"/>
      <c r="AS353" s="1588"/>
      <c r="AT353" s="1588"/>
      <c r="AU353" s="1588"/>
      <c r="AV353" s="1588"/>
      <c r="AW353" s="1588"/>
      <c r="AX353" s="1588"/>
      <c r="AY353" s="1588"/>
    </row>
    <row r="354" ht="15.75" customHeight="1">
      <c r="A354" s="1588"/>
      <c r="B354" s="1588"/>
      <c r="C354" s="1588"/>
      <c r="D354" s="1588"/>
      <c r="E354" s="1588"/>
      <c r="F354" s="1588"/>
      <c r="G354" s="1588"/>
      <c r="H354" s="1588"/>
      <c r="I354" s="1588"/>
      <c r="J354" s="1588"/>
      <c r="K354" s="1588"/>
      <c r="L354" s="1588"/>
      <c r="M354" s="1588"/>
      <c r="N354" s="1588"/>
      <c r="O354" s="1588"/>
      <c r="P354" s="1588"/>
      <c r="Q354" s="1588"/>
      <c r="R354" s="1588"/>
      <c r="S354" s="1588"/>
      <c r="T354" s="1588"/>
      <c r="U354" s="1588"/>
      <c r="V354" s="1588"/>
      <c r="W354" s="1588"/>
      <c r="X354" s="1588"/>
      <c r="Y354" s="1588"/>
      <c r="Z354" s="1588"/>
      <c r="AA354" s="1588"/>
      <c r="AB354" s="1588"/>
      <c r="AC354" s="1588"/>
      <c r="AD354" s="1588"/>
      <c r="AE354" s="1588"/>
      <c r="AF354" s="1588"/>
      <c r="AG354" s="1588"/>
      <c r="AH354" s="1588"/>
      <c r="AI354" s="1588"/>
      <c r="AJ354" s="1588"/>
      <c r="AK354" s="1588"/>
      <c r="AL354" s="1588"/>
      <c r="AM354" s="1588"/>
      <c r="AN354" s="1588"/>
      <c r="AO354" s="1588"/>
      <c r="AP354" s="1588"/>
      <c r="AQ354" s="1588"/>
      <c r="AR354" s="1588"/>
      <c r="AS354" s="1588"/>
      <c r="AT354" s="1588"/>
      <c r="AU354" s="1588"/>
      <c r="AV354" s="1588"/>
      <c r="AW354" s="1588"/>
      <c r="AX354" s="1588"/>
      <c r="AY354" s="1588"/>
    </row>
    <row r="355" ht="15.75" customHeight="1">
      <c r="A355" s="1588"/>
      <c r="B355" s="1588"/>
      <c r="C355" s="1588"/>
      <c r="D355" s="1588"/>
      <c r="E355" s="1588"/>
      <c r="F355" s="1588"/>
      <c r="G355" s="1588"/>
      <c r="H355" s="1588"/>
      <c r="I355" s="1588"/>
      <c r="J355" s="1588"/>
      <c r="K355" s="1588"/>
      <c r="L355" s="1588"/>
      <c r="M355" s="1588"/>
      <c r="N355" s="1588"/>
      <c r="O355" s="1588"/>
      <c r="P355" s="1588"/>
      <c r="Q355" s="1588"/>
      <c r="R355" s="1588"/>
      <c r="S355" s="1588"/>
      <c r="T355" s="1588"/>
      <c r="U355" s="1588"/>
      <c r="V355" s="1588"/>
      <c r="W355" s="1588"/>
      <c r="X355" s="1588"/>
      <c r="Y355" s="1588"/>
      <c r="Z355" s="1588"/>
      <c r="AA355" s="1588"/>
      <c r="AB355" s="1588"/>
      <c r="AC355" s="1588"/>
      <c r="AD355" s="1588"/>
      <c r="AE355" s="1588"/>
      <c r="AF355" s="1588"/>
      <c r="AG355" s="1588"/>
      <c r="AH355" s="1588"/>
      <c r="AI355" s="1588"/>
      <c r="AJ355" s="1588"/>
      <c r="AK355" s="1588"/>
      <c r="AL355" s="1588"/>
      <c r="AM355" s="1588"/>
      <c r="AN355" s="1588"/>
      <c r="AO355" s="1588"/>
      <c r="AP355" s="1588"/>
      <c r="AQ355" s="1588"/>
      <c r="AR355" s="1588"/>
      <c r="AS355" s="1588"/>
      <c r="AT355" s="1588"/>
      <c r="AU355" s="1588"/>
      <c r="AV355" s="1588"/>
      <c r="AW355" s="1588"/>
      <c r="AX355" s="1588"/>
      <c r="AY355" s="1588"/>
    </row>
    <row r="356" ht="15.75" customHeight="1">
      <c r="A356" s="1588"/>
      <c r="B356" s="1588"/>
      <c r="C356" s="1588"/>
      <c r="D356" s="1588"/>
      <c r="E356" s="1588"/>
      <c r="F356" s="1588"/>
      <c r="G356" s="1588"/>
      <c r="H356" s="1588"/>
      <c r="I356" s="1588"/>
      <c r="J356" s="1588"/>
      <c r="K356" s="1588"/>
      <c r="L356" s="1588"/>
      <c r="M356" s="1588"/>
      <c r="N356" s="1588"/>
      <c r="O356" s="1588"/>
      <c r="P356" s="1588"/>
      <c r="Q356" s="1588"/>
      <c r="R356" s="1588"/>
      <c r="S356" s="1588"/>
      <c r="T356" s="1588"/>
      <c r="U356" s="1588"/>
      <c r="V356" s="1588"/>
      <c r="W356" s="1588"/>
      <c r="X356" s="1588"/>
      <c r="Y356" s="1588"/>
      <c r="Z356" s="1588"/>
      <c r="AA356" s="1588"/>
      <c r="AB356" s="1588"/>
      <c r="AC356" s="1588"/>
      <c r="AD356" s="1588"/>
      <c r="AE356" s="1588"/>
      <c r="AF356" s="1588"/>
      <c r="AG356" s="1588"/>
      <c r="AH356" s="1588"/>
      <c r="AI356" s="1588"/>
      <c r="AJ356" s="1588"/>
      <c r="AK356" s="1588"/>
      <c r="AL356" s="1588"/>
      <c r="AM356" s="1588"/>
      <c r="AN356" s="1588"/>
      <c r="AO356" s="1588"/>
      <c r="AP356" s="1588"/>
      <c r="AQ356" s="1588"/>
      <c r="AR356" s="1588"/>
      <c r="AS356" s="1588"/>
      <c r="AT356" s="1588"/>
      <c r="AU356" s="1588"/>
      <c r="AV356" s="1588"/>
      <c r="AW356" s="1588"/>
      <c r="AX356" s="1588"/>
      <c r="AY356" s="1588"/>
    </row>
    <row r="357" ht="15.75" customHeight="1">
      <c r="A357" s="1588"/>
      <c r="B357" s="1588"/>
      <c r="C357" s="1588"/>
      <c r="D357" s="1588"/>
      <c r="E357" s="1588"/>
      <c r="F357" s="1588"/>
      <c r="G357" s="1588"/>
      <c r="H357" s="1588"/>
      <c r="I357" s="1588"/>
      <c r="J357" s="1588"/>
      <c r="K357" s="1588"/>
      <c r="L357" s="1588"/>
      <c r="M357" s="1588"/>
      <c r="N357" s="1588"/>
      <c r="O357" s="1588"/>
      <c r="P357" s="1588"/>
      <c r="Q357" s="1588"/>
      <c r="R357" s="1588"/>
      <c r="S357" s="1588"/>
      <c r="T357" s="1588"/>
      <c r="U357" s="1588"/>
      <c r="V357" s="1588"/>
      <c r="W357" s="1588"/>
      <c r="X357" s="1588"/>
      <c r="Y357" s="1588"/>
      <c r="Z357" s="1588"/>
      <c r="AA357" s="1588"/>
      <c r="AB357" s="1588"/>
      <c r="AC357" s="1588"/>
      <c r="AD357" s="1588"/>
      <c r="AE357" s="1588"/>
      <c r="AF357" s="1588"/>
      <c r="AG357" s="1588"/>
      <c r="AH357" s="1588"/>
      <c r="AI357" s="1588"/>
      <c r="AJ357" s="1588"/>
      <c r="AK357" s="1588"/>
      <c r="AL357" s="1588"/>
      <c r="AM357" s="1588"/>
      <c r="AN357" s="1588"/>
      <c r="AO357" s="1588"/>
      <c r="AP357" s="1588"/>
      <c r="AQ357" s="1588"/>
      <c r="AR357" s="1588"/>
      <c r="AS357" s="1588"/>
      <c r="AT357" s="1588"/>
      <c r="AU357" s="1588"/>
      <c r="AV357" s="1588"/>
      <c r="AW357" s="1588"/>
      <c r="AX357" s="1588"/>
      <c r="AY357" s="1588"/>
    </row>
    <row r="358" ht="15.75" customHeight="1">
      <c r="A358" s="1588"/>
      <c r="B358" s="1588"/>
      <c r="C358" s="1588"/>
      <c r="D358" s="1588"/>
      <c r="E358" s="1588"/>
      <c r="F358" s="1588"/>
      <c r="G358" s="1588"/>
      <c r="H358" s="1588"/>
      <c r="I358" s="1588"/>
      <c r="J358" s="1588"/>
      <c r="K358" s="1588"/>
      <c r="L358" s="1588"/>
      <c r="M358" s="1588"/>
      <c r="N358" s="1588"/>
      <c r="O358" s="1588"/>
      <c r="P358" s="1588"/>
      <c r="Q358" s="1588"/>
      <c r="R358" s="1588"/>
      <c r="S358" s="1588"/>
      <c r="T358" s="1588"/>
      <c r="U358" s="1588"/>
      <c r="V358" s="1588"/>
      <c r="W358" s="1588"/>
      <c r="X358" s="1588"/>
      <c r="Y358" s="1588"/>
      <c r="Z358" s="1588"/>
      <c r="AA358" s="1588"/>
      <c r="AB358" s="1588"/>
      <c r="AC358" s="1588"/>
      <c r="AD358" s="1588"/>
      <c r="AE358" s="1588"/>
      <c r="AF358" s="1588"/>
      <c r="AG358" s="1588"/>
      <c r="AH358" s="1588"/>
      <c r="AI358" s="1588"/>
      <c r="AJ358" s="1588"/>
      <c r="AK358" s="1588"/>
      <c r="AL358" s="1588"/>
      <c r="AM358" s="1588"/>
      <c r="AN358" s="1588"/>
      <c r="AO358" s="1588"/>
      <c r="AP358" s="1588"/>
      <c r="AQ358" s="1588"/>
      <c r="AR358" s="1588"/>
      <c r="AS358" s="1588"/>
      <c r="AT358" s="1588"/>
      <c r="AU358" s="1588"/>
      <c r="AV358" s="1588"/>
      <c r="AW358" s="1588"/>
      <c r="AX358" s="1588"/>
      <c r="AY358" s="1588"/>
    </row>
    <row r="359" ht="15.75" customHeight="1">
      <c r="A359" s="1588"/>
      <c r="B359" s="1588"/>
      <c r="C359" s="1588"/>
      <c r="D359" s="1588"/>
      <c r="E359" s="1588"/>
      <c r="F359" s="1588"/>
      <c r="G359" s="1588"/>
      <c r="H359" s="1588"/>
      <c r="I359" s="1588"/>
      <c r="J359" s="1588"/>
      <c r="K359" s="1588"/>
      <c r="L359" s="1588"/>
      <c r="M359" s="1588"/>
      <c r="N359" s="1588"/>
      <c r="O359" s="1588"/>
      <c r="P359" s="1588"/>
      <c r="Q359" s="1588"/>
      <c r="R359" s="1588"/>
      <c r="S359" s="1588"/>
      <c r="T359" s="1588"/>
      <c r="U359" s="1588"/>
      <c r="V359" s="1588"/>
      <c r="W359" s="1588"/>
      <c r="X359" s="1588"/>
      <c r="Y359" s="1588"/>
      <c r="Z359" s="1588"/>
      <c r="AA359" s="1588"/>
      <c r="AB359" s="1588"/>
      <c r="AC359" s="1588"/>
      <c r="AD359" s="1588"/>
      <c r="AE359" s="1588"/>
      <c r="AF359" s="1588"/>
      <c r="AG359" s="1588"/>
      <c r="AH359" s="1588"/>
      <c r="AI359" s="1588"/>
      <c r="AJ359" s="1588"/>
      <c r="AK359" s="1588"/>
      <c r="AL359" s="1588"/>
      <c r="AM359" s="1588"/>
      <c r="AN359" s="1588"/>
      <c r="AO359" s="1588"/>
      <c r="AP359" s="1588"/>
      <c r="AQ359" s="1588"/>
      <c r="AR359" s="1588"/>
      <c r="AS359" s="1588"/>
      <c r="AT359" s="1588"/>
      <c r="AU359" s="1588"/>
      <c r="AV359" s="1588"/>
      <c r="AW359" s="1588"/>
      <c r="AX359" s="1588"/>
      <c r="AY359" s="1588"/>
    </row>
    <row r="360" ht="15.75" customHeight="1">
      <c r="A360" s="1588"/>
      <c r="B360" s="1588"/>
      <c r="C360" s="1588"/>
      <c r="D360" s="1588"/>
      <c r="E360" s="1588"/>
      <c r="F360" s="1588"/>
      <c r="G360" s="1588"/>
      <c r="H360" s="1588"/>
      <c r="I360" s="1588"/>
      <c r="J360" s="1588"/>
      <c r="K360" s="1588"/>
      <c r="L360" s="1588"/>
      <c r="M360" s="1588"/>
      <c r="N360" s="1588"/>
      <c r="O360" s="1588"/>
      <c r="P360" s="1588"/>
      <c r="Q360" s="1588"/>
      <c r="R360" s="1588"/>
      <c r="S360" s="1588"/>
      <c r="T360" s="1588"/>
      <c r="U360" s="1588"/>
      <c r="V360" s="1588"/>
      <c r="W360" s="1588"/>
      <c r="X360" s="1588"/>
      <c r="Y360" s="1588"/>
      <c r="Z360" s="1588"/>
      <c r="AA360" s="1588"/>
      <c r="AB360" s="1588"/>
      <c r="AC360" s="1588"/>
      <c r="AD360" s="1588"/>
      <c r="AE360" s="1588"/>
      <c r="AF360" s="1588"/>
      <c r="AG360" s="1588"/>
      <c r="AH360" s="1588"/>
      <c r="AI360" s="1588"/>
      <c r="AJ360" s="1588"/>
      <c r="AK360" s="1588"/>
      <c r="AL360" s="1588"/>
      <c r="AM360" s="1588"/>
      <c r="AN360" s="1588"/>
      <c r="AO360" s="1588"/>
      <c r="AP360" s="1588"/>
      <c r="AQ360" s="1588"/>
      <c r="AR360" s="1588"/>
      <c r="AS360" s="1588"/>
      <c r="AT360" s="1588"/>
      <c r="AU360" s="1588"/>
      <c r="AV360" s="1588"/>
      <c r="AW360" s="1588"/>
      <c r="AX360" s="1588"/>
      <c r="AY360" s="1588"/>
    </row>
    <row r="361" ht="15.75" customHeight="1">
      <c r="A361" s="1588"/>
      <c r="B361" s="1588"/>
      <c r="C361" s="1588"/>
      <c r="D361" s="1588"/>
      <c r="E361" s="1588"/>
      <c r="F361" s="1588"/>
      <c r="G361" s="1588"/>
      <c r="H361" s="1588"/>
      <c r="I361" s="1588"/>
      <c r="J361" s="1588"/>
      <c r="K361" s="1588"/>
      <c r="L361" s="1588"/>
      <c r="M361" s="1588"/>
      <c r="N361" s="1588"/>
      <c r="O361" s="1588"/>
      <c r="P361" s="1588"/>
      <c r="Q361" s="1588"/>
      <c r="R361" s="1588"/>
      <c r="S361" s="1588"/>
      <c r="T361" s="1588"/>
      <c r="U361" s="1588"/>
      <c r="V361" s="1588"/>
      <c r="W361" s="1588"/>
      <c r="X361" s="1588"/>
      <c r="Y361" s="1588"/>
      <c r="Z361" s="1588"/>
      <c r="AA361" s="1588"/>
      <c r="AB361" s="1588"/>
      <c r="AC361" s="1588"/>
      <c r="AD361" s="1588"/>
      <c r="AE361" s="1588"/>
      <c r="AF361" s="1588"/>
      <c r="AG361" s="1588"/>
      <c r="AH361" s="1588"/>
      <c r="AI361" s="1588"/>
      <c r="AJ361" s="1588"/>
      <c r="AK361" s="1588"/>
      <c r="AL361" s="1588"/>
      <c r="AM361" s="1588"/>
      <c r="AN361" s="1588"/>
      <c r="AO361" s="1588"/>
      <c r="AP361" s="1588"/>
      <c r="AQ361" s="1588"/>
      <c r="AR361" s="1588"/>
      <c r="AS361" s="1588"/>
      <c r="AT361" s="1588"/>
      <c r="AU361" s="1588"/>
      <c r="AV361" s="1588"/>
      <c r="AW361" s="1588"/>
      <c r="AX361" s="1588"/>
      <c r="AY361" s="1588"/>
    </row>
    <row r="362" ht="15.75" customHeight="1">
      <c r="A362" s="1588"/>
      <c r="B362" s="1588"/>
      <c r="C362" s="1588"/>
      <c r="D362" s="1588"/>
      <c r="E362" s="1588"/>
      <c r="F362" s="1588"/>
      <c r="G362" s="1588"/>
      <c r="H362" s="1588"/>
      <c r="I362" s="1588"/>
      <c r="J362" s="1588"/>
      <c r="K362" s="1588"/>
      <c r="L362" s="1588"/>
      <c r="M362" s="1588"/>
      <c r="N362" s="1588"/>
      <c r="O362" s="1588"/>
      <c r="P362" s="1588"/>
      <c r="Q362" s="1588"/>
      <c r="R362" s="1588"/>
      <c r="S362" s="1588"/>
      <c r="T362" s="1588"/>
      <c r="U362" s="1588"/>
      <c r="V362" s="1588"/>
      <c r="W362" s="1588"/>
      <c r="X362" s="1588"/>
      <c r="Y362" s="1588"/>
      <c r="Z362" s="1588"/>
      <c r="AA362" s="1588"/>
      <c r="AB362" s="1588"/>
      <c r="AC362" s="1588"/>
      <c r="AD362" s="1588"/>
      <c r="AE362" s="1588"/>
      <c r="AF362" s="1588"/>
      <c r="AG362" s="1588"/>
      <c r="AH362" s="1588"/>
      <c r="AI362" s="1588"/>
      <c r="AJ362" s="1588"/>
      <c r="AK362" s="1588"/>
      <c r="AL362" s="1588"/>
      <c r="AM362" s="1588"/>
      <c r="AN362" s="1588"/>
      <c r="AO362" s="1588"/>
      <c r="AP362" s="1588"/>
      <c r="AQ362" s="1588"/>
      <c r="AR362" s="1588"/>
      <c r="AS362" s="1588"/>
      <c r="AT362" s="1588"/>
      <c r="AU362" s="1588"/>
      <c r="AV362" s="1588"/>
      <c r="AW362" s="1588"/>
      <c r="AX362" s="1588"/>
      <c r="AY362" s="1588"/>
    </row>
    <row r="363" ht="15.75" customHeight="1">
      <c r="A363" s="1588"/>
      <c r="B363" s="1588"/>
      <c r="C363" s="1588"/>
      <c r="D363" s="1588"/>
      <c r="E363" s="1588"/>
      <c r="F363" s="1588"/>
      <c r="G363" s="1588"/>
      <c r="H363" s="1588"/>
      <c r="I363" s="1588"/>
      <c r="J363" s="1588"/>
      <c r="K363" s="1588"/>
      <c r="L363" s="1588"/>
      <c r="M363" s="1588"/>
      <c r="N363" s="1588"/>
      <c r="O363" s="1588"/>
      <c r="P363" s="1588"/>
      <c r="Q363" s="1588"/>
      <c r="R363" s="1588"/>
      <c r="S363" s="1588"/>
      <c r="T363" s="1588"/>
      <c r="U363" s="1588"/>
      <c r="V363" s="1588"/>
      <c r="W363" s="1588"/>
      <c r="X363" s="1588"/>
      <c r="Y363" s="1588"/>
      <c r="Z363" s="1588"/>
      <c r="AA363" s="1588"/>
      <c r="AB363" s="1588"/>
      <c r="AC363" s="1588"/>
      <c r="AD363" s="1588"/>
      <c r="AE363" s="1588"/>
      <c r="AF363" s="1588"/>
      <c r="AG363" s="1588"/>
      <c r="AH363" s="1588"/>
      <c r="AI363" s="1588"/>
      <c r="AJ363" s="1588"/>
      <c r="AK363" s="1588"/>
      <c r="AL363" s="1588"/>
      <c r="AM363" s="1588"/>
      <c r="AN363" s="1588"/>
      <c r="AO363" s="1588"/>
      <c r="AP363" s="1588"/>
      <c r="AQ363" s="1588"/>
      <c r="AR363" s="1588"/>
      <c r="AS363" s="1588"/>
      <c r="AT363" s="1588"/>
      <c r="AU363" s="1588"/>
      <c r="AV363" s="1588"/>
      <c r="AW363" s="1588"/>
      <c r="AX363" s="1588"/>
      <c r="AY363" s="1588"/>
    </row>
    <row r="364" ht="15.75" customHeight="1">
      <c r="A364" s="1588"/>
      <c r="B364" s="1588"/>
      <c r="C364" s="1588"/>
      <c r="D364" s="1588"/>
      <c r="E364" s="1588"/>
      <c r="F364" s="1588"/>
      <c r="G364" s="1588"/>
      <c r="H364" s="1588"/>
      <c r="I364" s="1588"/>
      <c r="J364" s="1588"/>
      <c r="K364" s="1588"/>
      <c r="L364" s="1588"/>
      <c r="M364" s="1588"/>
      <c r="N364" s="1588"/>
      <c r="O364" s="1588"/>
      <c r="P364" s="1588"/>
      <c r="Q364" s="1588"/>
      <c r="R364" s="1588"/>
      <c r="S364" s="1588"/>
      <c r="T364" s="1588"/>
      <c r="U364" s="1588"/>
      <c r="V364" s="1588"/>
      <c r="W364" s="1588"/>
      <c r="X364" s="1588"/>
      <c r="Y364" s="1588"/>
      <c r="Z364" s="1588"/>
      <c r="AA364" s="1588"/>
      <c r="AB364" s="1588"/>
      <c r="AC364" s="1588"/>
      <c r="AD364" s="1588"/>
      <c r="AE364" s="1588"/>
      <c r="AF364" s="1588"/>
      <c r="AG364" s="1588"/>
      <c r="AH364" s="1588"/>
      <c r="AI364" s="1588"/>
      <c r="AJ364" s="1588"/>
      <c r="AK364" s="1588"/>
      <c r="AL364" s="1588"/>
      <c r="AM364" s="1588"/>
      <c r="AN364" s="1588"/>
      <c r="AO364" s="1588"/>
      <c r="AP364" s="1588"/>
      <c r="AQ364" s="1588"/>
      <c r="AR364" s="1588"/>
      <c r="AS364" s="1588"/>
      <c r="AT364" s="1588"/>
      <c r="AU364" s="1588"/>
      <c r="AV364" s="1588"/>
      <c r="AW364" s="1588"/>
      <c r="AX364" s="1588"/>
      <c r="AY364" s="1588"/>
    </row>
    <row r="365" ht="15.75" customHeight="1">
      <c r="A365" s="1588"/>
      <c r="B365" s="1588"/>
      <c r="C365" s="1588"/>
      <c r="D365" s="1588"/>
      <c r="E365" s="1588"/>
      <c r="F365" s="1588"/>
      <c r="G365" s="1588"/>
      <c r="H365" s="1588"/>
      <c r="I365" s="1588"/>
      <c r="J365" s="1588"/>
      <c r="K365" s="1588"/>
      <c r="L365" s="1588"/>
      <c r="M365" s="1588"/>
      <c r="N365" s="1588"/>
      <c r="O365" s="1588"/>
      <c r="P365" s="1588"/>
      <c r="Q365" s="1588"/>
      <c r="R365" s="1588"/>
      <c r="S365" s="1588"/>
      <c r="T365" s="1588"/>
      <c r="U365" s="1588"/>
      <c r="V365" s="1588"/>
      <c r="W365" s="1588"/>
      <c r="X365" s="1588"/>
      <c r="Y365" s="1588"/>
      <c r="Z365" s="1588"/>
      <c r="AA365" s="1588"/>
      <c r="AB365" s="1588"/>
      <c r="AC365" s="1588"/>
      <c r="AD365" s="1588"/>
      <c r="AE365" s="1588"/>
      <c r="AF365" s="1588"/>
      <c r="AG365" s="1588"/>
      <c r="AH365" s="1588"/>
      <c r="AI365" s="1588"/>
      <c r="AJ365" s="1588"/>
      <c r="AK365" s="1588"/>
      <c r="AL365" s="1588"/>
      <c r="AM365" s="1588"/>
      <c r="AN365" s="1588"/>
      <c r="AO365" s="1588"/>
      <c r="AP365" s="1588"/>
      <c r="AQ365" s="1588"/>
      <c r="AR365" s="1588"/>
      <c r="AS365" s="1588"/>
      <c r="AT365" s="1588"/>
      <c r="AU365" s="1588"/>
      <c r="AV365" s="1588"/>
      <c r="AW365" s="1588"/>
      <c r="AX365" s="1588"/>
      <c r="AY365" s="1588"/>
    </row>
    <row r="366" ht="15.75" customHeight="1">
      <c r="A366" s="1588"/>
      <c r="B366" s="1588"/>
      <c r="C366" s="1588"/>
      <c r="D366" s="1588"/>
      <c r="E366" s="1588"/>
      <c r="F366" s="1588"/>
      <c r="G366" s="1588"/>
      <c r="H366" s="1588"/>
      <c r="I366" s="1588"/>
      <c r="J366" s="1588"/>
      <c r="K366" s="1588"/>
      <c r="L366" s="1588"/>
      <c r="M366" s="1588"/>
      <c r="N366" s="1588"/>
      <c r="O366" s="1588"/>
      <c r="P366" s="1588"/>
      <c r="Q366" s="1588"/>
      <c r="R366" s="1588"/>
      <c r="S366" s="1588"/>
      <c r="T366" s="1588"/>
      <c r="U366" s="1588"/>
      <c r="V366" s="1588"/>
      <c r="W366" s="1588"/>
      <c r="X366" s="1588"/>
      <c r="Y366" s="1588"/>
      <c r="Z366" s="1588"/>
      <c r="AA366" s="1588"/>
      <c r="AB366" s="1588"/>
      <c r="AC366" s="1588"/>
      <c r="AD366" s="1588"/>
      <c r="AE366" s="1588"/>
      <c r="AF366" s="1588"/>
      <c r="AG366" s="1588"/>
      <c r="AH366" s="1588"/>
      <c r="AI366" s="1588"/>
      <c r="AJ366" s="1588"/>
      <c r="AK366" s="1588"/>
      <c r="AL366" s="1588"/>
      <c r="AM366" s="1588"/>
      <c r="AN366" s="1588"/>
      <c r="AO366" s="1588"/>
      <c r="AP366" s="1588"/>
      <c r="AQ366" s="1588"/>
      <c r="AR366" s="1588"/>
      <c r="AS366" s="1588"/>
      <c r="AT366" s="1588"/>
      <c r="AU366" s="1588"/>
      <c r="AV366" s="1588"/>
      <c r="AW366" s="1588"/>
      <c r="AX366" s="1588"/>
      <c r="AY366" s="1588"/>
    </row>
    <row r="367" ht="15.75" customHeight="1">
      <c r="A367" s="1588"/>
      <c r="B367" s="1588"/>
      <c r="C367" s="1588"/>
      <c r="D367" s="1588"/>
      <c r="E367" s="1588"/>
      <c r="F367" s="1588"/>
      <c r="G367" s="1588"/>
      <c r="H367" s="1588"/>
      <c r="I367" s="1588"/>
      <c r="J367" s="1588"/>
      <c r="K367" s="1588"/>
      <c r="L367" s="1588"/>
      <c r="M367" s="1588"/>
      <c r="N367" s="1588"/>
      <c r="O367" s="1588"/>
      <c r="P367" s="1588"/>
      <c r="Q367" s="1588"/>
      <c r="R367" s="1588"/>
      <c r="S367" s="1588"/>
      <c r="T367" s="1588"/>
      <c r="U367" s="1588"/>
      <c r="V367" s="1588"/>
      <c r="W367" s="1588"/>
      <c r="X367" s="1588"/>
      <c r="Y367" s="1588"/>
      <c r="Z367" s="1588"/>
      <c r="AA367" s="1588"/>
      <c r="AB367" s="1588"/>
      <c r="AC367" s="1588"/>
      <c r="AD367" s="1588"/>
      <c r="AE367" s="1588"/>
      <c r="AF367" s="1588"/>
      <c r="AG367" s="1588"/>
      <c r="AH367" s="1588"/>
      <c r="AI367" s="1588"/>
      <c r="AJ367" s="1588"/>
      <c r="AK367" s="1588"/>
      <c r="AL367" s="1588"/>
      <c r="AM367" s="1588"/>
      <c r="AN367" s="1588"/>
      <c r="AO367" s="1588"/>
      <c r="AP367" s="1588"/>
      <c r="AQ367" s="1588"/>
      <c r="AR367" s="1588"/>
      <c r="AS367" s="1588"/>
      <c r="AT367" s="1588"/>
      <c r="AU367" s="1588"/>
      <c r="AV367" s="1588"/>
      <c r="AW367" s="1588"/>
      <c r="AX367" s="1588"/>
      <c r="AY367" s="1588"/>
    </row>
    <row r="368" ht="15.75" customHeight="1">
      <c r="A368" s="1588"/>
      <c r="B368" s="1588"/>
      <c r="C368" s="1588"/>
      <c r="D368" s="1588"/>
      <c r="E368" s="1588"/>
      <c r="F368" s="1588"/>
      <c r="G368" s="1588"/>
      <c r="H368" s="1588"/>
      <c r="I368" s="1588"/>
      <c r="J368" s="1588"/>
      <c r="K368" s="1588"/>
      <c r="L368" s="1588"/>
      <c r="M368" s="1588"/>
      <c r="N368" s="1588"/>
      <c r="O368" s="1588"/>
      <c r="P368" s="1588"/>
      <c r="Q368" s="1588"/>
      <c r="R368" s="1588"/>
      <c r="S368" s="1588"/>
      <c r="T368" s="1588"/>
      <c r="U368" s="1588"/>
      <c r="V368" s="1588"/>
      <c r="W368" s="1588"/>
      <c r="X368" s="1588"/>
      <c r="Y368" s="1588"/>
      <c r="Z368" s="1588"/>
      <c r="AA368" s="1588"/>
      <c r="AB368" s="1588"/>
      <c r="AC368" s="1588"/>
      <c r="AD368" s="1588"/>
      <c r="AE368" s="1588"/>
      <c r="AF368" s="1588"/>
      <c r="AG368" s="1588"/>
      <c r="AH368" s="1588"/>
      <c r="AI368" s="1588"/>
      <c r="AJ368" s="1588"/>
      <c r="AK368" s="1588"/>
      <c r="AL368" s="1588"/>
      <c r="AM368" s="1588"/>
      <c r="AN368" s="1588"/>
      <c r="AO368" s="1588"/>
      <c r="AP368" s="1588"/>
      <c r="AQ368" s="1588"/>
      <c r="AR368" s="1588"/>
      <c r="AS368" s="1588"/>
      <c r="AT368" s="1588"/>
      <c r="AU368" s="1588"/>
      <c r="AV368" s="1588"/>
      <c r="AW368" s="1588"/>
      <c r="AX368" s="1588"/>
      <c r="AY368" s="1588"/>
    </row>
    <row r="369" ht="15.75" customHeight="1">
      <c r="A369" s="1588"/>
      <c r="B369" s="1588"/>
      <c r="C369" s="1588"/>
      <c r="D369" s="1588"/>
      <c r="E369" s="1588"/>
      <c r="F369" s="1588"/>
      <c r="G369" s="1588"/>
      <c r="H369" s="1588"/>
      <c r="I369" s="1588"/>
      <c r="J369" s="1588"/>
      <c r="K369" s="1588"/>
      <c r="L369" s="1588"/>
      <c r="M369" s="1588"/>
      <c r="N369" s="1588"/>
      <c r="O369" s="1588"/>
      <c r="P369" s="1588"/>
      <c r="Q369" s="1588"/>
      <c r="R369" s="1588"/>
      <c r="S369" s="1588"/>
      <c r="T369" s="1588"/>
      <c r="U369" s="1588"/>
      <c r="V369" s="1588"/>
      <c r="W369" s="1588"/>
      <c r="X369" s="1588"/>
      <c r="Y369" s="1588"/>
      <c r="Z369" s="1588"/>
      <c r="AA369" s="1588"/>
      <c r="AB369" s="1588"/>
      <c r="AC369" s="1588"/>
      <c r="AD369" s="1588"/>
      <c r="AE369" s="1588"/>
      <c r="AF369" s="1588"/>
      <c r="AG369" s="1588"/>
      <c r="AH369" s="1588"/>
      <c r="AI369" s="1588"/>
      <c r="AJ369" s="1588"/>
      <c r="AK369" s="1588"/>
      <c r="AL369" s="1588"/>
      <c r="AM369" s="1588"/>
      <c r="AN369" s="1588"/>
      <c r="AO369" s="1588"/>
      <c r="AP369" s="1588"/>
      <c r="AQ369" s="1588"/>
      <c r="AR369" s="1588"/>
      <c r="AS369" s="1588"/>
      <c r="AT369" s="1588"/>
      <c r="AU369" s="1588"/>
      <c r="AV369" s="1588"/>
      <c r="AW369" s="1588"/>
      <c r="AX369" s="1588"/>
      <c r="AY369" s="1588"/>
    </row>
    <row r="370" ht="15.75" customHeight="1">
      <c r="A370" s="1588"/>
      <c r="B370" s="1588"/>
      <c r="C370" s="1588"/>
      <c r="D370" s="1588"/>
      <c r="E370" s="1588"/>
      <c r="F370" s="1588"/>
      <c r="G370" s="1588"/>
      <c r="H370" s="1588"/>
      <c r="I370" s="1588"/>
      <c r="J370" s="1588"/>
      <c r="K370" s="1588"/>
      <c r="L370" s="1588"/>
      <c r="M370" s="1588"/>
      <c r="N370" s="1588"/>
      <c r="O370" s="1588"/>
      <c r="P370" s="1588"/>
      <c r="Q370" s="1588"/>
      <c r="R370" s="1588"/>
      <c r="S370" s="1588"/>
      <c r="T370" s="1588"/>
      <c r="U370" s="1588"/>
      <c r="V370" s="1588"/>
      <c r="W370" s="1588"/>
      <c r="X370" s="1588"/>
      <c r="Y370" s="1588"/>
      <c r="Z370" s="1588"/>
      <c r="AA370" s="1588"/>
      <c r="AB370" s="1588"/>
      <c r="AC370" s="1588"/>
      <c r="AD370" s="1588"/>
      <c r="AE370" s="1588"/>
      <c r="AF370" s="1588"/>
      <c r="AG370" s="1588"/>
      <c r="AH370" s="1588"/>
      <c r="AI370" s="1588"/>
      <c r="AJ370" s="1588"/>
      <c r="AK370" s="1588"/>
      <c r="AL370" s="1588"/>
      <c r="AM370" s="1588"/>
      <c r="AN370" s="1588"/>
      <c r="AO370" s="1588"/>
      <c r="AP370" s="1588"/>
      <c r="AQ370" s="1588"/>
      <c r="AR370" s="1588"/>
      <c r="AS370" s="1588"/>
      <c r="AT370" s="1588"/>
      <c r="AU370" s="1588"/>
      <c r="AV370" s="1588"/>
      <c r="AW370" s="1588"/>
      <c r="AX370" s="1588"/>
      <c r="AY370" s="1588"/>
    </row>
    <row r="371" ht="15.75" customHeight="1">
      <c r="A371" s="1588"/>
      <c r="B371" s="1588"/>
      <c r="C371" s="1588"/>
      <c r="D371" s="1588"/>
      <c r="E371" s="1588"/>
      <c r="F371" s="1588"/>
      <c r="G371" s="1588"/>
      <c r="H371" s="1588"/>
      <c r="I371" s="1588"/>
      <c r="J371" s="1588"/>
      <c r="K371" s="1588"/>
      <c r="L371" s="1588"/>
      <c r="M371" s="1588"/>
      <c r="N371" s="1588"/>
      <c r="O371" s="1588"/>
      <c r="P371" s="1588"/>
      <c r="Q371" s="1588"/>
      <c r="R371" s="1588"/>
      <c r="S371" s="1588"/>
      <c r="T371" s="1588"/>
      <c r="U371" s="1588"/>
      <c r="V371" s="1588"/>
      <c r="W371" s="1588"/>
      <c r="X371" s="1588"/>
      <c r="Y371" s="1588"/>
      <c r="Z371" s="1588"/>
      <c r="AA371" s="1588"/>
      <c r="AB371" s="1588"/>
      <c r="AC371" s="1588"/>
      <c r="AD371" s="1588"/>
      <c r="AE371" s="1588"/>
      <c r="AF371" s="1588"/>
      <c r="AG371" s="1588"/>
      <c r="AH371" s="1588"/>
      <c r="AI371" s="1588"/>
      <c r="AJ371" s="1588"/>
      <c r="AK371" s="1588"/>
      <c r="AL371" s="1588"/>
      <c r="AM371" s="1588"/>
      <c r="AN371" s="1588"/>
      <c r="AO371" s="1588"/>
      <c r="AP371" s="1588"/>
      <c r="AQ371" s="1588"/>
      <c r="AR371" s="1588"/>
      <c r="AS371" s="1588"/>
      <c r="AT371" s="1588"/>
      <c r="AU371" s="1588"/>
      <c r="AV371" s="1588"/>
      <c r="AW371" s="1588"/>
      <c r="AX371" s="1588"/>
      <c r="AY371" s="1588"/>
    </row>
    <row r="372" ht="15.75" customHeight="1">
      <c r="A372" s="1588"/>
      <c r="B372" s="1588"/>
      <c r="C372" s="1588"/>
      <c r="D372" s="1588"/>
      <c r="E372" s="1588"/>
      <c r="F372" s="1588"/>
      <c r="G372" s="1588"/>
      <c r="H372" s="1588"/>
      <c r="I372" s="1588"/>
      <c r="J372" s="1588"/>
      <c r="K372" s="1588"/>
      <c r="L372" s="1588"/>
      <c r="M372" s="1588"/>
      <c r="N372" s="1588"/>
      <c r="O372" s="1588"/>
      <c r="P372" s="1588"/>
      <c r="Q372" s="1588"/>
      <c r="R372" s="1588"/>
      <c r="S372" s="1588"/>
      <c r="T372" s="1588"/>
      <c r="U372" s="1588"/>
      <c r="V372" s="1588"/>
      <c r="W372" s="1588"/>
      <c r="X372" s="1588"/>
      <c r="Y372" s="1588"/>
      <c r="Z372" s="1588"/>
      <c r="AA372" s="1588"/>
      <c r="AB372" s="1588"/>
      <c r="AC372" s="1588"/>
      <c r="AD372" s="1588"/>
      <c r="AE372" s="1588"/>
      <c r="AF372" s="1588"/>
      <c r="AG372" s="1588"/>
      <c r="AH372" s="1588"/>
      <c r="AI372" s="1588"/>
      <c r="AJ372" s="1588"/>
      <c r="AK372" s="1588"/>
      <c r="AL372" s="1588"/>
      <c r="AM372" s="1588"/>
      <c r="AN372" s="1588"/>
      <c r="AO372" s="1588"/>
      <c r="AP372" s="1588"/>
      <c r="AQ372" s="1588"/>
      <c r="AR372" s="1588"/>
      <c r="AS372" s="1588"/>
      <c r="AT372" s="1588"/>
      <c r="AU372" s="1588"/>
      <c r="AV372" s="1588"/>
      <c r="AW372" s="1588"/>
      <c r="AX372" s="1588"/>
      <c r="AY372" s="1588"/>
    </row>
    <row r="373" ht="15.75" customHeight="1">
      <c r="A373" s="1588"/>
      <c r="B373" s="1588"/>
      <c r="C373" s="1588"/>
      <c r="D373" s="1588"/>
      <c r="E373" s="1588"/>
      <c r="F373" s="1588"/>
      <c r="G373" s="1588"/>
      <c r="H373" s="1588"/>
      <c r="I373" s="1588"/>
      <c r="J373" s="1588"/>
      <c r="K373" s="1588"/>
      <c r="L373" s="1588"/>
      <c r="M373" s="1588"/>
      <c r="N373" s="1588"/>
      <c r="O373" s="1588"/>
      <c r="P373" s="1588"/>
      <c r="Q373" s="1588"/>
      <c r="R373" s="1588"/>
      <c r="S373" s="1588"/>
      <c r="T373" s="1588"/>
      <c r="U373" s="1588"/>
      <c r="V373" s="1588"/>
      <c r="W373" s="1588"/>
      <c r="X373" s="1588"/>
      <c r="Y373" s="1588"/>
      <c r="Z373" s="1588"/>
      <c r="AA373" s="1588"/>
      <c r="AB373" s="1588"/>
      <c r="AC373" s="1588"/>
      <c r="AD373" s="1588"/>
      <c r="AE373" s="1588"/>
      <c r="AF373" s="1588"/>
      <c r="AG373" s="1588"/>
      <c r="AH373" s="1588"/>
      <c r="AI373" s="1588"/>
      <c r="AJ373" s="1588"/>
      <c r="AK373" s="1588"/>
      <c r="AL373" s="1588"/>
      <c r="AM373" s="1588"/>
      <c r="AN373" s="1588"/>
      <c r="AO373" s="1588"/>
      <c r="AP373" s="1588"/>
      <c r="AQ373" s="1588"/>
      <c r="AR373" s="1588"/>
      <c r="AS373" s="1588"/>
      <c r="AT373" s="1588"/>
      <c r="AU373" s="1588"/>
      <c r="AV373" s="1588"/>
      <c r="AW373" s="1588"/>
      <c r="AX373" s="1588"/>
      <c r="AY373" s="1588"/>
    </row>
    <row r="374" ht="15.75" customHeight="1">
      <c r="A374" s="1588"/>
      <c r="B374" s="1588"/>
      <c r="C374" s="1588"/>
      <c r="D374" s="1588"/>
      <c r="E374" s="1588"/>
      <c r="F374" s="1588"/>
      <c r="G374" s="1588"/>
      <c r="H374" s="1588"/>
      <c r="I374" s="1588"/>
      <c r="J374" s="1588"/>
      <c r="K374" s="1588"/>
      <c r="L374" s="1588"/>
      <c r="M374" s="1588"/>
      <c r="N374" s="1588"/>
      <c r="O374" s="1588"/>
      <c r="P374" s="1588"/>
      <c r="Q374" s="1588"/>
      <c r="R374" s="1588"/>
      <c r="S374" s="1588"/>
      <c r="T374" s="1588"/>
      <c r="U374" s="1588"/>
      <c r="V374" s="1588"/>
      <c r="W374" s="1588"/>
      <c r="X374" s="1588"/>
      <c r="Y374" s="1588"/>
      <c r="Z374" s="1588"/>
      <c r="AA374" s="1588"/>
      <c r="AB374" s="1588"/>
      <c r="AC374" s="1588"/>
      <c r="AD374" s="1588"/>
      <c r="AE374" s="1588"/>
      <c r="AF374" s="1588"/>
      <c r="AG374" s="1588"/>
      <c r="AH374" s="1588"/>
      <c r="AI374" s="1588"/>
      <c r="AJ374" s="1588"/>
      <c r="AK374" s="1588"/>
      <c r="AL374" s="1588"/>
      <c r="AM374" s="1588"/>
      <c r="AN374" s="1588"/>
      <c r="AO374" s="1588"/>
      <c r="AP374" s="1588"/>
      <c r="AQ374" s="1588"/>
      <c r="AR374" s="1588"/>
      <c r="AS374" s="1588"/>
      <c r="AT374" s="1588"/>
      <c r="AU374" s="1588"/>
      <c r="AV374" s="1588"/>
      <c r="AW374" s="1588"/>
      <c r="AX374" s="1588"/>
      <c r="AY374" s="1588"/>
    </row>
    <row r="375" ht="15.75" customHeight="1">
      <c r="A375" s="1588"/>
      <c r="B375" s="1588"/>
      <c r="C375" s="1588"/>
      <c r="D375" s="1588"/>
      <c r="E375" s="1588"/>
      <c r="F375" s="1588"/>
      <c r="G375" s="1588"/>
      <c r="H375" s="1588"/>
      <c r="I375" s="1588"/>
      <c r="J375" s="1588"/>
      <c r="K375" s="1588"/>
      <c r="L375" s="1588"/>
      <c r="M375" s="1588"/>
      <c r="N375" s="1588"/>
      <c r="O375" s="1588"/>
      <c r="P375" s="1588"/>
      <c r="Q375" s="1588"/>
      <c r="R375" s="1588"/>
      <c r="S375" s="1588"/>
      <c r="T375" s="1588"/>
      <c r="U375" s="1588"/>
      <c r="V375" s="1588"/>
      <c r="W375" s="1588"/>
      <c r="X375" s="1588"/>
      <c r="Y375" s="1588"/>
      <c r="Z375" s="1588"/>
      <c r="AA375" s="1588"/>
      <c r="AB375" s="1588"/>
      <c r="AC375" s="1588"/>
      <c r="AD375" s="1588"/>
      <c r="AE375" s="1588"/>
      <c r="AF375" s="1588"/>
      <c r="AG375" s="1588"/>
      <c r="AH375" s="1588"/>
      <c r="AI375" s="1588"/>
      <c r="AJ375" s="1588"/>
      <c r="AK375" s="1588"/>
      <c r="AL375" s="1588"/>
      <c r="AM375" s="1588"/>
      <c r="AN375" s="1588"/>
      <c r="AO375" s="1588"/>
      <c r="AP375" s="1588"/>
      <c r="AQ375" s="1588"/>
      <c r="AR375" s="1588"/>
      <c r="AS375" s="1588"/>
      <c r="AT375" s="1588"/>
      <c r="AU375" s="1588"/>
      <c r="AV375" s="1588"/>
      <c r="AW375" s="1588"/>
      <c r="AX375" s="1588"/>
      <c r="AY375" s="1588"/>
    </row>
    <row r="376" ht="15.75" customHeight="1">
      <c r="A376" s="1588"/>
      <c r="B376" s="1588"/>
      <c r="C376" s="1588"/>
      <c r="D376" s="1588"/>
      <c r="E376" s="1588"/>
      <c r="F376" s="1588"/>
      <c r="G376" s="1588"/>
      <c r="H376" s="1588"/>
      <c r="I376" s="1588"/>
      <c r="J376" s="1588"/>
      <c r="K376" s="1588"/>
      <c r="L376" s="1588"/>
      <c r="M376" s="1588"/>
      <c r="N376" s="1588"/>
      <c r="O376" s="1588"/>
      <c r="P376" s="1588"/>
      <c r="Q376" s="1588"/>
      <c r="R376" s="1588"/>
      <c r="S376" s="1588"/>
      <c r="T376" s="1588"/>
      <c r="U376" s="1588"/>
      <c r="V376" s="1588"/>
      <c r="W376" s="1588"/>
      <c r="X376" s="1588"/>
      <c r="Y376" s="1588"/>
      <c r="Z376" s="1588"/>
      <c r="AA376" s="1588"/>
      <c r="AB376" s="1588"/>
      <c r="AC376" s="1588"/>
      <c r="AD376" s="1588"/>
      <c r="AE376" s="1588"/>
      <c r="AF376" s="1588"/>
      <c r="AG376" s="1588"/>
      <c r="AH376" s="1588"/>
      <c r="AI376" s="1588"/>
      <c r="AJ376" s="1588"/>
      <c r="AK376" s="1588"/>
      <c r="AL376" s="1588"/>
      <c r="AM376" s="1588"/>
      <c r="AN376" s="1588"/>
      <c r="AO376" s="1588"/>
      <c r="AP376" s="1588"/>
      <c r="AQ376" s="1588"/>
      <c r="AR376" s="1588"/>
      <c r="AS376" s="1588"/>
      <c r="AT376" s="1588"/>
      <c r="AU376" s="1588"/>
      <c r="AV376" s="1588"/>
      <c r="AW376" s="1588"/>
      <c r="AX376" s="1588"/>
      <c r="AY376" s="1588"/>
    </row>
    <row r="377" ht="15.75" customHeight="1">
      <c r="A377" s="1588"/>
      <c r="B377" s="1588"/>
      <c r="C377" s="1588"/>
      <c r="D377" s="1588"/>
      <c r="E377" s="1588"/>
      <c r="F377" s="1588"/>
      <c r="G377" s="1588"/>
      <c r="H377" s="1588"/>
      <c r="I377" s="1588"/>
      <c r="J377" s="1588"/>
      <c r="K377" s="1588"/>
      <c r="L377" s="1588"/>
      <c r="M377" s="1588"/>
      <c r="N377" s="1588"/>
      <c r="O377" s="1588"/>
      <c r="P377" s="1588"/>
      <c r="Q377" s="1588"/>
      <c r="R377" s="1588"/>
      <c r="S377" s="1588"/>
      <c r="T377" s="1588"/>
      <c r="U377" s="1588"/>
      <c r="V377" s="1588"/>
      <c r="W377" s="1588"/>
      <c r="X377" s="1588"/>
      <c r="Y377" s="1588"/>
      <c r="Z377" s="1588"/>
      <c r="AA377" s="1588"/>
      <c r="AB377" s="1588"/>
      <c r="AC377" s="1588"/>
      <c r="AD377" s="1588"/>
      <c r="AE377" s="1588"/>
      <c r="AF377" s="1588"/>
      <c r="AG377" s="1588"/>
      <c r="AH377" s="1588"/>
      <c r="AI377" s="1588"/>
      <c r="AJ377" s="1588"/>
      <c r="AK377" s="1588"/>
      <c r="AL377" s="1588"/>
      <c r="AM377" s="1588"/>
      <c r="AN377" s="1588"/>
      <c r="AO377" s="1588"/>
      <c r="AP377" s="1588"/>
      <c r="AQ377" s="1588"/>
      <c r="AR377" s="1588"/>
      <c r="AS377" s="1588"/>
      <c r="AT377" s="1588"/>
      <c r="AU377" s="1588"/>
      <c r="AV377" s="1588"/>
      <c r="AW377" s="1588"/>
      <c r="AX377" s="1588"/>
      <c r="AY377" s="1588"/>
    </row>
    <row r="378" ht="15.75" customHeight="1">
      <c r="A378" s="1588"/>
      <c r="B378" s="1588"/>
      <c r="C378" s="1588"/>
      <c r="D378" s="1588"/>
      <c r="E378" s="1588"/>
      <c r="F378" s="1588"/>
      <c r="G378" s="1588"/>
      <c r="H378" s="1588"/>
      <c r="I378" s="1588"/>
      <c r="J378" s="1588"/>
      <c r="K378" s="1588"/>
      <c r="L378" s="1588"/>
      <c r="M378" s="1588"/>
      <c r="N378" s="1588"/>
      <c r="O378" s="1588"/>
      <c r="P378" s="1588"/>
      <c r="Q378" s="1588"/>
      <c r="R378" s="1588"/>
      <c r="S378" s="1588"/>
      <c r="T378" s="1588"/>
      <c r="U378" s="1588"/>
      <c r="V378" s="1588"/>
      <c r="W378" s="1588"/>
      <c r="X378" s="1588"/>
      <c r="Y378" s="1588"/>
      <c r="Z378" s="1588"/>
      <c r="AA378" s="1588"/>
      <c r="AB378" s="1588"/>
      <c r="AC378" s="1588"/>
      <c r="AD378" s="1588"/>
      <c r="AE378" s="1588"/>
      <c r="AF378" s="1588"/>
      <c r="AG378" s="1588"/>
      <c r="AH378" s="1588"/>
      <c r="AI378" s="1588"/>
      <c r="AJ378" s="1588"/>
      <c r="AK378" s="1588"/>
      <c r="AL378" s="1588"/>
      <c r="AM378" s="1588"/>
      <c r="AN378" s="1588"/>
      <c r="AO378" s="1588"/>
      <c r="AP378" s="1588"/>
      <c r="AQ378" s="1588"/>
      <c r="AR378" s="1588"/>
      <c r="AS378" s="1588"/>
      <c r="AT378" s="1588"/>
      <c r="AU378" s="1588"/>
      <c r="AV378" s="1588"/>
      <c r="AW378" s="1588"/>
      <c r="AX378" s="1588"/>
      <c r="AY378" s="1588"/>
    </row>
    <row r="379" ht="15.75" customHeight="1">
      <c r="A379" s="1588"/>
      <c r="B379" s="1588"/>
      <c r="C379" s="1588"/>
      <c r="D379" s="1588"/>
      <c r="E379" s="1588"/>
      <c r="F379" s="1588"/>
      <c r="G379" s="1588"/>
      <c r="H379" s="1588"/>
      <c r="I379" s="1588"/>
      <c r="J379" s="1588"/>
      <c r="K379" s="1588"/>
      <c r="L379" s="1588"/>
      <c r="M379" s="1588"/>
      <c r="N379" s="1588"/>
      <c r="O379" s="1588"/>
      <c r="P379" s="1588"/>
      <c r="Q379" s="1588"/>
      <c r="R379" s="1588"/>
      <c r="S379" s="1588"/>
      <c r="T379" s="1588"/>
      <c r="U379" s="1588"/>
      <c r="V379" s="1588"/>
      <c r="W379" s="1588"/>
      <c r="X379" s="1588"/>
      <c r="Y379" s="1588"/>
      <c r="Z379" s="1588"/>
      <c r="AA379" s="1588"/>
      <c r="AB379" s="1588"/>
      <c r="AC379" s="1588"/>
      <c r="AD379" s="1588"/>
      <c r="AE379" s="1588"/>
      <c r="AF379" s="1588"/>
      <c r="AG379" s="1588"/>
      <c r="AH379" s="1588"/>
      <c r="AI379" s="1588"/>
      <c r="AJ379" s="1588"/>
      <c r="AK379" s="1588"/>
      <c r="AL379" s="1588"/>
      <c r="AM379" s="1588"/>
      <c r="AN379" s="1588"/>
      <c r="AO379" s="1588"/>
      <c r="AP379" s="1588"/>
      <c r="AQ379" s="1588"/>
      <c r="AR379" s="1588"/>
      <c r="AS379" s="1588"/>
      <c r="AT379" s="1588"/>
      <c r="AU379" s="1588"/>
      <c r="AV379" s="1588"/>
      <c r="AW379" s="1588"/>
      <c r="AX379" s="1588"/>
      <c r="AY379" s="1588"/>
    </row>
    <row r="380" ht="15.75" customHeight="1">
      <c r="A380" s="1588"/>
      <c r="B380" s="1588"/>
      <c r="C380" s="1588"/>
      <c r="D380" s="1588"/>
      <c r="E380" s="1588"/>
      <c r="F380" s="1588"/>
      <c r="G380" s="1588"/>
      <c r="H380" s="1588"/>
      <c r="I380" s="1588"/>
      <c r="J380" s="1588"/>
      <c r="K380" s="1588"/>
      <c r="L380" s="1588"/>
      <c r="M380" s="1588"/>
      <c r="N380" s="1588"/>
      <c r="O380" s="1588"/>
      <c r="P380" s="1588"/>
      <c r="Q380" s="1588"/>
      <c r="R380" s="1588"/>
      <c r="S380" s="1588"/>
      <c r="T380" s="1588"/>
      <c r="U380" s="1588"/>
      <c r="V380" s="1588"/>
      <c r="W380" s="1588"/>
      <c r="X380" s="1588"/>
      <c r="Y380" s="1588"/>
      <c r="Z380" s="1588"/>
      <c r="AA380" s="1588"/>
      <c r="AB380" s="1588"/>
      <c r="AC380" s="1588"/>
      <c r="AD380" s="1588"/>
      <c r="AE380" s="1588"/>
      <c r="AF380" s="1588"/>
      <c r="AG380" s="1588"/>
      <c r="AH380" s="1588"/>
      <c r="AI380" s="1588"/>
      <c r="AJ380" s="1588"/>
      <c r="AK380" s="1588"/>
      <c r="AL380" s="1588"/>
      <c r="AM380" s="1588"/>
      <c r="AN380" s="1588"/>
      <c r="AO380" s="1588"/>
      <c r="AP380" s="1588"/>
      <c r="AQ380" s="1588"/>
      <c r="AR380" s="1588"/>
      <c r="AS380" s="1588"/>
      <c r="AT380" s="1588"/>
      <c r="AU380" s="1588"/>
      <c r="AV380" s="1588"/>
      <c r="AW380" s="1588"/>
      <c r="AX380" s="1588"/>
      <c r="AY380" s="1588"/>
    </row>
    <row r="381" ht="15.75" customHeight="1">
      <c r="A381" s="1588"/>
      <c r="B381" s="1588"/>
      <c r="C381" s="1588"/>
      <c r="D381" s="1588"/>
      <c r="E381" s="1588"/>
      <c r="F381" s="1588"/>
      <c r="G381" s="1588"/>
      <c r="H381" s="1588"/>
      <c r="I381" s="1588"/>
      <c r="J381" s="1588"/>
      <c r="K381" s="1588"/>
      <c r="L381" s="1588"/>
      <c r="M381" s="1588"/>
      <c r="N381" s="1588"/>
      <c r="O381" s="1588"/>
      <c r="P381" s="1588"/>
      <c r="Q381" s="1588"/>
      <c r="R381" s="1588"/>
      <c r="S381" s="1588"/>
      <c r="T381" s="1588"/>
      <c r="U381" s="1588"/>
      <c r="V381" s="1588"/>
      <c r="W381" s="1588"/>
      <c r="X381" s="1588"/>
      <c r="Y381" s="1588"/>
      <c r="Z381" s="1588"/>
      <c r="AA381" s="1588"/>
      <c r="AB381" s="1588"/>
      <c r="AC381" s="1588"/>
      <c r="AD381" s="1588"/>
      <c r="AE381" s="1588"/>
      <c r="AF381" s="1588"/>
      <c r="AG381" s="1588"/>
      <c r="AH381" s="1588"/>
      <c r="AI381" s="1588"/>
      <c r="AJ381" s="1588"/>
      <c r="AK381" s="1588"/>
      <c r="AL381" s="1588"/>
      <c r="AM381" s="1588"/>
      <c r="AN381" s="1588"/>
      <c r="AO381" s="1588"/>
      <c r="AP381" s="1588"/>
      <c r="AQ381" s="1588"/>
      <c r="AR381" s="1588"/>
      <c r="AS381" s="1588"/>
      <c r="AT381" s="1588"/>
      <c r="AU381" s="1588"/>
      <c r="AV381" s="1588"/>
      <c r="AW381" s="1588"/>
      <c r="AX381" s="1588"/>
      <c r="AY381" s="1588"/>
    </row>
    <row r="382" ht="15.75" customHeight="1">
      <c r="A382" s="1588"/>
      <c r="B382" s="1588"/>
      <c r="C382" s="1588"/>
      <c r="D382" s="1588"/>
      <c r="E382" s="1588"/>
      <c r="F382" s="1588"/>
      <c r="G382" s="1588"/>
      <c r="H382" s="1588"/>
      <c r="I382" s="1588"/>
      <c r="J382" s="1588"/>
      <c r="K382" s="1588"/>
      <c r="L382" s="1588"/>
      <c r="M382" s="1588"/>
      <c r="N382" s="1588"/>
      <c r="O382" s="1588"/>
      <c r="P382" s="1588"/>
      <c r="Q382" s="1588"/>
      <c r="R382" s="1588"/>
      <c r="S382" s="1588"/>
      <c r="T382" s="1588"/>
      <c r="U382" s="1588"/>
      <c r="V382" s="1588"/>
      <c r="W382" s="1588"/>
      <c r="X382" s="1588"/>
      <c r="Y382" s="1588"/>
      <c r="Z382" s="1588"/>
      <c r="AA382" s="1588"/>
      <c r="AB382" s="1588"/>
      <c r="AC382" s="1588"/>
      <c r="AD382" s="1588"/>
      <c r="AE382" s="1588"/>
      <c r="AF382" s="1588"/>
      <c r="AG382" s="1588"/>
      <c r="AH382" s="1588"/>
      <c r="AI382" s="1588"/>
      <c r="AJ382" s="1588"/>
      <c r="AK382" s="1588"/>
      <c r="AL382" s="1588"/>
      <c r="AM382" s="1588"/>
      <c r="AN382" s="1588"/>
      <c r="AO382" s="1588"/>
      <c r="AP382" s="1588"/>
      <c r="AQ382" s="1588"/>
      <c r="AR382" s="1588"/>
      <c r="AS382" s="1588"/>
      <c r="AT382" s="1588"/>
      <c r="AU382" s="1588"/>
      <c r="AV382" s="1588"/>
      <c r="AW382" s="1588"/>
      <c r="AX382" s="1588"/>
      <c r="AY382" s="1588"/>
    </row>
    <row r="383" ht="15.75" customHeight="1">
      <c r="A383" s="1588"/>
      <c r="B383" s="1588"/>
      <c r="C383" s="1588"/>
      <c r="D383" s="1588"/>
      <c r="E383" s="1588"/>
      <c r="F383" s="1588"/>
      <c r="G383" s="1588"/>
      <c r="H383" s="1588"/>
      <c r="I383" s="1588"/>
      <c r="J383" s="1588"/>
      <c r="K383" s="1588"/>
      <c r="L383" s="1588"/>
      <c r="M383" s="1588"/>
      <c r="N383" s="1588"/>
      <c r="O383" s="1588"/>
      <c r="P383" s="1588"/>
      <c r="Q383" s="1588"/>
      <c r="R383" s="1588"/>
      <c r="S383" s="1588"/>
      <c r="T383" s="1588"/>
      <c r="U383" s="1588"/>
      <c r="V383" s="1588"/>
      <c r="W383" s="1588"/>
      <c r="X383" s="1588"/>
      <c r="Y383" s="1588"/>
      <c r="Z383" s="1588"/>
      <c r="AA383" s="1588"/>
      <c r="AB383" s="1588"/>
      <c r="AC383" s="1588"/>
      <c r="AD383" s="1588"/>
      <c r="AE383" s="1588"/>
      <c r="AF383" s="1588"/>
      <c r="AG383" s="1588"/>
      <c r="AH383" s="1588"/>
      <c r="AI383" s="1588"/>
      <c r="AJ383" s="1588"/>
      <c r="AK383" s="1588"/>
      <c r="AL383" s="1588"/>
      <c r="AM383" s="1588"/>
      <c r="AN383" s="1588"/>
      <c r="AO383" s="1588"/>
      <c r="AP383" s="1588"/>
      <c r="AQ383" s="1588"/>
      <c r="AR383" s="1588"/>
      <c r="AS383" s="1588"/>
      <c r="AT383" s="1588"/>
      <c r="AU383" s="1588"/>
      <c r="AV383" s="1588"/>
      <c r="AW383" s="1588"/>
      <c r="AX383" s="1588"/>
      <c r="AY383" s="1588"/>
    </row>
    <row r="384" ht="15.75" customHeight="1">
      <c r="A384" s="1588"/>
      <c r="B384" s="1588"/>
      <c r="C384" s="1588"/>
      <c r="D384" s="1588"/>
      <c r="E384" s="1588"/>
      <c r="F384" s="1588"/>
      <c r="G384" s="1588"/>
      <c r="H384" s="1588"/>
      <c r="I384" s="1588"/>
      <c r="J384" s="1588"/>
      <c r="K384" s="1588"/>
      <c r="L384" s="1588"/>
      <c r="M384" s="1588"/>
      <c r="N384" s="1588"/>
      <c r="O384" s="1588"/>
      <c r="P384" s="1588"/>
      <c r="Q384" s="1588"/>
      <c r="R384" s="1588"/>
      <c r="S384" s="1588"/>
      <c r="T384" s="1588"/>
      <c r="U384" s="1588"/>
      <c r="V384" s="1588"/>
      <c r="W384" s="1588"/>
      <c r="X384" s="1588"/>
      <c r="Y384" s="1588"/>
      <c r="Z384" s="1588"/>
      <c r="AA384" s="1588"/>
      <c r="AB384" s="1588"/>
      <c r="AC384" s="1588"/>
      <c r="AD384" s="1588"/>
      <c r="AE384" s="1588"/>
      <c r="AF384" s="1588"/>
      <c r="AG384" s="1588"/>
      <c r="AH384" s="1588"/>
      <c r="AI384" s="1588"/>
      <c r="AJ384" s="1588"/>
      <c r="AK384" s="1588"/>
      <c r="AL384" s="1588"/>
      <c r="AM384" s="1588"/>
      <c r="AN384" s="1588"/>
      <c r="AO384" s="1588"/>
      <c r="AP384" s="1588"/>
      <c r="AQ384" s="1588"/>
      <c r="AR384" s="1588"/>
      <c r="AS384" s="1588"/>
      <c r="AT384" s="1588"/>
      <c r="AU384" s="1588"/>
      <c r="AV384" s="1588"/>
      <c r="AW384" s="1588"/>
      <c r="AX384" s="1588"/>
      <c r="AY384" s="1588"/>
    </row>
    <row r="385" ht="15.75" customHeight="1">
      <c r="A385" s="1588"/>
      <c r="B385" s="1588"/>
      <c r="C385" s="1588"/>
      <c r="D385" s="1588"/>
      <c r="E385" s="1588"/>
      <c r="F385" s="1588"/>
      <c r="G385" s="1588"/>
      <c r="H385" s="1588"/>
      <c r="I385" s="1588"/>
      <c r="J385" s="1588"/>
      <c r="K385" s="1588"/>
      <c r="L385" s="1588"/>
      <c r="M385" s="1588"/>
      <c r="N385" s="1588"/>
      <c r="O385" s="1588"/>
      <c r="P385" s="1588"/>
      <c r="Q385" s="1588"/>
      <c r="R385" s="1588"/>
      <c r="S385" s="1588"/>
      <c r="T385" s="1588"/>
      <c r="U385" s="1588"/>
      <c r="V385" s="1588"/>
      <c r="W385" s="1588"/>
      <c r="X385" s="1588"/>
      <c r="Y385" s="1588"/>
      <c r="Z385" s="1588"/>
      <c r="AA385" s="1588"/>
      <c r="AB385" s="1588"/>
      <c r="AC385" s="1588"/>
      <c r="AD385" s="1588"/>
      <c r="AE385" s="1588"/>
      <c r="AF385" s="1588"/>
      <c r="AG385" s="1588"/>
      <c r="AH385" s="1588"/>
      <c r="AI385" s="1588"/>
      <c r="AJ385" s="1588"/>
      <c r="AK385" s="1588"/>
      <c r="AL385" s="1588"/>
      <c r="AM385" s="1588"/>
      <c r="AN385" s="1588"/>
      <c r="AO385" s="1588"/>
      <c r="AP385" s="1588"/>
      <c r="AQ385" s="1588"/>
      <c r="AR385" s="1588"/>
      <c r="AS385" s="1588"/>
      <c r="AT385" s="1588"/>
      <c r="AU385" s="1588"/>
      <c r="AV385" s="1588"/>
      <c r="AW385" s="1588"/>
      <c r="AX385" s="1588"/>
      <c r="AY385" s="1588"/>
    </row>
    <row r="386" ht="15.75" customHeight="1">
      <c r="A386" s="1588"/>
      <c r="B386" s="1588"/>
      <c r="C386" s="1588"/>
      <c r="D386" s="1588"/>
      <c r="E386" s="1588"/>
      <c r="F386" s="1588"/>
      <c r="G386" s="1588"/>
      <c r="H386" s="1588"/>
      <c r="I386" s="1588"/>
      <c r="J386" s="1588"/>
      <c r="K386" s="1588"/>
      <c r="L386" s="1588"/>
      <c r="M386" s="1588"/>
      <c r="N386" s="1588"/>
      <c r="O386" s="1588"/>
      <c r="P386" s="1588"/>
      <c r="Q386" s="1588"/>
      <c r="R386" s="1588"/>
      <c r="S386" s="1588"/>
      <c r="T386" s="1588"/>
      <c r="U386" s="1588"/>
      <c r="V386" s="1588"/>
      <c r="W386" s="1588"/>
      <c r="X386" s="1588"/>
      <c r="Y386" s="1588"/>
      <c r="Z386" s="1588"/>
      <c r="AA386" s="1588"/>
      <c r="AB386" s="1588"/>
      <c r="AC386" s="1588"/>
      <c r="AD386" s="1588"/>
      <c r="AE386" s="1588"/>
      <c r="AF386" s="1588"/>
      <c r="AG386" s="1588"/>
      <c r="AH386" s="1588"/>
      <c r="AI386" s="1588"/>
      <c r="AJ386" s="1588"/>
      <c r="AK386" s="1588"/>
      <c r="AL386" s="1588"/>
      <c r="AM386" s="1588"/>
      <c r="AN386" s="1588"/>
      <c r="AO386" s="1588"/>
      <c r="AP386" s="1588"/>
      <c r="AQ386" s="1588"/>
      <c r="AR386" s="1588"/>
      <c r="AS386" s="1588"/>
      <c r="AT386" s="1588"/>
      <c r="AU386" s="1588"/>
      <c r="AV386" s="1588"/>
      <c r="AW386" s="1588"/>
      <c r="AX386" s="1588"/>
      <c r="AY386" s="1588"/>
    </row>
    <row r="387" ht="15.75" customHeight="1">
      <c r="A387" s="1588"/>
      <c r="B387" s="1588"/>
      <c r="C387" s="1588"/>
      <c r="D387" s="1588"/>
      <c r="E387" s="1588"/>
      <c r="F387" s="1588"/>
      <c r="G387" s="1588"/>
      <c r="H387" s="1588"/>
      <c r="I387" s="1588"/>
      <c r="J387" s="1588"/>
      <c r="K387" s="1588"/>
      <c r="L387" s="1588"/>
      <c r="M387" s="1588"/>
      <c r="N387" s="1588"/>
      <c r="O387" s="1588"/>
      <c r="P387" s="1588"/>
      <c r="Q387" s="1588"/>
      <c r="R387" s="1588"/>
      <c r="S387" s="1588"/>
      <c r="T387" s="1588"/>
      <c r="U387" s="1588"/>
      <c r="V387" s="1588"/>
      <c r="W387" s="1588"/>
      <c r="X387" s="1588"/>
      <c r="Y387" s="1588"/>
      <c r="Z387" s="1588"/>
      <c r="AA387" s="1588"/>
      <c r="AB387" s="1588"/>
      <c r="AC387" s="1588"/>
      <c r="AD387" s="1588"/>
      <c r="AE387" s="1588"/>
      <c r="AF387" s="1588"/>
      <c r="AG387" s="1588"/>
      <c r="AH387" s="1588"/>
      <c r="AI387" s="1588"/>
      <c r="AJ387" s="1588"/>
      <c r="AK387" s="1588"/>
      <c r="AL387" s="1588"/>
      <c r="AM387" s="1588"/>
      <c r="AN387" s="1588"/>
      <c r="AO387" s="1588"/>
      <c r="AP387" s="1588"/>
      <c r="AQ387" s="1588"/>
      <c r="AR387" s="1588"/>
      <c r="AS387" s="1588"/>
      <c r="AT387" s="1588"/>
      <c r="AU387" s="1588"/>
      <c r="AV387" s="1588"/>
      <c r="AW387" s="1588"/>
      <c r="AX387" s="1588"/>
      <c r="AY387" s="1588"/>
    </row>
    <row r="388" ht="15.75" customHeight="1">
      <c r="A388" s="1588"/>
      <c r="B388" s="1588"/>
      <c r="C388" s="1588"/>
      <c r="D388" s="1588"/>
      <c r="E388" s="1588"/>
      <c r="F388" s="1588"/>
      <c r="G388" s="1588"/>
      <c r="H388" s="1588"/>
      <c r="I388" s="1588"/>
      <c r="J388" s="1588"/>
      <c r="K388" s="1588"/>
      <c r="L388" s="1588"/>
      <c r="M388" s="1588"/>
      <c r="N388" s="1588"/>
      <c r="O388" s="1588"/>
      <c r="P388" s="1588"/>
      <c r="Q388" s="1588"/>
      <c r="R388" s="1588"/>
      <c r="S388" s="1588"/>
      <c r="T388" s="1588"/>
      <c r="U388" s="1588"/>
      <c r="V388" s="1588"/>
      <c r="W388" s="1588"/>
      <c r="X388" s="1588"/>
      <c r="Y388" s="1588"/>
      <c r="Z388" s="1588"/>
      <c r="AA388" s="1588"/>
      <c r="AB388" s="1588"/>
      <c r="AC388" s="1588"/>
      <c r="AD388" s="1588"/>
      <c r="AE388" s="1588"/>
      <c r="AF388" s="1588"/>
      <c r="AG388" s="1588"/>
      <c r="AH388" s="1588"/>
      <c r="AI388" s="1588"/>
      <c r="AJ388" s="1588"/>
      <c r="AK388" s="1588"/>
      <c r="AL388" s="1588"/>
      <c r="AM388" s="1588"/>
      <c r="AN388" s="1588"/>
      <c r="AO388" s="1588"/>
      <c r="AP388" s="1588"/>
      <c r="AQ388" s="1588"/>
      <c r="AR388" s="1588"/>
      <c r="AS388" s="1588"/>
      <c r="AT388" s="1588"/>
      <c r="AU388" s="1588"/>
      <c r="AV388" s="1588"/>
      <c r="AW388" s="1588"/>
      <c r="AX388" s="1588"/>
      <c r="AY388" s="1588"/>
    </row>
    <row r="389" ht="15.75" customHeight="1">
      <c r="A389" s="1588"/>
      <c r="B389" s="1588"/>
      <c r="C389" s="1588"/>
      <c r="D389" s="1588"/>
      <c r="E389" s="1588"/>
      <c r="F389" s="1588"/>
      <c r="G389" s="1588"/>
      <c r="H389" s="1588"/>
      <c r="I389" s="1588"/>
      <c r="J389" s="1588"/>
      <c r="K389" s="1588"/>
      <c r="L389" s="1588"/>
      <c r="M389" s="1588"/>
      <c r="N389" s="1588"/>
      <c r="O389" s="1588"/>
      <c r="P389" s="1588"/>
      <c r="Q389" s="1588"/>
      <c r="R389" s="1588"/>
      <c r="S389" s="1588"/>
      <c r="T389" s="1588"/>
      <c r="U389" s="1588"/>
      <c r="V389" s="1588"/>
      <c r="W389" s="1588"/>
      <c r="X389" s="1588"/>
      <c r="Y389" s="1588"/>
      <c r="Z389" s="1588"/>
      <c r="AA389" s="1588"/>
      <c r="AB389" s="1588"/>
      <c r="AC389" s="1588"/>
      <c r="AD389" s="1588"/>
      <c r="AE389" s="1588"/>
      <c r="AF389" s="1588"/>
      <c r="AG389" s="1588"/>
      <c r="AH389" s="1588"/>
      <c r="AI389" s="1588"/>
      <c r="AJ389" s="1588"/>
      <c r="AK389" s="1588"/>
      <c r="AL389" s="1588"/>
      <c r="AM389" s="1588"/>
      <c r="AN389" s="1588"/>
      <c r="AO389" s="1588"/>
      <c r="AP389" s="1588"/>
      <c r="AQ389" s="1588"/>
      <c r="AR389" s="1588"/>
      <c r="AS389" s="1588"/>
      <c r="AT389" s="1588"/>
      <c r="AU389" s="1588"/>
      <c r="AV389" s="1588"/>
      <c r="AW389" s="1588"/>
      <c r="AX389" s="1588"/>
      <c r="AY389" s="1588"/>
    </row>
    <row r="390" ht="15.75" customHeight="1">
      <c r="A390" s="1588"/>
      <c r="B390" s="1588"/>
      <c r="C390" s="1588"/>
      <c r="D390" s="1588"/>
      <c r="E390" s="1588"/>
      <c r="F390" s="1588"/>
      <c r="G390" s="1588"/>
      <c r="H390" s="1588"/>
      <c r="I390" s="1588"/>
      <c r="J390" s="1588"/>
      <c r="K390" s="1588"/>
      <c r="L390" s="1588"/>
      <c r="M390" s="1588"/>
      <c r="N390" s="1588"/>
      <c r="O390" s="1588"/>
      <c r="P390" s="1588"/>
      <c r="Q390" s="1588"/>
      <c r="R390" s="1588"/>
      <c r="S390" s="1588"/>
      <c r="T390" s="1588"/>
      <c r="U390" s="1588"/>
      <c r="V390" s="1588"/>
      <c r="W390" s="1588"/>
      <c r="X390" s="1588"/>
      <c r="Y390" s="1588"/>
      <c r="Z390" s="1588"/>
      <c r="AA390" s="1588"/>
      <c r="AB390" s="1588"/>
      <c r="AC390" s="1588"/>
      <c r="AD390" s="1588"/>
      <c r="AE390" s="1588"/>
      <c r="AF390" s="1588"/>
      <c r="AG390" s="1588"/>
      <c r="AH390" s="1588"/>
      <c r="AI390" s="1588"/>
      <c r="AJ390" s="1588"/>
      <c r="AK390" s="1588"/>
      <c r="AL390" s="1588"/>
      <c r="AM390" s="1588"/>
      <c r="AN390" s="1588"/>
      <c r="AO390" s="1588"/>
      <c r="AP390" s="1588"/>
      <c r="AQ390" s="1588"/>
      <c r="AR390" s="1588"/>
      <c r="AS390" s="1588"/>
      <c r="AT390" s="1588"/>
      <c r="AU390" s="1588"/>
      <c r="AV390" s="1588"/>
      <c r="AW390" s="1588"/>
      <c r="AX390" s="1588"/>
      <c r="AY390" s="1588"/>
    </row>
    <row r="391" ht="15.75" customHeight="1">
      <c r="A391" s="1588"/>
      <c r="B391" s="1588"/>
      <c r="C391" s="1588"/>
      <c r="D391" s="1588"/>
      <c r="E391" s="1588"/>
      <c r="F391" s="1588"/>
      <c r="G391" s="1588"/>
      <c r="H391" s="1588"/>
      <c r="I391" s="1588"/>
      <c r="J391" s="1588"/>
      <c r="K391" s="1588"/>
      <c r="L391" s="1588"/>
      <c r="M391" s="1588"/>
      <c r="N391" s="1588"/>
      <c r="O391" s="1588"/>
      <c r="P391" s="1588"/>
      <c r="Q391" s="1588"/>
      <c r="R391" s="1588"/>
      <c r="S391" s="1588"/>
      <c r="T391" s="1588"/>
      <c r="U391" s="1588"/>
      <c r="V391" s="1588"/>
      <c r="W391" s="1588"/>
      <c r="X391" s="1588"/>
      <c r="Y391" s="1588"/>
      <c r="Z391" s="1588"/>
      <c r="AA391" s="1588"/>
      <c r="AB391" s="1588"/>
      <c r="AC391" s="1588"/>
      <c r="AD391" s="1588"/>
      <c r="AE391" s="1588"/>
      <c r="AF391" s="1588"/>
      <c r="AG391" s="1588"/>
      <c r="AH391" s="1588"/>
      <c r="AI391" s="1588"/>
      <c r="AJ391" s="1588"/>
      <c r="AK391" s="1588"/>
      <c r="AL391" s="1588"/>
      <c r="AM391" s="1588"/>
      <c r="AN391" s="1588"/>
      <c r="AO391" s="1588"/>
      <c r="AP391" s="1588"/>
      <c r="AQ391" s="1588"/>
      <c r="AR391" s="1588"/>
      <c r="AS391" s="1588"/>
      <c r="AT391" s="1588"/>
      <c r="AU391" s="1588"/>
      <c r="AV391" s="1588"/>
      <c r="AW391" s="1588"/>
      <c r="AX391" s="1588"/>
      <c r="AY391" s="1588"/>
    </row>
    <row r="392" ht="15.75" customHeight="1">
      <c r="A392" s="1588"/>
      <c r="B392" s="1588"/>
      <c r="C392" s="1588"/>
      <c r="D392" s="1588"/>
      <c r="E392" s="1588"/>
      <c r="F392" s="1588"/>
      <c r="G392" s="1588"/>
      <c r="H392" s="1588"/>
      <c r="I392" s="1588"/>
      <c r="J392" s="1588"/>
      <c r="K392" s="1588"/>
      <c r="L392" s="1588"/>
      <c r="M392" s="1588"/>
      <c r="N392" s="1588"/>
      <c r="O392" s="1588"/>
      <c r="P392" s="1588"/>
      <c r="Q392" s="1588"/>
      <c r="R392" s="1588"/>
      <c r="S392" s="1588"/>
      <c r="T392" s="1588"/>
      <c r="U392" s="1588"/>
      <c r="V392" s="1588"/>
      <c r="W392" s="1588"/>
      <c r="X392" s="1588"/>
      <c r="Y392" s="1588"/>
      <c r="Z392" s="1588"/>
      <c r="AA392" s="1588"/>
      <c r="AB392" s="1588"/>
      <c r="AC392" s="1588"/>
      <c r="AD392" s="1588"/>
      <c r="AE392" s="1588"/>
      <c r="AF392" s="1588"/>
      <c r="AG392" s="1588"/>
      <c r="AH392" s="1588"/>
      <c r="AI392" s="1588"/>
      <c r="AJ392" s="1588"/>
      <c r="AK392" s="1588"/>
      <c r="AL392" s="1588"/>
      <c r="AM392" s="1588"/>
      <c r="AN392" s="1588"/>
      <c r="AO392" s="1588"/>
      <c r="AP392" s="1588"/>
      <c r="AQ392" s="1588"/>
      <c r="AR392" s="1588"/>
      <c r="AS392" s="1588"/>
      <c r="AT392" s="1588"/>
      <c r="AU392" s="1588"/>
      <c r="AV392" s="1588"/>
      <c r="AW392" s="1588"/>
      <c r="AX392" s="1588"/>
      <c r="AY392" s="1588"/>
    </row>
    <row r="393" ht="15.75" customHeight="1">
      <c r="A393" s="1588"/>
      <c r="B393" s="1588"/>
      <c r="C393" s="1588"/>
      <c r="D393" s="1588"/>
      <c r="E393" s="1588"/>
      <c r="F393" s="1588"/>
      <c r="G393" s="1588"/>
      <c r="H393" s="1588"/>
      <c r="I393" s="1588"/>
      <c r="J393" s="1588"/>
      <c r="K393" s="1588"/>
      <c r="L393" s="1588"/>
      <c r="M393" s="1588"/>
      <c r="N393" s="1588"/>
      <c r="O393" s="1588"/>
      <c r="P393" s="1588"/>
      <c r="Q393" s="1588"/>
      <c r="R393" s="1588"/>
      <c r="S393" s="1588"/>
      <c r="T393" s="1588"/>
      <c r="U393" s="1588"/>
      <c r="V393" s="1588"/>
      <c r="W393" s="1588"/>
      <c r="X393" s="1588"/>
      <c r="Y393" s="1588"/>
      <c r="Z393" s="1588"/>
      <c r="AA393" s="1588"/>
      <c r="AB393" s="1588"/>
      <c r="AC393" s="1588"/>
      <c r="AD393" s="1588"/>
      <c r="AE393" s="1588"/>
      <c r="AF393" s="1588"/>
      <c r="AG393" s="1588"/>
      <c r="AH393" s="1588"/>
      <c r="AI393" s="1588"/>
      <c r="AJ393" s="1588"/>
      <c r="AK393" s="1588"/>
      <c r="AL393" s="1588"/>
      <c r="AM393" s="1588"/>
      <c r="AN393" s="1588"/>
      <c r="AO393" s="1588"/>
      <c r="AP393" s="1588"/>
      <c r="AQ393" s="1588"/>
      <c r="AR393" s="1588"/>
      <c r="AS393" s="1588"/>
      <c r="AT393" s="1588"/>
      <c r="AU393" s="1588"/>
      <c r="AV393" s="1588"/>
      <c r="AW393" s="1588"/>
      <c r="AX393" s="1588"/>
      <c r="AY393" s="1588"/>
    </row>
    <row r="394" ht="15.75" customHeight="1">
      <c r="A394" s="1588"/>
      <c r="B394" s="1588"/>
      <c r="C394" s="1588"/>
      <c r="D394" s="1588"/>
      <c r="E394" s="1588"/>
      <c r="F394" s="1588"/>
      <c r="G394" s="1588"/>
      <c r="H394" s="1588"/>
      <c r="I394" s="1588"/>
      <c r="J394" s="1588"/>
      <c r="K394" s="1588"/>
      <c r="L394" s="1588"/>
      <c r="M394" s="1588"/>
      <c r="N394" s="1588"/>
      <c r="O394" s="1588"/>
      <c r="P394" s="1588"/>
      <c r="Q394" s="1588"/>
      <c r="R394" s="1588"/>
      <c r="S394" s="1588"/>
      <c r="T394" s="1588"/>
      <c r="U394" s="1588"/>
      <c r="V394" s="1588"/>
      <c r="W394" s="1588"/>
      <c r="X394" s="1588"/>
      <c r="Y394" s="1588"/>
      <c r="Z394" s="1588"/>
      <c r="AA394" s="1588"/>
      <c r="AB394" s="1588"/>
      <c r="AC394" s="1588"/>
      <c r="AD394" s="1588"/>
      <c r="AE394" s="1588"/>
      <c r="AF394" s="1588"/>
      <c r="AG394" s="1588"/>
      <c r="AH394" s="1588"/>
      <c r="AI394" s="1588"/>
      <c r="AJ394" s="1588"/>
      <c r="AK394" s="1588"/>
      <c r="AL394" s="1588"/>
      <c r="AM394" s="1588"/>
      <c r="AN394" s="1588"/>
      <c r="AO394" s="1588"/>
      <c r="AP394" s="1588"/>
      <c r="AQ394" s="1588"/>
      <c r="AR394" s="1588"/>
      <c r="AS394" s="1588"/>
      <c r="AT394" s="1588"/>
      <c r="AU394" s="1588"/>
      <c r="AV394" s="1588"/>
      <c r="AW394" s="1588"/>
      <c r="AX394" s="1588"/>
      <c r="AY394" s="1588"/>
    </row>
    <row r="395" ht="15.75" customHeight="1">
      <c r="A395" s="1588"/>
      <c r="B395" s="1588"/>
      <c r="C395" s="1588"/>
      <c r="D395" s="1588"/>
      <c r="E395" s="1588"/>
      <c r="F395" s="1588"/>
      <c r="G395" s="1588"/>
      <c r="H395" s="1588"/>
      <c r="I395" s="1588"/>
      <c r="J395" s="1588"/>
      <c r="K395" s="1588"/>
      <c r="L395" s="1588"/>
      <c r="M395" s="1588"/>
      <c r="N395" s="1588"/>
      <c r="O395" s="1588"/>
      <c r="P395" s="1588"/>
      <c r="Q395" s="1588"/>
      <c r="R395" s="1588"/>
      <c r="S395" s="1588"/>
      <c r="T395" s="1588"/>
      <c r="U395" s="1588"/>
      <c r="V395" s="1588"/>
      <c r="W395" s="1588"/>
      <c r="X395" s="1588"/>
      <c r="Y395" s="1588"/>
      <c r="Z395" s="1588"/>
      <c r="AA395" s="1588"/>
      <c r="AB395" s="1588"/>
      <c r="AC395" s="1588"/>
      <c r="AD395" s="1588"/>
      <c r="AE395" s="1588"/>
      <c r="AF395" s="1588"/>
      <c r="AG395" s="1588"/>
      <c r="AH395" s="1588"/>
      <c r="AI395" s="1588"/>
      <c r="AJ395" s="1588"/>
      <c r="AK395" s="1588"/>
      <c r="AL395" s="1588"/>
      <c r="AM395" s="1588"/>
      <c r="AN395" s="1588"/>
      <c r="AO395" s="1588"/>
      <c r="AP395" s="1588"/>
      <c r="AQ395" s="1588"/>
      <c r="AR395" s="1588"/>
      <c r="AS395" s="1588"/>
      <c r="AT395" s="1588"/>
      <c r="AU395" s="1588"/>
      <c r="AV395" s="1588"/>
      <c r="AW395" s="1588"/>
      <c r="AX395" s="1588"/>
      <c r="AY395" s="1588"/>
    </row>
    <row r="396" ht="15.75" customHeight="1">
      <c r="A396" s="1588"/>
      <c r="B396" s="1588"/>
      <c r="C396" s="1588"/>
      <c r="D396" s="1588"/>
      <c r="E396" s="1588"/>
      <c r="F396" s="1588"/>
      <c r="G396" s="1588"/>
      <c r="H396" s="1588"/>
      <c r="I396" s="1588"/>
      <c r="J396" s="1588"/>
      <c r="K396" s="1588"/>
      <c r="L396" s="1588"/>
      <c r="M396" s="1588"/>
      <c r="N396" s="1588"/>
      <c r="O396" s="1588"/>
      <c r="P396" s="1588"/>
      <c r="Q396" s="1588"/>
      <c r="R396" s="1588"/>
      <c r="S396" s="1588"/>
      <c r="T396" s="1588"/>
      <c r="U396" s="1588"/>
      <c r="V396" s="1588"/>
      <c r="W396" s="1588"/>
      <c r="X396" s="1588"/>
      <c r="Y396" s="1588"/>
      <c r="Z396" s="1588"/>
      <c r="AA396" s="1588"/>
      <c r="AB396" s="1588"/>
      <c r="AC396" s="1588"/>
      <c r="AD396" s="1588"/>
      <c r="AE396" s="1588"/>
      <c r="AF396" s="1588"/>
      <c r="AG396" s="1588"/>
      <c r="AH396" s="1588"/>
      <c r="AI396" s="1588"/>
      <c r="AJ396" s="1588"/>
      <c r="AK396" s="1588"/>
      <c r="AL396" s="1588"/>
      <c r="AM396" s="1588"/>
      <c r="AN396" s="1588"/>
      <c r="AO396" s="1588"/>
      <c r="AP396" s="1588"/>
      <c r="AQ396" s="1588"/>
      <c r="AR396" s="1588"/>
      <c r="AS396" s="1588"/>
      <c r="AT396" s="1588"/>
      <c r="AU396" s="1588"/>
      <c r="AV396" s="1588"/>
      <c r="AW396" s="1588"/>
      <c r="AX396" s="1588"/>
      <c r="AY396" s="1588"/>
    </row>
    <row r="397" ht="15.75" customHeight="1">
      <c r="A397" s="1588"/>
      <c r="B397" s="1588"/>
      <c r="C397" s="1588"/>
      <c r="D397" s="1588"/>
      <c r="E397" s="1588"/>
      <c r="F397" s="1588"/>
      <c r="G397" s="1588"/>
      <c r="H397" s="1588"/>
      <c r="I397" s="1588"/>
      <c r="J397" s="1588"/>
      <c r="K397" s="1588"/>
      <c r="L397" s="1588"/>
      <c r="M397" s="1588"/>
      <c r="N397" s="1588"/>
      <c r="O397" s="1588"/>
      <c r="P397" s="1588"/>
      <c r="Q397" s="1588"/>
      <c r="R397" s="1588"/>
      <c r="S397" s="1588"/>
      <c r="T397" s="1588"/>
      <c r="U397" s="1588"/>
      <c r="V397" s="1588"/>
      <c r="W397" s="1588"/>
      <c r="X397" s="1588"/>
      <c r="Y397" s="1588"/>
      <c r="Z397" s="1588"/>
      <c r="AA397" s="1588"/>
      <c r="AB397" s="1588"/>
      <c r="AC397" s="1588"/>
      <c r="AD397" s="1588"/>
      <c r="AE397" s="1588"/>
      <c r="AF397" s="1588"/>
      <c r="AG397" s="1588"/>
      <c r="AH397" s="1588"/>
      <c r="AI397" s="1588"/>
      <c r="AJ397" s="1588"/>
      <c r="AK397" s="1588"/>
      <c r="AL397" s="1588"/>
      <c r="AM397" s="1588"/>
      <c r="AN397" s="1588"/>
      <c r="AO397" s="1588"/>
      <c r="AP397" s="1588"/>
      <c r="AQ397" s="1588"/>
      <c r="AR397" s="1588"/>
      <c r="AS397" s="1588"/>
      <c r="AT397" s="1588"/>
      <c r="AU397" s="1588"/>
      <c r="AV397" s="1588"/>
      <c r="AW397" s="1588"/>
      <c r="AX397" s="1588"/>
      <c r="AY397" s="1588"/>
    </row>
    <row r="398" ht="15.75" customHeight="1">
      <c r="A398" s="1588"/>
      <c r="B398" s="1588"/>
      <c r="C398" s="1588"/>
      <c r="D398" s="1588"/>
      <c r="E398" s="1588"/>
      <c r="F398" s="1588"/>
      <c r="G398" s="1588"/>
      <c r="H398" s="1588"/>
      <c r="I398" s="1588"/>
      <c r="J398" s="1588"/>
      <c r="K398" s="1588"/>
      <c r="L398" s="1588"/>
      <c r="M398" s="1588"/>
      <c r="N398" s="1588"/>
      <c r="O398" s="1588"/>
      <c r="P398" s="1588"/>
      <c r="Q398" s="1588"/>
      <c r="R398" s="1588"/>
      <c r="S398" s="1588"/>
      <c r="T398" s="1588"/>
      <c r="U398" s="1588"/>
      <c r="V398" s="1588"/>
      <c r="W398" s="1588"/>
      <c r="X398" s="1588"/>
      <c r="Y398" s="1588"/>
      <c r="Z398" s="1588"/>
      <c r="AA398" s="1588"/>
      <c r="AB398" s="1588"/>
      <c r="AC398" s="1588"/>
      <c r="AD398" s="1588"/>
      <c r="AE398" s="1588"/>
      <c r="AF398" s="1588"/>
      <c r="AG398" s="1588"/>
      <c r="AH398" s="1588"/>
      <c r="AI398" s="1588"/>
      <c r="AJ398" s="1588"/>
      <c r="AK398" s="1588"/>
      <c r="AL398" s="1588"/>
      <c r="AM398" s="1588"/>
      <c r="AN398" s="1588"/>
      <c r="AO398" s="1588"/>
      <c r="AP398" s="1588"/>
      <c r="AQ398" s="1588"/>
      <c r="AR398" s="1588"/>
      <c r="AS398" s="1588"/>
      <c r="AT398" s="1588"/>
      <c r="AU398" s="1588"/>
      <c r="AV398" s="1588"/>
      <c r="AW398" s="1588"/>
      <c r="AX398" s="1588"/>
      <c r="AY398" s="1588"/>
    </row>
    <row r="399" ht="15.75" customHeight="1">
      <c r="A399" s="1588"/>
      <c r="B399" s="1588"/>
      <c r="C399" s="1588"/>
      <c r="D399" s="1588"/>
      <c r="E399" s="1588"/>
      <c r="F399" s="1588"/>
      <c r="G399" s="1588"/>
      <c r="H399" s="1588"/>
      <c r="I399" s="1588"/>
      <c r="J399" s="1588"/>
      <c r="K399" s="1588"/>
      <c r="L399" s="1588"/>
      <c r="M399" s="1588"/>
      <c r="N399" s="1588"/>
      <c r="O399" s="1588"/>
      <c r="P399" s="1588"/>
      <c r="Q399" s="1588"/>
      <c r="R399" s="1588"/>
      <c r="S399" s="1588"/>
      <c r="T399" s="1588"/>
      <c r="U399" s="1588"/>
      <c r="V399" s="1588"/>
      <c r="W399" s="1588"/>
      <c r="X399" s="1588"/>
      <c r="Y399" s="1588"/>
      <c r="Z399" s="1588"/>
      <c r="AA399" s="1588"/>
      <c r="AB399" s="1588"/>
      <c r="AC399" s="1588"/>
      <c r="AD399" s="1588"/>
      <c r="AE399" s="1588"/>
      <c r="AF399" s="1588"/>
      <c r="AG399" s="1588"/>
      <c r="AH399" s="1588"/>
      <c r="AI399" s="1588"/>
      <c r="AJ399" s="1588"/>
      <c r="AK399" s="1588"/>
      <c r="AL399" s="1588"/>
      <c r="AM399" s="1588"/>
      <c r="AN399" s="1588"/>
      <c r="AO399" s="1588"/>
      <c r="AP399" s="1588"/>
      <c r="AQ399" s="1588"/>
      <c r="AR399" s="1588"/>
      <c r="AS399" s="1588"/>
      <c r="AT399" s="1588"/>
      <c r="AU399" s="1588"/>
      <c r="AV399" s="1588"/>
      <c r="AW399" s="1588"/>
      <c r="AX399" s="1588"/>
      <c r="AY399" s="1588"/>
    </row>
    <row r="400" ht="15.75" customHeight="1">
      <c r="A400" s="1588"/>
      <c r="B400" s="1588"/>
      <c r="C400" s="1588"/>
      <c r="D400" s="1588"/>
      <c r="E400" s="1588"/>
      <c r="F400" s="1588"/>
      <c r="G400" s="1588"/>
      <c r="H400" s="1588"/>
      <c r="I400" s="1588"/>
      <c r="J400" s="1588"/>
      <c r="K400" s="1588"/>
      <c r="L400" s="1588"/>
      <c r="M400" s="1588"/>
      <c r="N400" s="1588"/>
      <c r="O400" s="1588"/>
      <c r="P400" s="1588"/>
      <c r="Q400" s="1588"/>
      <c r="R400" s="1588"/>
      <c r="S400" s="1588"/>
      <c r="T400" s="1588"/>
      <c r="U400" s="1588"/>
      <c r="V400" s="1588"/>
      <c r="W400" s="1588"/>
      <c r="X400" s="1588"/>
      <c r="Y400" s="1588"/>
      <c r="Z400" s="1588"/>
      <c r="AA400" s="1588"/>
      <c r="AB400" s="1588"/>
      <c r="AC400" s="1588"/>
      <c r="AD400" s="1588"/>
      <c r="AE400" s="1588"/>
      <c r="AF400" s="1588"/>
      <c r="AG400" s="1588"/>
      <c r="AH400" s="1588"/>
      <c r="AI400" s="1588"/>
      <c r="AJ400" s="1588"/>
      <c r="AK400" s="1588"/>
      <c r="AL400" s="1588"/>
      <c r="AM400" s="1588"/>
      <c r="AN400" s="1588"/>
      <c r="AO400" s="1588"/>
      <c r="AP400" s="1588"/>
      <c r="AQ400" s="1588"/>
      <c r="AR400" s="1588"/>
      <c r="AS400" s="1588"/>
      <c r="AT400" s="1588"/>
      <c r="AU400" s="1588"/>
      <c r="AV400" s="1588"/>
      <c r="AW400" s="1588"/>
      <c r="AX400" s="1588"/>
      <c r="AY400" s="1588"/>
    </row>
    <row r="401" ht="15.75" customHeight="1">
      <c r="A401" s="1588"/>
      <c r="B401" s="1588"/>
      <c r="C401" s="1588"/>
      <c r="D401" s="1588"/>
      <c r="E401" s="1588"/>
      <c r="F401" s="1588"/>
      <c r="G401" s="1588"/>
      <c r="H401" s="1588"/>
      <c r="I401" s="1588"/>
      <c r="J401" s="1588"/>
      <c r="K401" s="1588"/>
      <c r="L401" s="1588"/>
      <c r="M401" s="1588"/>
      <c r="N401" s="1588"/>
      <c r="O401" s="1588"/>
      <c r="P401" s="1588"/>
      <c r="Q401" s="1588"/>
      <c r="R401" s="1588"/>
      <c r="S401" s="1588"/>
      <c r="T401" s="1588"/>
      <c r="U401" s="1588"/>
      <c r="V401" s="1588"/>
      <c r="W401" s="1588"/>
      <c r="X401" s="1588"/>
      <c r="Y401" s="1588"/>
      <c r="Z401" s="1588"/>
      <c r="AA401" s="1588"/>
      <c r="AB401" s="1588"/>
      <c r="AC401" s="1588"/>
      <c r="AD401" s="1588"/>
      <c r="AE401" s="1588"/>
      <c r="AF401" s="1588"/>
      <c r="AG401" s="1588"/>
      <c r="AH401" s="1588"/>
      <c r="AI401" s="1588"/>
      <c r="AJ401" s="1588"/>
      <c r="AK401" s="1588"/>
      <c r="AL401" s="1588"/>
      <c r="AM401" s="1588"/>
      <c r="AN401" s="1588"/>
      <c r="AO401" s="1588"/>
      <c r="AP401" s="1588"/>
      <c r="AQ401" s="1588"/>
      <c r="AR401" s="1588"/>
      <c r="AS401" s="1588"/>
      <c r="AT401" s="1588"/>
      <c r="AU401" s="1588"/>
      <c r="AV401" s="1588"/>
      <c r="AW401" s="1588"/>
      <c r="AX401" s="1588"/>
      <c r="AY401" s="1588"/>
    </row>
    <row r="402" ht="15.75" customHeight="1">
      <c r="A402" s="1588"/>
      <c r="B402" s="1588"/>
      <c r="C402" s="1588"/>
      <c r="D402" s="1588"/>
      <c r="E402" s="1588"/>
      <c r="F402" s="1588"/>
      <c r="G402" s="1588"/>
      <c r="H402" s="1588"/>
      <c r="I402" s="1588"/>
      <c r="J402" s="1588"/>
      <c r="K402" s="1588"/>
      <c r="L402" s="1588"/>
      <c r="M402" s="1588"/>
      <c r="N402" s="1588"/>
      <c r="O402" s="1588"/>
      <c r="P402" s="1588"/>
      <c r="Q402" s="1588"/>
      <c r="R402" s="1588"/>
      <c r="S402" s="1588"/>
      <c r="T402" s="1588"/>
      <c r="U402" s="1588"/>
      <c r="V402" s="1588"/>
      <c r="W402" s="1588"/>
      <c r="X402" s="1588"/>
      <c r="Y402" s="1588"/>
      <c r="Z402" s="1588"/>
      <c r="AA402" s="1588"/>
      <c r="AB402" s="1588"/>
      <c r="AC402" s="1588"/>
      <c r="AD402" s="1588"/>
      <c r="AE402" s="1588"/>
      <c r="AF402" s="1588"/>
      <c r="AG402" s="1588"/>
      <c r="AH402" s="1588"/>
      <c r="AI402" s="1588"/>
      <c r="AJ402" s="1588"/>
      <c r="AK402" s="1588"/>
      <c r="AL402" s="1588"/>
      <c r="AM402" s="1588"/>
      <c r="AN402" s="1588"/>
      <c r="AO402" s="1588"/>
      <c r="AP402" s="1588"/>
      <c r="AQ402" s="1588"/>
      <c r="AR402" s="1588"/>
      <c r="AS402" s="1588"/>
      <c r="AT402" s="1588"/>
      <c r="AU402" s="1588"/>
      <c r="AV402" s="1588"/>
      <c r="AW402" s="1588"/>
      <c r="AX402" s="1588"/>
      <c r="AY402" s="1588"/>
    </row>
    <row r="403" ht="15.75" customHeight="1">
      <c r="A403" s="1588"/>
      <c r="B403" s="1588"/>
      <c r="C403" s="1588"/>
      <c r="D403" s="1588"/>
      <c r="E403" s="1588"/>
      <c r="F403" s="1588"/>
      <c r="G403" s="1588"/>
      <c r="H403" s="1588"/>
      <c r="I403" s="1588"/>
      <c r="J403" s="1588"/>
      <c r="K403" s="1588"/>
      <c r="L403" s="1588"/>
      <c r="M403" s="1588"/>
      <c r="N403" s="1588"/>
      <c r="O403" s="1588"/>
      <c r="P403" s="1588"/>
      <c r="Q403" s="1588"/>
      <c r="R403" s="1588"/>
      <c r="S403" s="1588"/>
      <c r="T403" s="1588"/>
      <c r="U403" s="1588"/>
      <c r="V403" s="1588"/>
      <c r="W403" s="1588"/>
      <c r="X403" s="1588"/>
      <c r="Y403" s="1588"/>
      <c r="Z403" s="1588"/>
      <c r="AA403" s="1588"/>
      <c r="AB403" s="1588"/>
      <c r="AC403" s="1588"/>
      <c r="AD403" s="1588"/>
      <c r="AE403" s="1588"/>
      <c r="AF403" s="1588"/>
      <c r="AG403" s="1588"/>
      <c r="AH403" s="1588"/>
      <c r="AI403" s="1588"/>
      <c r="AJ403" s="1588"/>
      <c r="AK403" s="1588"/>
      <c r="AL403" s="1588"/>
      <c r="AM403" s="1588"/>
      <c r="AN403" s="1588"/>
      <c r="AO403" s="1588"/>
      <c r="AP403" s="1588"/>
      <c r="AQ403" s="1588"/>
      <c r="AR403" s="1588"/>
      <c r="AS403" s="1588"/>
      <c r="AT403" s="1588"/>
      <c r="AU403" s="1588"/>
      <c r="AV403" s="1588"/>
      <c r="AW403" s="1588"/>
      <c r="AX403" s="1588"/>
      <c r="AY403" s="1588"/>
    </row>
    <row r="404" ht="15.75" customHeight="1">
      <c r="A404" s="1588"/>
      <c r="B404" s="1588"/>
      <c r="C404" s="1588"/>
      <c r="D404" s="1588"/>
      <c r="E404" s="1588"/>
      <c r="F404" s="1588"/>
      <c r="G404" s="1588"/>
      <c r="H404" s="1588"/>
      <c r="I404" s="1588"/>
      <c r="J404" s="1588"/>
      <c r="K404" s="1588"/>
      <c r="L404" s="1588"/>
      <c r="M404" s="1588"/>
      <c r="N404" s="1588"/>
      <c r="O404" s="1588"/>
      <c r="P404" s="1588"/>
      <c r="Q404" s="1588"/>
      <c r="R404" s="1588"/>
      <c r="S404" s="1588"/>
      <c r="T404" s="1588"/>
      <c r="U404" s="1588"/>
      <c r="V404" s="1588"/>
      <c r="W404" s="1588"/>
      <c r="X404" s="1588"/>
      <c r="Y404" s="1588"/>
      <c r="Z404" s="1588"/>
      <c r="AA404" s="1588"/>
      <c r="AB404" s="1588"/>
      <c r="AC404" s="1588"/>
      <c r="AD404" s="1588"/>
      <c r="AE404" s="1588"/>
      <c r="AF404" s="1588"/>
      <c r="AG404" s="1588"/>
      <c r="AH404" s="1588"/>
      <c r="AI404" s="1588"/>
      <c r="AJ404" s="1588"/>
      <c r="AK404" s="1588"/>
      <c r="AL404" s="1588"/>
      <c r="AM404" s="1588"/>
      <c r="AN404" s="1588"/>
      <c r="AO404" s="1588"/>
      <c r="AP404" s="1588"/>
      <c r="AQ404" s="1588"/>
      <c r="AR404" s="1588"/>
      <c r="AS404" s="1588"/>
      <c r="AT404" s="1588"/>
      <c r="AU404" s="1588"/>
      <c r="AV404" s="1588"/>
      <c r="AW404" s="1588"/>
      <c r="AX404" s="1588"/>
      <c r="AY404" s="1588"/>
    </row>
    <row r="405" ht="15.75" customHeight="1">
      <c r="A405" s="1588"/>
      <c r="B405" s="1588"/>
      <c r="C405" s="1588"/>
      <c r="D405" s="1588"/>
      <c r="E405" s="1588"/>
      <c r="F405" s="1588"/>
      <c r="G405" s="1588"/>
      <c r="H405" s="1588"/>
      <c r="I405" s="1588"/>
      <c r="J405" s="1588"/>
      <c r="K405" s="1588"/>
      <c r="L405" s="1588"/>
      <c r="M405" s="1588"/>
      <c r="N405" s="1588"/>
      <c r="O405" s="1588"/>
      <c r="P405" s="1588"/>
      <c r="Q405" s="1588"/>
      <c r="R405" s="1588"/>
      <c r="S405" s="1588"/>
      <c r="T405" s="1588"/>
      <c r="U405" s="1588"/>
      <c r="V405" s="1588"/>
      <c r="W405" s="1588"/>
      <c r="X405" s="1588"/>
      <c r="Y405" s="1588"/>
      <c r="Z405" s="1588"/>
      <c r="AA405" s="1588"/>
      <c r="AB405" s="1588"/>
      <c r="AC405" s="1588"/>
      <c r="AD405" s="1588"/>
      <c r="AE405" s="1588"/>
      <c r="AF405" s="1588"/>
      <c r="AG405" s="1588"/>
      <c r="AH405" s="1588"/>
      <c r="AI405" s="1588"/>
      <c r="AJ405" s="1588"/>
      <c r="AK405" s="1588"/>
      <c r="AL405" s="1588"/>
      <c r="AM405" s="1588"/>
      <c r="AN405" s="1588"/>
      <c r="AO405" s="1588"/>
      <c r="AP405" s="1588"/>
      <c r="AQ405" s="1588"/>
      <c r="AR405" s="1588"/>
      <c r="AS405" s="1588"/>
      <c r="AT405" s="1588"/>
      <c r="AU405" s="1588"/>
      <c r="AV405" s="1588"/>
      <c r="AW405" s="1588"/>
      <c r="AX405" s="1588"/>
      <c r="AY405" s="1588"/>
    </row>
    <row r="406" ht="15.75" customHeight="1">
      <c r="A406" s="1588"/>
      <c r="B406" s="1588"/>
      <c r="C406" s="1588"/>
      <c r="D406" s="1588"/>
      <c r="E406" s="1588"/>
      <c r="F406" s="1588"/>
      <c r="G406" s="1588"/>
      <c r="H406" s="1588"/>
      <c r="I406" s="1588"/>
      <c r="J406" s="1588"/>
      <c r="K406" s="1588"/>
      <c r="L406" s="1588"/>
      <c r="M406" s="1588"/>
      <c r="N406" s="1588"/>
      <c r="O406" s="1588"/>
      <c r="P406" s="1588"/>
      <c r="Q406" s="1588"/>
      <c r="R406" s="1588"/>
      <c r="S406" s="1588"/>
      <c r="T406" s="1588"/>
      <c r="U406" s="1588"/>
      <c r="V406" s="1588"/>
      <c r="W406" s="1588"/>
      <c r="X406" s="1588"/>
      <c r="Y406" s="1588"/>
      <c r="Z406" s="1588"/>
      <c r="AA406" s="1588"/>
      <c r="AB406" s="1588"/>
      <c r="AC406" s="1588"/>
      <c r="AD406" s="1588"/>
      <c r="AE406" s="1588"/>
      <c r="AF406" s="1588"/>
      <c r="AG406" s="1588"/>
      <c r="AH406" s="1588"/>
      <c r="AI406" s="1588"/>
      <c r="AJ406" s="1588"/>
      <c r="AK406" s="1588"/>
      <c r="AL406" s="1588"/>
      <c r="AM406" s="1588"/>
      <c r="AN406" s="1588"/>
      <c r="AO406" s="1588"/>
      <c r="AP406" s="1588"/>
      <c r="AQ406" s="1588"/>
      <c r="AR406" s="1588"/>
      <c r="AS406" s="1588"/>
      <c r="AT406" s="1588"/>
      <c r="AU406" s="1588"/>
      <c r="AV406" s="1588"/>
      <c r="AW406" s="1588"/>
      <c r="AX406" s="1588"/>
      <c r="AY406" s="1588"/>
    </row>
    <row r="407" ht="15.75" customHeight="1">
      <c r="A407" s="1588"/>
      <c r="B407" s="1588"/>
      <c r="C407" s="1588"/>
      <c r="D407" s="1588"/>
      <c r="E407" s="1588"/>
      <c r="F407" s="1588"/>
      <c r="G407" s="1588"/>
      <c r="H407" s="1588"/>
      <c r="I407" s="1588"/>
      <c r="J407" s="1588"/>
      <c r="K407" s="1588"/>
      <c r="L407" s="1588"/>
      <c r="M407" s="1588"/>
      <c r="N407" s="1588"/>
      <c r="O407" s="1588"/>
      <c r="P407" s="1588"/>
      <c r="Q407" s="1588"/>
      <c r="R407" s="1588"/>
      <c r="S407" s="1588"/>
      <c r="T407" s="1588"/>
      <c r="U407" s="1588"/>
      <c r="V407" s="1588"/>
      <c r="W407" s="1588"/>
      <c r="X407" s="1588"/>
      <c r="Y407" s="1588"/>
      <c r="Z407" s="1588"/>
      <c r="AA407" s="1588"/>
      <c r="AB407" s="1588"/>
      <c r="AC407" s="1588"/>
      <c r="AD407" s="1588"/>
      <c r="AE407" s="1588"/>
      <c r="AF407" s="1588"/>
      <c r="AG407" s="1588"/>
      <c r="AH407" s="1588"/>
      <c r="AI407" s="1588"/>
      <c r="AJ407" s="1588"/>
      <c r="AK407" s="1588"/>
      <c r="AL407" s="1588"/>
      <c r="AM407" s="1588"/>
      <c r="AN407" s="1588"/>
      <c r="AO407" s="1588"/>
      <c r="AP407" s="1588"/>
      <c r="AQ407" s="1588"/>
      <c r="AR407" s="1588"/>
      <c r="AS407" s="1588"/>
      <c r="AT407" s="1588"/>
      <c r="AU407" s="1588"/>
      <c r="AV407" s="1588"/>
      <c r="AW407" s="1588"/>
      <c r="AX407" s="1588"/>
      <c r="AY407" s="1588"/>
    </row>
    <row r="408" ht="15.75" customHeight="1">
      <c r="A408" s="1588"/>
      <c r="B408" s="1588"/>
      <c r="C408" s="1588"/>
      <c r="D408" s="1588"/>
      <c r="E408" s="1588"/>
      <c r="F408" s="1588"/>
      <c r="G408" s="1588"/>
      <c r="H408" s="1588"/>
      <c r="I408" s="1588"/>
      <c r="J408" s="1588"/>
      <c r="K408" s="1588"/>
      <c r="L408" s="1588"/>
      <c r="M408" s="1588"/>
      <c r="N408" s="1588"/>
      <c r="O408" s="1588"/>
      <c r="P408" s="1588"/>
      <c r="Q408" s="1588"/>
      <c r="R408" s="1588"/>
      <c r="S408" s="1588"/>
      <c r="T408" s="1588"/>
      <c r="U408" s="1588"/>
      <c r="V408" s="1588"/>
      <c r="W408" s="1588"/>
      <c r="X408" s="1588"/>
      <c r="Y408" s="1588"/>
      <c r="Z408" s="1588"/>
      <c r="AA408" s="1588"/>
      <c r="AB408" s="1588"/>
      <c r="AC408" s="1588"/>
      <c r="AD408" s="1588"/>
      <c r="AE408" s="1588"/>
      <c r="AF408" s="1588"/>
      <c r="AG408" s="1588"/>
      <c r="AH408" s="1588"/>
      <c r="AI408" s="1588"/>
      <c r="AJ408" s="1588"/>
      <c r="AK408" s="1588"/>
      <c r="AL408" s="1588"/>
      <c r="AM408" s="1588"/>
      <c r="AN408" s="1588"/>
      <c r="AO408" s="1588"/>
      <c r="AP408" s="1588"/>
      <c r="AQ408" s="1588"/>
      <c r="AR408" s="1588"/>
      <c r="AS408" s="1588"/>
      <c r="AT408" s="1588"/>
      <c r="AU408" s="1588"/>
      <c r="AV408" s="1588"/>
      <c r="AW408" s="1588"/>
      <c r="AX408" s="1588"/>
      <c r="AY408" s="1588"/>
    </row>
    <row r="409" ht="15.75" customHeight="1">
      <c r="A409" s="1588"/>
      <c r="B409" s="1588"/>
      <c r="C409" s="1588"/>
      <c r="D409" s="1588"/>
      <c r="E409" s="1588"/>
      <c r="F409" s="1588"/>
      <c r="G409" s="1588"/>
      <c r="H409" s="1588"/>
      <c r="I409" s="1588"/>
      <c r="J409" s="1588"/>
      <c r="K409" s="1588"/>
      <c r="L409" s="1588"/>
      <c r="M409" s="1588"/>
      <c r="N409" s="1588"/>
      <c r="O409" s="1588"/>
      <c r="P409" s="1588"/>
      <c r="Q409" s="1588"/>
      <c r="R409" s="1588"/>
      <c r="S409" s="1588"/>
      <c r="T409" s="1588"/>
      <c r="U409" s="1588"/>
      <c r="V409" s="1588"/>
      <c r="W409" s="1588"/>
      <c r="X409" s="1588"/>
      <c r="Y409" s="1588"/>
      <c r="Z409" s="1588"/>
      <c r="AA409" s="1588"/>
      <c r="AB409" s="1588"/>
      <c r="AC409" s="1588"/>
      <c r="AD409" s="1588"/>
      <c r="AE409" s="1588"/>
      <c r="AF409" s="1588"/>
      <c r="AG409" s="1588"/>
      <c r="AH409" s="1588"/>
      <c r="AI409" s="1588"/>
      <c r="AJ409" s="1588"/>
      <c r="AK409" s="1588"/>
      <c r="AL409" s="1588"/>
      <c r="AM409" s="1588"/>
      <c r="AN409" s="1588"/>
      <c r="AO409" s="1588"/>
      <c r="AP409" s="1588"/>
      <c r="AQ409" s="1588"/>
      <c r="AR409" s="1588"/>
      <c r="AS409" s="1588"/>
      <c r="AT409" s="1588"/>
      <c r="AU409" s="1588"/>
      <c r="AV409" s="1588"/>
      <c r="AW409" s="1588"/>
      <c r="AX409" s="1588"/>
      <c r="AY409" s="1588"/>
    </row>
    <row r="410" ht="15.75" customHeight="1">
      <c r="A410" s="1588"/>
      <c r="B410" s="1588"/>
      <c r="C410" s="1588"/>
      <c r="D410" s="1588"/>
      <c r="E410" s="1588"/>
      <c r="F410" s="1588"/>
      <c r="G410" s="1588"/>
      <c r="H410" s="1588"/>
      <c r="I410" s="1588"/>
      <c r="J410" s="1588"/>
      <c r="K410" s="1588"/>
      <c r="L410" s="1588"/>
      <c r="M410" s="1588"/>
      <c r="N410" s="1588"/>
      <c r="O410" s="1588"/>
      <c r="P410" s="1588"/>
      <c r="Q410" s="1588"/>
      <c r="R410" s="1588"/>
      <c r="S410" s="1588"/>
      <c r="T410" s="1588"/>
      <c r="U410" s="1588"/>
      <c r="V410" s="1588"/>
      <c r="W410" s="1588"/>
      <c r="X410" s="1588"/>
      <c r="Y410" s="1588"/>
      <c r="Z410" s="1588"/>
      <c r="AA410" s="1588"/>
      <c r="AB410" s="1588"/>
      <c r="AC410" s="1588"/>
      <c r="AD410" s="1588"/>
      <c r="AE410" s="1588"/>
      <c r="AF410" s="1588"/>
      <c r="AG410" s="1588"/>
      <c r="AH410" s="1588"/>
      <c r="AI410" s="1588"/>
      <c r="AJ410" s="1588"/>
      <c r="AK410" s="1588"/>
      <c r="AL410" s="1588"/>
      <c r="AM410" s="1588"/>
      <c r="AN410" s="1588"/>
      <c r="AO410" s="1588"/>
      <c r="AP410" s="1588"/>
      <c r="AQ410" s="1588"/>
      <c r="AR410" s="1588"/>
      <c r="AS410" s="1588"/>
      <c r="AT410" s="1588"/>
      <c r="AU410" s="1588"/>
      <c r="AV410" s="1588"/>
      <c r="AW410" s="1588"/>
      <c r="AX410" s="1588"/>
      <c r="AY410" s="1588"/>
    </row>
    <row r="411" ht="15.75" customHeight="1">
      <c r="A411" s="1588"/>
      <c r="B411" s="1588"/>
      <c r="C411" s="1588"/>
      <c r="D411" s="1588"/>
      <c r="E411" s="1588"/>
      <c r="F411" s="1588"/>
      <c r="G411" s="1588"/>
      <c r="H411" s="1588"/>
      <c r="I411" s="1588"/>
      <c r="J411" s="1588"/>
      <c r="K411" s="1588"/>
      <c r="L411" s="1588"/>
      <c r="M411" s="1588"/>
      <c r="N411" s="1588"/>
      <c r="O411" s="1588"/>
      <c r="P411" s="1588"/>
      <c r="Q411" s="1588"/>
      <c r="R411" s="1588"/>
      <c r="S411" s="1588"/>
      <c r="T411" s="1588"/>
      <c r="U411" s="1588"/>
      <c r="V411" s="1588"/>
      <c r="W411" s="1588"/>
      <c r="X411" s="1588"/>
      <c r="Y411" s="1588"/>
      <c r="Z411" s="1588"/>
      <c r="AA411" s="1588"/>
      <c r="AB411" s="1588"/>
      <c r="AC411" s="1588"/>
      <c r="AD411" s="1588"/>
      <c r="AE411" s="1588"/>
      <c r="AF411" s="1588"/>
      <c r="AG411" s="1588"/>
      <c r="AH411" s="1588"/>
      <c r="AI411" s="1588"/>
      <c r="AJ411" s="1588"/>
      <c r="AK411" s="1588"/>
      <c r="AL411" s="1588"/>
      <c r="AM411" s="1588"/>
      <c r="AN411" s="1588"/>
      <c r="AO411" s="1588"/>
      <c r="AP411" s="1588"/>
      <c r="AQ411" s="1588"/>
      <c r="AR411" s="1588"/>
      <c r="AS411" s="1588"/>
      <c r="AT411" s="1588"/>
      <c r="AU411" s="1588"/>
      <c r="AV411" s="1588"/>
      <c r="AW411" s="1588"/>
      <c r="AX411" s="1588"/>
      <c r="AY411" s="1588"/>
    </row>
    <row r="412" ht="15.75" customHeight="1">
      <c r="A412" s="1588"/>
      <c r="B412" s="1588"/>
      <c r="C412" s="1588"/>
      <c r="D412" s="1588"/>
      <c r="E412" s="1588"/>
      <c r="F412" s="1588"/>
      <c r="G412" s="1588"/>
      <c r="H412" s="1588"/>
      <c r="I412" s="1588"/>
      <c r="J412" s="1588"/>
      <c r="K412" s="1588"/>
      <c r="L412" s="1588"/>
      <c r="M412" s="1588"/>
      <c r="N412" s="1588"/>
      <c r="O412" s="1588"/>
      <c r="P412" s="1588"/>
      <c r="Q412" s="1588"/>
      <c r="R412" s="1588"/>
      <c r="S412" s="1588"/>
      <c r="T412" s="1588"/>
      <c r="U412" s="1588"/>
      <c r="V412" s="1588"/>
      <c r="W412" s="1588"/>
      <c r="X412" s="1588"/>
      <c r="Y412" s="1588"/>
      <c r="Z412" s="1588"/>
      <c r="AA412" s="1588"/>
      <c r="AB412" s="1588"/>
      <c r="AC412" s="1588"/>
      <c r="AD412" s="1588"/>
      <c r="AE412" s="1588"/>
      <c r="AF412" s="1588"/>
      <c r="AG412" s="1588"/>
      <c r="AH412" s="1588"/>
      <c r="AI412" s="1588"/>
      <c r="AJ412" s="1588"/>
      <c r="AK412" s="1588"/>
      <c r="AL412" s="1588"/>
      <c r="AM412" s="1588"/>
      <c r="AN412" s="1588"/>
      <c r="AO412" s="1588"/>
      <c r="AP412" s="1588"/>
      <c r="AQ412" s="1588"/>
      <c r="AR412" s="1588"/>
      <c r="AS412" s="1588"/>
      <c r="AT412" s="1588"/>
      <c r="AU412" s="1588"/>
      <c r="AV412" s="1588"/>
      <c r="AW412" s="1588"/>
      <c r="AX412" s="1588"/>
      <c r="AY412" s="1588"/>
    </row>
    <row r="413" ht="15.75" customHeight="1">
      <c r="A413" s="1588"/>
      <c r="B413" s="1588"/>
      <c r="C413" s="1588"/>
      <c r="D413" s="1588"/>
      <c r="E413" s="1588"/>
      <c r="F413" s="1588"/>
      <c r="G413" s="1588"/>
      <c r="H413" s="1588"/>
      <c r="I413" s="1588"/>
      <c r="J413" s="1588"/>
      <c r="K413" s="1588"/>
      <c r="L413" s="1588"/>
      <c r="M413" s="1588"/>
      <c r="N413" s="1588"/>
      <c r="O413" s="1588"/>
      <c r="P413" s="1588"/>
      <c r="Q413" s="1588"/>
      <c r="R413" s="1588"/>
      <c r="S413" s="1588"/>
      <c r="T413" s="1588"/>
      <c r="U413" s="1588"/>
      <c r="V413" s="1588"/>
      <c r="W413" s="1588"/>
      <c r="X413" s="1588"/>
      <c r="Y413" s="1588"/>
      <c r="Z413" s="1588"/>
      <c r="AA413" s="1588"/>
      <c r="AB413" s="1588"/>
      <c r="AC413" s="1588"/>
      <c r="AD413" s="1588"/>
      <c r="AE413" s="1588"/>
      <c r="AF413" s="1588"/>
      <c r="AG413" s="1588"/>
      <c r="AH413" s="1588"/>
      <c r="AI413" s="1588"/>
      <c r="AJ413" s="1588"/>
      <c r="AK413" s="1588"/>
      <c r="AL413" s="1588"/>
      <c r="AM413" s="1588"/>
      <c r="AN413" s="1588"/>
      <c r="AO413" s="1588"/>
      <c r="AP413" s="1588"/>
      <c r="AQ413" s="1588"/>
      <c r="AR413" s="1588"/>
      <c r="AS413" s="1588"/>
      <c r="AT413" s="1588"/>
      <c r="AU413" s="1588"/>
      <c r="AV413" s="1588"/>
      <c r="AW413" s="1588"/>
      <c r="AX413" s="1588"/>
      <c r="AY413" s="1588"/>
    </row>
    <row r="414" ht="15.75" customHeight="1">
      <c r="A414" s="1588"/>
      <c r="B414" s="1588"/>
      <c r="C414" s="1588"/>
      <c r="D414" s="1588"/>
      <c r="E414" s="1588"/>
      <c r="F414" s="1588"/>
      <c r="G414" s="1588"/>
      <c r="H414" s="1588"/>
      <c r="I414" s="1588"/>
      <c r="J414" s="1588"/>
      <c r="K414" s="1588"/>
      <c r="L414" s="1588"/>
      <c r="M414" s="1588"/>
      <c r="N414" s="1588"/>
      <c r="O414" s="1588"/>
      <c r="P414" s="1588"/>
      <c r="Q414" s="1588"/>
      <c r="R414" s="1588"/>
      <c r="S414" s="1588"/>
      <c r="T414" s="1588"/>
      <c r="U414" s="1588"/>
      <c r="V414" s="1588"/>
      <c r="W414" s="1588"/>
      <c r="X414" s="1588"/>
      <c r="Y414" s="1588"/>
      <c r="Z414" s="1588"/>
      <c r="AA414" s="1588"/>
      <c r="AB414" s="1588"/>
      <c r="AC414" s="1588"/>
      <c r="AD414" s="1588"/>
      <c r="AE414" s="1588"/>
      <c r="AF414" s="1588"/>
      <c r="AG414" s="1588"/>
      <c r="AH414" s="1588"/>
      <c r="AI414" s="1588"/>
      <c r="AJ414" s="1588"/>
      <c r="AK414" s="1588"/>
      <c r="AL414" s="1588"/>
      <c r="AM414" s="1588"/>
      <c r="AN414" s="1588"/>
      <c r="AO414" s="1588"/>
      <c r="AP414" s="1588"/>
      <c r="AQ414" s="1588"/>
      <c r="AR414" s="1588"/>
      <c r="AS414" s="1588"/>
      <c r="AT414" s="1588"/>
      <c r="AU414" s="1588"/>
      <c r="AV414" s="1588"/>
      <c r="AW414" s="1588"/>
      <c r="AX414" s="1588"/>
      <c r="AY414" s="1588"/>
    </row>
    <row r="415" ht="15.75" customHeight="1">
      <c r="A415" s="1588"/>
      <c r="B415" s="1588"/>
      <c r="C415" s="1588"/>
      <c r="D415" s="1588"/>
      <c r="E415" s="1588"/>
      <c r="F415" s="1588"/>
      <c r="G415" s="1588"/>
      <c r="H415" s="1588"/>
      <c r="I415" s="1588"/>
      <c r="J415" s="1588"/>
      <c r="K415" s="1588"/>
      <c r="L415" s="1588"/>
      <c r="M415" s="1588"/>
      <c r="N415" s="1588"/>
      <c r="O415" s="1588"/>
      <c r="P415" s="1588"/>
      <c r="Q415" s="1588"/>
      <c r="R415" s="1588"/>
      <c r="S415" s="1588"/>
      <c r="T415" s="1588"/>
      <c r="U415" s="1588"/>
      <c r="V415" s="1588"/>
      <c r="W415" s="1588"/>
      <c r="X415" s="1588"/>
      <c r="Y415" s="1588"/>
      <c r="Z415" s="1588"/>
      <c r="AA415" s="1588"/>
      <c r="AB415" s="1588"/>
      <c r="AC415" s="1588"/>
      <c r="AD415" s="1588"/>
      <c r="AE415" s="1588"/>
      <c r="AF415" s="1588"/>
      <c r="AG415" s="1588"/>
      <c r="AH415" s="1588"/>
      <c r="AI415" s="1588"/>
      <c r="AJ415" s="1588"/>
      <c r="AK415" s="1588"/>
      <c r="AL415" s="1588"/>
      <c r="AM415" s="1588"/>
      <c r="AN415" s="1588"/>
      <c r="AO415" s="1588"/>
      <c r="AP415" s="1588"/>
      <c r="AQ415" s="1588"/>
      <c r="AR415" s="1588"/>
      <c r="AS415" s="1588"/>
      <c r="AT415" s="1588"/>
      <c r="AU415" s="1588"/>
      <c r="AV415" s="1588"/>
      <c r="AW415" s="1588"/>
      <c r="AX415" s="1588"/>
      <c r="AY415" s="1588"/>
    </row>
    <row r="416" ht="15.75" customHeight="1">
      <c r="A416" s="1588"/>
      <c r="B416" s="1588"/>
      <c r="C416" s="1588"/>
      <c r="D416" s="1588"/>
      <c r="E416" s="1588"/>
      <c r="F416" s="1588"/>
      <c r="G416" s="1588"/>
      <c r="H416" s="1588"/>
      <c r="I416" s="1588"/>
      <c r="J416" s="1588"/>
      <c r="K416" s="1588"/>
      <c r="L416" s="1588"/>
      <c r="M416" s="1588"/>
      <c r="N416" s="1588"/>
      <c r="O416" s="1588"/>
      <c r="P416" s="1588"/>
      <c r="Q416" s="1588"/>
      <c r="R416" s="1588"/>
      <c r="S416" s="1588"/>
      <c r="T416" s="1588"/>
      <c r="U416" s="1588"/>
      <c r="V416" s="1588"/>
      <c r="W416" s="1588"/>
      <c r="X416" s="1588"/>
      <c r="Y416" s="1588"/>
      <c r="Z416" s="1588"/>
      <c r="AA416" s="1588"/>
      <c r="AB416" s="1588"/>
      <c r="AC416" s="1588"/>
      <c r="AD416" s="1588"/>
      <c r="AE416" s="1588"/>
      <c r="AF416" s="1588"/>
      <c r="AG416" s="1588"/>
      <c r="AH416" s="1588"/>
      <c r="AI416" s="1588"/>
      <c r="AJ416" s="1588"/>
      <c r="AK416" s="1588"/>
      <c r="AL416" s="1588"/>
      <c r="AM416" s="1588"/>
      <c r="AN416" s="1588"/>
      <c r="AO416" s="1588"/>
      <c r="AP416" s="1588"/>
      <c r="AQ416" s="1588"/>
      <c r="AR416" s="1588"/>
      <c r="AS416" s="1588"/>
      <c r="AT416" s="1588"/>
      <c r="AU416" s="1588"/>
      <c r="AV416" s="1588"/>
      <c r="AW416" s="1588"/>
      <c r="AX416" s="1588"/>
      <c r="AY416" s="1588"/>
    </row>
    <row r="417" ht="15.75" customHeight="1">
      <c r="A417" s="1588"/>
      <c r="B417" s="1588"/>
      <c r="C417" s="1588"/>
      <c r="D417" s="1588"/>
      <c r="E417" s="1588"/>
      <c r="F417" s="1588"/>
      <c r="G417" s="1588"/>
      <c r="H417" s="1588"/>
      <c r="I417" s="1588"/>
      <c r="J417" s="1588"/>
      <c r="K417" s="1588"/>
      <c r="L417" s="1588"/>
      <c r="M417" s="1588"/>
      <c r="N417" s="1588"/>
      <c r="O417" s="1588"/>
      <c r="P417" s="1588"/>
      <c r="Q417" s="1588"/>
      <c r="R417" s="1588"/>
      <c r="S417" s="1588"/>
      <c r="T417" s="1588"/>
      <c r="U417" s="1588"/>
      <c r="V417" s="1588"/>
      <c r="W417" s="1588"/>
      <c r="X417" s="1588"/>
      <c r="Y417" s="1588"/>
      <c r="Z417" s="1588"/>
      <c r="AA417" s="1588"/>
      <c r="AB417" s="1588"/>
      <c r="AC417" s="1588"/>
      <c r="AD417" s="1588"/>
      <c r="AE417" s="1588"/>
      <c r="AF417" s="1588"/>
      <c r="AG417" s="1588"/>
      <c r="AH417" s="1588"/>
      <c r="AI417" s="1588"/>
      <c r="AJ417" s="1588"/>
      <c r="AK417" s="1588"/>
      <c r="AL417" s="1588"/>
      <c r="AM417" s="1588"/>
      <c r="AN417" s="1588"/>
      <c r="AO417" s="1588"/>
      <c r="AP417" s="1588"/>
      <c r="AQ417" s="1588"/>
      <c r="AR417" s="1588"/>
      <c r="AS417" s="1588"/>
      <c r="AT417" s="1588"/>
      <c r="AU417" s="1588"/>
      <c r="AV417" s="1588"/>
      <c r="AW417" s="1588"/>
      <c r="AX417" s="1588"/>
      <c r="AY417" s="1588"/>
    </row>
    <row r="418" ht="15.75" customHeight="1">
      <c r="A418" s="1588"/>
      <c r="B418" s="1588"/>
      <c r="C418" s="1588"/>
      <c r="D418" s="1588"/>
      <c r="E418" s="1588"/>
      <c r="F418" s="1588"/>
      <c r="G418" s="1588"/>
      <c r="H418" s="1588"/>
      <c r="I418" s="1588"/>
      <c r="J418" s="1588"/>
      <c r="K418" s="1588"/>
      <c r="L418" s="1588"/>
      <c r="M418" s="1588"/>
      <c r="N418" s="1588"/>
      <c r="O418" s="1588"/>
      <c r="P418" s="1588"/>
      <c r="Q418" s="1588"/>
      <c r="R418" s="1588"/>
      <c r="S418" s="1588"/>
      <c r="T418" s="1588"/>
      <c r="U418" s="1588"/>
      <c r="V418" s="1588"/>
      <c r="W418" s="1588"/>
      <c r="X418" s="1588"/>
      <c r="Y418" s="1588"/>
      <c r="Z418" s="1588"/>
      <c r="AA418" s="1588"/>
      <c r="AB418" s="1588"/>
      <c r="AC418" s="1588"/>
      <c r="AD418" s="1588"/>
      <c r="AE418" s="1588"/>
      <c r="AF418" s="1588"/>
      <c r="AG418" s="1588"/>
      <c r="AH418" s="1588"/>
      <c r="AI418" s="1588"/>
      <c r="AJ418" s="1588"/>
      <c r="AK418" s="1588"/>
      <c r="AL418" s="1588"/>
      <c r="AM418" s="1588"/>
      <c r="AN418" s="1588"/>
      <c r="AO418" s="1588"/>
      <c r="AP418" s="1588"/>
      <c r="AQ418" s="1588"/>
      <c r="AR418" s="1588"/>
      <c r="AS418" s="1588"/>
      <c r="AT418" s="1588"/>
      <c r="AU418" s="1588"/>
      <c r="AV418" s="1588"/>
      <c r="AW418" s="1588"/>
      <c r="AX418" s="1588"/>
      <c r="AY418" s="1588"/>
    </row>
    <row r="419" ht="15.75" customHeight="1">
      <c r="A419" s="1588"/>
      <c r="B419" s="1588"/>
      <c r="C419" s="1588"/>
      <c r="D419" s="1588"/>
      <c r="E419" s="1588"/>
      <c r="F419" s="1588"/>
      <c r="G419" s="1588"/>
      <c r="H419" s="1588"/>
      <c r="I419" s="1588"/>
      <c r="J419" s="1588"/>
      <c r="K419" s="1588"/>
      <c r="L419" s="1588"/>
      <c r="M419" s="1588"/>
      <c r="N419" s="1588"/>
      <c r="O419" s="1588"/>
      <c r="P419" s="1588"/>
      <c r="Q419" s="1588"/>
      <c r="R419" s="1588"/>
      <c r="S419" s="1588"/>
      <c r="T419" s="1588"/>
      <c r="U419" s="1588"/>
      <c r="V419" s="1588"/>
      <c r="W419" s="1588"/>
      <c r="X419" s="1588"/>
      <c r="Y419" s="1588"/>
      <c r="Z419" s="1588"/>
      <c r="AA419" s="1588"/>
      <c r="AB419" s="1588"/>
      <c r="AC419" s="1588"/>
      <c r="AD419" s="1588"/>
      <c r="AE419" s="1588"/>
      <c r="AF419" s="1588"/>
      <c r="AG419" s="1588"/>
      <c r="AH419" s="1588"/>
      <c r="AI419" s="1588"/>
      <c r="AJ419" s="1588"/>
      <c r="AK419" s="1588"/>
      <c r="AL419" s="1588"/>
      <c r="AM419" s="1588"/>
      <c r="AN419" s="1588"/>
      <c r="AO419" s="1588"/>
      <c r="AP419" s="1588"/>
      <c r="AQ419" s="1588"/>
      <c r="AR419" s="1588"/>
      <c r="AS419" s="1588"/>
      <c r="AT419" s="1588"/>
      <c r="AU419" s="1588"/>
      <c r="AV419" s="1588"/>
      <c r="AW419" s="1588"/>
      <c r="AX419" s="1588"/>
      <c r="AY419" s="1588"/>
    </row>
    <row r="420" ht="15.75" customHeight="1">
      <c r="A420" s="1588"/>
      <c r="B420" s="1588"/>
      <c r="C420" s="1588"/>
      <c r="D420" s="1588"/>
      <c r="E420" s="1588"/>
      <c r="F420" s="1588"/>
      <c r="G420" s="1588"/>
      <c r="H420" s="1588"/>
      <c r="I420" s="1588"/>
      <c r="J420" s="1588"/>
      <c r="K420" s="1588"/>
      <c r="L420" s="1588"/>
      <c r="M420" s="1588"/>
      <c r="N420" s="1588"/>
      <c r="O420" s="1588"/>
      <c r="P420" s="1588"/>
      <c r="Q420" s="1588"/>
      <c r="R420" s="1588"/>
      <c r="S420" s="1588"/>
      <c r="T420" s="1588"/>
      <c r="U420" s="1588"/>
      <c r="V420" s="1588"/>
      <c r="W420" s="1588"/>
      <c r="X420" s="1588"/>
      <c r="Y420" s="1588"/>
      <c r="Z420" s="1588"/>
      <c r="AA420" s="1588"/>
      <c r="AB420" s="1588"/>
      <c r="AC420" s="1588"/>
      <c r="AD420" s="1588"/>
      <c r="AE420" s="1588"/>
      <c r="AF420" s="1588"/>
      <c r="AG420" s="1588"/>
      <c r="AH420" s="1588"/>
      <c r="AI420" s="1588"/>
      <c r="AJ420" s="1588"/>
      <c r="AK420" s="1588"/>
      <c r="AL420" s="1588"/>
      <c r="AM420" s="1588"/>
      <c r="AN420" s="1588"/>
      <c r="AO420" s="1588"/>
      <c r="AP420" s="1588"/>
      <c r="AQ420" s="1588"/>
      <c r="AR420" s="1588"/>
      <c r="AS420" s="1588"/>
      <c r="AT420" s="1588"/>
      <c r="AU420" s="1588"/>
      <c r="AV420" s="1588"/>
      <c r="AW420" s="1588"/>
      <c r="AX420" s="1588"/>
      <c r="AY420" s="1588"/>
    </row>
    <row r="421" ht="15.75" customHeight="1">
      <c r="A421" s="1588"/>
      <c r="B421" s="1588"/>
      <c r="C421" s="1588"/>
      <c r="D421" s="1588"/>
      <c r="E421" s="1588"/>
      <c r="F421" s="1588"/>
      <c r="G421" s="1588"/>
      <c r="H421" s="1588"/>
      <c r="I421" s="1588"/>
      <c r="J421" s="1588"/>
      <c r="K421" s="1588"/>
      <c r="L421" s="1588"/>
      <c r="M421" s="1588"/>
      <c r="N421" s="1588"/>
      <c r="O421" s="1588"/>
      <c r="P421" s="1588"/>
      <c r="Q421" s="1588"/>
      <c r="R421" s="1588"/>
      <c r="S421" s="1588"/>
      <c r="T421" s="1588"/>
      <c r="U421" s="1588"/>
      <c r="V421" s="1588"/>
      <c r="W421" s="1588"/>
      <c r="X421" s="1588"/>
      <c r="Y421" s="1588"/>
      <c r="Z421" s="1588"/>
      <c r="AA421" s="1588"/>
      <c r="AB421" s="1588"/>
      <c r="AC421" s="1588"/>
      <c r="AD421" s="1588"/>
      <c r="AE421" s="1588"/>
      <c r="AF421" s="1588"/>
      <c r="AG421" s="1588"/>
      <c r="AH421" s="1588"/>
      <c r="AI421" s="1588"/>
      <c r="AJ421" s="1588"/>
      <c r="AK421" s="1588"/>
      <c r="AL421" s="1588"/>
      <c r="AM421" s="1588"/>
      <c r="AN421" s="1588"/>
      <c r="AO421" s="1588"/>
      <c r="AP421" s="1588"/>
      <c r="AQ421" s="1588"/>
      <c r="AR421" s="1588"/>
      <c r="AS421" s="1588"/>
      <c r="AT421" s="1588"/>
      <c r="AU421" s="1588"/>
      <c r="AV421" s="1588"/>
      <c r="AW421" s="1588"/>
      <c r="AX421" s="1588"/>
      <c r="AY421" s="1588"/>
    </row>
    <row r="422" ht="15.75" customHeight="1">
      <c r="A422" s="1588"/>
      <c r="B422" s="1588"/>
      <c r="C422" s="1588"/>
      <c r="D422" s="1588"/>
      <c r="E422" s="1588"/>
      <c r="F422" s="1588"/>
      <c r="G422" s="1588"/>
      <c r="H422" s="1588"/>
      <c r="I422" s="1588"/>
      <c r="J422" s="1588"/>
      <c r="K422" s="1588"/>
      <c r="L422" s="1588"/>
      <c r="M422" s="1588"/>
      <c r="N422" s="1588"/>
      <c r="O422" s="1588"/>
      <c r="P422" s="1588"/>
      <c r="Q422" s="1588"/>
      <c r="R422" s="1588"/>
      <c r="S422" s="1588"/>
      <c r="T422" s="1588"/>
      <c r="U422" s="1588"/>
      <c r="V422" s="1588"/>
      <c r="W422" s="1588"/>
      <c r="X422" s="1588"/>
      <c r="Y422" s="1588"/>
      <c r="Z422" s="1588"/>
      <c r="AA422" s="1588"/>
      <c r="AB422" s="1588"/>
      <c r="AC422" s="1588"/>
      <c r="AD422" s="1588"/>
      <c r="AE422" s="1588"/>
      <c r="AF422" s="1588"/>
      <c r="AG422" s="1588"/>
      <c r="AH422" s="1588"/>
      <c r="AI422" s="1588"/>
      <c r="AJ422" s="1588"/>
      <c r="AK422" s="1588"/>
      <c r="AL422" s="1588"/>
      <c r="AM422" s="1588"/>
      <c r="AN422" s="1588"/>
      <c r="AO422" s="1588"/>
      <c r="AP422" s="1588"/>
      <c r="AQ422" s="1588"/>
      <c r="AR422" s="1588"/>
      <c r="AS422" s="1588"/>
      <c r="AT422" s="1588"/>
      <c r="AU422" s="1588"/>
      <c r="AV422" s="1588"/>
      <c r="AW422" s="1588"/>
      <c r="AX422" s="1588"/>
      <c r="AY422" s="1588"/>
    </row>
    <row r="423" ht="15.75" customHeight="1">
      <c r="A423" s="1588"/>
      <c r="B423" s="1588"/>
      <c r="C423" s="1588"/>
      <c r="D423" s="1588"/>
      <c r="E423" s="1588"/>
      <c r="F423" s="1588"/>
      <c r="G423" s="1588"/>
      <c r="H423" s="1588"/>
      <c r="I423" s="1588"/>
      <c r="J423" s="1588"/>
      <c r="K423" s="1588"/>
      <c r="L423" s="1588"/>
      <c r="M423" s="1588"/>
      <c r="N423" s="1588"/>
      <c r="O423" s="1588"/>
      <c r="P423" s="1588"/>
      <c r="Q423" s="1588"/>
      <c r="R423" s="1588"/>
      <c r="S423" s="1588"/>
      <c r="T423" s="1588"/>
      <c r="U423" s="1588"/>
      <c r="V423" s="1588"/>
      <c r="W423" s="1588"/>
      <c r="X423" s="1588"/>
      <c r="Y423" s="1588"/>
      <c r="Z423" s="1588"/>
      <c r="AA423" s="1588"/>
      <c r="AB423" s="1588"/>
      <c r="AC423" s="1588"/>
      <c r="AD423" s="1588"/>
      <c r="AE423" s="1588"/>
      <c r="AF423" s="1588"/>
      <c r="AG423" s="1588"/>
      <c r="AH423" s="1588"/>
      <c r="AI423" s="1588"/>
      <c r="AJ423" s="1588"/>
      <c r="AK423" s="1588"/>
      <c r="AL423" s="1588"/>
      <c r="AM423" s="1588"/>
      <c r="AN423" s="1588"/>
      <c r="AO423" s="1588"/>
      <c r="AP423" s="1588"/>
      <c r="AQ423" s="1588"/>
      <c r="AR423" s="1588"/>
      <c r="AS423" s="1588"/>
      <c r="AT423" s="1588"/>
      <c r="AU423" s="1588"/>
      <c r="AV423" s="1588"/>
      <c r="AW423" s="1588"/>
      <c r="AX423" s="1588"/>
      <c r="AY423" s="1588"/>
    </row>
    <row r="424" ht="15.75" customHeight="1">
      <c r="A424" s="1588"/>
      <c r="B424" s="1588"/>
      <c r="C424" s="1588"/>
      <c r="D424" s="1588"/>
      <c r="E424" s="1588"/>
      <c r="F424" s="1588"/>
      <c r="G424" s="1588"/>
      <c r="H424" s="1588"/>
      <c r="I424" s="1588"/>
      <c r="J424" s="1588"/>
      <c r="K424" s="1588"/>
      <c r="L424" s="1588"/>
      <c r="M424" s="1588"/>
      <c r="N424" s="1588"/>
      <c r="O424" s="1588"/>
      <c r="P424" s="1588"/>
      <c r="Q424" s="1588"/>
      <c r="R424" s="1588"/>
      <c r="S424" s="1588"/>
      <c r="T424" s="1588"/>
      <c r="U424" s="1588"/>
      <c r="V424" s="1588"/>
      <c r="W424" s="1588"/>
      <c r="X424" s="1588"/>
      <c r="Y424" s="1588"/>
      <c r="Z424" s="1588"/>
      <c r="AA424" s="1588"/>
      <c r="AB424" s="1588"/>
      <c r="AC424" s="1588"/>
      <c r="AD424" s="1588"/>
      <c r="AE424" s="1588"/>
      <c r="AF424" s="1588"/>
      <c r="AG424" s="1588"/>
      <c r="AH424" s="1588"/>
      <c r="AI424" s="1588"/>
      <c r="AJ424" s="1588"/>
      <c r="AK424" s="1588"/>
      <c r="AL424" s="1588"/>
      <c r="AM424" s="1588"/>
      <c r="AN424" s="1588"/>
      <c r="AO424" s="1588"/>
      <c r="AP424" s="1588"/>
      <c r="AQ424" s="1588"/>
      <c r="AR424" s="1588"/>
      <c r="AS424" s="1588"/>
      <c r="AT424" s="1588"/>
      <c r="AU424" s="1588"/>
      <c r="AV424" s="1588"/>
      <c r="AW424" s="1588"/>
      <c r="AX424" s="1588"/>
      <c r="AY424" s="1588"/>
    </row>
    <row r="425" ht="15.75" customHeight="1">
      <c r="A425" s="1588"/>
      <c r="B425" s="1588"/>
      <c r="C425" s="1588"/>
      <c r="D425" s="1588"/>
      <c r="E425" s="1588"/>
      <c r="F425" s="1588"/>
      <c r="G425" s="1588"/>
      <c r="H425" s="1588"/>
      <c r="I425" s="1588"/>
      <c r="J425" s="1588"/>
      <c r="K425" s="1588"/>
      <c r="L425" s="1588"/>
      <c r="M425" s="1588"/>
      <c r="N425" s="1588"/>
      <c r="O425" s="1588"/>
      <c r="P425" s="1588"/>
      <c r="Q425" s="1588"/>
      <c r="R425" s="1588"/>
      <c r="S425" s="1588"/>
      <c r="T425" s="1588"/>
      <c r="U425" s="1588"/>
      <c r="V425" s="1588"/>
      <c r="W425" s="1588"/>
      <c r="X425" s="1588"/>
      <c r="Y425" s="1588"/>
      <c r="Z425" s="1588"/>
      <c r="AA425" s="1588"/>
      <c r="AB425" s="1588"/>
      <c r="AC425" s="1588"/>
      <c r="AD425" s="1588"/>
      <c r="AE425" s="1588"/>
      <c r="AF425" s="1588"/>
      <c r="AG425" s="1588"/>
      <c r="AH425" s="1588"/>
      <c r="AI425" s="1588"/>
      <c r="AJ425" s="1588"/>
      <c r="AK425" s="1588"/>
      <c r="AL425" s="1588"/>
      <c r="AM425" s="1588"/>
      <c r="AN425" s="1588"/>
      <c r="AO425" s="1588"/>
      <c r="AP425" s="1588"/>
      <c r="AQ425" s="1588"/>
      <c r="AR425" s="1588"/>
      <c r="AS425" s="1588"/>
      <c r="AT425" s="1588"/>
      <c r="AU425" s="1588"/>
      <c r="AV425" s="1588"/>
      <c r="AW425" s="1588"/>
      <c r="AX425" s="1588"/>
      <c r="AY425" s="1588"/>
    </row>
    <row r="426" ht="15.75" customHeight="1">
      <c r="A426" s="1588"/>
      <c r="B426" s="1588"/>
      <c r="C426" s="1588"/>
      <c r="D426" s="1588"/>
      <c r="E426" s="1588"/>
      <c r="F426" s="1588"/>
      <c r="G426" s="1588"/>
      <c r="H426" s="1588"/>
      <c r="I426" s="1588"/>
      <c r="J426" s="1588"/>
      <c r="K426" s="1588"/>
      <c r="L426" s="1588"/>
      <c r="M426" s="1588"/>
      <c r="N426" s="1588"/>
      <c r="O426" s="1588"/>
      <c r="P426" s="1588"/>
      <c r="Q426" s="1588"/>
      <c r="R426" s="1588"/>
      <c r="S426" s="1588"/>
      <c r="T426" s="1588"/>
      <c r="U426" s="1588"/>
      <c r="V426" s="1588"/>
      <c r="W426" s="1588"/>
      <c r="X426" s="1588"/>
      <c r="Y426" s="1588"/>
      <c r="Z426" s="1588"/>
      <c r="AA426" s="1588"/>
      <c r="AB426" s="1588"/>
      <c r="AC426" s="1588"/>
      <c r="AD426" s="1588"/>
      <c r="AE426" s="1588"/>
      <c r="AF426" s="1588"/>
      <c r="AG426" s="1588"/>
      <c r="AH426" s="1588"/>
      <c r="AI426" s="1588"/>
      <c r="AJ426" s="1588"/>
      <c r="AK426" s="1588"/>
      <c r="AL426" s="1588"/>
      <c r="AM426" s="1588"/>
      <c r="AN426" s="1588"/>
      <c r="AO426" s="1588"/>
      <c r="AP426" s="1588"/>
      <c r="AQ426" s="1588"/>
      <c r="AR426" s="1588"/>
      <c r="AS426" s="1588"/>
      <c r="AT426" s="1588"/>
      <c r="AU426" s="1588"/>
      <c r="AV426" s="1588"/>
      <c r="AW426" s="1588"/>
      <c r="AX426" s="1588"/>
      <c r="AY426" s="1588"/>
    </row>
    <row r="427" ht="15.75" customHeight="1">
      <c r="A427" s="1588"/>
      <c r="B427" s="1588"/>
      <c r="C427" s="1588"/>
      <c r="D427" s="1588"/>
      <c r="E427" s="1588"/>
      <c r="F427" s="1588"/>
      <c r="G427" s="1588"/>
      <c r="H427" s="1588"/>
      <c r="I427" s="1588"/>
      <c r="J427" s="1588"/>
      <c r="K427" s="1588"/>
      <c r="L427" s="1588"/>
      <c r="M427" s="1588"/>
      <c r="N427" s="1588"/>
      <c r="O427" s="1588"/>
      <c r="P427" s="1588"/>
      <c r="Q427" s="1588"/>
      <c r="R427" s="1588"/>
      <c r="S427" s="1588"/>
      <c r="T427" s="1588"/>
      <c r="U427" s="1588"/>
      <c r="V427" s="1588"/>
      <c r="W427" s="1588"/>
      <c r="X427" s="1588"/>
      <c r="Y427" s="1588"/>
      <c r="Z427" s="1588"/>
      <c r="AA427" s="1588"/>
      <c r="AB427" s="1588"/>
      <c r="AC427" s="1588"/>
      <c r="AD427" s="1588"/>
      <c r="AE427" s="1588"/>
      <c r="AF427" s="1588"/>
      <c r="AG427" s="1588"/>
      <c r="AH427" s="1588"/>
      <c r="AI427" s="1588"/>
      <c r="AJ427" s="1588"/>
      <c r="AK427" s="1588"/>
      <c r="AL427" s="1588"/>
      <c r="AM427" s="1588"/>
      <c r="AN427" s="1588"/>
      <c r="AO427" s="1588"/>
      <c r="AP427" s="1588"/>
      <c r="AQ427" s="1588"/>
      <c r="AR427" s="1588"/>
      <c r="AS427" s="1588"/>
      <c r="AT427" s="1588"/>
      <c r="AU427" s="1588"/>
      <c r="AV427" s="1588"/>
      <c r="AW427" s="1588"/>
      <c r="AX427" s="1588"/>
      <c r="AY427" s="1588"/>
    </row>
    <row r="428" ht="15.75" customHeight="1">
      <c r="A428" s="1588"/>
      <c r="B428" s="1588"/>
      <c r="C428" s="1588"/>
      <c r="D428" s="1588"/>
      <c r="E428" s="1588"/>
      <c r="F428" s="1588"/>
      <c r="G428" s="1588"/>
      <c r="H428" s="1588"/>
      <c r="I428" s="1588"/>
      <c r="J428" s="1588"/>
      <c r="K428" s="1588"/>
      <c r="L428" s="1588"/>
      <c r="M428" s="1588"/>
      <c r="N428" s="1588"/>
      <c r="O428" s="1588"/>
      <c r="P428" s="1588"/>
      <c r="Q428" s="1588"/>
      <c r="R428" s="1588"/>
      <c r="S428" s="1588"/>
      <c r="T428" s="1588"/>
      <c r="U428" s="1588"/>
      <c r="V428" s="1588"/>
      <c r="W428" s="1588"/>
      <c r="X428" s="1588"/>
      <c r="Y428" s="1588"/>
      <c r="Z428" s="1588"/>
      <c r="AA428" s="1588"/>
      <c r="AB428" s="1588"/>
      <c r="AC428" s="1588"/>
      <c r="AD428" s="1588"/>
      <c r="AE428" s="1588"/>
      <c r="AF428" s="1588"/>
      <c r="AG428" s="1588"/>
      <c r="AH428" s="1588"/>
      <c r="AI428" s="1588"/>
      <c r="AJ428" s="1588"/>
      <c r="AK428" s="1588"/>
      <c r="AL428" s="1588"/>
      <c r="AM428" s="1588"/>
      <c r="AN428" s="1588"/>
      <c r="AO428" s="1588"/>
      <c r="AP428" s="1588"/>
      <c r="AQ428" s="1588"/>
      <c r="AR428" s="1588"/>
      <c r="AS428" s="1588"/>
      <c r="AT428" s="1588"/>
      <c r="AU428" s="1588"/>
      <c r="AV428" s="1588"/>
      <c r="AW428" s="1588"/>
      <c r="AX428" s="1588"/>
      <c r="AY428" s="1588"/>
    </row>
    <row r="429" ht="15.75" customHeight="1">
      <c r="A429" s="1588"/>
      <c r="B429" s="1588"/>
      <c r="C429" s="1588"/>
      <c r="D429" s="1588"/>
      <c r="E429" s="1588"/>
      <c r="F429" s="1588"/>
      <c r="G429" s="1588"/>
      <c r="H429" s="1588"/>
      <c r="I429" s="1588"/>
      <c r="J429" s="1588"/>
      <c r="K429" s="1588"/>
      <c r="L429" s="1588"/>
      <c r="M429" s="1588"/>
      <c r="N429" s="1588"/>
      <c r="O429" s="1588"/>
      <c r="P429" s="1588"/>
      <c r="Q429" s="1588"/>
      <c r="R429" s="1588"/>
      <c r="S429" s="1588"/>
      <c r="T429" s="1588"/>
      <c r="U429" s="1588"/>
      <c r="V429" s="1588"/>
      <c r="W429" s="1588"/>
      <c r="X429" s="1588"/>
      <c r="Y429" s="1588"/>
      <c r="Z429" s="1588"/>
      <c r="AA429" s="1588"/>
      <c r="AB429" s="1588"/>
      <c r="AC429" s="1588"/>
      <c r="AD429" s="1588"/>
      <c r="AE429" s="1588"/>
      <c r="AF429" s="1588"/>
      <c r="AG429" s="1588"/>
      <c r="AH429" s="1588"/>
      <c r="AI429" s="1588"/>
      <c r="AJ429" s="1588"/>
      <c r="AK429" s="1588"/>
      <c r="AL429" s="1588"/>
      <c r="AM429" s="1588"/>
      <c r="AN429" s="1588"/>
      <c r="AO429" s="1588"/>
      <c r="AP429" s="1588"/>
      <c r="AQ429" s="1588"/>
      <c r="AR429" s="1588"/>
      <c r="AS429" s="1588"/>
      <c r="AT429" s="1588"/>
      <c r="AU429" s="1588"/>
      <c r="AV429" s="1588"/>
      <c r="AW429" s="1588"/>
      <c r="AX429" s="1588"/>
      <c r="AY429" s="1588"/>
    </row>
    <row r="430" ht="15.75" customHeight="1">
      <c r="A430" s="1588"/>
      <c r="B430" s="1588"/>
      <c r="C430" s="1588"/>
      <c r="D430" s="1588"/>
      <c r="E430" s="1588"/>
      <c r="F430" s="1588"/>
      <c r="G430" s="1588"/>
      <c r="H430" s="1588"/>
      <c r="I430" s="1588"/>
      <c r="J430" s="1588"/>
      <c r="K430" s="1588"/>
      <c r="L430" s="1588"/>
      <c r="M430" s="1588"/>
      <c r="N430" s="1588"/>
      <c r="O430" s="1588"/>
      <c r="P430" s="1588"/>
      <c r="Q430" s="1588"/>
      <c r="R430" s="1588"/>
      <c r="S430" s="1588"/>
      <c r="T430" s="1588"/>
      <c r="U430" s="1588"/>
      <c r="V430" s="1588"/>
      <c r="W430" s="1588"/>
      <c r="X430" s="1588"/>
      <c r="Y430" s="1588"/>
      <c r="Z430" s="1588"/>
      <c r="AA430" s="1588"/>
      <c r="AB430" s="1588"/>
      <c r="AC430" s="1588"/>
      <c r="AD430" s="1588"/>
      <c r="AE430" s="1588"/>
      <c r="AF430" s="1588"/>
      <c r="AG430" s="1588"/>
      <c r="AH430" s="1588"/>
      <c r="AI430" s="1588"/>
      <c r="AJ430" s="1588"/>
      <c r="AK430" s="1588"/>
      <c r="AL430" s="1588"/>
      <c r="AM430" s="1588"/>
      <c r="AN430" s="1588"/>
      <c r="AO430" s="1588"/>
      <c r="AP430" s="1588"/>
      <c r="AQ430" s="1588"/>
      <c r="AR430" s="1588"/>
      <c r="AS430" s="1588"/>
      <c r="AT430" s="1588"/>
      <c r="AU430" s="1588"/>
      <c r="AV430" s="1588"/>
      <c r="AW430" s="1588"/>
      <c r="AX430" s="1588"/>
      <c r="AY430" s="1588"/>
    </row>
    <row r="431" ht="15.75" customHeight="1">
      <c r="A431" s="1588"/>
      <c r="B431" s="1588"/>
      <c r="C431" s="1588"/>
      <c r="D431" s="1588"/>
      <c r="E431" s="1588"/>
      <c r="F431" s="1588"/>
      <c r="G431" s="1588"/>
      <c r="H431" s="1588"/>
      <c r="I431" s="1588"/>
      <c r="J431" s="1588"/>
      <c r="K431" s="1588"/>
      <c r="L431" s="1588"/>
      <c r="M431" s="1588"/>
      <c r="N431" s="1588"/>
      <c r="O431" s="1588"/>
      <c r="P431" s="1588"/>
      <c r="Q431" s="1588"/>
      <c r="R431" s="1588"/>
      <c r="S431" s="1588"/>
      <c r="T431" s="1588"/>
      <c r="U431" s="1588"/>
      <c r="V431" s="1588"/>
      <c r="W431" s="1588"/>
      <c r="X431" s="1588"/>
      <c r="Y431" s="1588"/>
      <c r="Z431" s="1588"/>
      <c r="AA431" s="1588"/>
      <c r="AB431" s="1588"/>
      <c r="AC431" s="1588"/>
      <c r="AD431" s="1588"/>
      <c r="AE431" s="1588"/>
      <c r="AF431" s="1588"/>
      <c r="AG431" s="1588"/>
      <c r="AH431" s="1588"/>
      <c r="AI431" s="1588"/>
      <c r="AJ431" s="1588"/>
      <c r="AK431" s="1588"/>
      <c r="AL431" s="1588"/>
      <c r="AM431" s="1588"/>
      <c r="AN431" s="1588"/>
      <c r="AO431" s="1588"/>
      <c r="AP431" s="1588"/>
      <c r="AQ431" s="1588"/>
      <c r="AR431" s="1588"/>
      <c r="AS431" s="1588"/>
      <c r="AT431" s="1588"/>
      <c r="AU431" s="1588"/>
      <c r="AV431" s="1588"/>
      <c r="AW431" s="1588"/>
      <c r="AX431" s="1588"/>
      <c r="AY431" s="1588"/>
    </row>
    <row r="432" ht="15.75" customHeight="1">
      <c r="A432" s="1588"/>
      <c r="B432" s="1588"/>
      <c r="C432" s="1588"/>
      <c r="D432" s="1588"/>
      <c r="E432" s="1588"/>
      <c r="F432" s="1588"/>
      <c r="G432" s="1588"/>
      <c r="H432" s="1588"/>
      <c r="I432" s="1588"/>
      <c r="J432" s="1588"/>
      <c r="K432" s="1588"/>
      <c r="L432" s="1588"/>
      <c r="M432" s="1588"/>
      <c r="N432" s="1588"/>
      <c r="O432" s="1588"/>
      <c r="P432" s="1588"/>
      <c r="Q432" s="1588"/>
      <c r="R432" s="1588"/>
      <c r="S432" s="1588"/>
      <c r="T432" s="1588"/>
      <c r="U432" s="1588"/>
      <c r="V432" s="1588"/>
      <c r="W432" s="1588"/>
      <c r="X432" s="1588"/>
      <c r="Y432" s="1588"/>
      <c r="Z432" s="1588"/>
      <c r="AA432" s="1588"/>
      <c r="AB432" s="1588"/>
      <c r="AC432" s="1588"/>
      <c r="AD432" s="1588"/>
      <c r="AE432" s="1588"/>
      <c r="AF432" s="1588"/>
      <c r="AG432" s="1588"/>
      <c r="AH432" s="1588"/>
      <c r="AI432" s="1588"/>
      <c r="AJ432" s="1588"/>
      <c r="AK432" s="1588"/>
      <c r="AL432" s="1588"/>
      <c r="AM432" s="1588"/>
      <c r="AN432" s="1588"/>
      <c r="AO432" s="1588"/>
      <c r="AP432" s="1588"/>
      <c r="AQ432" s="1588"/>
      <c r="AR432" s="1588"/>
      <c r="AS432" s="1588"/>
      <c r="AT432" s="1588"/>
      <c r="AU432" s="1588"/>
      <c r="AV432" s="1588"/>
      <c r="AW432" s="1588"/>
      <c r="AX432" s="1588"/>
      <c r="AY432" s="1588"/>
    </row>
    <row r="433" ht="15.75" customHeight="1">
      <c r="A433" s="1588"/>
      <c r="B433" s="1588"/>
      <c r="C433" s="1588"/>
      <c r="D433" s="1588"/>
      <c r="E433" s="1588"/>
      <c r="F433" s="1588"/>
      <c r="G433" s="1588"/>
      <c r="H433" s="1588"/>
      <c r="I433" s="1588"/>
      <c r="J433" s="1588"/>
      <c r="K433" s="1588"/>
      <c r="L433" s="1588"/>
      <c r="M433" s="1588"/>
      <c r="N433" s="1588"/>
      <c r="O433" s="1588"/>
      <c r="P433" s="1588"/>
      <c r="Q433" s="1588"/>
      <c r="R433" s="1588"/>
      <c r="S433" s="1588"/>
      <c r="T433" s="1588"/>
      <c r="U433" s="1588"/>
      <c r="V433" s="1588"/>
      <c r="W433" s="1588"/>
      <c r="X433" s="1588"/>
      <c r="Y433" s="1588"/>
      <c r="Z433" s="1588"/>
      <c r="AA433" s="1588"/>
      <c r="AB433" s="1588"/>
      <c r="AC433" s="1588"/>
      <c r="AD433" s="1588"/>
      <c r="AE433" s="1588"/>
      <c r="AF433" s="1588"/>
      <c r="AG433" s="1588"/>
      <c r="AH433" s="1588"/>
      <c r="AI433" s="1588"/>
      <c r="AJ433" s="1588"/>
      <c r="AK433" s="1588"/>
      <c r="AL433" s="1588"/>
      <c r="AM433" s="1588"/>
      <c r="AN433" s="1588"/>
      <c r="AO433" s="1588"/>
      <c r="AP433" s="1588"/>
      <c r="AQ433" s="1588"/>
      <c r="AR433" s="1588"/>
      <c r="AS433" s="1588"/>
      <c r="AT433" s="1588"/>
      <c r="AU433" s="1588"/>
      <c r="AV433" s="1588"/>
      <c r="AW433" s="1588"/>
      <c r="AX433" s="1588"/>
      <c r="AY433" s="1588"/>
    </row>
    <row r="434" ht="15.75" customHeight="1">
      <c r="A434" s="1588"/>
      <c r="B434" s="1588"/>
      <c r="C434" s="1588"/>
      <c r="D434" s="1588"/>
      <c r="E434" s="1588"/>
      <c r="F434" s="1588"/>
      <c r="G434" s="1588"/>
      <c r="H434" s="1588"/>
      <c r="I434" s="1588"/>
      <c r="J434" s="1588"/>
      <c r="K434" s="1588"/>
      <c r="L434" s="1588"/>
      <c r="M434" s="1588"/>
      <c r="N434" s="1588"/>
      <c r="O434" s="1588"/>
      <c r="P434" s="1588"/>
      <c r="Q434" s="1588"/>
      <c r="R434" s="1588"/>
      <c r="S434" s="1588"/>
      <c r="T434" s="1588"/>
      <c r="U434" s="1588"/>
      <c r="V434" s="1588"/>
      <c r="W434" s="1588"/>
      <c r="X434" s="1588"/>
      <c r="Y434" s="1588"/>
      <c r="Z434" s="1588"/>
      <c r="AA434" s="1588"/>
      <c r="AB434" s="1588"/>
      <c r="AC434" s="1588"/>
      <c r="AD434" s="1588"/>
      <c r="AE434" s="1588"/>
      <c r="AF434" s="1588"/>
      <c r="AG434" s="1588"/>
      <c r="AH434" s="1588"/>
      <c r="AI434" s="1588"/>
      <c r="AJ434" s="1588"/>
      <c r="AK434" s="1588"/>
      <c r="AL434" s="1588"/>
      <c r="AM434" s="1588"/>
      <c r="AN434" s="1588"/>
      <c r="AO434" s="1588"/>
      <c r="AP434" s="1588"/>
      <c r="AQ434" s="1588"/>
      <c r="AR434" s="1588"/>
      <c r="AS434" s="1588"/>
      <c r="AT434" s="1588"/>
      <c r="AU434" s="1588"/>
      <c r="AV434" s="1588"/>
      <c r="AW434" s="1588"/>
      <c r="AX434" s="1588"/>
      <c r="AY434" s="1588"/>
    </row>
    <row r="435" ht="15.75" customHeight="1">
      <c r="A435" s="1588"/>
      <c r="B435" s="1588"/>
      <c r="C435" s="1588"/>
      <c r="D435" s="1588"/>
      <c r="E435" s="1588"/>
      <c r="F435" s="1588"/>
      <c r="G435" s="1588"/>
      <c r="H435" s="1588"/>
      <c r="I435" s="1588"/>
      <c r="J435" s="1588"/>
      <c r="K435" s="1588"/>
      <c r="L435" s="1588"/>
      <c r="M435" s="1588"/>
      <c r="N435" s="1588"/>
      <c r="O435" s="1588"/>
      <c r="P435" s="1588"/>
      <c r="Q435" s="1588"/>
      <c r="R435" s="1588"/>
      <c r="S435" s="1588"/>
      <c r="T435" s="1588"/>
      <c r="U435" s="1588"/>
      <c r="V435" s="1588"/>
      <c r="W435" s="1588"/>
      <c r="X435" s="1588"/>
      <c r="Y435" s="1588"/>
      <c r="Z435" s="1588"/>
      <c r="AA435" s="1588"/>
      <c r="AB435" s="1588"/>
      <c r="AC435" s="1588"/>
      <c r="AD435" s="1588"/>
      <c r="AE435" s="1588"/>
      <c r="AF435" s="1588"/>
      <c r="AG435" s="1588"/>
      <c r="AH435" s="1588"/>
      <c r="AI435" s="1588"/>
      <c r="AJ435" s="1588"/>
      <c r="AK435" s="1588"/>
      <c r="AL435" s="1588"/>
      <c r="AM435" s="1588"/>
      <c r="AN435" s="1588"/>
      <c r="AO435" s="1588"/>
      <c r="AP435" s="1588"/>
      <c r="AQ435" s="1588"/>
      <c r="AR435" s="1588"/>
      <c r="AS435" s="1588"/>
      <c r="AT435" s="1588"/>
      <c r="AU435" s="1588"/>
      <c r="AV435" s="1588"/>
      <c r="AW435" s="1588"/>
      <c r="AX435" s="1588"/>
      <c r="AY435" s="1588"/>
    </row>
    <row r="436" ht="15.75" customHeight="1">
      <c r="A436" s="1588"/>
      <c r="B436" s="1588"/>
      <c r="C436" s="1588"/>
      <c r="D436" s="1588"/>
      <c r="E436" s="1588"/>
      <c r="F436" s="1588"/>
      <c r="G436" s="1588"/>
      <c r="H436" s="1588"/>
      <c r="I436" s="1588"/>
      <c r="J436" s="1588"/>
      <c r="K436" s="1588"/>
      <c r="L436" s="1588"/>
      <c r="M436" s="1588"/>
      <c r="N436" s="1588"/>
      <c r="O436" s="1588"/>
      <c r="P436" s="1588"/>
      <c r="Q436" s="1588"/>
      <c r="R436" s="1588"/>
      <c r="S436" s="1588"/>
      <c r="T436" s="1588"/>
      <c r="U436" s="1588"/>
      <c r="V436" s="1588"/>
      <c r="W436" s="1588"/>
      <c r="X436" s="1588"/>
      <c r="Y436" s="1588"/>
      <c r="Z436" s="1588"/>
      <c r="AA436" s="1588"/>
      <c r="AB436" s="1588"/>
      <c r="AC436" s="1588"/>
      <c r="AD436" s="1588"/>
      <c r="AE436" s="1588"/>
      <c r="AF436" s="1588"/>
      <c r="AG436" s="1588"/>
      <c r="AH436" s="1588"/>
      <c r="AI436" s="1588"/>
      <c r="AJ436" s="1588"/>
      <c r="AK436" s="1588"/>
      <c r="AL436" s="1588"/>
      <c r="AM436" s="1588"/>
      <c r="AN436" s="1588"/>
      <c r="AO436" s="1588"/>
      <c r="AP436" s="1588"/>
      <c r="AQ436" s="1588"/>
      <c r="AR436" s="1588"/>
      <c r="AS436" s="1588"/>
      <c r="AT436" s="1588"/>
      <c r="AU436" s="1588"/>
      <c r="AV436" s="1588"/>
      <c r="AW436" s="1588"/>
      <c r="AX436" s="1588"/>
      <c r="AY436" s="1588"/>
    </row>
    <row r="437" ht="15.75" customHeight="1">
      <c r="A437" s="1588"/>
      <c r="B437" s="1588"/>
      <c r="C437" s="1588"/>
      <c r="D437" s="1588"/>
      <c r="E437" s="1588"/>
      <c r="F437" s="1588"/>
      <c r="G437" s="1588"/>
      <c r="H437" s="1588"/>
      <c r="I437" s="1588"/>
      <c r="J437" s="1588"/>
      <c r="K437" s="1588"/>
      <c r="L437" s="1588"/>
      <c r="M437" s="1588"/>
      <c r="N437" s="1588"/>
      <c r="O437" s="1588"/>
      <c r="P437" s="1588"/>
      <c r="Q437" s="1588"/>
      <c r="R437" s="1588"/>
      <c r="S437" s="1588"/>
      <c r="T437" s="1588"/>
      <c r="U437" s="1588"/>
      <c r="V437" s="1588"/>
      <c r="W437" s="1588"/>
      <c r="X437" s="1588"/>
      <c r="Y437" s="1588"/>
      <c r="Z437" s="1588"/>
      <c r="AA437" s="1588"/>
      <c r="AB437" s="1588"/>
      <c r="AC437" s="1588"/>
      <c r="AD437" s="1588"/>
      <c r="AE437" s="1588"/>
      <c r="AF437" s="1588"/>
      <c r="AG437" s="1588"/>
      <c r="AH437" s="1588"/>
      <c r="AI437" s="1588"/>
      <c r="AJ437" s="1588"/>
      <c r="AK437" s="1588"/>
      <c r="AL437" s="1588"/>
      <c r="AM437" s="1588"/>
      <c r="AN437" s="1588"/>
      <c r="AO437" s="1588"/>
      <c r="AP437" s="1588"/>
      <c r="AQ437" s="1588"/>
      <c r="AR437" s="1588"/>
      <c r="AS437" s="1588"/>
      <c r="AT437" s="1588"/>
      <c r="AU437" s="1588"/>
      <c r="AV437" s="1588"/>
      <c r="AW437" s="1588"/>
      <c r="AX437" s="1588"/>
      <c r="AY437" s="1588"/>
    </row>
    <row r="438" ht="15.75" customHeight="1">
      <c r="A438" s="1588"/>
      <c r="B438" s="1588"/>
      <c r="C438" s="1588"/>
      <c r="D438" s="1588"/>
      <c r="E438" s="1588"/>
      <c r="F438" s="1588"/>
      <c r="G438" s="1588"/>
      <c r="H438" s="1588"/>
      <c r="I438" s="1588"/>
      <c r="J438" s="1588"/>
      <c r="K438" s="1588"/>
      <c r="L438" s="1588"/>
      <c r="M438" s="1588"/>
      <c r="N438" s="1588"/>
      <c r="O438" s="1588"/>
      <c r="P438" s="1588"/>
      <c r="Q438" s="1588"/>
      <c r="R438" s="1588"/>
      <c r="S438" s="1588"/>
      <c r="T438" s="1588"/>
      <c r="U438" s="1588"/>
      <c r="V438" s="1588"/>
      <c r="W438" s="1588"/>
      <c r="X438" s="1588"/>
      <c r="Y438" s="1588"/>
      <c r="Z438" s="1588"/>
      <c r="AA438" s="1588"/>
      <c r="AB438" s="1588"/>
      <c r="AC438" s="1588"/>
      <c r="AD438" s="1588"/>
      <c r="AE438" s="1588"/>
      <c r="AF438" s="1588"/>
      <c r="AG438" s="1588"/>
      <c r="AH438" s="1588"/>
      <c r="AI438" s="1588"/>
      <c r="AJ438" s="1588"/>
      <c r="AK438" s="1588"/>
      <c r="AL438" s="1588"/>
      <c r="AM438" s="1588"/>
      <c r="AN438" s="1588"/>
      <c r="AO438" s="1588"/>
      <c r="AP438" s="1588"/>
      <c r="AQ438" s="1588"/>
      <c r="AR438" s="1588"/>
      <c r="AS438" s="1588"/>
      <c r="AT438" s="1588"/>
      <c r="AU438" s="1588"/>
      <c r="AV438" s="1588"/>
      <c r="AW438" s="1588"/>
      <c r="AX438" s="1588"/>
      <c r="AY438" s="1588"/>
    </row>
    <row r="439" ht="15.75" customHeight="1">
      <c r="A439" s="1588"/>
      <c r="B439" s="1588"/>
      <c r="C439" s="1588"/>
      <c r="D439" s="1588"/>
      <c r="E439" s="1588"/>
      <c r="F439" s="1588"/>
      <c r="G439" s="1588"/>
      <c r="H439" s="1588"/>
      <c r="I439" s="1588"/>
      <c r="J439" s="1588"/>
      <c r="K439" s="1588"/>
      <c r="L439" s="1588"/>
      <c r="M439" s="1588"/>
      <c r="N439" s="1588"/>
      <c r="O439" s="1588"/>
      <c r="P439" s="1588"/>
      <c r="Q439" s="1588"/>
      <c r="R439" s="1588"/>
      <c r="S439" s="1588"/>
      <c r="T439" s="1588"/>
      <c r="U439" s="1588"/>
      <c r="V439" s="1588"/>
      <c r="W439" s="1588"/>
      <c r="X439" s="1588"/>
      <c r="Y439" s="1588"/>
      <c r="Z439" s="1588"/>
      <c r="AA439" s="1588"/>
      <c r="AB439" s="1588"/>
      <c r="AC439" s="1588"/>
      <c r="AD439" s="1588"/>
      <c r="AE439" s="1588"/>
      <c r="AF439" s="1588"/>
      <c r="AG439" s="1588"/>
      <c r="AH439" s="1588"/>
      <c r="AI439" s="1588"/>
      <c r="AJ439" s="1588"/>
      <c r="AK439" s="1588"/>
      <c r="AL439" s="1588"/>
      <c r="AM439" s="1588"/>
      <c r="AN439" s="1588"/>
      <c r="AO439" s="1588"/>
      <c r="AP439" s="1588"/>
      <c r="AQ439" s="1588"/>
      <c r="AR439" s="1588"/>
      <c r="AS439" s="1588"/>
      <c r="AT439" s="1588"/>
      <c r="AU439" s="1588"/>
      <c r="AV439" s="1588"/>
      <c r="AW439" s="1588"/>
      <c r="AX439" s="1588"/>
      <c r="AY439" s="1588"/>
    </row>
    <row r="440" ht="15.75" customHeight="1">
      <c r="A440" s="1588"/>
      <c r="B440" s="1588"/>
      <c r="C440" s="1588"/>
      <c r="D440" s="1588"/>
      <c r="E440" s="1588"/>
      <c r="F440" s="1588"/>
      <c r="G440" s="1588"/>
      <c r="H440" s="1588"/>
      <c r="I440" s="1588"/>
      <c r="J440" s="1588"/>
      <c r="K440" s="1588"/>
      <c r="L440" s="1588"/>
      <c r="M440" s="1588"/>
      <c r="N440" s="1588"/>
      <c r="O440" s="1588"/>
      <c r="P440" s="1588"/>
      <c r="Q440" s="1588"/>
      <c r="R440" s="1588"/>
      <c r="S440" s="1588"/>
      <c r="T440" s="1588"/>
      <c r="U440" s="1588"/>
      <c r="V440" s="1588"/>
      <c r="W440" s="1588"/>
      <c r="X440" s="1588"/>
      <c r="Y440" s="1588"/>
      <c r="Z440" s="1588"/>
      <c r="AA440" s="1588"/>
      <c r="AB440" s="1588"/>
      <c r="AC440" s="1588"/>
      <c r="AD440" s="1588"/>
      <c r="AE440" s="1588"/>
      <c r="AF440" s="1588"/>
      <c r="AG440" s="1588"/>
      <c r="AH440" s="1588"/>
      <c r="AI440" s="1588"/>
      <c r="AJ440" s="1588"/>
      <c r="AK440" s="1588"/>
      <c r="AL440" s="1588"/>
      <c r="AM440" s="1588"/>
      <c r="AN440" s="1588"/>
      <c r="AO440" s="1588"/>
      <c r="AP440" s="1588"/>
      <c r="AQ440" s="1588"/>
      <c r="AR440" s="1588"/>
      <c r="AS440" s="1588"/>
      <c r="AT440" s="1588"/>
      <c r="AU440" s="1588"/>
      <c r="AV440" s="1588"/>
      <c r="AW440" s="1588"/>
      <c r="AX440" s="1588"/>
      <c r="AY440" s="1588"/>
    </row>
    <row r="441" ht="15.75" customHeight="1">
      <c r="A441" s="1588"/>
      <c r="B441" s="1588"/>
      <c r="C441" s="1588"/>
      <c r="D441" s="1588"/>
      <c r="E441" s="1588"/>
      <c r="F441" s="1588"/>
      <c r="G441" s="1588"/>
      <c r="H441" s="1588"/>
      <c r="I441" s="1588"/>
      <c r="J441" s="1588"/>
      <c r="K441" s="1588"/>
      <c r="L441" s="1588"/>
      <c r="M441" s="1588"/>
      <c r="N441" s="1588"/>
      <c r="O441" s="1588"/>
      <c r="P441" s="1588"/>
      <c r="Q441" s="1588"/>
      <c r="R441" s="1588"/>
      <c r="S441" s="1588"/>
      <c r="T441" s="1588"/>
      <c r="U441" s="1588"/>
      <c r="V441" s="1588"/>
      <c r="W441" s="1588"/>
      <c r="X441" s="1588"/>
      <c r="Y441" s="1588"/>
      <c r="Z441" s="1588"/>
      <c r="AA441" s="1588"/>
      <c r="AB441" s="1588"/>
      <c r="AC441" s="1588"/>
      <c r="AD441" s="1588"/>
      <c r="AE441" s="1588"/>
      <c r="AF441" s="1588"/>
      <c r="AG441" s="1588"/>
      <c r="AH441" s="1588"/>
      <c r="AI441" s="1588"/>
      <c r="AJ441" s="1588"/>
      <c r="AK441" s="1588"/>
      <c r="AL441" s="1588"/>
      <c r="AM441" s="1588"/>
      <c r="AN441" s="1588"/>
      <c r="AO441" s="1588"/>
      <c r="AP441" s="1588"/>
      <c r="AQ441" s="1588"/>
      <c r="AR441" s="1588"/>
      <c r="AS441" s="1588"/>
      <c r="AT441" s="1588"/>
      <c r="AU441" s="1588"/>
      <c r="AV441" s="1588"/>
      <c r="AW441" s="1588"/>
      <c r="AX441" s="1588"/>
      <c r="AY441" s="1588"/>
    </row>
    <row r="442" ht="15.75" customHeight="1">
      <c r="A442" s="1588"/>
      <c r="B442" s="1588"/>
      <c r="C442" s="1588"/>
      <c r="D442" s="1588"/>
      <c r="E442" s="1588"/>
      <c r="F442" s="1588"/>
      <c r="G442" s="1588"/>
      <c r="H442" s="1588"/>
      <c r="I442" s="1588"/>
      <c r="J442" s="1588"/>
      <c r="K442" s="1588"/>
      <c r="L442" s="1588"/>
      <c r="M442" s="1588"/>
      <c r="N442" s="1588"/>
      <c r="O442" s="1588"/>
      <c r="P442" s="1588"/>
      <c r="Q442" s="1588"/>
      <c r="R442" s="1588"/>
      <c r="S442" s="1588"/>
      <c r="T442" s="1588"/>
      <c r="U442" s="1588"/>
      <c r="V442" s="1588"/>
      <c r="W442" s="1588"/>
      <c r="X442" s="1588"/>
      <c r="Y442" s="1588"/>
      <c r="Z442" s="1588"/>
      <c r="AA442" s="1588"/>
      <c r="AB442" s="1588"/>
      <c r="AC442" s="1588"/>
      <c r="AD442" s="1588"/>
      <c r="AE442" s="1588"/>
      <c r="AF442" s="1588"/>
      <c r="AG442" s="1588"/>
      <c r="AH442" s="1588"/>
      <c r="AI442" s="1588"/>
      <c r="AJ442" s="1588"/>
      <c r="AK442" s="1588"/>
      <c r="AL442" s="1588"/>
      <c r="AM442" s="1588"/>
      <c r="AN442" s="1588"/>
      <c r="AO442" s="1588"/>
      <c r="AP442" s="1588"/>
      <c r="AQ442" s="1588"/>
      <c r="AR442" s="1588"/>
      <c r="AS442" s="1588"/>
      <c r="AT442" s="1588"/>
      <c r="AU442" s="1588"/>
      <c r="AV442" s="1588"/>
      <c r="AW442" s="1588"/>
      <c r="AX442" s="1588"/>
      <c r="AY442" s="1588"/>
    </row>
    <row r="443" ht="15.75" customHeight="1">
      <c r="A443" s="1588"/>
      <c r="B443" s="1588"/>
      <c r="C443" s="1588"/>
      <c r="D443" s="1588"/>
      <c r="E443" s="1588"/>
      <c r="F443" s="1588"/>
      <c r="G443" s="1588"/>
      <c r="H443" s="1588"/>
      <c r="I443" s="1588"/>
      <c r="J443" s="1588"/>
      <c r="K443" s="1588"/>
      <c r="L443" s="1588"/>
      <c r="M443" s="1588"/>
      <c r="N443" s="1588"/>
      <c r="O443" s="1588"/>
      <c r="P443" s="1588"/>
      <c r="Q443" s="1588"/>
      <c r="R443" s="1588"/>
      <c r="S443" s="1588"/>
      <c r="T443" s="1588"/>
      <c r="U443" s="1588"/>
      <c r="V443" s="1588"/>
      <c r="W443" s="1588"/>
      <c r="X443" s="1588"/>
      <c r="Y443" s="1588"/>
      <c r="Z443" s="1588"/>
      <c r="AA443" s="1588"/>
      <c r="AB443" s="1588"/>
      <c r="AC443" s="1588"/>
      <c r="AD443" s="1588"/>
      <c r="AE443" s="1588"/>
      <c r="AF443" s="1588"/>
      <c r="AG443" s="1588"/>
      <c r="AH443" s="1588"/>
      <c r="AI443" s="1588"/>
      <c r="AJ443" s="1588"/>
      <c r="AK443" s="1588"/>
      <c r="AL443" s="1588"/>
      <c r="AM443" s="1588"/>
      <c r="AN443" s="1588"/>
      <c r="AO443" s="1588"/>
      <c r="AP443" s="1588"/>
      <c r="AQ443" s="1588"/>
      <c r="AR443" s="1588"/>
      <c r="AS443" s="1588"/>
      <c r="AT443" s="1588"/>
      <c r="AU443" s="1588"/>
      <c r="AV443" s="1588"/>
      <c r="AW443" s="1588"/>
      <c r="AX443" s="1588"/>
      <c r="AY443" s="1588"/>
    </row>
    <row r="444" ht="15.75" customHeight="1">
      <c r="A444" s="1588"/>
      <c r="B444" s="1588"/>
      <c r="C444" s="1588"/>
      <c r="D444" s="1588"/>
      <c r="E444" s="1588"/>
      <c r="F444" s="1588"/>
      <c r="G444" s="1588"/>
      <c r="H444" s="1588"/>
      <c r="I444" s="1588"/>
      <c r="J444" s="1588"/>
      <c r="K444" s="1588"/>
      <c r="L444" s="1588"/>
      <c r="M444" s="1588"/>
      <c r="N444" s="1588"/>
      <c r="O444" s="1588"/>
      <c r="P444" s="1588"/>
      <c r="Q444" s="1588"/>
      <c r="R444" s="1588"/>
      <c r="S444" s="1588"/>
      <c r="T444" s="1588"/>
      <c r="U444" s="1588"/>
      <c r="V444" s="1588"/>
      <c r="W444" s="1588"/>
      <c r="X444" s="1588"/>
      <c r="Y444" s="1588"/>
      <c r="Z444" s="1588"/>
      <c r="AA444" s="1588"/>
      <c r="AB444" s="1588"/>
      <c r="AC444" s="1588"/>
      <c r="AD444" s="1588"/>
      <c r="AE444" s="1588"/>
      <c r="AF444" s="1588"/>
      <c r="AG444" s="1588"/>
      <c r="AH444" s="1588"/>
      <c r="AI444" s="1588"/>
      <c r="AJ444" s="1588"/>
      <c r="AK444" s="1588"/>
      <c r="AL444" s="1588"/>
      <c r="AM444" s="1588"/>
      <c r="AN444" s="1588"/>
      <c r="AO444" s="1588"/>
      <c r="AP444" s="1588"/>
      <c r="AQ444" s="1588"/>
      <c r="AR444" s="1588"/>
      <c r="AS444" s="1588"/>
      <c r="AT444" s="1588"/>
      <c r="AU444" s="1588"/>
      <c r="AV444" s="1588"/>
      <c r="AW444" s="1588"/>
      <c r="AX444" s="1588"/>
      <c r="AY444" s="1588"/>
    </row>
    <row r="445" ht="15.75" customHeight="1">
      <c r="A445" s="1588"/>
      <c r="B445" s="1588"/>
      <c r="C445" s="1588"/>
      <c r="D445" s="1588"/>
      <c r="E445" s="1588"/>
      <c r="F445" s="1588"/>
      <c r="G445" s="1588"/>
      <c r="H445" s="1588"/>
      <c r="I445" s="1588"/>
      <c r="J445" s="1588"/>
      <c r="K445" s="1588"/>
      <c r="L445" s="1588"/>
      <c r="M445" s="1588"/>
      <c r="N445" s="1588"/>
      <c r="O445" s="1588"/>
      <c r="P445" s="1588"/>
      <c r="Q445" s="1588"/>
      <c r="R445" s="1588"/>
      <c r="S445" s="1588"/>
      <c r="T445" s="1588"/>
      <c r="U445" s="1588"/>
      <c r="V445" s="1588"/>
      <c r="W445" s="1588"/>
      <c r="X445" s="1588"/>
      <c r="Y445" s="1588"/>
      <c r="Z445" s="1588"/>
      <c r="AA445" s="1588"/>
      <c r="AB445" s="1588"/>
      <c r="AC445" s="1588"/>
      <c r="AD445" s="1588"/>
      <c r="AE445" s="1588"/>
      <c r="AF445" s="1588"/>
      <c r="AG445" s="1588"/>
      <c r="AH445" s="1588"/>
      <c r="AI445" s="1588"/>
      <c r="AJ445" s="1588"/>
      <c r="AK445" s="1588"/>
      <c r="AL445" s="1588"/>
      <c r="AM445" s="1588"/>
      <c r="AN445" s="1588"/>
      <c r="AO445" s="1588"/>
      <c r="AP445" s="1588"/>
      <c r="AQ445" s="1588"/>
      <c r="AR445" s="1588"/>
      <c r="AS445" s="1588"/>
      <c r="AT445" s="1588"/>
      <c r="AU445" s="1588"/>
      <c r="AV445" s="1588"/>
      <c r="AW445" s="1588"/>
      <c r="AX445" s="1588"/>
      <c r="AY445" s="1588"/>
    </row>
    <row r="446" ht="15.75" customHeight="1">
      <c r="A446" s="1588"/>
      <c r="B446" s="1588"/>
      <c r="C446" s="1588"/>
      <c r="D446" s="1588"/>
      <c r="E446" s="1588"/>
      <c r="F446" s="1588"/>
      <c r="G446" s="1588"/>
      <c r="H446" s="1588"/>
      <c r="I446" s="1588"/>
      <c r="J446" s="1588"/>
      <c r="K446" s="1588"/>
      <c r="L446" s="1588"/>
      <c r="M446" s="1588"/>
      <c r="N446" s="1588"/>
      <c r="O446" s="1588"/>
      <c r="P446" s="1588"/>
      <c r="Q446" s="1588"/>
      <c r="R446" s="1588"/>
      <c r="S446" s="1588"/>
      <c r="T446" s="1588"/>
      <c r="U446" s="1588"/>
      <c r="V446" s="1588"/>
      <c r="W446" s="1588"/>
      <c r="X446" s="1588"/>
      <c r="Y446" s="1588"/>
      <c r="Z446" s="1588"/>
      <c r="AA446" s="1588"/>
      <c r="AB446" s="1588"/>
      <c r="AC446" s="1588"/>
      <c r="AD446" s="1588"/>
      <c r="AE446" s="1588"/>
      <c r="AF446" s="1588"/>
      <c r="AG446" s="1588"/>
      <c r="AH446" s="1588"/>
      <c r="AI446" s="1588"/>
      <c r="AJ446" s="1588"/>
      <c r="AK446" s="1588"/>
      <c r="AL446" s="1588"/>
      <c r="AM446" s="1588"/>
      <c r="AN446" s="1588"/>
      <c r="AO446" s="1588"/>
      <c r="AP446" s="1588"/>
      <c r="AQ446" s="1588"/>
      <c r="AR446" s="1588"/>
      <c r="AS446" s="1588"/>
      <c r="AT446" s="1588"/>
      <c r="AU446" s="1588"/>
      <c r="AV446" s="1588"/>
      <c r="AW446" s="1588"/>
      <c r="AX446" s="1588"/>
      <c r="AY446" s="1588"/>
    </row>
    <row r="447" ht="15.75" customHeight="1">
      <c r="A447" s="1588"/>
      <c r="B447" s="1588"/>
      <c r="C447" s="1588"/>
      <c r="D447" s="1588"/>
      <c r="E447" s="1588"/>
      <c r="F447" s="1588"/>
      <c r="G447" s="1588"/>
      <c r="H447" s="1588"/>
      <c r="I447" s="1588"/>
      <c r="J447" s="1588"/>
      <c r="K447" s="1588"/>
      <c r="L447" s="1588"/>
      <c r="M447" s="1588"/>
      <c r="N447" s="1588"/>
      <c r="O447" s="1588"/>
      <c r="P447" s="1588"/>
      <c r="Q447" s="1588"/>
      <c r="R447" s="1588"/>
      <c r="S447" s="1588"/>
      <c r="T447" s="1588"/>
      <c r="U447" s="1588"/>
      <c r="V447" s="1588"/>
      <c r="W447" s="1588"/>
      <c r="X447" s="1588"/>
      <c r="Y447" s="1588"/>
      <c r="Z447" s="1588"/>
      <c r="AA447" s="1588"/>
      <c r="AB447" s="1588"/>
      <c r="AC447" s="1588"/>
      <c r="AD447" s="1588"/>
      <c r="AE447" s="1588"/>
      <c r="AF447" s="1588"/>
      <c r="AG447" s="1588"/>
      <c r="AH447" s="1588"/>
      <c r="AI447" s="1588"/>
      <c r="AJ447" s="1588"/>
      <c r="AK447" s="1588"/>
      <c r="AL447" s="1588"/>
      <c r="AM447" s="1588"/>
      <c r="AN447" s="1588"/>
      <c r="AO447" s="1588"/>
      <c r="AP447" s="1588"/>
      <c r="AQ447" s="1588"/>
      <c r="AR447" s="1588"/>
      <c r="AS447" s="1588"/>
      <c r="AT447" s="1588"/>
      <c r="AU447" s="1588"/>
      <c r="AV447" s="1588"/>
      <c r="AW447" s="1588"/>
      <c r="AX447" s="1588"/>
      <c r="AY447" s="1588"/>
    </row>
    <row r="448" ht="15.75" customHeight="1">
      <c r="A448" s="1588"/>
      <c r="B448" s="1588"/>
      <c r="C448" s="1588"/>
      <c r="D448" s="1588"/>
      <c r="E448" s="1588"/>
      <c r="F448" s="1588"/>
      <c r="G448" s="1588"/>
      <c r="H448" s="1588"/>
      <c r="I448" s="1588"/>
      <c r="J448" s="1588"/>
      <c r="K448" s="1588"/>
      <c r="L448" s="1588"/>
      <c r="M448" s="1588"/>
      <c r="N448" s="1588"/>
      <c r="O448" s="1588"/>
      <c r="P448" s="1588"/>
      <c r="Q448" s="1588"/>
      <c r="R448" s="1588"/>
      <c r="S448" s="1588"/>
      <c r="T448" s="1588"/>
      <c r="U448" s="1588"/>
      <c r="V448" s="1588"/>
      <c r="W448" s="1588"/>
      <c r="X448" s="1588"/>
      <c r="Y448" s="1588"/>
      <c r="Z448" s="1588"/>
      <c r="AA448" s="1588"/>
      <c r="AB448" s="1588"/>
      <c r="AC448" s="1588"/>
      <c r="AD448" s="1588"/>
      <c r="AE448" s="1588"/>
      <c r="AF448" s="1588"/>
      <c r="AG448" s="1588"/>
      <c r="AH448" s="1588"/>
      <c r="AI448" s="1588"/>
      <c r="AJ448" s="1588"/>
      <c r="AK448" s="1588"/>
      <c r="AL448" s="1588"/>
      <c r="AM448" s="1588"/>
      <c r="AN448" s="1588"/>
      <c r="AO448" s="1588"/>
      <c r="AP448" s="1588"/>
      <c r="AQ448" s="1588"/>
      <c r="AR448" s="1588"/>
      <c r="AS448" s="1588"/>
      <c r="AT448" s="1588"/>
      <c r="AU448" s="1588"/>
      <c r="AV448" s="1588"/>
      <c r="AW448" s="1588"/>
      <c r="AX448" s="1588"/>
      <c r="AY448" s="1588"/>
    </row>
    <row r="449" ht="15.75" customHeight="1">
      <c r="A449" s="1588"/>
      <c r="B449" s="1588"/>
      <c r="C449" s="1588"/>
      <c r="D449" s="1588"/>
      <c r="E449" s="1588"/>
      <c r="F449" s="1588"/>
      <c r="G449" s="1588"/>
      <c r="H449" s="1588"/>
      <c r="I449" s="1588"/>
      <c r="J449" s="1588"/>
      <c r="K449" s="1588"/>
      <c r="L449" s="1588"/>
      <c r="M449" s="1588"/>
      <c r="N449" s="1588"/>
      <c r="O449" s="1588"/>
      <c r="P449" s="1588"/>
      <c r="Q449" s="1588"/>
      <c r="R449" s="1588"/>
      <c r="S449" s="1588"/>
      <c r="T449" s="1588"/>
      <c r="U449" s="1588"/>
      <c r="V449" s="1588"/>
      <c r="W449" s="1588"/>
      <c r="X449" s="1588"/>
      <c r="Y449" s="1588"/>
      <c r="Z449" s="1588"/>
      <c r="AA449" s="1588"/>
      <c r="AB449" s="1588"/>
      <c r="AC449" s="1588"/>
      <c r="AD449" s="1588"/>
      <c r="AE449" s="1588"/>
      <c r="AF449" s="1588"/>
      <c r="AG449" s="1588"/>
      <c r="AH449" s="1588"/>
      <c r="AI449" s="1588"/>
      <c r="AJ449" s="1588"/>
      <c r="AK449" s="1588"/>
      <c r="AL449" s="1588"/>
      <c r="AM449" s="1588"/>
      <c r="AN449" s="1588"/>
      <c r="AO449" s="1588"/>
      <c r="AP449" s="1588"/>
      <c r="AQ449" s="1588"/>
      <c r="AR449" s="1588"/>
      <c r="AS449" s="1588"/>
      <c r="AT449" s="1588"/>
      <c r="AU449" s="1588"/>
      <c r="AV449" s="1588"/>
      <c r="AW449" s="1588"/>
      <c r="AX449" s="1588"/>
      <c r="AY449" s="1588"/>
    </row>
    <row r="450" ht="15.75" customHeight="1">
      <c r="A450" s="1588"/>
      <c r="B450" s="1588"/>
      <c r="C450" s="1588"/>
      <c r="D450" s="1588"/>
      <c r="E450" s="1588"/>
      <c r="F450" s="1588"/>
      <c r="G450" s="1588"/>
      <c r="H450" s="1588"/>
      <c r="I450" s="1588"/>
      <c r="J450" s="1588"/>
      <c r="K450" s="1588"/>
      <c r="L450" s="1588"/>
      <c r="M450" s="1588"/>
      <c r="N450" s="1588"/>
      <c r="O450" s="1588"/>
      <c r="P450" s="1588"/>
      <c r="Q450" s="1588"/>
      <c r="R450" s="1588"/>
      <c r="S450" s="1588"/>
      <c r="T450" s="1588"/>
      <c r="U450" s="1588"/>
      <c r="V450" s="1588"/>
      <c r="W450" s="1588"/>
      <c r="X450" s="1588"/>
      <c r="Y450" s="1588"/>
      <c r="Z450" s="1588"/>
      <c r="AA450" s="1588"/>
      <c r="AB450" s="1588"/>
      <c r="AC450" s="1588"/>
      <c r="AD450" s="1588"/>
      <c r="AE450" s="1588"/>
      <c r="AF450" s="1588"/>
      <c r="AG450" s="1588"/>
      <c r="AH450" s="1588"/>
      <c r="AI450" s="1588"/>
      <c r="AJ450" s="1588"/>
      <c r="AK450" s="1588"/>
      <c r="AL450" s="1588"/>
      <c r="AM450" s="1588"/>
      <c r="AN450" s="1588"/>
      <c r="AO450" s="1588"/>
      <c r="AP450" s="1588"/>
      <c r="AQ450" s="1588"/>
      <c r="AR450" s="1588"/>
      <c r="AS450" s="1588"/>
      <c r="AT450" s="1588"/>
      <c r="AU450" s="1588"/>
      <c r="AV450" s="1588"/>
      <c r="AW450" s="1588"/>
      <c r="AX450" s="1588"/>
      <c r="AY450" s="1588"/>
    </row>
    <row r="451" ht="15.75" customHeight="1">
      <c r="A451" s="1588"/>
      <c r="B451" s="1588"/>
      <c r="C451" s="1588"/>
      <c r="D451" s="1588"/>
      <c r="E451" s="1588"/>
      <c r="F451" s="1588"/>
      <c r="G451" s="1588"/>
      <c r="H451" s="1588"/>
      <c r="I451" s="1588"/>
      <c r="J451" s="1588"/>
      <c r="K451" s="1588"/>
      <c r="L451" s="1588"/>
      <c r="M451" s="1588"/>
      <c r="N451" s="1588"/>
      <c r="O451" s="1588"/>
      <c r="P451" s="1588"/>
      <c r="Q451" s="1588"/>
      <c r="R451" s="1588"/>
      <c r="S451" s="1588"/>
      <c r="T451" s="1588"/>
      <c r="U451" s="1588"/>
      <c r="V451" s="1588"/>
      <c r="W451" s="1588"/>
      <c r="X451" s="1588"/>
      <c r="Y451" s="1588"/>
      <c r="Z451" s="1588"/>
      <c r="AA451" s="1588"/>
      <c r="AB451" s="1588"/>
      <c r="AC451" s="1588"/>
      <c r="AD451" s="1588"/>
      <c r="AE451" s="1588"/>
      <c r="AF451" s="1588"/>
      <c r="AG451" s="1588"/>
      <c r="AH451" s="1588"/>
      <c r="AI451" s="1588"/>
      <c r="AJ451" s="1588"/>
      <c r="AK451" s="1588"/>
      <c r="AL451" s="1588"/>
      <c r="AM451" s="1588"/>
      <c r="AN451" s="1588"/>
      <c r="AO451" s="1588"/>
      <c r="AP451" s="1588"/>
      <c r="AQ451" s="1588"/>
      <c r="AR451" s="1588"/>
      <c r="AS451" s="1588"/>
      <c r="AT451" s="1588"/>
      <c r="AU451" s="1588"/>
      <c r="AV451" s="1588"/>
      <c r="AW451" s="1588"/>
      <c r="AX451" s="1588"/>
      <c r="AY451" s="1588"/>
    </row>
    <row r="452" ht="15.75" customHeight="1">
      <c r="A452" s="1588"/>
      <c r="B452" s="1588"/>
      <c r="C452" s="1588"/>
      <c r="D452" s="1588"/>
      <c r="E452" s="1588"/>
      <c r="F452" s="1588"/>
      <c r="G452" s="1588"/>
      <c r="H452" s="1588"/>
      <c r="I452" s="1588"/>
      <c r="J452" s="1588"/>
      <c r="K452" s="1588"/>
      <c r="L452" s="1588"/>
      <c r="M452" s="1588"/>
      <c r="N452" s="1588"/>
      <c r="O452" s="1588"/>
      <c r="P452" s="1588"/>
      <c r="Q452" s="1588"/>
      <c r="R452" s="1588"/>
      <c r="S452" s="1588"/>
      <c r="T452" s="1588"/>
      <c r="U452" s="1588"/>
      <c r="V452" s="1588"/>
      <c r="W452" s="1588"/>
      <c r="X452" s="1588"/>
      <c r="Y452" s="1588"/>
      <c r="Z452" s="1588"/>
      <c r="AA452" s="1588"/>
      <c r="AB452" s="1588"/>
      <c r="AC452" s="1588"/>
      <c r="AD452" s="1588"/>
      <c r="AE452" s="1588"/>
      <c r="AF452" s="1588"/>
      <c r="AG452" s="1588"/>
      <c r="AH452" s="1588"/>
      <c r="AI452" s="1588"/>
      <c r="AJ452" s="1588"/>
      <c r="AK452" s="1588"/>
      <c r="AL452" s="1588"/>
      <c r="AM452" s="1588"/>
      <c r="AN452" s="1588"/>
      <c r="AO452" s="1588"/>
      <c r="AP452" s="1588"/>
      <c r="AQ452" s="1588"/>
      <c r="AR452" s="1588"/>
      <c r="AS452" s="1588"/>
      <c r="AT452" s="1588"/>
      <c r="AU452" s="1588"/>
      <c r="AV452" s="1588"/>
      <c r="AW452" s="1588"/>
      <c r="AX452" s="1588"/>
      <c r="AY452" s="1588"/>
    </row>
    <row r="453" ht="15.75" customHeight="1">
      <c r="A453" s="1588"/>
      <c r="B453" s="1588"/>
      <c r="C453" s="1588"/>
      <c r="D453" s="1588"/>
      <c r="E453" s="1588"/>
      <c r="F453" s="1588"/>
      <c r="G453" s="1588"/>
      <c r="H453" s="1588"/>
      <c r="I453" s="1588"/>
      <c r="J453" s="1588"/>
      <c r="K453" s="1588"/>
      <c r="L453" s="1588"/>
      <c r="M453" s="1588"/>
      <c r="N453" s="1588"/>
      <c r="O453" s="1588"/>
      <c r="P453" s="1588"/>
      <c r="Q453" s="1588"/>
      <c r="R453" s="1588"/>
      <c r="S453" s="1588"/>
      <c r="T453" s="1588"/>
      <c r="U453" s="1588"/>
      <c r="V453" s="1588"/>
      <c r="W453" s="1588"/>
      <c r="X453" s="1588"/>
      <c r="Y453" s="1588"/>
      <c r="Z453" s="1588"/>
      <c r="AA453" s="1588"/>
      <c r="AB453" s="1588"/>
      <c r="AC453" s="1588"/>
      <c r="AD453" s="1588"/>
      <c r="AE453" s="1588"/>
      <c r="AF453" s="1588"/>
      <c r="AG453" s="1588"/>
      <c r="AH453" s="1588"/>
      <c r="AI453" s="1588"/>
      <c r="AJ453" s="1588"/>
      <c r="AK453" s="1588"/>
      <c r="AL453" s="1588"/>
      <c r="AM453" s="1588"/>
      <c r="AN453" s="1588"/>
      <c r="AO453" s="1588"/>
      <c r="AP453" s="1588"/>
      <c r="AQ453" s="1588"/>
      <c r="AR453" s="1588"/>
      <c r="AS453" s="1588"/>
      <c r="AT453" s="1588"/>
      <c r="AU453" s="1588"/>
      <c r="AV453" s="1588"/>
      <c r="AW453" s="1588"/>
      <c r="AX453" s="1588"/>
      <c r="AY453" s="1588"/>
    </row>
    <row r="454" ht="15.75" customHeight="1">
      <c r="A454" s="1588"/>
      <c r="B454" s="1588"/>
      <c r="C454" s="1588"/>
      <c r="D454" s="1588"/>
      <c r="E454" s="1588"/>
      <c r="F454" s="1588"/>
      <c r="G454" s="1588"/>
      <c r="H454" s="1588"/>
      <c r="I454" s="1588"/>
      <c r="J454" s="1588"/>
      <c r="K454" s="1588"/>
      <c r="L454" s="1588"/>
      <c r="M454" s="1588"/>
      <c r="N454" s="1588"/>
      <c r="O454" s="1588"/>
      <c r="P454" s="1588"/>
      <c r="Q454" s="1588"/>
      <c r="R454" s="1588"/>
      <c r="S454" s="1588"/>
      <c r="T454" s="1588"/>
      <c r="U454" s="1588"/>
      <c r="V454" s="1588"/>
      <c r="W454" s="1588"/>
      <c r="X454" s="1588"/>
      <c r="Y454" s="1588"/>
      <c r="Z454" s="1588"/>
      <c r="AA454" s="1588"/>
      <c r="AB454" s="1588"/>
      <c r="AC454" s="1588"/>
      <c r="AD454" s="1588"/>
      <c r="AE454" s="1588"/>
      <c r="AF454" s="1588"/>
      <c r="AG454" s="1588"/>
      <c r="AH454" s="1588"/>
      <c r="AI454" s="1588"/>
      <c r="AJ454" s="1588"/>
      <c r="AK454" s="1588"/>
      <c r="AL454" s="1588"/>
      <c r="AM454" s="1588"/>
      <c r="AN454" s="1588"/>
      <c r="AO454" s="1588"/>
      <c r="AP454" s="1588"/>
      <c r="AQ454" s="1588"/>
      <c r="AR454" s="1588"/>
      <c r="AS454" s="1588"/>
      <c r="AT454" s="1588"/>
      <c r="AU454" s="1588"/>
      <c r="AV454" s="1588"/>
      <c r="AW454" s="1588"/>
      <c r="AX454" s="1588"/>
      <c r="AY454" s="1588"/>
    </row>
    <row r="455" ht="15.75" customHeight="1">
      <c r="A455" s="1588"/>
      <c r="B455" s="1588"/>
      <c r="C455" s="1588"/>
      <c r="D455" s="1588"/>
      <c r="E455" s="1588"/>
      <c r="F455" s="1588"/>
      <c r="G455" s="1588"/>
      <c r="H455" s="1588"/>
      <c r="I455" s="1588"/>
      <c r="J455" s="1588"/>
      <c r="K455" s="1588"/>
      <c r="L455" s="1588"/>
      <c r="M455" s="1588"/>
      <c r="N455" s="1588"/>
      <c r="O455" s="1588"/>
      <c r="P455" s="1588"/>
      <c r="Q455" s="1588"/>
      <c r="R455" s="1588"/>
      <c r="S455" s="1588"/>
      <c r="T455" s="1588"/>
      <c r="U455" s="1588"/>
      <c r="V455" s="1588"/>
      <c r="W455" s="1588"/>
      <c r="X455" s="1588"/>
      <c r="Y455" s="1588"/>
      <c r="Z455" s="1588"/>
      <c r="AA455" s="1588"/>
      <c r="AB455" s="1588"/>
      <c r="AC455" s="1588"/>
      <c r="AD455" s="1588"/>
      <c r="AE455" s="1588"/>
      <c r="AF455" s="1588"/>
      <c r="AG455" s="1588"/>
      <c r="AH455" s="1588"/>
      <c r="AI455" s="1588"/>
      <c r="AJ455" s="1588"/>
      <c r="AK455" s="1588"/>
      <c r="AL455" s="1588"/>
      <c r="AM455" s="1588"/>
      <c r="AN455" s="1588"/>
      <c r="AO455" s="1588"/>
      <c r="AP455" s="1588"/>
      <c r="AQ455" s="1588"/>
      <c r="AR455" s="1588"/>
      <c r="AS455" s="1588"/>
      <c r="AT455" s="1588"/>
      <c r="AU455" s="1588"/>
      <c r="AV455" s="1588"/>
      <c r="AW455" s="1588"/>
      <c r="AX455" s="1588"/>
      <c r="AY455" s="1588"/>
    </row>
    <row r="456" ht="15.75" customHeight="1">
      <c r="A456" s="1588"/>
      <c r="B456" s="1588"/>
      <c r="C456" s="1588"/>
      <c r="D456" s="1588"/>
      <c r="E456" s="1588"/>
      <c r="F456" s="1588"/>
      <c r="G456" s="1588"/>
      <c r="H456" s="1588"/>
      <c r="I456" s="1588"/>
      <c r="J456" s="1588"/>
      <c r="K456" s="1588"/>
      <c r="L456" s="1588"/>
      <c r="M456" s="1588"/>
      <c r="N456" s="1588"/>
      <c r="O456" s="1588"/>
      <c r="P456" s="1588"/>
      <c r="Q456" s="1588"/>
      <c r="R456" s="1588"/>
      <c r="S456" s="1588"/>
      <c r="T456" s="1588"/>
      <c r="U456" s="1588"/>
      <c r="V456" s="1588"/>
      <c r="W456" s="1588"/>
      <c r="X456" s="1588"/>
      <c r="Y456" s="1588"/>
      <c r="Z456" s="1588"/>
      <c r="AA456" s="1588"/>
      <c r="AB456" s="1588"/>
      <c r="AC456" s="1588"/>
      <c r="AD456" s="1588"/>
      <c r="AE456" s="1588"/>
      <c r="AF456" s="1588"/>
      <c r="AG456" s="1588"/>
      <c r="AH456" s="1588"/>
      <c r="AI456" s="1588"/>
      <c r="AJ456" s="1588"/>
      <c r="AK456" s="1588"/>
      <c r="AL456" s="1588"/>
      <c r="AM456" s="1588"/>
      <c r="AN456" s="1588"/>
      <c r="AO456" s="1588"/>
      <c r="AP456" s="1588"/>
      <c r="AQ456" s="1588"/>
      <c r="AR456" s="1588"/>
      <c r="AS456" s="1588"/>
      <c r="AT456" s="1588"/>
      <c r="AU456" s="1588"/>
      <c r="AV456" s="1588"/>
      <c r="AW456" s="1588"/>
      <c r="AX456" s="1588"/>
      <c r="AY456" s="1588"/>
    </row>
    <row r="457" ht="15.75" customHeight="1">
      <c r="A457" s="1588"/>
      <c r="B457" s="1588"/>
      <c r="C457" s="1588"/>
      <c r="D457" s="1588"/>
      <c r="E457" s="1588"/>
      <c r="F457" s="1588"/>
      <c r="G457" s="1588"/>
      <c r="H457" s="1588"/>
      <c r="I457" s="1588"/>
      <c r="J457" s="1588"/>
      <c r="K457" s="1588"/>
      <c r="L457" s="1588"/>
      <c r="M457" s="1588"/>
      <c r="N457" s="1588"/>
      <c r="O457" s="1588"/>
      <c r="P457" s="1588"/>
      <c r="Q457" s="1588"/>
      <c r="R457" s="1588"/>
      <c r="S457" s="1588"/>
      <c r="T457" s="1588"/>
      <c r="U457" s="1588"/>
      <c r="V457" s="1588"/>
      <c r="W457" s="1588"/>
      <c r="X457" s="1588"/>
      <c r="Y457" s="1588"/>
      <c r="Z457" s="1588"/>
      <c r="AA457" s="1588"/>
      <c r="AB457" s="1588"/>
      <c r="AC457" s="1588"/>
      <c r="AD457" s="1588"/>
      <c r="AE457" s="1588"/>
      <c r="AF457" s="1588"/>
      <c r="AG457" s="1588"/>
      <c r="AH457" s="1588"/>
      <c r="AI457" s="1588"/>
      <c r="AJ457" s="1588"/>
      <c r="AK457" s="1588"/>
      <c r="AL457" s="1588"/>
      <c r="AM457" s="1588"/>
      <c r="AN457" s="1588"/>
      <c r="AO457" s="1588"/>
      <c r="AP457" s="1588"/>
      <c r="AQ457" s="1588"/>
      <c r="AR457" s="1588"/>
      <c r="AS457" s="1588"/>
      <c r="AT457" s="1588"/>
      <c r="AU457" s="1588"/>
      <c r="AV457" s="1588"/>
      <c r="AW457" s="1588"/>
      <c r="AX457" s="1588"/>
      <c r="AY457" s="1588"/>
    </row>
    <row r="458" ht="15.75" customHeight="1">
      <c r="A458" s="1588"/>
      <c r="B458" s="1588"/>
      <c r="C458" s="1588"/>
      <c r="D458" s="1588"/>
      <c r="E458" s="1588"/>
      <c r="F458" s="1588"/>
      <c r="G458" s="1588"/>
      <c r="H458" s="1588"/>
      <c r="I458" s="1588"/>
      <c r="J458" s="1588"/>
      <c r="K458" s="1588"/>
      <c r="L458" s="1588"/>
      <c r="M458" s="1588"/>
      <c r="N458" s="1588"/>
      <c r="O458" s="1588"/>
      <c r="P458" s="1588"/>
      <c r="Q458" s="1588"/>
      <c r="R458" s="1588"/>
      <c r="S458" s="1588"/>
      <c r="T458" s="1588"/>
      <c r="U458" s="1588"/>
      <c r="V458" s="1588"/>
      <c r="W458" s="1588"/>
      <c r="X458" s="1588"/>
      <c r="Y458" s="1588"/>
      <c r="Z458" s="1588"/>
      <c r="AA458" s="1588"/>
      <c r="AB458" s="1588"/>
      <c r="AC458" s="1588"/>
      <c r="AD458" s="1588"/>
      <c r="AE458" s="1588"/>
      <c r="AF458" s="1588"/>
      <c r="AG458" s="1588"/>
      <c r="AH458" s="1588"/>
      <c r="AI458" s="1588"/>
      <c r="AJ458" s="1588"/>
      <c r="AK458" s="1588"/>
      <c r="AL458" s="1588"/>
      <c r="AM458" s="1588"/>
      <c r="AN458" s="1588"/>
      <c r="AO458" s="1588"/>
      <c r="AP458" s="1588"/>
      <c r="AQ458" s="1588"/>
      <c r="AR458" s="1588"/>
      <c r="AS458" s="1588"/>
      <c r="AT458" s="1588"/>
      <c r="AU458" s="1588"/>
      <c r="AV458" s="1588"/>
      <c r="AW458" s="1588"/>
      <c r="AX458" s="1588"/>
      <c r="AY458" s="1588"/>
    </row>
    <row r="459" ht="15.75" customHeight="1">
      <c r="A459" s="1588"/>
      <c r="B459" s="1588"/>
      <c r="C459" s="1588"/>
      <c r="D459" s="1588"/>
      <c r="E459" s="1588"/>
      <c r="F459" s="1588"/>
      <c r="G459" s="1588"/>
      <c r="H459" s="1588"/>
      <c r="I459" s="1588"/>
      <c r="J459" s="1588"/>
      <c r="K459" s="1588"/>
      <c r="L459" s="1588"/>
      <c r="M459" s="1588"/>
      <c r="N459" s="1588"/>
      <c r="O459" s="1588"/>
      <c r="P459" s="1588"/>
      <c r="Q459" s="1588"/>
      <c r="R459" s="1588"/>
      <c r="S459" s="1588"/>
      <c r="T459" s="1588"/>
      <c r="U459" s="1588"/>
      <c r="V459" s="1588"/>
      <c r="W459" s="1588"/>
      <c r="X459" s="1588"/>
      <c r="Y459" s="1588"/>
      <c r="Z459" s="1588"/>
      <c r="AA459" s="1588"/>
      <c r="AB459" s="1588"/>
      <c r="AC459" s="1588"/>
      <c r="AD459" s="1588"/>
      <c r="AE459" s="1588"/>
      <c r="AF459" s="1588"/>
      <c r="AG459" s="1588"/>
      <c r="AH459" s="1588"/>
      <c r="AI459" s="1588"/>
      <c r="AJ459" s="1588"/>
      <c r="AK459" s="1588"/>
      <c r="AL459" s="1588"/>
      <c r="AM459" s="1588"/>
      <c r="AN459" s="1588"/>
      <c r="AO459" s="1588"/>
      <c r="AP459" s="1588"/>
      <c r="AQ459" s="1588"/>
      <c r="AR459" s="1588"/>
      <c r="AS459" s="1588"/>
      <c r="AT459" s="1588"/>
      <c r="AU459" s="1588"/>
      <c r="AV459" s="1588"/>
      <c r="AW459" s="1588"/>
      <c r="AX459" s="1588"/>
      <c r="AY459" s="1588"/>
    </row>
    <row r="460" ht="15.75" customHeight="1">
      <c r="A460" s="1588"/>
      <c r="B460" s="1588"/>
      <c r="C460" s="1588"/>
      <c r="D460" s="1588"/>
      <c r="E460" s="1588"/>
      <c r="F460" s="1588"/>
      <c r="G460" s="1588"/>
      <c r="H460" s="1588"/>
      <c r="I460" s="1588"/>
      <c r="J460" s="1588"/>
      <c r="K460" s="1588"/>
      <c r="L460" s="1588"/>
      <c r="M460" s="1588"/>
      <c r="N460" s="1588"/>
      <c r="O460" s="1588"/>
      <c r="P460" s="1588"/>
      <c r="Q460" s="1588"/>
      <c r="R460" s="1588"/>
      <c r="S460" s="1588"/>
      <c r="T460" s="1588"/>
      <c r="U460" s="1588"/>
      <c r="V460" s="1588"/>
      <c r="W460" s="1588"/>
      <c r="X460" s="1588"/>
      <c r="Y460" s="1588"/>
      <c r="Z460" s="1588"/>
      <c r="AA460" s="1588"/>
      <c r="AB460" s="1588"/>
      <c r="AC460" s="1588"/>
      <c r="AD460" s="1588"/>
      <c r="AE460" s="1588"/>
      <c r="AF460" s="1588"/>
      <c r="AG460" s="1588"/>
      <c r="AH460" s="1588"/>
      <c r="AI460" s="1588"/>
      <c r="AJ460" s="1588"/>
      <c r="AK460" s="1588"/>
      <c r="AL460" s="1588"/>
      <c r="AM460" s="1588"/>
      <c r="AN460" s="1588"/>
      <c r="AO460" s="1588"/>
      <c r="AP460" s="1588"/>
      <c r="AQ460" s="1588"/>
      <c r="AR460" s="1588"/>
      <c r="AS460" s="1588"/>
      <c r="AT460" s="1588"/>
      <c r="AU460" s="1588"/>
      <c r="AV460" s="1588"/>
      <c r="AW460" s="1588"/>
      <c r="AX460" s="1588"/>
      <c r="AY460" s="1588"/>
    </row>
    <row r="461" ht="15.75" customHeight="1">
      <c r="A461" s="1588"/>
      <c r="B461" s="1588"/>
      <c r="C461" s="1588"/>
      <c r="D461" s="1588"/>
      <c r="E461" s="1588"/>
      <c r="F461" s="1588"/>
      <c r="G461" s="1588"/>
      <c r="H461" s="1588"/>
      <c r="I461" s="1588"/>
      <c r="J461" s="1588"/>
      <c r="K461" s="1588"/>
      <c r="L461" s="1588"/>
      <c r="M461" s="1588"/>
      <c r="N461" s="1588"/>
      <c r="O461" s="1588"/>
      <c r="P461" s="1588"/>
      <c r="Q461" s="1588"/>
      <c r="R461" s="1588"/>
      <c r="S461" s="1588"/>
      <c r="T461" s="1588"/>
      <c r="U461" s="1588"/>
      <c r="V461" s="1588"/>
      <c r="W461" s="1588"/>
      <c r="X461" s="1588"/>
      <c r="Y461" s="1588"/>
      <c r="Z461" s="1588"/>
      <c r="AA461" s="1588"/>
      <c r="AB461" s="1588"/>
      <c r="AC461" s="1588"/>
      <c r="AD461" s="1588"/>
      <c r="AE461" s="1588"/>
      <c r="AF461" s="1588"/>
      <c r="AG461" s="1588"/>
      <c r="AH461" s="1588"/>
      <c r="AI461" s="1588"/>
      <c r="AJ461" s="1588"/>
      <c r="AK461" s="1588"/>
      <c r="AL461" s="1588"/>
      <c r="AM461" s="1588"/>
      <c r="AN461" s="1588"/>
      <c r="AO461" s="1588"/>
      <c r="AP461" s="1588"/>
      <c r="AQ461" s="1588"/>
      <c r="AR461" s="1588"/>
      <c r="AS461" s="1588"/>
      <c r="AT461" s="1588"/>
      <c r="AU461" s="1588"/>
      <c r="AV461" s="1588"/>
      <c r="AW461" s="1588"/>
      <c r="AX461" s="1588"/>
      <c r="AY461" s="1588"/>
    </row>
    <row r="462" ht="15.75" customHeight="1">
      <c r="A462" s="1588"/>
      <c r="B462" s="1588"/>
      <c r="C462" s="1588"/>
      <c r="D462" s="1588"/>
      <c r="E462" s="1588"/>
      <c r="F462" s="1588"/>
      <c r="G462" s="1588"/>
      <c r="H462" s="1588"/>
      <c r="I462" s="1588"/>
      <c r="J462" s="1588"/>
      <c r="K462" s="1588"/>
      <c r="L462" s="1588"/>
      <c r="M462" s="1588"/>
      <c r="N462" s="1588"/>
      <c r="O462" s="1588"/>
      <c r="P462" s="1588"/>
      <c r="Q462" s="1588"/>
      <c r="R462" s="1588"/>
      <c r="S462" s="1588"/>
      <c r="T462" s="1588"/>
      <c r="U462" s="1588"/>
      <c r="V462" s="1588"/>
      <c r="W462" s="1588"/>
      <c r="X462" s="1588"/>
      <c r="Y462" s="1588"/>
      <c r="Z462" s="1588"/>
      <c r="AA462" s="1588"/>
      <c r="AB462" s="1588"/>
      <c r="AC462" s="1588"/>
      <c r="AD462" s="1588"/>
      <c r="AE462" s="1588"/>
      <c r="AF462" s="1588"/>
      <c r="AG462" s="1588"/>
      <c r="AH462" s="1588"/>
      <c r="AI462" s="1588"/>
      <c r="AJ462" s="1588"/>
      <c r="AK462" s="1588"/>
      <c r="AL462" s="1588"/>
      <c r="AM462" s="1588"/>
      <c r="AN462" s="1588"/>
      <c r="AO462" s="1588"/>
      <c r="AP462" s="1588"/>
      <c r="AQ462" s="1588"/>
      <c r="AR462" s="1588"/>
      <c r="AS462" s="1588"/>
      <c r="AT462" s="1588"/>
      <c r="AU462" s="1588"/>
      <c r="AV462" s="1588"/>
      <c r="AW462" s="1588"/>
      <c r="AX462" s="1588"/>
      <c r="AY462" s="1588"/>
    </row>
    <row r="463" ht="15.75" customHeight="1">
      <c r="A463" s="1588"/>
      <c r="B463" s="1588"/>
      <c r="C463" s="1588"/>
      <c r="D463" s="1588"/>
      <c r="E463" s="1588"/>
      <c r="F463" s="1588"/>
      <c r="G463" s="1588"/>
      <c r="H463" s="1588"/>
      <c r="I463" s="1588"/>
      <c r="J463" s="1588"/>
      <c r="K463" s="1588"/>
      <c r="L463" s="1588"/>
      <c r="M463" s="1588"/>
      <c r="N463" s="1588"/>
      <c r="O463" s="1588"/>
      <c r="P463" s="1588"/>
      <c r="Q463" s="1588"/>
      <c r="R463" s="1588"/>
      <c r="S463" s="1588"/>
      <c r="T463" s="1588"/>
      <c r="U463" s="1588"/>
      <c r="V463" s="1588"/>
      <c r="W463" s="1588"/>
      <c r="X463" s="1588"/>
      <c r="Y463" s="1588"/>
      <c r="Z463" s="1588"/>
      <c r="AA463" s="1588"/>
      <c r="AB463" s="1588"/>
      <c r="AC463" s="1588"/>
      <c r="AD463" s="1588"/>
      <c r="AE463" s="1588"/>
      <c r="AF463" s="1588"/>
      <c r="AG463" s="1588"/>
      <c r="AH463" s="1588"/>
      <c r="AI463" s="1588"/>
      <c r="AJ463" s="1588"/>
      <c r="AK463" s="1588"/>
      <c r="AL463" s="1588"/>
      <c r="AM463" s="1588"/>
      <c r="AN463" s="1588"/>
      <c r="AO463" s="1588"/>
      <c r="AP463" s="1588"/>
      <c r="AQ463" s="1588"/>
      <c r="AR463" s="1588"/>
      <c r="AS463" s="1588"/>
      <c r="AT463" s="1588"/>
      <c r="AU463" s="1588"/>
      <c r="AV463" s="1588"/>
      <c r="AW463" s="1588"/>
      <c r="AX463" s="1588"/>
      <c r="AY463" s="1588"/>
    </row>
    <row r="464" ht="15.75" customHeight="1">
      <c r="A464" s="1588"/>
      <c r="B464" s="1588"/>
      <c r="C464" s="1588"/>
      <c r="D464" s="1588"/>
      <c r="E464" s="1588"/>
      <c r="F464" s="1588"/>
      <c r="G464" s="1588"/>
      <c r="H464" s="1588"/>
      <c r="I464" s="1588"/>
      <c r="J464" s="1588"/>
      <c r="K464" s="1588"/>
      <c r="L464" s="1588"/>
      <c r="M464" s="1588"/>
      <c r="N464" s="1588"/>
      <c r="O464" s="1588"/>
      <c r="P464" s="1588"/>
      <c r="Q464" s="1588"/>
      <c r="R464" s="1588"/>
      <c r="S464" s="1588"/>
      <c r="T464" s="1588"/>
      <c r="U464" s="1588"/>
      <c r="V464" s="1588"/>
      <c r="W464" s="1588"/>
      <c r="X464" s="1588"/>
      <c r="Y464" s="1588"/>
      <c r="Z464" s="1588"/>
      <c r="AA464" s="1588"/>
      <c r="AB464" s="1588"/>
      <c r="AC464" s="1588"/>
      <c r="AD464" s="1588"/>
      <c r="AE464" s="1588"/>
      <c r="AF464" s="1588"/>
      <c r="AG464" s="1588"/>
      <c r="AH464" s="1588"/>
      <c r="AI464" s="1588"/>
      <c r="AJ464" s="1588"/>
      <c r="AK464" s="1588"/>
      <c r="AL464" s="1588"/>
      <c r="AM464" s="1588"/>
      <c r="AN464" s="1588"/>
      <c r="AO464" s="1588"/>
      <c r="AP464" s="1588"/>
      <c r="AQ464" s="1588"/>
      <c r="AR464" s="1588"/>
      <c r="AS464" s="1588"/>
      <c r="AT464" s="1588"/>
      <c r="AU464" s="1588"/>
      <c r="AV464" s="1588"/>
      <c r="AW464" s="1588"/>
      <c r="AX464" s="1588"/>
      <c r="AY464" s="1588"/>
    </row>
    <row r="465" ht="15.75" customHeight="1">
      <c r="A465" s="1588"/>
      <c r="B465" s="1588"/>
      <c r="C465" s="1588"/>
      <c r="D465" s="1588"/>
      <c r="E465" s="1588"/>
      <c r="F465" s="1588"/>
      <c r="G465" s="1588"/>
      <c r="H465" s="1588"/>
      <c r="I465" s="1588"/>
      <c r="J465" s="1588"/>
      <c r="K465" s="1588"/>
      <c r="L465" s="1588"/>
      <c r="M465" s="1588"/>
      <c r="N465" s="1588"/>
      <c r="O465" s="1588"/>
      <c r="P465" s="1588"/>
      <c r="Q465" s="1588"/>
      <c r="R465" s="1588"/>
      <c r="S465" s="1588"/>
      <c r="T465" s="1588"/>
      <c r="U465" s="1588"/>
      <c r="V465" s="1588"/>
      <c r="W465" s="1588"/>
      <c r="X465" s="1588"/>
      <c r="Y465" s="1588"/>
      <c r="Z465" s="1588"/>
      <c r="AA465" s="1588"/>
      <c r="AB465" s="1588"/>
      <c r="AC465" s="1588"/>
      <c r="AD465" s="1588"/>
      <c r="AE465" s="1588"/>
      <c r="AF465" s="1588"/>
      <c r="AG465" s="1588"/>
      <c r="AH465" s="1588"/>
      <c r="AI465" s="1588"/>
      <c r="AJ465" s="1588"/>
      <c r="AK465" s="1588"/>
      <c r="AL465" s="1588"/>
      <c r="AM465" s="1588"/>
      <c r="AN465" s="1588"/>
      <c r="AO465" s="1588"/>
      <c r="AP465" s="1588"/>
      <c r="AQ465" s="1588"/>
      <c r="AR465" s="1588"/>
      <c r="AS465" s="1588"/>
      <c r="AT465" s="1588"/>
      <c r="AU465" s="1588"/>
      <c r="AV465" s="1588"/>
      <c r="AW465" s="1588"/>
      <c r="AX465" s="1588"/>
      <c r="AY465" s="1588"/>
    </row>
    <row r="466" ht="15.75" customHeight="1">
      <c r="A466" s="1588"/>
      <c r="B466" s="1588"/>
      <c r="C466" s="1588"/>
      <c r="D466" s="1588"/>
      <c r="E466" s="1588"/>
      <c r="F466" s="1588"/>
      <c r="G466" s="1588"/>
      <c r="H466" s="1588"/>
      <c r="I466" s="1588"/>
      <c r="J466" s="1588"/>
      <c r="K466" s="1588"/>
      <c r="L466" s="1588"/>
      <c r="M466" s="1588"/>
      <c r="N466" s="1588"/>
      <c r="O466" s="1588"/>
      <c r="P466" s="1588"/>
      <c r="Q466" s="1588"/>
      <c r="R466" s="1588"/>
      <c r="S466" s="1588"/>
      <c r="T466" s="1588"/>
      <c r="U466" s="1588"/>
      <c r="V466" s="1588"/>
      <c r="W466" s="1588"/>
      <c r="X466" s="1588"/>
      <c r="Y466" s="1588"/>
      <c r="Z466" s="1588"/>
      <c r="AA466" s="1588"/>
      <c r="AB466" s="1588"/>
      <c r="AC466" s="1588"/>
      <c r="AD466" s="1588"/>
      <c r="AE466" s="1588"/>
      <c r="AF466" s="1588"/>
      <c r="AG466" s="1588"/>
      <c r="AH466" s="1588"/>
      <c r="AI466" s="1588"/>
      <c r="AJ466" s="1588"/>
      <c r="AK466" s="1588"/>
      <c r="AL466" s="1588"/>
      <c r="AM466" s="1588"/>
      <c r="AN466" s="1588"/>
      <c r="AO466" s="1588"/>
      <c r="AP466" s="1588"/>
      <c r="AQ466" s="1588"/>
      <c r="AR466" s="1588"/>
      <c r="AS466" s="1588"/>
      <c r="AT466" s="1588"/>
      <c r="AU466" s="1588"/>
      <c r="AV466" s="1588"/>
      <c r="AW466" s="1588"/>
      <c r="AX466" s="1588"/>
      <c r="AY466" s="1588"/>
    </row>
    <row r="467" ht="15.75" customHeight="1">
      <c r="A467" s="1588"/>
      <c r="B467" s="1588"/>
      <c r="C467" s="1588"/>
      <c r="D467" s="1588"/>
      <c r="E467" s="1588"/>
      <c r="F467" s="1588"/>
      <c r="G467" s="1588"/>
      <c r="H467" s="1588"/>
      <c r="I467" s="1588"/>
      <c r="J467" s="1588"/>
      <c r="K467" s="1588"/>
      <c r="L467" s="1588"/>
      <c r="M467" s="1588"/>
      <c r="N467" s="1588"/>
      <c r="O467" s="1588"/>
      <c r="P467" s="1588"/>
      <c r="Q467" s="1588"/>
      <c r="R467" s="1588"/>
      <c r="S467" s="1588"/>
      <c r="T467" s="1588"/>
      <c r="U467" s="1588"/>
      <c r="V467" s="1588"/>
      <c r="W467" s="1588"/>
      <c r="X467" s="1588"/>
      <c r="Y467" s="1588"/>
      <c r="Z467" s="1588"/>
      <c r="AA467" s="1588"/>
      <c r="AB467" s="1588"/>
      <c r="AC467" s="1588"/>
      <c r="AD467" s="1588"/>
      <c r="AE467" s="1588"/>
      <c r="AF467" s="1588"/>
      <c r="AG467" s="1588"/>
      <c r="AH467" s="1588"/>
      <c r="AI467" s="1588"/>
      <c r="AJ467" s="1588"/>
      <c r="AK467" s="1588"/>
      <c r="AL467" s="1588"/>
      <c r="AM467" s="1588"/>
      <c r="AN467" s="1588"/>
      <c r="AO467" s="1588"/>
      <c r="AP467" s="1588"/>
      <c r="AQ467" s="1588"/>
      <c r="AR467" s="1588"/>
      <c r="AS467" s="1588"/>
      <c r="AT467" s="1588"/>
      <c r="AU467" s="1588"/>
      <c r="AV467" s="1588"/>
      <c r="AW467" s="1588"/>
      <c r="AX467" s="1588"/>
      <c r="AY467" s="1588"/>
    </row>
    <row r="468" ht="15.75" customHeight="1">
      <c r="A468" s="1588"/>
      <c r="B468" s="1588"/>
      <c r="C468" s="1588"/>
      <c r="D468" s="1588"/>
      <c r="E468" s="1588"/>
      <c r="F468" s="1588"/>
      <c r="G468" s="1588"/>
      <c r="H468" s="1588"/>
      <c r="I468" s="1588"/>
      <c r="J468" s="1588"/>
      <c r="K468" s="1588"/>
      <c r="L468" s="1588"/>
      <c r="M468" s="1588"/>
      <c r="N468" s="1588"/>
      <c r="O468" s="1588"/>
      <c r="P468" s="1588"/>
      <c r="Q468" s="1588"/>
      <c r="R468" s="1588"/>
      <c r="S468" s="1588"/>
      <c r="T468" s="1588"/>
      <c r="U468" s="1588"/>
      <c r="V468" s="1588"/>
      <c r="W468" s="1588"/>
      <c r="X468" s="1588"/>
      <c r="Y468" s="1588"/>
      <c r="Z468" s="1588"/>
      <c r="AA468" s="1588"/>
      <c r="AB468" s="1588"/>
      <c r="AC468" s="1588"/>
      <c r="AD468" s="1588"/>
      <c r="AE468" s="1588"/>
      <c r="AF468" s="1588"/>
      <c r="AG468" s="1588"/>
      <c r="AH468" s="1588"/>
      <c r="AI468" s="1588"/>
      <c r="AJ468" s="1588"/>
      <c r="AK468" s="1588"/>
      <c r="AL468" s="1588"/>
      <c r="AM468" s="1588"/>
      <c r="AN468" s="1588"/>
      <c r="AO468" s="1588"/>
      <c r="AP468" s="1588"/>
      <c r="AQ468" s="1588"/>
      <c r="AR468" s="1588"/>
      <c r="AS468" s="1588"/>
      <c r="AT468" s="1588"/>
      <c r="AU468" s="1588"/>
      <c r="AV468" s="1588"/>
      <c r="AW468" s="1588"/>
      <c r="AX468" s="1588"/>
      <c r="AY468" s="1588"/>
    </row>
    <row r="469" ht="15.75" customHeight="1">
      <c r="A469" s="1588"/>
      <c r="B469" s="1588"/>
      <c r="C469" s="1588"/>
      <c r="D469" s="1588"/>
      <c r="E469" s="1588"/>
      <c r="F469" s="1588"/>
      <c r="G469" s="1588"/>
      <c r="H469" s="1588"/>
      <c r="I469" s="1588"/>
      <c r="J469" s="1588"/>
      <c r="K469" s="1588"/>
      <c r="L469" s="1588"/>
      <c r="M469" s="1588"/>
      <c r="N469" s="1588"/>
      <c r="O469" s="1588"/>
      <c r="P469" s="1588"/>
      <c r="Q469" s="1588"/>
      <c r="R469" s="1588"/>
      <c r="S469" s="1588"/>
      <c r="T469" s="1588"/>
      <c r="U469" s="1588"/>
      <c r="V469" s="1588"/>
      <c r="W469" s="1588"/>
      <c r="X469" s="1588"/>
      <c r="Y469" s="1588"/>
      <c r="Z469" s="1588"/>
      <c r="AA469" s="1588"/>
      <c r="AB469" s="1588"/>
      <c r="AC469" s="1588"/>
      <c r="AD469" s="1588"/>
      <c r="AE469" s="1588"/>
      <c r="AF469" s="1588"/>
      <c r="AG469" s="1588"/>
      <c r="AH469" s="1588"/>
      <c r="AI469" s="1588"/>
      <c r="AJ469" s="1588"/>
      <c r="AK469" s="1588"/>
      <c r="AL469" s="1588"/>
      <c r="AM469" s="1588"/>
      <c r="AN469" s="1588"/>
      <c r="AO469" s="1588"/>
      <c r="AP469" s="1588"/>
      <c r="AQ469" s="1588"/>
      <c r="AR469" s="1588"/>
      <c r="AS469" s="1588"/>
      <c r="AT469" s="1588"/>
      <c r="AU469" s="1588"/>
      <c r="AV469" s="1588"/>
      <c r="AW469" s="1588"/>
      <c r="AX469" s="1588"/>
      <c r="AY469" s="1588"/>
    </row>
    <row r="470" ht="15.75" customHeight="1">
      <c r="A470" s="1588"/>
      <c r="B470" s="1588"/>
      <c r="C470" s="1588"/>
      <c r="D470" s="1588"/>
      <c r="E470" s="1588"/>
      <c r="F470" s="1588"/>
      <c r="G470" s="1588"/>
      <c r="H470" s="1588"/>
      <c r="I470" s="1588"/>
      <c r="J470" s="1588"/>
      <c r="K470" s="1588"/>
      <c r="L470" s="1588"/>
      <c r="M470" s="1588"/>
      <c r="N470" s="1588"/>
      <c r="O470" s="1588"/>
      <c r="P470" s="1588"/>
      <c r="Q470" s="1588"/>
      <c r="R470" s="1588"/>
      <c r="S470" s="1588"/>
      <c r="T470" s="1588"/>
      <c r="U470" s="1588"/>
      <c r="V470" s="1588"/>
      <c r="W470" s="1588"/>
      <c r="X470" s="1588"/>
      <c r="Y470" s="1588"/>
      <c r="Z470" s="1588"/>
      <c r="AA470" s="1588"/>
      <c r="AB470" s="1588"/>
      <c r="AC470" s="1588"/>
      <c r="AD470" s="1588"/>
      <c r="AE470" s="1588"/>
      <c r="AF470" s="1588"/>
      <c r="AG470" s="1588"/>
      <c r="AH470" s="1588"/>
      <c r="AI470" s="1588"/>
      <c r="AJ470" s="1588"/>
      <c r="AK470" s="1588"/>
      <c r="AL470" s="1588"/>
      <c r="AM470" s="1588"/>
      <c r="AN470" s="1588"/>
      <c r="AO470" s="1588"/>
      <c r="AP470" s="1588"/>
      <c r="AQ470" s="1588"/>
      <c r="AR470" s="1588"/>
      <c r="AS470" s="1588"/>
      <c r="AT470" s="1588"/>
      <c r="AU470" s="1588"/>
      <c r="AV470" s="1588"/>
      <c r="AW470" s="1588"/>
      <c r="AX470" s="1588"/>
      <c r="AY470" s="1588"/>
    </row>
    <row r="471" ht="15.75" customHeight="1">
      <c r="A471" s="1588"/>
      <c r="B471" s="1588"/>
      <c r="C471" s="1588"/>
      <c r="D471" s="1588"/>
      <c r="E471" s="1588"/>
      <c r="F471" s="1588"/>
      <c r="G471" s="1588"/>
      <c r="H471" s="1588"/>
      <c r="I471" s="1588"/>
      <c r="J471" s="1588"/>
      <c r="K471" s="1588"/>
      <c r="L471" s="1588"/>
      <c r="M471" s="1588"/>
      <c r="N471" s="1588"/>
      <c r="O471" s="1588"/>
      <c r="P471" s="1588"/>
      <c r="Q471" s="1588"/>
      <c r="R471" s="1588"/>
      <c r="S471" s="1588"/>
      <c r="T471" s="1588"/>
      <c r="U471" s="1588"/>
      <c r="V471" s="1588"/>
      <c r="W471" s="1588"/>
      <c r="X471" s="1588"/>
      <c r="Y471" s="1588"/>
      <c r="Z471" s="1588"/>
      <c r="AA471" s="1588"/>
      <c r="AB471" s="1588"/>
      <c r="AC471" s="1588"/>
      <c r="AD471" s="1588"/>
      <c r="AE471" s="1588"/>
      <c r="AF471" s="1588"/>
      <c r="AG471" s="1588"/>
      <c r="AH471" s="1588"/>
      <c r="AI471" s="1588"/>
      <c r="AJ471" s="1588"/>
      <c r="AK471" s="1588"/>
      <c r="AL471" s="1588"/>
      <c r="AM471" s="1588"/>
      <c r="AN471" s="1588"/>
      <c r="AO471" s="1588"/>
      <c r="AP471" s="1588"/>
      <c r="AQ471" s="1588"/>
      <c r="AR471" s="1588"/>
      <c r="AS471" s="1588"/>
      <c r="AT471" s="1588"/>
      <c r="AU471" s="1588"/>
      <c r="AV471" s="1588"/>
      <c r="AW471" s="1588"/>
      <c r="AX471" s="1588"/>
      <c r="AY471" s="1588"/>
    </row>
    <row r="472" ht="15.75" customHeight="1">
      <c r="A472" s="1588"/>
      <c r="B472" s="1588"/>
      <c r="C472" s="1588"/>
      <c r="D472" s="1588"/>
      <c r="E472" s="1588"/>
      <c r="F472" s="1588"/>
      <c r="G472" s="1588"/>
      <c r="H472" s="1588"/>
      <c r="I472" s="1588"/>
      <c r="J472" s="1588"/>
      <c r="K472" s="1588"/>
      <c r="L472" s="1588"/>
      <c r="M472" s="1588"/>
      <c r="N472" s="1588"/>
      <c r="O472" s="1588"/>
      <c r="P472" s="1588"/>
      <c r="Q472" s="1588"/>
      <c r="R472" s="1588"/>
      <c r="S472" s="1588"/>
      <c r="T472" s="1588"/>
      <c r="U472" s="1588"/>
      <c r="V472" s="1588"/>
      <c r="W472" s="1588"/>
      <c r="X472" s="1588"/>
      <c r="Y472" s="1588"/>
      <c r="Z472" s="1588"/>
      <c r="AA472" s="1588"/>
      <c r="AB472" s="1588"/>
      <c r="AC472" s="1588"/>
      <c r="AD472" s="1588"/>
      <c r="AE472" s="1588"/>
      <c r="AF472" s="1588"/>
      <c r="AG472" s="1588"/>
      <c r="AH472" s="1588"/>
      <c r="AI472" s="1588"/>
      <c r="AJ472" s="1588"/>
      <c r="AK472" s="1588"/>
      <c r="AL472" s="1588"/>
      <c r="AM472" s="1588"/>
      <c r="AN472" s="1588"/>
      <c r="AO472" s="1588"/>
      <c r="AP472" s="1588"/>
      <c r="AQ472" s="1588"/>
      <c r="AR472" s="1588"/>
      <c r="AS472" s="1588"/>
      <c r="AT472" s="1588"/>
      <c r="AU472" s="1588"/>
      <c r="AV472" s="1588"/>
      <c r="AW472" s="1588"/>
      <c r="AX472" s="1588"/>
      <c r="AY472" s="1588"/>
    </row>
    <row r="473" ht="15.75" customHeight="1">
      <c r="A473" s="1588"/>
      <c r="B473" s="1588"/>
      <c r="C473" s="1588"/>
      <c r="D473" s="1588"/>
      <c r="E473" s="1588"/>
      <c r="F473" s="1588"/>
      <c r="G473" s="1588"/>
      <c r="H473" s="1588"/>
      <c r="I473" s="1588"/>
      <c r="J473" s="1588"/>
      <c r="K473" s="1588"/>
      <c r="L473" s="1588"/>
      <c r="M473" s="1588"/>
      <c r="N473" s="1588"/>
      <c r="O473" s="1588"/>
      <c r="P473" s="1588"/>
      <c r="Q473" s="1588"/>
      <c r="R473" s="1588"/>
      <c r="S473" s="1588"/>
      <c r="T473" s="1588"/>
      <c r="U473" s="1588"/>
      <c r="V473" s="1588"/>
      <c r="W473" s="1588"/>
      <c r="X473" s="1588"/>
      <c r="Y473" s="1588"/>
      <c r="Z473" s="1588"/>
      <c r="AA473" s="1588"/>
      <c r="AB473" s="1588"/>
      <c r="AC473" s="1588"/>
      <c r="AD473" s="1588"/>
      <c r="AE473" s="1588"/>
      <c r="AF473" s="1588"/>
      <c r="AG473" s="1588"/>
      <c r="AH473" s="1588"/>
      <c r="AI473" s="1588"/>
      <c r="AJ473" s="1588"/>
      <c r="AK473" s="1588"/>
      <c r="AL473" s="1588"/>
      <c r="AM473" s="1588"/>
      <c r="AN473" s="1588"/>
      <c r="AO473" s="1588"/>
      <c r="AP473" s="1588"/>
      <c r="AQ473" s="1588"/>
      <c r="AR473" s="1588"/>
      <c r="AS473" s="1588"/>
      <c r="AT473" s="1588"/>
      <c r="AU473" s="1588"/>
      <c r="AV473" s="1588"/>
      <c r="AW473" s="1588"/>
      <c r="AX473" s="1588"/>
      <c r="AY473" s="1588"/>
    </row>
    <row r="474" ht="15.75" customHeight="1">
      <c r="A474" s="1588"/>
      <c r="B474" s="1588"/>
      <c r="C474" s="1588"/>
      <c r="D474" s="1588"/>
      <c r="E474" s="1588"/>
      <c r="F474" s="1588"/>
      <c r="G474" s="1588"/>
      <c r="H474" s="1588"/>
      <c r="I474" s="1588"/>
      <c r="J474" s="1588"/>
      <c r="K474" s="1588"/>
      <c r="L474" s="1588"/>
      <c r="M474" s="1588"/>
      <c r="N474" s="1588"/>
      <c r="O474" s="1588"/>
      <c r="P474" s="1588"/>
      <c r="Q474" s="1588"/>
      <c r="R474" s="1588"/>
      <c r="S474" s="1588"/>
      <c r="T474" s="1588"/>
      <c r="U474" s="1588"/>
      <c r="V474" s="1588"/>
      <c r="W474" s="1588"/>
      <c r="X474" s="1588"/>
      <c r="Y474" s="1588"/>
      <c r="Z474" s="1588"/>
      <c r="AA474" s="1588"/>
      <c r="AB474" s="1588"/>
      <c r="AC474" s="1588"/>
      <c r="AD474" s="1588"/>
      <c r="AE474" s="1588"/>
      <c r="AF474" s="1588"/>
      <c r="AG474" s="1588"/>
      <c r="AH474" s="1588"/>
      <c r="AI474" s="1588"/>
      <c r="AJ474" s="1588"/>
      <c r="AK474" s="1588"/>
      <c r="AL474" s="1588"/>
      <c r="AM474" s="1588"/>
      <c r="AN474" s="1588"/>
      <c r="AO474" s="1588"/>
      <c r="AP474" s="1588"/>
      <c r="AQ474" s="1588"/>
      <c r="AR474" s="1588"/>
      <c r="AS474" s="1588"/>
      <c r="AT474" s="1588"/>
      <c r="AU474" s="1588"/>
      <c r="AV474" s="1588"/>
      <c r="AW474" s="1588"/>
      <c r="AX474" s="1588"/>
      <c r="AY474" s="1588"/>
    </row>
    <row r="475" ht="15.75" customHeight="1">
      <c r="A475" s="1588"/>
      <c r="B475" s="1588"/>
      <c r="C475" s="1588"/>
      <c r="D475" s="1588"/>
      <c r="E475" s="1588"/>
      <c r="F475" s="1588"/>
      <c r="G475" s="1588"/>
      <c r="H475" s="1588"/>
      <c r="I475" s="1588"/>
      <c r="J475" s="1588"/>
      <c r="K475" s="1588"/>
      <c r="L475" s="1588"/>
      <c r="M475" s="1588"/>
      <c r="N475" s="1588"/>
      <c r="O475" s="1588"/>
      <c r="P475" s="1588"/>
      <c r="Q475" s="1588"/>
      <c r="R475" s="1588"/>
      <c r="S475" s="1588"/>
      <c r="T475" s="1588"/>
      <c r="U475" s="1588"/>
      <c r="V475" s="1588"/>
      <c r="W475" s="1588"/>
      <c r="X475" s="1588"/>
      <c r="Y475" s="1588"/>
      <c r="Z475" s="1588"/>
      <c r="AA475" s="1588"/>
      <c r="AB475" s="1588"/>
      <c r="AC475" s="1588"/>
      <c r="AD475" s="1588"/>
      <c r="AE475" s="1588"/>
      <c r="AF475" s="1588"/>
      <c r="AG475" s="1588"/>
      <c r="AH475" s="1588"/>
      <c r="AI475" s="1588"/>
      <c r="AJ475" s="1588"/>
      <c r="AK475" s="1588"/>
      <c r="AL475" s="1588"/>
      <c r="AM475" s="1588"/>
      <c r="AN475" s="1588"/>
      <c r="AO475" s="1588"/>
      <c r="AP475" s="1588"/>
      <c r="AQ475" s="1588"/>
      <c r="AR475" s="1588"/>
      <c r="AS475" s="1588"/>
      <c r="AT475" s="1588"/>
      <c r="AU475" s="1588"/>
      <c r="AV475" s="1588"/>
      <c r="AW475" s="1588"/>
      <c r="AX475" s="1588"/>
      <c r="AY475" s="1588"/>
    </row>
    <row r="476" ht="15.75" customHeight="1">
      <c r="A476" s="1588"/>
      <c r="B476" s="1588"/>
      <c r="C476" s="1588"/>
      <c r="D476" s="1588"/>
      <c r="E476" s="1588"/>
      <c r="F476" s="1588"/>
      <c r="G476" s="1588"/>
      <c r="H476" s="1588"/>
      <c r="I476" s="1588"/>
      <c r="J476" s="1588"/>
      <c r="K476" s="1588"/>
      <c r="L476" s="1588"/>
      <c r="M476" s="1588"/>
      <c r="N476" s="1588"/>
      <c r="O476" s="1588"/>
      <c r="P476" s="1588"/>
      <c r="Q476" s="1588"/>
      <c r="R476" s="1588"/>
      <c r="S476" s="1588"/>
      <c r="T476" s="1588"/>
      <c r="U476" s="1588"/>
      <c r="V476" s="1588"/>
      <c r="W476" s="1588"/>
      <c r="X476" s="1588"/>
      <c r="Y476" s="1588"/>
      <c r="Z476" s="1588"/>
      <c r="AA476" s="1588"/>
      <c r="AB476" s="1588"/>
      <c r="AC476" s="1588"/>
      <c r="AD476" s="1588"/>
      <c r="AE476" s="1588"/>
      <c r="AF476" s="1588"/>
      <c r="AG476" s="1588"/>
      <c r="AH476" s="1588"/>
      <c r="AI476" s="1588"/>
      <c r="AJ476" s="1588"/>
      <c r="AK476" s="1588"/>
      <c r="AL476" s="1588"/>
      <c r="AM476" s="1588"/>
      <c r="AN476" s="1588"/>
      <c r="AO476" s="1588"/>
      <c r="AP476" s="1588"/>
      <c r="AQ476" s="1588"/>
      <c r="AR476" s="1588"/>
      <c r="AS476" s="1588"/>
      <c r="AT476" s="1588"/>
      <c r="AU476" s="1588"/>
      <c r="AV476" s="1588"/>
      <c r="AW476" s="1588"/>
      <c r="AX476" s="1588"/>
      <c r="AY476" s="1588"/>
    </row>
    <row r="477" ht="15.75" customHeight="1">
      <c r="A477" s="1588"/>
      <c r="B477" s="1588"/>
      <c r="C477" s="1588"/>
      <c r="D477" s="1588"/>
      <c r="E477" s="1588"/>
      <c r="F477" s="1588"/>
      <c r="G477" s="1588"/>
      <c r="H477" s="1588"/>
      <c r="I477" s="1588"/>
      <c r="J477" s="1588"/>
      <c r="K477" s="1588"/>
      <c r="L477" s="1588"/>
      <c r="M477" s="1588"/>
      <c r="N477" s="1588"/>
      <c r="O477" s="1588"/>
      <c r="P477" s="1588"/>
      <c r="Q477" s="1588"/>
      <c r="R477" s="1588"/>
      <c r="S477" s="1588"/>
      <c r="T477" s="1588"/>
      <c r="U477" s="1588"/>
      <c r="V477" s="1588"/>
      <c r="W477" s="1588"/>
      <c r="X477" s="1588"/>
      <c r="Y477" s="1588"/>
      <c r="Z477" s="1588"/>
      <c r="AA477" s="1588"/>
      <c r="AB477" s="1588"/>
      <c r="AC477" s="1588"/>
      <c r="AD477" s="1588"/>
      <c r="AE477" s="1588"/>
      <c r="AF477" s="1588"/>
      <c r="AG477" s="1588"/>
      <c r="AH477" s="1588"/>
      <c r="AI477" s="1588"/>
      <c r="AJ477" s="1588"/>
      <c r="AK477" s="1588"/>
      <c r="AL477" s="1588"/>
      <c r="AM477" s="1588"/>
      <c r="AN477" s="1588"/>
      <c r="AO477" s="1588"/>
      <c r="AP477" s="1588"/>
      <c r="AQ477" s="1588"/>
      <c r="AR477" s="1588"/>
      <c r="AS477" s="1588"/>
      <c r="AT477" s="1588"/>
      <c r="AU477" s="1588"/>
      <c r="AV477" s="1588"/>
      <c r="AW477" s="1588"/>
      <c r="AX477" s="1588"/>
      <c r="AY477" s="1588"/>
    </row>
    <row r="478" ht="15.75" customHeight="1">
      <c r="A478" s="1588"/>
      <c r="B478" s="1588"/>
      <c r="C478" s="1588"/>
      <c r="D478" s="1588"/>
      <c r="E478" s="1588"/>
      <c r="F478" s="1588"/>
      <c r="G478" s="1588"/>
      <c r="H478" s="1588"/>
      <c r="I478" s="1588"/>
      <c r="J478" s="1588"/>
      <c r="K478" s="1588"/>
      <c r="L478" s="1588"/>
      <c r="M478" s="1588"/>
      <c r="N478" s="1588"/>
      <c r="O478" s="1588"/>
      <c r="P478" s="1588"/>
      <c r="Q478" s="1588"/>
      <c r="R478" s="1588"/>
      <c r="S478" s="1588"/>
      <c r="T478" s="1588"/>
      <c r="U478" s="1588"/>
      <c r="V478" s="1588"/>
      <c r="W478" s="1588"/>
      <c r="X478" s="1588"/>
      <c r="Y478" s="1588"/>
      <c r="Z478" s="1588"/>
      <c r="AA478" s="1588"/>
      <c r="AB478" s="1588"/>
      <c r="AC478" s="1588"/>
      <c r="AD478" s="1588"/>
      <c r="AE478" s="1588"/>
      <c r="AF478" s="1588"/>
      <c r="AG478" s="1588"/>
      <c r="AH478" s="1588"/>
      <c r="AI478" s="1588"/>
      <c r="AJ478" s="1588"/>
      <c r="AK478" s="1588"/>
      <c r="AL478" s="1588"/>
      <c r="AM478" s="1588"/>
      <c r="AN478" s="1588"/>
      <c r="AO478" s="1588"/>
      <c r="AP478" s="1588"/>
      <c r="AQ478" s="1588"/>
      <c r="AR478" s="1588"/>
      <c r="AS478" s="1588"/>
      <c r="AT478" s="1588"/>
      <c r="AU478" s="1588"/>
      <c r="AV478" s="1588"/>
      <c r="AW478" s="1588"/>
      <c r="AX478" s="1588"/>
      <c r="AY478" s="1588"/>
    </row>
    <row r="479" ht="15.75" customHeight="1">
      <c r="A479" s="1588"/>
      <c r="B479" s="1588"/>
      <c r="C479" s="1588"/>
      <c r="D479" s="1588"/>
      <c r="E479" s="1588"/>
      <c r="F479" s="1588"/>
      <c r="G479" s="1588"/>
      <c r="H479" s="1588"/>
      <c r="I479" s="1588"/>
      <c r="J479" s="1588"/>
      <c r="K479" s="1588"/>
      <c r="L479" s="1588"/>
      <c r="M479" s="1588"/>
      <c r="N479" s="1588"/>
      <c r="O479" s="1588"/>
      <c r="P479" s="1588"/>
      <c r="Q479" s="1588"/>
      <c r="R479" s="1588"/>
      <c r="S479" s="1588"/>
      <c r="T479" s="1588"/>
      <c r="U479" s="1588"/>
      <c r="V479" s="1588"/>
      <c r="W479" s="1588"/>
      <c r="X479" s="1588"/>
      <c r="Y479" s="1588"/>
      <c r="Z479" s="1588"/>
      <c r="AA479" s="1588"/>
      <c r="AB479" s="1588"/>
      <c r="AC479" s="1588"/>
      <c r="AD479" s="1588"/>
      <c r="AE479" s="1588"/>
      <c r="AF479" s="1588"/>
      <c r="AG479" s="1588"/>
      <c r="AH479" s="1588"/>
      <c r="AI479" s="1588"/>
      <c r="AJ479" s="1588"/>
      <c r="AK479" s="1588"/>
      <c r="AL479" s="1588"/>
      <c r="AM479" s="1588"/>
      <c r="AN479" s="1588"/>
      <c r="AO479" s="1588"/>
      <c r="AP479" s="1588"/>
      <c r="AQ479" s="1588"/>
      <c r="AR479" s="1588"/>
      <c r="AS479" s="1588"/>
      <c r="AT479" s="1588"/>
      <c r="AU479" s="1588"/>
      <c r="AV479" s="1588"/>
      <c r="AW479" s="1588"/>
      <c r="AX479" s="1588"/>
      <c r="AY479" s="1588"/>
    </row>
    <row r="480" ht="15.75" customHeight="1">
      <c r="A480" s="1588"/>
      <c r="B480" s="1588"/>
      <c r="C480" s="1588"/>
      <c r="D480" s="1588"/>
      <c r="E480" s="1588"/>
      <c r="F480" s="1588"/>
      <c r="G480" s="1588"/>
      <c r="H480" s="1588"/>
      <c r="I480" s="1588"/>
      <c r="J480" s="1588"/>
      <c r="K480" s="1588"/>
      <c r="L480" s="1588"/>
      <c r="M480" s="1588"/>
      <c r="N480" s="1588"/>
      <c r="O480" s="1588"/>
      <c r="P480" s="1588"/>
      <c r="Q480" s="1588"/>
      <c r="R480" s="1588"/>
      <c r="S480" s="1588"/>
      <c r="T480" s="1588"/>
      <c r="U480" s="1588"/>
      <c r="V480" s="1588"/>
      <c r="W480" s="1588"/>
      <c r="X480" s="1588"/>
      <c r="Y480" s="1588"/>
      <c r="Z480" s="1588"/>
      <c r="AA480" s="1588"/>
      <c r="AB480" s="1588"/>
      <c r="AC480" s="1588"/>
      <c r="AD480" s="1588"/>
      <c r="AE480" s="1588"/>
      <c r="AF480" s="1588"/>
      <c r="AG480" s="1588"/>
      <c r="AH480" s="1588"/>
      <c r="AI480" s="1588"/>
      <c r="AJ480" s="1588"/>
      <c r="AK480" s="1588"/>
      <c r="AL480" s="1588"/>
      <c r="AM480" s="1588"/>
      <c r="AN480" s="1588"/>
      <c r="AO480" s="1588"/>
      <c r="AP480" s="1588"/>
      <c r="AQ480" s="1588"/>
      <c r="AR480" s="1588"/>
      <c r="AS480" s="1588"/>
      <c r="AT480" s="1588"/>
      <c r="AU480" s="1588"/>
      <c r="AV480" s="1588"/>
      <c r="AW480" s="1588"/>
      <c r="AX480" s="1588"/>
      <c r="AY480" s="1588"/>
    </row>
    <row r="481" ht="15.75" customHeight="1">
      <c r="A481" s="1588"/>
      <c r="B481" s="1588"/>
      <c r="C481" s="1588"/>
      <c r="D481" s="1588"/>
      <c r="E481" s="1588"/>
      <c r="F481" s="1588"/>
      <c r="G481" s="1588"/>
      <c r="H481" s="1588"/>
      <c r="I481" s="1588"/>
      <c r="J481" s="1588"/>
      <c r="K481" s="1588"/>
      <c r="L481" s="1588"/>
      <c r="M481" s="1588"/>
      <c r="N481" s="1588"/>
      <c r="O481" s="1588"/>
      <c r="P481" s="1588"/>
      <c r="Q481" s="1588"/>
      <c r="R481" s="1588"/>
      <c r="S481" s="1588"/>
      <c r="T481" s="1588"/>
      <c r="U481" s="1588"/>
      <c r="V481" s="1588"/>
      <c r="W481" s="1588"/>
      <c r="X481" s="1588"/>
      <c r="Y481" s="1588"/>
      <c r="Z481" s="1588"/>
      <c r="AA481" s="1588"/>
      <c r="AB481" s="1588"/>
      <c r="AC481" s="1588"/>
      <c r="AD481" s="1588"/>
      <c r="AE481" s="1588"/>
      <c r="AF481" s="1588"/>
      <c r="AG481" s="1588"/>
      <c r="AH481" s="1588"/>
      <c r="AI481" s="1588"/>
      <c r="AJ481" s="1588"/>
      <c r="AK481" s="1588"/>
      <c r="AL481" s="1588"/>
      <c r="AM481" s="1588"/>
      <c r="AN481" s="1588"/>
      <c r="AO481" s="1588"/>
      <c r="AP481" s="1588"/>
      <c r="AQ481" s="1588"/>
      <c r="AR481" s="1588"/>
      <c r="AS481" s="1588"/>
      <c r="AT481" s="1588"/>
      <c r="AU481" s="1588"/>
      <c r="AV481" s="1588"/>
      <c r="AW481" s="1588"/>
      <c r="AX481" s="1588"/>
      <c r="AY481" s="1588"/>
    </row>
    <row r="482" ht="15.75" customHeight="1">
      <c r="A482" s="1588"/>
      <c r="B482" s="1588"/>
      <c r="C482" s="1588"/>
      <c r="D482" s="1588"/>
      <c r="E482" s="1588"/>
      <c r="F482" s="1588"/>
      <c r="G482" s="1588"/>
      <c r="H482" s="1588"/>
      <c r="I482" s="1588"/>
      <c r="J482" s="1588"/>
      <c r="K482" s="1588"/>
      <c r="L482" s="1588"/>
      <c r="M482" s="1588"/>
      <c r="N482" s="1588"/>
      <c r="O482" s="1588"/>
      <c r="P482" s="1588"/>
      <c r="Q482" s="1588"/>
      <c r="R482" s="1588"/>
      <c r="S482" s="1588"/>
      <c r="T482" s="1588"/>
      <c r="U482" s="1588"/>
      <c r="V482" s="1588"/>
      <c r="W482" s="1588"/>
      <c r="X482" s="1588"/>
      <c r="Y482" s="1588"/>
      <c r="Z482" s="1588"/>
      <c r="AA482" s="1588"/>
      <c r="AB482" s="1588"/>
      <c r="AC482" s="1588"/>
      <c r="AD482" s="1588"/>
      <c r="AE482" s="1588"/>
      <c r="AF482" s="1588"/>
      <c r="AG482" s="1588"/>
      <c r="AH482" s="1588"/>
      <c r="AI482" s="1588"/>
      <c r="AJ482" s="1588"/>
      <c r="AK482" s="1588"/>
      <c r="AL482" s="1588"/>
      <c r="AM482" s="1588"/>
      <c r="AN482" s="1588"/>
      <c r="AO482" s="1588"/>
      <c r="AP482" s="1588"/>
      <c r="AQ482" s="1588"/>
      <c r="AR482" s="1588"/>
      <c r="AS482" s="1588"/>
      <c r="AT482" s="1588"/>
      <c r="AU482" s="1588"/>
      <c r="AV482" s="1588"/>
      <c r="AW482" s="1588"/>
      <c r="AX482" s="1588"/>
      <c r="AY482" s="1588"/>
    </row>
    <row r="483" ht="15.75" customHeight="1">
      <c r="A483" s="1588"/>
      <c r="B483" s="1588"/>
      <c r="C483" s="1588"/>
      <c r="D483" s="1588"/>
      <c r="E483" s="1588"/>
      <c r="F483" s="1588"/>
      <c r="G483" s="1588"/>
      <c r="H483" s="1588"/>
      <c r="I483" s="1588"/>
      <c r="J483" s="1588"/>
      <c r="K483" s="1588"/>
      <c r="L483" s="1588"/>
      <c r="M483" s="1588"/>
      <c r="N483" s="1588"/>
      <c r="O483" s="1588"/>
      <c r="P483" s="1588"/>
      <c r="Q483" s="1588"/>
      <c r="R483" s="1588"/>
      <c r="S483" s="1588"/>
      <c r="T483" s="1588"/>
      <c r="U483" s="1588"/>
      <c r="V483" s="1588"/>
      <c r="W483" s="1588"/>
      <c r="X483" s="1588"/>
      <c r="Y483" s="1588"/>
      <c r="Z483" s="1588"/>
      <c r="AA483" s="1588"/>
      <c r="AB483" s="1588"/>
      <c r="AC483" s="1588"/>
      <c r="AD483" s="1588"/>
      <c r="AE483" s="1588"/>
      <c r="AF483" s="1588"/>
      <c r="AG483" s="1588"/>
      <c r="AH483" s="1588"/>
      <c r="AI483" s="1588"/>
      <c r="AJ483" s="1588"/>
      <c r="AK483" s="1588"/>
      <c r="AL483" s="1588"/>
      <c r="AM483" s="1588"/>
      <c r="AN483" s="1588"/>
      <c r="AO483" s="1588"/>
      <c r="AP483" s="1588"/>
      <c r="AQ483" s="1588"/>
      <c r="AR483" s="1588"/>
      <c r="AS483" s="1588"/>
      <c r="AT483" s="1588"/>
      <c r="AU483" s="1588"/>
      <c r="AV483" s="1588"/>
      <c r="AW483" s="1588"/>
      <c r="AX483" s="1588"/>
      <c r="AY483" s="1588"/>
    </row>
    <row r="484" ht="15.75" customHeight="1">
      <c r="A484" s="1588"/>
      <c r="B484" s="1588"/>
      <c r="C484" s="1588"/>
      <c r="D484" s="1588"/>
      <c r="E484" s="1588"/>
      <c r="F484" s="1588"/>
      <c r="G484" s="1588"/>
      <c r="H484" s="1588"/>
      <c r="I484" s="1588"/>
      <c r="J484" s="1588"/>
      <c r="K484" s="1588"/>
      <c r="L484" s="1588"/>
      <c r="M484" s="1588"/>
      <c r="N484" s="1588"/>
      <c r="O484" s="1588"/>
      <c r="P484" s="1588"/>
      <c r="Q484" s="1588"/>
      <c r="R484" s="1588"/>
      <c r="S484" s="1588"/>
      <c r="T484" s="1588"/>
      <c r="U484" s="1588"/>
      <c r="V484" s="1588"/>
      <c r="W484" s="1588"/>
      <c r="X484" s="1588"/>
      <c r="Y484" s="1588"/>
      <c r="Z484" s="1588"/>
      <c r="AA484" s="1588"/>
      <c r="AB484" s="1588"/>
      <c r="AC484" s="1588"/>
      <c r="AD484" s="1588"/>
      <c r="AE484" s="1588"/>
      <c r="AF484" s="1588"/>
      <c r="AG484" s="1588"/>
      <c r="AH484" s="1588"/>
      <c r="AI484" s="1588"/>
      <c r="AJ484" s="1588"/>
      <c r="AK484" s="1588"/>
      <c r="AL484" s="1588"/>
      <c r="AM484" s="1588"/>
      <c r="AN484" s="1588"/>
      <c r="AO484" s="1588"/>
      <c r="AP484" s="1588"/>
      <c r="AQ484" s="1588"/>
      <c r="AR484" s="1588"/>
      <c r="AS484" s="1588"/>
      <c r="AT484" s="1588"/>
      <c r="AU484" s="1588"/>
      <c r="AV484" s="1588"/>
      <c r="AW484" s="1588"/>
      <c r="AX484" s="1588"/>
      <c r="AY484" s="1588"/>
    </row>
    <row r="485" ht="15.75" customHeight="1">
      <c r="A485" s="1588"/>
      <c r="B485" s="1588"/>
      <c r="C485" s="1588"/>
      <c r="D485" s="1588"/>
      <c r="E485" s="1588"/>
      <c r="F485" s="1588"/>
      <c r="G485" s="1588"/>
      <c r="H485" s="1588"/>
      <c r="I485" s="1588"/>
      <c r="J485" s="1588"/>
      <c r="K485" s="1588"/>
      <c r="L485" s="1588"/>
      <c r="M485" s="1588"/>
      <c r="N485" s="1588"/>
      <c r="O485" s="1588"/>
      <c r="P485" s="1588"/>
      <c r="Q485" s="1588"/>
      <c r="R485" s="1588"/>
      <c r="S485" s="1588"/>
      <c r="T485" s="1588"/>
      <c r="U485" s="1588"/>
      <c r="V485" s="1588"/>
      <c r="W485" s="1588"/>
      <c r="X485" s="1588"/>
      <c r="Y485" s="1588"/>
      <c r="Z485" s="1588"/>
      <c r="AA485" s="1588"/>
      <c r="AB485" s="1588"/>
      <c r="AC485" s="1588"/>
      <c r="AD485" s="1588"/>
      <c r="AE485" s="1588"/>
      <c r="AF485" s="1588"/>
      <c r="AG485" s="1588"/>
      <c r="AH485" s="1588"/>
      <c r="AI485" s="1588"/>
      <c r="AJ485" s="1588"/>
      <c r="AK485" s="1588"/>
      <c r="AL485" s="1588"/>
      <c r="AM485" s="1588"/>
      <c r="AN485" s="1588"/>
      <c r="AO485" s="1588"/>
      <c r="AP485" s="1588"/>
      <c r="AQ485" s="1588"/>
      <c r="AR485" s="1588"/>
      <c r="AS485" s="1588"/>
      <c r="AT485" s="1588"/>
      <c r="AU485" s="1588"/>
      <c r="AV485" s="1588"/>
      <c r="AW485" s="1588"/>
      <c r="AX485" s="1588"/>
      <c r="AY485" s="1588"/>
    </row>
    <row r="486" ht="15.75" customHeight="1">
      <c r="A486" s="1588"/>
      <c r="B486" s="1588"/>
      <c r="C486" s="1588"/>
      <c r="D486" s="1588"/>
      <c r="E486" s="1588"/>
      <c r="F486" s="1588"/>
      <c r="G486" s="1588"/>
      <c r="H486" s="1588"/>
      <c r="I486" s="1588"/>
      <c r="J486" s="1588"/>
      <c r="K486" s="1588"/>
      <c r="L486" s="1588"/>
      <c r="M486" s="1588"/>
      <c r="N486" s="1588"/>
      <c r="O486" s="1588"/>
      <c r="P486" s="1588"/>
      <c r="Q486" s="1588"/>
      <c r="R486" s="1588"/>
      <c r="S486" s="1588"/>
      <c r="T486" s="1588"/>
      <c r="U486" s="1588"/>
      <c r="V486" s="1588"/>
      <c r="W486" s="1588"/>
      <c r="X486" s="1588"/>
      <c r="Y486" s="1588"/>
      <c r="Z486" s="1588"/>
      <c r="AA486" s="1588"/>
      <c r="AB486" s="1588"/>
      <c r="AC486" s="1588"/>
      <c r="AD486" s="1588"/>
      <c r="AE486" s="1588"/>
      <c r="AF486" s="1588"/>
      <c r="AG486" s="1588"/>
      <c r="AH486" s="1588"/>
      <c r="AI486" s="1588"/>
      <c r="AJ486" s="1588"/>
      <c r="AK486" s="1588"/>
      <c r="AL486" s="1588"/>
      <c r="AM486" s="1588"/>
      <c r="AN486" s="1588"/>
      <c r="AO486" s="1588"/>
      <c r="AP486" s="1588"/>
      <c r="AQ486" s="1588"/>
      <c r="AR486" s="1588"/>
      <c r="AS486" s="1588"/>
      <c r="AT486" s="1588"/>
      <c r="AU486" s="1588"/>
      <c r="AV486" s="1588"/>
      <c r="AW486" s="1588"/>
      <c r="AX486" s="1588"/>
      <c r="AY486" s="1588"/>
    </row>
    <row r="487" ht="15.75" customHeight="1">
      <c r="A487" s="1588"/>
      <c r="B487" s="1588"/>
      <c r="C487" s="1588"/>
      <c r="D487" s="1588"/>
      <c r="E487" s="1588"/>
      <c r="F487" s="1588"/>
      <c r="G487" s="1588"/>
      <c r="H487" s="1588"/>
      <c r="I487" s="1588"/>
      <c r="J487" s="1588"/>
      <c r="K487" s="1588"/>
      <c r="L487" s="1588"/>
      <c r="M487" s="1588"/>
      <c r="N487" s="1588"/>
      <c r="O487" s="1588"/>
      <c r="P487" s="1588"/>
      <c r="Q487" s="1588"/>
      <c r="R487" s="1588"/>
      <c r="S487" s="1588"/>
      <c r="T487" s="1588"/>
      <c r="U487" s="1588"/>
      <c r="V487" s="1588"/>
      <c r="W487" s="1588"/>
      <c r="X487" s="1588"/>
      <c r="Y487" s="1588"/>
      <c r="Z487" s="1588"/>
      <c r="AA487" s="1588"/>
      <c r="AB487" s="1588"/>
      <c r="AC487" s="1588"/>
      <c r="AD487" s="1588"/>
      <c r="AE487" s="1588"/>
      <c r="AF487" s="1588"/>
      <c r="AG487" s="1588"/>
      <c r="AH487" s="1588"/>
      <c r="AI487" s="1588"/>
      <c r="AJ487" s="1588"/>
      <c r="AK487" s="1588"/>
      <c r="AL487" s="1588"/>
      <c r="AM487" s="1588"/>
      <c r="AN487" s="1588"/>
      <c r="AO487" s="1588"/>
      <c r="AP487" s="1588"/>
      <c r="AQ487" s="1588"/>
      <c r="AR487" s="1588"/>
      <c r="AS487" s="1588"/>
      <c r="AT487" s="1588"/>
      <c r="AU487" s="1588"/>
      <c r="AV487" s="1588"/>
      <c r="AW487" s="1588"/>
      <c r="AX487" s="1588"/>
      <c r="AY487" s="1588"/>
    </row>
    <row r="488" ht="15.75" customHeight="1">
      <c r="A488" s="1588"/>
      <c r="B488" s="1588"/>
      <c r="C488" s="1588"/>
      <c r="D488" s="1588"/>
      <c r="E488" s="1588"/>
      <c r="F488" s="1588"/>
      <c r="G488" s="1588"/>
      <c r="H488" s="1588"/>
      <c r="I488" s="1588"/>
      <c r="J488" s="1588"/>
      <c r="K488" s="1588"/>
      <c r="L488" s="1588"/>
      <c r="M488" s="1588"/>
      <c r="N488" s="1588"/>
      <c r="O488" s="1588"/>
      <c r="P488" s="1588"/>
      <c r="Q488" s="1588"/>
      <c r="R488" s="1588"/>
      <c r="S488" s="1588"/>
      <c r="T488" s="1588"/>
      <c r="U488" s="1588"/>
      <c r="V488" s="1588"/>
      <c r="W488" s="1588"/>
      <c r="X488" s="1588"/>
      <c r="Y488" s="1588"/>
      <c r="Z488" s="1588"/>
      <c r="AA488" s="1588"/>
      <c r="AB488" s="1588"/>
      <c r="AC488" s="1588"/>
      <c r="AD488" s="1588"/>
      <c r="AE488" s="1588"/>
      <c r="AF488" s="1588"/>
      <c r="AG488" s="1588"/>
      <c r="AH488" s="1588"/>
      <c r="AI488" s="1588"/>
      <c r="AJ488" s="1588"/>
      <c r="AK488" s="1588"/>
      <c r="AL488" s="1588"/>
      <c r="AM488" s="1588"/>
      <c r="AN488" s="1588"/>
      <c r="AO488" s="1588"/>
      <c r="AP488" s="1588"/>
      <c r="AQ488" s="1588"/>
      <c r="AR488" s="1588"/>
      <c r="AS488" s="1588"/>
      <c r="AT488" s="1588"/>
      <c r="AU488" s="1588"/>
      <c r="AV488" s="1588"/>
      <c r="AW488" s="1588"/>
      <c r="AX488" s="1588"/>
      <c r="AY488" s="1588"/>
    </row>
    <row r="489" ht="15.75" customHeight="1">
      <c r="A489" s="1588"/>
      <c r="B489" s="1588"/>
      <c r="C489" s="1588"/>
      <c r="D489" s="1588"/>
      <c r="E489" s="1588"/>
      <c r="F489" s="1588"/>
      <c r="G489" s="1588"/>
      <c r="H489" s="1588"/>
      <c r="I489" s="1588"/>
      <c r="J489" s="1588"/>
      <c r="K489" s="1588"/>
      <c r="L489" s="1588"/>
      <c r="M489" s="1588"/>
      <c r="N489" s="1588"/>
      <c r="O489" s="1588"/>
      <c r="P489" s="1588"/>
      <c r="Q489" s="1588"/>
      <c r="R489" s="1588"/>
      <c r="S489" s="1588"/>
      <c r="T489" s="1588"/>
      <c r="U489" s="1588"/>
      <c r="V489" s="1588"/>
      <c r="W489" s="1588"/>
      <c r="X489" s="1588"/>
      <c r="Y489" s="1588"/>
      <c r="Z489" s="1588"/>
      <c r="AA489" s="1588"/>
      <c r="AB489" s="1588"/>
      <c r="AC489" s="1588"/>
      <c r="AD489" s="1588"/>
      <c r="AE489" s="1588"/>
      <c r="AF489" s="1588"/>
      <c r="AG489" s="1588"/>
      <c r="AH489" s="1588"/>
      <c r="AI489" s="1588"/>
      <c r="AJ489" s="1588"/>
      <c r="AK489" s="1588"/>
      <c r="AL489" s="1588"/>
      <c r="AM489" s="1588"/>
      <c r="AN489" s="1588"/>
      <c r="AO489" s="1588"/>
      <c r="AP489" s="1588"/>
      <c r="AQ489" s="1588"/>
      <c r="AR489" s="1588"/>
      <c r="AS489" s="1588"/>
      <c r="AT489" s="1588"/>
      <c r="AU489" s="1588"/>
      <c r="AV489" s="1588"/>
      <c r="AW489" s="1588"/>
      <c r="AX489" s="1588"/>
      <c r="AY489" s="1588"/>
    </row>
    <row r="490" ht="15.75" customHeight="1">
      <c r="A490" s="1588"/>
      <c r="B490" s="1588"/>
      <c r="C490" s="1588"/>
      <c r="D490" s="1588"/>
      <c r="E490" s="1588"/>
      <c r="F490" s="1588"/>
      <c r="G490" s="1588"/>
      <c r="H490" s="1588"/>
      <c r="I490" s="1588"/>
      <c r="J490" s="1588"/>
      <c r="K490" s="1588"/>
      <c r="L490" s="1588"/>
      <c r="M490" s="1588"/>
      <c r="N490" s="1588"/>
      <c r="O490" s="1588"/>
      <c r="P490" s="1588"/>
      <c r="Q490" s="1588"/>
      <c r="R490" s="1588"/>
      <c r="S490" s="1588"/>
      <c r="T490" s="1588"/>
      <c r="U490" s="1588"/>
      <c r="V490" s="1588"/>
      <c r="W490" s="1588"/>
      <c r="X490" s="1588"/>
      <c r="Y490" s="1588"/>
      <c r="Z490" s="1588"/>
      <c r="AA490" s="1588"/>
      <c r="AB490" s="1588"/>
      <c r="AC490" s="1588"/>
      <c r="AD490" s="1588"/>
      <c r="AE490" s="1588"/>
      <c r="AF490" s="1588"/>
      <c r="AG490" s="1588"/>
      <c r="AH490" s="1588"/>
      <c r="AI490" s="1588"/>
      <c r="AJ490" s="1588"/>
      <c r="AK490" s="1588"/>
      <c r="AL490" s="1588"/>
      <c r="AM490" s="1588"/>
      <c r="AN490" s="1588"/>
      <c r="AO490" s="1588"/>
      <c r="AP490" s="1588"/>
      <c r="AQ490" s="1588"/>
      <c r="AR490" s="1588"/>
      <c r="AS490" s="1588"/>
      <c r="AT490" s="1588"/>
      <c r="AU490" s="1588"/>
      <c r="AV490" s="1588"/>
      <c r="AW490" s="1588"/>
      <c r="AX490" s="1588"/>
      <c r="AY490" s="1588"/>
    </row>
    <row r="491" ht="15.75" customHeight="1">
      <c r="A491" s="1588"/>
      <c r="B491" s="1588"/>
      <c r="C491" s="1588"/>
      <c r="D491" s="1588"/>
      <c r="E491" s="1588"/>
      <c r="F491" s="1588"/>
      <c r="G491" s="1588"/>
      <c r="H491" s="1588"/>
      <c r="I491" s="1588"/>
      <c r="J491" s="1588"/>
      <c r="K491" s="1588"/>
      <c r="L491" s="1588"/>
      <c r="M491" s="1588"/>
      <c r="N491" s="1588"/>
      <c r="O491" s="1588"/>
      <c r="P491" s="1588"/>
      <c r="Q491" s="1588"/>
      <c r="R491" s="1588"/>
      <c r="S491" s="1588"/>
      <c r="T491" s="1588"/>
      <c r="U491" s="1588"/>
      <c r="V491" s="1588"/>
      <c r="W491" s="1588"/>
      <c r="X491" s="1588"/>
      <c r="Y491" s="1588"/>
      <c r="Z491" s="1588"/>
      <c r="AA491" s="1588"/>
      <c r="AB491" s="1588"/>
      <c r="AC491" s="1588"/>
      <c r="AD491" s="1588"/>
      <c r="AE491" s="1588"/>
      <c r="AF491" s="1588"/>
      <c r="AG491" s="1588"/>
      <c r="AH491" s="1588"/>
      <c r="AI491" s="1588"/>
      <c r="AJ491" s="1588"/>
      <c r="AK491" s="1588"/>
      <c r="AL491" s="1588"/>
      <c r="AM491" s="1588"/>
      <c r="AN491" s="1588"/>
      <c r="AO491" s="1588"/>
      <c r="AP491" s="1588"/>
      <c r="AQ491" s="1588"/>
      <c r="AR491" s="1588"/>
      <c r="AS491" s="1588"/>
      <c r="AT491" s="1588"/>
      <c r="AU491" s="1588"/>
      <c r="AV491" s="1588"/>
      <c r="AW491" s="1588"/>
      <c r="AX491" s="1588"/>
      <c r="AY491" s="1588"/>
    </row>
    <row r="492" ht="15.75" customHeight="1">
      <c r="A492" s="1588"/>
      <c r="B492" s="1588"/>
      <c r="C492" s="1588"/>
      <c r="D492" s="1588"/>
      <c r="E492" s="1588"/>
      <c r="F492" s="1588"/>
      <c r="G492" s="1588"/>
      <c r="H492" s="1588"/>
      <c r="I492" s="1588"/>
      <c r="J492" s="1588"/>
      <c r="K492" s="1588"/>
      <c r="L492" s="1588"/>
      <c r="M492" s="1588"/>
      <c r="N492" s="1588"/>
      <c r="O492" s="1588"/>
      <c r="P492" s="1588"/>
      <c r="Q492" s="1588"/>
      <c r="R492" s="1588"/>
      <c r="S492" s="1588"/>
      <c r="T492" s="1588"/>
      <c r="U492" s="1588"/>
      <c r="V492" s="1588"/>
      <c r="W492" s="1588"/>
      <c r="X492" s="1588"/>
      <c r="Y492" s="1588"/>
      <c r="Z492" s="1588"/>
      <c r="AA492" s="1588"/>
      <c r="AB492" s="1588"/>
      <c r="AC492" s="1588"/>
      <c r="AD492" s="1588"/>
      <c r="AE492" s="1588"/>
      <c r="AF492" s="1588"/>
      <c r="AG492" s="1588"/>
      <c r="AH492" s="1588"/>
      <c r="AI492" s="1588"/>
      <c r="AJ492" s="1588"/>
      <c r="AK492" s="1588"/>
      <c r="AL492" s="1588"/>
      <c r="AM492" s="1588"/>
      <c r="AN492" s="1588"/>
      <c r="AO492" s="1588"/>
      <c r="AP492" s="1588"/>
      <c r="AQ492" s="1588"/>
      <c r="AR492" s="1588"/>
      <c r="AS492" s="1588"/>
      <c r="AT492" s="1588"/>
      <c r="AU492" s="1588"/>
      <c r="AV492" s="1588"/>
      <c r="AW492" s="1588"/>
      <c r="AX492" s="1588"/>
      <c r="AY492" s="1588"/>
    </row>
    <row r="493" ht="15.75" customHeight="1">
      <c r="A493" s="1588"/>
      <c r="B493" s="1588"/>
      <c r="C493" s="1588"/>
      <c r="D493" s="1588"/>
      <c r="E493" s="1588"/>
      <c r="F493" s="1588"/>
      <c r="G493" s="1588"/>
      <c r="H493" s="1588"/>
      <c r="I493" s="1588"/>
      <c r="J493" s="1588"/>
      <c r="K493" s="1588"/>
      <c r="L493" s="1588"/>
      <c r="M493" s="1588"/>
      <c r="N493" s="1588"/>
      <c r="O493" s="1588"/>
      <c r="P493" s="1588"/>
      <c r="Q493" s="1588"/>
      <c r="R493" s="1588"/>
      <c r="S493" s="1588"/>
      <c r="T493" s="1588"/>
      <c r="U493" s="1588"/>
      <c r="V493" s="1588"/>
      <c r="W493" s="1588"/>
      <c r="X493" s="1588"/>
      <c r="Y493" s="1588"/>
      <c r="Z493" s="1588"/>
      <c r="AA493" s="1588"/>
      <c r="AB493" s="1588"/>
      <c r="AC493" s="1588"/>
      <c r="AD493" s="1588"/>
      <c r="AE493" s="1588"/>
      <c r="AF493" s="1588"/>
      <c r="AG493" s="1588"/>
      <c r="AH493" s="1588"/>
      <c r="AI493" s="1588"/>
      <c r="AJ493" s="1588"/>
      <c r="AK493" s="1588"/>
      <c r="AL493" s="1588"/>
      <c r="AM493" s="1588"/>
      <c r="AN493" s="1588"/>
      <c r="AO493" s="1588"/>
      <c r="AP493" s="1588"/>
      <c r="AQ493" s="1588"/>
      <c r="AR493" s="1588"/>
      <c r="AS493" s="1588"/>
      <c r="AT493" s="1588"/>
      <c r="AU493" s="1588"/>
      <c r="AV493" s="1588"/>
      <c r="AW493" s="1588"/>
      <c r="AX493" s="1588"/>
      <c r="AY493" s="1588"/>
    </row>
    <row r="494" ht="15.75" customHeight="1">
      <c r="A494" s="1588"/>
      <c r="B494" s="1588"/>
      <c r="C494" s="1588"/>
      <c r="D494" s="1588"/>
      <c r="E494" s="1588"/>
      <c r="F494" s="1588"/>
      <c r="G494" s="1588"/>
      <c r="H494" s="1588"/>
      <c r="I494" s="1588"/>
      <c r="J494" s="1588"/>
      <c r="K494" s="1588"/>
      <c r="L494" s="1588"/>
      <c r="M494" s="1588"/>
      <c r="N494" s="1588"/>
      <c r="O494" s="1588"/>
      <c r="P494" s="1588"/>
      <c r="Q494" s="1588"/>
      <c r="R494" s="1588"/>
      <c r="S494" s="1588"/>
      <c r="T494" s="1588"/>
      <c r="U494" s="1588"/>
      <c r="V494" s="1588"/>
      <c r="W494" s="1588"/>
      <c r="X494" s="1588"/>
      <c r="Y494" s="1588"/>
      <c r="Z494" s="1588"/>
      <c r="AA494" s="1588"/>
      <c r="AB494" s="1588"/>
      <c r="AC494" s="1588"/>
      <c r="AD494" s="1588"/>
      <c r="AE494" s="1588"/>
      <c r="AF494" s="1588"/>
      <c r="AG494" s="1588"/>
      <c r="AH494" s="1588"/>
      <c r="AI494" s="1588"/>
      <c r="AJ494" s="1588"/>
      <c r="AK494" s="1588"/>
      <c r="AL494" s="1588"/>
      <c r="AM494" s="1588"/>
      <c r="AN494" s="1588"/>
      <c r="AO494" s="1588"/>
      <c r="AP494" s="1588"/>
      <c r="AQ494" s="1588"/>
      <c r="AR494" s="1588"/>
      <c r="AS494" s="1588"/>
      <c r="AT494" s="1588"/>
      <c r="AU494" s="1588"/>
      <c r="AV494" s="1588"/>
      <c r="AW494" s="1588"/>
      <c r="AX494" s="1588"/>
      <c r="AY494" s="1588"/>
    </row>
    <row r="495" ht="15.75" customHeight="1">
      <c r="A495" s="1588"/>
      <c r="B495" s="1588"/>
      <c r="C495" s="1588"/>
      <c r="D495" s="1588"/>
      <c r="E495" s="1588"/>
      <c r="F495" s="1588"/>
      <c r="G495" s="1588"/>
      <c r="H495" s="1588"/>
      <c r="I495" s="1588"/>
      <c r="J495" s="1588"/>
      <c r="K495" s="1588"/>
      <c r="L495" s="1588"/>
      <c r="M495" s="1588"/>
      <c r="N495" s="1588"/>
      <c r="O495" s="1588"/>
      <c r="P495" s="1588"/>
      <c r="Q495" s="1588"/>
      <c r="R495" s="1588"/>
      <c r="S495" s="1588"/>
      <c r="T495" s="1588"/>
      <c r="U495" s="1588"/>
      <c r="V495" s="1588"/>
      <c r="W495" s="1588"/>
      <c r="X495" s="1588"/>
      <c r="Y495" s="1588"/>
      <c r="Z495" s="1588"/>
      <c r="AA495" s="1588"/>
      <c r="AB495" s="1588"/>
      <c r="AC495" s="1588"/>
      <c r="AD495" s="1588"/>
      <c r="AE495" s="1588"/>
      <c r="AF495" s="1588"/>
      <c r="AG495" s="1588"/>
      <c r="AH495" s="1588"/>
      <c r="AI495" s="1588"/>
      <c r="AJ495" s="1588"/>
      <c r="AK495" s="1588"/>
      <c r="AL495" s="1588"/>
      <c r="AM495" s="1588"/>
      <c r="AN495" s="1588"/>
      <c r="AO495" s="1588"/>
      <c r="AP495" s="1588"/>
      <c r="AQ495" s="1588"/>
      <c r="AR495" s="1588"/>
      <c r="AS495" s="1588"/>
      <c r="AT495" s="1588"/>
      <c r="AU495" s="1588"/>
      <c r="AV495" s="1588"/>
      <c r="AW495" s="1588"/>
      <c r="AX495" s="1588"/>
      <c r="AY495" s="1588"/>
    </row>
    <row r="496" ht="15.75" customHeight="1">
      <c r="A496" s="1588"/>
      <c r="B496" s="1588"/>
      <c r="C496" s="1588"/>
      <c r="D496" s="1588"/>
      <c r="E496" s="1588"/>
      <c r="F496" s="1588"/>
      <c r="G496" s="1588"/>
      <c r="H496" s="1588"/>
      <c r="I496" s="1588"/>
      <c r="J496" s="1588"/>
      <c r="K496" s="1588"/>
      <c r="L496" s="1588"/>
      <c r="M496" s="1588"/>
      <c r="N496" s="1588"/>
      <c r="O496" s="1588"/>
      <c r="P496" s="1588"/>
      <c r="Q496" s="1588"/>
      <c r="R496" s="1588"/>
      <c r="S496" s="1588"/>
      <c r="T496" s="1588"/>
      <c r="U496" s="1588"/>
      <c r="V496" s="1588"/>
      <c r="W496" s="1588"/>
      <c r="X496" s="1588"/>
      <c r="Y496" s="1588"/>
      <c r="Z496" s="1588"/>
      <c r="AA496" s="1588"/>
      <c r="AB496" s="1588"/>
      <c r="AC496" s="1588"/>
      <c r="AD496" s="1588"/>
      <c r="AE496" s="1588"/>
      <c r="AF496" s="1588"/>
      <c r="AG496" s="1588"/>
      <c r="AH496" s="1588"/>
      <c r="AI496" s="1588"/>
      <c r="AJ496" s="1588"/>
      <c r="AK496" s="1588"/>
      <c r="AL496" s="1588"/>
      <c r="AM496" s="1588"/>
      <c r="AN496" s="1588"/>
      <c r="AO496" s="1588"/>
      <c r="AP496" s="1588"/>
      <c r="AQ496" s="1588"/>
      <c r="AR496" s="1588"/>
      <c r="AS496" s="1588"/>
      <c r="AT496" s="1588"/>
      <c r="AU496" s="1588"/>
      <c r="AV496" s="1588"/>
      <c r="AW496" s="1588"/>
      <c r="AX496" s="1588"/>
      <c r="AY496" s="1588"/>
    </row>
    <row r="497" ht="15.75" customHeight="1">
      <c r="A497" s="1588"/>
      <c r="B497" s="1588"/>
      <c r="C497" s="1588"/>
      <c r="D497" s="1588"/>
      <c r="E497" s="1588"/>
      <c r="F497" s="1588"/>
      <c r="G497" s="1588"/>
      <c r="H497" s="1588"/>
      <c r="I497" s="1588"/>
      <c r="J497" s="1588"/>
      <c r="K497" s="1588"/>
      <c r="L497" s="1588"/>
      <c r="M497" s="1588"/>
      <c r="N497" s="1588"/>
      <c r="O497" s="1588"/>
      <c r="P497" s="1588"/>
      <c r="Q497" s="1588"/>
      <c r="R497" s="1588"/>
      <c r="S497" s="1588"/>
      <c r="T497" s="1588"/>
      <c r="U497" s="1588"/>
      <c r="V497" s="1588"/>
      <c r="W497" s="1588"/>
      <c r="X497" s="1588"/>
      <c r="Y497" s="1588"/>
      <c r="Z497" s="1588"/>
      <c r="AA497" s="1588"/>
      <c r="AB497" s="1588"/>
      <c r="AC497" s="1588"/>
      <c r="AD497" s="1588"/>
      <c r="AE497" s="1588"/>
      <c r="AF497" s="1588"/>
      <c r="AG497" s="1588"/>
      <c r="AH497" s="1588"/>
      <c r="AI497" s="1588"/>
      <c r="AJ497" s="1588"/>
      <c r="AK497" s="1588"/>
      <c r="AL497" s="1588"/>
      <c r="AM497" s="1588"/>
      <c r="AN497" s="1588"/>
      <c r="AO497" s="1588"/>
      <c r="AP497" s="1588"/>
      <c r="AQ497" s="1588"/>
      <c r="AR497" s="1588"/>
      <c r="AS497" s="1588"/>
      <c r="AT497" s="1588"/>
      <c r="AU497" s="1588"/>
      <c r="AV497" s="1588"/>
      <c r="AW497" s="1588"/>
      <c r="AX497" s="1588"/>
      <c r="AY497" s="1588"/>
    </row>
    <row r="498" ht="15.75" customHeight="1">
      <c r="A498" s="1588"/>
      <c r="B498" s="1588"/>
      <c r="C498" s="1588"/>
      <c r="D498" s="1588"/>
      <c r="E498" s="1588"/>
      <c r="F498" s="1588"/>
      <c r="G498" s="1588"/>
      <c r="H498" s="1588"/>
      <c r="I498" s="1588"/>
      <c r="J498" s="1588"/>
      <c r="K498" s="1588"/>
      <c r="L498" s="1588"/>
      <c r="M498" s="1588"/>
      <c r="N498" s="1588"/>
      <c r="O498" s="1588"/>
      <c r="P498" s="1588"/>
      <c r="Q498" s="1588"/>
      <c r="R498" s="1588"/>
      <c r="S498" s="1588"/>
      <c r="T498" s="1588"/>
      <c r="U498" s="1588"/>
      <c r="V498" s="1588"/>
      <c r="W498" s="1588"/>
      <c r="X498" s="1588"/>
      <c r="Y498" s="1588"/>
      <c r="Z498" s="1588"/>
      <c r="AA498" s="1588"/>
      <c r="AB498" s="1588"/>
      <c r="AC498" s="1588"/>
      <c r="AD498" s="1588"/>
      <c r="AE498" s="1588"/>
      <c r="AF498" s="1588"/>
      <c r="AG498" s="1588"/>
      <c r="AH498" s="1588"/>
      <c r="AI498" s="1588"/>
      <c r="AJ498" s="1588"/>
      <c r="AK498" s="1588"/>
      <c r="AL498" s="1588"/>
      <c r="AM498" s="1588"/>
      <c r="AN498" s="1588"/>
      <c r="AO498" s="1588"/>
      <c r="AP498" s="1588"/>
      <c r="AQ498" s="1588"/>
      <c r="AR498" s="1588"/>
      <c r="AS498" s="1588"/>
      <c r="AT498" s="1588"/>
      <c r="AU498" s="1588"/>
      <c r="AV498" s="1588"/>
      <c r="AW498" s="1588"/>
      <c r="AX498" s="1588"/>
      <c r="AY498" s="1588"/>
    </row>
    <row r="499" ht="15.75" customHeight="1">
      <c r="A499" s="1588"/>
      <c r="B499" s="1588"/>
      <c r="C499" s="1588"/>
      <c r="D499" s="1588"/>
      <c r="E499" s="1588"/>
      <c r="F499" s="1588"/>
      <c r="G499" s="1588"/>
      <c r="H499" s="1588"/>
      <c r="I499" s="1588"/>
      <c r="J499" s="1588"/>
      <c r="K499" s="1588"/>
      <c r="L499" s="1588"/>
      <c r="M499" s="1588"/>
      <c r="N499" s="1588"/>
      <c r="O499" s="1588"/>
      <c r="P499" s="1588"/>
      <c r="Q499" s="1588"/>
      <c r="R499" s="1588"/>
      <c r="S499" s="1588"/>
      <c r="T499" s="1588"/>
      <c r="U499" s="1588"/>
      <c r="V499" s="1588"/>
      <c r="W499" s="1588"/>
      <c r="X499" s="1588"/>
      <c r="Y499" s="1588"/>
      <c r="Z499" s="1588"/>
      <c r="AA499" s="1588"/>
      <c r="AB499" s="1588"/>
      <c r="AC499" s="1588"/>
      <c r="AD499" s="1588"/>
      <c r="AE499" s="1588"/>
      <c r="AF499" s="1588"/>
      <c r="AG499" s="1588"/>
      <c r="AH499" s="1588"/>
      <c r="AI499" s="1588"/>
      <c r="AJ499" s="1588"/>
      <c r="AK499" s="1588"/>
      <c r="AL499" s="1588"/>
      <c r="AM499" s="1588"/>
      <c r="AN499" s="1588"/>
      <c r="AO499" s="1588"/>
      <c r="AP499" s="1588"/>
      <c r="AQ499" s="1588"/>
      <c r="AR499" s="1588"/>
      <c r="AS499" s="1588"/>
      <c r="AT499" s="1588"/>
      <c r="AU499" s="1588"/>
      <c r="AV499" s="1588"/>
      <c r="AW499" s="1588"/>
      <c r="AX499" s="1588"/>
      <c r="AY499" s="1588"/>
    </row>
    <row r="500" ht="15.75" customHeight="1">
      <c r="A500" s="1588"/>
      <c r="B500" s="1588"/>
      <c r="C500" s="1588"/>
      <c r="D500" s="1588"/>
      <c r="E500" s="1588"/>
      <c r="F500" s="1588"/>
      <c r="G500" s="1588"/>
      <c r="H500" s="1588"/>
      <c r="I500" s="1588"/>
      <c r="J500" s="1588"/>
      <c r="K500" s="1588"/>
      <c r="L500" s="1588"/>
      <c r="M500" s="1588"/>
      <c r="N500" s="1588"/>
      <c r="O500" s="1588"/>
      <c r="P500" s="1588"/>
      <c r="Q500" s="1588"/>
      <c r="R500" s="1588"/>
      <c r="S500" s="1588"/>
      <c r="T500" s="1588"/>
      <c r="U500" s="1588"/>
      <c r="V500" s="1588"/>
      <c r="W500" s="1588"/>
      <c r="X500" s="1588"/>
      <c r="Y500" s="1588"/>
      <c r="Z500" s="1588"/>
      <c r="AA500" s="1588"/>
      <c r="AB500" s="1588"/>
      <c r="AC500" s="1588"/>
      <c r="AD500" s="1588"/>
      <c r="AE500" s="1588"/>
      <c r="AF500" s="1588"/>
      <c r="AG500" s="1588"/>
      <c r="AH500" s="1588"/>
      <c r="AI500" s="1588"/>
      <c r="AJ500" s="1588"/>
      <c r="AK500" s="1588"/>
      <c r="AL500" s="1588"/>
      <c r="AM500" s="1588"/>
      <c r="AN500" s="1588"/>
      <c r="AO500" s="1588"/>
      <c r="AP500" s="1588"/>
      <c r="AQ500" s="1588"/>
      <c r="AR500" s="1588"/>
      <c r="AS500" s="1588"/>
      <c r="AT500" s="1588"/>
      <c r="AU500" s="1588"/>
      <c r="AV500" s="1588"/>
      <c r="AW500" s="1588"/>
      <c r="AX500" s="1588"/>
      <c r="AY500" s="1588"/>
    </row>
    <row r="501" ht="15.75" customHeight="1">
      <c r="A501" s="1588"/>
      <c r="B501" s="1588"/>
      <c r="C501" s="1588"/>
      <c r="D501" s="1588"/>
      <c r="E501" s="1588"/>
      <c r="F501" s="1588"/>
      <c r="G501" s="1588"/>
      <c r="H501" s="1588"/>
      <c r="I501" s="1588"/>
      <c r="J501" s="1588"/>
      <c r="K501" s="1588"/>
      <c r="L501" s="1588"/>
      <c r="M501" s="1588"/>
      <c r="N501" s="1588"/>
      <c r="O501" s="1588"/>
      <c r="P501" s="1588"/>
      <c r="Q501" s="1588"/>
      <c r="R501" s="1588"/>
      <c r="S501" s="1588"/>
      <c r="T501" s="1588"/>
      <c r="U501" s="1588"/>
      <c r="V501" s="1588"/>
      <c r="W501" s="1588"/>
      <c r="X501" s="1588"/>
      <c r="Y501" s="1588"/>
      <c r="Z501" s="1588"/>
      <c r="AA501" s="1588"/>
      <c r="AB501" s="1588"/>
      <c r="AC501" s="1588"/>
      <c r="AD501" s="1588"/>
      <c r="AE501" s="1588"/>
      <c r="AF501" s="1588"/>
      <c r="AG501" s="1588"/>
      <c r="AH501" s="1588"/>
      <c r="AI501" s="1588"/>
      <c r="AJ501" s="1588"/>
      <c r="AK501" s="1588"/>
      <c r="AL501" s="1588"/>
      <c r="AM501" s="1588"/>
      <c r="AN501" s="1588"/>
      <c r="AO501" s="1588"/>
      <c r="AP501" s="1588"/>
      <c r="AQ501" s="1588"/>
      <c r="AR501" s="1588"/>
      <c r="AS501" s="1588"/>
      <c r="AT501" s="1588"/>
      <c r="AU501" s="1588"/>
      <c r="AV501" s="1588"/>
      <c r="AW501" s="1588"/>
      <c r="AX501" s="1588"/>
      <c r="AY501" s="1588"/>
    </row>
    <row r="502" ht="15.75" customHeight="1">
      <c r="A502" s="1588"/>
      <c r="B502" s="1588"/>
      <c r="C502" s="1588"/>
      <c r="D502" s="1588"/>
      <c r="E502" s="1588"/>
      <c r="F502" s="1588"/>
      <c r="G502" s="1588"/>
      <c r="H502" s="1588"/>
      <c r="I502" s="1588"/>
      <c r="J502" s="1588"/>
      <c r="K502" s="1588"/>
      <c r="L502" s="1588"/>
      <c r="M502" s="1588"/>
      <c r="N502" s="1588"/>
      <c r="O502" s="1588"/>
      <c r="P502" s="1588"/>
      <c r="Q502" s="1588"/>
      <c r="R502" s="1588"/>
      <c r="S502" s="1588"/>
      <c r="T502" s="1588"/>
      <c r="U502" s="1588"/>
      <c r="V502" s="1588"/>
      <c r="W502" s="1588"/>
      <c r="X502" s="1588"/>
      <c r="Y502" s="1588"/>
      <c r="Z502" s="1588"/>
      <c r="AA502" s="1588"/>
      <c r="AB502" s="1588"/>
      <c r="AC502" s="1588"/>
      <c r="AD502" s="1588"/>
      <c r="AE502" s="1588"/>
      <c r="AF502" s="1588"/>
      <c r="AG502" s="1588"/>
      <c r="AH502" s="1588"/>
      <c r="AI502" s="1588"/>
      <c r="AJ502" s="1588"/>
      <c r="AK502" s="1588"/>
      <c r="AL502" s="1588"/>
      <c r="AM502" s="1588"/>
      <c r="AN502" s="1588"/>
      <c r="AO502" s="1588"/>
      <c r="AP502" s="1588"/>
      <c r="AQ502" s="1588"/>
      <c r="AR502" s="1588"/>
      <c r="AS502" s="1588"/>
      <c r="AT502" s="1588"/>
      <c r="AU502" s="1588"/>
      <c r="AV502" s="1588"/>
      <c r="AW502" s="1588"/>
      <c r="AX502" s="1588"/>
      <c r="AY502" s="1588"/>
    </row>
    <row r="503" ht="15.75" customHeight="1">
      <c r="A503" s="1588"/>
      <c r="B503" s="1588"/>
      <c r="C503" s="1588"/>
      <c r="D503" s="1588"/>
      <c r="E503" s="1588"/>
      <c r="F503" s="1588"/>
      <c r="G503" s="1588"/>
      <c r="H503" s="1588"/>
      <c r="I503" s="1588"/>
      <c r="J503" s="1588"/>
      <c r="K503" s="1588"/>
      <c r="L503" s="1588"/>
      <c r="M503" s="1588"/>
      <c r="N503" s="1588"/>
      <c r="O503" s="1588"/>
      <c r="P503" s="1588"/>
      <c r="Q503" s="1588"/>
      <c r="R503" s="1588"/>
      <c r="S503" s="1588"/>
      <c r="T503" s="1588"/>
      <c r="U503" s="1588"/>
      <c r="V503" s="1588"/>
      <c r="W503" s="1588"/>
      <c r="X503" s="1588"/>
      <c r="Y503" s="1588"/>
      <c r="Z503" s="1588"/>
      <c r="AA503" s="1588"/>
      <c r="AB503" s="1588"/>
      <c r="AC503" s="1588"/>
      <c r="AD503" s="1588"/>
      <c r="AE503" s="1588"/>
      <c r="AF503" s="1588"/>
      <c r="AG503" s="1588"/>
      <c r="AH503" s="1588"/>
      <c r="AI503" s="1588"/>
      <c r="AJ503" s="1588"/>
      <c r="AK503" s="1588"/>
      <c r="AL503" s="1588"/>
      <c r="AM503" s="1588"/>
      <c r="AN503" s="1588"/>
      <c r="AO503" s="1588"/>
      <c r="AP503" s="1588"/>
      <c r="AQ503" s="1588"/>
      <c r="AR503" s="1588"/>
      <c r="AS503" s="1588"/>
      <c r="AT503" s="1588"/>
      <c r="AU503" s="1588"/>
      <c r="AV503" s="1588"/>
      <c r="AW503" s="1588"/>
      <c r="AX503" s="1588"/>
      <c r="AY503" s="1588"/>
    </row>
    <row r="504" ht="15.75" customHeight="1">
      <c r="A504" s="1588"/>
      <c r="B504" s="1588"/>
      <c r="C504" s="1588"/>
      <c r="D504" s="1588"/>
      <c r="E504" s="1588"/>
      <c r="F504" s="1588"/>
      <c r="G504" s="1588"/>
      <c r="H504" s="1588"/>
      <c r="I504" s="1588"/>
      <c r="J504" s="1588"/>
      <c r="K504" s="1588"/>
      <c r="L504" s="1588"/>
      <c r="M504" s="1588"/>
      <c r="N504" s="1588"/>
      <c r="O504" s="1588"/>
      <c r="P504" s="1588"/>
      <c r="Q504" s="1588"/>
      <c r="R504" s="1588"/>
      <c r="S504" s="1588"/>
      <c r="T504" s="1588"/>
      <c r="U504" s="1588"/>
      <c r="V504" s="1588"/>
      <c r="W504" s="1588"/>
      <c r="X504" s="1588"/>
      <c r="Y504" s="1588"/>
      <c r="Z504" s="1588"/>
      <c r="AA504" s="1588"/>
      <c r="AB504" s="1588"/>
      <c r="AC504" s="1588"/>
      <c r="AD504" s="1588"/>
      <c r="AE504" s="1588"/>
      <c r="AF504" s="1588"/>
      <c r="AG504" s="1588"/>
      <c r="AH504" s="1588"/>
      <c r="AI504" s="1588"/>
      <c r="AJ504" s="1588"/>
      <c r="AK504" s="1588"/>
      <c r="AL504" s="1588"/>
      <c r="AM504" s="1588"/>
      <c r="AN504" s="1588"/>
      <c r="AO504" s="1588"/>
      <c r="AP504" s="1588"/>
      <c r="AQ504" s="1588"/>
      <c r="AR504" s="1588"/>
      <c r="AS504" s="1588"/>
      <c r="AT504" s="1588"/>
      <c r="AU504" s="1588"/>
      <c r="AV504" s="1588"/>
      <c r="AW504" s="1588"/>
      <c r="AX504" s="1588"/>
      <c r="AY504" s="1588"/>
    </row>
    <row r="505" ht="15.75" customHeight="1">
      <c r="A505" s="1588"/>
      <c r="B505" s="1588"/>
      <c r="C505" s="1588"/>
      <c r="D505" s="1588"/>
      <c r="E505" s="1588"/>
      <c r="F505" s="1588"/>
      <c r="G505" s="1588"/>
      <c r="H505" s="1588"/>
      <c r="I505" s="1588"/>
      <c r="J505" s="1588"/>
      <c r="K505" s="1588"/>
      <c r="L505" s="1588"/>
      <c r="M505" s="1588"/>
      <c r="N505" s="1588"/>
      <c r="O505" s="1588"/>
      <c r="P505" s="1588"/>
      <c r="Q505" s="1588"/>
      <c r="R505" s="1588"/>
      <c r="S505" s="1588"/>
      <c r="T505" s="1588"/>
      <c r="U505" s="1588"/>
      <c r="V505" s="1588"/>
      <c r="W505" s="1588"/>
      <c r="X505" s="1588"/>
      <c r="Y505" s="1588"/>
      <c r="Z505" s="1588"/>
      <c r="AA505" s="1588"/>
      <c r="AB505" s="1588"/>
      <c r="AC505" s="1588"/>
      <c r="AD505" s="1588"/>
      <c r="AE505" s="1588"/>
      <c r="AF505" s="1588"/>
      <c r="AG505" s="1588"/>
      <c r="AH505" s="1588"/>
      <c r="AI505" s="1588"/>
      <c r="AJ505" s="1588"/>
      <c r="AK505" s="1588"/>
      <c r="AL505" s="1588"/>
      <c r="AM505" s="1588"/>
      <c r="AN505" s="1588"/>
      <c r="AO505" s="1588"/>
      <c r="AP505" s="1588"/>
      <c r="AQ505" s="1588"/>
      <c r="AR505" s="1588"/>
      <c r="AS505" s="1588"/>
      <c r="AT505" s="1588"/>
      <c r="AU505" s="1588"/>
      <c r="AV505" s="1588"/>
      <c r="AW505" s="1588"/>
      <c r="AX505" s="1588"/>
      <c r="AY505" s="1588"/>
    </row>
    <row r="506" ht="15.75" customHeight="1">
      <c r="A506" s="1588"/>
      <c r="B506" s="1588"/>
      <c r="C506" s="1588"/>
      <c r="D506" s="1588"/>
      <c r="E506" s="1588"/>
      <c r="F506" s="1588"/>
      <c r="G506" s="1588"/>
      <c r="H506" s="1588"/>
      <c r="I506" s="1588"/>
      <c r="J506" s="1588"/>
      <c r="K506" s="1588"/>
      <c r="L506" s="1588"/>
      <c r="M506" s="1588"/>
      <c r="N506" s="1588"/>
      <c r="O506" s="1588"/>
      <c r="P506" s="1588"/>
      <c r="Q506" s="1588"/>
      <c r="R506" s="1588"/>
      <c r="S506" s="1588"/>
      <c r="T506" s="1588"/>
      <c r="U506" s="1588"/>
      <c r="V506" s="1588"/>
      <c r="W506" s="1588"/>
      <c r="X506" s="1588"/>
      <c r="Y506" s="1588"/>
      <c r="Z506" s="1588"/>
      <c r="AA506" s="1588"/>
      <c r="AB506" s="1588"/>
      <c r="AC506" s="1588"/>
      <c r="AD506" s="1588"/>
      <c r="AE506" s="1588"/>
      <c r="AF506" s="1588"/>
      <c r="AG506" s="1588"/>
      <c r="AH506" s="1588"/>
      <c r="AI506" s="1588"/>
      <c r="AJ506" s="1588"/>
      <c r="AK506" s="1588"/>
      <c r="AL506" s="1588"/>
      <c r="AM506" s="1588"/>
      <c r="AN506" s="1588"/>
      <c r="AO506" s="1588"/>
      <c r="AP506" s="1588"/>
      <c r="AQ506" s="1588"/>
      <c r="AR506" s="1588"/>
      <c r="AS506" s="1588"/>
      <c r="AT506" s="1588"/>
      <c r="AU506" s="1588"/>
      <c r="AV506" s="1588"/>
      <c r="AW506" s="1588"/>
      <c r="AX506" s="1588"/>
      <c r="AY506" s="1588"/>
    </row>
    <row r="507" ht="15.75" customHeight="1">
      <c r="A507" s="1588"/>
      <c r="B507" s="1588"/>
      <c r="C507" s="1588"/>
      <c r="D507" s="1588"/>
      <c r="E507" s="1588"/>
      <c r="F507" s="1588"/>
      <c r="G507" s="1588"/>
      <c r="H507" s="1588"/>
      <c r="I507" s="1588"/>
      <c r="J507" s="1588"/>
      <c r="K507" s="1588"/>
      <c r="L507" s="1588"/>
      <c r="M507" s="1588"/>
      <c r="N507" s="1588"/>
      <c r="O507" s="1588"/>
      <c r="P507" s="1588"/>
      <c r="Q507" s="1588"/>
      <c r="R507" s="1588"/>
      <c r="S507" s="1588"/>
      <c r="T507" s="1588"/>
      <c r="U507" s="1588"/>
      <c r="V507" s="1588"/>
      <c r="W507" s="1588"/>
      <c r="X507" s="1588"/>
      <c r="Y507" s="1588"/>
      <c r="Z507" s="1588"/>
      <c r="AA507" s="1588"/>
      <c r="AB507" s="1588"/>
      <c r="AC507" s="1588"/>
      <c r="AD507" s="1588"/>
      <c r="AE507" s="1588"/>
      <c r="AF507" s="1588"/>
      <c r="AG507" s="1588"/>
      <c r="AH507" s="1588"/>
      <c r="AI507" s="1588"/>
      <c r="AJ507" s="1588"/>
      <c r="AK507" s="1588"/>
      <c r="AL507" s="1588"/>
      <c r="AM507" s="1588"/>
      <c r="AN507" s="1588"/>
      <c r="AO507" s="1588"/>
      <c r="AP507" s="1588"/>
      <c r="AQ507" s="1588"/>
      <c r="AR507" s="1588"/>
      <c r="AS507" s="1588"/>
      <c r="AT507" s="1588"/>
      <c r="AU507" s="1588"/>
      <c r="AV507" s="1588"/>
      <c r="AW507" s="1588"/>
      <c r="AX507" s="1588"/>
      <c r="AY507" s="1588"/>
    </row>
    <row r="508" ht="15.75" customHeight="1">
      <c r="A508" s="1588"/>
      <c r="B508" s="1588"/>
      <c r="C508" s="1588"/>
      <c r="D508" s="1588"/>
      <c r="E508" s="1588"/>
      <c r="F508" s="1588"/>
      <c r="G508" s="1588"/>
      <c r="H508" s="1588"/>
      <c r="I508" s="1588"/>
      <c r="J508" s="1588"/>
      <c r="K508" s="1588"/>
      <c r="L508" s="1588"/>
      <c r="M508" s="1588"/>
      <c r="N508" s="1588"/>
      <c r="O508" s="1588"/>
      <c r="P508" s="1588"/>
      <c r="Q508" s="1588"/>
      <c r="R508" s="1588"/>
      <c r="S508" s="1588"/>
      <c r="T508" s="1588"/>
      <c r="U508" s="1588"/>
      <c r="V508" s="1588"/>
      <c r="W508" s="1588"/>
      <c r="X508" s="1588"/>
      <c r="Y508" s="1588"/>
      <c r="Z508" s="1588"/>
      <c r="AA508" s="1588"/>
      <c r="AB508" s="1588"/>
      <c r="AC508" s="1588"/>
      <c r="AD508" s="1588"/>
      <c r="AE508" s="1588"/>
      <c r="AF508" s="1588"/>
      <c r="AG508" s="1588"/>
      <c r="AH508" s="1588"/>
      <c r="AI508" s="1588"/>
      <c r="AJ508" s="1588"/>
      <c r="AK508" s="1588"/>
      <c r="AL508" s="1588"/>
      <c r="AM508" s="1588"/>
      <c r="AN508" s="1588"/>
      <c r="AO508" s="1588"/>
      <c r="AP508" s="1588"/>
      <c r="AQ508" s="1588"/>
      <c r="AR508" s="1588"/>
      <c r="AS508" s="1588"/>
      <c r="AT508" s="1588"/>
      <c r="AU508" s="1588"/>
      <c r="AV508" s="1588"/>
      <c r="AW508" s="1588"/>
      <c r="AX508" s="1588"/>
      <c r="AY508" s="1588"/>
    </row>
    <row r="509" ht="15.75" customHeight="1">
      <c r="A509" s="1588"/>
      <c r="B509" s="1588"/>
      <c r="C509" s="1588"/>
      <c r="D509" s="1588"/>
      <c r="E509" s="1588"/>
      <c r="F509" s="1588"/>
      <c r="G509" s="1588"/>
      <c r="H509" s="1588"/>
      <c r="I509" s="1588"/>
      <c r="J509" s="1588"/>
      <c r="K509" s="1588"/>
      <c r="L509" s="1588"/>
      <c r="M509" s="1588"/>
      <c r="N509" s="1588"/>
      <c r="O509" s="1588"/>
      <c r="P509" s="1588"/>
      <c r="Q509" s="1588"/>
      <c r="R509" s="1588"/>
      <c r="S509" s="1588"/>
      <c r="T509" s="1588"/>
      <c r="U509" s="1588"/>
      <c r="V509" s="1588"/>
      <c r="W509" s="1588"/>
      <c r="X509" s="1588"/>
      <c r="Y509" s="1588"/>
      <c r="Z509" s="1588"/>
      <c r="AA509" s="1588"/>
      <c r="AB509" s="1588"/>
      <c r="AC509" s="1588"/>
      <c r="AD509" s="1588"/>
      <c r="AE509" s="1588"/>
      <c r="AF509" s="1588"/>
      <c r="AG509" s="1588"/>
      <c r="AH509" s="1588"/>
      <c r="AI509" s="1588"/>
      <c r="AJ509" s="1588"/>
      <c r="AK509" s="1588"/>
      <c r="AL509" s="1588"/>
      <c r="AM509" s="1588"/>
      <c r="AN509" s="1588"/>
      <c r="AO509" s="1588"/>
      <c r="AP509" s="1588"/>
      <c r="AQ509" s="1588"/>
      <c r="AR509" s="1588"/>
      <c r="AS509" s="1588"/>
      <c r="AT509" s="1588"/>
      <c r="AU509" s="1588"/>
      <c r="AV509" s="1588"/>
      <c r="AW509" s="1588"/>
      <c r="AX509" s="1588"/>
      <c r="AY509" s="1588"/>
    </row>
    <row r="510" ht="15.75" customHeight="1">
      <c r="A510" s="1588"/>
      <c r="B510" s="1588"/>
      <c r="C510" s="1588"/>
      <c r="D510" s="1588"/>
      <c r="E510" s="1588"/>
      <c r="F510" s="1588"/>
      <c r="G510" s="1588"/>
      <c r="H510" s="1588"/>
      <c r="I510" s="1588"/>
      <c r="J510" s="1588"/>
      <c r="K510" s="1588"/>
      <c r="L510" s="1588"/>
      <c r="M510" s="1588"/>
      <c r="N510" s="1588"/>
      <c r="O510" s="1588"/>
      <c r="P510" s="1588"/>
      <c r="Q510" s="1588"/>
      <c r="R510" s="1588"/>
      <c r="S510" s="1588"/>
      <c r="T510" s="1588"/>
      <c r="U510" s="1588"/>
      <c r="V510" s="1588"/>
      <c r="W510" s="1588"/>
      <c r="X510" s="1588"/>
      <c r="Y510" s="1588"/>
      <c r="Z510" s="1588"/>
      <c r="AA510" s="1588"/>
      <c r="AB510" s="1588"/>
      <c r="AC510" s="1588"/>
      <c r="AD510" s="1588"/>
      <c r="AE510" s="1588"/>
      <c r="AF510" s="1588"/>
      <c r="AG510" s="1588"/>
      <c r="AH510" s="1588"/>
      <c r="AI510" s="1588"/>
      <c r="AJ510" s="1588"/>
      <c r="AK510" s="1588"/>
      <c r="AL510" s="1588"/>
      <c r="AM510" s="1588"/>
      <c r="AN510" s="1588"/>
      <c r="AO510" s="1588"/>
      <c r="AP510" s="1588"/>
      <c r="AQ510" s="1588"/>
      <c r="AR510" s="1588"/>
      <c r="AS510" s="1588"/>
      <c r="AT510" s="1588"/>
      <c r="AU510" s="1588"/>
      <c r="AV510" s="1588"/>
      <c r="AW510" s="1588"/>
      <c r="AX510" s="1588"/>
      <c r="AY510" s="1588"/>
    </row>
    <row r="511" ht="15.75" customHeight="1">
      <c r="A511" s="1588"/>
      <c r="B511" s="1588"/>
      <c r="C511" s="1588"/>
      <c r="D511" s="1588"/>
      <c r="E511" s="1588"/>
      <c r="F511" s="1588"/>
      <c r="G511" s="1588"/>
      <c r="H511" s="1588"/>
      <c r="I511" s="1588"/>
      <c r="J511" s="1588"/>
      <c r="K511" s="1588"/>
      <c r="L511" s="1588"/>
      <c r="M511" s="1588"/>
      <c r="N511" s="1588"/>
      <c r="O511" s="1588"/>
      <c r="P511" s="1588"/>
      <c r="Q511" s="1588"/>
      <c r="R511" s="1588"/>
      <c r="S511" s="1588"/>
      <c r="T511" s="1588"/>
      <c r="U511" s="1588"/>
      <c r="V511" s="1588"/>
      <c r="W511" s="1588"/>
      <c r="X511" s="1588"/>
      <c r="Y511" s="1588"/>
      <c r="Z511" s="1588"/>
      <c r="AA511" s="1588"/>
      <c r="AB511" s="1588"/>
      <c r="AC511" s="1588"/>
      <c r="AD511" s="1588"/>
      <c r="AE511" s="1588"/>
      <c r="AF511" s="1588"/>
      <c r="AG511" s="1588"/>
      <c r="AH511" s="1588"/>
      <c r="AI511" s="1588"/>
      <c r="AJ511" s="1588"/>
      <c r="AK511" s="1588"/>
      <c r="AL511" s="1588"/>
      <c r="AM511" s="1588"/>
      <c r="AN511" s="1588"/>
      <c r="AO511" s="1588"/>
      <c r="AP511" s="1588"/>
      <c r="AQ511" s="1588"/>
      <c r="AR511" s="1588"/>
      <c r="AS511" s="1588"/>
      <c r="AT511" s="1588"/>
      <c r="AU511" s="1588"/>
      <c r="AV511" s="1588"/>
      <c r="AW511" s="1588"/>
      <c r="AX511" s="1588"/>
      <c r="AY511" s="1588"/>
    </row>
    <row r="512" ht="15.75" customHeight="1">
      <c r="A512" s="1588"/>
      <c r="B512" s="1588"/>
      <c r="C512" s="1588"/>
      <c r="D512" s="1588"/>
      <c r="E512" s="1588"/>
      <c r="F512" s="1588"/>
      <c r="G512" s="1588"/>
      <c r="H512" s="1588"/>
      <c r="I512" s="1588"/>
      <c r="J512" s="1588"/>
      <c r="K512" s="1588"/>
      <c r="L512" s="1588"/>
      <c r="M512" s="1588"/>
      <c r="N512" s="1588"/>
      <c r="O512" s="1588"/>
      <c r="P512" s="1588"/>
      <c r="Q512" s="1588"/>
      <c r="R512" s="1588"/>
      <c r="S512" s="1588"/>
      <c r="T512" s="1588"/>
      <c r="U512" s="1588"/>
      <c r="V512" s="1588"/>
      <c r="W512" s="1588"/>
      <c r="X512" s="1588"/>
      <c r="Y512" s="1588"/>
      <c r="Z512" s="1588"/>
      <c r="AA512" s="1588"/>
      <c r="AB512" s="1588"/>
      <c r="AC512" s="1588"/>
      <c r="AD512" s="1588"/>
      <c r="AE512" s="1588"/>
      <c r="AF512" s="1588"/>
      <c r="AG512" s="1588"/>
      <c r="AH512" s="1588"/>
      <c r="AI512" s="1588"/>
      <c r="AJ512" s="1588"/>
      <c r="AK512" s="1588"/>
      <c r="AL512" s="1588"/>
      <c r="AM512" s="1588"/>
      <c r="AN512" s="1588"/>
      <c r="AO512" s="1588"/>
      <c r="AP512" s="1588"/>
      <c r="AQ512" s="1588"/>
      <c r="AR512" s="1588"/>
      <c r="AS512" s="1588"/>
      <c r="AT512" s="1588"/>
      <c r="AU512" s="1588"/>
      <c r="AV512" s="1588"/>
      <c r="AW512" s="1588"/>
      <c r="AX512" s="1588"/>
      <c r="AY512" s="1588"/>
    </row>
    <row r="513" ht="15.75" customHeight="1">
      <c r="A513" s="1588"/>
      <c r="B513" s="1588"/>
      <c r="C513" s="1588"/>
      <c r="D513" s="1588"/>
      <c r="E513" s="1588"/>
      <c r="F513" s="1588"/>
      <c r="G513" s="1588"/>
      <c r="H513" s="1588"/>
      <c r="I513" s="1588"/>
      <c r="J513" s="1588"/>
      <c r="K513" s="1588"/>
      <c r="L513" s="1588"/>
      <c r="M513" s="1588"/>
      <c r="N513" s="1588"/>
      <c r="O513" s="1588"/>
      <c r="P513" s="1588"/>
      <c r="Q513" s="1588"/>
      <c r="R513" s="1588"/>
      <c r="S513" s="1588"/>
      <c r="T513" s="1588"/>
      <c r="U513" s="1588"/>
      <c r="V513" s="1588"/>
      <c r="W513" s="1588"/>
      <c r="X513" s="1588"/>
      <c r="Y513" s="1588"/>
      <c r="Z513" s="1588"/>
      <c r="AA513" s="1588"/>
      <c r="AB513" s="1588"/>
      <c r="AC513" s="1588"/>
      <c r="AD513" s="1588"/>
      <c r="AE513" s="1588"/>
      <c r="AF513" s="1588"/>
      <c r="AG513" s="1588"/>
      <c r="AH513" s="1588"/>
      <c r="AI513" s="1588"/>
      <c r="AJ513" s="1588"/>
      <c r="AK513" s="1588"/>
      <c r="AL513" s="1588"/>
      <c r="AM513" s="1588"/>
      <c r="AN513" s="1588"/>
      <c r="AO513" s="1588"/>
      <c r="AP513" s="1588"/>
      <c r="AQ513" s="1588"/>
      <c r="AR513" s="1588"/>
      <c r="AS513" s="1588"/>
      <c r="AT513" s="1588"/>
      <c r="AU513" s="1588"/>
      <c r="AV513" s="1588"/>
      <c r="AW513" s="1588"/>
      <c r="AX513" s="1588"/>
      <c r="AY513" s="1588"/>
    </row>
    <row r="514" ht="15.75" customHeight="1">
      <c r="A514" s="1588"/>
      <c r="B514" s="1588"/>
      <c r="C514" s="1588"/>
      <c r="D514" s="1588"/>
      <c r="E514" s="1588"/>
      <c r="F514" s="1588"/>
      <c r="G514" s="1588"/>
      <c r="H514" s="1588"/>
      <c r="I514" s="1588"/>
      <c r="J514" s="1588"/>
      <c r="K514" s="1588"/>
      <c r="L514" s="1588"/>
      <c r="M514" s="1588"/>
      <c r="N514" s="1588"/>
      <c r="O514" s="1588"/>
      <c r="P514" s="1588"/>
      <c r="Q514" s="1588"/>
      <c r="R514" s="1588"/>
      <c r="S514" s="1588"/>
      <c r="T514" s="1588"/>
      <c r="U514" s="1588"/>
      <c r="V514" s="1588"/>
      <c r="W514" s="1588"/>
      <c r="X514" s="1588"/>
      <c r="Y514" s="1588"/>
      <c r="Z514" s="1588"/>
      <c r="AA514" s="1588"/>
      <c r="AB514" s="1588"/>
      <c r="AC514" s="1588"/>
      <c r="AD514" s="1588"/>
      <c r="AE514" s="1588"/>
      <c r="AF514" s="1588"/>
      <c r="AG514" s="1588"/>
      <c r="AH514" s="1588"/>
      <c r="AI514" s="1588"/>
      <c r="AJ514" s="1588"/>
      <c r="AK514" s="1588"/>
      <c r="AL514" s="1588"/>
      <c r="AM514" s="1588"/>
      <c r="AN514" s="1588"/>
      <c r="AO514" s="1588"/>
      <c r="AP514" s="1588"/>
      <c r="AQ514" s="1588"/>
      <c r="AR514" s="1588"/>
      <c r="AS514" s="1588"/>
      <c r="AT514" s="1588"/>
      <c r="AU514" s="1588"/>
      <c r="AV514" s="1588"/>
      <c r="AW514" s="1588"/>
      <c r="AX514" s="1588"/>
      <c r="AY514" s="1588"/>
    </row>
    <row r="515" ht="15.75" customHeight="1">
      <c r="A515" s="1588"/>
      <c r="B515" s="1588"/>
      <c r="C515" s="1588"/>
      <c r="D515" s="1588"/>
      <c r="E515" s="1588"/>
      <c r="F515" s="1588"/>
      <c r="G515" s="1588"/>
      <c r="H515" s="1588"/>
      <c r="I515" s="1588"/>
      <c r="J515" s="1588"/>
      <c r="K515" s="1588"/>
      <c r="L515" s="1588"/>
      <c r="M515" s="1588"/>
      <c r="N515" s="1588"/>
      <c r="O515" s="1588"/>
      <c r="P515" s="1588"/>
      <c r="Q515" s="1588"/>
      <c r="R515" s="1588"/>
      <c r="S515" s="1588"/>
      <c r="T515" s="1588"/>
      <c r="U515" s="1588"/>
      <c r="V515" s="1588"/>
      <c r="W515" s="1588"/>
      <c r="X515" s="1588"/>
      <c r="Y515" s="1588"/>
      <c r="Z515" s="1588"/>
      <c r="AA515" s="1588"/>
      <c r="AB515" s="1588"/>
      <c r="AC515" s="1588"/>
      <c r="AD515" s="1588"/>
      <c r="AE515" s="1588"/>
      <c r="AF515" s="1588"/>
      <c r="AG515" s="1588"/>
      <c r="AH515" s="1588"/>
      <c r="AI515" s="1588"/>
      <c r="AJ515" s="1588"/>
      <c r="AK515" s="1588"/>
      <c r="AL515" s="1588"/>
      <c r="AM515" s="1588"/>
      <c r="AN515" s="1588"/>
      <c r="AO515" s="1588"/>
      <c r="AP515" s="1588"/>
      <c r="AQ515" s="1588"/>
      <c r="AR515" s="1588"/>
      <c r="AS515" s="1588"/>
      <c r="AT515" s="1588"/>
      <c r="AU515" s="1588"/>
      <c r="AV515" s="1588"/>
      <c r="AW515" s="1588"/>
      <c r="AX515" s="1588"/>
      <c r="AY515" s="1588"/>
    </row>
    <row r="516" ht="15.75" customHeight="1">
      <c r="A516" s="1588"/>
      <c r="B516" s="1588"/>
      <c r="C516" s="1588"/>
      <c r="D516" s="1588"/>
      <c r="E516" s="1588"/>
      <c r="F516" s="1588"/>
      <c r="G516" s="1588"/>
      <c r="H516" s="1588"/>
      <c r="I516" s="1588"/>
      <c r="J516" s="1588"/>
      <c r="K516" s="1588"/>
      <c r="L516" s="1588"/>
      <c r="M516" s="1588"/>
      <c r="N516" s="1588"/>
      <c r="O516" s="1588"/>
      <c r="P516" s="1588"/>
      <c r="Q516" s="1588"/>
      <c r="R516" s="1588"/>
      <c r="S516" s="1588"/>
      <c r="T516" s="1588"/>
      <c r="U516" s="1588"/>
      <c r="V516" s="1588"/>
      <c r="W516" s="1588"/>
      <c r="X516" s="1588"/>
      <c r="Y516" s="1588"/>
      <c r="Z516" s="1588"/>
      <c r="AA516" s="1588"/>
      <c r="AB516" s="1588"/>
      <c r="AC516" s="1588"/>
      <c r="AD516" s="1588"/>
      <c r="AE516" s="1588"/>
      <c r="AF516" s="1588"/>
      <c r="AG516" s="1588"/>
      <c r="AH516" s="1588"/>
      <c r="AI516" s="1588"/>
      <c r="AJ516" s="1588"/>
      <c r="AK516" s="1588"/>
      <c r="AL516" s="1588"/>
      <c r="AM516" s="1588"/>
      <c r="AN516" s="1588"/>
      <c r="AO516" s="1588"/>
      <c r="AP516" s="1588"/>
      <c r="AQ516" s="1588"/>
      <c r="AR516" s="1588"/>
      <c r="AS516" s="1588"/>
      <c r="AT516" s="1588"/>
      <c r="AU516" s="1588"/>
      <c r="AV516" s="1588"/>
      <c r="AW516" s="1588"/>
      <c r="AX516" s="1588"/>
      <c r="AY516" s="1588"/>
    </row>
    <row r="517" ht="15.75" customHeight="1">
      <c r="A517" s="1588"/>
      <c r="B517" s="1588"/>
      <c r="C517" s="1588"/>
      <c r="D517" s="1588"/>
      <c r="E517" s="1588"/>
      <c r="F517" s="1588"/>
      <c r="G517" s="1588"/>
      <c r="H517" s="1588"/>
      <c r="I517" s="1588"/>
      <c r="J517" s="1588"/>
      <c r="K517" s="1588"/>
      <c r="L517" s="1588"/>
      <c r="M517" s="1588"/>
      <c r="N517" s="1588"/>
      <c r="O517" s="1588"/>
      <c r="P517" s="1588"/>
      <c r="Q517" s="1588"/>
      <c r="R517" s="1588"/>
      <c r="S517" s="1588"/>
      <c r="T517" s="1588"/>
      <c r="U517" s="1588"/>
      <c r="V517" s="1588"/>
      <c r="W517" s="1588"/>
      <c r="X517" s="1588"/>
      <c r="Y517" s="1588"/>
      <c r="Z517" s="1588"/>
      <c r="AA517" s="1588"/>
      <c r="AB517" s="1588"/>
      <c r="AC517" s="1588"/>
      <c r="AD517" s="1588"/>
      <c r="AE517" s="1588"/>
      <c r="AF517" s="1588"/>
      <c r="AG517" s="1588"/>
      <c r="AH517" s="1588"/>
      <c r="AI517" s="1588"/>
      <c r="AJ517" s="1588"/>
      <c r="AK517" s="1588"/>
      <c r="AL517" s="1588"/>
      <c r="AM517" s="1588"/>
      <c r="AN517" s="1588"/>
      <c r="AO517" s="1588"/>
      <c r="AP517" s="1588"/>
      <c r="AQ517" s="1588"/>
      <c r="AR517" s="1588"/>
      <c r="AS517" s="1588"/>
      <c r="AT517" s="1588"/>
      <c r="AU517" s="1588"/>
      <c r="AV517" s="1588"/>
      <c r="AW517" s="1588"/>
      <c r="AX517" s="1588"/>
      <c r="AY517" s="1588"/>
    </row>
    <row r="518" ht="15.75" customHeight="1">
      <c r="A518" s="1588"/>
      <c r="B518" s="1588"/>
      <c r="C518" s="1588"/>
      <c r="D518" s="1588"/>
      <c r="E518" s="1588"/>
      <c r="F518" s="1588"/>
      <c r="G518" s="1588"/>
      <c r="H518" s="1588"/>
      <c r="I518" s="1588"/>
      <c r="J518" s="1588"/>
      <c r="K518" s="1588"/>
      <c r="L518" s="1588"/>
      <c r="M518" s="1588"/>
      <c r="N518" s="1588"/>
      <c r="O518" s="1588"/>
      <c r="P518" s="1588"/>
      <c r="Q518" s="1588"/>
      <c r="R518" s="1588"/>
      <c r="S518" s="1588"/>
      <c r="T518" s="1588"/>
      <c r="U518" s="1588"/>
      <c r="V518" s="1588"/>
      <c r="W518" s="1588"/>
      <c r="X518" s="1588"/>
      <c r="Y518" s="1588"/>
      <c r="Z518" s="1588"/>
      <c r="AA518" s="1588"/>
      <c r="AB518" s="1588"/>
      <c r="AC518" s="1588"/>
      <c r="AD518" s="1588"/>
      <c r="AE518" s="1588"/>
      <c r="AF518" s="1588"/>
      <c r="AG518" s="1588"/>
      <c r="AH518" s="1588"/>
      <c r="AI518" s="1588"/>
      <c r="AJ518" s="1588"/>
      <c r="AK518" s="1588"/>
      <c r="AL518" s="1588"/>
      <c r="AM518" s="1588"/>
      <c r="AN518" s="1588"/>
      <c r="AO518" s="1588"/>
      <c r="AP518" s="1588"/>
      <c r="AQ518" s="1588"/>
      <c r="AR518" s="1588"/>
      <c r="AS518" s="1588"/>
      <c r="AT518" s="1588"/>
      <c r="AU518" s="1588"/>
      <c r="AV518" s="1588"/>
      <c r="AW518" s="1588"/>
      <c r="AX518" s="1588"/>
      <c r="AY518" s="1588"/>
    </row>
    <row r="519" ht="15.75" customHeight="1">
      <c r="A519" s="1588"/>
      <c r="B519" s="1588"/>
      <c r="C519" s="1588"/>
      <c r="D519" s="1588"/>
      <c r="E519" s="1588"/>
      <c r="F519" s="1588"/>
      <c r="G519" s="1588"/>
      <c r="H519" s="1588"/>
      <c r="I519" s="1588"/>
      <c r="J519" s="1588"/>
      <c r="K519" s="1588"/>
      <c r="L519" s="1588"/>
      <c r="M519" s="1588"/>
      <c r="N519" s="1588"/>
      <c r="O519" s="1588"/>
      <c r="P519" s="1588"/>
      <c r="Q519" s="1588"/>
      <c r="R519" s="1588"/>
      <c r="S519" s="1588"/>
      <c r="T519" s="1588"/>
      <c r="U519" s="1588"/>
      <c r="V519" s="1588"/>
      <c r="W519" s="1588"/>
      <c r="X519" s="1588"/>
      <c r="Y519" s="1588"/>
      <c r="Z519" s="1588"/>
      <c r="AA519" s="1588"/>
      <c r="AB519" s="1588"/>
      <c r="AC519" s="1588"/>
      <c r="AD519" s="1588"/>
      <c r="AE519" s="1588"/>
      <c r="AF519" s="1588"/>
      <c r="AG519" s="1588"/>
      <c r="AH519" s="1588"/>
      <c r="AI519" s="1588"/>
      <c r="AJ519" s="1588"/>
      <c r="AK519" s="1588"/>
      <c r="AL519" s="1588"/>
      <c r="AM519" s="1588"/>
      <c r="AN519" s="1588"/>
      <c r="AO519" s="1588"/>
      <c r="AP519" s="1588"/>
      <c r="AQ519" s="1588"/>
      <c r="AR519" s="1588"/>
      <c r="AS519" s="1588"/>
      <c r="AT519" s="1588"/>
      <c r="AU519" s="1588"/>
      <c r="AV519" s="1588"/>
      <c r="AW519" s="1588"/>
      <c r="AX519" s="1588"/>
      <c r="AY519" s="1588"/>
    </row>
    <row r="520" ht="15.75" customHeight="1">
      <c r="A520" s="1588"/>
      <c r="B520" s="1588"/>
      <c r="C520" s="1588"/>
      <c r="D520" s="1588"/>
      <c r="E520" s="1588"/>
      <c r="F520" s="1588"/>
      <c r="G520" s="1588"/>
      <c r="H520" s="1588"/>
      <c r="I520" s="1588"/>
      <c r="J520" s="1588"/>
      <c r="K520" s="1588"/>
      <c r="L520" s="1588"/>
      <c r="M520" s="1588"/>
      <c r="N520" s="1588"/>
      <c r="O520" s="1588"/>
      <c r="P520" s="1588"/>
      <c r="Q520" s="1588"/>
      <c r="R520" s="1588"/>
      <c r="S520" s="1588"/>
      <c r="T520" s="1588"/>
      <c r="U520" s="1588"/>
      <c r="V520" s="1588"/>
      <c r="W520" s="1588"/>
      <c r="X520" s="1588"/>
      <c r="Y520" s="1588"/>
      <c r="Z520" s="1588"/>
      <c r="AA520" s="1588"/>
      <c r="AB520" s="1588"/>
      <c r="AC520" s="1588"/>
      <c r="AD520" s="1588"/>
      <c r="AE520" s="1588"/>
      <c r="AF520" s="1588"/>
      <c r="AG520" s="1588"/>
      <c r="AH520" s="1588"/>
      <c r="AI520" s="1588"/>
      <c r="AJ520" s="1588"/>
      <c r="AK520" s="1588"/>
      <c r="AL520" s="1588"/>
      <c r="AM520" s="1588"/>
      <c r="AN520" s="1588"/>
      <c r="AO520" s="1588"/>
      <c r="AP520" s="1588"/>
      <c r="AQ520" s="1588"/>
      <c r="AR520" s="1588"/>
      <c r="AS520" s="1588"/>
      <c r="AT520" s="1588"/>
      <c r="AU520" s="1588"/>
      <c r="AV520" s="1588"/>
      <c r="AW520" s="1588"/>
      <c r="AX520" s="1588"/>
      <c r="AY520" s="1588"/>
    </row>
    <row r="521" ht="15.75" customHeight="1">
      <c r="A521" s="1588"/>
      <c r="B521" s="1588"/>
      <c r="C521" s="1588"/>
      <c r="D521" s="1588"/>
      <c r="E521" s="1588"/>
      <c r="F521" s="1588"/>
      <c r="G521" s="1588"/>
      <c r="H521" s="1588"/>
      <c r="I521" s="1588"/>
      <c r="J521" s="1588"/>
      <c r="K521" s="1588"/>
      <c r="L521" s="1588"/>
      <c r="M521" s="1588"/>
      <c r="N521" s="1588"/>
      <c r="O521" s="1588"/>
      <c r="P521" s="1588"/>
      <c r="Q521" s="1588"/>
      <c r="R521" s="1588"/>
      <c r="S521" s="1588"/>
      <c r="T521" s="1588"/>
      <c r="U521" s="1588"/>
      <c r="V521" s="1588"/>
      <c r="W521" s="1588"/>
      <c r="X521" s="1588"/>
      <c r="Y521" s="1588"/>
      <c r="Z521" s="1588"/>
      <c r="AA521" s="1588"/>
      <c r="AB521" s="1588"/>
      <c r="AC521" s="1588"/>
      <c r="AD521" s="1588"/>
      <c r="AE521" s="1588"/>
      <c r="AF521" s="1588"/>
      <c r="AG521" s="1588"/>
      <c r="AH521" s="1588"/>
      <c r="AI521" s="1588"/>
      <c r="AJ521" s="1588"/>
      <c r="AK521" s="1588"/>
      <c r="AL521" s="1588"/>
      <c r="AM521" s="1588"/>
      <c r="AN521" s="1588"/>
      <c r="AO521" s="1588"/>
      <c r="AP521" s="1588"/>
      <c r="AQ521" s="1588"/>
      <c r="AR521" s="1588"/>
      <c r="AS521" s="1588"/>
      <c r="AT521" s="1588"/>
      <c r="AU521" s="1588"/>
      <c r="AV521" s="1588"/>
      <c r="AW521" s="1588"/>
      <c r="AX521" s="1588"/>
      <c r="AY521" s="1588"/>
    </row>
    <row r="522" ht="15.75" customHeight="1">
      <c r="A522" s="1588"/>
      <c r="B522" s="1588"/>
      <c r="C522" s="1588"/>
      <c r="D522" s="1588"/>
      <c r="E522" s="1588"/>
      <c r="F522" s="1588"/>
      <c r="G522" s="1588"/>
      <c r="H522" s="1588"/>
      <c r="I522" s="1588"/>
      <c r="J522" s="1588"/>
      <c r="K522" s="1588"/>
      <c r="L522" s="1588"/>
      <c r="M522" s="1588"/>
      <c r="N522" s="1588"/>
      <c r="O522" s="1588"/>
      <c r="P522" s="1588"/>
      <c r="Q522" s="1588"/>
      <c r="R522" s="1588"/>
      <c r="S522" s="1588"/>
      <c r="T522" s="1588"/>
      <c r="U522" s="1588"/>
      <c r="V522" s="1588"/>
      <c r="W522" s="1588"/>
      <c r="X522" s="1588"/>
      <c r="Y522" s="1588"/>
      <c r="Z522" s="1588"/>
      <c r="AA522" s="1588"/>
      <c r="AB522" s="1588"/>
      <c r="AC522" s="1588"/>
      <c r="AD522" s="1588"/>
      <c r="AE522" s="1588"/>
      <c r="AF522" s="1588"/>
      <c r="AG522" s="1588"/>
      <c r="AH522" s="1588"/>
      <c r="AI522" s="1588"/>
      <c r="AJ522" s="1588"/>
      <c r="AK522" s="1588"/>
      <c r="AL522" s="1588"/>
      <c r="AM522" s="1588"/>
      <c r="AN522" s="1588"/>
      <c r="AO522" s="1588"/>
      <c r="AP522" s="1588"/>
      <c r="AQ522" s="1588"/>
      <c r="AR522" s="1588"/>
      <c r="AS522" s="1588"/>
      <c r="AT522" s="1588"/>
      <c r="AU522" s="1588"/>
      <c r="AV522" s="1588"/>
      <c r="AW522" s="1588"/>
      <c r="AX522" s="1588"/>
      <c r="AY522" s="1588"/>
    </row>
    <row r="523" ht="15.75" customHeight="1">
      <c r="A523" s="1588"/>
      <c r="B523" s="1588"/>
      <c r="C523" s="1588"/>
      <c r="D523" s="1588"/>
      <c r="E523" s="1588"/>
      <c r="F523" s="1588"/>
      <c r="G523" s="1588"/>
      <c r="H523" s="1588"/>
      <c r="I523" s="1588"/>
      <c r="J523" s="1588"/>
      <c r="K523" s="1588"/>
      <c r="L523" s="1588"/>
      <c r="M523" s="1588"/>
      <c r="N523" s="1588"/>
      <c r="O523" s="1588"/>
      <c r="P523" s="1588"/>
      <c r="Q523" s="1588"/>
      <c r="R523" s="1588"/>
      <c r="S523" s="1588"/>
      <c r="T523" s="1588"/>
      <c r="U523" s="1588"/>
      <c r="V523" s="1588"/>
      <c r="W523" s="1588"/>
      <c r="X523" s="1588"/>
      <c r="Y523" s="1588"/>
      <c r="Z523" s="1588"/>
      <c r="AA523" s="1588"/>
      <c r="AB523" s="1588"/>
      <c r="AC523" s="1588"/>
      <c r="AD523" s="1588"/>
      <c r="AE523" s="1588"/>
      <c r="AF523" s="1588"/>
      <c r="AG523" s="1588"/>
      <c r="AH523" s="1588"/>
      <c r="AI523" s="1588"/>
      <c r="AJ523" s="1588"/>
      <c r="AK523" s="1588"/>
      <c r="AL523" s="1588"/>
      <c r="AM523" s="1588"/>
      <c r="AN523" s="1588"/>
      <c r="AO523" s="1588"/>
      <c r="AP523" s="1588"/>
      <c r="AQ523" s="1588"/>
      <c r="AR523" s="1588"/>
      <c r="AS523" s="1588"/>
      <c r="AT523" s="1588"/>
      <c r="AU523" s="1588"/>
      <c r="AV523" s="1588"/>
      <c r="AW523" s="1588"/>
      <c r="AX523" s="1588"/>
      <c r="AY523" s="1588"/>
    </row>
    <row r="524" ht="15.75" customHeight="1">
      <c r="A524" s="1588"/>
      <c r="B524" s="1588"/>
      <c r="C524" s="1588"/>
      <c r="D524" s="1588"/>
      <c r="E524" s="1588"/>
      <c r="F524" s="1588"/>
      <c r="G524" s="1588"/>
      <c r="H524" s="1588"/>
      <c r="I524" s="1588"/>
      <c r="J524" s="1588"/>
      <c r="K524" s="1588"/>
      <c r="L524" s="1588"/>
      <c r="M524" s="1588"/>
      <c r="N524" s="1588"/>
      <c r="O524" s="1588"/>
      <c r="P524" s="1588"/>
      <c r="Q524" s="1588"/>
      <c r="R524" s="1588"/>
      <c r="S524" s="1588"/>
      <c r="T524" s="1588"/>
      <c r="U524" s="1588"/>
      <c r="V524" s="1588"/>
      <c r="W524" s="1588"/>
      <c r="X524" s="1588"/>
      <c r="Y524" s="1588"/>
      <c r="Z524" s="1588"/>
      <c r="AA524" s="1588"/>
      <c r="AB524" s="1588"/>
      <c r="AC524" s="1588"/>
      <c r="AD524" s="1588"/>
      <c r="AE524" s="1588"/>
      <c r="AF524" s="1588"/>
      <c r="AG524" s="1588"/>
      <c r="AH524" s="1588"/>
      <c r="AI524" s="1588"/>
      <c r="AJ524" s="1588"/>
      <c r="AK524" s="1588"/>
      <c r="AL524" s="1588"/>
      <c r="AM524" s="1588"/>
      <c r="AN524" s="1588"/>
      <c r="AO524" s="1588"/>
      <c r="AP524" s="1588"/>
      <c r="AQ524" s="1588"/>
      <c r="AR524" s="1588"/>
      <c r="AS524" s="1588"/>
      <c r="AT524" s="1588"/>
      <c r="AU524" s="1588"/>
      <c r="AV524" s="1588"/>
      <c r="AW524" s="1588"/>
      <c r="AX524" s="1588"/>
      <c r="AY524" s="1588"/>
    </row>
    <row r="525" ht="15.75" customHeight="1">
      <c r="A525" s="1588"/>
      <c r="B525" s="1588"/>
      <c r="C525" s="1588"/>
      <c r="D525" s="1588"/>
      <c r="E525" s="1588"/>
      <c r="F525" s="1588"/>
      <c r="G525" s="1588"/>
      <c r="H525" s="1588"/>
      <c r="I525" s="1588"/>
      <c r="J525" s="1588"/>
      <c r="K525" s="1588"/>
      <c r="L525" s="1588"/>
      <c r="M525" s="1588"/>
      <c r="N525" s="1588"/>
      <c r="O525" s="1588"/>
      <c r="P525" s="1588"/>
      <c r="Q525" s="1588"/>
      <c r="R525" s="1588"/>
      <c r="S525" s="1588"/>
      <c r="T525" s="1588"/>
      <c r="U525" s="1588"/>
      <c r="V525" s="1588"/>
      <c r="W525" s="1588"/>
      <c r="X525" s="1588"/>
      <c r="Y525" s="1588"/>
      <c r="Z525" s="1588"/>
      <c r="AA525" s="1588"/>
      <c r="AB525" s="1588"/>
      <c r="AC525" s="1588"/>
      <c r="AD525" s="1588"/>
      <c r="AE525" s="1588"/>
      <c r="AF525" s="1588"/>
      <c r="AG525" s="1588"/>
      <c r="AH525" s="1588"/>
      <c r="AI525" s="1588"/>
      <c r="AJ525" s="1588"/>
      <c r="AK525" s="1588"/>
      <c r="AL525" s="1588"/>
      <c r="AM525" s="1588"/>
      <c r="AN525" s="1588"/>
      <c r="AO525" s="1588"/>
      <c r="AP525" s="1588"/>
      <c r="AQ525" s="1588"/>
      <c r="AR525" s="1588"/>
      <c r="AS525" s="1588"/>
      <c r="AT525" s="1588"/>
      <c r="AU525" s="1588"/>
      <c r="AV525" s="1588"/>
      <c r="AW525" s="1588"/>
      <c r="AX525" s="1588"/>
      <c r="AY525" s="1588"/>
    </row>
    <row r="526" ht="15.75" customHeight="1">
      <c r="A526" s="1588"/>
      <c r="B526" s="1588"/>
      <c r="C526" s="1588"/>
      <c r="D526" s="1588"/>
      <c r="E526" s="1588"/>
      <c r="F526" s="1588"/>
      <c r="G526" s="1588"/>
      <c r="H526" s="1588"/>
      <c r="I526" s="1588"/>
      <c r="J526" s="1588"/>
      <c r="K526" s="1588"/>
      <c r="L526" s="1588"/>
      <c r="M526" s="1588"/>
      <c r="N526" s="1588"/>
      <c r="O526" s="1588"/>
      <c r="P526" s="1588"/>
      <c r="Q526" s="1588"/>
      <c r="R526" s="1588"/>
      <c r="S526" s="1588"/>
      <c r="T526" s="1588"/>
      <c r="U526" s="1588"/>
      <c r="V526" s="1588"/>
      <c r="W526" s="1588"/>
      <c r="X526" s="1588"/>
      <c r="Y526" s="1588"/>
      <c r="Z526" s="1588"/>
      <c r="AA526" s="1588"/>
      <c r="AB526" s="1588"/>
      <c r="AC526" s="1588"/>
      <c r="AD526" s="1588"/>
      <c r="AE526" s="1588"/>
      <c r="AF526" s="1588"/>
      <c r="AG526" s="1588"/>
      <c r="AH526" s="1588"/>
      <c r="AI526" s="1588"/>
      <c r="AJ526" s="1588"/>
      <c r="AK526" s="1588"/>
      <c r="AL526" s="1588"/>
      <c r="AM526" s="1588"/>
      <c r="AN526" s="1588"/>
      <c r="AO526" s="1588"/>
      <c r="AP526" s="1588"/>
      <c r="AQ526" s="1588"/>
      <c r="AR526" s="1588"/>
      <c r="AS526" s="1588"/>
      <c r="AT526" s="1588"/>
      <c r="AU526" s="1588"/>
      <c r="AV526" s="1588"/>
      <c r="AW526" s="1588"/>
      <c r="AX526" s="1588"/>
      <c r="AY526" s="1588"/>
    </row>
    <row r="527" ht="15.75" customHeight="1">
      <c r="A527" s="1588"/>
      <c r="B527" s="1588"/>
      <c r="C527" s="1588"/>
      <c r="D527" s="1588"/>
      <c r="E527" s="1588"/>
      <c r="F527" s="1588"/>
      <c r="G527" s="1588"/>
      <c r="H527" s="1588"/>
      <c r="I527" s="1588"/>
      <c r="J527" s="1588"/>
      <c r="K527" s="1588"/>
      <c r="L527" s="1588"/>
      <c r="M527" s="1588"/>
      <c r="N527" s="1588"/>
      <c r="O527" s="1588"/>
      <c r="P527" s="1588"/>
      <c r="Q527" s="1588"/>
      <c r="R527" s="1588"/>
      <c r="S527" s="1588"/>
      <c r="T527" s="1588"/>
      <c r="U527" s="1588"/>
      <c r="V527" s="1588"/>
      <c r="W527" s="1588"/>
      <c r="X527" s="1588"/>
      <c r="Y527" s="1588"/>
      <c r="Z527" s="1588"/>
      <c r="AA527" s="1588"/>
      <c r="AB527" s="1588"/>
      <c r="AC527" s="1588"/>
      <c r="AD527" s="1588"/>
      <c r="AE527" s="1588"/>
      <c r="AF527" s="1588"/>
      <c r="AG527" s="1588"/>
      <c r="AH527" s="1588"/>
      <c r="AI527" s="1588"/>
      <c r="AJ527" s="1588"/>
      <c r="AK527" s="1588"/>
      <c r="AL527" s="1588"/>
      <c r="AM527" s="1588"/>
      <c r="AN527" s="1588"/>
      <c r="AO527" s="1588"/>
      <c r="AP527" s="1588"/>
      <c r="AQ527" s="1588"/>
      <c r="AR527" s="1588"/>
      <c r="AS527" s="1588"/>
      <c r="AT527" s="1588"/>
      <c r="AU527" s="1588"/>
      <c r="AV527" s="1588"/>
      <c r="AW527" s="1588"/>
      <c r="AX527" s="1588"/>
      <c r="AY527" s="1588"/>
    </row>
    <row r="528" ht="15.75" customHeight="1">
      <c r="A528" s="1588"/>
      <c r="B528" s="1588"/>
      <c r="C528" s="1588"/>
      <c r="D528" s="1588"/>
      <c r="E528" s="1588"/>
      <c r="F528" s="1588"/>
      <c r="G528" s="1588"/>
      <c r="H528" s="1588"/>
      <c r="I528" s="1588"/>
      <c r="J528" s="1588"/>
      <c r="K528" s="1588"/>
      <c r="L528" s="1588"/>
      <c r="M528" s="1588"/>
      <c r="N528" s="1588"/>
      <c r="O528" s="1588"/>
      <c r="P528" s="1588"/>
      <c r="Q528" s="1588"/>
      <c r="R528" s="1588"/>
      <c r="S528" s="1588"/>
      <c r="T528" s="1588"/>
      <c r="U528" s="1588"/>
      <c r="V528" s="1588"/>
      <c r="W528" s="1588"/>
      <c r="X528" s="1588"/>
      <c r="Y528" s="1588"/>
      <c r="Z528" s="1588"/>
      <c r="AA528" s="1588"/>
      <c r="AB528" s="1588"/>
      <c r="AC528" s="1588"/>
      <c r="AD528" s="1588"/>
      <c r="AE528" s="1588"/>
      <c r="AF528" s="1588"/>
      <c r="AG528" s="1588"/>
      <c r="AH528" s="1588"/>
      <c r="AI528" s="1588"/>
      <c r="AJ528" s="1588"/>
      <c r="AK528" s="1588"/>
      <c r="AL528" s="1588"/>
      <c r="AM528" s="1588"/>
      <c r="AN528" s="1588"/>
      <c r="AO528" s="1588"/>
      <c r="AP528" s="1588"/>
      <c r="AQ528" s="1588"/>
      <c r="AR528" s="1588"/>
      <c r="AS528" s="1588"/>
      <c r="AT528" s="1588"/>
      <c r="AU528" s="1588"/>
      <c r="AV528" s="1588"/>
      <c r="AW528" s="1588"/>
      <c r="AX528" s="1588"/>
      <c r="AY528" s="1588"/>
    </row>
    <row r="529" ht="15.75" customHeight="1">
      <c r="A529" s="1588"/>
      <c r="B529" s="1588"/>
      <c r="C529" s="1588"/>
      <c r="D529" s="1588"/>
      <c r="E529" s="1588"/>
      <c r="F529" s="1588"/>
      <c r="G529" s="1588"/>
      <c r="H529" s="1588"/>
      <c r="I529" s="1588"/>
      <c r="J529" s="1588"/>
      <c r="K529" s="1588"/>
      <c r="L529" s="1588"/>
      <c r="M529" s="1588"/>
      <c r="N529" s="1588"/>
      <c r="O529" s="1588"/>
      <c r="P529" s="1588"/>
      <c r="Q529" s="1588"/>
      <c r="R529" s="1588"/>
      <c r="S529" s="1588"/>
      <c r="T529" s="1588"/>
      <c r="U529" s="1588"/>
      <c r="V529" s="1588"/>
      <c r="W529" s="1588"/>
      <c r="X529" s="1588"/>
      <c r="Y529" s="1588"/>
      <c r="Z529" s="1588"/>
      <c r="AA529" s="1588"/>
      <c r="AB529" s="1588"/>
      <c r="AC529" s="1588"/>
      <c r="AD529" s="1588"/>
      <c r="AE529" s="1588"/>
      <c r="AF529" s="1588"/>
      <c r="AG529" s="1588"/>
      <c r="AH529" s="1588"/>
      <c r="AI529" s="1588"/>
      <c r="AJ529" s="1588"/>
      <c r="AK529" s="1588"/>
      <c r="AL529" s="1588"/>
      <c r="AM529" s="1588"/>
      <c r="AN529" s="1588"/>
      <c r="AO529" s="1588"/>
      <c r="AP529" s="1588"/>
      <c r="AQ529" s="1588"/>
      <c r="AR529" s="1588"/>
      <c r="AS529" s="1588"/>
      <c r="AT529" s="1588"/>
      <c r="AU529" s="1588"/>
      <c r="AV529" s="1588"/>
      <c r="AW529" s="1588"/>
      <c r="AX529" s="1588"/>
      <c r="AY529" s="1588"/>
    </row>
    <row r="530" ht="15.75" customHeight="1">
      <c r="A530" s="1588"/>
      <c r="B530" s="1588"/>
      <c r="C530" s="1588"/>
      <c r="D530" s="1588"/>
      <c r="E530" s="1588"/>
      <c r="F530" s="1588"/>
      <c r="G530" s="1588"/>
      <c r="H530" s="1588"/>
      <c r="I530" s="1588"/>
      <c r="J530" s="1588"/>
      <c r="K530" s="1588"/>
      <c r="L530" s="1588"/>
      <c r="M530" s="1588"/>
      <c r="N530" s="1588"/>
      <c r="O530" s="1588"/>
      <c r="P530" s="1588"/>
      <c r="Q530" s="1588"/>
      <c r="R530" s="1588"/>
      <c r="S530" s="1588"/>
      <c r="T530" s="1588"/>
      <c r="U530" s="1588"/>
      <c r="V530" s="1588"/>
      <c r="W530" s="1588"/>
      <c r="X530" s="1588"/>
      <c r="Y530" s="1588"/>
      <c r="Z530" s="1588"/>
      <c r="AA530" s="1588"/>
      <c r="AB530" s="1588"/>
      <c r="AC530" s="1588"/>
      <c r="AD530" s="1588"/>
      <c r="AE530" s="1588"/>
      <c r="AF530" s="1588"/>
      <c r="AG530" s="1588"/>
      <c r="AH530" s="1588"/>
      <c r="AI530" s="1588"/>
      <c r="AJ530" s="1588"/>
      <c r="AK530" s="1588"/>
      <c r="AL530" s="1588"/>
      <c r="AM530" s="1588"/>
      <c r="AN530" s="1588"/>
      <c r="AO530" s="1588"/>
      <c r="AP530" s="1588"/>
      <c r="AQ530" s="1588"/>
      <c r="AR530" s="1588"/>
      <c r="AS530" s="1588"/>
      <c r="AT530" s="1588"/>
      <c r="AU530" s="1588"/>
      <c r="AV530" s="1588"/>
      <c r="AW530" s="1588"/>
      <c r="AX530" s="1588"/>
      <c r="AY530" s="1588"/>
    </row>
    <row r="531" ht="15.75" customHeight="1">
      <c r="A531" s="1588"/>
      <c r="B531" s="1588"/>
      <c r="C531" s="1588"/>
      <c r="D531" s="1588"/>
      <c r="E531" s="1588"/>
      <c r="F531" s="1588"/>
      <c r="G531" s="1588"/>
      <c r="H531" s="1588"/>
      <c r="I531" s="1588"/>
      <c r="J531" s="1588"/>
      <c r="K531" s="1588"/>
      <c r="L531" s="1588"/>
      <c r="M531" s="1588"/>
      <c r="N531" s="1588"/>
      <c r="O531" s="1588"/>
      <c r="P531" s="1588"/>
      <c r="Q531" s="1588"/>
      <c r="R531" s="1588"/>
      <c r="S531" s="1588"/>
      <c r="T531" s="1588"/>
      <c r="U531" s="1588"/>
      <c r="V531" s="1588"/>
      <c r="W531" s="1588"/>
      <c r="X531" s="1588"/>
      <c r="Y531" s="1588"/>
      <c r="Z531" s="1588"/>
      <c r="AA531" s="1588"/>
      <c r="AB531" s="1588"/>
      <c r="AC531" s="1588"/>
      <c r="AD531" s="1588"/>
      <c r="AE531" s="1588"/>
      <c r="AF531" s="1588"/>
      <c r="AG531" s="1588"/>
      <c r="AH531" s="1588"/>
      <c r="AI531" s="1588"/>
      <c r="AJ531" s="1588"/>
      <c r="AK531" s="1588"/>
      <c r="AL531" s="1588"/>
      <c r="AM531" s="1588"/>
      <c r="AN531" s="1588"/>
      <c r="AO531" s="1588"/>
      <c r="AP531" s="1588"/>
      <c r="AQ531" s="1588"/>
      <c r="AR531" s="1588"/>
      <c r="AS531" s="1588"/>
      <c r="AT531" s="1588"/>
      <c r="AU531" s="1588"/>
      <c r="AV531" s="1588"/>
      <c r="AW531" s="1588"/>
      <c r="AX531" s="1588"/>
      <c r="AY531" s="1588"/>
    </row>
    <row r="532" ht="15.75" customHeight="1">
      <c r="A532" s="1588"/>
      <c r="B532" s="1588"/>
      <c r="C532" s="1588"/>
      <c r="D532" s="1588"/>
      <c r="E532" s="1588"/>
      <c r="F532" s="1588"/>
      <c r="G532" s="1588"/>
      <c r="H532" s="1588"/>
      <c r="I532" s="1588"/>
      <c r="J532" s="1588"/>
      <c r="K532" s="1588"/>
      <c r="L532" s="1588"/>
      <c r="M532" s="1588"/>
      <c r="N532" s="1588"/>
      <c r="O532" s="1588"/>
      <c r="P532" s="1588"/>
      <c r="Q532" s="1588"/>
      <c r="R532" s="1588"/>
      <c r="S532" s="1588"/>
      <c r="T532" s="1588"/>
      <c r="U532" s="1588"/>
      <c r="V532" s="1588"/>
      <c r="W532" s="1588"/>
      <c r="X532" s="1588"/>
      <c r="Y532" s="1588"/>
      <c r="Z532" s="1588"/>
      <c r="AA532" s="1588"/>
      <c r="AB532" s="1588"/>
      <c r="AC532" s="1588"/>
      <c r="AD532" s="1588"/>
      <c r="AE532" s="1588"/>
      <c r="AF532" s="1588"/>
      <c r="AG532" s="1588"/>
      <c r="AH532" s="1588"/>
      <c r="AI532" s="1588"/>
      <c r="AJ532" s="1588"/>
      <c r="AK532" s="1588"/>
      <c r="AL532" s="1588"/>
      <c r="AM532" s="1588"/>
      <c r="AN532" s="1588"/>
      <c r="AO532" s="1588"/>
      <c r="AP532" s="1588"/>
      <c r="AQ532" s="1588"/>
      <c r="AR532" s="1588"/>
      <c r="AS532" s="1588"/>
      <c r="AT532" s="1588"/>
      <c r="AU532" s="1588"/>
      <c r="AV532" s="1588"/>
      <c r="AW532" s="1588"/>
      <c r="AX532" s="1588"/>
      <c r="AY532" s="1588"/>
    </row>
    <row r="533" ht="15.75" customHeight="1">
      <c r="A533" s="1588"/>
      <c r="B533" s="1588"/>
      <c r="C533" s="1588"/>
      <c r="D533" s="1588"/>
      <c r="E533" s="1588"/>
      <c r="F533" s="1588"/>
      <c r="G533" s="1588"/>
      <c r="H533" s="1588"/>
      <c r="I533" s="1588"/>
      <c r="J533" s="1588"/>
      <c r="K533" s="1588"/>
      <c r="L533" s="1588"/>
      <c r="M533" s="1588"/>
      <c r="N533" s="1588"/>
      <c r="O533" s="1588"/>
      <c r="P533" s="1588"/>
      <c r="Q533" s="1588"/>
      <c r="R533" s="1588"/>
      <c r="S533" s="1588"/>
      <c r="T533" s="1588"/>
      <c r="U533" s="1588"/>
      <c r="V533" s="1588"/>
      <c r="W533" s="1588"/>
      <c r="X533" s="1588"/>
      <c r="Y533" s="1588"/>
      <c r="Z533" s="1588"/>
      <c r="AA533" s="1588"/>
      <c r="AB533" s="1588"/>
      <c r="AC533" s="1588"/>
      <c r="AD533" s="1588"/>
      <c r="AE533" s="1588"/>
      <c r="AF533" s="1588"/>
      <c r="AG533" s="1588"/>
      <c r="AH533" s="1588"/>
      <c r="AI533" s="1588"/>
      <c r="AJ533" s="1588"/>
      <c r="AK533" s="1588"/>
      <c r="AL533" s="1588"/>
      <c r="AM533" s="1588"/>
      <c r="AN533" s="1588"/>
      <c r="AO533" s="1588"/>
      <c r="AP533" s="1588"/>
      <c r="AQ533" s="1588"/>
      <c r="AR533" s="1588"/>
      <c r="AS533" s="1588"/>
      <c r="AT533" s="1588"/>
      <c r="AU533" s="1588"/>
      <c r="AV533" s="1588"/>
      <c r="AW533" s="1588"/>
      <c r="AX533" s="1588"/>
      <c r="AY533" s="1588"/>
    </row>
    <row r="534" ht="15.75" customHeight="1">
      <c r="A534" s="1588"/>
      <c r="B534" s="1588"/>
      <c r="C534" s="1588"/>
      <c r="D534" s="1588"/>
      <c r="E534" s="1588"/>
      <c r="F534" s="1588"/>
      <c r="G534" s="1588"/>
      <c r="H534" s="1588"/>
      <c r="I534" s="1588"/>
      <c r="J534" s="1588"/>
      <c r="K534" s="1588"/>
      <c r="L534" s="1588"/>
      <c r="M534" s="1588"/>
      <c r="N534" s="1588"/>
      <c r="O534" s="1588"/>
      <c r="P534" s="1588"/>
      <c r="Q534" s="1588"/>
      <c r="R534" s="1588"/>
      <c r="S534" s="1588"/>
      <c r="T534" s="1588"/>
      <c r="U534" s="1588"/>
      <c r="V534" s="1588"/>
      <c r="W534" s="1588"/>
      <c r="X534" s="1588"/>
      <c r="Y534" s="1588"/>
      <c r="Z534" s="1588"/>
      <c r="AA534" s="1588"/>
      <c r="AB534" s="1588"/>
      <c r="AC534" s="1588"/>
      <c r="AD534" s="1588"/>
      <c r="AE534" s="1588"/>
      <c r="AF534" s="1588"/>
      <c r="AG534" s="1588"/>
      <c r="AH534" s="1588"/>
      <c r="AI534" s="1588"/>
      <c r="AJ534" s="1588"/>
      <c r="AK534" s="1588"/>
      <c r="AL534" s="1588"/>
      <c r="AM534" s="1588"/>
      <c r="AN534" s="1588"/>
      <c r="AO534" s="1588"/>
      <c r="AP534" s="1588"/>
      <c r="AQ534" s="1588"/>
      <c r="AR534" s="1588"/>
      <c r="AS534" s="1588"/>
      <c r="AT534" s="1588"/>
      <c r="AU534" s="1588"/>
      <c r="AV534" s="1588"/>
      <c r="AW534" s="1588"/>
      <c r="AX534" s="1588"/>
      <c r="AY534" s="1588"/>
    </row>
    <row r="535" ht="15.75" customHeight="1">
      <c r="A535" s="1588"/>
      <c r="B535" s="1588"/>
      <c r="C535" s="1588"/>
      <c r="D535" s="1588"/>
      <c r="E535" s="1588"/>
      <c r="F535" s="1588"/>
      <c r="G535" s="1588"/>
      <c r="H535" s="1588"/>
      <c r="I535" s="1588"/>
      <c r="J535" s="1588"/>
      <c r="K535" s="1588"/>
      <c r="L535" s="1588"/>
      <c r="M535" s="1588"/>
      <c r="N535" s="1588"/>
      <c r="O535" s="1588"/>
      <c r="P535" s="1588"/>
      <c r="Q535" s="1588"/>
      <c r="R535" s="1588"/>
      <c r="S535" s="1588"/>
      <c r="T535" s="1588"/>
      <c r="U535" s="1588"/>
      <c r="V535" s="1588"/>
      <c r="W535" s="1588"/>
      <c r="X535" s="1588"/>
      <c r="Y535" s="1588"/>
      <c r="Z535" s="1588"/>
      <c r="AA535" s="1588"/>
      <c r="AB535" s="1588"/>
      <c r="AC535" s="1588"/>
      <c r="AD535" s="1588"/>
      <c r="AE535" s="1588"/>
      <c r="AF535" s="1588"/>
      <c r="AG535" s="1588"/>
      <c r="AH535" s="1588"/>
      <c r="AI535" s="1588"/>
      <c r="AJ535" s="1588"/>
      <c r="AK535" s="1588"/>
      <c r="AL535" s="1588"/>
      <c r="AM535" s="1588"/>
      <c r="AN535" s="1588"/>
      <c r="AO535" s="1588"/>
      <c r="AP535" s="1588"/>
      <c r="AQ535" s="1588"/>
      <c r="AR535" s="1588"/>
      <c r="AS535" s="1588"/>
      <c r="AT535" s="1588"/>
      <c r="AU535" s="1588"/>
      <c r="AV535" s="1588"/>
      <c r="AW535" s="1588"/>
      <c r="AX535" s="1588"/>
      <c r="AY535" s="1588"/>
    </row>
    <row r="536" ht="15.75" customHeight="1">
      <c r="A536" s="1588"/>
      <c r="B536" s="1588"/>
      <c r="C536" s="1588"/>
      <c r="D536" s="1588"/>
      <c r="E536" s="1588"/>
      <c r="F536" s="1588"/>
      <c r="G536" s="1588"/>
      <c r="H536" s="1588"/>
      <c r="I536" s="1588"/>
      <c r="J536" s="1588"/>
      <c r="K536" s="1588"/>
      <c r="L536" s="1588"/>
      <c r="M536" s="1588"/>
      <c r="N536" s="1588"/>
      <c r="O536" s="1588"/>
      <c r="P536" s="1588"/>
      <c r="Q536" s="1588"/>
      <c r="R536" s="1588"/>
      <c r="S536" s="1588"/>
      <c r="T536" s="1588"/>
      <c r="U536" s="1588"/>
      <c r="V536" s="1588"/>
      <c r="W536" s="1588"/>
      <c r="X536" s="1588"/>
      <c r="Y536" s="1588"/>
      <c r="Z536" s="1588"/>
      <c r="AA536" s="1588"/>
      <c r="AB536" s="1588"/>
      <c r="AC536" s="1588"/>
      <c r="AD536" s="1588"/>
      <c r="AE536" s="1588"/>
      <c r="AF536" s="1588"/>
      <c r="AG536" s="1588"/>
      <c r="AH536" s="1588"/>
      <c r="AI536" s="1588"/>
      <c r="AJ536" s="1588"/>
      <c r="AK536" s="1588"/>
      <c r="AL536" s="1588"/>
      <c r="AM536" s="1588"/>
      <c r="AN536" s="1588"/>
      <c r="AO536" s="1588"/>
      <c r="AP536" s="1588"/>
      <c r="AQ536" s="1588"/>
      <c r="AR536" s="1588"/>
      <c r="AS536" s="1588"/>
      <c r="AT536" s="1588"/>
      <c r="AU536" s="1588"/>
      <c r="AV536" s="1588"/>
      <c r="AW536" s="1588"/>
      <c r="AX536" s="1588"/>
      <c r="AY536" s="1588"/>
    </row>
    <row r="537" ht="15.75" customHeight="1">
      <c r="A537" s="1588"/>
      <c r="B537" s="1588"/>
      <c r="C537" s="1588"/>
      <c r="D537" s="1588"/>
      <c r="E537" s="1588"/>
      <c r="F537" s="1588"/>
      <c r="G537" s="1588"/>
      <c r="H537" s="1588"/>
      <c r="I537" s="1588"/>
      <c r="J537" s="1588"/>
      <c r="K537" s="1588"/>
      <c r="L537" s="1588"/>
      <c r="M537" s="1588"/>
      <c r="N537" s="1588"/>
      <c r="O537" s="1588"/>
      <c r="P537" s="1588"/>
      <c r="Q537" s="1588"/>
      <c r="R537" s="1588"/>
      <c r="S537" s="1588"/>
      <c r="T537" s="1588"/>
      <c r="U537" s="1588"/>
      <c r="V537" s="1588"/>
      <c r="W537" s="1588"/>
      <c r="X537" s="1588"/>
      <c r="Y537" s="1588"/>
      <c r="Z537" s="1588"/>
      <c r="AA537" s="1588"/>
      <c r="AB537" s="1588"/>
      <c r="AC537" s="1588"/>
      <c r="AD537" s="1588"/>
      <c r="AE537" s="1588"/>
      <c r="AF537" s="1588"/>
      <c r="AG537" s="1588"/>
      <c r="AH537" s="1588"/>
      <c r="AI537" s="1588"/>
      <c r="AJ537" s="1588"/>
      <c r="AK537" s="1588"/>
      <c r="AL537" s="1588"/>
      <c r="AM537" s="1588"/>
      <c r="AN537" s="1588"/>
      <c r="AO537" s="1588"/>
      <c r="AP537" s="1588"/>
      <c r="AQ537" s="1588"/>
      <c r="AR537" s="1588"/>
      <c r="AS537" s="1588"/>
      <c r="AT537" s="1588"/>
      <c r="AU537" s="1588"/>
      <c r="AV537" s="1588"/>
      <c r="AW537" s="1588"/>
      <c r="AX537" s="1588"/>
      <c r="AY537" s="1588"/>
    </row>
    <row r="538" ht="15.75" customHeight="1">
      <c r="A538" s="1588"/>
      <c r="B538" s="1588"/>
      <c r="C538" s="1588"/>
      <c r="D538" s="1588"/>
      <c r="E538" s="1588"/>
      <c r="F538" s="1588"/>
      <c r="G538" s="1588"/>
      <c r="H538" s="1588"/>
      <c r="I538" s="1588"/>
      <c r="J538" s="1588"/>
      <c r="K538" s="1588"/>
      <c r="L538" s="1588"/>
      <c r="M538" s="1588"/>
      <c r="N538" s="1588"/>
      <c r="O538" s="1588"/>
      <c r="P538" s="1588"/>
      <c r="Q538" s="1588"/>
      <c r="R538" s="1588"/>
      <c r="S538" s="1588"/>
      <c r="T538" s="1588"/>
      <c r="U538" s="1588"/>
      <c r="V538" s="1588"/>
      <c r="W538" s="1588"/>
      <c r="X538" s="1588"/>
      <c r="Y538" s="1588"/>
      <c r="Z538" s="1588"/>
      <c r="AA538" s="1588"/>
      <c r="AB538" s="1588"/>
      <c r="AC538" s="1588"/>
      <c r="AD538" s="1588"/>
      <c r="AE538" s="1588"/>
      <c r="AF538" s="1588"/>
      <c r="AG538" s="1588"/>
      <c r="AH538" s="1588"/>
      <c r="AI538" s="1588"/>
      <c r="AJ538" s="1588"/>
      <c r="AK538" s="1588"/>
      <c r="AL538" s="1588"/>
      <c r="AM538" s="1588"/>
      <c r="AN538" s="1588"/>
      <c r="AO538" s="1588"/>
      <c r="AP538" s="1588"/>
      <c r="AQ538" s="1588"/>
      <c r="AR538" s="1588"/>
      <c r="AS538" s="1588"/>
      <c r="AT538" s="1588"/>
      <c r="AU538" s="1588"/>
      <c r="AV538" s="1588"/>
      <c r="AW538" s="1588"/>
      <c r="AX538" s="1588"/>
      <c r="AY538" s="1588"/>
    </row>
    <row r="539" ht="15.75" customHeight="1">
      <c r="A539" s="1588"/>
      <c r="B539" s="1588"/>
      <c r="C539" s="1588"/>
      <c r="D539" s="1588"/>
      <c r="E539" s="1588"/>
      <c r="F539" s="1588"/>
      <c r="G539" s="1588"/>
      <c r="H539" s="1588"/>
      <c r="I539" s="1588"/>
      <c r="J539" s="1588"/>
      <c r="K539" s="1588"/>
      <c r="L539" s="1588"/>
      <c r="M539" s="1588"/>
      <c r="N539" s="1588"/>
      <c r="O539" s="1588"/>
      <c r="P539" s="1588"/>
      <c r="Q539" s="1588"/>
      <c r="R539" s="1588"/>
      <c r="S539" s="1588"/>
      <c r="T539" s="1588"/>
      <c r="U539" s="1588"/>
      <c r="V539" s="1588"/>
      <c r="W539" s="1588"/>
      <c r="X539" s="1588"/>
      <c r="Y539" s="1588"/>
      <c r="Z539" s="1588"/>
      <c r="AA539" s="1588"/>
      <c r="AB539" s="1588"/>
      <c r="AC539" s="1588"/>
      <c r="AD539" s="1588"/>
      <c r="AE539" s="1588"/>
      <c r="AF539" s="1588"/>
      <c r="AG539" s="1588"/>
      <c r="AH539" s="1588"/>
      <c r="AI539" s="1588"/>
      <c r="AJ539" s="1588"/>
      <c r="AK539" s="1588"/>
      <c r="AL539" s="1588"/>
      <c r="AM539" s="1588"/>
      <c r="AN539" s="1588"/>
      <c r="AO539" s="1588"/>
      <c r="AP539" s="1588"/>
      <c r="AQ539" s="1588"/>
      <c r="AR539" s="1588"/>
      <c r="AS539" s="1588"/>
      <c r="AT539" s="1588"/>
      <c r="AU539" s="1588"/>
      <c r="AV539" s="1588"/>
      <c r="AW539" s="1588"/>
      <c r="AX539" s="1588"/>
      <c r="AY539" s="1588"/>
    </row>
    <row r="540" ht="15.75" customHeight="1">
      <c r="A540" s="1588"/>
      <c r="B540" s="1588"/>
      <c r="C540" s="1588"/>
      <c r="D540" s="1588"/>
      <c r="E540" s="1588"/>
      <c r="F540" s="1588"/>
      <c r="G540" s="1588"/>
      <c r="H540" s="1588"/>
      <c r="I540" s="1588"/>
      <c r="J540" s="1588"/>
      <c r="K540" s="1588"/>
      <c r="L540" s="1588"/>
      <c r="M540" s="1588"/>
      <c r="N540" s="1588"/>
      <c r="O540" s="1588"/>
      <c r="P540" s="1588"/>
      <c r="Q540" s="1588"/>
      <c r="R540" s="1588"/>
      <c r="S540" s="1588"/>
      <c r="T540" s="1588"/>
      <c r="U540" s="1588"/>
      <c r="V540" s="1588"/>
      <c r="W540" s="1588"/>
      <c r="X540" s="1588"/>
      <c r="Y540" s="1588"/>
      <c r="Z540" s="1588"/>
      <c r="AA540" s="1588"/>
      <c r="AB540" s="1588"/>
      <c r="AC540" s="1588"/>
      <c r="AD540" s="1588"/>
      <c r="AE540" s="1588"/>
      <c r="AF540" s="1588"/>
      <c r="AG540" s="1588"/>
      <c r="AH540" s="1588"/>
      <c r="AI540" s="1588"/>
      <c r="AJ540" s="1588"/>
      <c r="AK540" s="1588"/>
      <c r="AL540" s="1588"/>
      <c r="AM540" s="1588"/>
      <c r="AN540" s="1588"/>
      <c r="AO540" s="1588"/>
      <c r="AP540" s="1588"/>
      <c r="AQ540" s="1588"/>
      <c r="AR540" s="1588"/>
      <c r="AS540" s="1588"/>
      <c r="AT540" s="1588"/>
      <c r="AU540" s="1588"/>
      <c r="AV540" s="1588"/>
      <c r="AW540" s="1588"/>
      <c r="AX540" s="1588"/>
      <c r="AY540" s="1588"/>
    </row>
    <row r="541" ht="15.75" customHeight="1">
      <c r="A541" s="1588"/>
      <c r="B541" s="1588"/>
      <c r="C541" s="1588"/>
      <c r="D541" s="1588"/>
      <c r="E541" s="1588"/>
      <c r="F541" s="1588"/>
      <c r="G541" s="1588"/>
      <c r="H541" s="1588"/>
      <c r="I541" s="1588"/>
      <c r="J541" s="1588"/>
      <c r="K541" s="1588"/>
      <c r="L541" s="1588"/>
      <c r="M541" s="1588"/>
      <c r="N541" s="1588"/>
      <c r="O541" s="1588"/>
      <c r="P541" s="1588"/>
      <c r="Q541" s="1588"/>
      <c r="R541" s="1588"/>
      <c r="S541" s="1588"/>
      <c r="T541" s="1588"/>
      <c r="U541" s="1588"/>
      <c r="V541" s="1588"/>
      <c r="W541" s="1588"/>
      <c r="X541" s="1588"/>
      <c r="Y541" s="1588"/>
      <c r="Z541" s="1588"/>
      <c r="AA541" s="1588"/>
      <c r="AB541" s="1588"/>
      <c r="AC541" s="1588"/>
      <c r="AD541" s="1588"/>
      <c r="AE541" s="1588"/>
      <c r="AF541" s="1588"/>
      <c r="AG541" s="1588"/>
      <c r="AH541" s="1588"/>
      <c r="AI541" s="1588"/>
      <c r="AJ541" s="1588"/>
      <c r="AK541" s="1588"/>
      <c r="AL541" s="1588"/>
      <c r="AM541" s="1588"/>
      <c r="AN541" s="1588"/>
      <c r="AO541" s="1588"/>
      <c r="AP541" s="1588"/>
      <c r="AQ541" s="1588"/>
      <c r="AR541" s="1588"/>
      <c r="AS541" s="1588"/>
      <c r="AT541" s="1588"/>
      <c r="AU541" s="1588"/>
      <c r="AV541" s="1588"/>
      <c r="AW541" s="1588"/>
      <c r="AX541" s="1588"/>
      <c r="AY541" s="1588"/>
    </row>
    <row r="542" ht="15.75" customHeight="1">
      <c r="A542" s="1588"/>
      <c r="B542" s="1588"/>
      <c r="C542" s="1588"/>
      <c r="D542" s="1588"/>
      <c r="E542" s="1588"/>
      <c r="F542" s="1588"/>
      <c r="G542" s="1588"/>
      <c r="H542" s="1588"/>
      <c r="I542" s="1588"/>
      <c r="J542" s="1588"/>
      <c r="K542" s="1588"/>
      <c r="L542" s="1588"/>
      <c r="M542" s="1588"/>
      <c r="N542" s="1588"/>
      <c r="O542" s="1588"/>
      <c r="P542" s="1588"/>
      <c r="Q542" s="1588"/>
      <c r="R542" s="1588"/>
      <c r="S542" s="1588"/>
      <c r="T542" s="1588"/>
      <c r="U542" s="1588"/>
      <c r="V542" s="1588"/>
      <c r="W542" s="1588"/>
      <c r="X542" s="1588"/>
      <c r="Y542" s="1588"/>
      <c r="Z542" s="1588"/>
      <c r="AA542" s="1588"/>
      <c r="AB542" s="1588"/>
      <c r="AC542" s="1588"/>
      <c r="AD542" s="1588"/>
      <c r="AE542" s="1588"/>
      <c r="AF542" s="1588"/>
      <c r="AG542" s="1588"/>
      <c r="AH542" s="1588"/>
      <c r="AI542" s="1588"/>
      <c r="AJ542" s="1588"/>
      <c r="AK542" s="1588"/>
      <c r="AL542" s="1588"/>
      <c r="AM542" s="1588"/>
      <c r="AN542" s="1588"/>
      <c r="AO542" s="1588"/>
      <c r="AP542" s="1588"/>
      <c r="AQ542" s="1588"/>
      <c r="AR542" s="1588"/>
      <c r="AS542" s="1588"/>
      <c r="AT542" s="1588"/>
      <c r="AU542" s="1588"/>
      <c r="AV542" s="1588"/>
      <c r="AW542" s="1588"/>
      <c r="AX542" s="1588"/>
      <c r="AY542" s="1588"/>
    </row>
    <row r="543" ht="15.75" customHeight="1">
      <c r="A543" s="1588"/>
      <c r="B543" s="1588"/>
      <c r="C543" s="1588"/>
      <c r="D543" s="1588"/>
      <c r="E543" s="1588"/>
      <c r="F543" s="1588"/>
      <c r="G543" s="1588"/>
      <c r="H543" s="1588"/>
      <c r="I543" s="1588"/>
      <c r="J543" s="1588"/>
      <c r="K543" s="1588"/>
      <c r="L543" s="1588"/>
      <c r="M543" s="1588"/>
      <c r="N543" s="1588"/>
      <c r="O543" s="1588"/>
      <c r="P543" s="1588"/>
      <c r="Q543" s="1588"/>
      <c r="R543" s="1588"/>
      <c r="S543" s="1588"/>
      <c r="T543" s="1588"/>
      <c r="U543" s="1588"/>
      <c r="V543" s="1588"/>
      <c r="W543" s="1588"/>
      <c r="X543" s="1588"/>
      <c r="Y543" s="1588"/>
      <c r="Z543" s="1588"/>
      <c r="AA543" s="1588"/>
      <c r="AB543" s="1588"/>
      <c r="AC543" s="1588"/>
      <c r="AD543" s="1588"/>
      <c r="AE543" s="1588"/>
      <c r="AF543" s="1588"/>
      <c r="AG543" s="1588"/>
      <c r="AH543" s="1588"/>
      <c r="AI543" s="1588"/>
      <c r="AJ543" s="1588"/>
      <c r="AK543" s="1588"/>
      <c r="AL543" s="1588"/>
      <c r="AM543" s="1588"/>
      <c r="AN543" s="1588"/>
      <c r="AO543" s="1588"/>
      <c r="AP543" s="1588"/>
      <c r="AQ543" s="1588"/>
      <c r="AR543" s="1588"/>
      <c r="AS543" s="1588"/>
      <c r="AT543" s="1588"/>
      <c r="AU543" s="1588"/>
      <c r="AV543" s="1588"/>
      <c r="AW543" s="1588"/>
      <c r="AX543" s="1588"/>
      <c r="AY543" s="1588"/>
    </row>
    <row r="544" ht="15.75" customHeight="1">
      <c r="A544" s="1588"/>
      <c r="B544" s="1588"/>
      <c r="C544" s="1588"/>
      <c r="D544" s="1588"/>
      <c r="E544" s="1588"/>
      <c r="F544" s="1588"/>
      <c r="G544" s="1588"/>
      <c r="H544" s="1588"/>
      <c r="I544" s="1588"/>
      <c r="J544" s="1588"/>
      <c r="K544" s="1588"/>
      <c r="L544" s="1588"/>
      <c r="M544" s="1588"/>
      <c r="N544" s="1588"/>
      <c r="O544" s="1588"/>
      <c r="P544" s="1588"/>
      <c r="Q544" s="1588"/>
      <c r="R544" s="1588"/>
      <c r="S544" s="1588"/>
      <c r="T544" s="1588"/>
      <c r="U544" s="1588"/>
      <c r="V544" s="1588"/>
      <c r="W544" s="1588"/>
      <c r="X544" s="1588"/>
      <c r="Y544" s="1588"/>
      <c r="Z544" s="1588"/>
      <c r="AA544" s="1588"/>
      <c r="AB544" s="1588"/>
      <c r="AC544" s="1588"/>
      <c r="AD544" s="1588"/>
      <c r="AE544" s="1588"/>
      <c r="AF544" s="1588"/>
      <c r="AG544" s="1588"/>
      <c r="AH544" s="1588"/>
      <c r="AI544" s="1588"/>
      <c r="AJ544" s="1588"/>
      <c r="AK544" s="1588"/>
      <c r="AL544" s="1588"/>
      <c r="AM544" s="1588"/>
      <c r="AN544" s="1588"/>
      <c r="AO544" s="1588"/>
      <c r="AP544" s="1588"/>
      <c r="AQ544" s="1588"/>
      <c r="AR544" s="1588"/>
      <c r="AS544" s="1588"/>
      <c r="AT544" s="1588"/>
      <c r="AU544" s="1588"/>
      <c r="AV544" s="1588"/>
      <c r="AW544" s="1588"/>
      <c r="AX544" s="1588"/>
      <c r="AY544" s="1588"/>
    </row>
    <row r="545" ht="15.75" customHeight="1">
      <c r="A545" s="1588"/>
      <c r="B545" s="1588"/>
      <c r="C545" s="1588"/>
      <c r="D545" s="1588"/>
      <c r="E545" s="1588"/>
      <c r="F545" s="1588"/>
      <c r="G545" s="1588"/>
      <c r="H545" s="1588"/>
      <c r="I545" s="1588"/>
      <c r="J545" s="1588"/>
      <c r="K545" s="1588"/>
      <c r="L545" s="1588"/>
      <c r="M545" s="1588"/>
      <c r="N545" s="1588"/>
      <c r="O545" s="1588"/>
      <c r="P545" s="1588"/>
      <c r="Q545" s="1588"/>
      <c r="R545" s="1588"/>
      <c r="S545" s="1588"/>
      <c r="T545" s="1588"/>
      <c r="U545" s="1588"/>
      <c r="V545" s="1588"/>
      <c r="W545" s="1588"/>
      <c r="X545" s="1588"/>
      <c r="Y545" s="1588"/>
      <c r="Z545" s="1588"/>
      <c r="AA545" s="1588"/>
      <c r="AB545" s="1588"/>
      <c r="AC545" s="1588"/>
      <c r="AD545" s="1588"/>
      <c r="AE545" s="1588"/>
      <c r="AF545" s="1588"/>
      <c r="AG545" s="1588"/>
      <c r="AH545" s="1588"/>
      <c r="AI545" s="1588"/>
      <c r="AJ545" s="1588"/>
      <c r="AK545" s="1588"/>
      <c r="AL545" s="1588"/>
      <c r="AM545" s="1588"/>
      <c r="AN545" s="1588"/>
      <c r="AO545" s="1588"/>
      <c r="AP545" s="1588"/>
      <c r="AQ545" s="1588"/>
      <c r="AR545" s="1588"/>
      <c r="AS545" s="1588"/>
      <c r="AT545" s="1588"/>
      <c r="AU545" s="1588"/>
      <c r="AV545" s="1588"/>
      <c r="AW545" s="1588"/>
      <c r="AX545" s="1588"/>
      <c r="AY545" s="1588"/>
    </row>
    <row r="546" ht="15.75" customHeight="1">
      <c r="A546" s="1588"/>
      <c r="B546" s="1588"/>
      <c r="C546" s="1588"/>
      <c r="D546" s="1588"/>
      <c r="E546" s="1588"/>
      <c r="F546" s="1588"/>
      <c r="G546" s="1588"/>
      <c r="H546" s="1588"/>
      <c r="I546" s="1588"/>
      <c r="J546" s="1588"/>
      <c r="K546" s="1588"/>
      <c r="L546" s="1588"/>
      <c r="M546" s="1588"/>
      <c r="N546" s="1588"/>
      <c r="O546" s="1588"/>
      <c r="P546" s="1588"/>
      <c r="Q546" s="1588"/>
      <c r="R546" s="1588"/>
      <c r="S546" s="1588"/>
      <c r="T546" s="1588"/>
      <c r="U546" s="1588"/>
      <c r="V546" s="1588"/>
      <c r="W546" s="1588"/>
      <c r="X546" s="1588"/>
      <c r="Y546" s="1588"/>
      <c r="Z546" s="1588"/>
      <c r="AA546" s="1588"/>
      <c r="AB546" s="1588"/>
      <c r="AC546" s="1588"/>
      <c r="AD546" s="1588"/>
      <c r="AE546" s="1588"/>
      <c r="AF546" s="1588"/>
      <c r="AG546" s="1588"/>
      <c r="AH546" s="1588"/>
      <c r="AI546" s="1588"/>
      <c r="AJ546" s="1588"/>
      <c r="AK546" s="1588"/>
      <c r="AL546" s="1588"/>
      <c r="AM546" s="1588"/>
      <c r="AN546" s="1588"/>
      <c r="AO546" s="1588"/>
      <c r="AP546" s="1588"/>
      <c r="AQ546" s="1588"/>
      <c r="AR546" s="1588"/>
      <c r="AS546" s="1588"/>
      <c r="AT546" s="1588"/>
      <c r="AU546" s="1588"/>
      <c r="AV546" s="1588"/>
      <c r="AW546" s="1588"/>
      <c r="AX546" s="1588"/>
      <c r="AY546" s="1588"/>
    </row>
    <row r="547" ht="15.75" customHeight="1">
      <c r="A547" s="1588"/>
      <c r="B547" s="1588"/>
      <c r="C547" s="1588"/>
      <c r="D547" s="1588"/>
      <c r="E547" s="1588"/>
      <c r="F547" s="1588"/>
      <c r="G547" s="1588"/>
      <c r="H547" s="1588"/>
      <c r="I547" s="1588"/>
      <c r="J547" s="1588"/>
      <c r="K547" s="1588"/>
      <c r="L547" s="1588"/>
      <c r="M547" s="1588"/>
      <c r="N547" s="1588"/>
      <c r="O547" s="1588"/>
      <c r="P547" s="1588"/>
      <c r="Q547" s="1588"/>
      <c r="R547" s="1588"/>
      <c r="S547" s="1588"/>
      <c r="T547" s="1588"/>
      <c r="U547" s="1588"/>
      <c r="V547" s="1588"/>
      <c r="W547" s="1588"/>
      <c r="X547" s="1588"/>
      <c r="Y547" s="1588"/>
      <c r="Z547" s="1588"/>
      <c r="AA547" s="1588"/>
      <c r="AB547" s="1588"/>
      <c r="AC547" s="1588"/>
      <c r="AD547" s="1588"/>
      <c r="AE547" s="1588"/>
      <c r="AF547" s="1588"/>
      <c r="AG547" s="1588"/>
      <c r="AH547" s="1588"/>
      <c r="AI547" s="1588"/>
      <c r="AJ547" s="1588"/>
      <c r="AK547" s="1588"/>
      <c r="AL547" s="1588"/>
      <c r="AM547" s="1588"/>
      <c r="AN547" s="1588"/>
      <c r="AO547" s="1588"/>
      <c r="AP547" s="1588"/>
      <c r="AQ547" s="1588"/>
      <c r="AR547" s="1588"/>
      <c r="AS547" s="1588"/>
      <c r="AT547" s="1588"/>
      <c r="AU547" s="1588"/>
      <c r="AV547" s="1588"/>
      <c r="AW547" s="1588"/>
      <c r="AX547" s="1588"/>
      <c r="AY547" s="1588"/>
    </row>
    <row r="548" ht="15.75" customHeight="1">
      <c r="A548" s="1588"/>
      <c r="B548" s="1588"/>
      <c r="C548" s="1588"/>
      <c r="D548" s="1588"/>
      <c r="E548" s="1588"/>
      <c r="F548" s="1588"/>
      <c r="G548" s="1588"/>
      <c r="H548" s="1588"/>
      <c r="I548" s="1588"/>
      <c r="J548" s="1588"/>
      <c r="K548" s="1588"/>
      <c r="L548" s="1588"/>
      <c r="M548" s="1588"/>
      <c r="N548" s="1588"/>
      <c r="O548" s="1588"/>
      <c r="P548" s="1588"/>
      <c r="Q548" s="1588"/>
      <c r="R548" s="1588"/>
      <c r="S548" s="1588"/>
      <c r="T548" s="1588"/>
      <c r="U548" s="1588"/>
      <c r="V548" s="1588"/>
      <c r="W548" s="1588"/>
      <c r="X548" s="1588"/>
      <c r="Y548" s="1588"/>
      <c r="Z548" s="1588"/>
      <c r="AA548" s="1588"/>
      <c r="AB548" s="1588"/>
      <c r="AC548" s="1588"/>
      <c r="AD548" s="1588"/>
      <c r="AE548" s="1588"/>
      <c r="AF548" s="1588"/>
      <c r="AG548" s="1588"/>
      <c r="AH548" s="1588"/>
      <c r="AI548" s="1588"/>
      <c r="AJ548" s="1588"/>
      <c r="AK548" s="1588"/>
      <c r="AL548" s="1588"/>
      <c r="AM548" s="1588"/>
      <c r="AN548" s="1588"/>
      <c r="AO548" s="1588"/>
      <c r="AP548" s="1588"/>
      <c r="AQ548" s="1588"/>
      <c r="AR548" s="1588"/>
      <c r="AS548" s="1588"/>
      <c r="AT548" s="1588"/>
      <c r="AU548" s="1588"/>
      <c r="AV548" s="1588"/>
      <c r="AW548" s="1588"/>
      <c r="AX548" s="1588"/>
      <c r="AY548" s="1588"/>
    </row>
    <row r="549" ht="15.75" customHeight="1">
      <c r="A549" s="1588"/>
      <c r="B549" s="1588"/>
      <c r="C549" s="1588"/>
      <c r="D549" s="1588"/>
      <c r="E549" s="1588"/>
      <c r="F549" s="1588"/>
      <c r="G549" s="1588"/>
      <c r="H549" s="1588"/>
      <c r="I549" s="1588"/>
      <c r="J549" s="1588"/>
      <c r="K549" s="1588"/>
      <c r="L549" s="1588"/>
      <c r="M549" s="1588"/>
      <c r="N549" s="1588"/>
      <c r="O549" s="1588"/>
      <c r="P549" s="1588"/>
      <c r="Q549" s="1588"/>
      <c r="R549" s="1588"/>
      <c r="S549" s="1588"/>
      <c r="T549" s="1588"/>
      <c r="U549" s="1588"/>
      <c r="V549" s="1588"/>
      <c r="W549" s="1588"/>
      <c r="X549" s="1588"/>
      <c r="Y549" s="1588"/>
      <c r="Z549" s="1588"/>
      <c r="AA549" s="1588"/>
      <c r="AB549" s="1588"/>
      <c r="AC549" s="1588"/>
      <c r="AD549" s="1588"/>
      <c r="AE549" s="1588"/>
      <c r="AF549" s="1588"/>
      <c r="AG549" s="1588"/>
      <c r="AH549" s="1588"/>
      <c r="AI549" s="1588"/>
      <c r="AJ549" s="1588"/>
      <c r="AK549" s="1588"/>
      <c r="AL549" s="1588"/>
      <c r="AM549" s="1588"/>
      <c r="AN549" s="1588"/>
      <c r="AO549" s="1588"/>
      <c r="AP549" s="1588"/>
      <c r="AQ549" s="1588"/>
      <c r="AR549" s="1588"/>
      <c r="AS549" s="1588"/>
      <c r="AT549" s="1588"/>
      <c r="AU549" s="1588"/>
      <c r="AV549" s="1588"/>
      <c r="AW549" s="1588"/>
      <c r="AX549" s="1588"/>
      <c r="AY549" s="1588"/>
    </row>
    <row r="550" ht="15.75" customHeight="1">
      <c r="A550" s="1588"/>
      <c r="B550" s="1588"/>
      <c r="C550" s="1588"/>
      <c r="D550" s="1588"/>
      <c r="E550" s="1588"/>
      <c r="F550" s="1588"/>
      <c r="G550" s="1588"/>
      <c r="H550" s="1588"/>
      <c r="I550" s="1588"/>
      <c r="J550" s="1588"/>
      <c r="K550" s="1588"/>
      <c r="L550" s="1588"/>
      <c r="M550" s="1588"/>
      <c r="N550" s="1588"/>
      <c r="O550" s="1588"/>
      <c r="P550" s="1588"/>
      <c r="Q550" s="1588"/>
      <c r="R550" s="1588"/>
      <c r="S550" s="1588"/>
      <c r="T550" s="1588"/>
      <c r="U550" s="1588"/>
      <c r="V550" s="1588"/>
      <c r="W550" s="1588"/>
      <c r="X550" s="1588"/>
      <c r="Y550" s="1588"/>
      <c r="Z550" s="1588"/>
      <c r="AA550" s="1588"/>
      <c r="AB550" s="1588"/>
      <c r="AC550" s="1588"/>
      <c r="AD550" s="1588"/>
      <c r="AE550" s="1588"/>
      <c r="AF550" s="1588"/>
      <c r="AG550" s="1588"/>
      <c r="AH550" s="1588"/>
      <c r="AI550" s="1588"/>
      <c r="AJ550" s="1588"/>
      <c r="AK550" s="1588"/>
      <c r="AL550" s="1588"/>
      <c r="AM550" s="1588"/>
      <c r="AN550" s="1588"/>
      <c r="AO550" s="1588"/>
      <c r="AP550" s="1588"/>
      <c r="AQ550" s="1588"/>
      <c r="AR550" s="1588"/>
      <c r="AS550" s="1588"/>
      <c r="AT550" s="1588"/>
      <c r="AU550" s="1588"/>
      <c r="AV550" s="1588"/>
      <c r="AW550" s="1588"/>
      <c r="AX550" s="1588"/>
      <c r="AY550" s="1588"/>
    </row>
    <row r="551" ht="15.75" customHeight="1">
      <c r="A551" s="1588"/>
      <c r="B551" s="1588"/>
      <c r="C551" s="1588"/>
      <c r="D551" s="1588"/>
      <c r="E551" s="1588"/>
      <c r="F551" s="1588"/>
      <c r="G551" s="1588"/>
      <c r="H551" s="1588"/>
      <c r="I551" s="1588"/>
      <c r="J551" s="1588"/>
      <c r="K551" s="1588"/>
      <c r="L551" s="1588"/>
      <c r="M551" s="1588"/>
      <c r="N551" s="1588"/>
      <c r="O551" s="1588"/>
      <c r="P551" s="1588"/>
      <c r="Q551" s="1588"/>
      <c r="R551" s="1588"/>
      <c r="S551" s="1588"/>
      <c r="T551" s="1588"/>
      <c r="U551" s="1588"/>
      <c r="V551" s="1588"/>
      <c r="W551" s="1588"/>
      <c r="X551" s="1588"/>
      <c r="Y551" s="1588"/>
      <c r="Z551" s="1588"/>
      <c r="AA551" s="1588"/>
      <c r="AB551" s="1588"/>
      <c r="AC551" s="1588"/>
      <c r="AD551" s="1588"/>
      <c r="AE551" s="1588"/>
      <c r="AF551" s="1588"/>
      <c r="AG551" s="1588"/>
      <c r="AH551" s="1588"/>
      <c r="AI551" s="1588"/>
      <c r="AJ551" s="1588"/>
      <c r="AK551" s="1588"/>
      <c r="AL551" s="1588"/>
      <c r="AM551" s="1588"/>
      <c r="AN551" s="1588"/>
      <c r="AO551" s="1588"/>
      <c r="AP551" s="1588"/>
      <c r="AQ551" s="1588"/>
      <c r="AR551" s="1588"/>
      <c r="AS551" s="1588"/>
      <c r="AT551" s="1588"/>
      <c r="AU551" s="1588"/>
      <c r="AV551" s="1588"/>
      <c r="AW551" s="1588"/>
      <c r="AX551" s="1588"/>
      <c r="AY551" s="1588"/>
    </row>
    <row r="552" ht="15.75" customHeight="1">
      <c r="A552" s="1588"/>
      <c r="B552" s="1588"/>
      <c r="C552" s="1588"/>
      <c r="D552" s="1588"/>
      <c r="E552" s="1588"/>
      <c r="F552" s="1588"/>
      <c r="G552" s="1588"/>
      <c r="H552" s="1588"/>
      <c r="I552" s="1588"/>
      <c r="J552" s="1588"/>
      <c r="K552" s="1588"/>
      <c r="L552" s="1588"/>
      <c r="M552" s="1588"/>
      <c r="N552" s="1588"/>
      <c r="O552" s="1588"/>
      <c r="P552" s="1588"/>
      <c r="Q552" s="1588"/>
      <c r="R552" s="1588"/>
      <c r="S552" s="1588"/>
      <c r="T552" s="1588"/>
      <c r="U552" s="1588"/>
      <c r="V552" s="1588"/>
      <c r="W552" s="1588"/>
      <c r="X552" s="1588"/>
      <c r="Y552" s="1588"/>
      <c r="Z552" s="1588"/>
      <c r="AA552" s="1588"/>
      <c r="AB552" s="1588"/>
      <c r="AC552" s="1588"/>
      <c r="AD552" s="1588"/>
      <c r="AE552" s="1588"/>
      <c r="AF552" s="1588"/>
      <c r="AG552" s="1588"/>
      <c r="AH552" s="1588"/>
      <c r="AI552" s="1588"/>
      <c r="AJ552" s="1588"/>
      <c r="AK552" s="1588"/>
      <c r="AL552" s="1588"/>
      <c r="AM552" s="1588"/>
      <c r="AN552" s="1588"/>
      <c r="AO552" s="1588"/>
      <c r="AP552" s="1588"/>
      <c r="AQ552" s="1588"/>
      <c r="AR552" s="1588"/>
      <c r="AS552" s="1588"/>
      <c r="AT552" s="1588"/>
      <c r="AU552" s="1588"/>
      <c r="AV552" s="1588"/>
      <c r="AW552" s="1588"/>
      <c r="AX552" s="1588"/>
      <c r="AY552" s="1588"/>
    </row>
    <row r="553" ht="15.75" customHeight="1">
      <c r="A553" s="1588"/>
      <c r="B553" s="1588"/>
      <c r="C553" s="1588"/>
      <c r="D553" s="1588"/>
      <c r="E553" s="1588"/>
      <c r="F553" s="1588"/>
      <c r="G553" s="1588"/>
      <c r="H553" s="1588"/>
      <c r="I553" s="1588"/>
      <c r="J553" s="1588"/>
      <c r="K553" s="1588"/>
      <c r="L553" s="1588"/>
      <c r="M553" s="1588"/>
      <c r="N553" s="1588"/>
      <c r="O553" s="1588"/>
      <c r="P553" s="1588"/>
      <c r="Q553" s="1588"/>
      <c r="R553" s="1588"/>
      <c r="S553" s="1588"/>
      <c r="T553" s="1588"/>
      <c r="U553" s="1588"/>
      <c r="V553" s="1588"/>
      <c r="W553" s="1588"/>
      <c r="X553" s="1588"/>
      <c r="Y553" s="1588"/>
      <c r="Z553" s="1588"/>
      <c r="AA553" s="1588"/>
      <c r="AB553" s="1588"/>
      <c r="AC553" s="1588"/>
      <c r="AD553" s="1588"/>
      <c r="AE553" s="1588"/>
      <c r="AF553" s="1588"/>
      <c r="AG553" s="1588"/>
      <c r="AH553" s="1588"/>
      <c r="AI553" s="1588"/>
      <c r="AJ553" s="1588"/>
      <c r="AK553" s="1588"/>
      <c r="AL553" s="1588"/>
      <c r="AM553" s="1588"/>
      <c r="AN553" s="1588"/>
      <c r="AO553" s="1588"/>
      <c r="AP553" s="1588"/>
      <c r="AQ553" s="1588"/>
      <c r="AR553" s="1588"/>
      <c r="AS553" s="1588"/>
      <c r="AT553" s="1588"/>
      <c r="AU553" s="1588"/>
      <c r="AV553" s="1588"/>
      <c r="AW553" s="1588"/>
      <c r="AX553" s="1588"/>
      <c r="AY553" s="1588"/>
    </row>
    <row r="554" ht="15.75" customHeight="1">
      <c r="A554" s="1588"/>
      <c r="B554" s="1588"/>
      <c r="C554" s="1588"/>
      <c r="D554" s="1588"/>
      <c r="E554" s="1588"/>
      <c r="F554" s="1588"/>
      <c r="G554" s="1588"/>
      <c r="H554" s="1588"/>
      <c r="I554" s="1588"/>
      <c r="J554" s="1588"/>
      <c r="K554" s="1588"/>
      <c r="L554" s="1588"/>
      <c r="M554" s="1588"/>
      <c r="N554" s="1588"/>
      <c r="O554" s="1588"/>
      <c r="P554" s="1588"/>
      <c r="Q554" s="1588"/>
      <c r="R554" s="1588"/>
      <c r="S554" s="1588"/>
      <c r="T554" s="1588"/>
      <c r="U554" s="1588"/>
      <c r="V554" s="1588"/>
      <c r="W554" s="1588"/>
      <c r="X554" s="1588"/>
      <c r="Y554" s="1588"/>
      <c r="Z554" s="1588"/>
      <c r="AA554" s="1588"/>
      <c r="AB554" s="1588"/>
      <c r="AC554" s="1588"/>
      <c r="AD554" s="1588"/>
      <c r="AE554" s="1588"/>
      <c r="AF554" s="1588"/>
      <c r="AG554" s="1588"/>
      <c r="AH554" s="1588"/>
      <c r="AI554" s="1588"/>
      <c r="AJ554" s="1588"/>
      <c r="AK554" s="1588"/>
      <c r="AL554" s="1588"/>
      <c r="AM554" s="1588"/>
      <c r="AN554" s="1588"/>
      <c r="AO554" s="1588"/>
      <c r="AP554" s="1588"/>
      <c r="AQ554" s="1588"/>
      <c r="AR554" s="1588"/>
      <c r="AS554" s="1588"/>
      <c r="AT554" s="1588"/>
      <c r="AU554" s="1588"/>
      <c r="AV554" s="1588"/>
      <c r="AW554" s="1588"/>
      <c r="AX554" s="1588"/>
      <c r="AY554" s="1588"/>
    </row>
    <row r="555" ht="15.75" customHeight="1">
      <c r="A555" s="1588"/>
      <c r="B555" s="1588"/>
      <c r="C555" s="1588"/>
      <c r="D555" s="1588"/>
      <c r="E555" s="1588"/>
      <c r="F555" s="1588"/>
      <c r="G555" s="1588"/>
      <c r="H555" s="1588"/>
      <c r="I555" s="1588"/>
      <c r="J555" s="1588"/>
      <c r="K555" s="1588"/>
      <c r="L555" s="1588"/>
      <c r="M555" s="1588"/>
      <c r="N555" s="1588"/>
      <c r="O555" s="1588"/>
      <c r="P555" s="1588"/>
      <c r="Q555" s="1588"/>
      <c r="R555" s="1588"/>
      <c r="S555" s="1588"/>
      <c r="T555" s="1588"/>
      <c r="U555" s="1588"/>
      <c r="V555" s="1588"/>
      <c r="W555" s="1588"/>
      <c r="X555" s="1588"/>
      <c r="Y555" s="1588"/>
      <c r="Z555" s="1588"/>
      <c r="AA555" s="1588"/>
      <c r="AB555" s="1588"/>
      <c r="AC555" s="1588"/>
      <c r="AD555" s="1588"/>
      <c r="AE555" s="1588"/>
      <c r="AF555" s="1588"/>
      <c r="AG555" s="1588"/>
      <c r="AH555" s="1588"/>
      <c r="AI555" s="1588"/>
      <c r="AJ555" s="1588"/>
      <c r="AK555" s="1588"/>
      <c r="AL555" s="1588"/>
      <c r="AM555" s="1588"/>
      <c r="AN555" s="1588"/>
      <c r="AO555" s="1588"/>
      <c r="AP555" s="1588"/>
      <c r="AQ555" s="1588"/>
      <c r="AR555" s="1588"/>
      <c r="AS555" s="1588"/>
      <c r="AT555" s="1588"/>
      <c r="AU555" s="1588"/>
      <c r="AV555" s="1588"/>
      <c r="AW555" s="1588"/>
      <c r="AX555" s="1588"/>
      <c r="AY555" s="1588"/>
    </row>
    <row r="556" ht="15.75" customHeight="1">
      <c r="A556" s="1588"/>
      <c r="B556" s="1588"/>
      <c r="C556" s="1588"/>
      <c r="D556" s="1588"/>
      <c r="E556" s="1588"/>
      <c r="F556" s="1588"/>
      <c r="G556" s="1588"/>
      <c r="H556" s="1588"/>
      <c r="I556" s="1588"/>
      <c r="J556" s="1588"/>
      <c r="K556" s="1588"/>
      <c r="L556" s="1588"/>
      <c r="M556" s="1588"/>
      <c r="N556" s="1588"/>
      <c r="O556" s="1588"/>
      <c r="P556" s="1588"/>
      <c r="Q556" s="1588"/>
      <c r="R556" s="1588"/>
      <c r="S556" s="1588"/>
      <c r="T556" s="1588"/>
      <c r="U556" s="1588"/>
      <c r="V556" s="1588"/>
      <c r="W556" s="1588"/>
      <c r="X556" s="1588"/>
      <c r="Y556" s="1588"/>
      <c r="Z556" s="1588"/>
      <c r="AA556" s="1588"/>
      <c r="AB556" s="1588"/>
      <c r="AC556" s="1588"/>
      <c r="AD556" s="1588"/>
      <c r="AE556" s="1588"/>
      <c r="AF556" s="1588"/>
      <c r="AG556" s="1588"/>
      <c r="AH556" s="1588"/>
      <c r="AI556" s="1588"/>
      <c r="AJ556" s="1588"/>
      <c r="AK556" s="1588"/>
      <c r="AL556" s="1588"/>
      <c r="AM556" s="1588"/>
      <c r="AN556" s="1588"/>
      <c r="AO556" s="1588"/>
      <c r="AP556" s="1588"/>
      <c r="AQ556" s="1588"/>
      <c r="AR556" s="1588"/>
      <c r="AS556" s="1588"/>
      <c r="AT556" s="1588"/>
      <c r="AU556" s="1588"/>
      <c r="AV556" s="1588"/>
      <c r="AW556" s="1588"/>
      <c r="AX556" s="1588"/>
      <c r="AY556" s="1588"/>
    </row>
    <row r="557" ht="15.75" customHeight="1">
      <c r="A557" s="1588"/>
      <c r="B557" s="1588"/>
      <c r="C557" s="1588"/>
      <c r="D557" s="1588"/>
      <c r="E557" s="1588"/>
      <c r="F557" s="1588"/>
      <c r="G557" s="1588"/>
      <c r="H557" s="1588"/>
      <c r="I557" s="1588"/>
      <c r="J557" s="1588"/>
      <c r="K557" s="1588"/>
      <c r="L557" s="1588"/>
      <c r="M557" s="1588"/>
      <c r="N557" s="1588"/>
      <c r="O557" s="1588"/>
      <c r="P557" s="1588"/>
      <c r="Q557" s="1588"/>
      <c r="R557" s="1588"/>
      <c r="S557" s="1588"/>
      <c r="T557" s="1588"/>
      <c r="U557" s="1588"/>
      <c r="V557" s="1588"/>
      <c r="W557" s="1588"/>
      <c r="X557" s="1588"/>
      <c r="Y557" s="1588"/>
      <c r="Z557" s="1588"/>
      <c r="AA557" s="1588"/>
      <c r="AB557" s="1588"/>
      <c r="AC557" s="1588"/>
      <c r="AD557" s="1588"/>
      <c r="AE557" s="1588"/>
      <c r="AF557" s="1588"/>
      <c r="AG557" s="1588"/>
      <c r="AH557" s="1588"/>
      <c r="AI557" s="1588"/>
      <c r="AJ557" s="1588"/>
      <c r="AK557" s="1588"/>
      <c r="AL557" s="1588"/>
      <c r="AM557" s="1588"/>
      <c r="AN557" s="1588"/>
      <c r="AO557" s="1588"/>
      <c r="AP557" s="1588"/>
      <c r="AQ557" s="1588"/>
      <c r="AR557" s="1588"/>
      <c r="AS557" s="1588"/>
      <c r="AT557" s="1588"/>
      <c r="AU557" s="1588"/>
      <c r="AV557" s="1588"/>
      <c r="AW557" s="1588"/>
      <c r="AX557" s="1588"/>
      <c r="AY557" s="1588"/>
    </row>
    <row r="558" ht="15.75" customHeight="1">
      <c r="A558" s="1588"/>
      <c r="B558" s="1588"/>
      <c r="C558" s="1588"/>
      <c r="D558" s="1588"/>
      <c r="E558" s="1588"/>
      <c r="F558" s="1588"/>
      <c r="G558" s="1588"/>
      <c r="H558" s="1588"/>
      <c r="I558" s="1588"/>
      <c r="J558" s="1588"/>
      <c r="K558" s="1588"/>
      <c r="L558" s="1588"/>
      <c r="M558" s="1588"/>
      <c r="N558" s="1588"/>
      <c r="O558" s="1588"/>
      <c r="P558" s="1588"/>
      <c r="Q558" s="1588"/>
      <c r="R558" s="1588"/>
      <c r="S558" s="1588"/>
      <c r="T558" s="1588"/>
      <c r="U558" s="1588"/>
      <c r="V558" s="1588"/>
      <c r="W558" s="1588"/>
      <c r="X558" s="1588"/>
      <c r="Y558" s="1588"/>
      <c r="Z558" s="1588"/>
      <c r="AA558" s="1588"/>
      <c r="AB558" s="1588"/>
      <c r="AC558" s="1588"/>
      <c r="AD558" s="1588"/>
      <c r="AE558" s="1588"/>
      <c r="AF558" s="1588"/>
      <c r="AG558" s="1588"/>
      <c r="AH558" s="1588"/>
      <c r="AI558" s="1588"/>
      <c r="AJ558" s="1588"/>
      <c r="AK558" s="1588"/>
      <c r="AL558" s="1588"/>
      <c r="AM558" s="1588"/>
      <c r="AN558" s="1588"/>
      <c r="AO558" s="1588"/>
      <c r="AP558" s="1588"/>
      <c r="AQ558" s="1588"/>
      <c r="AR558" s="1588"/>
      <c r="AS558" s="1588"/>
      <c r="AT558" s="1588"/>
      <c r="AU558" s="1588"/>
      <c r="AV558" s="1588"/>
      <c r="AW558" s="1588"/>
      <c r="AX558" s="1588"/>
      <c r="AY558" s="1588"/>
    </row>
    <row r="559" ht="15.75" customHeight="1">
      <c r="A559" s="1588"/>
      <c r="B559" s="1588"/>
      <c r="C559" s="1588"/>
      <c r="D559" s="1588"/>
      <c r="E559" s="1588"/>
      <c r="F559" s="1588"/>
      <c r="G559" s="1588"/>
      <c r="H559" s="1588"/>
      <c r="I559" s="1588"/>
      <c r="J559" s="1588"/>
      <c r="K559" s="1588"/>
      <c r="L559" s="1588"/>
      <c r="M559" s="1588"/>
      <c r="N559" s="1588"/>
      <c r="O559" s="1588"/>
      <c r="P559" s="1588"/>
      <c r="Q559" s="1588"/>
      <c r="R559" s="1588"/>
      <c r="S559" s="1588"/>
      <c r="T559" s="1588"/>
      <c r="U559" s="1588"/>
      <c r="V559" s="1588"/>
      <c r="W559" s="1588"/>
      <c r="X559" s="1588"/>
      <c r="Y559" s="1588"/>
      <c r="Z559" s="1588"/>
      <c r="AA559" s="1588"/>
      <c r="AB559" s="1588"/>
      <c r="AC559" s="1588"/>
      <c r="AD559" s="1588"/>
      <c r="AE559" s="1588"/>
      <c r="AF559" s="1588"/>
      <c r="AG559" s="1588"/>
      <c r="AH559" s="1588"/>
      <c r="AI559" s="1588"/>
      <c r="AJ559" s="1588"/>
      <c r="AK559" s="1588"/>
      <c r="AL559" s="1588"/>
      <c r="AM559" s="1588"/>
      <c r="AN559" s="1588"/>
      <c r="AO559" s="1588"/>
      <c r="AP559" s="1588"/>
      <c r="AQ559" s="1588"/>
      <c r="AR559" s="1588"/>
      <c r="AS559" s="1588"/>
      <c r="AT559" s="1588"/>
      <c r="AU559" s="1588"/>
      <c r="AV559" s="1588"/>
      <c r="AW559" s="1588"/>
      <c r="AX559" s="1588"/>
      <c r="AY559" s="1588"/>
    </row>
    <row r="560" ht="15.75" customHeight="1">
      <c r="A560" s="1588"/>
      <c r="B560" s="1588"/>
      <c r="C560" s="1588"/>
      <c r="D560" s="1588"/>
      <c r="E560" s="1588"/>
      <c r="F560" s="1588"/>
      <c r="G560" s="1588"/>
      <c r="H560" s="1588"/>
      <c r="I560" s="1588"/>
      <c r="J560" s="1588"/>
      <c r="K560" s="1588"/>
      <c r="L560" s="1588"/>
      <c r="M560" s="1588"/>
      <c r="N560" s="1588"/>
      <c r="O560" s="1588"/>
      <c r="P560" s="1588"/>
      <c r="Q560" s="1588"/>
      <c r="R560" s="1588"/>
      <c r="S560" s="1588"/>
      <c r="T560" s="1588"/>
      <c r="U560" s="1588"/>
      <c r="V560" s="1588"/>
      <c r="W560" s="1588"/>
      <c r="X560" s="1588"/>
      <c r="Y560" s="1588"/>
      <c r="Z560" s="1588"/>
      <c r="AA560" s="1588"/>
      <c r="AB560" s="1588"/>
      <c r="AC560" s="1588"/>
      <c r="AD560" s="1588"/>
      <c r="AE560" s="1588"/>
      <c r="AF560" s="1588"/>
      <c r="AG560" s="1588"/>
      <c r="AH560" s="1588"/>
      <c r="AI560" s="1588"/>
      <c r="AJ560" s="1588"/>
      <c r="AK560" s="1588"/>
      <c r="AL560" s="1588"/>
      <c r="AM560" s="1588"/>
      <c r="AN560" s="1588"/>
      <c r="AO560" s="1588"/>
      <c r="AP560" s="1588"/>
      <c r="AQ560" s="1588"/>
      <c r="AR560" s="1588"/>
      <c r="AS560" s="1588"/>
      <c r="AT560" s="1588"/>
      <c r="AU560" s="1588"/>
      <c r="AV560" s="1588"/>
      <c r="AW560" s="1588"/>
      <c r="AX560" s="1588"/>
      <c r="AY560" s="1588"/>
    </row>
    <row r="561" ht="15.75" customHeight="1">
      <c r="A561" s="1588"/>
      <c r="B561" s="1588"/>
      <c r="C561" s="1588"/>
      <c r="D561" s="1588"/>
      <c r="E561" s="1588"/>
      <c r="F561" s="1588"/>
      <c r="G561" s="1588"/>
      <c r="H561" s="1588"/>
      <c r="I561" s="1588"/>
      <c r="J561" s="1588"/>
      <c r="K561" s="1588"/>
      <c r="L561" s="1588"/>
      <c r="M561" s="1588"/>
      <c r="N561" s="1588"/>
      <c r="O561" s="1588"/>
      <c r="P561" s="1588"/>
      <c r="Q561" s="1588"/>
      <c r="R561" s="1588"/>
      <c r="S561" s="1588"/>
      <c r="T561" s="1588"/>
      <c r="U561" s="1588"/>
      <c r="V561" s="1588"/>
      <c r="W561" s="1588"/>
      <c r="X561" s="1588"/>
      <c r="Y561" s="1588"/>
      <c r="Z561" s="1588"/>
      <c r="AA561" s="1588"/>
      <c r="AB561" s="1588"/>
      <c r="AC561" s="1588"/>
      <c r="AD561" s="1588"/>
      <c r="AE561" s="1588"/>
      <c r="AF561" s="1588"/>
      <c r="AG561" s="1588"/>
      <c r="AH561" s="1588"/>
      <c r="AI561" s="1588"/>
      <c r="AJ561" s="1588"/>
      <c r="AK561" s="1588"/>
      <c r="AL561" s="1588"/>
      <c r="AM561" s="1588"/>
      <c r="AN561" s="1588"/>
      <c r="AO561" s="1588"/>
      <c r="AP561" s="1588"/>
      <c r="AQ561" s="1588"/>
      <c r="AR561" s="1588"/>
      <c r="AS561" s="1588"/>
      <c r="AT561" s="1588"/>
      <c r="AU561" s="1588"/>
      <c r="AV561" s="1588"/>
      <c r="AW561" s="1588"/>
      <c r="AX561" s="1588"/>
      <c r="AY561" s="1588"/>
    </row>
    <row r="562" ht="15.75" customHeight="1">
      <c r="A562" s="1588"/>
      <c r="B562" s="1588"/>
      <c r="C562" s="1588"/>
      <c r="D562" s="1588"/>
      <c r="E562" s="1588"/>
      <c r="F562" s="1588"/>
      <c r="G562" s="1588"/>
      <c r="H562" s="1588"/>
      <c r="I562" s="1588"/>
      <c r="J562" s="1588"/>
      <c r="K562" s="1588"/>
      <c r="L562" s="1588"/>
      <c r="M562" s="1588"/>
      <c r="N562" s="1588"/>
      <c r="O562" s="1588"/>
      <c r="P562" s="1588"/>
      <c r="Q562" s="1588"/>
      <c r="R562" s="1588"/>
      <c r="S562" s="1588"/>
      <c r="T562" s="1588"/>
      <c r="U562" s="1588"/>
      <c r="V562" s="1588"/>
      <c r="W562" s="1588"/>
      <c r="X562" s="1588"/>
      <c r="Y562" s="1588"/>
      <c r="Z562" s="1588"/>
      <c r="AA562" s="1588"/>
      <c r="AB562" s="1588"/>
      <c r="AC562" s="1588"/>
      <c r="AD562" s="1588"/>
      <c r="AE562" s="1588"/>
      <c r="AF562" s="1588"/>
      <c r="AG562" s="1588"/>
      <c r="AH562" s="1588"/>
      <c r="AI562" s="1588"/>
      <c r="AJ562" s="1588"/>
      <c r="AK562" s="1588"/>
      <c r="AL562" s="1588"/>
      <c r="AM562" s="1588"/>
      <c r="AN562" s="1588"/>
      <c r="AO562" s="1588"/>
      <c r="AP562" s="1588"/>
      <c r="AQ562" s="1588"/>
      <c r="AR562" s="1588"/>
      <c r="AS562" s="1588"/>
      <c r="AT562" s="1588"/>
      <c r="AU562" s="1588"/>
      <c r="AV562" s="1588"/>
      <c r="AW562" s="1588"/>
      <c r="AX562" s="1588"/>
      <c r="AY562" s="1588"/>
    </row>
    <row r="563" ht="15.75" customHeight="1">
      <c r="A563" s="1588"/>
      <c r="B563" s="1588"/>
      <c r="C563" s="1588"/>
      <c r="D563" s="1588"/>
      <c r="E563" s="1588"/>
      <c r="F563" s="1588"/>
      <c r="G563" s="1588"/>
      <c r="H563" s="1588"/>
      <c r="I563" s="1588"/>
      <c r="J563" s="1588"/>
      <c r="K563" s="1588"/>
      <c r="L563" s="1588"/>
      <c r="M563" s="1588"/>
      <c r="N563" s="1588"/>
      <c r="O563" s="1588"/>
      <c r="P563" s="1588"/>
      <c r="Q563" s="1588"/>
      <c r="R563" s="1588"/>
      <c r="S563" s="1588"/>
      <c r="T563" s="1588"/>
      <c r="U563" s="1588"/>
      <c r="V563" s="1588"/>
      <c r="W563" s="1588"/>
      <c r="X563" s="1588"/>
      <c r="Y563" s="1588"/>
      <c r="Z563" s="1588"/>
      <c r="AA563" s="1588"/>
      <c r="AB563" s="1588"/>
      <c r="AC563" s="1588"/>
      <c r="AD563" s="1588"/>
      <c r="AE563" s="1588"/>
      <c r="AF563" s="1588"/>
      <c r="AG563" s="1588"/>
      <c r="AH563" s="1588"/>
      <c r="AI563" s="1588"/>
      <c r="AJ563" s="1588"/>
      <c r="AK563" s="1588"/>
      <c r="AL563" s="1588"/>
      <c r="AM563" s="1588"/>
      <c r="AN563" s="1588"/>
      <c r="AO563" s="1588"/>
      <c r="AP563" s="1588"/>
      <c r="AQ563" s="1588"/>
      <c r="AR563" s="1588"/>
      <c r="AS563" s="1588"/>
      <c r="AT563" s="1588"/>
      <c r="AU563" s="1588"/>
      <c r="AV563" s="1588"/>
      <c r="AW563" s="1588"/>
      <c r="AX563" s="1588"/>
      <c r="AY563" s="1588"/>
    </row>
    <row r="564" ht="15.75" customHeight="1">
      <c r="A564" s="1588"/>
      <c r="B564" s="1588"/>
      <c r="C564" s="1588"/>
      <c r="D564" s="1588"/>
      <c r="E564" s="1588"/>
      <c r="F564" s="1588"/>
      <c r="G564" s="1588"/>
      <c r="H564" s="1588"/>
      <c r="I564" s="1588"/>
      <c r="J564" s="1588"/>
      <c r="K564" s="1588"/>
      <c r="L564" s="1588"/>
      <c r="M564" s="1588"/>
      <c r="N564" s="1588"/>
      <c r="O564" s="1588"/>
      <c r="P564" s="1588"/>
      <c r="Q564" s="1588"/>
      <c r="R564" s="1588"/>
      <c r="S564" s="1588"/>
      <c r="T564" s="1588"/>
      <c r="U564" s="1588"/>
      <c r="V564" s="1588"/>
      <c r="W564" s="1588"/>
      <c r="X564" s="1588"/>
      <c r="Y564" s="1588"/>
      <c r="Z564" s="1588"/>
      <c r="AA564" s="1588"/>
      <c r="AB564" s="1588"/>
      <c r="AC564" s="1588"/>
      <c r="AD564" s="1588"/>
      <c r="AE564" s="1588"/>
      <c r="AF564" s="1588"/>
      <c r="AG564" s="1588"/>
      <c r="AH564" s="1588"/>
      <c r="AI564" s="1588"/>
      <c r="AJ564" s="1588"/>
      <c r="AK564" s="1588"/>
      <c r="AL564" s="1588"/>
      <c r="AM564" s="1588"/>
      <c r="AN564" s="1588"/>
      <c r="AO564" s="1588"/>
      <c r="AP564" s="1588"/>
      <c r="AQ564" s="1588"/>
      <c r="AR564" s="1588"/>
      <c r="AS564" s="1588"/>
      <c r="AT564" s="1588"/>
      <c r="AU564" s="1588"/>
      <c r="AV564" s="1588"/>
      <c r="AW564" s="1588"/>
      <c r="AX564" s="1588"/>
      <c r="AY564" s="1588"/>
    </row>
    <row r="565" ht="15.75" customHeight="1">
      <c r="A565" s="1588"/>
      <c r="B565" s="1588"/>
      <c r="C565" s="1588"/>
      <c r="D565" s="1588"/>
      <c r="E565" s="1588"/>
      <c r="F565" s="1588"/>
      <c r="G565" s="1588"/>
      <c r="H565" s="1588"/>
      <c r="I565" s="1588"/>
      <c r="J565" s="1588"/>
      <c r="K565" s="1588"/>
      <c r="L565" s="1588"/>
      <c r="M565" s="1588"/>
      <c r="N565" s="1588"/>
      <c r="O565" s="1588"/>
      <c r="P565" s="1588"/>
      <c r="Q565" s="1588"/>
      <c r="R565" s="1588"/>
      <c r="S565" s="1588"/>
      <c r="T565" s="1588"/>
      <c r="U565" s="1588"/>
      <c r="V565" s="1588"/>
      <c r="W565" s="1588"/>
      <c r="X565" s="1588"/>
      <c r="Y565" s="1588"/>
      <c r="Z565" s="1588"/>
      <c r="AA565" s="1588"/>
      <c r="AB565" s="1588"/>
      <c r="AC565" s="1588"/>
      <c r="AD565" s="1588"/>
      <c r="AE565" s="1588"/>
      <c r="AF565" s="1588"/>
      <c r="AG565" s="1588"/>
      <c r="AH565" s="1588"/>
      <c r="AI565" s="1588"/>
      <c r="AJ565" s="1588"/>
      <c r="AK565" s="1588"/>
      <c r="AL565" s="1588"/>
      <c r="AM565" s="1588"/>
      <c r="AN565" s="1588"/>
      <c r="AO565" s="1588"/>
      <c r="AP565" s="1588"/>
      <c r="AQ565" s="1588"/>
      <c r="AR565" s="1588"/>
      <c r="AS565" s="1588"/>
      <c r="AT565" s="1588"/>
      <c r="AU565" s="1588"/>
      <c r="AV565" s="1588"/>
      <c r="AW565" s="1588"/>
      <c r="AX565" s="1588"/>
      <c r="AY565" s="1588"/>
    </row>
    <row r="566" ht="15.75" customHeight="1">
      <c r="A566" s="1588"/>
      <c r="B566" s="1588"/>
      <c r="C566" s="1588"/>
      <c r="D566" s="1588"/>
      <c r="E566" s="1588"/>
      <c r="F566" s="1588"/>
      <c r="G566" s="1588"/>
      <c r="H566" s="1588"/>
      <c r="I566" s="1588"/>
      <c r="J566" s="1588"/>
      <c r="K566" s="1588"/>
      <c r="L566" s="1588"/>
      <c r="M566" s="1588"/>
      <c r="N566" s="1588"/>
      <c r="O566" s="1588"/>
      <c r="P566" s="1588"/>
      <c r="Q566" s="1588"/>
      <c r="R566" s="1588"/>
      <c r="S566" s="1588"/>
      <c r="T566" s="1588"/>
      <c r="U566" s="1588"/>
      <c r="V566" s="1588"/>
      <c r="W566" s="1588"/>
      <c r="X566" s="1588"/>
      <c r="Y566" s="1588"/>
      <c r="Z566" s="1588"/>
      <c r="AA566" s="1588"/>
      <c r="AB566" s="1588"/>
      <c r="AC566" s="1588"/>
      <c r="AD566" s="1588"/>
      <c r="AE566" s="1588"/>
      <c r="AF566" s="1588"/>
      <c r="AG566" s="1588"/>
      <c r="AH566" s="1588"/>
      <c r="AI566" s="1588"/>
      <c r="AJ566" s="1588"/>
      <c r="AK566" s="1588"/>
      <c r="AL566" s="1588"/>
      <c r="AM566" s="1588"/>
      <c r="AN566" s="1588"/>
      <c r="AO566" s="1588"/>
      <c r="AP566" s="1588"/>
      <c r="AQ566" s="1588"/>
      <c r="AR566" s="1588"/>
      <c r="AS566" s="1588"/>
      <c r="AT566" s="1588"/>
      <c r="AU566" s="1588"/>
      <c r="AV566" s="1588"/>
      <c r="AW566" s="1588"/>
      <c r="AX566" s="1588"/>
      <c r="AY566" s="1588"/>
    </row>
    <row r="567" ht="15.75" customHeight="1">
      <c r="A567" s="1588"/>
      <c r="B567" s="1588"/>
      <c r="C567" s="1588"/>
      <c r="D567" s="1588"/>
      <c r="E567" s="1588"/>
      <c r="F567" s="1588"/>
      <c r="G567" s="1588"/>
      <c r="H567" s="1588"/>
      <c r="I567" s="1588"/>
      <c r="J567" s="1588"/>
      <c r="K567" s="1588"/>
      <c r="L567" s="1588"/>
      <c r="M567" s="1588"/>
      <c r="N567" s="1588"/>
      <c r="O567" s="1588"/>
      <c r="P567" s="1588"/>
      <c r="Q567" s="1588"/>
      <c r="R567" s="1588"/>
      <c r="S567" s="1588"/>
      <c r="T567" s="1588"/>
      <c r="U567" s="1588"/>
      <c r="V567" s="1588"/>
      <c r="W567" s="1588"/>
      <c r="X567" s="1588"/>
      <c r="Y567" s="1588"/>
      <c r="Z567" s="1588"/>
      <c r="AA567" s="1588"/>
      <c r="AB567" s="1588"/>
      <c r="AC567" s="1588"/>
      <c r="AD567" s="1588"/>
      <c r="AE567" s="1588"/>
      <c r="AF567" s="1588"/>
      <c r="AG567" s="1588"/>
      <c r="AH567" s="1588"/>
      <c r="AI567" s="1588"/>
      <c r="AJ567" s="1588"/>
      <c r="AK567" s="1588"/>
      <c r="AL567" s="1588"/>
      <c r="AM567" s="1588"/>
      <c r="AN567" s="1588"/>
      <c r="AO567" s="1588"/>
      <c r="AP567" s="1588"/>
      <c r="AQ567" s="1588"/>
      <c r="AR567" s="1588"/>
      <c r="AS567" s="1588"/>
      <c r="AT567" s="1588"/>
      <c r="AU567" s="1588"/>
      <c r="AV567" s="1588"/>
      <c r="AW567" s="1588"/>
      <c r="AX567" s="1588"/>
      <c r="AY567" s="1588"/>
    </row>
    <row r="568" ht="15.75" customHeight="1">
      <c r="A568" s="1588"/>
      <c r="B568" s="1588"/>
      <c r="C568" s="1588"/>
      <c r="D568" s="1588"/>
      <c r="E568" s="1588"/>
      <c r="F568" s="1588"/>
      <c r="G568" s="1588"/>
      <c r="H568" s="1588"/>
      <c r="I568" s="1588"/>
      <c r="J568" s="1588"/>
      <c r="K568" s="1588"/>
      <c r="L568" s="1588"/>
      <c r="M568" s="1588"/>
      <c r="N568" s="1588"/>
      <c r="O568" s="1588"/>
      <c r="P568" s="1588"/>
      <c r="Q568" s="1588"/>
      <c r="R568" s="1588"/>
      <c r="S568" s="1588"/>
      <c r="T568" s="1588"/>
      <c r="U568" s="1588"/>
      <c r="V568" s="1588"/>
      <c r="W568" s="1588"/>
      <c r="X568" s="1588"/>
      <c r="Y568" s="1588"/>
      <c r="Z568" s="1588"/>
      <c r="AA568" s="1588"/>
      <c r="AB568" s="1588"/>
      <c r="AC568" s="1588"/>
      <c r="AD568" s="1588"/>
      <c r="AE568" s="1588"/>
      <c r="AF568" s="1588"/>
      <c r="AG568" s="1588"/>
      <c r="AH568" s="1588"/>
      <c r="AI568" s="1588"/>
      <c r="AJ568" s="1588"/>
      <c r="AK568" s="1588"/>
      <c r="AL568" s="1588"/>
      <c r="AM568" s="1588"/>
      <c r="AN568" s="1588"/>
      <c r="AO568" s="1588"/>
      <c r="AP568" s="1588"/>
      <c r="AQ568" s="1588"/>
      <c r="AR568" s="1588"/>
      <c r="AS568" s="1588"/>
      <c r="AT568" s="1588"/>
      <c r="AU568" s="1588"/>
      <c r="AV568" s="1588"/>
      <c r="AW568" s="1588"/>
      <c r="AX568" s="1588"/>
      <c r="AY568" s="1588"/>
    </row>
    <row r="569" ht="15.75" customHeight="1">
      <c r="A569" s="1588"/>
      <c r="B569" s="1588"/>
      <c r="C569" s="1588"/>
      <c r="D569" s="1588"/>
      <c r="E569" s="1588"/>
      <c r="F569" s="1588"/>
      <c r="G569" s="1588"/>
      <c r="H569" s="1588"/>
      <c r="I569" s="1588"/>
      <c r="J569" s="1588"/>
      <c r="K569" s="1588"/>
      <c r="L569" s="1588"/>
      <c r="M569" s="1588"/>
      <c r="N569" s="1588"/>
      <c r="O569" s="1588"/>
      <c r="P569" s="1588"/>
      <c r="Q569" s="1588"/>
      <c r="R569" s="1588"/>
      <c r="S569" s="1588"/>
      <c r="T569" s="1588"/>
      <c r="U569" s="1588"/>
      <c r="V569" s="1588"/>
      <c r="W569" s="1588"/>
      <c r="X569" s="1588"/>
      <c r="Y569" s="1588"/>
      <c r="Z569" s="1588"/>
      <c r="AA569" s="1588"/>
      <c r="AB569" s="1588"/>
      <c r="AC569" s="1588"/>
      <c r="AD569" s="1588"/>
      <c r="AE569" s="1588"/>
      <c r="AF569" s="1588"/>
      <c r="AG569" s="1588"/>
      <c r="AH569" s="1588"/>
      <c r="AI569" s="1588"/>
      <c r="AJ569" s="1588"/>
      <c r="AK569" s="1588"/>
      <c r="AL569" s="1588"/>
      <c r="AM569" s="1588"/>
      <c r="AN569" s="1588"/>
      <c r="AO569" s="1588"/>
      <c r="AP569" s="1588"/>
      <c r="AQ569" s="1588"/>
      <c r="AR569" s="1588"/>
      <c r="AS569" s="1588"/>
      <c r="AT569" s="1588"/>
      <c r="AU569" s="1588"/>
      <c r="AV569" s="1588"/>
      <c r="AW569" s="1588"/>
      <c r="AX569" s="1588"/>
      <c r="AY569" s="1588"/>
    </row>
    <row r="570" ht="15.75" customHeight="1">
      <c r="A570" s="1588"/>
      <c r="B570" s="1588"/>
      <c r="C570" s="1588"/>
      <c r="D570" s="1588"/>
      <c r="E570" s="1588"/>
      <c r="F570" s="1588"/>
      <c r="G570" s="1588"/>
      <c r="H570" s="1588"/>
      <c r="I570" s="1588"/>
      <c r="J570" s="1588"/>
      <c r="K570" s="1588"/>
      <c r="L570" s="1588"/>
      <c r="M570" s="1588"/>
      <c r="N570" s="1588"/>
      <c r="O570" s="1588"/>
      <c r="P570" s="1588"/>
      <c r="Q570" s="1588"/>
      <c r="R570" s="1588"/>
      <c r="S570" s="1588"/>
      <c r="T570" s="1588"/>
      <c r="U570" s="1588"/>
      <c r="V570" s="1588"/>
      <c r="W570" s="1588"/>
      <c r="X570" s="1588"/>
      <c r="Y570" s="1588"/>
      <c r="Z570" s="1588"/>
      <c r="AA570" s="1588"/>
      <c r="AB570" s="1588"/>
      <c r="AC570" s="1588"/>
      <c r="AD570" s="1588"/>
      <c r="AE570" s="1588"/>
      <c r="AF570" s="1588"/>
      <c r="AG570" s="1588"/>
      <c r="AH570" s="1588"/>
      <c r="AI570" s="1588"/>
      <c r="AJ570" s="1588"/>
      <c r="AK570" s="1588"/>
      <c r="AL570" s="1588"/>
      <c r="AM570" s="1588"/>
      <c r="AN570" s="1588"/>
      <c r="AO570" s="1588"/>
      <c r="AP570" s="1588"/>
      <c r="AQ570" s="1588"/>
      <c r="AR570" s="1588"/>
      <c r="AS570" s="1588"/>
      <c r="AT570" s="1588"/>
      <c r="AU570" s="1588"/>
      <c r="AV570" s="1588"/>
      <c r="AW570" s="1588"/>
      <c r="AX570" s="1588"/>
      <c r="AY570" s="1588"/>
    </row>
    <row r="571" ht="15.75" customHeight="1">
      <c r="A571" s="1588"/>
      <c r="B571" s="1588"/>
      <c r="C571" s="1588"/>
      <c r="D571" s="1588"/>
      <c r="E571" s="1588"/>
      <c r="F571" s="1588"/>
      <c r="G571" s="1588"/>
      <c r="H571" s="1588"/>
      <c r="I571" s="1588"/>
      <c r="J571" s="1588"/>
      <c r="K571" s="1588"/>
      <c r="L571" s="1588"/>
      <c r="M571" s="1588"/>
      <c r="N571" s="1588"/>
      <c r="O571" s="1588"/>
      <c r="P571" s="1588"/>
      <c r="Q571" s="1588"/>
      <c r="R571" s="1588"/>
      <c r="S571" s="1588"/>
      <c r="T571" s="1588"/>
      <c r="U571" s="1588"/>
      <c r="V571" s="1588"/>
      <c r="W571" s="1588"/>
      <c r="X571" s="1588"/>
      <c r="Y571" s="1588"/>
      <c r="Z571" s="1588"/>
      <c r="AA571" s="1588"/>
      <c r="AB571" s="1588"/>
      <c r="AC571" s="1588"/>
      <c r="AD571" s="1588"/>
      <c r="AE571" s="1588"/>
      <c r="AF571" s="1588"/>
      <c r="AG571" s="1588"/>
      <c r="AH571" s="1588"/>
      <c r="AI571" s="1588"/>
      <c r="AJ571" s="1588"/>
      <c r="AK571" s="1588"/>
      <c r="AL571" s="1588"/>
      <c r="AM571" s="1588"/>
      <c r="AN571" s="1588"/>
      <c r="AO571" s="1588"/>
      <c r="AP571" s="1588"/>
      <c r="AQ571" s="1588"/>
      <c r="AR571" s="1588"/>
      <c r="AS571" s="1588"/>
      <c r="AT571" s="1588"/>
      <c r="AU571" s="1588"/>
      <c r="AV571" s="1588"/>
      <c r="AW571" s="1588"/>
      <c r="AX571" s="1588"/>
      <c r="AY571" s="1588"/>
    </row>
    <row r="572" ht="15.75" customHeight="1">
      <c r="A572" s="1588"/>
      <c r="B572" s="1588"/>
      <c r="C572" s="1588"/>
      <c r="D572" s="1588"/>
      <c r="E572" s="1588"/>
      <c r="F572" s="1588"/>
      <c r="G572" s="1588"/>
      <c r="H572" s="1588"/>
      <c r="I572" s="1588"/>
      <c r="J572" s="1588"/>
      <c r="K572" s="1588"/>
      <c r="L572" s="1588"/>
      <c r="M572" s="1588"/>
      <c r="N572" s="1588"/>
      <c r="O572" s="1588"/>
      <c r="P572" s="1588"/>
      <c r="Q572" s="1588"/>
      <c r="R572" s="1588"/>
      <c r="S572" s="1588"/>
      <c r="T572" s="1588"/>
      <c r="U572" s="1588"/>
      <c r="V572" s="1588"/>
      <c r="W572" s="1588"/>
      <c r="X572" s="1588"/>
      <c r="Y572" s="1588"/>
      <c r="Z572" s="1588"/>
      <c r="AA572" s="1588"/>
      <c r="AB572" s="1588"/>
      <c r="AC572" s="1588"/>
      <c r="AD572" s="1588"/>
      <c r="AE572" s="1588"/>
      <c r="AF572" s="1588"/>
      <c r="AG572" s="1588"/>
      <c r="AH572" s="1588"/>
      <c r="AI572" s="1588"/>
      <c r="AJ572" s="1588"/>
      <c r="AK572" s="1588"/>
      <c r="AL572" s="1588"/>
      <c r="AM572" s="1588"/>
      <c r="AN572" s="1588"/>
      <c r="AO572" s="1588"/>
      <c r="AP572" s="1588"/>
      <c r="AQ572" s="1588"/>
      <c r="AR572" s="1588"/>
      <c r="AS572" s="1588"/>
      <c r="AT572" s="1588"/>
      <c r="AU572" s="1588"/>
      <c r="AV572" s="1588"/>
      <c r="AW572" s="1588"/>
      <c r="AX572" s="1588"/>
      <c r="AY572" s="1588"/>
    </row>
    <row r="573" ht="15.75" customHeight="1">
      <c r="A573" s="1588"/>
      <c r="B573" s="1588"/>
      <c r="C573" s="1588"/>
      <c r="D573" s="1588"/>
      <c r="E573" s="1588"/>
      <c r="F573" s="1588"/>
      <c r="G573" s="1588"/>
      <c r="H573" s="1588"/>
      <c r="I573" s="1588"/>
      <c r="J573" s="1588"/>
      <c r="K573" s="1588"/>
      <c r="L573" s="1588"/>
      <c r="M573" s="1588"/>
      <c r="N573" s="1588"/>
      <c r="O573" s="1588"/>
      <c r="P573" s="1588"/>
      <c r="Q573" s="1588"/>
      <c r="R573" s="1588"/>
      <c r="S573" s="1588"/>
      <c r="T573" s="1588"/>
      <c r="U573" s="1588"/>
      <c r="V573" s="1588"/>
      <c r="W573" s="1588"/>
      <c r="X573" s="1588"/>
      <c r="Y573" s="1588"/>
      <c r="Z573" s="1588"/>
      <c r="AA573" s="1588"/>
      <c r="AB573" s="1588"/>
      <c r="AC573" s="1588"/>
      <c r="AD573" s="1588"/>
      <c r="AE573" s="1588"/>
      <c r="AF573" s="1588"/>
      <c r="AG573" s="1588"/>
      <c r="AH573" s="1588"/>
      <c r="AI573" s="1588"/>
      <c r="AJ573" s="1588"/>
      <c r="AK573" s="1588"/>
      <c r="AL573" s="1588"/>
      <c r="AM573" s="1588"/>
      <c r="AN573" s="1588"/>
      <c r="AO573" s="1588"/>
      <c r="AP573" s="1588"/>
      <c r="AQ573" s="1588"/>
      <c r="AR573" s="1588"/>
      <c r="AS573" s="1588"/>
      <c r="AT573" s="1588"/>
      <c r="AU573" s="1588"/>
      <c r="AV573" s="1588"/>
      <c r="AW573" s="1588"/>
      <c r="AX573" s="1588"/>
      <c r="AY573" s="1588"/>
    </row>
    <row r="574" ht="15.75" customHeight="1">
      <c r="A574" s="1588"/>
      <c r="B574" s="1588"/>
      <c r="C574" s="1588"/>
      <c r="D574" s="1588"/>
      <c r="E574" s="1588"/>
      <c r="F574" s="1588"/>
      <c r="G574" s="1588"/>
      <c r="H574" s="1588"/>
      <c r="I574" s="1588"/>
      <c r="J574" s="1588"/>
      <c r="K574" s="1588"/>
      <c r="L574" s="1588"/>
      <c r="M574" s="1588"/>
      <c r="N574" s="1588"/>
      <c r="O574" s="1588"/>
      <c r="P574" s="1588"/>
      <c r="Q574" s="1588"/>
      <c r="R574" s="1588"/>
      <c r="S574" s="1588"/>
      <c r="T574" s="1588"/>
      <c r="U574" s="1588"/>
      <c r="V574" s="1588"/>
      <c r="W574" s="1588"/>
      <c r="X574" s="1588"/>
      <c r="Y574" s="1588"/>
      <c r="Z574" s="1588"/>
      <c r="AA574" s="1588"/>
      <c r="AB574" s="1588"/>
      <c r="AC574" s="1588"/>
      <c r="AD574" s="1588"/>
      <c r="AE574" s="1588"/>
      <c r="AF574" s="1588"/>
      <c r="AG574" s="1588"/>
      <c r="AH574" s="1588"/>
      <c r="AI574" s="1588"/>
      <c r="AJ574" s="1588"/>
      <c r="AK574" s="1588"/>
      <c r="AL574" s="1588"/>
      <c r="AM574" s="1588"/>
      <c r="AN574" s="1588"/>
      <c r="AO574" s="1588"/>
      <c r="AP574" s="1588"/>
      <c r="AQ574" s="1588"/>
      <c r="AR574" s="1588"/>
      <c r="AS574" s="1588"/>
      <c r="AT574" s="1588"/>
      <c r="AU574" s="1588"/>
      <c r="AV574" s="1588"/>
      <c r="AW574" s="1588"/>
      <c r="AX574" s="1588"/>
      <c r="AY574" s="1588"/>
    </row>
    <row r="575" ht="15.75" customHeight="1">
      <c r="A575" s="1588"/>
      <c r="B575" s="1588"/>
      <c r="C575" s="1588"/>
      <c r="D575" s="1588"/>
      <c r="E575" s="1588"/>
      <c r="F575" s="1588"/>
      <c r="G575" s="1588"/>
      <c r="H575" s="1588"/>
      <c r="I575" s="1588"/>
      <c r="J575" s="1588"/>
      <c r="K575" s="1588"/>
      <c r="L575" s="1588"/>
      <c r="M575" s="1588"/>
      <c r="N575" s="1588"/>
      <c r="O575" s="1588"/>
      <c r="P575" s="1588"/>
      <c r="Q575" s="1588"/>
      <c r="R575" s="1588"/>
      <c r="S575" s="1588"/>
      <c r="T575" s="1588"/>
      <c r="U575" s="1588"/>
      <c r="V575" s="1588"/>
      <c r="W575" s="1588"/>
      <c r="X575" s="1588"/>
      <c r="Y575" s="1588"/>
      <c r="Z575" s="1588"/>
      <c r="AA575" s="1588"/>
      <c r="AB575" s="1588"/>
      <c r="AC575" s="1588"/>
      <c r="AD575" s="1588"/>
      <c r="AE575" s="1588"/>
      <c r="AF575" s="1588"/>
      <c r="AG575" s="1588"/>
      <c r="AH575" s="1588"/>
      <c r="AI575" s="1588"/>
      <c r="AJ575" s="1588"/>
      <c r="AK575" s="1588"/>
      <c r="AL575" s="1588"/>
      <c r="AM575" s="1588"/>
      <c r="AN575" s="1588"/>
      <c r="AO575" s="1588"/>
      <c r="AP575" s="1588"/>
      <c r="AQ575" s="1588"/>
      <c r="AR575" s="1588"/>
      <c r="AS575" s="1588"/>
      <c r="AT575" s="1588"/>
      <c r="AU575" s="1588"/>
      <c r="AV575" s="1588"/>
      <c r="AW575" s="1588"/>
      <c r="AX575" s="1588"/>
      <c r="AY575" s="1588"/>
    </row>
    <row r="576" ht="15.75" customHeight="1">
      <c r="A576" s="1588"/>
      <c r="B576" s="1588"/>
      <c r="C576" s="1588"/>
      <c r="D576" s="1588"/>
      <c r="E576" s="1588"/>
      <c r="F576" s="1588"/>
      <c r="G576" s="1588"/>
      <c r="H576" s="1588"/>
      <c r="I576" s="1588"/>
      <c r="J576" s="1588"/>
      <c r="K576" s="1588"/>
      <c r="L576" s="1588"/>
      <c r="M576" s="1588"/>
      <c r="N576" s="1588"/>
      <c r="O576" s="1588"/>
      <c r="P576" s="1588"/>
      <c r="Q576" s="1588"/>
      <c r="R576" s="1588"/>
      <c r="S576" s="1588"/>
      <c r="T576" s="1588"/>
      <c r="U576" s="1588"/>
      <c r="V576" s="1588"/>
      <c r="W576" s="1588"/>
      <c r="X576" s="1588"/>
      <c r="Y576" s="1588"/>
      <c r="Z576" s="1588"/>
      <c r="AA576" s="1588"/>
      <c r="AB576" s="1588"/>
      <c r="AC576" s="1588"/>
      <c r="AD576" s="1588"/>
      <c r="AE576" s="1588"/>
      <c r="AF576" s="1588"/>
      <c r="AG576" s="1588"/>
      <c r="AH576" s="1588"/>
      <c r="AI576" s="1588"/>
      <c r="AJ576" s="1588"/>
      <c r="AK576" s="1588"/>
      <c r="AL576" s="1588"/>
      <c r="AM576" s="1588"/>
      <c r="AN576" s="1588"/>
      <c r="AO576" s="1588"/>
      <c r="AP576" s="1588"/>
      <c r="AQ576" s="1588"/>
      <c r="AR576" s="1588"/>
      <c r="AS576" s="1588"/>
      <c r="AT576" s="1588"/>
      <c r="AU576" s="1588"/>
      <c r="AV576" s="1588"/>
      <c r="AW576" s="1588"/>
      <c r="AX576" s="1588"/>
      <c r="AY576" s="1588"/>
    </row>
    <row r="577" ht="15.75" customHeight="1">
      <c r="A577" s="1588"/>
      <c r="B577" s="1588"/>
      <c r="C577" s="1588"/>
      <c r="D577" s="1588"/>
      <c r="E577" s="1588"/>
      <c r="F577" s="1588"/>
      <c r="G577" s="1588"/>
      <c r="H577" s="1588"/>
      <c r="I577" s="1588"/>
      <c r="J577" s="1588"/>
      <c r="K577" s="1588"/>
      <c r="L577" s="1588"/>
      <c r="M577" s="1588"/>
      <c r="N577" s="1588"/>
      <c r="O577" s="1588"/>
      <c r="P577" s="1588"/>
      <c r="Q577" s="1588"/>
      <c r="R577" s="1588"/>
      <c r="S577" s="1588"/>
      <c r="T577" s="1588"/>
      <c r="U577" s="1588"/>
      <c r="V577" s="1588"/>
      <c r="W577" s="1588"/>
      <c r="X577" s="1588"/>
      <c r="Y577" s="1588"/>
      <c r="Z577" s="1588"/>
      <c r="AA577" s="1588"/>
      <c r="AB577" s="1588"/>
      <c r="AC577" s="1588"/>
      <c r="AD577" s="1588"/>
      <c r="AE577" s="1588"/>
      <c r="AF577" s="1588"/>
      <c r="AG577" s="1588"/>
      <c r="AH577" s="1588"/>
      <c r="AI577" s="1588"/>
      <c r="AJ577" s="1588"/>
      <c r="AK577" s="1588"/>
      <c r="AL577" s="1588"/>
      <c r="AM577" s="1588"/>
      <c r="AN577" s="1588"/>
      <c r="AO577" s="1588"/>
      <c r="AP577" s="1588"/>
      <c r="AQ577" s="1588"/>
      <c r="AR577" s="1588"/>
      <c r="AS577" s="1588"/>
      <c r="AT577" s="1588"/>
      <c r="AU577" s="1588"/>
      <c r="AV577" s="1588"/>
      <c r="AW577" s="1588"/>
      <c r="AX577" s="1588"/>
      <c r="AY577" s="1588"/>
    </row>
    <row r="578" ht="15.75" customHeight="1">
      <c r="A578" s="1588"/>
      <c r="B578" s="1588"/>
      <c r="C578" s="1588"/>
      <c r="D578" s="1588"/>
      <c r="E578" s="1588"/>
      <c r="F578" s="1588"/>
      <c r="G578" s="1588"/>
      <c r="H578" s="1588"/>
      <c r="I578" s="1588"/>
      <c r="J578" s="1588"/>
      <c r="K578" s="1588"/>
      <c r="L578" s="1588"/>
      <c r="M578" s="1588"/>
      <c r="N578" s="1588"/>
      <c r="O578" s="1588"/>
      <c r="P578" s="1588"/>
      <c r="Q578" s="1588"/>
      <c r="R578" s="1588"/>
      <c r="S578" s="1588"/>
      <c r="T578" s="1588"/>
      <c r="U578" s="1588"/>
      <c r="V578" s="1588"/>
      <c r="W578" s="1588"/>
      <c r="X578" s="1588"/>
      <c r="Y578" s="1588"/>
      <c r="Z578" s="1588"/>
      <c r="AA578" s="1588"/>
      <c r="AB578" s="1588"/>
      <c r="AC578" s="1588"/>
      <c r="AD578" s="1588"/>
      <c r="AE578" s="1588"/>
      <c r="AF578" s="1588"/>
      <c r="AG578" s="1588"/>
      <c r="AH578" s="1588"/>
      <c r="AI578" s="1588"/>
      <c r="AJ578" s="1588"/>
      <c r="AK578" s="1588"/>
      <c r="AL578" s="1588"/>
      <c r="AM578" s="1588"/>
      <c r="AN578" s="1588"/>
      <c r="AO578" s="1588"/>
      <c r="AP578" s="1588"/>
      <c r="AQ578" s="1588"/>
      <c r="AR578" s="1588"/>
      <c r="AS578" s="1588"/>
      <c r="AT578" s="1588"/>
      <c r="AU578" s="1588"/>
      <c r="AV578" s="1588"/>
      <c r="AW578" s="1588"/>
      <c r="AX578" s="1588"/>
      <c r="AY578" s="1588"/>
    </row>
    <row r="579" ht="15.75" customHeight="1">
      <c r="A579" s="1588"/>
      <c r="B579" s="1588"/>
      <c r="C579" s="1588"/>
      <c r="D579" s="1588"/>
      <c r="E579" s="1588"/>
      <c r="F579" s="1588"/>
      <c r="G579" s="1588"/>
      <c r="H579" s="1588"/>
      <c r="I579" s="1588"/>
      <c r="J579" s="1588"/>
      <c r="K579" s="1588"/>
      <c r="L579" s="1588"/>
      <c r="M579" s="1588"/>
      <c r="N579" s="1588"/>
      <c r="O579" s="1588"/>
      <c r="P579" s="1588"/>
      <c r="Q579" s="1588"/>
      <c r="R579" s="1588"/>
      <c r="S579" s="1588"/>
      <c r="T579" s="1588"/>
      <c r="U579" s="1588"/>
      <c r="V579" s="1588"/>
      <c r="W579" s="1588"/>
      <c r="X579" s="1588"/>
      <c r="Y579" s="1588"/>
      <c r="Z579" s="1588"/>
      <c r="AA579" s="1588"/>
      <c r="AB579" s="1588"/>
      <c r="AC579" s="1588"/>
      <c r="AD579" s="1588"/>
      <c r="AE579" s="1588"/>
      <c r="AF579" s="1588"/>
      <c r="AG579" s="1588"/>
      <c r="AH579" s="1588"/>
      <c r="AI579" s="1588"/>
      <c r="AJ579" s="1588"/>
      <c r="AK579" s="1588"/>
      <c r="AL579" s="1588"/>
      <c r="AM579" s="1588"/>
      <c r="AN579" s="1588"/>
      <c r="AO579" s="1588"/>
      <c r="AP579" s="1588"/>
      <c r="AQ579" s="1588"/>
      <c r="AR579" s="1588"/>
      <c r="AS579" s="1588"/>
      <c r="AT579" s="1588"/>
      <c r="AU579" s="1588"/>
      <c r="AV579" s="1588"/>
      <c r="AW579" s="1588"/>
      <c r="AX579" s="1588"/>
      <c r="AY579" s="1588"/>
    </row>
    <row r="580" ht="15.75" customHeight="1">
      <c r="A580" s="1588"/>
      <c r="B580" s="1588"/>
      <c r="C580" s="1588"/>
      <c r="D580" s="1588"/>
      <c r="E580" s="1588"/>
      <c r="F580" s="1588"/>
      <c r="G580" s="1588"/>
      <c r="H580" s="1588"/>
      <c r="I580" s="1588"/>
      <c r="J580" s="1588"/>
      <c r="K580" s="1588"/>
      <c r="L580" s="1588"/>
      <c r="M580" s="1588"/>
      <c r="N580" s="1588"/>
      <c r="O580" s="1588"/>
      <c r="P580" s="1588"/>
      <c r="Q580" s="1588"/>
      <c r="R580" s="1588"/>
      <c r="S580" s="1588"/>
      <c r="T580" s="1588"/>
      <c r="U580" s="1588"/>
      <c r="V580" s="1588"/>
      <c r="W580" s="1588"/>
      <c r="X580" s="1588"/>
      <c r="Y580" s="1588"/>
      <c r="Z580" s="1588"/>
      <c r="AA580" s="1588"/>
      <c r="AB580" s="1588"/>
      <c r="AC580" s="1588"/>
      <c r="AD580" s="1588"/>
      <c r="AE580" s="1588"/>
      <c r="AF580" s="1588"/>
      <c r="AG580" s="1588"/>
      <c r="AH580" s="1588"/>
      <c r="AI580" s="1588"/>
      <c r="AJ580" s="1588"/>
      <c r="AK580" s="1588"/>
      <c r="AL580" s="1588"/>
      <c r="AM580" s="1588"/>
      <c r="AN580" s="1588"/>
      <c r="AO580" s="1588"/>
      <c r="AP580" s="1588"/>
      <c r="AQ580" s="1588"/>
      <c r="AR580" s="1588"/>
      <c r="AS580" s="1588"/>
      <c r="AT580" s="1588"/>
      <c r="AU580" s="1588"/>
      <c r="AV580" s="1588"/>
      <c r="AW580" s="1588"/>
      <c r="AX580" s="1588"/>
      <c r="AY580" s="1588"/>
    </row>
    <row r="581" ht="15.75" customHeight="1">
      <c r="A581" s="1588"/>
      <c r="B581" s="1588"/>
      <c r="C581" s="1588"/>
      <c r="D581" s="1588"/>
      <c r="E581" s="1588"/>
      <c r="F581" s="1588"/>
      <c r="G581" s="1588"/>
      <c r="H581" s="1588"/>
      <c r="I581" s="1588"/>
      <c r="J581" s="1588"/>
      <c r="K581" s="1588"/>
      <c r="L581" s="1588"/>
      <c r="M581" s="1588"/>
      <c r="N581" s="1588"/>
      <c r="O581" s="1588"/>
      <c r="P581" s="1588"/>
      <c r="Q581" s="1588"/>
      <c r="R581" s="1588"/>
      <c r="S581" s="1588"/>
      <c r="T581" s="1588"/>
      <c r="U581" s="1588"/>
      <c r="V581" s="1588"/>
      <c r="W581" s="1588"/>
      <c r="X581" s="1588"/>
      <c r="Y581" s="1588"/>
      <c r="Z581" s="1588"/>
      <c r="AA581" s="1588"/>
      <c r="AB581" s="1588"/>
      <c r="AC581" s="1588"/>
      <c r="AD581" s="1588"/>
      <c r="AE581" s="1588"/>
      <c r="AF581" s="1588"/>
      <c r="AG581" s="1588"/>
      <c r="AH581" s="1588"/>
      <c r="AI581" s="1588"/>
      <c r="AJ581" s="1588"/>
      <c r="AK581" s="1588"/>
      <c r="AL581" s="1588"/>
      <c r="AM581" s="1588"/>
      <c r="AN581" s="1588"/>
      <c r="AO581" s="1588"/>
      <c r="AP581" s="1588"/>
      <c r="AQ581" s="1588"/>
      <c r="AR581" s="1588"/>
      <c r="AS581" s="1588"/>
      <c r="AT581" s="1588"/>
      <c r="AU581" s="1588"/>
      <c r="AV581" s="1588"/>
      <c r="AW581" s="1588"/>
      <c r="AX581" s="1588"/>
      <c r="AY581" s="1588"/>
    </row>
    <row r="582" ht="15.75" customHeight="1">
      <c r="A582" s="1588"/>
      <c r="B582" s="1588"/>
      <c r="C582" s="1588"/>
      <c r="D582" s="1588"/>
      <c r="E582" s="1588"/>
      <c r="F582" s="1588"/>
      <c r="G582" s="1588"/>
      <c r="H582" s="1588"/>
      <c r="I582" s="1588"/>
      <c r="J582" s="1588"/>
      <c r="K582" s="1588"/>
      <c r="L582" s="1588"/>
      <c r="M582" s="1588"/>
      <c r="N582" s="1588"/>
      <c r="O582" s="1588"/>
      <c r="P582" s="1588"/>
      <c r="Q582" s="1588"/>
      <c r="R582" s="1588"/>
      <c r="S582" s="1588"/>
      <c r="T582" s="1588"/>
      <c r="U582" s="1588"/>
      <c r="V582" s="1588"/>
      <c r="W582" s="1588"/>
      <c r="X582" s="1588"/>
      <c r="Y582" s="1588"/>
      <c r="Z582" s="1588"/>
      <c r="AA582" s="1588"/>
      <c r="AB582" s="1588"/>
      <c r="AC582" s="1588"/>
      <c r="AD582" s="1588"/>
      <c r="AE582" s="1588"/>
      <c r="AF582" s="1588"/>
      <c r="AG582" s="1588"/>
      <c r="AH582" s="1588"/>
      <c r="AI582" s="1588"/>
      <c r="AJ582" s="1588"/>
      <c r="AK582" s="1588"/>
      <c r="AL582" s="1588"/>
      <c r="AM582" s="1588"/>
      <c r="AN582" s="1588"/>
      <c r="AO582" s="1588"/>
      <c r="AP582" s="1588"/>
      <c r="AQ582" s="1588"/>
      <c r="AR582" s="1588"/>
      <c r="AS582" s="1588"/>
      <c r="AT582" s="1588"/>
      <c r="AU582" s="1588"/>
      <c r="AV582" s="1588"/>
      <c r="AW582" s="1588"/>
      <c r="AX582" s="1588"/>
      <c r="AY582" s="1588"/>
    </row>
    <row r="583" ht="15.75" customHeight="1">
      <c r="A583" s="1588"/>
      <c r="B583" s="1588"/>
      <c r="C583" s="1588"/>
      <c r="D583" s="1588"/>
      <c r="E583" s="1588"/>
      <c r="F583" s="1588"/>
      <c r="G583" s="1588"/>
      <c r="H583" s="1588"/>
      <c r="I583" s="1588"/>
      <c r="J583" s="1588"/>
      <c r="K583" s="1588"/>
      <c r="L583" s="1588"/>
      <c r="M583" s="1588"/>
      <c r="N583" s="1588"/>
      <c r="O583" s="1588"/>
      <c r="P583" s="1588"/>
      <c r="Q583" s="1588"/>
      <c r="R583" s="1588"/>
      <c r="S583" s="1588"/>
      <c r="T583" s="1588"/>
      <c r="U583" s="1588"/>
      <c r="V583" s="1588"/>
      <c r="W583" s="1588"/>
      <c r="X583" s="1588"/>
      <c r="Y583" s="1588"/>
      <c r="Z583" s="1588"/>
      <c r="AA583" s="1588"/>
      <c r="AB583" s="1588"/>
      <c r="AC583" s="1588"/>
      <c r="AD583" s="1588"/>
      <c r="AE583" s="1588"/>
      <c r="AF583" s="1588"/>
      <c r="AG583" s="1588"/>
      <c r="AH583" s="1588"/>
      <c r="AI583" s="1588"/>
      <c r="AJ583" s="1588"/>
      <c r="AK583" s="1588"/>
      <c r="AL583" s="1588"/>
      <c r="AM583" s="1588"/>
      <c r="AN583" s="1588"/>
      <c r="AO583" s="1588"/>
      <c r="AP583" s="1588"/>
      <c r="AQ583" s="1588"/>
      <c r="AR583" s="1588"/>
      <c r="AS583" s="1588"/>
      <c r="AT583" s="1588"/>
      <c r="AU583" s="1588"/>
      <c r="AV583" s="1588"/>
      <c r="AW583" s="1588"/>
      <c r="AX583" s="1588"/>
      <c r="AY583" s="1588"/>
    </row>
    <row r="584" ht="15.75" customHeight="1">
      <c r="A584" s="1588"/>
      <c r="B584" s="1588"/>
      <c r="C584" s="1588"/>
      <c r="D584" s="1588"/>
      <c r="E584" s="1588"/>
      <c r="F584" s="1588"/>
      <c r="G584" s="1588"/>
      <c r="H584" s="1588"/>
      <c r="I584" s="1588"/>
      <c r="J584" s="1588"/>
      <c r="K584" s="1588"/>
      <c r="L584" s="1588"/>
      <c r="M584" s="1588"/>
      <c r="N584" s="1588"/>
      <c r="O584" s="1588"/>
      <c r="P584" s="1588"/>
      <c r="Q584" s="1588"/>
      <c r="R584" s="1588"/>
      <c r="S584" s="1588"/>
      <c r="T584" s="1588"/>
      <c r="U584" s="1588"/>
      <c r="V584" s="1588"/>
      <c r="W584" s="1588"/>
      <c r="X584" s="1588"/>
      <c r="Y584" s="1588"/>
      <c r="Z584" s="1588"/>
      <c r="AA584" s="1588"/>
      <c r="AB584" s="1588"/>
      <c r="AC584" s="1588"/>
      <c r="AD584" s="1588"/>
      <c r="AE584" s="1588"/>
      <c r="AF584" s="1588"/>
      <c r="AG584" s="1588"/>
      <c r="AH584" s="1588"/>
      <c r="AI584" s="1588"/>
      <c r="AJ584" s="1588"/>
      <c r="AK584" s="1588"/>
      <c r="AL584" s="1588"/>
      <c r="AM584" s="1588"/>
      <c r="AN584" s="1588"/>
      <c r="AO584" s="1588"/>
      <c r="AP584" s="1588"/>
      <c r="AQ584" s="1588"/>
      <c r="AR584" s="1588"/>
      <c r="AS584" s="1588"/>
      <c r="AT584" s="1588"/>
      <c r="AU584" s="1588"/>
      <c r="AV584" s="1588"/>
      <c r="AW584" s="1588"/>
      <c r="AX584" s="1588"/>
      <c r="AY584" s="1588"/>
    </row>
    <row r="585" ht="15.75" customHeight="1">
      <c r="A585" s="1588"/>
      <c r="B585" s="1588"/>
      <c r="C585" s="1588"/>
      <c r="D585" s="1588"/>
      <c r="E585" s="1588"/>
      <c r="F585" s="1588"/>
      <c r="G585" s="1588"/>
      <c r="H585" s="1588"/>
      <c r="I585" s="1588"/>
      <c r="J585" s="1588"/>
      <c r="K585" s="1588"/>
      <c r="L585" s="1588"/>
      <c r="M585" s="1588"/>
      <c r="N585" s="1588"/>
      <c r="O585" s="1588"/>
      <c r="P585" s="1588"/>
      <c r="Q585" s="1588"/>
      <c r="R585" s="1588"/>
      <c r="S585" s="1588"/>
      <c r="T585" s="1588"/>
      <c r="U585" s="1588"/>
      <c r="V585" s="1588"/>
      <c r="W585" s="1588"/>
      <c r="X585" s="1588"/>
      <c r="Y585" s="1588"/>
      <c r="Z585" s="1588"/>
      <c r="AA585" s="1588"/>
      <c r="AB585" s="1588"/>
      <c r="AC585" s="1588"/>
      <c r="AD585" s="1588"/>
      <c r="AE585" s="1588"/>
      <c r="AF585" s="1588"/>
      <c r="AG585" s="1588"/>
      <c r="AH585" s="1588"/>
      <c r="AI585" s="1588"/>
      <c r="AJ585" s="1588"/>
      <c r="AK585" s="1588"/>
      <c r="AL585" s="1588"/>
      <c r="AM585" s="1588"/>
      <c r="AN585" s="1588"/>
      <c r="AO585" s="1588"/>
      <c r="AP585" s="1588"/>
      <c r="AQ585" s="1588"/>
      <c r="AR585" s="1588"/>
      <c r="AS585" s="1588"/>
      <c r="AT585" s="1588"/>
      <c r="AU585" s="1588"/>
      <c r="AV585" s="1588"/>
      <c r="AW585" s="1588"/>
      <c r="AX585" s="1588"/>
      <c r="AY585" s="1588"/>
    </row>
    <row r="586" ht="15.75" customHeight="1">
      <c r="A586" s="1588"/>
      <c r="B586" s="1588"/>
      <c r="C586" s="1588"/>
      <c r="D586" s="1588"/>
      <c r="E586" s="1588"/>
      <c r="F586" s="1588"/>
      <c r="G586" s="1588"/>
      <c r="H586" s="1588"/>
      <c r="I586" s="1588"/>
      <c r="J586" s="1588"/>
      <c r="K586" s="1588"/>
      <c r="L586" s="1588"/>
      <c r="M586" s="1588"/>
      <c r="N586" s="1588"/>
      <c r="O586" s="1588"/>
      <c r="P586" s="1588"/>
      <c r="Q586" s="1588"/>
      <c r="R586" s="1588"/>
      <c r="S586" s="1588"/>
      <c r="T586" s="1588"/>
      <c r="U586" s="1588"/>
      <c r="V586" s="1588"/>
      <c r="W586" s="1588"/>
      <c r="X586" s="1588"/>
      <c r="Y586" s="1588"/>
      <c r="Z586" s="1588"/>
      <c r="AA586" s="1588"/>
      <c r="AB586" s="1588"/>
      <c r="AC586" s="1588"/>
      <c r="AD586" s="1588"/>
      <c r="AE586" s="1588"/>
      <c r="AF586" s="1588"/>
      <c r="AG586" s="1588"/>
      <c r="AH586" s="1588"/>
      <c r="AI586" s="1588"/>
      <c r="AJ586" s="1588"/>
      <c r="AK586" s="1588"/>
      <c r="AL586" s="1588"/>
      <c r="AM586" s="1588"/>
      <c r="AN586" s="1588"/>
      <c r="AO586" s="1588"/>
      <c r="AP586" s="1588"/>
      <c r="AQ586" s="1588"/>
      <c r="AR586" s="1588"/>
      <c r="AS586" s="1588"/>
      <c r="AT586" s="1588"/>
      <c r="AU586" s="1588"/>
      <c r="AV586" s="1588"/>
      <c r="AW586" s="1588"/>
      <c r="AX586" s="1588"/>
      <c r="AY586" s="1588"/>
    </row>
    <row r="587" ht="15.75" customHeight="1">
      <c r="A587" s="1588"/>
      <c r="B587" s="1588"/>
      <c r="C587" s="1588"/>
      <c r="D587" s="1588"/>
      <c r="E587" s="1588"/>
      <c r="F587" s="1588"/>
      <c r="G587" s="1588"/>
      <c r="H587" s="1588"/>
      <c r="I587" s="1588"/>
      <c r="J587" s="1588"/>
      <c r="K587" s="1588"/>
      <c r="L587" s="1588"/>
      <c r="M587" s="1588"/>
      <c r="N587" s="1588"/>
      <c r="O587" s="1588"/>
      <c r="P587" s="1588"/>
      <c r="Q587" s="1588"/>
      <c r="R587" s="1588"/>
      <c r="S587" s="1588"/>
      <c r="T587" s="1588"/>
      <c r="U587" s="1588"/>
      <c r="V587" s="1588"/>
      <c r="W587" s="1588"/>
      <c r="X587" s="1588"/>
      <c r="Y587" s="1588"/>
      <c r="Z587" s="1588"/>
      <c r="AA587" s="1588"/>
      <c r="AB587" s="1588"/>
      <c r="AC587" s="1588"/>
      <c r="AD587" s="1588"/>
      <c r="AE587" s="1588"/>
      <c r="AF587" s="1588"/>
      <c r="AG587" s="1588"/>
      <c r="AH587" s="1588"/>
      <c r="AI587" s="1588"/>
      <c r="AJ587" s="1588"/>
      <c r="AK587" s="1588"/>
      <c r="AL587" s="1588"/>
      <c r="AM587" s="1588"/>
      <c r="AN587" s="1588"/>
      <c r="AO587" s="1588"/>
      <c r="AP587" s="1588"/>
      <c r="AQ587" s="1588"/>
      <c r="AR587" s="1588"/>
      <c r="AS587" s="1588"/>
      <c r="AT587" s="1588"/>
      <c r="AU587" s="1588"/>
      <c r="AV587" s="1588"/>
      <c r="AW587" s="1588"/>
      <c r="AX587" s="1588"/>
      <c r="AY587" s="1588"/>
    </row>
    <row r="588" ht="15.75" customHeight="1">
      <c r="A588" s="1588"/>
      <c r="B588" s="1588"/>
      <c r="C588" s="1588"/>
      <c r="D588" s="1588"/>
      <c r="E588" s="1588"/>
      <c r="F588" s="1588"/>
      <c r="G588" s="1588"/>
      <c r="H588" s="1588"/>
      <c r="I588" s="1588"/>
      <c r="J588" s="1588"/>
      <c r="K588" s="1588"/>
      <c r="L588" s="1588"/>
      <c r="M588" s="1588"/>
      <c r="N588" s="1588"/>
      <c r="O588" s="1588"/>
      <c r="P588" s="1588"/>
      <c r="Q588" s="1588"/>
      <c r="R588" s="1588"/>
      <c r="S588" s="1588"/>
      <c r="T588" s="1588"/>
      <c r="U588" s="1588"/>
      <c r="V588" s="1588"/>
      <c r="W588" s="1588"/>
      <c r="X588" s="1588"/>
      <c r="Y588" s="1588"/>
      <c r="Z588" s="1588"/>
      <c r="AA588" s="1588"/>
      <c r="AB588" s="1588"/>
      <c r="AC588" s="1588"/>
      <c r="AD588" s="1588"/>
      <c r="AE588" s="1588"/>
      <c r="AF588" s="1588"/>
      <c r="AG588" s="1588"/>
      <c r="AH588" s="1588"/>
      <c r="AI588" s="1588"/>
      <c r="AJ588" s="1588"/>
      <c r="AK588" s="1588"/>
      <c r="AL588" s="1588"/>
      <c r="AM588" s="1588"/>
      <c r="AN588" s="1588"/>
      <c r="AO588" s="1588"/>
      <c r="AP588" s="1588"/>
      <c r="AQ588" s="1588"/>
      <c r="AR588" s="1588"/>
      <c r="AS588" s="1588"/>
      <c r="AT588" s="1588"/>
      <c r="AU588" s="1588"/>
      <c r="AV588" s="1588"/>
      <c r="AW588" s="1588"/>
      <c r="AX588" s="1588"/>
      <c r="AY588" s="1588"/>
    </row>
    <row r="589" ht="15.75" customHeight="1">
      <c r="A589" s="1588"/>
      <c r="B589" s="1588"/>
      <c r="C589" s="1588"/>
      <c r="D589" s="1588"/>
      <c r="E589" s="1588"/>
      <c r="F589" s="1588"/>
      <c r="G589" s="1588"/>
      <c r="H589" s="1588"/>
      <c r="I589" s="1588"/>
      <c r="J589" s="1588"/>
      <c r="K589" s="1588"/>
      <c r="L589" s="1588"/>
      <c r="M589" s="1588"/>
      <c r="N589" s="1588"/>
      <c r="O589" s="1588"/>
      <c r="P589" s="1588"/>
      <c r="Q589" s="1588"/>
      <c r="R589" s="1588"/>
      <c r="S589" s="1588"/>
      <c r="T589" s="1588"/>
      <c r="U589" s="1588"/>
      <c r="V589" s="1588"/>
      <c r="W589" s="1588"/>
      <c r="X589" s="1588"/>
      <c r="Y589" s="1588"/>
      <c r="Z589" s="1588"/>
      <c r="AA589" s="1588"/>
      <c r="AB589" s="1588"/>
      <c r="AC589" s="1588"/>
      <c r="AD589" s="1588"/>
      <c r="AE589" s="1588"/>
      <c r="AF589" s="1588"/>
      <c r="AG589" s="1588"/>
      <c r="AH589" s="1588"/>
      <c r="AI589" s="1588"/>
      <c r="AJ589" s="1588"/>
      <c r="AK589" s="1588"/>
      <c r="AL589" s="1588"/>
      <c r="AM589" s="1588"/>
      <c r="AN589" s="1588"/>
      <c r="AO589" s="1588"/>
      <c r="AP589" s="1588"/>
      <c r="AQ589" s="1588"/>
      <c r="AR589" s="1588"/>
      <c r="AS589" s="1588"/>
      <c r="AT589" s="1588"/>
      <c r="AU589" s="1588"/>
      <c r="AV589" s="1588"/>
      <c r="AW589" s="1588"/>
      <c r="AX589" s="1588"/>
      <c r="AY589" s="1588"/>
    </row>
    <row r="590" ht="15.75" customHeight="1">
      <c r="A590" s="1588"/>
      <c r="B590" s="1588"/>
      <c r="C590" s="1588"/>
      <c r="D590" s="1588"/>
      <c r="E590" s="1588"/>
      <c r="F590" s="1588"/>
      <c r="G590" s="1588"/>
      <c r="H590" s="1588"/>
      <c r="I590" s="1588"/>
      <c r="J590" s="1588"/>
      <c r="K590" s="1588"/>
      <c r="L590" s="1588"/>
      <c r="M590" s="1588"/>
      <c r="N590" s="1588"/>
      <c r="O590" s="1588"/>
      <c r="P590" s="1588"/>
      <c r="Q590" s="1588"/>
      <c r="R590" s="1588"/>
      <c r="S590" s="1588"/>
      <c r="T590" s="1588"/>
      <c r="U590" s="1588"/>
      <c r="V590" s="1588"/>
      <c r="W590" s="1588"/>
      <c r="X590" s="1588"/>
      <c r="Y590" s="1588"/>
      <c r="Z590" s="1588"/>
      <c r="AA590" s="1588"/>
      <c r="AB590" s="1588"/>
      <c r="AC590" s="1588"/>
      <c r="AD590" s="1588"/>
      <c r="AE590" s="1588"/>
      <c r="AF590" s="1588"/>
      <c r="AG590" s="1588"/>
      <c r="AH590" s="1588"/>
      <c r="AI590" s="1588"/>
      <c r="AJ590" s="1588"/>
      <c r="AK590" s="1588"/>
      <c r="AL590" s="1588"/>
      <c r="AM590" s="1588"/>
      <c r="AN590" s="1588"/>
      <c r="AO590" s="1588"/>
      <c r="AP590" s="1588"/>
      <c r="AQ590" s="1588"/>
      <c r="AR590" s="1588"/>
      <c r="AS590" s="1588"/>
      <c r="AT590" s="1588"/>
      <c r="AU590" s="1588"/>
      <c r="AV590" s="1588"/>
      <c r="AW590" s="1588"/>
      <c r="AX590" s="1588"/>
      <c r="AY590" s="1588"/>
    </row>
    <row r="591" ht="15.75" customHeight="1">
      <c r="A591" s="1588"/>
      <c r="B591" s="1588"/>
      <c r="C591" s="1588"/>
      <c r="D591" s="1588"/>
      <c r="E591" s="1588"/>
      <c r="F591" s="1588"/>
      <c r="G591" s="1588"/>
      <c r="H591" s="1588"/>
      <c r="I591" s="1588"/>
      <c r="J591" s="1588"/>
      <c r="K591" s="1588"/>
      <c r="L591" s="1588"/>
      <c r="M591" s="1588"/>
      <c r="N591" s="1588"/>
      <c r="O591" s="1588"/>
      <c r="P591" s="1588"/>
      <c r="Q591" s="1588"/>
      <c r="R591" s="1588"/>
      <c r="S591" s="1588"/>
      <c r="T591" s="1588"/>
      <c r="U591" s="1588"/>
      <c r="V591" s="1588"/>
      <c r="W591" s="1588"/>
      <c r="X591" s="1588"/>
      <c r="Y591" s="1588"/>
      <c r="Z591" s="1588"/>
      <c r="AA591" s="1588"/>
      <c r="AB591" s="1588"/>
      <c r="AC591" s="1588"/>
      <c r="AD591" s="1588"/>
      <c r="AE591" s="1588"/>
      <c r="AF591" s="1588"/>
      <c r="AG591" s="1588"/>
      <c r="AH591" s="1588"/>
      <c r="AI591" s="1588"/>
      <c r="AJ591" s="1588"/>
      <c r="AK591" s="1588"/>
      <c r="AL591" s="1588"/>
      <c r="AM591" s="1588"/>
      <c r="AN591" s="1588"/>
      <c r="AO591" s="1588"/>
      <c r="AP591" s="1588"/>
      <c r="AQ591" s="1588"/>
      <c r="AR591" s="1588"/>
      <c r="AS591" s="1588"/>
      <c r="AT591" s="1588"/>
      <c r="AU591" s="1588"/>
      <c r="AV591" s="1588"/>
      <c r="AW591" s="1588"/>
      <c r="AX591" s="1588"/>
      <c r="AY591" s="1588"/>
    </row>
    <row r="592" ht="15.75" customHeight="1">
      <c r="A592" s="1588"/>
      <c r="B592" s="1588"/>
      <c r="C592" s="1588"/>
      <c r="D592" s="1588"/>
      <c r="E592" s="1588"/>
      <c r="F592" s="1588"/>
      <c r="G592" s="1588"/>
      <c r="H592" s="1588"/>
      <c r="I592" s="1588"/>
      <c r="J592" s="1588"/>
      <c r="K592" s="1588"/>
      <c r="L592" s="1588"/>
      <c r="M592" s="1588"/>
      <c r="N592" s="1588"/>
      <c r="O592" s="1588"/>
      <c r="P592" s="1588"/>
      <c r="Q592" s="1588"/>
      <c r="R592" s="1588"/>
      <c r="S592" s="1588"/>
      <c r="T592" s="1588"/>
      <c r="U592" s="1588"/>
      <c r="V592" s="1588"/>
      <c r="W592" s="1588"/>
      <c r="X592" s="1588"/>
      <c r="Y592" s="1588"/>
      <c r="Z592" s="1588"/>
      <c r="AA592" s="1588"/>
      <c r="AB592" s="1588"/>
      <c r="AC592" s="1588"/>
      <c r="AD592" s="1588"/>
      <c r="AE592" s="1588"/>
      <c r="AF592" s="1588"/>
      <c r="AG592" s="1588"/>
      <c r="AH592" s="1588"/>
      <c r="AI592" s="1588"/>
      <c r="AJ592" s="1588"/>
      <c r="AK592" s="1588"/>
      <c r="AL592" s="1588"/>
      <c r="AM592" s="1588"/>
      <c r="AN592" s="1588"/>
      <c r="AO592" s="1588"/>
      <c r="AP592" s="1588"/>
      <c r="AQ592" s="1588"/>
      <c r="AR592" s="1588"/>
      <c r="AS592" s="1588"/>
      <c r="AT592" s="1588"/>
      <c r="AU592" s="1588"/>
      <c r="AV592" s="1588"/>
      <c r="AW592" s="1588"/>
      <c r="AX592" s="1588"/>
      <c r="AY592" s="1588"/>
    </row>
    <row r="593" ht="15.75" customHeight="1">
      <c r="A593" s="1588"/>
      <c r="B593" s="1588"/>
      <c r="C593" s="1588"/>
      <c r="D593" s="1588"/>
      <c r="E593" s="1588"/>
      <c r="F593" s="1588"/>
      <c r="G593" s="1588"/>
      <c r="H593" s="1588"/>
      <c r="I593" s="1588"/>
      <c r="J593" s="1588"/>
      <c r="K593" s="1588"/>
      <c r="L593" s="1588"/>
      <c r="M593" s="1588"/>
      <c r="N593" s="1588"/>
      <c r="O593" s="1588"/>
      <c r="P593" s="1588"/>
      <c r="Q593" s="1588"/>
      <c r="R593" s="1588"/>
      <c r="S593" s="1588"/>
      <c r="T593" s="1588"/>
      <c r="U593" s="1588"/>
      <c r="V593" s="1588"/>
      <c r="W593" s="1588"/>
      <c r="X593" s="1588"/>
      <c r="Y593" s="1588"/>
      <c r="Z593" s="1588"/>
      <c r="AA593" s="1588"/>
      <c r="AB593" s="1588"/>
      <c r="AC593" s="1588"/>
      <c r="AD593" s="1588"/>
      <c r="AE593" s="1588"/>
      <c r="AF593" s="1588"/>
      <c r="AG593" s="1588"/>
      <c r="AH593" s="1588"/>
      <c r="AI593" s="1588"/>
      <c r="AJ593" s="1588"/>
      <c r="AK593" s="1588"/>
      <c r="AL593" s="1588"/>
      <c r="AM593" s="1588"/>
      <c r="AN593" s="1588"/>
      <c r="AO593" s="1588"/>
      <c r="AP593" s="1588"/>
      <c r="AQ593" s="1588"/>
      <c r="AR593" s="1588"/>
      <c r="AS593" s="1588"/>
      <c r="AT593" s="1588"/>
      <c r="AU593" s="1588"/>
      <c r="AV593" s="1588"/>
      <c r="AW593" s="1588"/>
      <c r="AX593" s="1588"/>
      <c r="AY593" s="1588"/>
    </row>
    <row r="594" ht="15.75" customHeight="1">
      <c r="A594" s="1588"/>
      <c r="B594" s="1588"/>
      <c r="C594" s="1588"/>
      <c r="D594" s="1588"/>
      <c r="E594" s="1588"/>
      <c r="F594" s="1588"/>
      <c r="G594" s="1588"/>
      <c r="H594" s="1588"/>
      <c r="I594" s="1588"/>
      <c r="J594" s="1588"/>
      <c r="K594" s="1588"/>
      <c r="L594" s="1588"/>
      <c r="M594" s="1588"/>
      <c r="N594" s="1588"/>
      <c r="O594" s="1588"/>
      <c r="P594" s="1588"/>
      <c r="Q594" s="1588"/>
      <c r="R594" s="1588"/>
      <c r="S594" s="1588"/>
      <c r="T594" s="1588"/>
      <c r="U594" s="1588"/>
      <c r="V594" s="1588"/>
      <c r="W594" s="1588"/>
      <c r="X594" s="1588"/>
      <c r="Y594" s="1588"/>
      <c r="Z594" s="1588"/>
      <c r="AA594" s="1588"/>
      <c r="AB594" s="1588"/>
      <c r="AC594" s="1588"/>
      <c r="AD594" s="1588"/>
      <c r="AE594" s="1588"/>
      <c r="AF594" s="1588"/>
      <c r="AG594" s="1588"/>
      <c r="AH594" s="1588"/>
      <c r="AI594" s="1588"/>
      <c r="AJ594" s="1588"/>
      <c r="AK594" s="1588"/>
      <c r="AL594" s="1588"/>
      <c r="AM594" s="1588"/>
      <c r="AN594" s="1588"/>
      <c r="AO594" s="1588"/>
      <c r="AP594" s="1588"/>
      <c r="AQ594" s="1588"/>
      <c r="AR594" s="1588"/>
      <c r="AS594" s="1588"/>
      <c r="AT594" s="1588"/>
      <c r="AU594" s="1588"/>
      <c r="AV594" s="1588"/>
      <c r="AW594" s="1588"/>
      <c r="AX594" s="1588"/>
      <c r="AY594" s="1588"/>
    </row>
    <row r="595" ht="15.75" customHeight="1">
      <c r="A595" s="1588"/>
      <c r="B595" s="1588"/>
      <c r="C595" s="1588"/>
      <c r="D595" s="1588"/>
      <c r="E595" s="1588"/>
      <c r="F595" s="1588"/>
      <c r="G595" s="1588"/>
      <c r="H595" s="1588"/>
      <c r="I595" s="1588"/>
      <c r="J595" s="1588"/>
      <c r="K595" s="1588"/>
      <c r="L595" s="1588"/>
      <c r="M595" s="1588"/>
      <c r="N595" s="1588"/>
      <c r="O595" s="1588"/>
      <c r="P595" s="1588"/>
      <c r="Q595" s="1588"/>
      <c r="R595" s="1588"/>
      <c r="S595" s="1588"/>
      <c r="T595" s="1588"/>
      <c r="U595" s="1588"/>
      <c r="V595" s="1588"/>
      <c r="W595" s="1588"/>
      <c r="X595" s="1588"/>
      <c r="Y595" s="1588"/>
      <c r="Z595" s="1588"/>
      <c r="AA595" s="1588"/>
      <c r="AB595" s="1588"/>
      <c r="AC595" s="1588"/>
      <c r="AD595" s="1588"/>
      <c r="AE595" s="1588"/>
      <c r="AF595" s="1588"/>
      <c r="AG595" s="1588"/>
      <c r="AH595" s="1588"/>
      <c r="AI595" s="1588"/>
      <c r="AJ595" s="1588"/>
      <c r="AK595" s="1588"/>
      <c r="AL595" s="1588"/>
      <c r="AM595" s="1588"/>
      <c r="AN595" s="1588"/>
      <c r="AO595" s="1588"/>
      <c r="AP595" s="1588"/>
      <c r="AQ595" s="1588"/>
      <c r="AR595" s="1588"/>
      <c r="AS595" s="1588"/>
      <c r="AT595" s="1588"/>
      <c r="AU595" s="1588"/>
      <c r="AV595" s="1588"/>
      <c r="AW595" s="1588"/>
      <c r="AX595" s="1588"/>
      <c r="AY595" s="1588"/>
    </row>
    <row r="596" ht="15.75" customHeight="1">
      <c r="A596" s="1588"/>
      <c r="B596" s="1588"/>
      <c r="C596" s="1588"/>
      <c r="D596" s="1588"/>
      <c r="E596" s="1588"/>
      <c r="F596" s="1588"/>
      <c r="G596" s="1588"/>
      <c r="H596" s="1588"/>
      <c r="I596" s="1588"/>
      <c r="J596" s="1588"/>
      <c r="K596" s="1588"/>
      <c r="L596" s="1588"/>
      <c r="M596" s="1588"/>
      <c r="N596" s="1588"/>
      <c r="O596" s="1588"/>
      <c r="P596" s="1588"/>
      <c r="Q596" s="1588"/>
      <c r="R596" s="1588"/>
      <c r="S596" s="1588"/>
      <c r="T596" s="1588"/>
      <c r="U596" s="1588"/>
      <c r="V596" s="1588"/>
      <c r="W596" s="1588"/>
      <c r="X596" s="1588"/>
      <c r="Y596" s="1588"/>
      <c r="Z596" s="1588"/>
      <c r="AA596" s="1588"/>
      <c r="AB596" s="1588"/>
      <c r="AC596" s="1588"/>
      <c r="AD596" s="1588"/>
      <c r="AE596" s="1588"/>
      <c r="AF596" s="1588"/>
      <c r="AG596" s="1588"/>
      <c r="AH596" s="1588"/>
      <c r="AI596" s="1588"/>
      <c r="AJ596" s="1588"/>
      <c r="AK596" s="1588"/>
      <c r="AL596" s="1588"/>
      <c r="AM596" s="1588"/>
      <c r="AN596" s="1588"/>
      <c r="AO596" s="1588"/>
      <c r="AP596" s="1588"/>
      <c r="AQ596" s="1588"/>
      <c r="AR596" s="1588"/>
      <c r="AS596" s="1588"/>
      <c r="AT596" s="1588"/>
      <c r="AU596" s="1588"/>
      <c r="AV596" s="1588"/>
      <c r="AW596" s="1588"/>
      <c r="AX596" s="1588"/>
      <c r="AY596" s="1588"/>
    </row>
    <row r="597" ht="15.75" customHeight="1">
      <c r="A597" s="1588"/>
      <c r="B597" s="1588"/>
      <c r="C597" s="1588"/>
      <c r="D597" s="1588"/>
      <c r="E597" s="1588"/>
      <c r="F597" s="1588"/>
      <c r="G597" s="1588"/>
      <c r="H597" s="1588"/>
      <c r="I597" s="1588"/>
      <c r="J597" s="1588"/>
      <c r="K597" s="1588"/>
      <c r="L597" s="1588"/>
      <c r="M597" s="1588"/>
      <c r="N597" s="1588"/>
      <c r="O597" s="1588"/>
      <c r="P597" s="1588"/>
      <c r="Q597" s="1588"/>
      <c r="R597" s="1588"/>
      <c r="S597" s="1588"/>
      <c r="T597" s="1588"/>
      <c r="U597" s="1588"/>
      <c r="V597" s="1588"/>
      <c r="W597" s="1588"/>
      <c r="X597" s="1588"/>
      <c r="Y597" s="1588"/>
      <c r="Z597" s="1588"/>
      <c r="AA597" s="1588"/>
      <c r="AB597" s="1588"/>
      <c r="AC597" s="1588"/>
      <c r="AD597" s="1588"/>
      <c r="AE597" s="1588"/>
      <c r="AF597" s="1588"/>
      <c r="AG597" s="1588"/>
      <c r="AH597" s="1588"/>
      <c r="AI597" s="1588"/>
      <c r="AJ597" s="1588"/>
      <c r="AK597" s="1588"/>
      <c r="AL597" s="1588"/>
      <c r="AM597" s="1588"/>
      <c r="AN597" s="1588"/>
      <c r="AO597" s="1588"/>
      <c r="AP597" s="1588"/>
      <c r="AQ597" s="1588"/>
      <c r="AR597" s="1588"/>
      <c r="AS597" s="1588"/>
      <c r="AT597" s="1588"/>
      <c r="AU597" s="1588"/>
      <c r="AV597" s="1588"/>
      <c r="AW597" s="1588"/>
      <c r="AX597" s="1588"/>
      <c r="AY597" s="1588"/>
    </row>
    <row r="598" ht="15.75" customHeight="1">
      <c r="A598" s="1588"/>
      <c r="B598" s="1588"/>
      <c r="C598" s="1588"/>
      <c r="D598" s="1588"/>
      <c r="E598" s="1588"/>
      <c r="F598" s="1588"/>
      <c r="G598" s="1588"/>
      <c r="H598" s="1588"/>
      <c r="I598" s="1588"/>
      <c r="J598" s="1588"/>
      <c r="K598" s="1588"/>
      <c r="L598" s="1588"/>
      <c r="M598" s="1588"/>
      <c r="N598" s="1588"/>
      <c r="O598" s="1588"/>
      <c r="P598" s="1588"/>
      <c r="Q598" s="1588"/>
      <c r="R598" s="1588"/>
      <c r="S598" s="1588"/>
      <c r="T598" s="1588"/>
      <c r="U598" s="1588"/>
      <c r="V598" s="1588"/>
      <c r="W598" s="1588"/>
      <c r="X598" s="1588"/>
      <c r="Y598" s="1588"/>
      <c r="Z598" s="1588"/>
      <c r="AA598" s="1588"/>
      <c r="AB598" s="1588"/>
      <c r="AC598" s="1588"/>
      <c r="AD598" s="1588"/>
      <c r="AE598" s="1588"/>
      <c r="AF598" s="1588"/>
      <c r="AG598" s="1588"/>
      <c r="AH598" s="1588"/>
      <c r="AI598" s="1588"/>
      <c r="AJ598" s="1588"/>
      <c r="AK598" s="1588"/>
      <c r="AL598" s="1588"/>
      <c r="AM598" s="1588"/>
      <c r="AN598" s="1588"/>
      <c r="AO598" s="1588"/>
      <c r="AP598" s="1588"/>
      <c r="AQ598" s="1588"/>
      <c r="AR598" s="1588"/>
      <c r="AS598" s="1588"/>
      <c r="AT598" s="1588"/>
      <c r="AU598" s="1588"/>
      <c r="AV598" s="1588"/>
      <c r="AW598" s="1588"/>
      <c r="AX598" s="1588"/>
      <c r="AY598" s="1588"/>
    </row>
    <row r="599" ht="15.75" customHeight="1">
      <c r="A599" s="1588"/>
      <c r="B599" s="1588"/>
      <c r="C599" s="1588"/>
      <c r="D599" s="1588"/>
      <c r="E599" s="1588"/>
      <c r="F599" s="1588"/>
      <c r="G599" s="1588"/>
      <c r="H599" s="1588"/>
      <c r="I599" s="1588"/>
      <c r="J599" s="1588"/>
      <c r="K599" s="1588"/>
      <c r="L599" s="1588"/>
      <c r="M599" s="1588"/>
      <c r="N599" s="1588"/>
      <c r="O599" s="1588"/>
      <c r="P599" s="1588"/>
      <c r="Q599" s="1588"/>
      <c r="R599" s="1588"/>
      <c r="S599" s="1588"/>
      <c r="T599" s="1588"/>
      <c r="U599" s="1588"/>
      <c r="V599" s="1588"/>
      <c r="W599" s="1588"/>
      <c r="X599" s="1588"/>
      <c r="Y599" s="1588"/>
      <c r="Z599" s="1588"/>
      <c r="AA599" s="1588"/>
      <c r="AB599" s="1588"/>
      <c r="AC599" s="1588"/>
      <c r="AD599" s="1588"/>
      <c r="AE599" s="1588"/>
      <c r="AF599" s="1588"/>
      <c r="AG599" s="1588"/>
      <c r="AH599" s="1588"/>
      <c r="AI599" s="1588"/>
      <c r="AJ599" s="1588"/>
      <c r="AK599" s="1588"/>
      <c r="AL599" s="1588"/>
      <c r="AM599" s="1588"/>
      <c r="AN599" s="1588"/>
      <c r="AO599" s="1588"/>
      <c r="AP599" s="1588"/>
      <c r="AQ599" s="1588"/>
      <c r="AR599" s="1588"/>
      <c r="AS599" s="1588"/>
      <c r="AT599" s="1588"/>
      <c r="AU599" s="1588"/>
      <c r="AV599" s="1588"/>
      <c r="AW599" s="1588"/>
      <c r="AX599" s="1588"/>
      <c r="AY599" s="1588"/>
    </row>
    <row r="600" ht="15.75" customHeight="1">
      <c r="A600" s="1588"/>
      <c r="B600" s="1588"/>
      <c r="C600" s="1588"/>
      <c r="D600" s="1588"/>
      <c r="E600" s="1588"/>
      <c r="F600" s="1588"/>
      <c r="G600" s="1588"/>
      <c r="H600" s="1588"/>
      <c r="I600" s="1588"/>
      <c r="J600" s="1588"/>
      <c r="K600" s="1588"/>
      <c r="L600" s="1588"/>
      <c r="M600" s="1588"/>
      <c r="N600" s="1588"/>
      <c r="O600" s="1588"/>
      <c r="P600" s="1588"/>
      <c r="Q600" s="1588"/>
      <c r="R600" s="1588"/>
      <c r="S600" s="1588"/>
      <c r="T600" s="1588"/>
      <c r="U600" s="1588"/>
      <c r="V600" s="1588"/>
      <c r="W600" s="1588"/>
      <c r="X600" s="1588"/>
      <c r="Y600" s="1588"/>
      <c r="Z600" s="1588"/>
      <c r="AA600" s="1588"/>
      <c r="AB600" s="1588"/>
      <c r="AC600" s="1588"/>
      <c r="AD600" s="1588"/>
      <c r="AE600" s="1588"/>
      <c r="AF600" s="1588"/>
      <c r="AG600" s="1588"/>
      <c r="AH600" s="1588"/>
      <c r="AI600" s="1588"/>
      <c r="AJ600" s="1588"/>
      <c r="AK600" s="1588"/>
      <c r="AL600" s="1588"/>
      <c r="AM600" s="1588"/>
      <c r="AN600" s="1588"/>
      <c r="AO600" s="1588"/>
      <c r="AP600" s="1588"/>
      <c r="AQ600" s="1588"/>
      <c r="AR600" s="1588"/>
      <c r="AS600" s="1588"/>
      <c r="AT600" s="1588"/>
      <c r="AU600" s="1588"/>
      <c r="AV600" s="1588"/>
      <c r="AW600" s="1588"/>
      <c r="AX600" s="1588"/>
      <c r="AY600" s="1588"/>
    </row>
    <row r="601" ht="15.75" customHeight="1">
      <c r="A601" s="1588"/>
      <c r="B601" s="1588"/>
      <c r="C601" s="1588"/>
      <c r="D601" s="1588"/>
      <c r="E601" s="1588"/>
      <c r="F601" s="1588"/>
      <c r="G601" s="1588"/>
      <c r="H601" s="1588"/>
      <c r="I601" s="1588"/>
      <c r="J601" s="1588"/>
      <c r="K601" s="1588"/>
      <c r="L601" s="1588"/>
      <c r="M601" s="1588"/>
      <c r="N601" s="1588"/>
      <c r="O601" s="1588"/>
      <c r="P601" s="1588"/>
      <c r="Q601" s="1588"/>
      <c r="R601" s="1588"/>
      <c r="S601" s="1588"/>
      <c r="T601" s="1588"/>
      <c r="U601" s="1588"/>
      <c r="V601" s="1588"/>
      <c r="W601" s="1588"/>
      <c r="X601" s="1588"/>
      <c r="Y601" s="1588"/>
      <c r="Z601" s="1588"/>
      <c r="AA601" s="1588"/>
      <c r="AB601" s="1588"/>
      <c r="AC601" s="1588"/>
      <c r="AD601" s="1588"/>
      <c r="AE601" s="1588"/>
      <c r="AF601" s="1588"/>
      <c r="AG601" s="1588"/>
      <c r="AH601" s="1588"/>
      <c r="AI601" s="1588"/>
      <c r="AJ601" s="1588"/>
      <c r="AK601" s="1588"/>
      <c r="AL601" s="1588"/>
      <c r="AM601" s="1588"/>
      <c r="AN601" s="1588"/>
      <c r="AO601" s="1588"/>
      <c r="AP601" s="1588"/>
      <c r="AQ601" s="1588"/>
      <c r="AR601" s="1588"/>
      <c r="AS601" s="1588"/>
      <c r="AT601" s="1588"/>
      <c r="AU601" s="1588"/>
      <c r="AV601" s="1588"/>
      <c r="AW601" s="1588"/>
      <c r="AX601" s="1588"/>
      <c r="AY601" s="1588"/>
    </row>
    <row r="602" ht="15.75" customHeight="1">
      <c r="A602" s="1588"/>
      <c r="B602" s="1588"/>
      <c r="C602" s="1588"/>
      <c r="D602" s="1588"/>
      <c r="E602" s="1588"/>
      <c r="F602" s="1588"/>
      <c r="G602" s="1588"/>
      <c r="H602" s="1588"/>
      <c r="I602" s="1588"/>
      <c r="J602" s="1588"/>
      <c r="K602" s="1588"/>
      <c r="L602" s="1588"/>
      <c r="M602" s="1588"/>
      <c r="N602" s="1588"/>
      <c r="O602" s="1588"/>
      <c r="P602" s="1588"/>
      <c r="Q602" s="1588"/>
      <c r="R602" s="1588"/>
      <c r="S602" s="1588"/>
      <c r="T602" s="1588"/>
      <c r="U602" s="1588"/>
      <c r="V602" s="1588"/>
      <c r="W602" s="1588"/>
      <c r="X602" s="1588"/>
      <c r="Y602" s="1588"/>
      <c r="Z602" s="1588"/>
      <c r="AA602" s="1588"/>
      <c r="AB602" s="1588"/>
      <c r="AC602" s="1588"/>
      <c r="AD602" s="1588"/>
      <c r="AE602" s="1588"/>
      <c r="AF602" s="1588"/>
      <c r="AG602" s="1588"/>
      <c r="AH602" s="1588"/>
      <c r="AI602" s="1588"/>
      <c r="AJ602" s="1588"/>
      <c r="AK602" s="1588"/>
      <c r="AL602" s="1588"/>
      <c r="AM602" s="1588"/>
      <c r="AN602" s="1588"/>
      <c r="AO602" s="1588"/>
      <c r="AP602" s="1588"/>
      <c r="AQ602" s="1588"/>
      <c r="AR602" s="1588"/>
      <c r="AS602" s="1588"/>
      <c r="AT602" s="1588"/>
      <c r="AU602" s="1588"/>
      <c r="AV602" s="1588"/>
      <c r="AW602" s="1588"/>
      <c r="AX602" s="1588"/>
      <c r="AY602" s="1588"/>
    </row>
    <row r="603" ht="15.75" customHeight="1">
      <c r="A603" s="1588"/>
      <c r="B603" s="1588"/>
      <c r="C603" s="1588"/>
      <c r="D603" s="1588"/>
      <c r="E603" s="1588"/>
      <c r="F603" s="1588"/>
      <c r="G603" s="1588"/>
      <c r="H603" s="1588"/>
      <c r="I603" s="1588"/>
      <c r="J603" s="1588"/>
      <c r="K603" s="1588"/>
      <c r="L603" s="1588"/>
      <c r="M603" s="1588"/>
      <c r="N603" s="1588"/>
      <c r="O603" s="1588"/>
      <c r="P603" s="1588"/>
      <c r="Q603" s="1588"/>
      <c r="R603" s="1588"/>
      <c r="S603" s="1588"/>
      <c r="T603" s="1588"/>
      <c r="U603" s="1588"/>
      <c r="V603" s="1588"/>
      <c r="W603" s="1588"/>
      <c r="X603" s="1588"/>
      <c r="Y603" s="1588"/>
      <c r="Z603" s="1588"/>
      <c r="AA603" s="1588"/>
      <c r="AB603" s="1588"/>
      <c r="AC603" s="1588"/>
      <c r="AD603" s="1588"/>
      <c r="AE603" s="1588"/>
      <c r="AF603" s="1588"/>
      <c r="AG603" s="1588"/>
      <c r="AH603" s="1588"/>
      <c r="AI603" s="1588"/>
      <c r="AJ603" s="1588"/>
      <c r="AK603" s="1588"/>
      <c r="AL603" s="1588"/>
      <c r="AM603" s="1588"/>
      <c r="AN603" s="1588"/>
      <c r="AO603" s="1588"/>
      <c r="AP603" s="1588"/>
      <c r="AQ603" s="1588"/>
      <c r="AR603" s="1588"/>
      <c r="AS603" s="1588"/>
      <c r="AT603" s="1588"/>
      <c r="AU603" s="1588"/>
      <c r="AV603" s="1588"/>
      <c r="AW603" s="1588"/>
      <c r="AX603" s="1588"/>
      <c r="AY603" s="1588"/>
    </row>
    <row r="604" ht="15.75" customHeight="1">
      <c r="A604" s="1588"/>
      <c r="B604" s="1588"/>
      <c r="C604" s="1588"/>
      <c r="D604" s="1588"/>
      <c r="E604" s="1588"/>
      <c r="F604" s="1588"/>
      <c r="G604" s="1588"/>
      <c r="H604" s="1588"/>
      <c r="I604" s="1588"/>
      <c r="J604" s="1588"/>
      <c r="K604" s="1588"/>
      <c r="L604" s="1588"/>
      <c r="M604" s="1588"/>
      <c r="N604" s="1588"/>
      <c r="O604" s="1588"/>
      <c r="P604" s="1588"/>
      <c r="Q604" s="1588"/>
      <c r="R604" s="1588"/>
      <c r="S604" s="1588"/>
      <c r="T604" s="1588"/>
      <c r="U604" s="1588"/>
      <c r="V604" s="1588"/>
      <c r="W604" s="1588"/>
      <c r="X604" s="1588"/>
      <c r="Y604" s="1588"/>
      <c r="Z604" s="1588"/>
      <c r="AA604" s="1588"/>
      <c r="AB604" s="1588"/>
      <c r="AC604" s="1588"/>
      <c r="AD604" s="1588"/>
      <c r="AE604" s="1588"/>
      <c r="AF604" s="1588"/>
      <c r="AG604" s="1588"/>
      <c r="AH604" s="1588"/>
      <c r="AI604" s="1588"/>
      <c r="AJ604" s="1588"/>
      <c r="AK604" s="1588"/>
      <c r="AL604" s="1588"/>
      <c r="AM604" s="1588"/>
      <c r="AN604" s="1588"/>
      <c r="AO604" s="1588"/>
      <c r="AP604" s="1588"/>
      <c r="AQ604" s="1588"/>
      <c r="AR604" s="1588"/>
      <c r="AS604" s="1588"/>
      <c r="AT604" s="1588"/>
      <c r="AU604" s="1588"/>
      <c r="AV604" s="1588"/>
      <c r="AW604" s="1588"/>
      <c r="AX604" s="1588"/>
      <c r="AY604" s="1588"/>
    </row>
    <row r="605" ht="15.75" customHeight="1">
      <c r="A605" s="1588"/>
      <c r="B605" s="1588"/>
      <c r="C605" s="1588"/>
      <c r="D605" s="1588"/>
      <c r="E605" s="1588"/>
      <c r="F605" s="1588"/>
      <c r="G605" s="1588"/>
      <c r="H605" s="1588"/>
      <c r="I605" s="1588"/>
      <c r="J605" s="1588"/>
      <c r="K605" s="1588"/>
      <c r="L605" s="1588"/>
      <c r="M605" s="1588"/>
      <c r="N605" s="1588"/>
      <c r="O605" s="1588"/>
      <c r="P605" s="1588"/>
      <c r="Q605" s="1588"/>
      <c r="R605" s="1588"/>
      <c r="S605" s="1588"/>
      <c r="T605" s="1588"/>
      <c r="U605" s="1588"/>
      <c r="V605" s="1588"/>
      <c r="W605" s="1588"/>
      <c r="X605" s="1588"/>
      <c r="Y605" s="1588"/>
      <c r="Z605" s="1588"/>
      <c r="AA605" s="1588"/>
      <c r="AB605" s="1588"/>
      <c r="AC605" s="1588"/>
      <c r="AD605" s="1588"/>
      <c r="AE605" s="1588"/>
      <c r="AF605" s="1588"/>
      <c r="AG605" s="1588"/>
      <c r="AH605" s="1588"/>
      <c r="AI605" s="1588"/>
      <c r="AJ605" s="1588"/>
      <c r="AK605" s="1588"/>
      <c r="AL605" s="1588"/>
      <c r="AM605" s="1588"/>
      <c r="AN605" s="1588"/>
      <c r="AO605" s="1588"/>
      <c r="AP605" s="1588"/>
      <c r="AQ605" s="1588"/>
      <c r="AR605" s="1588"/>
      <c r="AS605" s="1588"/>
      <c r="AT605" s="1588"/>
      <c r="AU605" s="1588"/>
      <c r="AV605" s="1588"/>
      <c r="AW605" s="1588"/>
      <c r="AX605" s="1588"/>
      <c r="AY605" s="1588"/>
    </row>
    <row r="606" ht="15.75" customHeight="1">
      <c r="A606" s="1588"/>
      <c r="B606" s="1588"/>
      <c r="C606" s="1588"/>
      <c r="D606" s="1588"/>
      <c r="E606" s="1588"/>
      <c r="F606" s="1588"/>
      <c r="G606" s="1588"/>
      <c r="H606" s="1588"/>
      <c r="I606" s="1588"/>
      <c r="J606" s="1588"/>
      <c r="K606" s="1588"/>
      <c r="L606" s="1588"/>
      <c r="M606" s="1588"/>
      <c r="N606" s="1588"/>
      <c r="O606" s="1588"/>
      <c r="P606" s="1588"/>
      <c r="Q606" s="1588"/>
      <c r="R606" s="1588"/>
      <c r="S606" s="1588"/>
      <c r="T606" s="1588"/>
      <c r="U606" s="1588"/>
      <c r="V606" s="1588"/>
      <c r="W606" s="1588"/>
      <c r="X606" s="1588"/>
      <c r="Y606" s="1588"/>
      <c r="Z606" s="1588"/>
      <c r="AA606" s="1588"/>
      <c r="AB606" s="1588"/>
      <c r="AC606" s="1588"/>
      <c r="AD606" s="1588"/>
      <c r="AE606" s="1588"/>
      <c r="AF606" s="1588"/>
      <c r="AG606" s="1588"/>
      <c r="AH606" s="1588"/>
      <c r="AI606" s="1588"/>
      <c r="AJ606" s="1588"/>
      <c r="AK606" s="1588"/>
      <c r="AL606" s="1588"/>
      <c r="AM606" s="1588"/>
      <c r="AN606" s="1588"/>
      <c r="AO606" s="1588"/>
      <c r="AP606" s="1588"/>
      <c r="AQ606" s="1588"/>
      <c r="AR606" s="1588"/>
      <c r="AS606" s="1588"/>
      <c r="AT606" s="1588"/>
      <c r="AU606" s="1588"/>
      <c r="AV606" s="1588"/>
      <c r="AW606" s="1588"/>
      <c r="AX606" s="1588"/>
      <c r="AY606" s="1588"/>
    </row>
    <row r="607" ht="15.75" customHeight="1">
      <c r="A607" s="1588"/>
      <c r="B607" s="1588"/>
      <c r="C607" s="1588"/>
      <c r="D607" s="1588"/>
      <c r="E607" s="1588"/>
      <c r="F607" s="1588"/>
      <c r="G607" s="1588"/>
      <c r="H607" s="1588"/>
      <c r="I607" s="1588"/>
      <c r="J607" s="1588"/>
      <c r="K607" s="1588"/>
      <c r="L607" s="1588"/>
      <c r="M607" s="1588"/>
      <c r="N607" s="1588"/>
      <c r="O607" s="1588"/>
      <c r="P607" s="1588"/>
      <c r="Q607" s="1588"/>
      <c r="R607" s="1588"/>
      <c r="S607" s="1588"/>
      <c r="T607" s="1588"/>
      <c r="U607" s="1588"/>
      <c r="V607" s="1588"/>
      <c r="W607" s="1588"/>
      <c r="X607" s="1588"/>
      <c r="Y607" s="1588"/>
      <c r="Z607" s="1588"/>
      <c r="AA607" s="1588"/>
      <c r="AB607" s="1588"/>
      <c r="AC607" s="1588"/>
      <c r="AD607" s="1588"/>
      <c r="AE607" s="1588"/>
      <c r="AF607" s="1588"/>
      <c r="AG607" s="1588"/>
      <c r="AH607" s="1588"/>
      <c r="AI607" s="1588"/>
      <c r="AJ607" s="1588"/>
      <c r="AK607" s="1588"/>
      <c r="AL607" s="1588"/>
      <c r="AM607" s="1588"/>
      <c r="AN607" s="1588"/>
      <c r="AO607" s="1588"/>
      <c r="AP607" s="1588"/>
      <c r="AQ607" s="1588"/>
      <c r="AR607" s="1588"/>
      <c r="AS607" s="1588"/>
      <c r="AT607" s="1588"/>
      <c r="AU607" s="1588"/>
      <c r="AV607" s="1588"/>
      <c r="AW607" s="1588"/>
      <c r="AX607" s="1588"/>
      <c r="AY607" s="1588"/>
    </row>
    <row r="608" ht="15.75" customHeight="1">
      <c r="A608" s="1588"/>
      <c r="B608" s="1588"/>
      <c r="C608" s="1588"/>
      <c r="D608" s="1588"/>
      <c r="E608" s="1588"/>
      <c r="F608" s="1588"/>
      <c r="G608" s="1588"/>
      <c r="H608" s="1588"/>
      <c r="I608" s="1588"/>
      <c r="J608" s="1588"/>
      <c r="K608" s="1588"/>
      <c r="L608" s="1588"/>
      <c r="M608" s="1588"/>
      <c r="N608" s="1588"/>
      <c r="O608" s="1588"/>
      <c r="P608" s="1588"/>
      <c r="Q608" s="1588"/>
      <c r="R608" s="1588"/>
      <c r="S608" s="1588"/>
      <c r="T608" s="1588"/>
      <c r="U608" s="1588"/>
      <c r="V608" s="1588"/>
      <c r="W608" s="1588"/>
      <c r="X608" s="1588"/>
      <c r="Y608" s="1588"/>
      <c r="Z608" s="1588"/>
      <c r="AA608" s="1588"/>
      <c r="AB608" s="1588"/>
      <c r="AC608" s="1588"/>
      <c r="AD608" s="1588"/>
      <c r="AE608" s="1588"/>
      <c r="AF608" s="1588"/>
      <c r="AG608" s="1588"/>
      <c r="AH608" s="1588"/>
      <c r="AI608" s="1588"/>
      <c r="AJ608" s="1588"/>
      <c r="AK608" s="1588"/>
      <c r="AL608" s="1588"/>
      <c r="AM608" s="1588"/>
      <c r="AN608" s="1588"/>
      <c r="AO608" s="1588"/>
      <c r="AP608" s="1588"/>
      <c r="AQ608" s="1588"/>
      <c r="AR608" s="1588"/>
      <c r="AS608" s="1588"/>
      <c r="AT608" s="1588"/>
      <c r="AU608" s="1588"/>
      <c r="AV608" s="1588"/>
      <c r="AW608" s="1588"/>
      <c r="AX608" s="1588"/>
      <c r="AY608" s="1588"/>
    </row>
    <row r="609" ht="15.75" customHeight="1">
      <c r="A609" s="1588"/>
      <c r="B609" s="1588"/>
      <c r="C609" s="1588"/>
      <c r="D609" s="1588"/>
      <c r="E609" s="1588"/>
      <c r="F609" s="1588"/>
      <c r="G609" s="1588"/>
      <c r="H609" s="1588"/>
      <c r="I609" s="1588"/>
      <c r="J609" s="1588"/>
      <c r="K609" s="1588"/>
      <c r="L609" s="1588"/>
      <c r="M609" s="1588"/>
      <c r="N609" s="1588"/>
      <c r="O609" s="1588"/>
      <c r="P609" s="1588"/>
      <c r="Q609" s="1588"/>
      <c r="R609" s="1588"/>
      <c r="S609" s="1588"/>
      <c r="T609" s="1588"/>
      <c r="U609" s="1588"/>
      <c r="V609" s="1588"/>
      <c r="W609" s="1588"/>
      <c r="X609" s="1588"/>
      <c r="Y609" s="1588"/>
      <c r="Z609" s="1588"/>
      <c r="AA609" s="1588"/>
      <c r="AB609" s="1588"/>
      <c r="AC609" s="1588"/>
      <c r="AD609" s="1588"/>
      <c r="AE609" s="1588"/>
      <c r="AF609" s="1588"/>
      <c r="AG609" s="1588"/>
      <c r="AH609" s="1588"/>
      <c r="AI609" s="1588"/>
      <c r="AJ609" s="1588"/>
      <c r="AK609" s="1588"/>
      <c r="AL609" s="1588"/>
      <c r="AM609" s="1588"/>
      <c r="AN609" s="1588"/>
      <c r="AO609" s="1588"/>
      <c r="AP609" s="1588"/>
      <c r="AQ609" s="1588"/>
      <c r="AR609" s="1588"/>
      <c r="AS609" s="1588"/>
      <c r="AT609" s="1588"/>
      <c r="AU609" s="1588"/>
      <c r="AV609" s="1588"/>
      <c r="AW609" s="1588"/>
      <c r="AX609" s="1588"/>
      <c r="AY609" s="1588"/>
    </row>
    <row r="610" ht="15.75" customHeight="1">
      <c r="A610" s="1588"/>
      <c r="B610" s="1588"/>
      <c r="C610" s="1588"/>
      <c r="D610" s="1588"/>
      <c r="E610" s="1588"/>
      <c r="F610" s="1588"/>
      <c r="G610" s="1588"/>
      <c r="H610" s="1588"/>
      <c r="I610" s="1588"/>
      <c r="J610" s="1588"/>
      <c r="K610" s="1588"/>
      <c r="L610" s="1588"/>
      <c r="M610" s="1588"/>
      <c r="N610" s="1588"/>
      <c r="O610" s="1588"/>
      <c r="P610" s="1588"/>
      <c r="Q610" s="1588"/>
      <c r="R610" s="1588"/>
      <c r="S610" s="1588"/>
      <c r="T610" s="1588"/>
      <c r="U610" s="1588"/>
      <c r="V610" s="1588"/>
      <c r="W610" s="1588"/>
      <c r="X610" s="1588"/>
      <c r="Y610" s="1588"/>
      <c r="Z610" s="1588"/>
      <c r="AA610" s="1588"/>
      <c r="AB610" s="1588"/>
      <c r="AC610" s="1588"/>
      <c r="AD610" s="1588"/>
      <c r="AE610" s="1588"/>
      <c r="AF610" s="1588"/>
      <c r="AG610" s="1588"/>
      <c r="AH610" s="1588"/>
      <c r="AI610" s="1588"/>
      <c r="AJ610" s="1588"/>
      <c r="AK610" s="1588"/>
      <c r="AL610" s="1588"/>
      <c r="AM610" s="1588"/>
      <c r="AN610" s="1588"/>
      <c r="AO610" s="1588"/>
      <c r="AP610" s="1588"/>
      <c r="AQ610" s="1588"/>
      <c r="AR610" s="1588"/>
      <c r="AS610" s="1588"/>
      <c r="AT610" s="1588"/>
      <c r="AU610" s="1588"/>
      <c r="AV610" s="1588"/>
      <c r="AW610" s="1588"/>
      <c r="AX610" s="1588"/>
      <c r="AY610" s="1588"/>
    </row>
    <row r="611" ht="15.75" customHeight="1">
      <c r="A611" s="1588"/>
      <c r="B611" s="1588"/>
      <c r="C611" s="1588"/>
      <c r="D611" s="1588"/>
      <c r="E611" s="1588"/>
      <c r="F611" s="1588"/>
      <c r="G611" s="1588"/>
      <c r="H611" s="1588"/>
      <c r="I611" s="1588"/>
      <c r="J611" s="1588"/>
      <c r="K611" s="1588"/>
      <c r="L611" s="1588"/>
      <c r="M611" s="1588"/>
      <c r="N611" s="1588"/>
      <c r="O611" s="1588"/>
      <c r="P611" s="1588"/>
      <c r="Q611" s="1588"/>
      <c r="R611" s="1588"/>
      <c r="S611" s="1588"/>
      <c r="T611" s="1588"/>
      <c r="U611" s="1588"/>
      <c r="V611" s="1588"/>
      <c r="W611" s="1588"/>
      <c r="X611" s="1588"/>
      <c r="Y611" s="1588"/>
      <c r="Z611" s="1588"/>
      <c r="AA611" s="1588"/>
      <c r="AB611" s="1588"/>
      <c r="AC611" s="1588"/>
      <c r="AD611" s="1588"/>
      <c r="AE611" s="1588"/>
      <c r="AF611" s="1588"/>
      <c r="AG611" s="1588"/>
      <c r="AH611" s="1588"/>
      <c r="AI611" s="1588"/>
      <c r="AJ611" s="1588"/>
      <c r="AK611" s="1588"/>
      <c r="AL611" s="1588"/>
      <c r="AM611" s="1588"/>
      <c r="AN611" s="1588"/>
      <c r="AO611" s="1588"/>
      <c r="AP611" s="1588"/>
      <c r="AQ611" s="1588"/>
      <c r="AR611" s="1588"/>
      <c r="AS611" s="1588"/>
      <c r="AT611" s="1588"/>
      <c r="AU611" s="1588"/>
      <c r="AV611" s="1588"/>
      <c r="AW611" s="1588"/>
      <c r="AX611" s="1588"/>
      <c r="AY611" s="1588"/>
    </row>
    <row r="612" ht="15.75" customHeight="1">
      <c r="A612" s="1588"/>
      <c r="B612" s="1588"/>
      <c r="C612" s="1588"/>
      <c r="D612" s="1588"/>
      <c r="E612" s="1588"/>
      <c r="F612" s="1588"/>
      <c r="G612" s="1588"/>
      <c r="H612" s="1588"/>
      <c r="I612" s="1588"/>
      <c r="J612" s="1588"/>
      <c r="K612" s="1588"/>
      <c r="L612" s="1588"/>
      <c r="M612" s="1588"/>
      <c r="N612" s="1588"/>
      <c r="O612" s="1588"/>
      <c r="P612" s="1588"/>
      <c r="Q612" s="1588"/>
      <c r="R612" s="1588"/>
      <c r="S612" s="1588"/>
      <c r="T612" s="1588"/>
      <c r="U612" s="1588"/>
      <c r="V612" s="1588"/>
      <c r="W612" s="1588"/>
      <c r="X612" s="1588"/>
      <c r="Y612" s="1588"/>
      <c r="Z612" s="1588"/>
      <c r="AA612" s="1588"/>
      <c r="AB612" s="1588"/>
      <c r="AC612" s="1588"/>
      <c r="AD612" s="1588"/>
      <c r="AE612" s="1588"/>
      <c r="AF612" s="1588"/>
      <c r="AG612" s="1588"/>
      <c r="AH612" s="1588"/>
      <c r="AI612" s="1588"/>
      <c r="AJ612" s="1588"/>
      <c r="AK612" s="1588"/>
      <c r="AL612" s="1588"/>
      <c r="AM612" s="1588"/>
      <c r="AN612" s="1588"/>
      <c r="AO612" s="1588"/>
      <c r="AP612" s="1588"/>
      <c r="AQ612" s="1588"/>
      <c r="AR612" s="1588"/>
      <c r="AS612" s="1588"/>
      <c r="AT612" s="1588"/>
      <c r="AU612" s="1588"/>
      <c r="AV612" s="1588"/>
      <c r="AW612" s="1588"/>
      <c r="AX612" s="1588"/>
      <c r="AY612" s="1588"/>
    </row>
    <row r="613" ht="15.75" customHeight="1">
      <c r="A613" s="1588"/>
      <c r="B613" s="1588"/>
      <c r="C613" s="1588"/>
      <c r="D613" s="1588"/>
      <c r="E613" s="1588"/>
      <c r="F613" s="1588"/>
      <c r="G613" s="1588"/>
      <c r="H613" s="1588"/>
      <c r="I613" s="1588"/>
      <c r="J613" s="1588"/>
      <c r="K613" s="1588"/>
      <c r="L613" s="1588"/>
      <c r="M613" s="1588"/>
      <c r="N613" s="1588"/>
      <c r="O613" s="1588"/>
      <c r="P613" s="1588"/>
      <c r="Q613" s="1588"/>
      <c r="R613" s="1588"/>
      <c r="S613" s="1588"/>
      <c r="T613" s="1588"/>
      <c r="U613" s="1588"/>
      <c r="V613" s="1588"/>
      <c r="W613" s="1588"/>
      <c r="X613" s="1588"/>
      <c r="Y613" s="1588"/>
      <c r="Z613" s="1588"/>
      <c r="AA613" s="1588"/>
      <c r="AB613" s="1588"/>
      <c r="AC613" s="1588"/>
      <c r="AD613" s="1588"/>
      <c r="AE613" s="1588"/>
      <c r="AF613" s="1588"/>
      <c r="AG613" s="1588"/>
      <c r="AH613" s="1588"/>
      <c r="AI613" s="1588"/>
      <c r="AJ613" s="1588"/>
      <c r="AK613" s="1588"/>
      <c r="AL613" s="1588"/>
      <c r="AM613" s="1588"/>
      <c r="AN613" s="1588"/>
      <c r="AO613" s="1588"/>
      <c r="AP613" s="1588"/>
      <c r="AQ613" s="1588"/>
      <c r="AR613" s="1588"/>
      <c r="AS613" s="1588"/>
      <c r="AT613" s="1588"/>
      <c r="AU613" s="1588"/>
      <c r="AV613" s="1588"/>
      <c r="AW613" s="1588"/>
      <c r="AX613" s="1588"/>
      <c r="AY613" s="1588"/>
    </row>
    <row r="614" ht="15.75" customHeight="1">
      <c r="A614" s="1588"/>
      <c r="B614" s="1588"/>
      <c r="C614" s="1588"/>
      <c r="D614" s="1588"/>
      <c r="E614" s="1588"/>
      <c r="F614" s="1588"/>
      <c r="G614" s="1588"/>
      <c r="H614" s="1588"/>
      <c r="I614" s="1588"/>
      <c r="J614" s="1588"/>
      <c r="K614" s="1588"/>
      <c r="L614" s="1588"/>
      <c r="M614" s="1588"/>
      <c r="N614" s="1588"/>
      <c r="O614" s="1588"/>
      <c r="P614" s="1588"/>
      <c r="Q614" s="1588"/>
      <c r="R614" s="1588"/>
      <c r="S614" s="1588"/>
      <c r="T614" s="1588"/>
      <c r="U614" s="1588"/>
      <c r="V614" s="1588"/>
      <c r="W614" s="1588"/>
      <c r="X614" s="1588"/>
      <c r="Y614" s="1588"/>
      <c r="Z614" s="1588"/>
      <c r="AA614" s="1588"/>
      <c r="AB614" s="1588"/>
      <c r="AC614" s="1588"/>
      <c r="AD614" s="1588"/>
      <c r="AE614" s="1588"/>
      <c r="AF614" s="1588"/>
      <c r="AG614" s="1588"/>
      <c r="AH614" s="1588"/>
      <c r="AI614" s="1588"/>
      <c r="AJ614" s="1588"/>
      <c r="AK614" s="1588"/>
      <c r="AL614" s="1588"/>
      <c r="AM614" s="1588"/>
      <c r="AN614" s="1588"/>
      <c r="AO614" s="1588"/>
      <c r="AP614" s="1588"/>
      <c r="AQ614" s="1588"/>
      <c r="AR614" s="1588"/>
      <c r="AS614" s="1588"/>
      <c r="AT614" s="1588"/>
      <c r="AU614" s="1588"/>
      <c r="AV614" s="1588"/>
      <c r="AW614" s="1588"/>
      <c r="AX614" s="1588"/>
      <c r="AY614" s="1588"/>
    </row>
    <row r="615" ht="15.75" customHeight="1">
      <c r="A615" s="1588"/>
      <c r="B615" s="1588"/>
      <c r="C615" s="1588"/>
      <c r="D615" s="1588"/>
      <c r="E615" s="1588"/>
      <c r="F615" s="1588"/>
      <c r="G615" s="1588"/>
      <c r="H615" s="1588"/>
      <c r="I615" s="1588"/>
      <c r="J615" s="1588"/>
      <c r="K615" s="1588"/>
      <c r="L615" s="1588"/>
      <c r="M615" s="1588"/>
      <c r="N615" s="1588"/>
      <c r="O615" s="1588"/>
      <c r="P615" s="1588"/>
      <c r="Q615" s="1588"/>
      <c r="R615" s="1588"/>
      <c r="S615" s="1588"/>
      <c r="T615" s="1588"/>
      <c r="U615" s="1588"/>
      <c r="V615" s="1588"/>
      <c r="W615" s="1588"/>
      <c r="X615" s="1588"/>
      <c r="Y615" s="1588"/>
      <c r="Z615" s="1588"/>
      <c r="AA615" s="1588"/>
      <c r="AB615" s="1588"/>
      <c r="AC615" s="1588"/>
      <c r="AD615" s="1588"/>
      <c r="AE615" s="1588"/>
      <c r="AF615" s="1588"/>
      <c r="AG615" s="1588"/>
      <c r="AH615" s="1588"/>
      <c r="AI615" s="1588"/>
      <c r="AJ615" s="1588"/>
      <c r="AK615" s="1588"/>
      <c r="AL615" s="1588"/>
      <c r="AM615" s="1588"/>
      <c r="AN615" s="1588"/>
      <c r="AO615" s="1588"/>
      <c r="AP615" s="1588"/>
      <c r="AQ615" s="1588"/>
      <c r="AR615" s="1588"/>
      <c r="AS615" s="1588"/>
      <c r="AT615" s="1588"/>
      <c r="AU615" s="1588"/>
      <c r="AV615" s="1588"/>
      <c r="AW615" s="1588"/>
      <c r="AX615" s="1588"/>
      <c r="AY615" s="1588"/>
    </row>
    <row r="616" ht="15.75" customHeight="1">
      <c r="A616" s="1588"/>
      <c r="B616" s="1588"/>
      <c r="C616" s="1588"/>
      <c r="D616" s="1588"/>
      <c r="E616" s="1588"/>
      <c r="F616" s="1588"/>
      <c r="G616" s="1588"/>
      <c r="H616" s="1588"/>
      <c r="I616" s="1588"/>
      <c r="J616" s="1588"/>
      <c r="K616" s="1588"/>
      <c r="L616" s="1588"/>
      <c r="M616" s="1588"/>
      <c r="N616" s="1588"/>
      <c r="O616" s="1588"/>
      <c r="P616" s="1588"/>
      <c r="Q616" s="1588"/>
      <c r="R616" s="1588"/>
      <c r="S616" s="1588"/>
      <c r="T616" s="1588"/>
      <c r="U616" s="1588"/>
      <c r="V616" s="1588"/>
      <c r="W616" s="1588"/>
      <c r="X616" s="1588"/>
      <c r="Y616" s="1588"/>
      <c r="Z616" s="1588"/>
      <c r="AA616" s="1588"/>
      <c r="AB616" s="1588"/>
      <c r="AC616" s="1588"/>
      <c r="AD616" s="1588"/>
      <c r="AE616" s="1588"/>
      <c r="AF616" s="1588"/>
      <c r="AG616" s="1588"/>
      <c r="AH616" s="1588"/>
      <c r="AI616" s="1588"/>
      <c r="AJ616" s="1588"/>
      <c r="AK616" s="1588"/>
      <c r="AL616" s="1588"/>
      <c r="AM616" s="1588"/>
      <c r="AN616" s="1588"/>
      <c r="AO616" s="1588"/>
      <c r="AP616" s="1588"/>
      <c r="AQ616" s="1588"/>
      <c r="AR616" s="1588"/>
      <c r="AS616" s="1588"/>
      <c r="AT616" s="1588"/>
      <c r="AU616" s="1588"/>
      <c r="AV616" s="1588"/>
      <c r="AW616" s="1588"/>
      <c r="AX616" s="1588"/>
      <c r="AY616" s="1588"/>
    </row>
    <row r="617" ht="15.75" customHeight="1">
      <c r="A617" s="1588"/>
      <c r="B617" s="1588"/>
      <c r="C617" s="1588"/>
      <c r="D617" s="1588"/>
      <c r="E617" s="1588"/>
      <c r="F617" s="1588"/>
      <c r="G617" s="1588"/>
      <c r="H617" s="1588"/>
      <c r="I617" s="1588"/>
      <c r="J617" s="1588"/>
      <c r="K617" s="1588"/>
      <c r="L617" s="1588"/>
      <c r="M617" s="1588"/>
      <c r="N617" s="1588"/>
      <c r="O617" s="1588"/>
      <c r="P617" s="1588"/>
      <c r="Q617" s="1588"/>
      <c r="R617" s="1588"/>
      <c r="S617" s="1588"/>
      <c r="T617" s="1588"/>
      <c r="U617" s="1588"/>
      <c r="V617" s="1588"/>
      <c r="W617" s="1588"/>
      <c r="X617" s="1588"/>
      <c r="Y617" s="1588"/>
      <c r="Z617" s="1588"/>
      <c r="AA617" s="1588"/>
      <c r="AB617" s="1588"/>
      <c r="AC617" s="1588"/>
      <c r="AD617" s="1588"/>
      <c r="AE617" s="1588"/>
      <c r="AF617" s="1588"/>
      <c r="AG617" s="1588"/>
      <c r="AH617" s="1588"/>
      <c r="AI617" s="1588"/>
      <c r="AJ617" s="1588"/>
      <c r="AK617" s="1588"/>
      <c r="AL617" s="1588"/>
      <c r="AM617" s="1588"/>
      <c r="AN617" s="1588"/>
      <c r="AO617" s="1588"/>
      <c r="AP617" s="1588"/>
      <c r="AQ617" s="1588"/>
      <c r="AR617" s="1588"/>
      <c r="AS617" s="1588"/>
      <c r="AT617" s="1588"/>
      <c r="AU617" s="1588"/>
      <c r="AV617" s="1588"/>
      <c r="AW617" s="1588"/>
      <c r="AX617" s="1588"/>
      <c r="AY617" s="1588"/>
    </row>
    <row r="618" ht="15.75" customHeight="1">
      <c r="A618" s="1588"/>
      <c r="B618" s="1588"/>
      <c r="C618" s="1588"/>
      <c r="D618" s="1588"/>
      <c r="E618" s="1588"/>
      <c r="F618" s="1588"/>
      <c r="G618" s="1588"/>
      <c r="H618" s="1588"/>
      <c r="I618" s="1588"/>
      <c r="J618" s="1588"/>
      <c r="K618" s="1588"/>
      <c r="L618" s="1588"/>
      <c r="M618" s="1588"/>
      <c r="N618" s="1588"/>
      <c r="O618" s="1588"/>
      <c r="P618" s="1588"/>
      <c r="Q618" s="1588"/>
      <c r="R618" s="1588"/>
      <c r="S618" s="1588"/>
      <c r="T618" s="1588"/>
      <c r="U618" s="1588"/>
      <c r="V618" s="1588"/>
      <c r="W618" s="1588"/>
      <c r="X618" s="1588"/>
      <c r="Y618" s="1588"/>
      <c r="Z618" s="1588"/>
      <c r="AA618" s="1588"/>
      <c r="AB618" s="1588"/>
      <c r="AC618" s="1588"/>
      <c r="AD618" s="1588"/>
      <c r="AE618" s="1588"/>
      <c r="AF618" s="1588"/>
      <c r="AG618" s="1588"/>
      <c r="AH618" s="1588"/>
      <c r="AI618" s="1588"/>
      <c r="AJ618" s="1588"/>
      <c r="AK618" s="1588"/>
      <c r="AL618" s="1588"/>
      <c r="AM618" s="1588"/>
      <c r="AN618" s="1588"/>
      <c r="AO618" s="1588"/>
      <c r="AP618" s="1588"/>
      <c r="AQ618" s="1588"/>
      <c r="AR618" s="1588"/>
      <c r="AS618" s="1588"/>
      <c r="AT618" s="1588"/>
      <c r="AU618" s="1588"/>
      <c r="AV618" s="1588"/>
      <c r="AW618" s="1588"/>
      <c r="AX618" s="1588"/>
      <c r="AY618" s="1588"/>
    </row>
    <row r="619" ht="15.75" customHeight="1">
      <c r="A619" s="1588"/>
      <c r="B619" s="1588"/>
      <c r="C619" s="1588"/>
      <c r="D619" s="1588"/>
      <c r="E619" s="1588"/>
      <c r="F619" s="1588"/>
      <c r="G619" s="1588"/>
      <c r="H619" s="1588"/>
      <c r="I619" s="1588"/>
      <c r="J619" s="1588"/>
      <c r="K619" s="1588"/>
      <c r="L619" s="1588"/>
      <c r="M619" s="1588"/>
      <c r="N619" s="1588"/>
      <c r="O619" s="1588"/>
      <c r="P619" s="1588"/>
      <c r="Q619" s="1588"/>
      <c r="R619" s="1588"/>
      <c r="S619" s="1588"/>
      <c r="T619" s="1588"/>
      <c r="U619" s="1588"/>
      <c r="V619" s="1588"/>
      <c r="W619" s="1588"/>
      <c r="X619" s="1588"/>
      <c r="Y619" s="1588"/>
      <c r="Z619" s="1588"/>
      <c r="AA619" s="1588"/>
      <c r="AB619" s="1588"/>
      <c r="AC619" s="1588"/>
      <c r="AD619" s="1588"/>
      <c r="AE619" s="1588"/>
      <c r="AF619" s="1588"/>
      <c r="AG619" s="1588"/>
      <c r="AH619" s="1588"/>
      <c r="AI619" s="1588"/>
      <c r="AJ619" s="1588"/>
      <c r="AK619" s="1588"/>
      <c r="AL619" s="1588"/>
      <c r="AM619" s="1588"/>
      <c r="AN619" s="1588"/>
      <c r="AO619" s="1588"/>
      <c r="AP619" s="1588"/>
      <c r="AQ619" s="1588"/>
      <c r="AR619" s="1588"/>
      <c r="AS619" s="1588"/>
      <c r="AT619" s="1588"/>
      <c r="AU619" s="1588"/>
      <c r="AV619" s="1588"/>
      <c r="AW619" s="1588"/>
      <c r="AX619" s="1588"/>
      <c r="AY619" s="1588"/>
    </row>
    <row r="620" ht="15.75" customHeight="1">
      <c r="A620" s="1588"/>
      <c r="B620" s="1588"/>
      <c r="C620" s="1588"/>
      <c r="D620" s="1588"/>
      <c r="E620" s="1588"/>
      <c r="F620" s="1588"/>
      <c r="G620" s="1588"/>
      <c r="H620" s="1588"/>
      <c r="I620" s="1588"/>
      <c r="J620" s="1588"/>
      <c r="K620" s="1588"/>
      <c r="L620" s="1588"/>
      <c r="M620" s="1588"/>
      <c r="N620" s="1588"/>
      <c r="O620" s="1588"/>
      <c r="P620" s="1588"/>
      <c r="Q620" s="1588"/>
      <c r="R620" s="1588"/>
      <c r="S620" s="1588"/>
      <c r="T620" s="1588"/>
      <c r="U620" s="1588"/>
      <c r="V620" s="1588"/>
      <c r="W620" s="1588"/>
      <c r="X620" s="1588"/>
      <c r="Y620" s="1588"/>
      <c r="Z620" s="1588"/>
      <c r="AA620" s="1588"/>
      <c r="AB620" s="1588"/>
      <c r="AC620" s="1588"/>
      <c r="AD620" s="1588"/>
      <c r="AE620" s="1588"/>
      <c r="AF620" s="1588"/>
      <c r="AG620" s="1588"/>
      <c r="AH620" s="1588"/>
      <c r="AI620" s="1588"/>
      <c r="AJ620" s="1588"/>
      <c r="AK620" s="1588"/>
      <c r="AL620" s="1588"/>
      <c r="AM620" s="1588"/>
      <c r="AN620" s="1588"/>
      <c r="AO620" s="1588"/>
      <c r="AP620" s="1588"/>
      <c r="AQ620" s="1588"/>
      <c r="AR620" s="1588"/>
      <c r="AS620" s="1588"/>
      <c r="AT620" s="1588"/>
      <c r="AU620" s="1588"/>
      <c r="AV620" s="1588"/>
      <c r="AW620" s="1588"/>
      <c r="AX620" s="1588"/>
      <c r="AY620" s="1588"/>
    </row>
    <row r="621" ht="15.75" customHeight="1">
      <c r="A621" s="1588"/>
      <c r="B621" s="1588"/>
      <c r="C621" s="1588"/>
      <c r="D621" s="1588"/>
      <c r="E621" s="1588"/>
      <c r="F621" s="1588"/>
      <c r="G621" s="1588"/>
      <c r="H621" s="1588"/>
      <c r="I621" s="1588"/>
      <c r="J621" s="1588"/>
      <c r="K621" s="1588"/>
      <c r="L621" s="1588"/>
      <c r="M621" s="1588"/>
      <c r="N621" s="1588"/>
      <c r="O621" s="1588"/>
      <c r="P621" s="1588"/>
      <c r="Q621" s="1588"/>
      <c r="R621" s="1588"/>
      <c r="S621" s="1588"/>
      <c r="T621" s="1588"/>
      <c r="U621" s="1588"/>
      <c r="V621" s="1588"/>
      <c r="W621" s="1588"/>
      <c r="X621" s="1588"/>
      <c r="Y621" s="1588"/>
      <c r="Z621" s="1588"/>
      <c r="AA621" s="1588"/>
      <c r="AB621" s="1588"/>
      <c r="AC621" s="1588"/>
      <c r="AD621" s="1588"/>
      <c r="AE621" s="1588"/>
      <c r="AF621" s="1588"/>
      <c r="AG621" s="1588"/>
      <c r="AH621" s="1588"/>
      <c r="AI621" s="1588"/>
      <c r="AJ621" s="1588"/>
      <c r="AK621" s="1588"/>
      <c r="AL621" s="1588"/>
      <c r="AM621" s="1588"/>
      <c r="AN621" s="1588"/>
      <c r="AO621" s="1588"/>
      <c r="AP621" s="1588"/>
      <c r="AQ621" s="1588"/>
      <c r="AR621" s="1588"/>
      <c r="AS621" s="1588"/>
      <c r="AT621" s="1588"/>
      <c r="AU621" s="1588"/>
      <c r="AV621" s="1588"/>
      <c r="AW621" s="1588"/>
      <c r="AX621" s="1588"/>
      <c r="AY621" s="1588"/>
    </row>
    <row r="622" ht="15.75" customHeight="1">
      <c r="A622" s="1588"/>
      <c r="B622" s="1588"/>
      <c r="C622" s="1588"/>
      <c r="D622" s="1588"/>
      <c r="E622" s="1588"/>
      <c r="F622" s="1588"/>
      <c r="G622" s="1588"/>
      <c r="H622" s="1588"/>
      <c r="I622" s="1588"/>
      <c r="J622" s="1588"/>
      <c r="K622" s="1588"/>
      <c r="L622" s="1588"/>
      <c r="M622" s="1588"/>
      <c r="N622" s="1588"/>
      <c r="O622" s="1588"/>
      <c r="P622" s="1588"/>
      <c r="Q622" s="1588"/>
      <c r="R622" s="1588"/>
      <c r="S622" s="1588"/>
      <c r="T622" s="1588"/>
      <c r="U622" s="1588"/>
      <c r="V622" s="1588"/>
      <c r="W622" s="1588"/>
      <c r="X622" s="1588"/>
      <c r="Y622" s="1588"/>
      <c r="Z622" s="1588"/>
      <c r="AA622" s="1588"/>
      <c r="AB622" s="1588"/>
      <c r="AC622" s="1588"/>
      <c r="AD622" s="1588"/>
      <c r="AE622" s="1588"/>
      <c r="AF622" s="1588"/>
      <c r="AG622" s="1588"/>
      <c r="AH622" s="1588"/>
      <c r="AI622" s="1588"/>
      <c r="AJ622" s="1588"/>
      <c r="AK622" s="1588"/>
      <c r="AL622" s="1588"/>
      <c r="AM622" s="1588"/>
      <c r="AN622" s="1588"/>
      <c r="AO622" s="1588"/>
      <c r="AP622" s="1588"/>
      <c r="AQ622" s="1588"/>
      <c r="AR622" s="1588"/>
      <c r="AS622" s="1588"/>
      <c r="AT622" s="1588"/>
      <c r="AU622" s="1588"/>
      <c r="AV622" s="1588"/>
      <c r="AW622" s="1588"/>
      <c r="AX622" s="1588"/>
      <c r="AY622" s="1588"/>
    </row>
    <row r="623" ht="15.75" customHeight="1">
      <c r="A623" s="1588"/>
      <c r="B623" s="1588"/>
      <c r="C623" s="1588"/>
      <c r="D623" s="1588"/>
      <c r="E623" s="1588"/>
      <c r="F623" s="1588"/>
      <c r="G623" s="1588"/>
      <c r="H623" s="1588"/>
      <c r="I623" s="1588"/>
      <c r="J623" s="1588"/>
      <c r="K623" s="1588"/>
      <c r="L623" s="1588"/>
      <c r="M623" s="1588"/>
      <c r="N623" s="1588"/>
      <c r="O623" s="1588"/>
      <c r="P623" s="1588"/>
      <c r="Q623" s="1588"/>
      <c r="R623" s="1588"/>
      <c r="S623" s="1588"/>
      <c r="T623" s="1588"/>
      <c r="U623" s="1588"/>
      <c r="V623" s="1588"/>
      <c r="W623" s="1588"/>
      <c r="X623" s="1588"/>
      <c r="Y623" s="1588"/>
      <c r="Z623" s="1588"/>
      <c r="AA623" s="1588"/>
      <c r="AB623" s="1588"/>
      <c r="AC623" s="1588"/>
      <c r="AD623" s="1588"/>
      <c r="AE623" s="1588"/>
      <c r="AF623" s="1588"/>
      <c r="AG623" s="1588"/>
      <c r="AH623" s="1588"/>
      <c r="AI623" s="1588"/>
      <c r="AJ623" s="1588"/>
      <c r="AK623" s="1588"/>
      <c r="AL623" s="1588"/>
      <c r="AM623" s="1588"/>
      <c r="AN623" s="1588"/>
      <c r="AO623" s="1588"/>
      <c r="AP623" s="1588"/>
      <c r="AQ623" s="1588"/>
      <c r="AR623" s="1588"/>
      <c r="AS623" s="1588"/>
      <c r="AT623" s="1588"/>
      <c r="AU623" s="1588"/>
      <c r="AV623" s="1588"/>
      <c r="AW623" s="1588"/>
      <c r="AX623" s="1588"/>
      <c r="AY623" s="1588"/>
    </row>
    <row r="624" ht="15.75" customHeight="1">
      <c r="A624" s="1588"/>
      <c r="B624" s="1588"/>
      <c r="C624" s="1588"/>
      <c r="D624" s="1588"/>
      <c r="E624" s="1588"/>
      <c r="F624" s="1588"/>
      <c r="G624" s="1588"/>
      <c r="H624" s="1588"/>
      <c r="I624" s="1588"/>
      <c r="J624" s="1588"/>
      <c r="K624" s="1588"/>
      <c r="L624" s="1588"/>
      <c r="M624" s="1588"/>
      <c r="N624" s="1588"/>
      <c r="O624" s="1588"/>
      <c r="P624" s="1588"/>
      <c r="Q624" s="1588"/>
      <c r="R624" s="1588"/>
      <c r="S624" s="1588"/>
      <c r="T624" s="1588"/>
      <c r="U624" s="1588"/>
      <c r="V624" s="1588"/>
      <c r="W624" s="1588"/>
      <c r="X624" s="1588"/>
      <c r="Y624" s="1588"/>
      <c r="Z624" s="1588"/>
      <c r="AA624" s="1588"/>
      <c r="AB624" s="1588"/>
      <c r="AC624" s="1588"/>
      <c r="AD624" s="1588"/>
      <c r="AE624" s="1588"/>
      <c r="AF624" s="1588"/>
      <c r="AG624" s="1588"/>
      <c r="AH624" s="1588"/>
      <c r="AI624" s="1588"/>
      <c r="AJ624" s="1588"/>
      <c r="AK624" s="1588"/>
      <c r="AL624" s="1588"/>
      <c r="AM624" s="1588"/>
      <c r="AN624" s="1588"/>
      <c r="AO624" s="1588"/>
      <c r="AP624" s="1588"/>
      <c r="AQ624" s="1588"/>
      <c r="AR624" s="1588"/>
      <c r="AS624" s="1588"/>
      <c r="AT624" s="1588"/>
      <c r="AU624" s="1588"/>
      <c r="AV624" s="1588"/>
      <c r="AW624" s="1588"/>
      <c r="AX624" s="1588"/>
      <c r="AY624" s="1588"/>
    </row>
    <row r="625" ht="15.75" customHeight="1">
      <c r="A625" s="1588"/>
      <c r="B625" s="1588"/>
      <c r="C625" s="1588"/>
      <c r="D625" s="1588"/>
      <c r="E625" s="1588"/>
      <c r="F625" s="1588"/>
      <c r="G625" s="1588"/>
      <c r="H625" s="1588"/>
      <c r="I625" s="1588"/>
      <c r="J625" s="1588"/>
      <c r="K625" s="1588"/>
      <c r="L625" s="1588"/>
      <c r="M625" s="1588"/>
      <c r="N625" s="1588"/>
      <c r="O625" s="1588"/>
      <c r="P625" s="1588"/>
      <c r="Q625" s="1588"/>
      <c r="R625" s="1588"/>
      <c r="S625" s="1588"/>
      <c r="T625" s="1588"/>
      <c r="U625" s="1588"/>
      <c r="V625" s="1588"/>
      <c r="W625" s="1588"/>
      <c r="X625" s="1588"/>
      <c r="Y625" s="1588"/>
      <c r="Z625" s="1588"/>
      <c r="AA625" s="1588"/>
      <c r="AB625" s="1588"/>
      <c r="AC625" s="1588"/>
      <c r="AD625" s="1588"/>
      <c r="AE625" s="1588"/>
      <c r="AF625" s="1588"/>
      <c r="AG625" s="1588"/>
      <c r="AH625" s="1588"/>
      <c r="AI625" s="1588"/>
      <c r="AJ625" s="1588"/>
      <c r="AK625" s="1588"/>
      <c r="AL625" s="1588"/>
      <c r="AM625" s="1588"/>
      <c r="AN625" s="1588"/>
      <c r="AO625" s="1588"/>
      <c r="AP625" s="1588"/>
      <c r="AQ625" s="1588"/>
      <c r="AR625" s="1588"/>
      <c r="AS625" s="1588"/>
      <c r="AT625" s="1588"/>
      <c r="AU625" s="1588"/>
      <c r="AV625" s="1588"/>
      <c r="AW625" s="1588"/>
      <c r="AX625" s="1588"/>
      <c r="AY625" s="1588"/>
    </row>
    <row r="626" ht="15.75" customHeight="1">
      <c r="A626" s="1588"/>
      <c r="B626" s="1588"/>
      <c r="C626" s="1588"/>
      <c r="D626" s="1588"/>
      <c r="E626" s="1588"/>
      <c r="F626" s="1588"/>
      <c r="G626" s="1588"/>
      <c r="H626" s="1588"/>
      <c r="I626" s="1588"/>
      <c r="J626" s="1588"/>
      <c r="K626" s="1588"/>
      <c r="L626" s="1588"/>
      <c r="M626" s="1588"/>
      <c r="N626" s="1588"/>
      <c r="O626" s="1588"/>
      <c r="P626" s="1588"/>
      <c r="Q626" s="1588"/>
      <c r="R626" s="1588"/>
      <c r="S626" s="1588"/>
      <c r="T626" s="1588"/>
      <c r="U626" s="1588"/>
      <c r="V626" s="1588"/>
      <c r="W626" s="1588"/>
      <c r="X626" s="1588"/>
      <c r="Y626" s="1588"/>
      <c r="Z626" s="1588"/>
      <c r="AA626" s="1588"/>
      <c r="AB626" s="1588"/>
      <c r="AC626" s="1588"/>
      <c r="AD626" s="1588"/>
      <c r="AE626" s="1588"/>
      <c r="AF626" s="1588"/>
      <c r="AG626" s="1588"/>
      <c r="AH626" s="1588"/>
      <c r="AI626" s="1588"/>
      <c r="AJ626" s="1588"/>
      <c r="AK626" s="1588"/>
      <c r="AL626" s="1588"/>
      <c r="AM626" s="1588"/>
      <c r="AN626" s="1588"/>
      <c r="AO626" s="1588"/>
      <c r="AP626" s="1588"/>
      <c r="AQ626" s="1588"/>
      <c r="AR626" s="1588"/>
      <c r="AS626" s="1588"/>
      <c r="AT626" s="1588"/>
      <c r="AU626" s="1588"/>
      <c r="AV626" s="1588"/>
      <c r="AW626" s="1588"/>
      <c r="AX626" s="1588"/>
      <c r="AY626" s="1588"/>
    </row>
    <row r="627" ht="15.75" customHeight="1">
      <c r="A627" s="1588"/>
      <c r="B627" s="1588"/>
      <c r="C627" s="1588"/>
      <c r="D627" s="1588"/>
      <c r="E627" s="1588"/>
      <c r="F627" s="1588"/>
      <c r="G627" s="1588"/>
      <c r="H627" s="1588"/>
      <c r="I627" s="1588"/>
      <c r="J627" s="1588"/>
      <c r="K627" s="1588"/>
      <c r="L627" s="1588"/>
      <c r="M627" s="1588"/>
      <c r="N627" s="1588"/>
      <c r="O627" s="1588"/>
      <c r="P627" s="1588"/>
      <c r="Q627" s="1588"/>
      <c r="R627" s="1588"/>
      <c r="S627" s="1588"/>
      <c r="T627" s="1588"/>
      <c r="U627" s="1588"/>
      <c r="V627" s="1588"/>
      <c r="W627" s="1588"/>
      <c r="X627" s="1588"/>
      <c r="Y627" s="1588"/>
      <c r="Z627" s="1588"/>
      <c r="AA627" s="1588"/>
      <c r="AB627" s="1588"/>
      <c r="AC627" s="1588"/>
      <c r="AD627" s="1588"/>
      <c r="AE627" s="1588"/>
      <c r="AF627" s="1588"/>
      <c r="AG627" s="1588"/>
      <c r="AH627" s="1588"/>
      <c r="AI627" s="1588"/>
      <c r="AJ627" s="1588"/>
      <c r="AK627" s="1588"/>
      <c r="AL627" s="1588"/>
      <c r="AM627" s="1588"/>
      <c r="AN627" s="1588"/>
      <c r="AO627" s="1588"/>
      <c r="AP627" s="1588"/>
      <c r="AQ627" s="1588"/>
      <c r="AR627" s="1588"/>
      <c r="AS627" s="1588"/>
      <c r="AT627" s="1588"/>
      <c r="AU627" s="1588"/>
      <c r="AV627" s="1588"/>
      <c r="AW627" s="1588"/>
      <c r="AX627" s="1588"/>
      <c r="AY627" s="1588"/>
    </row>
    <row r="628" ht="15.75" customHeight="1">
      <c r="A628" s="1588"/>
      <c r="B628" s="1588"/>
      <c r="C628" s="1588"/>
      <c r="D628" s="1588"/>
      <c r="E628" s="1588"/>
      <c r="F628" s="1588"/>
      <c r="G628" s="1588"/>
      <c r="H628" s="1588"/>
      <c r="I628" s="1588"/>
      <c r="J628" s="1588"/>
      <c r="K628" s="1588"/>
      <c r="L628" s="1588"/>
      <c r="M628" s="1588"/>
      <c r="N628" s="1588"/>
      <c r="O628" s="1588"/>
      <c r="P628" s="1588"/>
      <c r="Q628" s="1588"/>
      <c r="R628" s="1588"/>
      <c r="S628" s="1588"/>
      <c r="T628" s="1588"/>
      <c r="U628" s="1588"/>
      <c r="V628" s="1588"/>
      <c r="W628" s="1588"/>
      <c r="X628" s="1588"/>
      <c r="Y628" s="1588"/>
      <c r="Z628" s="1588"/>
      <c r="AA628" s="1588"/>
      <c r="AB628" s="1588"/>
      <c r="AC628" s="1588"/>
      <c r="AD628" s="1588"/>
      <c r="AE628" s="1588"/>
      <c r="AF628" s="1588"/>
      <c r="AG628" s="1588"/>
      <c r="AH628" s="1588"/>
      <c r="AI628" s="1588"/>
      <c r="AJ628" s="1588"/>
      <c r="AK628" s="1588"/>
      <c r="AL628" s="1588"/>
      <c r="AM628" s="1588"/>
      <c r="AN628" s="1588"/>
      <c r="AO628" s="1588"/>
      <c r="AP628" s="1588"/>
      <c r="AQ628" s="1588"/>
      <c r="AR628" s="1588"/>
      <c r="AS628" s="1588"/>
      <c r="AT628" s="1588"/>
      <c r="AU628" s="1588"/>
      <c r="AV628" s="1588"/>
      <c r="AW628" s="1588"/>
      <c r="AX628" s="1588"/>
      <c r="AY628" s="1588"/>
    </row>
    <row r="629" ht="15.75" customHeight="1">
      <c r="A629" s="1588"/>
      <c r="B629" s="1588"/>
      <c r="C629" s="1588"/>
      <c r="D629" s="1588"/>
      <c r="E629" s="1588"/>
      <c r="F629" s="1588"/>
      <c r="G629" s="1588"/>
      <c r="H629" s="1588"/>
      <c r="I629" s="1588"/>
      <c r="J629" s="1588"/>
      <c r="K629" s="1588"/>
      <c r="L629" s="1588"/>
      <c r="M629" s="1588"/>
      <c r="N629" s="1588"/>
      <c r="O629" s="1588"/>
      <c r="P629" s="1588"/>
      <c r="Q629" s="1588"/>
      <c r="R629" s="1588"/>
      <c r="S629" s="1588"/>
      <c r="T629" s="1588"/>
      <c r="U629" s="1588"/>
      <c r="V629" s="1588"/>
      <c r="W629" s="1588"/>
      <c r="X629" s="1588"/>
      <c r="Y629" s="1588"/>
      <c r="Z629" s="1588"/>
      <c r="AA629" s="1588"/>
      <c r="AB629" s="1588"/>
      <c r="AC629" s="1588"/>
      <c r="AD629" s="1588"/>
      <c r="AE629" s="1588"/>
      <c r="AF629" s="1588"/>
      <c r="AG629" s="1588"/>
      <c r="AH629" s="1588"/>
      <c r="AI629" s="1588"/>
      <c r="AJ629" s="1588"/>
      <c r="AK629" s="1588"/>
      <c r="AL629" s="1588"/>
      <c r="AM629" s="1588"/>
      <c r="AN629" s="1588"/>
      <c r="AO629" s="1588"/>
      <c r="AP629" s="1588"/>
      <c r="AQ629" s="1588"/>
      <c r="AR629" s="1588"/>
      <c r="AS629" s="1588"/>
      <c r="AT629" s="1588"/>
      <c r="AU629" s="1588"/>
      <c r="AV629" s="1588"/>
      <c r="AW629" s="1588"/>
      <c r="AX629" s="1588"/>
      <c r="AY629" s="1588"/>
    </row>
    <row r="630" ht="15.75" customHeight="1">
      <c r="A630" s="1588"/>
      <c r="B630" s="1588"/>
      <c r="C630" s="1588"/>
      <c r="D630" s="1588"/>
      <c r="E630" s="1588"/>
      <c r="F630" s="1588"/>
      <c r="G630" s="1588"/>
      <c r="H630" s="1588"/>
      <c r="I630" s="1588"/>
      <c r="J630" s="1588"/>
      <c r="K630" s="1588"/>
      <c r="L630" s="1588"/>
      <c r="M630" s="1588"/>
      <c r="N630" s="1588"/>
      <c r="O630" s="1588"/>
      <c r="P630" s="1588"/>
      <c r="Q630" s="1588"/>
      <c r="R630" s="1588"/>
      <c r="S630" s="1588"/>
      <c r="T630" s="1588"/>
      <c r="U630" s="1588"/>
      <c r="V630" s="1588"/>
      <c r="W630" s="1588"/>
      <c r="X630" s="1588"/>
      <c r="Y630" s="1588"/>
      <c r="Z630" s="1588"/>
      <c r="AA630" s="1588"/>
      <c r="AB630" s="1588"/>
      <c r="AC630" s="1588"/>
      <c r="AD630" s="1588"/>
      <c r="AE630" s="1588"/>
      <c r="AF630" s="1588"/>
      <c r="AG630" s="1588"/>
      <c r="AH630" s="1588"/>
      <c r="AI630" s="1588"/>
      <c r="AJ630" s="1588"/>
      <c r="AK630" s="1588"/>
      <c r="AL630" s="1588"/>
      <c r="AM630" s="1588"/>
      <c r="AN630" s="1588"/>
      <c r="AO630" s="1588"/>
      <c r="AP630" s="1588"/>
      <c r="AQ630" s="1588"/>
      <c r="AR630" s="1588"/>
      <c r="AS630" s="1588"/>
      <c r="AT630" s="1588"/>
      <c r="AU630" s="1588"/>
      <c r="AV630" s="1588"/>
      <c r="AW630" s="1588"/>
      <c r="AX630" s="1588"/>
      <c r="AY630" s="1588"/>
    </row>
    <row r="631" ht="15.75" customHeight="1">
      <c r="A631" s="1588"/>
      <c r="B631" s="1588"/>
      <c r="C631" s="1588"/>
      <c r="D631" s="1588"/>
      <c r="E631" s="1588"/>
      <c r="F631" s="1588"/>
      <c r="G631" s="1588"/>
      <c r="H631" s="1588"/>
      <c r="I631" s="1588"/>
      <c r="J631" s="1588"/>
      <c r="K631" s="1588"/>
      <c r="L631" s="1588"/>
      <c r="M631" s="1588"/>
      <c r="N631" s="1588"/>
      <c r="O631" s="1588"/>
      <c r="P631" s="1588"/>
      <c r="Q631" s="1588"/>
      <c r="R631" s="1588"/>
      <c r="S631" s="1588"/>
      <c r="T631" s="1588"/>
      <c r="U631" s="1588"/>
      <c r="V631" s="1588"/>
      <c r="W631" s="1588"/>
      <c r="X631" s="1588"/>
      <c r="Y631" s="1588"/>
      <c r="Z631" s="1588"/>
      <c r="AA631" s="1588"/>
      <c r="AB631" s="1588"/>
      <c r="AC631" s="1588"/>
      <c r="AD631" s="1588"/>
      <c r="AE631" s="1588"/>
      <c r="AF631" s="1588"/>
      <c r="AG631" s="1588"/>
      <c r="AH631" s="1588"/>
      <c r="AI631" s="1588"/>
      <c r="AJ631" s="1588"/>
      <c r="AK631" s="1588"/>
      <c r="AL631" s="1588"/>
      <c r="AM631" s="1588"/>
      <c r="AN631" s="1588"/>
      <c r="AO631" s="1588"/>
      <c r="AP631" s="1588"/>
      <c r="AQ631" s="1588"/>
      <c r="AR631" s="1588"/>
      <c r="AS631" s="1588"/>
      <c r="AT631" s="1588"/>
      <c r="AU631" s="1588"/>
      <c r="AV631" s="1588"/>
      <c r="AW631" s="1588"/>
      <c r="AX631" s="1588"/>
      <c r="AY631" s="1588"/>
    </row>
    <row r="632" ht="15.75" customHeight="1">
      <c r="A632" s="1588"/>
      <c r="B632" s="1588"/>
      <c r="C632" s="1588"/>
      <c r="D632" s="1588"/>
      <c r="E632" s="1588"/>
      <c r="F632" s="1588"/>
      <c r="G632" s="1588"/>
      <c r="H632" s="1588"/>
      <c r="I632" s="1588"/>
      <c r="J632" s="1588"/>
      <c r="K632" s="1588"/>
      <c r="L632" s="1588"/>
      <c r="M632" s="1588"/>
      <c r="N632" s="1588"/>
      <c r="O632" s="1588"/>
      <c r="P632" s="1588"/>
      <c r="Q632" s="1588"/>
      <c r="R632" s="1588"/>
      <c r="S632" s="1588"/>
      <c r="T632" s="1588"/>
      <c r="U632" s="1588"/>
      <c r="V632" s="1588"/>
      <c r="W632" s="1588"/>
      <c r="X632" s="1588"/>
      <c r="Y632" s="1588"/>
      <c r="Z632" s="1588"/>
      <c r="AA632" s="1588"/>
      <c r="AB632" s="1588"/>
      <c r="AC632" s="1588"/>
      <c r="AD632" s="1588"/>
      <c r="AE632" s="1588"/>
      <c r="AF632" s="1588"/>
      <c r="AG632" s="1588"/>
      <c r="AH632" s="1588"/>
      <c r="AI632" s="1588"/>
      <c r="AJ632" s="1588"/>
      <c r="AK632" s="1588"/>
      <c r="AL632" s="1588"/>
      <c r="AM632" s="1588"/>
      <c r="AN632" s="1588"/>
      <c r="AO632" s="1588"/>
      <c r="AP632" s="1588"/>
      <c r="AQ632" s="1588"/>
      <c r="AR632" s="1588"/>
      <c r="AS632" s="1588"/>
      <c r="AT632" s="1588"/>
      <c r="AU632" s="1588"/>
      <c r="AV632" s="1588"/>
      <c r="AW632" s="1588"/>
      <c r="AX632" s="1588"/>
      <c r="AY632" s="1588"/>
    </row>
    <row r="633" ht="15.75" customHeight="1">
      <c r="A633" s="1588"/>
      <c r="B633" s="1588"/>
      <c r="C633" s="1588"/>
      <c r="D633" s="1588"/>
      <c r="E633" s="1588"/>
      <c r="F633" s="1588"/>
      <c r="G633" s="1588"/>
      <c r="H633" s="1588"/>
      <c r="I633" s="1588"/>
      <c r="J633" s="1588"/>
      <c r="K633" s="1588"/>
      <c r="L633" s="1588"/>
      <c r="M633" s="1588"/>
      <c r="N633" s="1588"/>
      <c r="O633" s="1588"/>
      <c r="P633" s="1588"/>
      <c r="Q633" s="1588"/>
      <c r="R633" s="1588"/>
      <c r="S633" s="1588"/>
      <c r="T633" s="1588"/>
      <c r="U633" s="1588"/>
      <c r="V633" s="1588"/>
      <c r="W633" s="1588"/>
      <c r="X633" s="1588"/>
      <c r="Y633" s="1588"/>
      <c r="Z633" s="1588"/>
      <c r="AA633" s="1588"/>
      <c r="AB633" s="1588"/>
      <c r="AC633" s="1588"/>
      <c r="AD633" s="1588"/>
      <c r="AE633" s="1588"/>
      <c r="AF633" s="1588"/>
      <c r="AG633" s="1588"/>
      <c r="AH633" s="1588"/>
      <c r="AI633" s="1588"/>
      <c r="AJ633" s="1588"/>
      <c r="AK633" s="1588"/>
      <c r="AL633" s="1588"/>
      <c r="AM633" s="1588"/>
      <c r="AN633" s="1588"/>
      <c r="AO633" s="1588"/>
      <c r="AP633" s="1588"/>
      <c r="AQ633" s="1588"/>
      <c r="AR633" s="1588"/>
      <c r="AS633" s="1588"/>
      <c r="AT633" s="1588"/>
      <c r="AU633" s="1588"/>
      <c r="AV633" s="1588"/>
      <c r="AW633" s="1588"/>
      <c r="AX633" s="1588"/>
      <c r="AY633" s="1588"/>
    </row>
    <row r="634" ht="15.75" customHeight="1">
      <c r="A634" s="1588"/>
      <c r="B634" s="1588"/>
      <c r="C634" s="1588"/>
      <c r="D634" s="1588"/>
      <c r="E634" s="1588"/>
      <c r="F634" s="1588"/>
      <c r="G634" s="1588"/>
      <c r="H634" s="1588"/>
      <c r="I634" s="1588"/>
      <c r="J634" s="1588"/>
      <c r="K634" s="1588"/>
      <c r="L634" s="1588"/>
      <c r="M634" s="1588"/>
      <c r="N634" s="1588"/>
      <c r="O634" s="1588"/>
      <c r="P634" s="1588"/>
      <c r="Q634" s="1588"/>
      <c r="R634" s="1588"/>
      <c r="S634" s="1588"/>
      <c r="T634" s="1588"/>
      <c r="U634" s="1588"/>
      <c r="V634" s="1588"/>
      <c r="W634" s="1588"/>
      <c r="X634" s="1588"/>
      <c r="Y634" s="1588"/>
      <c r="Z634" s="1588"/>
      <c r="AA634" s="1588"/>
      <c r="AB634" s="1588"/>
      <c r="AC634" s="1588"/>
      <c r="AD634" s="1588"/>
      <c r="AE634" s="1588"/>
      <c r="AF634" s="1588"/>
      <c r="AG634" s="1588"/>
      <c r="AH634" s="1588"/>
      <c r="AI634" s="1588"/>
      <c r="AJ634" s="1588"/>
      <c r="AK634" s="1588"/>
      <c r="AL634" s="1588"/>
      <c r="AM634" s="1588"/>
      <c r="AN634" s="1588"/>
      <c r="AO634" s="1588"/>
      <c r="AP634" s="1588"/>
      <c r="AQ634" s="1588"/>
      <c r="AR634" s="1588"/>
      <c r="AS634" s="1588"/>
      <c r="AT634" s="1588"/>
      <c r="AU634" s="1588"/>
      <c r="AV634" s="1588"/>
      <c r="AW634" s="1588"/>
      <c r="AX634" s="1588"/>
      <c r="AY634" s="1588"/>
    </row>
    <row r="635" ht="15.75" customHeight="1">
      <c r="A635" s="1588"/>
      <c r="B635" s="1588"/>
      <c r="C635" s="1588"/>
      <c r="D635" s="1588"/>
      <c r="E635" s="1588"/>
      <c r="F635" s="1588"/>
      <c r="G635" s="1588"/>
      <c r="H635" s="1588"/>
      <c r="I635" s="1588"/>
      <c r="J635" s="1588"/>
      <c r="K635" s="1588"/>
      <c r="L635" s="1588"/>
      <c r="M635" s="1588"/>
      <c r="N635" s="1588"/>
      <c r="O635" s="1588"/>
      <c r="P635" s="1588"/>
      <c r="Q635" s="1588"/>
      <c r="R635" s="1588"/>
      <c r="S635" s="1588"/>
      <c r="T635" s="1588"/>
      <c r="U635" s="1588"/>
      <c r="V635" s="1588"/>
      <c r="W635" s="1588"/>
      <c r="X635" s="1588"/>
      <c r="Y635" s="1588"/>
      <c r="Z635" s="1588"/>
      <c r="AA635" s="1588"/>
      <c r="AB635" s="1588"/>
      <c r="AC635" s="1588"/>
      <c r="AD635" s="1588"/>
      <c r="AE635" s="1588"/>
      <c r="AF635" s="1588"/>
      <c r="AG635" s="1588"/>
      <c r="AH635" s="1588"/>
      <c r="AI635" s="1588"/>
      <c r="AJ635" s="1588"/>
      <c r="AK635" s="1588"/>
      <c r="AL635" s="1588"/>
      <c r="AM635" s="1588"/>
      <c r="AN635" s="1588"/>
      <c r="AO635" s="1588"/>
      <c r="AP635" s="1588"/>
      <c r="AQ635" s="1588"/>
      <c r="AR635" s="1588"/>
      <c r="AS635" s="1588"/>
      <c r="AT635" s="1588"/>
      <c r="AU635" s="1588"/>
      <c r="AV635" s="1588"/>
      <c r="AW635" s="1588"/>
      <c r="AX635" s="1588"/>
      <c r="AY635" s="1588"/>
    </row>
    <row r="636" ht="15.75" customHeight="1">
      <c r="A636" s="1588"/>
      <c r="B636" s="1588"/>
      <c r="C636" s="1588"/>
      <c r="D636" s="1588"/>
      <c r="E636" s="1588"/>
      <c r="F636" s="1588"/>
      <c r="G636" s="1588"/>
      <c r="H636" s="1588"/>
      <c r="I636" s="1588"/>
      <c r="J636" s="1588"/>
      <c r="K636" s="1588"/>
      <c r="L636" s="1588"/>
      <c r="M636" s="1588"/>
      <c r="N636" s="1588"/>
      <c r="O636" s="1588"/>
      <c r="P636" s="1588"/>
      <c r="Q636" s="1588"/>
      <c r="R636" s="1588"/>
      <c r="S636" s="1588"/>
      <c r="T636" s="1588"/>
      <c r="U636" s="1588"/>
      <c r="V636" s="1588"/>
      <c r="W636" s="1588"/>
      <c r="X636" s="1588"/>
      <c r="Y636" s="1588"/>
      <c r="Z636" s="1588"/>
      <c r="AA636" s="1588"/>
      <c r="AB636" s="1588"/>
      <c r="AC636" s="1588"/>
      <c r="AD636" s="1588"/>
      <c r="AE636" s="1588"/>
      <c r="AF636" s="1588"/>
      <c r="AG636" s="1588"/>
      <c r="AH636" s="1588"/>
      <c r="AI636" s="1588"/>
      <c r="AJ636" s="1588"/>
      <c r="AK636" s="1588"/>
      <c r="AL636" s="1588"/>
      <c r="AM636" s="1588"/>
      <c r="AN636" s="1588"/>
      <c r="AO636" s="1588"/>
      <c r="AP636" s="1588"/>
      <c r="AQ636" s="1588"/>
      <c r="AR636" s="1588"/>
      <c r="AS636" s="1588"/>
      <c r="AT636" s="1588"/>
      <c r="AU636" s="1588"/>
      <c r="AV636" s="1588"/>
      <c r="AW636" s="1588"/>
      <c r="AX636" s="1588"/>
      <c r="AY636" s="1588"/>
    </row>
    <row r="637" ht="15.75" customHeight="1">
      <c r="A637" s="1588"/>
      <c r="B637" s="1588"/>
      <c r="C637" s="1588"/>
      <c r="D637" s="1588"/>
      <c r="E637" s="1588"/>
      <c r="F637" s="1588"/>
      <c r="G637" s="1588"/>
      <c r="H637" s="1588"/>
      <c r="I637" s="1588"/>
      <c r="J637" s="1588"/>
      <c r="K637" s="1588"/>
      <c r="L637" s="1588"/>
      <c r="M637" s="1588"/>
      <c r="N637" s="1588"/>
      <c r="O637" s="1588"/>
      <c r="P637" s="1588"/>
      <c r="Q637" s="1588"/>
      <c r="R637" s="1588"/>
      <c r="S637" s="1588"/>
      <c r="T637" s="1588"/>
      <c r="U637" s="1588"/>
      <c r="V637" s="1588"/>
      <c r="W637" s="1588"/>
      <c r="X637" s="1588"/>
      <c r="Y637" s="1588"/>
      <c r="Z637" s="1588"/>
      <c r="AA637" s="1588"/>
      <c r="AB637" s="1588"/>
      <c r="AC637" s="1588"/>
      <c r="AD637" s="1588"/>
      <c r="AE637" s="1588"/>
      <c r="AF637" s="1588"/>
      <c r="AG637" s="1588"/>
      <c r="AH637" s="1588"/>
      <c r="AI637" s="1588"/>
      <c r="AJ637" s="1588"/>
      <c r="AK637" s="1588"/>
      <c r="AL637" s="1588"/>
      <c r="AM637" s="1588"/>
      <c r="AN637" s="1588"/>
      <c r="AO637" s="1588"/>
      <c r="AP637" s="1588"/>
      <c r="AQ637" s="1588"/>
      <c r="AR637" s="1588"/>
      <c r="AS637" s="1588"/>
      <c r="AT637" s="1588"/>
      <c r="AU637" s="1588"/>
      <c r="AV637" s="1588"/>
      <c r="AW637" s="1588"/>
      <c r="AX637" s="1588"/>
      <c r="AY637" s="1588"/>
    </row>
    <row r="638" ht="15.75" customHeight="1">
      <c r="A638" s="1588"/>
      <c r="B638" s="1588"/>
      <c r="C638" s="1588"/>
      <c r="D638" s="1588"/>
      <c r="E638" s="1588"/>
      <c r="F638" s="1588"/>
      <c r="G638" s="1588"/>
      <c r="H638" s="1588"/>
      <c r="I638" s="1588"/>
      <c r="J638" s="1588"/>
      <c r="K638" s="1588"/>
      <c r="L638" s="1588"/>
      <c r="M638" s="1588"/>
      <c r="N638" s="1588"/>
      <c r="O638" s="1588"/>
      <c r="P638" s="1588"/>
      <c r="Q638" s="1588"/>
      <c r="R638" s="1588"/>
      <c r="S638" s="1588"/>
      <c r="T638" s="1588"/>
      <c r="U638" s="1588"/>
      <c r="V638" s="1588"/>
      <c r="W638" s="1588"/>
      <c r="X638" s="1588"/>
      <c r="Y638" s="1588"/>
      <c r="Z638" s="1588"/>
      <c r="AA638" s="1588"/>
      <c r="AB638" s="1588"/>
      <c r="AC638" s="1588"/>
      <c r="AD638" s="1588"/>
      <c r="AE638" s="1588"/>
      <c r="AF638" s="1588"/>
      <c r="AG638" s="1588"/>
      <c r="AH638" s="1588"/>
      <c r="AI638" s="1588"/>
      <c r="AJ638" s="1588"/>
      <c r="AK638" s="1588"/>
      <c r="AL638" s="1588"/>
      <c r="AM638" s="1588"/>
      <c r="AN638" s="1588"/>
      <c r="AO638" s="1588"/>
      <c r="AP638" s="1588"/>
      <c r="AQ638" s="1588"/>
      <c r="AR638" s="1588"/>
      <c r="AS638" s="1588"/>
      <c r="AT638" s="1588"/>
      <c r="AU638" s="1588"/>
      <c r="AV638" s="1588"/>
      <c r="AW638" s="1588"/>
      <c r="AX638" s="1588"/>
      <c r="AY638" s="1588"/>
    </row>
    <row r="639" ht="15.75" customHeight="1">
      <c r="A639" s="1588"/>
      <c r="B639" s="1588"/>
      <c r="C639" s="1588"/>
      <c r="D639" s="1588"/>
      <c r="E639" s="1588"/>
      <c r="F639" s="1588"/>
      <c r="G639" s="1588"/>
      <c r="H639" s="1588"/>
      <c r="I639" s="1588"/>
      <c r="J639" s="1588"/>
      <c r="K639" s="1588"/>
      <c r="L639" s="1588"/>
      <c r="M639" s="1588"/>
      <c r="N639" s="1588"/>
      <c r="O639" s="1588"/>
      <c r="P639" s="1588"/>
      <c r="Q639" s="1588"/>
      <c r="R639" s="1588"/>
      <c r="S639" s="1588"/>
      <c r="T639" s="1588"/>
      <c r="U639" s="1588"/>
      <c r="V639" s="1588"/>
      <c r="W639" s="1588"/>
      <c r="X639" s="1588"/>
      <c r="Y639" s="1588"/>
      <c r="Z639" s="1588"/>
      <c r="AA639" s="1588"/>
      <c r="AB639" s="1588"/>
      <c r="AC639" s="1588"/>
      <c r="AD639" s="1588"/>
      <c r="AE639" s="1588"/>
      <c r="AF639" s="1588"/>
      <c r="AG639" s="1588"/>
      <c r="AH639" s="1588"/>
      <c r="AI639" s="1588"/>
      <c r="AJ639" s="1588"/>
      <c r="AK639" s="1588"/>
      <c r="AL639" s="1588"/>
      <c r="AM639" s="1588"/>
      <c r="AN639" s="1588"/>
      <c r="AO639" s="1588"/>
      <c r="AP639" s="1588"/>
      <c r="AQ639" s="1588"/>
      <c r="AR639" s="1588"/>
      <c r="AS639" s="1588"/>
      <c r="AT639" s="1588"/>
      <c r="AU639" s="1588"/>
      <c r="AV639" s="1588"/>
      <c r="AW639" s="1588"/>
      <c r="AX639" s="1588"/>
      <c r="AY639" s="1588"/>
    </row>
    <row r="640" ht="15.75" customHeight="1">
      <c r="A640" s="1588"/>
      <c r="B640" s="1588"/>
      <c r="C640" s="1588"/>
      <c r="D640" s="1588"/>
      <c r="E640" s="1588"/>
      <c r="F640" s="1588"/>
      <c r="G640" s="1588"/>
      <c r="H640" s="1588"/>
      <c r="I640" s="1588"/>
      <c r="J640" s="1588"/>
      <c r="K640" s="1588"/>
      <c r="L640" s="1588"/>
      <c r="M640" s="1588"/>
      <c r="N640" s="1588"/>
      <c r="O640" s="1588"/>
      <c r="P640" s="1588"/>
      <c r="Q640" s="1588"/>
      <c r="R640" s="1588"/>
      <c r="S640" s="1588"/>
      <c r="T640" s="1588"/>
      <c r="U640" s="1588"/>
      <c r="V640" s="1588"/>
      <c r="W640" s="1588"/>
      <c r="X640" s="1588"/>
      <c r="Y640" s="1588"/>
      <c r="Z640" s="1588"/>
      <c r="AA640" s="1588"/>
      <c r="AB640" s="1588"/>
      <c r="AC640" s="1588"/>
      <c r="AD640" s="1588"/>
      <c r="AE640" s="1588"/>
      <c r="AF640" s="1588"/>
      <c r="AG640" s="1588"/>
      <c r="AH640" s="1588"/>
      <c r="AI640" s="1588"/>
      <c r="AJ640" s="1588"/>
      <c r="AK640" s="1588"/>
      <c r="AL640" s="1588"/>
      <c r="AM640" s="1588"/>
      <c r="AN640" s="1588"/>
      <c r="AO640" s="1588"/>
      <c r="AP640" s="1588"/>
      <c r="AQ640" s="1588"/>
      <c r="AR640" s="1588"/>
      <c r="AS640" s="1588"/>
      <c r="AT640" s="1588"/>
      <c r="AU640" s="1588"/>
      <c r="AV640" s="1588"/>
      <c r="AW640" s="1588"/>
      <c r="AX640" s="1588"/>
      <c r="AY640" s="1588"/>
    </row>
    <row r="641" ht="15.75" customHeight="1">
      <c r="A641" s="1588"/>
      <c r="B641" s="1588"/>
      <c r="C641" s="1588"/>
      <c r="D641" s="1588"/>
      <c r="E641" s="1588"/>
      <c r="F641" s="1588"/>
      <c r="G641" s="1588"/>
      <c r="H641" s="1588"/>
      <c r="I641" s="1588"/>
      <c r="J641" s="1588"/>
      <c r="K641" s="1588"/>
      <c r="L641" s="1588"/>
      <c r="M641" s="1588"/>
      <c r="N641" s="1588"/>
      <c r="O641" s="1588"/>
      <c r="P641" s="1588"/>
      <c r="Q641" s="1588"/>
      <c r="R641" s="1588"/>
      <c r="S641" s="1588"/>
      <c r="T641" s="1588"/>
      <c r="U641" s="1588"/>
      <c r="V641" s="1588"/>
      <c r="W641" s="1588"/>
      <c r="X641" s="1588"/>
      <c r="Y641" s="1588"/>
      <c r="Z641" s="1588"/>
      <c r="AA641" s="1588"/>
      <c r="AB641" s="1588"/>
      <c r="AC641" s="1588"/>
      <c r="AD641" s="1588"/>
      <c r="AE641" s="1588"/>
      <c r="AF641" s="1588"/>
      <c r="AG641" s="1588"/>
      <c r="AH641" s="1588"/>
      <c r="AI641" s="1588"/>
      <c r="AJ641" s="1588"/>
      <c r="AK641" s="1588"/>
      <c r="AL641" s="1588"/>
      <c r="AM641" s="1588"/>
      <c r="AN641" s="1588"/>
      <c r="AO641" s="1588"/>
      <c r="AP641" s="1588"/>
      <c r="AQ641" s="1588"/>
      <c r="AR641" s="1588"/>
      <c r="AS641" s="1588"/>
      <c r="AT641" s="1588"/>
      <c r="AU641" s="1588"/>
      <c r="AV641" s="1588"/>
      <c r="AW641" s="1588"/>
      <c r="AX641" s="1588"/>
      <c r="AY641" s="1588"/>
    </row>
    <row r="642" ht="15.75" customHeight="1">
      <c r="A642" s="1588"/>
      <c r="B642" s="1588"/>
      <c r="C642" s="1588"/>
      <c r="D642" s="1588"/>
      <c r="E642" s="1588"/>
      <c r="F642" s="1588"/>
      <c r="G642" s="1588"/>
      <c r="H642" s="1588"/>
      <c r="I642" s="1588"/>
      <c r="J642" s="1588"/>
      <c r="K642" s="1588"/>
      <c r="L642" s="1588"/>
      <c r="M642" s="1588"/>
      <c r="N642" s="1588"/>
      <c r="O642" s="1588"/>
      <c r="P642" s="1588"/>
      <c r="Q642" s="1588"/>
      <c r="R642" s="1588"/>
      <c r="S642" s="1588"/>
      <c r="T642" s="1588"/>
      <c r="U642" s="1588"/>
      <c r="V642" s="1588"/>
      <c r="W642" s="1588"/>
      <c r="X642" s="1588"/>
      <c r="Y642" s="1588"/>
      <c r="Z642" s="1588"/>
      <c r="AA642" s="1588"/>
      <c r="AB642" s="1588"/>
      <c r="AC642" s="1588"/>
      <c r="AD642" s="1588"/>
      <c r="AE642" s="1588"/>
      <c r="AF642" s="1588"/>
      <c r="AG642" s="1588"/>
      <c r="AH642" s="1588"/>
      <c r="AI642" s="1588"/>
      <c r="AJ642" s="1588"/>
      <c r="AK642" s="1588"/>
      <c r="AL642" s="1588"/>
      <c r="AM642" s="1588"/>
      <c r="AN642" s="1588"/>
      <c r="AO642" s="1588"/>
      <c r="AP642" s="1588"/>
      <c r="AQ642" s="1588"/>
      <c r="AR642" s="1588"/>
      <c r="AS642" s="1588"/>
      <c r="AT642" s="1588"/>
      <c r="AU642" s="1588"/>
      <c r="AV642" s="1588"/>
      <c r="AW642" s="1588"/>
      <c r="AX642" s="1588"/>
      <c r="AY642" s="1588"/>
    </row>
    <row r="643" ht="15.75" customHeight="1">
      <c r="A643" s="1588"/>
      <c r="B643" s="1588"/>
      <c r="C643" s="1588"/>
      <c r="D643" s="1588"/>
      <c r="E643" s="1588"/>
      <c r="F643" s="1588"/>
      <c r="G643" s="1588"/>
      <c r="H643" s="1588"/>
      <c r="I643" s="1588"/>
      <c r="J643" s="1588"/>
      <c r="K643" s="1588"/>
      <c r="L643" s="1588"/>
      <c r="M643" s="1588"/>
      <c r="N643" s="1588"/>
      <c r="O643" s="1588"/>
      <c r="P643" s="1588"/>
      <c r="Q643" s="1588"/>
      <c r="R643" s="1588"/>
      <c r="S643" s="1588"/>
      <c r="T643" s="1588"/>
      <c r="U643" s="1588"/>
      <c r="V643" s="1588"/>
      <c r="W643" s="1588"/>
      <c r="X643" s="1588"/>
      <c r="Y643" s="1588"/>
      <c r="Z643" s="1588"/>
      <c r="AA643" s="1588"/>
      <c r="AB643" s="1588"/>
      <c r="AC643" s="1588"/>
      <c r="AD643" s="1588"/>
      <c r="AE643" s="1588"/>
      <c r="AF643" s="1588"/>
      <c r="AG643" s="1588"/>
      <c r="AH643" s="1588"/>
      <c r="AI643" s="1588"/>
      <c r="AJ643" s="1588"/>
      <c r="AK643" s="1588"/>
      <c r="AL643" s="1588"/>
      <c r="AM643" s="1588"/>
      <c r="AN643" s="1588"/>
      <c r="AO643" s="1588"/>
      <c r="AP643" s="1588"/>
      <c r="AQ643" s="1588"/>
      <c r="AR643" s="1588"/>
      <c r="AS643" s="1588"/>
      <c r="AT643" s="1588"/>
      <c r="AU643" s="1588"/>
      <c r="AV643" s="1588"/>
      <c r="AW643" s="1588"/>
      <c r="AX643" s="1588"/>
      <c r="AY643" s="1588"/>
    </row>
    <row r="644" ht="15.75" customHeight="1">
      <c r="A644" s="1588"/>
      <c r="B644" s="1588"/>
      <c r="C644" s="1588"/>
      <c r="D644" s="1588"/>
      <c r="E644" s="1588"/>
      <c r="F644" s="1588"/>
      <c r="G644" s="1588"/>
      <c r="H644" s="1588"/>
      <c r="I644" s="1588"/>
      <c r="J644" s="1588"/>
      <c r="K644" s="1588"/>
      <c r="L644" s="1588"/>
      <c r="M644" s="1588"/>
      <c r="N644" s="1588"/>
      <c r="O644" s="1588"/>
      <c r="P644" s="1588"/>
      <c r="Q644" s="1588"/>
      <c r="R644" s="1588"/>
      <c r="S644" s="1588"/>
      <c r="T644" s="1588"/>
      <c r="U644" s="1588"/>
      <c r="V644" s="1588"/>
      <c r="W644" s="1588"/>
      <c r="X644" s="1588"/>
      <c r="Y644" s="1588"/>
      <c r="Z644" s="1588"/>
      <c r="AA644" s="1588"/>
      <c r="AB644" s="1588"/>
      <c r="AC644" s="1588"/>
      <c r="AD644" s="1588"/>
      <c r="AE644" s="1588"/>
      <c r="AF644" s="1588"/>
      <c r="AG644" s="1588"/>
      <c r="AH644" s="1588"/>
      <c r="AI644" s="1588"/>
      <c r="AJ644" s="1588"/>
      <c r="AK644" s="1588"/>
      <c r="AL644" s="1588"/>
      <c r="AM644" s="1588"/>
      <c r="AN644" s="1588"/>
      <c r="AO644" s="1588"/>
      <c r="AP644" s="1588"/>
      <c r="AQ644" s="1588"/>
      <c r="AR644" s="1588"/>
      <c r="AS644" s="1588"/>
      <c r="AT644" s="1588"/>
      <c r="AU644" s="1588"/>
      <c r="AV644" s="1588"/>
      <c r="AW644" s="1588"/>
      <c r="AX644" s="1588"/>
      <c r="AY644" s="1588"/>
    </row>
    <row r="645" ht="15.75" customHeight="1">
      <c r="A645" s="1588"/>
      <c r="B645" s="1588"/>
      <c r="C645" s="1588"/>
      <c r="D645" s="1588"/>
      <c r="E645" s="1588"/>
      <c r="F645" s="1588"/>
      <c r="G645" s="1588"/>
      <c r="H645" s="1588"/>
      <c r="I645" s="1588"/>
      <c r="J645" s="1588"/>
      <c r="K645" s="1588"/>
      <c r="L645" s="1588"/>
      <c r="M645" s="1588"/>
      <c r="N645" s="1588"/>
      <c r="O645" s="1588"/>
      <c r="P645" s="1588"/>
      <c r="Q645" s="1588"/>
      <c r="R645" s="1588"/>
      <c r="S645" s="1588"/>
      <c r="T645" s="1588"/>
      <c r="U645" s="1588"/>
      <c r="V645" s="1588"/>
      <c r="W645" s="1588"/>
      <c r="X645" s="1588"/>
      <c r="Y645" s="1588"/>
      <c r="Z645" s="1588"/>
      <c r="AA645" s="1588"/>
      <c r="AB645" s="1588"/>
      <c r="AC645" s="1588"/>
      <c r="AD645" s="1588"/>
      <c r="AE645" s="1588"/>
      <c r="AF645" s="1588"/>
      <c r="AG645" s="1588"/>
      <c r="AH645" s="1588"/>
      <c r="AI645" s="1588"/>
      <c r="AJ645" s="1588"/>
      <c r="AK645" s="1588"/>
      <c r="AL645" s="1588"/>
      <c r="AM645" s="1588"/>
      <c r="AN645" s="1588"/>
      <c r="AO645" s="1588"/>
      <c r="AP645" s="1588"/>
      <c r="AQ645" s="1588"/>
      <c r="AR645" s="1588"/>
      <c r="AS645" s="1588"/>
      <c r="AT645" s="1588"/>
      <c r="AU645" s="1588"/>
      <c r="AV645" s="1588"/>
      <c r="AW645" s="1588"/>
      <c r="AX645" s="1588"/>
      <c r="AY645" s="1588"/>
    </row>
    <row r="646" ht="15.75" customHeight="1">
      <c r="A646" s="1588"/>
      <c r="B646" s="1588"/>
      <c r="C646" s="1588"/>
      <c r="D646" s="1588"/>
      <c r="E646" s="1588"/>
      <c r="F646" s="1588"/>
      <c r="G646" s="1588"/>
      <c r="H646" s="1588"/>
      <c r="I646" s="1588"/>
      <c r="J646" s="1588"/>
      <c r="K646" s="1588"/>
      <c r="L646" s="1588"/>
      <c r="M646" s="1588"/>
      <c r="N646" s="1588"/>
      <c r="O646" s="1588"/>
      <c r="P646" s="1588"/>
      <c r="Q646" s="1588"/>
      <c r="R646" s="1588"/>
      <c r="S646" s="1588"/>
      <c r="T646" s="1588"/>
      <c r="U646" s="1588"/>
      <c r="V646" s="1588"/>
      <c r="W646" s="1588"/>
      <c r="X646" s="1588"/>
      <c r="Y646" s="1588"/>
      <c r="Z646" s="1588"/>
      <c r="AA646" s="1588"/>
      <c r="AB646" s="1588"/>
      <c r="AC646" s="1588"/>
      <c r="AD646" s="1588"/>
      <c r="AE646" s="1588"/>
      <c r="AF646" s="1588"/>
      <c r="AG646" s="1588"/>
      <c r="AH646" s="1588"/>
      <c r="AI646" s="1588"/>
      <c r="AJ646" s="1588"/>
      <c r="AK646" s="1588"/>
      <c r="AL646" s="1588"/>
      <c r="AM646" s="1588"/>
      <c r="AN646" s="1588"/>
      <c r="AO646" s="1588"/>
      <c r="AP646" s="1588"/>
      <c r="AQ646" s="1588"/>
      <c r="AR646" s="1588"/>
      <c r="AS646" s="1588"/>
      <c r="AT646" s="1588"/>
      <c r="AU646" s="1588"/>
      <c r="AV646" s="1588"/>
      <c r="AW646" s="1588"/>
      <c r="AX646" s="1588"/>
      <c r="AY646" s="1588"/>
    </row>
    <row r="647" ht="15.75" customHeight="1">
      <c r="A647" s="1588"/>
      <c r="B647" s="1588"/>
      <c r="C647" s="1588"/>
      <c r="D647" s="1588"/>
      <c r="E647" s="1588"/>
      <c r="F647" s="1588"/>
      <c r="G647" s="1588"/>
      <c r="H647" s="1588"/>
      <c r="I647" s="1588"/>
      <c r="J647" s="1588"/>
      <c r="K647" s="1588"/>
      <c r="L647" s="1588"/>
      <c r="M647" s="1588"/>
      <c r="N647" s="1588"/>
      <c r="O647" s="1588"/>
      <c r="P647" s="1588"/>
      <c r="Q647" s="1588"/>
      <c r="R647" s="1588"/>
      <c r="S647" s="1588"/>
      <c r="T647" s="1588"/>
      <c r="U647" s="1588"/>
      <c r="V647" s="1588"/>
      <c r="W647" s="1588"/>
      <c r="X647" s="1588"/>
      <c r="Y647" s="1588"/>
      <c r="Z647" s="1588"/>
      <c r="AA647" s="1588"/>
      <c r="AB647" s="1588"/>
      <c r="AC647" s="1588"/>
      <c r="AD647" s="1588"/>
      <c r="AE647" s="1588"/>
      <c r="AF647" s="1588"/>
      <c r="AG647" s="1588"/>
      <c r="AH647" s="1588"/>
      <c r="AI647" s="1588"/>
      <c r="AJ647" s="1588"/>
      <c r="AK647" s="1588"/>
      <c r="AL647" s="1588"/>
      <c r="AM647" s="1588"/>
      <c r="AN647" s="1588"/>
      <c r="AO647" s="1588"/>
      <c r="AP647" s="1588"/>
      <c r="AQ647" s="1588"/>
      <c r="AR647" s="1588"/>
      <c r="AS647" s="1588"/>
      <c r="AT647" s="1588"/>
      <c r="AU647" s="1588"/>
      <c r="AV647" s="1588"/>
      <c r="AW647" s="1588"/>
      <c r="AX647" s="1588"/>
      <c r="AY647" s="1588"/>
    </row>
    <row r="648" ht="15.75" customHeight="1">
      <c r="A648" s="1588"/>
      <c r="B648" s="1588"/>
      <c r="C648" s="1588"/>
      <c r="D648" s="1588"/>
      <c r="E648" s="1588"/>
      <c r="F648" s="1588"/>
      <c r="G648" s="1588"/>
      <c r="H648" s="1588"/>
      <c r="I648" s="1588"/>
      <c r="J648" s="1588"/>
      <c r="K648" s="1588"/>
      <c r="L648" s="1588"/>
      <c r="M648" s="1588"/>
      <c r="N648" s="1588"/>
      <c r="O648" s="1588"/>
      <c r="P648" s="1588"/>
      <c r="Q648" s="1588"/>
      <c r="R648" s="1588"/>
      <c r="S648" s="1588"/>
      <c r="T648" s="1588"/>
      <c r="U648" s="1588"/>
      <c r="V648" s="1588"/>
      <c r="W648" s="1588"/>
      <c r="X648" s="1588"/>
      <c r="Y648" s="1588"/>
      <c r="Z648" s="1588"/>
      <c r="AA648" s="1588"/>
      <c r="AB648" s="1588"/>
      <c r="AC648" s="1588"/>
      <c r="AD648" s="1588"/>
      <c r="AE648" s="1588"/>
      <c r="AF648" s="1588"/>
      <c r="AG648" s="1588"/>
      <c r="AH648" s="1588"/>
      <c r="AI648" s="1588"/>
      <c r="AJ648" s="1588"/>
      <c r="AK648" s="1588"/>
      <c r="AL648" s="1588"/>
      <c r="AM648" s="1588"/>
      <c r="AN648" s="1588"/>
      <c r="AO648" s="1588"/>
      <c r="AP648" s="1588"/>
      <c r="AQ648" s="1588"/>
      <c r="AR648" s="1588"/>
      <c r="AS648" s="1588"/>
      <c r="AT648" s="1588"/>
      <c r="AU648" s="1588"/>
      <c r="AV648" s="1588"/>
      <c r="AW648" s="1588"/>
      <c r="AX648" s="1588"/>
      <c r="AY648" s="1588"/>
    </row>
    <row r="649" ht="15.75" customHeight="1">
      <c r="A649" s="1588"/>
      <c r="B649" s="1588"/>
      <c r="C649" s="1588"/>
      <c r="D649" s="1588"/>
      <c r="E649" s="1588"/>
      <c r="F649" s="1588"/>
      <c r="G649" s="1588"/>
      <c r="H649" s="1588"/>
      <c r="I649" s="1588"/>
      <c r="J649" s="1588"/>
      <c r="K649" s="1588"/>
      <c r="L649" s="1588"/>
      <c r="M649" s="1588"/>
      <c r="N649" s="1588"/>
      <c r="O649" s="1588"/>
      <c r="P649" s="1588"/>
      <c r="Q649" s="1588"/>
      <c r="R649" s="1588"/>
      <c r="S649" s="1588"/>
      <c r="T649" s="1588"/>
      <c r="U649" s="1588"/>
      <c r="V649" s="1588"/>
      <c r="W649" s="1588"/>
      <c r="X649" s="1588"/>
      <c r="Y649" s="1588"/>
      <c r="Z649" s="1588"/>
      <c r="AA649" s="1588"/>
      <c r="AB649" s="1588"/>
      <c r="AC649" s="1588"/>
      <c r="AD649" s="1588"/>
      <c r="AE649" s="1588"/>
      <c r="AF649" s="1588"/>
      <c r="AG649" s="1588"/>
      <c r="AH649" s="1588"/>
      <c r="AI649" s="1588"/>
      <c r="AJ649" s="1588"/>
      <c r="AK649" s="1588"/>
      <c r="AL649" s="1588"/>
      <c r="AM649" s="1588"/>
      <c r="AN649" s="1588"/>
      <c r="AO649" s="1588"/>
      <c r="AP649" s="1588"/>
      <c r="AQ649" s="1588"/>
      <c r="AR649" s="1588"/>
      <c r="AS649" s="1588"/>
      <c r="AT649" s="1588"/>
      <c r="AU649" s="1588"/>
      <c r="AV649" s="1588"/>
      <c r="AW649" s="1588"/>
      <c r="AX649" s="1588"/>
      <c r="AY649" s="1588"/>
    </row>
    <row r="650" ht="15.75" customHeight="1">
      <c r="A650" s="1588"/>
      <c r="B650" s="1588"/>
      <c r="C650" s="1588"/>
      <c r="D650" s="1588"/>
      <c r="E650" s="1588"/>
      <c r="F650" s="1588"/>
      <c r="G650" s="1588"/>
      <c r="H650" s="1588"/>
      <c r="I650" s="1588"/>
      <c r="J650" s="1588"/>
      <c r="K650" s="1588"/>
      <c r="L650" s="1588"/>
      <c r="M650" s="1588"/>
      <c r="N650" s="1588"/>
      <c r="O650" s="1588"/>
      <c r="P650" s="1588"/>
      <c r="Q650" s="1588"/>
      <c r="R650" s="1588"/>
      <c r="S650" s="1588"/>
      <c r="T650" s="1588"/>
      <c r="U650" s="1588"/>
      <c r="V650" s="1588"/>
      <c r="W650" s="1588"/>
      <c r="X650" s="1588"/>
      <c r="Y650" s="1588"/>
      <c r="Z650" s="1588"/>
      <c r="AA650" s="1588"/>
      <c r="AB650" s="1588"/>
      <c r="AC650" s="1588"/>
      <c r="AD650" s="1588"/>
      <c r="AE650" s="1588"/>
      <c r="AF650" s="1588"/>
      <c r="AG650" s="1588"/>
      <c r="AH650" s="1588"/>
      <c r="AI650" s="1588"/>
      <c r="AJ650" s="1588"/>
      <c r="AK650" s="1588"/>
      <c r="AL650" s="1588"/>
      <c r="AM650" s="1588"/>
      <c r="AN650" s="1588"/>
      <c r="AO650" s="1588"/>
      <c r="AP650" s="1588"/>
      <c r="AQ650" s="1588"/>
      <c r="AR650" s="1588"/>
      <c r="AS650" s="1588"/>
      <c r="AT650" s="1588"/>
      <c r="AU650" s="1588"/>
      <c r="AV650" s="1588"/>
      <c r="AW650" s="1588"/>
      <c r="AX650" s="1588"/>
      <c r="AY650" s="1588"/>
    </row>
    <row r="651" ht="15.75" customHeight="1">
      <c r="A651" s="1588"/>
      <c r="B651" s="1588"/>
      <c r="C651" s="1588"/>
      <c r="D651" s="1588"/>
      <c r="E651" s="1588"/>
      <c r="F651" s="1588"/>
      <c r="G651" s="1588"/>
      <c r="H651" s="1588"/>
      <c r="I651" s="1588"/>
      <c r="J651" s="1588"/>
      <c r="K651" s="1588"/>
      <c r="L651" s="1588"/>
      <c r="M651" s="1588"/>
      <c r="N651" s="1588"/>
      <c r="O651" s="1588"/>
      <c r="P651" s="1588"/>
      <c r="Q651" s="1588"/>
      <c r="R651" s="1588"/>
      <c r="S651" s="1588"/>
      <c r="T651" s="1588"/>
      <c r="U651" s="1588"/>
      <c r="V651" s="1588"/>
      <c r="W651" s="1588"/>
      <c r="X651" s="1588"/>
      <c r="Y651" s="1588"/>
      <c r="Z651" s="1588"/>
      <c r="AA651" s="1588"/>
      <c r="AB651" s="1588"/>
      <c r="AC651" s="1588"/>
      <c r="AD651" s="1588"/>
      <c r="AE651" s="1588"/>
      <c r="AF651" s="1588"/>
      <c r="AG651" s="1588"/>
      <c r="AH651" s="1588"/>
      <c r="AI651" s="1588"/>
      <c r="AJ651" s="1588"/>
      <c r="AK651" s="1588"/>
      <c r="AL651" s="1588"/>
      <c r="AM651" s="1588"/>
      <c r="AN651" s="1588"/>
      <c r="AO651" s="1588"/>
      <c r="AP651" s="1588"/>
      <c r="AQ651" s="1588"/>
      <c r="AR651" s="1588"/>
      <c r="AS651" s="1588"/>
      <c r="AT651" s="1588"/>
      <c r="AU651" s="1588"/>
      <c r="AV651" s="1588"/>
      <c r="AW651" s="1588"/>
      <c r="AX651" s="1588"/>
      <c r="AY651" s="1588"/>
    </row>
    <row r="652" ht="15.75" customHeight="1">
      <c r="A652" s="1588"/>
      <c r="B652" s="1588"/>
      <c r="C652" s="1588"/>
      <c r="D652" s="1588"/>
      <c r="E652" s="1588"/>
      <c r="F652" s="1588"/>
      <c r="G652" s="1588"/>
      <c r="H652" s="1588"/>
      <c r="I652" s="1588"/>
      <c r="J652" s="1588"/>
      <c r="K652" s="1588"/>
      <c r="L652" s="1588"/>
      <c r="M652" s="1588"/>
      <c r="N652" s="1588"/>
      <c r="O652" s="1588"/>
      <c r="P652" s="1588"/>
      <c r="Q652" s="1588"/>
      <c r="R652" s="1588"/>
      <c r="S652" s="1588"/>
      <c r="T652" s="1588"/>
      <c r="U652" s="1588"/>
      <c r="V652" s="1588"/>
      <c r="W652" s="1588"/>
      <c r="X652" s="1588"/>
      <c r="Y652" s="1588"/>
      <c r="Z652" s="1588"/>
      <c r="AA652" s="1588"/>
      <c r="AB652" s="1588"/>
      <c r="AC652" s="1588"/>
      <c r="AD652" s="1588"/>
      <c r="AE652" s="1588"/>
      <c r="AF652" s="1588"/>
      <c r="AG652" s="1588"/>
      <c r="AH652" s="1588"/>
      <c r="AI652" s="1588"/>
      <c r="AJ652" s="1588"/>
      <c r="AK652" s="1588"/>
      <c r="AL652" s="1588"/>
      <c r="AM652" s="1588"/>
      <c r="AN652" s="1588"/>
      <c r="AO652" s="1588"/>
      <c r="AP652" s="1588"/>
      <c r="AQ652" s="1588"/>
      <c r="AR652" s="1588"/>
      <c r="AS652" s="1588"/>
      <c r="AT652" s="1588"/>
      <c r="AU652" s="1588"/>
      <c r="AV652" s="1588"/>
      <c r="AW652" s="1588"/>
      <c r="AX652" s="1588"/>
      <c r="AY652" s="1588"/>
    </row>
    <row r="653" ht="15.75" customHeight="1">
      <c r="A653" s="1588"/>
      <c r="B653" s="1588"/>
      <c r="C653" s="1588"/>
      <c r="D653" s="1588"/>
      <c r="E653" s="1588"/>
      <c r="F653" s="1588"/>
      <c r="G653" s="1588"/>
      <c r="H653" s="1588"/>
      <c r="I653" s="1588"/>
      <c r="J653" s="1588"/>
      <c r="K653" s="1588"/>
      <c r="L653" s="1588"/>
      <c r="M653" s="1588"/>
      <c r="N653" s="1588"/>
      <c r="O653" s="1588"/>
      <c r="P653" s="1588"/>
      <c r="Q653" s="1588"/>
      <c r="R653" s="1588"/>
      <c r="S653" s="1588"/>
      <c r="T653" s="1588"/>
      <c r="U653" s="1588"/>
      <c r="V653" s="1588"/>
      <c r="W653" s="1588"/>
      <c r="X653" s="1588"/>
      <c r="Y653" s="1588"/>
      <c r="Z653" s="1588"/>
      <c r="AA653" s="1588"/>
      <c r="AB653" s="1588"/>
      <c r="AC653" s="1588"/>
      <c r="AD653" s="1588"/>
      <c r="AE653" s="1588"/>
      <c r="AF653" s="1588"/>
      <c r="AG653" s="1588"/>
      <c r="AH653" s="1588"/>
      <c r="AI653" s="1588"/>
      <c r="AJ653" s="1588"/>
      <c r="AK653" s="1588"/>
      <c r="AL653" s="1588"/>
      <c r="AM653" s="1588"/>
      <c r="AN653" s="1588"/>
      <c r="AO653" s="1588"/>
      <c r="AP653" s="1588"/>
      <c r="AQ653" s="1588"/>
      <c r="AR653" s="1588"/>
      <c r="AS653" s="1588"/>
      <c r="AT653" s="1588"/>
      <c r="AU653" s="1588"/>
      <c r="AV653" s="1588"/>
      <c r="AW653" s="1588"/>
      <c r="AX653" s="1588"/>
      <c r="AY653" s="1588"/>
    </row>
    <row r="654" ht="15.75" customHeight="1">
      <c r="A654" s="1588"/>
      <c r="B654" s="1588"/>
      <c r="C654" s="1588"/>
      <c r="D654" s="1588"/>
      <c r="E654" s="1588"/>
      <c r="F654" s="1588"/>
      <c r="G654" s="1588"/>
      <c r="H654" s="1588"/>
      <c r="I654" s="1588"/>
      <c r="J654" s="1588"/>
      <c r="K654" s="1588"/>
      <c r="L654" s="1588"/>
      <c r="M654" s="1588"/>
      <c r="N654" s="1588"/>
      <c r="O654" s="1588"/>
      <c r="P654" s="1588"/>
      <c r="Q654" s="1588"/>
      <c r="R654" s="1588"/>
      <c r="S654" s="1588"/>
      <c r="T654" s="1588"/>
      <c r="U654" s="1588"/>
      <c r="V654" s="1588"/>
      <c r="W654" s="1588"/>
      <c r="X654" s="1588"/>
      <c r="Y654" s="1588"/>
      <c r="Z654" s="1588"/>
      <c r="AA654" s="1588"/>
      <c r="AB654" s="1588"/>
      <c r="AC654" s="1588"/>
      <c r="AD654" s="1588"/>
      <c r="AE654" s="1588"/>
      <c r="AF654" s="1588"/>
      <c r="AG654" s="1588"/>
      <c r="AH654" s="1588"/>
      <c r="AI654" s="1588"/>
      <c r="AJ654" s="1588"/>
      <c r="AK654" s="1588"/>
      <c r="AL654" s="1588"/>
      <c r="AM654" s="1588"/>
      <c r="AN654" s="1588"/>
      <c r="AO654" s="1588"/>
      <c r="AP654" s="1588"/>
      <c r="AQ654" s="1588"/>
      <c r="AR654" s="1588"/>
      <c r="AS654" s="1588"/>
      <c r="AT654" s="1588"/>
      <c r="AU654" s="1588"/>
      <c r="AV654" s="1588"/>
      <c r="AW654" s="1588"/>
      <c r="AX654" s="1588"/>
      <c r="AY654" s="1588"/>
    </row>
    <row r="655" ht="15.75" customHeight="1">
      <c r="A655" s="1588"/>
      <c r="B655" s="1588"/>
      <c r="C655" s="1588"/>
      <c r="D655" s="1588"/>
      <c r="E655" s="1588"/>
      <c r="F655" s="1588"/>
      <c r="G655" s="1588"/>
      <c r="H655" s="1588"/>
      <c r="I655" s="1588"/>
      <c r="J655" s="1588"/>
      <c r="K655" s="1588"/>
      <c r="L655" s="1588"/>
      <c r="M655" s="1588"/>
      <c r="N655" s="1588"/>
      <c r="O655" s="1588"/>
      <c r="P655" s="1588"/>
      <c r="Q655" s="1588"/>
      <c r="R655" s="1588"/>
      <c r="S655" s="1588"/>
      <c r="T655" s="1588"/>
      <c r="U655" s="1588"/>
      <c r="V655" s="1588"/>
      <c r="W655" s="1588"/>
      <c r="X655" s="1588"/>
      <c r="Y655" s="1588"/>
      <c r="Z655" s="1588"/>
      <c r="AA655" s="1588"/>
      <c r="AB655" s="1588"/>
      <c r="AC655" s="1588"/>
      <c r="AD655" s="1588"/>
      <c r="AE655" s="1588"/>
      <c r="AF655" s="1588"/>
      <c r="AG655" s="1588"/>
      <c r="AH655" s="1588"/>
      <c r="AI655" s="1588"/>
      <c r="AJ655" s="1588"/>
      <c r="AK655" s="1588"/>
      <c r="AL655" s="1588"/>
      <c r="AM655" s="1588"/>
      <c r="AN655" s="1588"/>
      <c r="AO655" s="1588"/>
      <c r="AP655" s="1588"/>
      <c r="AQ655" s="1588"/>
      <c r="AR655" s="1588"/>
      <c r="AS655" s="1588"/>
      <c r="AT655" s="1588"/>
      <c r="AU655" s="1588"/>
      <c r="AV655" s="1588"/>
      <c r="AW655" s="1588"/>
      <c r="AX655" s="1588"/>
      <c r="AY655" s="1588"/>
    </row>
    <row r="656" ht="15.75" customHeight="1">
      <c r="A656" s="1588"/>
      <c r="B656" s="1588"/>
      <c r="C656" s="1588"/>
      <c r="D656" s="1588"/>
      <c r="E656" s="1588"/>
      <c r="F656" s="1588"/>
      <c r="G656" s="1588"/>
      <c r="H656" s="1588"/>
      <c r="I656" s="1588"/>
      <c r="J656" s="1588"/>
      <c r="K656" s="1588"/>
      <c r="L656" s="1588"/>
      <c r="M656" s="1588"/>
      <c r="N656" s="1588"/>
      <c r="O656" s="1588"/>
      <c r="P656" s="1588"/>
      <c r="Q656" s="1588"/>
      <c r="R656" s="1588"/>
      <c r="S656" s="1588"/>
      <c r="T656" s="1588"/>
      <c r="U656" s="1588"/>
      <c r="V656" s="1588"/>
      <c r="W656" s="1588"/>
      <c r="X656" s="1588"/>
      <c r="Y656" s="1588"/>
      <c r="Z656" s="1588"/>
      <c r="AA656" s="1588"/>
      <c r="AB656" s="1588"/>
      <c r="AC656" s="1588"/>
      <c r="AD656" s="1588"/>
      <c r="AE656" s="1588"/>
      <c r="AF656" s="1588"/>
      <c r="AG656" s="1588"/>
      <c r="AH656" s="1588"/>
      <c r="AI656" s="1588"/>
      <c r="AJ656" s="1588"/>
      <c r="AK656" s="1588"/>
      <c r="AL656" s="1588"/>
      <c r="AM656" s="1588"/>
      <c r="AN656" s="1588"/>
      <c r="AO656" s="1588"/>
      <c r="AP656" s="1588"/>
      <c r="AQ656" s="1588"/>
      <c r="AR656" s="1588"/>
      <c r="AS656" s="1588"/>
      <c r="AT656" s="1588"/>
      <c r="AU656" s="1588"/>
      <c r="AV656" s="1588"/>
      <c r="AW656" s="1588"/>
      <c r="AX656" s="1588"/>
      <c r="AY656" s="1588"/>
    </row>
    <row r="657" ht="15.75" customHeight="1">
      <c r="A657" s="1588"/>
      <c r="B657" s="1588"/>
      <c r="C657" s="1588"/>
      <c r="D657" s="1588"/>
      <c r="E657" s="1588"/>
      <c r="F657" s="1588"/>
      <c r="G657" s="1588"/>
      <c r="H657" s="1588"/>
      <c r="I657" s="1588"/>
      <c r="J657" s="1588"/>
      <c r="K657" s="1588"/>
      <c r="L657" s="1588"/>
      <c r="M657" s="1588"/>
      <c r="N657" s="1588"/>
      <c r="O657" s="1588"/>
      <c r="P657" s="1588"/>
      <c r="Q657" s="1588"/>
      <c r="R657" s="1588"/>
      <c r="S657" s="1588"/>
      <c r="T657" s="1588"/>
      <c r="U657" s="1588"/>
      <c r="V657" s="1588"/>
      <c r="W657" s="1588"/>
      <c r="X657" s="1588"/>
      <c r="Y657" s="1588"/>
      <c r="Z657" s="1588"/>
      <c r="AA657" s="1588"/>
      <c r="AB657" s="1588"/>
      <c r="AC657" s="1588"/>
      <c r="AD657" s="1588"/>
      <c r="AE657" s="1588"/>
      <c r="AF657" s="1588"/>
      <c r="AG657" s="1588"/>
      <c r="AH657" s="1588"/>
      <c r="AI657" s="1588"/>
      <c r="AJ657" s="1588"/>
      <c r="AK657" s="1588"/>
      <c r="AL657" s="1588"/>
      <c r="AM657" s="1588"/>
      <c r="AN657" s="1588"/>
      <c r="AO657" s="1588"/>
      <c r="AP657" s="1588"/>
      <c r="AQ657" s="1588"/>
      <c r="AR657" s="1588"/>
      <c r="AS657" s="1588"/>
      <c r="AT657" s="1588"/>
      <c r="AU657" s="1588"/>
      <c r="AV657" s="1588"/>
      <c r="AW657" s="1588"/>
      <c r="AX657" s="1588"/>
      <c r="AY657" s="1588"/>
    </row>
    <row r="658" ht="15.75" customHeight="1">
      <c r="A658" s="1588"/>
      <c r="B658" s="1588"/>
      <c r="C658" s="1588"/>
      <c r="D658" s="1588"/>
      <c r="E658" s="1588"/>
      <c r="F658" s="1588"/>
      <c r="G658" s="1588"/>
      <c r="H658" s="1588"/>
      <c r="I658" s="1588"/>
      <c r="J658" s="1588"/>
      <c r="K658" s="1588"/>
      <c r="L658" s="1588"/>
      <c r="M658" s="1588"/>
      <c r="N658" s="1588"/>
      <c r="O658" s="1588"/>
      <c r="P658" s="1588"/>
      <c r="Q658" s="1588"/>
      <c r="R658" s="1588"/>
      <c r="S658" s="1588"/>
      <c r="T658" s="1588"/>
      <c r="U658" s="1588"/>
      <c r="V658" s="1588"/>
      <c r="W658" s="1588"/>
      <c r="X658" s="1588"/>
      <c r="Y658" s="1588"/>
      <c r="Z658" s="1588"/>
      <c r="AA658" s="1588"/>
      <c r="AB658" s="1588"/>
      <c r="AC658" s="1588"/>
      <c r="AD658" s="1588"/>
      <c r="AE658" s="1588"/>
      <c r="AF658" s="1588"/>
      <c r="AG658" s="1588"/>
      <c r="AH658" s="1588"/>
      <c r="AI658" s="1588"/>
      <c r="AJ658" s="1588"/>
      <c r="AK658" s="1588"/>
      <c r="AL658" s="1588"/>
      <c r="AM658" s="1588"/>
      <c r="AN658" s="1588"/>
      <c r="AO658" s="1588"/>
      <c r="AP658" s="1588"/>
      <c r="AQ658" s="1588"/>
      <c r="AR658" s="1588"/>
      <c r="AS658" s="1588"/>
      <c r="AT658" s="1588"/>
      <c r="AU658" s="1588"/>
      <c r="AV658" s="1588"/>
      <c r="AW658" s="1588"/>
      <c r="AX658" s="1588"/>
      <c r="AY658" s="1588"/>
    </row>
    <row r="659" ht="15.75" customHeight="1">
      <c r="A659" s="1588"/>
      <c r="B659" s="1588"/>
      <c r="C659" s="1588"/>
      <c r="D659" s="1588"/>
      <c r="E659" s="1588"/>
      <c r="F659" s="1588"/>
      <c r="G659" s="1588"/>
      <c r="H659" s="1588"/>
      <c r="I659" s="1588"/>
      <c r="J659" s="1588"/>
      <c r="K659" s="1588"/>
      <c r="L659" s="1588"/>
      <c r="M659" s="1588"/>
      <c r="N659" s="1588"/>
      <c r="O659" s="1588"/>
      <c r="P659" s="1588"/>
      <c r="Q659" s="1588"/>
      <c r="R659" s="1588"/>
      <c r="S659" s="1588"/>
      <c r="T659" s="1588"/>
      <c r="U659" s="1588"/>
      <c r="V659" s="1588"/>
      <c r="W659" s="1588"/>
      <c r="X659" s="1588"/>
      <c r="Y659" s="1588"/>
      <c r="Z659" s="1588"/>
      <c r="AA659" s="1588"/>
      <c r="AB659" s="1588"/>
      <c r="AC659" s="1588"/>
      <c r="AD659" s="1588"/>
      <c r="AE659" s="1588"/>
      <c r="AF659" s="1588"/>
      <c r="AG659" s="1588"/>
      <c r="AH659" s="1588"/>
      <c r="AI659" s="1588"/>
      <c r="AJ659" s="1588"/>
      <c r="AK659" s="1588"/>
      <c r="AL659" s="1588"/>
      <c r="AM659" s="1588"/>
      <c r="AN659" s="1588"/>
      <c r="AO659" s="1588"/>
      <c r="AP659" s="1588"/>
      <c r="AQ659" s="1588"/>
      <c r="AR659" s="1588"/>
      <c r="AS659" s="1588"/>
      <c r="AT659" s="1588"/>
      <c r="AU659" s="1588"/>
      <c r="AV659" s="1588"/>
      <c r="AW659" s="1588"/>
      <c r="AX659" s="1588"/>
      <c r="AY659" s="1588"/>
    </row>
    <row r="660" ht="15.75" customHeight="1">
      <c r="A660" s="1588"/>
      <c r="B660" s="1588"/>
      <c r="C660" s="1588"/>
      <c r="D660" s="1588"/>
      <c r="E660" s="1588"/>
      <c r="F660" s="1588"/>
      <c r="G660" s="1588"/>
      <c r="H660" s="1588"/>
      <c r="I660" s="1588"/>
      <c r="J660" s="1588"/>
      <c r="K660" s="1588"/>
      <c r="L660" s="1588"/>
      <c r="M660" s="1588"/>
      <c r="N660" s="1588"/>
      <c r="O660" s="1588"/>
      <c r="P660" s="1588"/>
      <c r="Q660" s="1588"/>
      <c r="R660" s="1588"/>
      <c r="S660" s="1588"/>
      <c r="T660" s="1588"/>
      <c r="U660" s="1588"/>
      <c r="V660" s="1588"/>
      <c r="W660" s="1588"/>
      <c r="X660" s="1588"/>
      <c r="Y660" s="1588"/>
      <c r="Z660" s="1588"/>
      <c r="AA660" s="1588"/>
      <c r="AB660" s="1588"/>
      <c r="AC660" s="1588"/>
      <c r="AD660" s="1588"/>
      <c r="AE660" s="1588"/>
      <c r="AF660" s="1588"/>
      <c r="AG660" s="1588"/>
      <c r="AH660" s="1588"/>
      <c r="AI660" s="1588"/>
      <c r="AJ660" s="1588"/>
      <c r="AK660" s="1588"/>
      <c r="AL660" s="1588"/>
      <c r="AM660" s="1588"/>
      <c r="AN660" s="1588"/>
      <c r="AO660" s="1588"/>
      <c r="AP660" s="1588"/>
      <c r="AQ660" s="1588"/>
      <c r="AR660" s="1588"/>
      <c r="AS660" s="1588"/>
      <c r="AT660" s="1588"/>
      <c r="AU660" s="1588"/>
      <c r="AV660" s="1588"/>
      <c r="AW660" s="1588"/>
      <c r="AX660" s="1588"/>
      <c r="AY660" s="1588"/>
    </row>
    <row r="661" ht="15.75" customHeight="1">
      <c r="A661" s="1588"/>
      <c r="B661" s="1588"/>
      <c r="C661" s="1588"/>
      <c r="D661" s="1588"/>
      <c r="E661" s="1588"/>
      <c r="F661" s="1588"/>
      <c r="G661" s="1588"/>
      <c r="H661" s="1588"/>
      <c r="I661" s="1588"/>
      <c r="J661" s="1588"/>
      <c r="K661" s="1588"/>
      <c r="L661" s="1588"/>
      <c r="M661" s="1588"/>
      <c r="N661" s="1588"/>
      <c r="O661" s="1588"/>
      <c r="P661" s="1588"/>
      <c r="Q661" s="1588"/>
      <c r="R661" s="1588"/>
      <c r="S661" s="1588"/>
      <c r="T661" s="1588"/>
      <c r="U661" s="1588"/>
      <c r="V661" s="1588"/>
      <c r="W661" s="1588"/>
      <c r="X661" s="1588"/>
      <c r="Y661" s="1588"/>
      <c r="Z661" s="1588"/>
      <c r="AA661" s="1588"/>
      <c r="AB661" s="1588"/>
      <c r="AC661" s="1588"/>
      <c r="AD661" s="1588"/>
      <c r="AE661" s="1588"/>
      <c r="AF661" s="1588"/>
      <c r="AG661" s="1588"/>
      <c r="AH661" s="1588"/>
      <c r="AI661" s="1588"/>
      <c r="AJ661" s="1588"/>
      <c r="AK661" s="1588"/>
      <c r="AL661" s="1588"/>
      <c r="AM661" s="1588"/>
      <c r="AN661" s="1588"/>
      <c r="AO661" s="1588"/>
      <c r="AP661" s="1588"/>
      <c r="AQ661" s="1588"/>
      <c r="AR661" s="1588"/>
      <c r="AS661" s="1588"/>
      <c r="AT661" s="1588"/>
      <c r="AU661" s="1588"/>
      <c r="AV661" s="1588"/>
      <c r="AW661" s="1588"/>
      <c r="AX661" s="1588"/>
      <c r="AY661" s="1588"/>
    </row>
    <row r="662" ht="15.75" customHeight="1">
      <c r="A662" s="1588"/>
      <c r="B662" s="1588"/>
      <c r="C662" s="1588"/>
      <c r="D662" s="1588"/>
      <c r="E662" s="1588"/>
      <c r="F662" s="1588"/>
      <c r="G662" s="1588"/>
      <c r="H662" s="1588"/>
      <c r="I662" s="1588"/>
      <c r="J662" s="1588"/>
      <c r="K662" s="1588"/>
      <c r="L662" s="1588"/>
      <c r="M662" s="1588"/>
      <c r="N662" s="1588"/>
      <c r="O662" s="1588"/>
      <c r="P662" s="1588"/>
      <c r="Q662" s="1588"/>
      <c r="R662" s="1588"/>
      <c r="S662" s="1588"/>
      <c r="T662" s="1588"/>
      <c r="U662" s="1588"/>
      <c r="V662" s="1588"/>
      <c r="W662" s="1588"/>
      <c r="X662" s="1588"/>
      <c r="Y662" s="1588"/>
      <c r="Z662" s="1588"/>
      <c r="AA662" s="1588"/>
      <c r="AB662" s="1588"/>
      <c r="AC662" s="1588"/>
      <c r="AD662" s="1588"/>
      <c r="AE662" s="1588"/>
      <c r="AF662" s="1588"/>
      <c r="AG662" s="1588"/>
      <c r="AH662" s="1588"/>
      <c r="AI662" s="1588"/>
      <c r="AJ662" s="1588"/>
      <c r="AK662" s="1588"/>
      <c r="AL662" s="1588"/>
      <c r="AM662" s="1588"/>
      <c r="AN662" s="1588"/>
      <c r="AO662" s="1588"/>
      <c r="AP662" s="1588"/>
      <c r="AQ662" s="1588"/>
      <c r="AR662" s="1588"/>
      <c r="AS662" s="1588"/>
      <c r="AT662" s="1588"/>
      <c r="AU662" s="1588"/>
      <c r="AV662" s="1588"/>
      <c r="AW662" s="1588"/>
      <c r="AX662" s="1588"/>
      <c r="AY662" s="1588"/>
    </row>
    <row r="663" ht="15.75" customHeight="1">
      <c r="A663" s="1588"/>
      <c r="B663" s="1588"/>
      <c r="C663" s="1588"/>
      <c r="D663" s="1588"/>
      <c r="E663" s="1588"/>
      <c r="F663" s="1588"/>
      <c r="G663" s="1588"/>
      <c r="H663" s="1588"/>
      <c r="I663" s="1588"/>
      <c r="J663" s="1588"/>
      <c r="K663" s="1588"/>
      <c r="L663" s="1588"/>
      <c r="M663" s="1588"/>
      <c r="N663" s="1588"/>
      <c r="O663" s="1588"/>
      <c r="P663" s="1588"/>
      <c r="Q663" s="1588"/>
      <c r="R663" s="1588"/>
      <c r="S663" s="1588"/>
      <c r="T663" s="1588"/>
      <c r="U663" s="1588"/>
      <c r="V663" s="1588"/>
      <c r="W663" s="1588"/>
      <c r="X663" s="1588"/>
      <c r="Y663" s="1588"/>
      <c r="Z663" s="1588"/>
      <c r="AA663" s="1588"/>
      <c r="AB663" s="1588"/>
      <c r="AC663" s="1588"/>
      <c r="AD663" s="1588"/>
      <c r="AE663" s="1588"/>
      <c r="AF663" s="1588"/>
      <c r="AG663" s="1588"/>
      <c r="AH663" s="1588"/>
      <c r="AI663" s="1588"/>
      <c r="AJ663" s="1588"/>
      <c r="AK663" s="1588"/>
      <c r="AL663" s="1588"/>
      <c r="AM663" s="1588"/>
      <c r="AN663" s="1588"/>
      <c r="AO663" s="1588"/>
      <c r="AP663" s="1588"/>
      <c r="AQ663" s="1588"/>
      <c r="AR663" s="1588"/>
      <c r="AS663" s="1588"/>
      <c r="AT663" s="1588"/>
      <c r="AU663" s="1588"/>
      <c r="AV663" s="1588"/>
      <c r="AW663" s="1588"/>
      <c r="AX663" s="1588"/>
      <c r="AY663" s="1588"/>
    </row>
    <row r="664" ht="15.75" customHeight="1">
      <c r="A664" s="1588"/>
      <c r="B664" s="1588"/>
      <c r="C664" s="1588"/>
      <c r="D664" s="1588"/>
      <c r="E664" s="1588"/>
      <c r="F664" s="1588"/>
      <c r="G664" s="1588"/>
      <c r="H664" s="1588"/>
      <c r="I664" s="1588"/>
      <c r="J664" s="1588"/>
      <c r="K664" s="1588"/>
      <c r="L664" s="1588"/>
      <c r="M664" s="1588"/>
      <c r="N664" s="1588"/>
      <c r="O664" s="1588"/>
      <c r="P664" s="1588"/>
      <c r="Q664" s="1588"/>
      <c r="R664" s="1588"/>
      <c r="S664" s="1588"/>
      <c r="T664" s="1588"/>
      <c r="U664" s="1588"/>
      <c r="V664" s="1588"/>
      <c r="W664" s="1588"/>
      <c r="X664" s="1588"/>
      <c r="Y664" s="1588"/>
      <c r="Z664" s="1588"/>
      <c r="AA664" s="1588"/>
      <c r="AB664" s="1588"/>
      <c r="AC664" s="1588"/>
      <c r="AD664" s="1588"/>
      <c r="AE664" s="1588"/>
      <c r="AF664" s="1588"/>
      <c r="AG664" s="1588"/>
      <c r="AH664" s="1588"/>
      <c r="AI664" s="1588"/>
      <c r="AJ664" s="1588"/>
      <c r="AK664" s="1588"/>
      <c r="AL664" s="1588"/>
      <c r="AM664" s="1588"/>
      <c r="AN664" s="1588"/>
      <c r="AO664" s="1588"/>
      <c r="AP664" s="1588"/>
      <c r="AQ664" s="1588"/>
      <c r="AR664" s="1588"/>
      <c r="AS664" s="1588"/>
      <c r="AT664" s="1588"/>
      <c r="AU664" s="1588"/>
      <c r="AV664" s="1588"/>
      <c r="AW664" s="1588"/>
      <c r="AX664" s="1588"/>
      <c r="AY664" s="1588"/>
    </row>
    <row r="665" ht="15.75" customHeight="1">
      <c r="A665" s="1588"/>
      <c r="B665" s="1588"/>
      <c r="C665" s="1588"/>
      <c r="D665" s="1588"/>
      <c r="E665" s="1588"/>
      <c r="F665" s="1588"/>
      <c r="G665" s="1588"/>
      <c r="H665" s="1588"/>
      <c r="I665" s="1588"/>
      <c r="J665" s="1588"/>
      <c r="K665" s="1588"/>
      <c r="L665" s="1588"/>
      <c r="M665" s="1588"/>
      <c r="N665" s="1588"/>
      <c r="O665" s="1588"/>
      <c r="P665" s="1588"/>
      <c r="Q665" s="1588"/>
      <c r="R665" s="1588"/>
      <c r="S665" s="1588"/>
      <c r="T665" s="1588"/>
      <c r="U665" s="1588"/>
      <c r="V665" s="1588"/>
      <c r="W665" s="1588"/>
      <c r="X665" s="1588"/>
      <c r="Y665" s="1588"/>
      <c r="Z665" s="1588"/>
      <c r="AA665" s="1588"/>
      <c r="AB665" s="1588"/>
      <c r="AC665" s="1588"/>
      <c r="AD665" s="1588"/>
      <c r="AE665" s="1588"/>
      <c r="AF665" s="1588"/>
      <c r="AG665" s="1588"/>
      <c r="AH665" s="1588"/>
      <c r="AI665" s="1588"/>
      <c r="AJ665" s="1588"/>
      <c r="AK665" s="1588"/>
      <c r="AL665" s="1588"/>
      <c r="AM665" s="1588"/>
      <c r="AN665" s="1588"/>
      <c r="AO665" s="1588"/>
      <c r="AP665" s="1588"/>
      <c r="AQ665" s="1588"/>
      <c r="AR665" s="1588"/>
      <c r="AS665" s="1588"/>
      <c r="AT665" s="1588"/>
      <c r="AU665" s="1588"/>
      <c r="AV665" s="1588"/>
      <c r="AW665" s="1588"/>
      <c r="AX665" s="1588"/>
      <c r="AY665" s="1588"/>
    </row>
    <row r="666" ht="15.75" customHeight="1">
      <c r="A666" s="1588"/>
      <c r="B666" s="1588"/>
      <c r="C666" s="1588"/>
      <c r="D666" s="1588"/>
      <c r="E666" s="1588"/>
      <c r="F666" s="1588"/>
      <c r="G666" s="1588"/>
      <c r="H666" s="1588"/>
      <c r="I666" s="1588"/>
      <c r="J666" s="1588"/>
      <c r="K666" s="1588"/>
      <c r="L666" s="1588"/>
      <c r="M666" s="1588"/>
      <c r="N666" s="1588"/>
      <c r="O666" s="1588"/>
      <c r="P666" s="1588"/>
      <c r="Q666" s="1588"/>
      <c r="R666" s="1588"/>
      <c r="S666" s="1588"/>
      <c r="T666" s="1588"/>
      <c r="U666" s="1588"/>
      <c r="V666" s="1588"/>
      <c r="W666" s="1588"/>
      <c r="X666" s="1588"/>
      <c r="Y666" s="1588"/>
      <c r="Z666" s="1588"/>
      <c r="AA666" s="1588"/>
      <c r="AB666" s="1588"/>
      <c r="AC666" s="1588"/>
      <c r="AD666" s="1588"/>
      <c r="AE666" s="1588"/>
      <c r="AF666" s="1588"/>
      <c r="AG666" s="1588"/>
      <c r="AH666" s="1588"/>
      <c r="AI666" s="1588"/>
      <c r="AJ666" s="1588"/>
      <c r="AK666" s="1588"/>
      <c r="AL666" s="1588"/>
      <c r="AM666" s="1588"/>
      <c r="AN666" s="1588"/>
      <c r="AO666" s="1588"/>
      <c r="AP666" s="1588"/>
      <c r="AQ666" s="1588"/>
      <c r="AR666" s="1588"/>
      <c r="AS666" s="1588"/>
      <c r="AT666" s="1588"/>
      <c r="AU666" s="1588"/>
      <c r="AV666" s="1588"/>
      <c r="AW666" s="1588"/>
      <c r="AX666" s="1588"/>
      <c r="AY666" s="1588"/>
    </row>
    <row r="667" ht="15.75" customHeight="1">
      <c r="A667" s="1588"/>
      <c r="B667" s="1588"/>
      <c r="C667" s="1588"/>
      <c r="D667" s="1588"/>
      <c r="E667" s="1588"/>
      <c r="F667" s="1588"/>
      <c r="G667" s="1588"/>
      <c r="H667" s="1588"/>
      <c r="I667" s="1588"/>
      <c r="J667" s="1588"/>
      <c r="K667" s="1588"/>
      <c r="L667" s="1588"/>
      <c r="M667" s="1588"/>
      <c r="N667" s="1588"/>
      <c r="O667" s="1588"/>
      <c r="P667" s="1588"/>
      <c r="Q667" s="1588"/>
      <c r="R667" s="1588"/>
      <c r="S667" s="1588"/>
      <c r="T667" s="1588"/>
      <c r="U667" s="1588"/>
      <c r="V667" s="1588"/>
      <c r="W667" s="1588"/>
      <c r="X667" s="1588"/>
      <c r="Y667" s="1588"/>
      <c r="Z667" s="1588"/>
      <c r="AA667" s="1588"/>
      <c r="AB667" s="1588"/>
      <c r="AC667" s="1588"/>
      <c r="AD667" s="1588"/>
      <c r="AE667" s="1588"/>
      <c r="AF667" s="1588"/>
      <c r="AG667" s="1588"/>
      <c r="AH667" s="1588"/>
      <c r="AI667" s="1588"/>
      <c r="AJ667" s="1588"/>
      <c r="AK667" s="1588"/>
      <c r="AL667" s="1588"/>
      <c r="AM667" s="1588"/>
      <c r="AN667" s="1588"/>
      <c r="AO667" s="1588"/>
      <c r="AP667" s="1588"/>
      <c r="AQ667" s="1588"/>
      <c r="AR667" s="1588"/>
      <c r="AS667" s="1588"/>
      <c r="AT667" s="1588"/>
      <c r="AU667" s="1588"/>
      <c r="AV667" s="1588"/>
      <c r="AW667" s="1588"/>
      <c r="AX667" s="1588"/>
      <c r="AY667" s="1588"/>
    </row>
    <row r="668" ht="15.75" customHeight="1">
      <c r="A668" s="1588"/>
      <c r="B668" s="1588"/>
      <c r="C668" s="1588"/>
      <c r="D668" s="1588"/>
      <c r="E668" s="1588"/>
      <c r="F668" s="1588"/>
      <c r="G668" s="1588"/>
      <c r="H668" s="1588"/>
      <c r="I668" s="1588"/>
      <c r="J668" s="1588"/>
      <c r="K668" s="1588"/>
      <c r="L668" s="1588"/>
      <c r="M668" s="1588"/>
      <c r="N668" s="1588"/>
      <c r="O668" s="1588"/>
      <c r="P668" s="1588"/>
      <c r="Q668" s="1588"/>
      <c r="R668" s="1588"/>
      <c r="S668" s="1588"/>
      <c r="T668" s="1588"/>
      <c r="U668" s="1588"/>
      <c r="V668" s="1588"/>
      <c r="W668" s="1588"/>
      <c r="X668" s="1588"/>
      <c r="Y668" s="1588"/>
      <c r="Z668" s="1588"/>
      <c r="AA668" s="1588"/>
      <c r="AB668" s="1588"/>
      <c r="AC668" s="1588"/>
      <c r="AD668" s="1588"/>
      <c r="AE668" s="1588"/>
      <c r="AF668" s="1588"/>
      <c r="AG668" s="1588"/>
      <c r="AH668" s="1588"/>
      <c r="AI668" s="1588"/>
      <c r="AJ668" s="1588"/>
      <c r="AK668" s="1588"/>
      <c r="AL668" s="1588"/>
      <c r="AM668" s="1588"/>
      <c r="AN668" s="1588"/>
      <c r="AO668" s="1588"/>
      <c r="AP668" s="1588"/>
      <c r="AQ668" s="1588"/>
      <c r="AR668" s="1588"/>
      <c r="AS668" s="1588"/>
      <c r="AT668" s="1588"/>
      <c r="AU668" s="1588"/>
      <c r="AV668" s="1588"/>
      <c r="AW668" s="1588"/>
      <c r="AX668" s="1588"/>
      <c r="AY668" s="1588"/>
    </row>
    <row r="669" ht="15.75" customHeight="1">
      <c r="A669" s="1588"/>
      <c r="B669" s="1588"/>
      <c r="C669" s="1588"/>
      <c r="D669" s="1588"/>
      <c r="E669" s="1588"/>
      <c r="F669" s="1588"/>
      <c r="G669" s="1588"/>
      <c r="H669" s="1588"/>
      <c r="I669" s="1588"/>
      <c r="J669" s="1588"/>
      <c r="K669" s="1588"/>
      <c r="L669" s="1588"/>
      <c r="M669" s="1588"/>
      <c r="N669" s="1588"/>
      <c r="O669" s="1588"/>
      <c r="P669" s="1588"/>
      <c r="Q669" s="1588"/>
      <c r="R669" s="1588"/>
      <c r="S669" s="1588"/>
      <c r="T669" s="1588"/>
      <c r="U669" s="1588"/>
      <c r="V669" s="1588"/>
      <c r="W669" s="1588"/>
      <c r="X669" s="1588"/>
      <c r="Y669" s="1588"/>
      <c r="Z669" s="1588"/>
      <c r="AA669" s="1588"/>
      <c r="AB669" s="1588"/>
      <c r="AC669" s="1588"/>
      <c r="AD669" s="1588"/>
      <c r="AE669" s="1588"/>
      <c r="AF669" s="1588"/>
      <c r="AG669" s="1588"/>
      <c r="AH669" s="1588"/>
      <c r="AI669" s="1588"/>
      <c r="AJ669" s="1588"/>
      <c r="AK669" s="1588"/>
      <c r="AL669" s="1588"/>
      <c r="AM669" s="1588"/>
      <c r="AN669" s="1588"/>
      <c r="AO669" s="1588"/>
      <c r="AP669" s="1588"/>
      <c r="AQ669" s="1588"/>
      <c r="AR669" s="1588"/>
      <c r="AS669" s="1588"/>
      <c r="AT669" s="1588"/>
      <c r="AU669" s="1588"/>
      <c r="AV669" s="1588"/>
      <c r="AW669" s="1588"/>
      <c r="AX669" s="1588"/>
      <c r="AY669" s="1588"/>
    </row>
    <row r="670" ht="15.75" customHeight="1">
      <c r="A670" s="1588"/>
      <c r="B670" s="1588"/>
      <c r="C670" s="1588"/>
      <c r="D670" s="1588"/>
      <c r="E670" s="1588"/>
      <c r="F670" s="1588"/>
      <c r="G670" s="1588"/>
      <c r="H670" s="1588"/>
      <c r="I670" s="1588"/>
      <c r="J670" s="1588"/>
      <c r="K670" s="1588"/>
      <c r="L670" s="1588"/>
      <c r="M670" s="1588"/>
      <c r="N670" s="1588"/>
      <c r="O670" s="1588"/>
      <c r="P670" s="1588"/>
      <c r="Q670" s="1588"/>
      <c r="R670" s="1588"/>
      <c r="S670" s="1588"/>
      <c r="T670" s="1588"/>
      <c r="U670" s="1588"/>
      <c r="V670" s="1588"/>
      <c r="W670" s="1588"/>
      <c r="X670" s="1588"/>
      <c r="Y670" s="1588"/>
      <c r="Z670" s="1588"/>
      <c r="AA670" s="1588"/>
      <c r="AB670" s="1588"/>
      <c r="AC670" s="1588"/>
      <c r="AD670" s="1588"/>
      <c r="AE670" s="1588"/>
      <c r="AF670" s="1588"/>
      <c r="AG670" s="1588"/>
      <c r="AH670" s="1588"/>
      <c r="AI670" s="1588"/>
      <c r="AJ670" s="1588"/>
      <c r="AK670" s="1588"/>
      <c r="AL670" s="1588"/>
      <c r="AM670" s="1588"/>
      <c r="AN670" s="1588"/>
      <c r="AO670" s="1588"/>
      <c r="AP670" s="1588"/>
      <c r="AQ670" s="1588"/>
      <c r="AR670" s="1588"/>
      <c r="AS670" s="1588"/>
      <c r="AT670" s="1588"/>
      <c r="AU670" s="1588"/>
      <c r="AV670" s="1588"/>
      <c r="AW670" s="1588"/>
      <c r="AX670" s="1588"/>
      <c r="AY670" s="1588"/>
    </row>
    <row r="671" ht="15.75" customHeight="1">
      <c r="A671" s="1588"/>
      <c r="B671" s="1588"/>
      <c r="C671" s="1588"/>
      <c r="D671" s="1588"/>
      <c r="E671" s="1588"/>
      <c r="F671" s="1588"/>
      <c r="G671" s="1588"/>
      <c r="H671" s="1588"/>
      <c r="I671" s="1588"/>
      <c r="J671" s="1588"/>
      <c r="K671" s="1588"/>
      <c r="L671" s="1588"/>
      <c r="M671" s="1588"/>
      <c r="N671" s="1588"/>
      <c r="O671" s="1588"/>
      <c r="P671" s="1588"/>
      <c r="Q671" s="1588"/>
      <c r="R671" s="1588"/>
      <c r="S671" s="1588"/>
      <c r="T671" s="1588"/>
      <c r="U671" s="1588"/>
      <c r="V671" s="1588"/>
      <c r="W671" s="1588"/>
      <c r="X671" s="1588"/>
      <c r="Y671" s="1588"/>
      <c r="Z671" s="1588"/>
      <c r="AA671" s="1588"/>
      <c r="AB671" s="1588"/>
      <c r="AC671" s="1588"/>
      <c r="AD671" s="1588"/>
      <c r="AE671" s="1588"/>
      <c r="AF671" s="1588"/>
      <c r="AG671" s="1588"/>
      <c r="AH671" s="1588"/>
      <c r="AI671" s="1588"/>
      <c r="AJ671" s="1588"/>
      <c r="AK671" s="1588"/>
      <c r="AL671" s="1588"/>
      <c r="AM671" s="1588"/>
      <c r="AN671" s="1588"/>
      <c r="AO671" s="1588"/>
      <c r="AP671" s="1588"/>
      <c r="AQ671" s="1588"/>
      <c r="AR671" s="1588"/>
      <c r="AS671" s="1588"/>
      <c r="AT671" s="1588"/>
      <c r="AU671" s="1588"/>
      <c r="AV671" s="1588"/>
      <c r="AW671" s="1588"/>
      <c r="AX671" s="1588"/>
      <c r="AY671" s="1588"/>
    </row>
    <row r="672" ht="15.75" customHeight="1">
      <c r="A672" s="1588"/>
      <c r="B672" s="1588"/>
      <c r="C672" s="1588"/>
      <c r="D672" s="1588"/>
      <c r="E672" s="1588"/>
      <c r="F672" s="1588"/>
      <c r="G672" s="1588"/>
      <c r="H672" s="1588"/>
      <c r="I672" s="1588"/>
      <c r="J672" s="1588"/>
      <c r="K672" s="1588"/>
      <c r="L672" s="1588"/>
      <c r="M672" s="1588"/>
      <c r="N672" s="1588"/>
      <c r="O672" s="1588"/>
      <c r="P672" s="1588"/>
      <c r="Q672" s="1588"/>
      <c r="R672" s="1588"/>
      <c r="S672" s="1588"/>
      <c r="T672" s="1588"/>
      <c r="U672" s="1588"/>
      <c r="V672" s="1588"/>
      <c r="W672" s="1588"/>
      <c r="X672" s="1588"/>
      <c r="Y672" s="1588"/>
      <c r="Z672" s="1588"/>
      <c r="AA672" s="1588"/>
      <c r="AB672" s="1588"/>
      <c r="AC672" s="1588"/>
      <c r="AD672" s="1588"/>
      <c r="AE672" s="1588"/>
      <c r="AF672" s="1588"/>
      <c r="AG672" s="1588"/>
      <c r="AH672" s="1588"/>
      <c r="AI672" s="1588"/>
      <c r="AJ672" s="1588"/>
      <c r="AK672" s="1588"/>
      <c r="AL672" s="1588"/>
      <c r="AM672" s="1588"/>
      <c r="AN672" s="1588"/>
      <c r="AO672" s="1588"/>
      <c r="AP672" s="1588"/>
      <c r="AQ672" s="1588"/>
      <c r="AR672" s="1588"/>
      <c r="AS672" s="1588"/>
      <c r="AT672" s="1588"/>
      <c r="AU672" s="1588"/>
      <c r="AV672" s="1588"/>
      <c r="AW672" s="1588"/>
      <c r="AX672" s="1588"/>
      <c r="AY672" s="1588"/>
    </row>
    <row r="673" ht="15.75" customHeight="1">
      <c r="A673" s="1588"/>
      <c r="B673" s="1588"/>
      <c r="C673" s="1588"/>
      <c r="D673" s="1588"/>
      <c r="E673" s="1588"/>
      <c r="F673" s="1588"/>
      <c r="G673" s="1588"/>
      <c r="H673" s="1588"/>
      <c r="I673" s="1588"/>
      <c r="J673" s="1588"/>
      <c r="K673" s="1588"/>
      <c r="L673" s="1588"/>
      <c r="M673" s="1588"/>
      <c r="N673" s="1588"/>
      <c r="O673" s="1588"/>
      <c r="P673" s="1588"/>
      <c r="Q673" s="1588"/>
      <c r="R673" s="1588"/>
      <c r="S673" s="1588"/>
      <c r="T673" s="1588"/>
      <c r="U673" s="1588"/>
      <c r="V673" s="1588"/>
      <c r="W673" s="1588"/>
      <c r="X673" s="1588"/>
      <c r="Y673" s="1588"/>
      <c r="Z673" s="1588"/>
      <c r="AA673" s="1588"/>
      <c r="AB673" s="1588"/>
      <c r="AC673" s="1588"/>
      <c r="AD673" s="1588"/>
      <c r="AE673" s="1588"/>
      <c r="AF673" s="1588"/>
      <c r="AG673" s="1588"/>
      <c r="AH673" s="1588"/>
      <c r="AI673" s="1588"/>
      <c r="AJ673" s="1588"/>
      <c r="AK673" s="1588"/>
      <c r="AL673" s="1588"/>
      <c r="AM673" s="1588"/>
      <c r="AN673" s="1588"/>
      <c r="AO673" s="1588"/>
      <c r="AP673" s="1588"/>
      <c r="AQ673" s="1588"/>
      <c r="AR673" s="1588"/>
      <c r="AS673" s="1588"/>
      <c r="AT673" s="1588"/>
      <c r="AU673" s="1588"/>
      <c r="AV673" s="1588"/>
      <c r="AW673" s="1588"/>
      <c r="AX673" s="1588"/>
      <c r="AY673" s="1588"/>
    </row>
    <row r="674" ht="15.75" customHeight="1">
      <c r="A674" s="1588"/>
      <c r="B674" s="1588"/>
      <c r="C674" s="1588"/>
      <c r="D674" s="1588"/>
      <c r="E674" s="1588"/>
      <c r="F674" s="1588"/>
      <c r="G674" s="1588"/>
      <c r="H674" s="1588"/>
      <c r="I674" s="1588"/>
      <c r="J674" s="1588"/>
      <c r="K674" s="1588"/>
      <c r="L674" s="1588"/>
      <c r="M674" s="1588"/>
      <c r="N674" s="1588"/>
      <c r="O674" s="1588"/>
      <c r="P674" s="1588"/>
      <c r="Q674" s="1588"/>
      <c r="R674" s="1588"/>
      <c r="S674" s="1588"/>
      <c r="T674" s="1588"/>
      <c r="U674" s="1588"/>
      <c r="V674" s="1588"/>
      <c r="W674" s="1588"/>
      <c r="X674" s="1588"/>
      <c r="Y674" s="1588"/>
      <c r="Z674" s="1588"/>
      <c r="AA674" s="1588"/>
      <c r="AB674" s="1588"/>
      <c r="AC674" s="1588"/>
      <c r="AD674" s="1588"/>
      <c r="AE674" s="1588"/>
      <c r="AF674" s="1588"/>
      <c r="AG674" s="1588"/>
      <c r="AH674" s="1588"/>
      <c r="AI674" s="1588"/>
      <c r="AJ674" s="1588"/>
      <c r="AK674" s="1588"/>
      <c r="AL674" s="1588"/>
      <c r="AM674" s="1588"/>
      <c r="AN674" s="1588"/>
      <c r="AO674" s="1588"/>
      <c r="AP674" s="1588"/>
      <c r="AQ674" s="1588"/>
      <c r="AR674" s="1588"/>
      <c r="AS674" s="1588"/>
      <c r="AT674" s="1588"/>
      <c r="AU674" s="1588"/>
      <c r="AV674" s="1588"/>
      <c r="AW674" s="1588"/>
      <c r="AX674" s="1588"/>
      <c r="AY674" s="1588"/>
    </row>
    <row r="675" ht="15.75" customHeight="1">
      <c r="A675" s="1588"/>
      <c r="B675" s="1588"/>
      <c r="C675" s="1588"/>
      <c r="D675" s="1588"/>
      <c r="E675" s="1588"/>
      <c r="F675" s="1588"/>
      <c r="G675" s="1588"/>
      <c r="H675" s="1588"/>
      <c r="I675" s="1588"/>
      <c r="J675" s="1588"/>
      <c r="K675" s="1588"/>
      <c r="L675" s="1588"/>
      <c r="M675" s="1588"/>
      <c r="N675" s="1588"/>
      <c r="O675" s="1588"/>
      <c r="P675" s="1588"/>
      <c r="Q675" s="1588"/>
      <c r="R675" s="1588"/>
      <c r="S675" s="1588"/>
      <c r="T675" s="1588"/>
      <c r="U675" s="1588"/>
      <c r="V675" s="1588"/>
      <c r="W675" s="1588"/>
      <c r="X675" s="1588"/>
      <c r="Y675" s="1588"/>
      <c r="Z675" s="1588"/>
      <c r="AA675" s="1588"/>
      <c r="AB675" s="1588"/>
      <c r="AC675" s="1588"/>
      <c r="AD675" s="1588"/>
      <c r="AE675" s="1588"/>
      <c r="AF675" s="1588"/>
      <c r="AG675" s="1588"/>
      <c r="AH675" s="1588"/>
      <c r="AI675" s="1588"/>
      <c r="AJ675" s="1588"/>
      <c r="AK675" s="1588"/>
      <c r="AL675" s="1588"/>
      <c r="AM675" s="1588"/>
      <c r="AN675" s="1588"/>
      <c r="AO675" s="1588"/>
      <c r="AP675" s="1588"/>
      <c r="AQ675" s="1588"/>
      <c r="AR675" s="1588"/>
      <c r="AS675" s="1588"/>
      <c r="AT675" s="1588"/>
      <c r="AU675" s="1588"/>
      <c r="AV675" s="1588"/>
      <c r="AW675" s="1588"/>
      <c r="AX675" s="1588"/>
      <c r="AY675" s="1588"/>
    </row>
    <row r="676" ht="15.75" customHeight="1">
      <c r="A676" s="1588"/>
      <c r="B676" s="1588"/>
      <c r="C676" s="1588"/>
      <c r="D676" s="1588"/>
      <c r="E676" s="1588"/>
      <c r="F676" s="1588"/>
      <c r="G676" s="1588"/>
      <c r="H676" s="1588"/>
      <c r="I676" s="1588"/>
      <c r="J676" s="1588"/>
      <c r="K676" s="1588"/>
      <c r="L676" s="1588"/>
      <c r="M676" s="1588"/>
      <c r="N676" s="1588"/>
      <c r="O676" s="1588"/>
      <c r="P676" s="1588"/>
      <c r="Q676" s="1588"/>
      <c r="R676" s="1588"/>
      <c r="S676" s="1588"/>
      <c r="T676" s="1588"/>
      <c r="U676" s="1588"/>
      <c r="V676" s="1588"/>
      <c r="W676" s="1588"/>
      <c r="X676" s="1588"/>
      <c r="Y676" s="1588"/>
      <c r="Z676" s="1588"/>
      <c r="AA676" s="1588"/>
      <c r="AB676" s="1588"/>
      <c r="AC676" s="1588"/>
      <c r="AD676" s="1588"/>
      <c r="AE676" s="1588"/>
      <c r="AF676" s="1588"/>
      <c r="AG676" s="1588"/>
      <c r="AH676" s="1588"/>
      <c r="AI676" s="1588"/>
      <c r="AJ676" s="1588"/>
      <c r="AK676" s="1588"/>
      <c r="AL676" s="1588"/>
      <c r="AM676" s="1588"/>
      <c r="AN676" s="1588"/>
      <c r="AO676" s="1588"/>
      <c r="AP676" s="1588"/>
      <c r="AQ676" s="1588"/>
      <c r="AR676" s="1588"/>
      <c r="AS676" s="1588"/>
      <c r="AT676" s="1588"/>
      <c r="AU676" s="1588"/>
      <c r="AV676" s="1588"/>
      <c r="AW676" s="1588"/>
      <c r="AX676" s="1588"/>
      <c r="AY676" s="1588"/>
    </row>
    <row r="677" ht="15.75" customHeight="1">
      <c r="A677" s="1588"/>
      <c r="B677" s="1588"/>
      <c r="C677" s="1588"/>
      <c r="D677" s="1588"/>
      <c r="E677" s="1588"/>
      <c r="F677" s="1588"/>
      <c r="G677" s="1588"/>
      <c r="H677" s="1588"/>
      <c r="I677" s="1588"/>
      <c r="J677" s="1588"/>
      <c r="K677" s="1588"/>
      <c r="L677" s="1588"/>
      <c r="M677" s="1588"/>
      <c r="N677" s="1588"/>
      <c r="O677" s="1588"/>
      <c r="P677" s="1588"/>
      <c r="Q677" s="1588"/>
      <c r="R677" s="1588"/>
      <c r="S677" s="1588"/>
      <c r="T677" s="1588"/>
      <c r="U677" s="1588"/>
      <c r="V677" s="1588"/>
      <c r="W677" s="1588"/>
      <c r="X677" s="1588"/>
      <c r="Y677" s="1588"/>
      <c r="Z677" s="1588"/>
      <c r="AA677" s="1588"/>
      <c r="AB677" s="1588"/>
      <c r="AC677" s="1588"/>
      <c r="AD677" s="1588"/>
      <c r="AE677" s="1588"/>
      <c r="AF677" s="1588"/>
      <c r="AG677" s="1588"/>
      <c r="AH677" s="1588"/>
      <c r="AI677" s="1588"/>
      <c r="AJ677" s="1588"/>
      <c r="AK677" s="1588"/>
      <c r="AL677" s="1588"/>
      <c r="AM677" s="1588"/>
      <c r="AN677" s="1588"/>
      <c r="AO677" s="1588"/>
      <c r="AP677" s="1588"/>
      <c r="AQ677" s="1588"/>
      <c r="AR677" s="1588"/>
      <c r="AS677" s="1588"/>
      <c r="AT677" s="1588"/>
      <c r="AU677" s="1588"/>
      <c r="AV677" s="1588"/>
      <c r="AW677" s="1588"/>
      <c r="AX677" s="1588"/>
      <c r="AY677" s="1588"/>
    </row>
    <row r="678" ht="15.75" customHeight="1">
      <c r="A678" s="1588"/>
      <c r="B678" s="1588"/>
      <c r="C678" s="1588"/>
      <c r="D678" s="1588"/>
      <c r="E678" s="1588"/>
      <c r="F678" s="1588"/>
      <c r="G678" s="1588"/>
      <c r="H678" s="1588"/>
      <c r="I678" s="1588"/>
      <c r="J678" s="1588"/>
      <c r="K678" s="1588"/>
      <c r="L678" s="1588"/>
      <c r="M678" s="1588"/>
      <c r="N678" s="1588"/>
      <c r="O678" s="1588"/>
      <c r="P678" s="1588"/>
      <c r="Q678" s="1588"/>
      <c r="R678" s="1588"/>
      <c r="S678" s="1588"/>
      <c r="T678" s="1588"/>
      <c r="U678" s="1588"/>
      <c r="V678" s="1588"/>
      <c r="W678" s="1588"/>
      <c r="X678" s="1588"/>
      <c r="Y678" s="1588"/>
      <c r="Z678" s="1588"/>
      <c r="AA678" s="1588"/>
      <c r="AB678" s="1588"/>
      <c r="AC678" s="1588"/>
      <c r="AD678" s="1588"/>
      <c r="AE678" s="1588"/>
      <c r="AF678" s="1588"/>
      <c r="AG678" s="1588"/>
      <c r="AH678" s="1588"/>
      <c r="AI678" s="1588"/>
      <c r="AJ678" s="1588"/>
      <c r="AK678" s="1588"/>
      <c r="AL678" s="1588"/>
      <c r="AM678" s="1588"/>
      <c r="AN678" s="1588"/>
      <c r="AO678" s="1588"/>
      <c r="AP678" s="1588"/>
      <c r="AQ678" s="1588"/>
      <c r="AR678" s="1588"/>
      <c r="AS678" s="1588"/>
      <c r="AT678" s="1588"/>
      <c r="AU678" s="1588"/>
      <c r="AV678" s="1588"/>
      <c r="AW678" s="1588"/>
      <c r="AX678" s="1588"/>
      <c r="AY678" s="1588"/>
    </row>
    <row r="679" ht="15.75" customHeight="1">
      <c r="A679" s="1588"/>
      <c r="B679" s="1588"/>
      <c r="C679" s="1588"/>
      <c r="D679" s="1588"/>
      <c r="E679" s="1588"/>
      <c r="F679" s="1588"/>
      <c r="G679" s="1588"/>
      <c r="H679" s="1588"/>
      <c r="I679" s="1588"/>
      <c r="J679" s="1588"/>
      <c r="K679" s="1588"/>
      <c r="L679" s="1588"/>
      <c r="M679" s="1588"/>
      <c r="N679" s="1588"/>
      <c r="O679" s="1588"/>
      <c r="P679" s="1588"/>
      <c r="Q679" s="1588"/>
      <c r="R679" s="1588"/>
      <c r="S679" s="1588"/>
      <c r="T679" s="1588"/>
      <c r="U679" s="1588"/>
      <c r="V679" s="1588"/>
      <c r="W679" s="1588"/>
      <c r="X679" s="1588"/>
      <c r="Y679" s="1588"/>
      <c r="Z679" s="1588"/>
      <c r="AA679" s="1588"/>
      <c r="AB679" s="1588"/>
      <c r="AC679" s="1588"/>
      <c r="AD679" s="1588"/>
      <c r="AE679" s="1588"/>
      <c r="AF679" s="1588"/>
      <c r="AG679" s="1588"/>
      <c r="AH679" s="1588"/>
      <c r="AI679" s="1588"/>
      <c r="AJ679" s="1588"/>
      <c r="AK679" s="1588"/>
      <c r="AL679" s="1588"/>
      <c r="AM679" s="1588"/>
      <c r="AN679" s="1588"/>
      <c r="AO679" s="1588"/>
      <c r="AP679" s="1588"/>
      <c r="AQ679" s="1588"/>
      <c r="AR679" s="1588"/>
      <c r="AS679" s="1588"/>
      <c r="AT679" s="1588"/>
      <c r="AU679" s="1588"/>
      <c r="AV679" s="1588"/>
      <c r="AW679" s="1588"/>
      <c r="AX679" s="1588"/>
      <c r="AY679" s="1588"/>
    </row>
    <row r="680" ht="15.75" customHeight="1">
      <c r="A680" s="1588"/>
      <c r="B680" s="1588"/>
      <c r="C680" s="1588"/>
      <c r="D680" s="1588"/>
      <c r="E680" s="1588"/>
      <c r="F680" s="1588"/>
      <c r="G680" s="1588"/>
      <c r="H680" s="1588"/>
      <c r="I680" s="1588"/>
      <c r="J680" s="1588"/>
      <c r="K680" s="1588"/>
      <c r="L680" s="1588"/>
      <c r="M680" s="1588"/>
      <c r="N680" s="1588"/>
      <c r="O680" s="1588"/>
      <c r="P680" s="1588"/>
      <c r="Q680" s="1588"/>
      <c r="R680" s="1588"/>
      <c r="S680" s="1588"/>
      <c r="T680" s="1588"/>
      <c r="U680" s="1588"/>
      <c r="V680" s="1588"/>
      <c r="W680" s="1588"/>
      <c r="X680" s="1588"/>
      <c r="Y680" s="1588"/>
      <c r="Z680" s="1588"/>
      <c r="AA680" s="1588"/>
      <c r="AB680" s="1588"/>
      <c r="AC680" s="1588"/>
      <c r="AD680" s="1588"/>
      <c r="AE680" s="1588"/>
      <c r="AF680" s="1588"/>
      <c r="AG680" s="1588"/>
      <c r="AH680" s="1588"/>
      <c r="AI680" s="1588"/>
      <c r="AJ680" s="1588"/>
      <c r="AK680" s="1588"/>
      <c r="AL680" s="1588"/>
      <c r="AM680" s="1588"/>
      <c r="AN680" s="1588"/>
      <c r="AO680" s="1588"/>
      <c r="AP680" s="1588"/>
      <c r="AQ680" s="1588"/>
      <c r="AR680" s="1588"/>
      <c r="AS680" s="1588"/>
      <c r="AT680" s="1588"/>
      <c r="AU680" s="1588"/>
      <c r="AV680" s="1588"/>
      <c r="AW680" s="1588"/>
      <c r="AX680" s="1588"/>
      <c r="AY680" s="1588"/>
    </row>
    <row r="681" ht="15.75" customHeight="1">
      <c r="A681" s="1588"/>
      <c r="B681" s="1588"/>
      <c r="C681" s="1588"/>
      <c r="D681" s="1588"/>
      <c r="E681" s="1588"/>
      <c r="F681" s="1588"/>
      <c r="G681" s="1588"/>
      <c r="H681" s="1588"/>
      <c r="I681" s="1588"/>
      <c r="J681" s="1588"/>
      <c r="K681" s="1588"/>
      <c r="L681" s="1588"/>
      <c r="M681" s="1588"/>
      <c r="N681" s="1588"/>
      <c r="O681" s="1588"/>
      <c r="P681" s="1588"/>
      <c r="Q681" s="1588"/>
      <c r="R681" s="1588"/>
      <c r="S681" s="1588"/>
      <c r="T681" s="1588"/>
      <c r="U681" s="1588"/>
      <c r="V681" s="1588"/>
      <c r="W681" s="1588"/>
      <c r="X681" s="1588"/>
      <c r="Y681" s="1588"/>
      <c r="Z681" s="1588"/>
      <c r="AA681" s="1588"/>
      <c r="AB681" s="1588"/>
      <c r="AC681" s="1588"/>
      <c r="AD681" s="1588"/>
      <c r="AE681" s="1588"/>
      <c r="AF681" s="1588"/>
      <c r="AG681" s="1588"/>
      <c r="AH681" s="1588"/>
      <c r="AI681" s="1588"/>
      <c r="AJ681" s="1588"/>
      <c r="AK681" s="1588"/>
      <c r="AL681" s="1588"/>
      <c r="AM681" s="1588"/>
      <c r="AN681" s="1588"/>
      <c r="AO681" s="1588"/>
      <c r="AP681" s="1588"/>
      <c r="AQ681" s="1588"/>
      <c r="AR681" s="1588"/>
      <c r="AS681" s="1588"/>
      <c r="AT681" s="1588"/>
      <c r="AU681" s="1588"/>
      <c r="AV681" s="1588"/>
      <c r="AW681" s="1588"/>
      <c r="AX681" s="1588"/>
      <c r="AY681" s="1588"/>
    </row>
    <row r="682" ht="15.75" customHeight="1">
      <c r="A682" s="1588"/>
      <c r="B682" s="1588"/>
      <c r="C682" s="1588"/>
      <c r="D682" s="1588"/>
      <c r="E682" s="1588"/>
      <c r="F682" s="1588"/>
      <c r="G682" s="1588"/>
      <c r="H682" s="1588"/>
      <c r="I682" s="1588"/>
      <c r="J682" s="1588"/>
      <c r="K682" s="1588"/>
      <c r="L682" s="1588"/>
      <c r="M682" s="1588"/>
      <c r="N682" s="1588"/>
      <c r="O682" s="1588"/>
      <c r="P682" s="1588"/>
      <c r="Q682" s="1588"/>
      <c r="R682" s="1588"/>
      <c r="S682" s="1588"/>
      <c r="T682" s="1588"/>
      <c r="U682" s="1588"/>
      <c r="V682" s="1588"/>
      <c r="W682" s="1588"/>
      <c r="X682" s="1588"/>
      <c r="Y682" s="1588"/>
      <c r="Z682" s="1588"/>
      <c r="AA682" s="1588"/>
      <c r="AB682" s="1588"/>
      <c r="AC682" s="1588"/>
      <c r="AD682" s="1588"/>
      <c r="AE682" s="1588"/>
      <c r="AF682" s="1588"/>
      <c r="AG682" s="1588"/>
      <c r="AH682" s="1588"/>
      <c r="AI682" s="1588"/>
      <c r="AJ682" s="1588"/>
      <c r="AK682" s="1588"/>
      <c r="AL682" s="1588"/>
      <c r="AM682" s="1588"/>
      <c r="AN682" s="1588"/>
      <c r="AO682" s="1588"/>
      <c r="AP682" s="1588"/>
      <c r="AQ682" s="1588"/>
      <c r="AR682" s="1588"/>
      <c r="AS682" s="1588"/>
      <c r="AT682" s="1588"/>
      <c r="AU682" s="1588"/>
      <c r="AV682" s="1588"/>
      <c r="AW682" s="1588"/>
      <c r="AX682" s="1588"/>
      <c r="AY682" s="1588"/>
    </row>
    <row r="683" ht="15.75" customHeight="1">
      <c r="A683" s="1588"/>
      <c r="B683" s="1588"/>
      <c r="C683" s="1588"/>
      <c r="D683" s="1588"/>
      <c r="E683" s="1588"/>
      <c r="F683" s="1588"/>
      <c r="G683" s="1588"/>
      <c r="H683" s="1588"/>
      <c r="I683" s="1588"/>
      <c r="J683" s="1588"/>
      <c r="K683" s="1588"/>
      <c r="L683" s="1588"/>
      <c r="M683" s="1588"/>
      <c r="N683" s="1588"/>
      <c r="O683" s="1588"/>
      <c r="P683" s="1588"/>
      <c r="Q683" s="1588"/>
      <c r="R683" s="1588"/>
      <c r="S683" s="1588"/>
      <c r="T683" s="1588"/>
      <c r="U683" s="1588"/>
      <c r="V683" s="1588"/>
      <c r="W683" s="1588"/>
      <c r="X683" s="1588"/>
      <c r="Y683" s="1588"/>
      <c r="Z683" s="1588"/>
      <c r="AA683" s="1588"/>
      <c r="AB683" s="1588"/>
      <c r="AC683" s="1588"/>
      <c r="AD683" s="1588"/>
      <c r="AE683" s="1588"/>
      <c r="AF683" s="1588"/>
      <c r="AG683" s="1588"/>
      <c r="AH683" s="1588"/>
      <c r="AI683" s="1588"/>
      <c r="AJ683" s="1588"/>
      <c r="AK683" s="1588"/>
      <c r="AL683" s="1588"/>
      <c r="AM683" s="1588"/>
      <c r="AN683" s="1588"/>
      <c r="AO683" s="1588"/>
      <c r="AP683" s="1588"/>
      <c r="AQ683" s="1588"/>
      <c r="AR683" s="1588"/>
      <c r="AS683" s="1588"/>
      <c r="AT683" s="1588"/>
      <c r="AU683" s="1588"/>
      <c r="AV683" s="1588"/>
      <c r="AW683" s="1588"/>
      <c r="AX683" s="1588"/>
      <c r="AY683" s="1588"/>
    </row>
    <row r="684" ht="15.75" customHeight="1">
      <c r="A684" s="1588"/>
      <c r="B684" s="1588"/>
      <c r="C684" s="1588"/>
      <c r="D684" s="1588"/>
      <c r="E684" s="1588"/>
      <c r="F684" s="1588"/>
      <c r="G684" s="1588"/>
      <c r="H684" s="1588"/>
      <c r="I684" s="1588"/>
      <c r="J684" s="1588"/>
      <c r="K684" s="1588"/>
      <c r="L684" s="1588"/>
      <c r="M684" s="1588"/>
      <c r="N684" s="1588"/>
      <c r="O684" s="1588"/>
      <c r="P684" s="1588"/>
      <c r="Q684" s="1588"/>
      <c r="R684" s="1588"/>
      <c r="S684" s="1588"/>
      <c r="T684" s="1588"/>
      <c r="U684" s="1588"/>
      <c r="V684" s="1588"/>
      <c r="W684" s="1588"/>
      <c r="X684" s="1588"/>
      <c r="Y684" s="1588"/>
      <c r="Z684" s="1588"/>
      <c r="AA684" s="1588"/>
      <c r="AB684" s="1588"/>
      <c r="AC684" s="1588"/>
      <c r="AD684" s="1588"/>
      <c r="AE684" s="1588"/>
      <c r="AF684" s="1588"/>
      <c r="AG684" s="1588"/>
      <c r="AH684" s="1588"/>
      <c r="AI684" s="1588"/>
      <c r="AJ684" s="1588"/>
      <c r="AK684" s="1588"/>
      <c r="AL684" s="1588"/>
      <c r="AM684" s="1588"/>
      <c r="AN684" s="1588"/>
      <c r="AO684" s="1588"/>
      <c r="AP684" s="1588"/>
      <c r="AQ684" s="1588"/>
      <c r="AR684" s="1588"/>
      <c r="AS684" s="1588"/>
      <c r="AT684" s="1588"/>
      <c r="AU684" s="1588"/>
      <c r="AV684" s="1588"/>
      <c r="AW684" s="1588"/>
      <c r="AX684" s="1588"/>
      <c r="AY684" s="1588"/>
    </row>
    <row r="685" ht="15.75" customHeight="1">
      <c r="A685" s="1588"/>
      <c r="B685" s="1588"/>
      <c r="C685" s="1588"/>
      <c r="D685" s="1588"/>
      <c r="E685" s="1588"/>
      <c r="F685" s="1588"/>
      <c r="G685" s="1588"/>
      <c r="H685" s="1588"/>
      <c r="I685" s="1588"/>
      <c r="J685" s="1588"/>
      <c r="K685" s="1588"/>
      <c r="L685" s="1588"/>
      <c r="M685" s="1588"/>
      <c r="N685" s="1588"/>
      <c r="O685" s="1588"/>
      <c r="P685" s="1588"/>
      <c r="Q685" s="1588"/>
      <c r="R685" s="1588"/>
      <c r="S685" s="1588"/>
      <c r="T685" s="1588"/>
      <c r="U685" s="1588"/>
      <c r="V685" s="1588"/>
      <c r="W685" s="1588"/>
      <c r="X685" s="1588"/>
      <c r="Y685" s="1588"/>
      <c r="Z685" s="1588"/>
      <c r="AA685" s="1588"/>
      <c r="AB685" s="1588"/>
      <c r="AC685" s="1588"/>
      <c r="AD685" s="1588"/>
      <c r="AE685" s="1588"/>
      <c r="AF685" s="1588"/>
      <c r="AG685" s="1588"/>
      <c r="AH685" s="1588"/>
      <c r="AI685" s="1588"/>
      <c r="AJ685" s="1588"/>
      <c r="AK685" s="1588"/>
      <c r="AL685" s="1588"/>
      <c r="AM685" s="1588"/>
      <c r="AN685" s="1588"/>
      <c r="AO685" s="1588"/>
      <c r="AP685" s="1588"/>
      <c r="AQ685" s="1588"/>
      <c r="AR685" s="1588"/>
      <c r="AS685" s="1588"/>
      <c r="AT685" s="1588"/>
      <c r="AU685" s="1588"/>
      <c r="AV685" s="1588"/>
      <c r="AW685" s="1588"/>
      <c r="AX685" s="1588"/>
      <c r="AY685" s="1588"/>
    </row>
    <row r="686" ht="15.75" customHeight="1">
      <c r="A686" s="1588"/>
      <c r="B686" s="1588"/>
      <c r="C686" s="1588"/>
      <c r="D686" s="1588"/>
      <c r="E686" s="1588"/>
      <c r="F686" s="1588"/>
      <c r="G686" s="1588"/>
      <c r="H686" s="1588"/>
      <c r="I686" s="1588"/>
      <c r="J686" s="1588"/>
      <c r="K686" s="1588"/>
      <c r="L686" s="1588"/>
      <c r="M686" s="1588"/>
      <c r="N686" s="1588"/>
      <c r="O686" s="1588"/>
      <c r="P686" s="1588"/>
      <c r="Q686" s="1588"/>
      <c r="R686" s="1588"/>
      <c r="S686" s="1588"/>
      <c r="T686" s="1588"/>
      <c r="U686" s="1588"/>
      <c r="V686" s="1588"/>
      <c r="W686" s="1588"/>
      <c r="X686" s="1588"/>
      <c r="Y686" s="1588"/>
      <c r="Z686" s="1588"/>
      <c r="AA686" s="1588"/>
      <c r="AB686" s="1588"/>
      <c r="AC686" s="1588"/>
      <c r="AD686" s="1588"/>
      <c r="AE686" s="1588"/>
      <c r="AF686" s="1588"/>
      <c r="AG686" s="1588"/>
      <c r="AH686" s="1588"/>
      <c r="AI686" s="1588"/>
      <c r="AJ686" s="1588"/>
      <c r="AK686" s="1588"/>
      <c r="AL686" s="1588"/>
      <c r="AM686" s="1588"/>
      <c r="AN686" s="1588"/>
      <c r="AO686" s="1588"/>
      <c r="AP686" s="1588"/>
      <c r="AQ686" s="1588"/>
      <c r="AR686" s="1588"/>
      <c r="AS686" s="1588"/>
      <c r="AT686" s="1588"/>
      <c r="AU686" s="1588"/>
      <c r="AV686" s="1588"/>
      <c r="AW686" s="1588"/>
      <c r="AX686" s="1588"/>
      <c r="AY686" s="1588"/>
    </row>
    <row r="687" ht="15.75" customHeight="1">
      <c r="A687" s="1588"/>
      <c r="B687" s="1588"/>
      <c r="C687" s="1588"/>
      <c r="D687" s="1588"/>
      <c r="E687" s="1588"/>
      <c r="F687" s="1588"/>
      <c r="G687" s="1588"/>
      <c r="H687" s="1588"/>
      <c r="I687" s="1588"/>
      <c r="J687" s="1588"/>
      <c r="K687" s="1588"/>
      <c r="L687" s="1588"/>
      <c r="M687" s="1588"/>
      <c r="N687" s="1588"/>
      <c r="O687" s="1588"/>
      <c r="P687" s="1588"/>
      <c r="Q687" s="1588"/>
      <c r="R687" s="1588"/>
      <c r="S687" s="1588"/>
      <c r="T687" s="1588"/>
      <c r="U687" s="1588"/>
      <c r="V687" s="1588"/>
      <c r="W687" s="1588"/>
      <c r="X687" s="1588"/>
      <c r="Y687" s="1588"/>
      <c r="Z687" s="1588"/>
      <c r="AA687" s="1588"/>
      <c r="AB687" s="1588"/>
      <c r="AC687" s="1588"/>
      <c r="AD687" s="1588"/>
      <c r="AE687" s="1588"/>
      <c r="AF687" s="1588"/>
      <c r="AG687" s="1588"/>
      <c r="AH687" s="1588"/>
      <c r="AI687" s="1588"/>
      <c r="AJ687" s="1588"/>
      <c r="AK687" s="1588"/>
      <c r="AL687" s="1588"/>
      <c r="AM687" s="1588"/>
      <c r="AN687" s="1588"/>
      <c r="AO687" s="1588"/>
      <c r="AP687" s="1588"/>
      <c r="AQ687" s="1588"/>
      <c r="AR687" s="1588"/>
      <c r="AS687" s="1588"/>
      <c r="AT687" s="1588"/>
      <c r="AU687" s="1588"/>
      <c r="AV687" s="1588"/>
      <c r="AW687" s="1588"/>
      <c r="AX687" s="1588"/>
      <c r="AY687" s="1588"/>
    </row>
    <row r="688" ht="15.75" customHeight="1">
      <c r="A688" s="1588"/>
      <c r="B688" s="1588"/>
      <c r="C688" s="1588"/>
      <c r="D688" s="1588"/>
      <c r="E688" s="1588"/>
      <c r="F688" s="1588"/>
      <c r="G688" s="1588"/>
      <c r="H688" s="1588"/>
      <c r="I688" s="1588"/>
      <c r="J688" s="1588"/>
      <c r="K688" s="1588"/>
      <c r="L688" s="1588"/>
      <c r="M688" s="1588"/>
      <c r="N688" s="1588"/>
      <c r="O688" s="1588"/>
      <c r="P688" s="1588"/>
      <c r="Q688" s="1588"/>
      <c r="R688" s="1588"/>
      <c r="S688" s="1588"/>
      <c r="T688" s="1588"/>
      <c r="U688" s="1588"/>
      <c r="V688" s="1588"/>
      <c r="W688" s="1588"/>
      <c r="X688" s="1588"/>
      <c r="Y688" s="1588"/>
      <c r="Z688" s="1588"/>
      <c r="AA688" s="1588"/>
      <c r="AB688" s="1588"/>
      <c r="AC688" s="1588"/>
      <c r="AD688" s="1588"/>
      <c r="AE688" s="1588"/>
      <c r="AF688" s="1588"/>
      <c r="AG688" s="1588"/>
      <c r="AH688" s="1588"/>
      <c r="AI688" s="1588"/>
      <c r="AJ688" s="1588"/>
      <c r="AK688" s="1588"/>
      <c r="AL688" s="1588"/>
      <c r="AM688" s="1588"/>
      <c r="AN688" s="1588"/>
      <c r="AO688" s="1588"/>
      <c r="AP688" s="1588"/>
      <c r="AQ688" s="1588"/>
      <c r="AR688" s="1588"/>
      <c r="AS688" s="1588"/>
      <c r="AT688" s="1588"/>
      <c r="AU688" s="1588"/>
      <c r="AV688" s="1588"/>
      <c r="AW688" s="1588"/>
      <c r="AX688" s="1588"/>
      <c r="AY688" s="1588"/>
    </row>
    <row r="689" ht="15.75" customHeight="1">
      <c r="A689" s="1588"/>
      <c r="B689" s="1588"/>
      <c r="C689" s="1588"/>
      <c r="D689" s="1588"/>
      <c r="E689" s="1588"/>
      <c r="F689" s="1588"/>
      <c r="G689" s="1588"/>
      <c r="H689" s="1588"/>
      <c r="I689" s="1588"/>
      <c r="J689" s="1588"/>
      <c r="K689" s="1588"/>
      <c r="L689" s="1588"/>
      <c r="M689" s="1588"/>
      <c r="N689" s="1588"/>
      <c r="O689" s="1588"/>
      <c r="P689" s="1588"/>
      <c r="Q689" s="1588"/>
      <c r="R689" s="1588"/>
      <c r="S689" s="1588"/>
      <c r="T689" s="1588"/>
      <c r="U689" s="1588"/>
      <c r="V689" s="1588"/>
      <c r="W689" s="1588"/>
      <c r="X689" s="1588"/>
      <c r="Y689" s="1588"/>
      <c r="Z689" s="1588"/>
      <c r="AA689" s="1588"/>
      <c r="AB689" s="1588"/>
      <c r="AC689" s="1588"/>
      <c r="AD689" s="1588"/>
      <c r="AE689" s="1588"/>
      <c r="AF689" s="1588"/>
      <c r="AG689" s="1588"/>
      <c r="AH689" s="1588"/>
      <c r="AI689" s="1588"/>
      <c r="AJ689" s="1588"/>
      <c r="AK689" s="1588"/>
      <c r="AL689" s="1588"/>
      <c r="AM689" s="1588"/>
      <c r="AN689" s="1588"/>
      <c r="AO689" s="1588"/>
      <c r="AP689" s="1588"/>
      <c r="AQ689" s="1588"/>
      <c r="AR689" s="1588"/>
      <c r="AS689" s="1588"/>
      <c r="AT689" s="1588"/>
      <c r="AU689" s="1588"/>
      <c r="AV689" s="1588"/>
      <c r="AW689" s="1588"/>
      <c r="AX689" s="1588"/>
      <c r="AY689" s="1588"/>
    </row>
    <row r="690" ht="15.75" customHeight="1">
      <c r="A690" s="1588"/>
      <c r="B690" s="1588"/>
      <c r="C690" s="1588"/>
      <c r="D690" s="1588"/>
      <c r="E690" s="1588"/>
      <c r="F690" s="1588"/>
      <c r="G690" s="1588"/>
      <c r="H690" s="1588"/>
      <c r="I690" s="1588"/>
      <c r="J690" s="1588"/>
      <c r="K690" s="1588"/>
      <c r="L690" s="1588"/>
      <c r="M690" s="1588"/>
      <c r="N690" s="1588"/>
      <c r="O690" s="1588"/>
      <c r="P690" s="1588"/>
      <c r="Q690" s="1588"/>
      <c r="R690" s="1588"/>
      <c r="S690" s="1588"/>
      <c r="T690" s="1588"/>
      <c r="U690" s="1588"/>
      <c r="V690" s="1588"/>
      <c r="W690" s="1588"/>
      <c r="X690" s="1588"/>
      <c r="Y690" s="1588"/>
      <c r="Z690" s="1588"/>
      <c r="AA690" s="1588"/>
      <c r="AB690" s="1588"/>
      <c r="AC690" s="1588"/>
      <c r="AD690" s="1588"/>
      <c r="AE690" s="1588"/>
      <c r="AF690" s="1588"/>
      <c r="AG690" s="1588"/>
      <c r="AH690" s="1588"/>
      <c r="AI690" s="1588"/>
      <c r="AJ690" s="1588"/>
      <c r="AK690" s="1588"/>
      <c r="AL690" s="1588"/>
      <c r="AM690" s="1588"/>
      <c r="AN690" s="1588"/>
      <c r="AO690" s="1588"/>
      <c r="AP690" s="1588"/>
      <c r="AQ690" s="1588"/>
      <c r="AR690" s="1588"/>
      <c r="AS690" s="1588"/>
      <c r="AT690" s="1588"/>
      <c r="AU690" s="1588"/>
      <c r="AV690" s="1588"/>
      <c r="AW690" s="1588"/>
      <c r="AX690" s="1588"/>
      <c r="AY690" s="1588"/>
    </row>
    <row r="691" ht="15.75" customHeight="1">
      <c r="A691" s="1588"/>
      <c r="B691" s="1588"/>
      <c r="C691" s="1588"/>
      <c r="D691" s="1588"/>
      <c r="E691" s="1588"/>
      <c r="F691" s="1588"/>
      <c r="G691" s="1588"/>
      <c r="H691" s="1588"/>
      <c r="I691" s="1588"/>
      <c r="J691" s="1588"/>
      <c r="K691" s="1588"/>
      <c r="L691" s="1588"/>
      <c r="M691" s="1588"/>
      <c r="N691" s="1588"/>
      <c r="O691" s="1588"/>
      <c r="P691" s="1588"/>
      <c r="Q691" s="1588"/>
      <c r="R691" s="1588"/>
      <c r="S691" s="1588"/>
      <c r="T691" s="1588"/>
      <c r="U691" s="1588"/>
      <c r="V691" s="1588"/>
      <c r="W691" s="1588"/>
      <c r="X691" s="1588"/>
      <c r="Y691" s="1588"/>
      <c r="Z691" s="1588"/>
      <c r="AA691" s="1588"/>
      <c r="AB691" s="1588"/>
      <c r="AC691" s="1588"/>
      <c r="AD691" s="1588"/>
      <c r="AE691" s="1588"/>
      <c r="AF691" s="1588"/>
      <c r="AG691" s="1588"/>
      <c r="AH691" s="1588"/>
      <c r="AI691" s="1588"/>
      <c r="AJ691" s="1588"/>
      <c r="AK691" s="1588"/>
      <c r="AL691" s="1588"/>
      <c r="AM691" s="1588"/>
      <c r="AN691" s="1588"/>
      <c r="AO691" s="1588"/>
      <c r="AP691" s="1588"/>
      <c r="AQ691" s="1588"/>
      <c r="AR691" s="1588"/>
      <c r="AS691" s="1588"/>
      <c r="AT691" s="1588"/>
      <c r="AU691" s="1588"/>
      <c r="AV691" s="1588"/>
      <c r="AW691" s="1588"/>
      <c r="AX691" s="1588"/>
      <c r="AY691" s="1588"/>
    </row>
    <row r="692" ht="15.75" customHeight="1">
      <c r="A692" s="1588"/>
      <c r="B692" s="1588"/>
      <c r="C692" s="1588"/>
      <c r="D692" s="1588"/>
      <c r="E692" s="1588"/>
      <c r="F692" s="1588"/>
      <c r="G692" s="1588"/>
      <c r="H692" s="1588"/>
      <c r="I692" s="1588"/>
      <c r="J692" s="1588"/>
      <c r="K692" s="1588"/>
      <c r="L692" s="1588"/>
      <c r="M692" s="1588"/>
      <c r="N692" s="1588"/>
      <c r="O692" s="1588"/>
      <c r="P692" s="1588"/>
      <c r="Q692" s="1588"/>
      <c r="R692" s="1588"/>
      <c r="S692" s="1588"/>
      <c r="T692" s="1588"/>
      <c r="U692" s="1588"/>
      <c r="V692" s="1588"/>
      <c r="W692" s="1588"/>
      <c r="X692" s="1588"/>
      <c r="Y692" s="1588"/>
      <c r="Z692" s="1588"/>
      <c r="AA692" s="1588"/>
      <c r="AB692" s="1588"/>
      <c r="AC692" s="1588"/>
      <c r="AD692" s="1588"/>
      <c r="AE692" s="1588"/>
      <c r="AF692" s="1588"/>
      <c r="AG692" s="1588"/>
      <c r="AH692" s="1588"/>
      <c r="AI692" s="1588"/>
      <c r="AJ692" s="1588"/>
      <c r="AK692" s="1588"/>
      <c r="AL692" s="1588"/>
      <c r="AM692" s="1588"/>
      <c r="AN692" s="1588"/>
      <c r="AO692" s="1588"/>
      <c r="AP692" s="1588"/>
      <c r="AQ692" s="1588"/>
      <c r="AR692" s="1588"/>
      <c r="AS692" s="1588"/>
      <c r="AT692" s="1588"/>
      <c r="AU692" s="1588"/>
      <c r="AV692" s="1588"/>
      <c r="AW692" s="1588"/>
      <c r="AX692" s="1588"/>
      <c r="AY692" s="1588"/>
    </row>
    <row r="693" ht="15.75" customHeight="1">
      <c r="A693" s="1588"/>
      <c r="B693" s="1588"/>
      <c r="C693" s="1588"/>
      <c r="D693" s="1588"/>
      <c r="E693" s="1588"/>
      <c r="F693" s="1588"/>
      <c r="G693" s="1588"/>
      <c r="H693" s="1588"/>
      <c r="I693" s="1588"/>
      <c r="J693" s="1588"/>
      <c r="K693" s="1588"/>
      <c r="L693" s="1588"/>
      <c r="M693" s="1588"/>
      <c r="N693" s="1588"/>
      <c r="O693" s="1588"/>
      <c r="P693" s="1588"/>
      <c r="Q693" s="1588"/>
      <c r="R693" s="1588"/>
      <c r="S693" s="1588"/>
      <c r="T693" s="1588"/>
      <c r="U693" s="1588"/>
      <c r="V693" s="1588"/>
      <c r="W693" s="1588"/>
      <c r="X693" s="1588"/>
      <c r="Y693" s="1588"/>
      <c r="Z693" s="1588"/>
      <c r="AA693" s="1588"/>
      <c r="AB693" s="1588"/>
      <c r="AC693" s="1588"/>
      <c r="AD693" s="1588"/>
      <c r="AE693" s="1588"/>
      <c r="AF693" s="1588"/>
      <c r="AG693" s="1588"/>
      <c r="AH693" s="1588"/>
      <c r="AI693" s="1588"/>
      <c r="AJ693" s="1588"/>
      <c r="AK693" s="1588"/>
      <c r="AL693" s="1588"/>
      <c r="AM693" s="1588"/>
      <c r="AN693" s="1588"/>
      <c r="AO693" s="1588"/>
      <c r="AP693" s="1588"/>
      <c r="AQ693" s="1588"/>
      <c r="AR693" s="1588"/>
      <c r="AS693" s="1588"/>
      <c r="AT693" s="1588"/>
      <c r="AU693" s="1588"/>
      <c r="AV693" s="1588"/>
      <c r="AW693" s="1588"/>
      <c r="AX693" s="1588"/>
      <c r="AY693" s="1588"/>
    </row>
    <row r="694" ht="15.75" customHeight="1">
      <c r="A694" s="1588"/>
      <c r="B694" s="1588"/>
      <c r="C694" s="1588"/>
      <c r="D694" s="1588"/>
      <c r="E694" s="1588"/>
      <c r="F694" s="1588"/>
      <c r="G694" s="1588"/>
      <c r="H694" s="1588"/>
      <c r="I694" s="1588"/>
      <c r="J694" s="1588"/>
      <c r="K694" s="1588"/>
      <c r="L694" s="1588"/>
      <c r="M694" s="1588"/>
      <c r="N694" s="1588"/>
      <c r="O694" s="1588"/>
      <c r="P694" s="1588"/>
      <c r="Q694" s="1588"/>
      <c r="R694" s="1588"/>
      <c r="S694" s="1588"/>
      <c r="T694" s="1588"/>
      <c r="U694" s="1588"/>
      <c r="V694" s="1588"/>
      <c r="W694" s="1588"/>
      <c r="X694" s="1588"/>
      <c r="Y694" s="1588"/>
      <c r="Z694" s="1588"/>
      <c r="AA694" s="1588"/>
      <c r="AB694" s="1588"/>
      <c r="AC694" s="1588"/>
      <c r="AD694" s="1588"/>
      <c r="AE694" s="1588"/>
      <c r="AF694" s="1588"/>
      <c r="AG694" s="1588"/>
      <c r="AH694" s="1588"/>
      <c r="AI694" s="1588"/>
      <c r="AJ694" s="1588"/>
      <c r="AK694" s="1588"/>
      <c r="AL694" s="1588"/>
      <c r="AM694" s="1588"/>
      <c r="AN694" s="1588"/>
      <c r="AO694" s="1588"/>
      <c r="AP694" s="1588"/>
      <c r="AQ694" s="1588"/>
      <c r="AR694" s="1588"/>
      <c r="AS694" s="1588"/>
      <c r="AT694" s="1588"/>
      <c r="AU694" s="1588"/>
      <c r="AV694" s="1588"/>
      <c r="AW694" s="1588"/>
      <c r="AX694" s="1588"/>
      <c r="AY694" s="1588"/>
    </row>
    <row r="695" ht="15.75" customHeight="1">
      <c r="A695" s="1588"/>
      <c r="B695" s="1588"/>
      <c r="C695" s="1588"/>
      <c r="D695" s="1588"/>
      <c r="E695" s="1588"/>
      <c r="F695" s="1588"/>
      <c r="G695" s="1588"/>
      <c r="H695" s="1588"/>
      <c r="I695" s="1588"/>
      <c r="J695" s="1588"/>
      <c r="K695" s="1588"/>
      <c r="L695" s="1588"/>
      <c r="M695" s="1588"/>
      <c r="N695" s="1588"/>
      <c r="O695" s="1588"/>
      <c r="P695" s="1588"/>
      <c r="Q695" s="1588"/>
      <c r="R695" s="1588"/>
      <c r="S695" s="1588"/>
      <c r="T695" s="1588"/>
      <c r="U695" s="1588"/>
      <c r="V695" s="1588"/>
      <c r="W695" s="1588"/>
      <c r="X695" s="1588"/>
      <c r="Y695" s="1588"/>
      <c r="Z695" s="1588"/>
      <c r="AA695" s="1588"/>
      <c r="AB695" s="1588"/>
      <c r="AC695" s="1588"/>
      <c r="AD695" s="1588"/>
      <c r="AE695" s="1588"/>
      <c r="AF695" s="1588"/>
      <c r="AG695" s="1588"/>
      <c r="AH695" s="1588"/>
      <c r="AI695" s="1588"/>
      <c r="AJ695" s="1588"/>
      <c r="AK695" s="1588"/>
      <c r="AL695" s="1588"/>
      <c r="AM695" s="1588"/>
      <c r="AN695" s="1588"/>
      <c r="AO695" s="1588"/>
      <c r="AP695" s="1588"/>
      <c r="AQ695" s="1588"/>
      <c r="AR695" s="1588"/>
      <c r="AS695" s="1588"/>
      <c r="AT695" s="1588"/>
      <c r="AU695" s="1588"/>
      <c r="AV695" s="1588"/>
      <c r="AW695" s="1588"/>
      <c r="AX695" s="1588"/>
      <c r="AY695" s="1588"/>
    </row>
    <row r="696" ht="15.75" customHeight="1">
      <c r="A696" s="1588"/>
      <c r="B696" s="1588"/>
      <c r="C696" s="1588"/>
      <c r="D696" s="1588"/>
      <c r="E696" s="1588"/>
      <c r="F696" s="1588"/>
      <c r="G696" s="1588"/>
      <c r="H696" s="1588"/>
      <c r="I696" s="1588"/>
      <c r="J696" s="1588"/>
      <c r="K696" s="1588"/>
      <c r="L696" s="1588"/>
      <c r="M696" s="1588"/>
      <c r="N696" s="1588"/>
      <c r="O696" s="1588"/>
      <c r="P696" s="1588"/>
      <c r="Q696" s="1588"/>
      <c r="R696" s="1588"/>
      <c r="S696" s="1588"/>
      <c r="T696" s="1588"/>
      <c r="U696" s="1588"/>
      <c r="V696" s="1588"/>
      <c r="W696" s="1588"/>
      <c r="X696" s="1588"/>
      <c r="Y696" s="1588"/>
      <c r="Z696" s="1588"/>
      <c r="AA696" s="1588"/>
      <c r="AB696" s="1588"/>
      <c r="AC696" s="1588"/>
      <c r="AD696" s="1588"/>
      <c r="AE696" s="1588"/>
      <c r="AF696" s="1588"/>
      <c r="AG696" s="1588"/>
      <c r="AH696" s="1588"/>
      <c r="AI696" s="1588"/>
      <c r="AJ696" s="1588"/>
      <c r="AK696" s="1588"/>
      <c r="AL696" s="1588"/>
      <c r="AM696" s="1588"/>
      <c r="AN696" s="1588"/>
      <c r="AO696" s="1588"/>
      <c r="AP696" s="1588"/>
      <c r="AQ696" s="1588"/>
      <c r="AR696" s="1588"/>
      <c r="AS696" s="1588"/>
      <c r="AT696" s="1588"/>
      <c r="AU696" s="1588"/>
      <c r="AV696" s="1588"/>
      <c r="AW696" s="1588"/>
      <c r="AX696" s="1588"/>
      <c r="AY696" s="1588"/>
    </row>
    <row r="697" ht="15.75" customHeight="1">
      <c r="A697" s="1588"/>
      <c r="B697" s="1588"/>
      <c r="C697" s="1588"/>
      <c r="D697" s="1588"/>
      <c r="E697" s="1588"/>
      <c r="F697" s="1588"/>
      <c r="G697" s="1588"/>
      <c r="H697" s="1588"/>
      <c r="I697" s="1588"/>
      <c r="J697" s="1588"/>
      <c r="K697" s="1588"/>
      <c r="L697" s="1588"/>
      <c r="M697" s="1588"/>
      <c r="N697" s="1588"/>
      <c r="O697" s="1588"/>
      <c r="P697" s="1588"/>
      <c r="Q697" s="1588"/>
      <c r="R697" s="1588"/>
      <c r="S697" s="1588"/>
      <c r="T697" s="1588"/>
      <c r="U697" s="1588"/>
      <c r="V697" s="1588"/>
      <c r="W697" s="1588"/>
      <c r="X697" s="1588"/>
      <c r="Y697" s="1588"/>
      <c r="Z697" s="1588"/>
      <c r="AA697" s="1588"/>
      <c r="AB697" s="1588"/>
      <c r="AC697" s="1588"/>
      <c r="AD697" s="1588"/>
      <c r="AE697" s="1588"/>
      <c r="AF697" s="1588"/>
      <c r="AG697" s="1588"/>
      <c r="AH697" s="1588"/>
      <c r="AI697" s="1588"/>
      <c r="AJ697" s="1588"/>
      <c r="AK697" s="1588"/>
      <c r="AL697" s="1588"/>
      <c r="AM697" s="1588"/>
      <c r="AN697" s="1588"/>
      <c r="AO697" s="1588"/>
      <c r="AP697" s="1588"/>
      <c r="AQ697" s="1588"/>
      <c r="AR697" s="1588"/>
      <c r="AS697" s="1588"/>
      <c r="AT697" s="1588"/>
      <c r="AU697" s="1588"/>
      <c r="AV697" s="1588"/>
      <c r="AW697" s="1588"/>
      <c r="AX697" s="1588"/>
      <c r="AY697" s="1588"/>
    </row>
    <row r="698" ht="15.75" customHeight="1">
      <c r="A698" s="1588"/>
      <c r="B698" s="1588"/>
      <c r="C698" s="1588"/>
      <c r="D698" s="1588"/>
      <c r="E698" s="1588"/>
      <c r="F698" s="1588"/>
      <c r="G698" s="1588"/>
      <c r="H698" s="1588"/>
      <c r="I698" s="1588"/>
      <c r="J698" s="1588"/>
      <c r="K698" s="1588"/>
      <c r="L698" s="1588"/>
      <c r="M698" s="1588"/>
      <c r="N698" s="1588"/>
      <c r="O698" s="1588"/>
      <c r="P698" s="1588"/>
      <c r="Q698" s="1588"/>
      <c r="R698" s="1588"/>
      <c r="S698" s="1588"/>
      <c r="T698" s="1588"/>
      <c r="U698" s="1588"/>
      <c r="V698" s="1588"/>
      <c r="W698" s="1588"/>
      <c r="X698" s="1588"/>
      <c r="Y698" s="1588"/>
      <c r="Z698" s="1588"/>
      <c r="AA698" s="1588"/>
      <c r="AB698" s="1588"/>
      <c r="AC698" s="1588"/>
      <c r="AD698" s="1588"/>
      <c r="AE698" s="1588"/>
      <c r="AF698" s="1588"/>
      <c r="AG698" s="1588"/>
      <c r="AH698" s="1588"/>
      <c r="AI698" s="1588"/>
      <c r="AJ698" s="1588"/>
      <c r="AK698" s="1588"/>
      <c r="AL698" s="1588"/>
      <c r="AM698" s="1588"/>
      <c r="AN698" s="1588"/>
      <c r="AO698" s="1588"/>
      <c r="AP698" s="1588"/>
      <c r="AQ698" s="1588"/>
      <c r="AR698" s="1588"/>
      <c r="AS698" s="1588"/>
      <c r="AT698" s="1588"/>
      <c r="AU698" s="1588"/>
      <c r="AV698" s="1588"/>
      <c r="AW698" s="1588"/>
      <c r="AX698" s="1588"/>
      <c r="AY698" s="1588"/>
    </row>
    <row r="699" ht="15.75" customHeight="1">
      <c r="A699" s="1588"/>
      <c r="B699" s="1588"/>
      <c r="C699" s="1588"/>
      <c r="D699" s="1588"/>
      <c r="E699" s="1588"/>
      <c r="F699" s="1588"/>
      <c r="G699" s="1588"/>
      <c r="H699" s="1588"/>
      <c r="I699" s="1588"/>
      <c r="J699" s="1588"/>
      <c r="K699" s="1588"/>
      <c r="L699" s="1588"/>
      <c r="M699" s="1588"/>
      <c r="N699" s="1588"/>
      <c r="O699" s="1588"/>
      <c r="P699" s="1588"/>
      <c r="Q699" s="1588"/>
      <c r="R699" s="1588"/>
      <c r="S699" s="1588"/>
      <c r="T699" s="1588"/>
      <c r="U699" s="1588"/>
      <c r="V699" s="1588"/>
      <c r="W699" s="1588"/>
      <c r="X699" s="1588"/>
      <c r="Y699" s="1588"/>
      <c r="Z699" s="1588"/>
      <c r="AA699" s="1588"/>
      <c r="AB699" s="1588"/>
      <c r="AC699" s="1588"/>
      <c r="AD699" s="1588"/>
      <c r="AE699" s="1588"/>
      <c r="AF699" s="1588"/>
      <c r="AG699" s="1588"/>
      <c r="AH699" s="1588"/>
      <c r="AI699" s="1588"/>
      <c r="AJ699" s="1588"/>
      <c r="AK699" s="1588"/>
      <c r="AL699" s="1588"/>
      <c r="AM699" s="1588"/>
      <c r="AN699" s="1588"/>
      <c r="AO699" s="1588"/>
      <c r="AP699" s="1588"/>
      <c r="AQ699" s="1588"/>
      <c r="AR699" s="1588"/>
      <c r="AS699" s="1588"/>
      <c r="AT699" s="1588"/>
      <c r="AU699" s="1588"/>
      <c r="AV699" s="1588"/>
      <c r="AW699" s="1588"/>
      <c r="AX699" s="1588"/>
      <c r="AY699" s="1588"/>
    </row>
    <row r="700" ht="15.75" customHeight="1">
      <c r="A700" s="1588"/>
      <c r="B700" s="1588"/>
      <c r="C700" s="1588"/>
      <c r="D700" s="1588"/>
      <c r="E700" s="1588"/>
      <c r="F700" s="1588"/>
      <c r="G700" s="1588"/>
      <c r="H700" s="1588"/>
      <c r="I700" s="1588"/>
      <c r="J700" s="1588"/>
      <c r="K700" s="1588"/>
      <c r="L700" s="1588"/>
      <c r="M700" s="1588"/>
      <c r="N700" s="1588"/>
      <c r="O700" s="1588"/>
      <c r="P700" s="1588"/>
      <c r="Q700" s="1588"/>
      <c r="R700" s="1588"/>
      <c r="S700" s="1588"/>
      <c r="T700" s="1588"/>
      <c r="U700" s="1588"/>
      <c r="V700" s="1588"/>
      <c r="W700" s="1588"/>
      <c r="X700" s="1588"/>
      <c r="Y700" s="1588"/>
      <c r="Z700" s="1588"/>
      <c r="AA700" s="1588"/>
      <c r="AB700" s="1588"/>
      <c r="AC700" s="1588"/>
      <c r="AD700" s="1588"/>
      <c r="AE700" s="1588"/>
      <c r="AF700" s="1588"/>
      <c r="AG700" s="1588"/>
      <c r="AH700" s="1588"/>
      <c r="AI700" s="1588"/>
      <c r="AJ700" s="1588"/>
      <c r="AK700" s="1588"/>
      <c r="AL700" s="1588"/>
      <c r="AM700" s="1588"/>
      <c r="AN700" s="1588"/>
      <c r="AO700" s="1588"/>
      <c r="AP700" s="1588"/>
      <c r="AQ700" s="1588"/>
      <c r="AR700" s="1588"/>
      <c r="AS700" s="1588"/>
      <c r="AT700" s="1588"/>
      <c r="AU700" s="1588"/>
      <c r="AV700" s="1588"/>
      <c r="AW700" s="1588"/>
      <c r="AX700" s="1588"/>
      <c r="AY700" s="1588"/>
    </row>
    <row r="701" ht="15.75" customHeight="1">
      <c r="A701" s="1588"/>
      <c r="B701" s="1588"/>
      <c r="C701" s="1588"/>
      <c r="D701" s="1588"/>
      <c r="E701" s="1588"/>
      <c r="F701" s="1588"/>
      <c r="G701" s="1588"/>
      <c r="H701" s="1588"/>
      <c r="I701" s="1588"/>
      <c r="J701" s="1588"/>
      <c r="K701" s="1588"/>
      <c r="L701" s="1588"/>
      <c r="M701" s="1588"/>
      <c r="N701" s="1588"/>
      <c r="O701" s="1588"/>
      <c r="P701" s="1588"/>
      <c r="Q701" s="1588"/>
      <c r="R701" s="1588"/>
      <c r="S701" s="1588"/>
      <c r="T701" s="1588"/>
      <c r="U701" s="1588"/>
      <c r="V701" s="1588"/>
      <c r="W701" s="1588"/>
      <c r="X701" s="1588"/>
      <c r="Y701" s="1588"/>
      <c r="Z701" s="1588"/>
      <c r="AA701" s="1588"/>
      <c r="AB701" s="1588"/>
      <c r="AC701" s="1588"/>
      <c r="AD701" s="1588"/>
      <c r="AE701" s="1588"/>
      <c r="AF701" s="1588"/>
      <c r="AG701" s="1588"/>
      <c r="AH701" s="1588"/>
      <c r="AI701" s="1588"/>
      <c r="AJ701" s="1588"/>
      <c r="AK701" s="1588"/>
      <c r="AL701" s="1588"/>
      <c r="AM701" s="1588"/>
      <c r="AN701" s="1588"/>
      <c r="AO701" s="1588"/>
      <c r="AP701" s="1588"/>
      <c r="AQ701" s="1588"/>
      <c r="AR701" s="1588"/>
      <c r="AS701" s="1588"/>
      <c r="AT701" s="1588"/>
      <c r="AU701" s="1588"/>
      <c r="AV701" s="1588"/>
      <c r="AW701" s="1588"/>
      <c r="AX701" s="1588"/>
      <c r="AY701" s="1588"/>
    </row>
    <row r="702" ht="15.75" customHeight="1">
      <c r="A702" s="1588"/>
      <c r="B702" s="1588"/>
      <c r="C702" s="1588"/>
      <c r="D702" s="1588"/>
      <c r="E702" s="1588"/>
      <c r="F702" s="1588"/>
      <c r="G702" s="1588"/>
      <c r="H702" s="1588"/>
      <c r="I702" s="1588"/>
      <c r="J702" s="1588"/>
      <c r="K702" s="1588"/>
      <c r="L702" s="1588"/>
      <c r="M702" s="1588"/>
      <c r="N702" s="1588"/>
      <c r="O702" s="1588"/>
      <c r="P702" s="1588"/>
      <c r="Q702" s="1588"/>
      <c r="R702" s="1588"/>
      <c r="S702" s="1588"/>
      <c r="T702" s="1588"/>
      <c r="U702" s="1588"/>
      <c r="V702" s="1588"/>
      <c r="W702" s="1588"/>
      <c r="X702" s="1588"/>
      <c r="Y702" s="1588"/>
      <c r="Z702" s="1588"/>
      <c r="AA702" s="1588"/>
      <c r="AB702" s="1588"/>
      <c r="AC702" s="1588"/>
      <c r="AD702" s="1588"/>
      <c r="AE702" s="1588"/>
      <c r="AF702" s="1588"/>
      <c r="AG702" s="1588"/>
      <c r="AH702" s="1588"/>
      <c r="AI702" s="1588"/>
      <c r="AJ702" s="1588"/>
      <c r="AK702" s="1588"/>
      <c r="AL702" s="1588"/>
      <c r="AM702" s="1588"/>
      <c r="AN702" s="1588"/>
      <c r="AO702" s="1588"/>
      <c r="AP702" s="1588"/>
      <c r="AQ702" s="1588"/>
      <c r="AR702" s="1588"/>
      <c r="AS702" s="1588"/>
      <c r="AT702" s="1588"/>
      <c r="AU702" s="1588"/>
      <c r="AV702" s="1588"/>
      <c r="AW702" s="1588"/>
      <c r="AX702" s="1588"/>
      <c r="AY702" s="1588"/>
    </row>
    <row r="703" ht="15.75" customHeight="1">
      <c r="A703" s="1588"/>
      <c r="B703" s="1588"/>
      <c r="C703" s="1588"/>
      <c r="D703" s="1588"/>
      <c r="E703" s="1588"/>
      <c r="F703" s="1588"/>
      <c r="G703" s="1588"/>
      <c r="H703" s="1588"/>
      <c r="I703" s="1588"/>
      <c r="J703" s="1588"/>
      <c r="K703" s="1588"/>
      <c r="L703" s="1588"/>
      <c r="M703" s="1588"/>
      <c r="N703" s="1588"/>
      <c r="O703" s="1588"/>
      <c r="P703" s="1588"/>
      <c r="Q703" s="1588"/>
      <c r="R703" s="1588"/>
      <c r="S703" s="1588"/>
      <c r="T703" s="1588"/>
      <c r="U703" s="1588"/>
      <c r="V703" s="1588"/>
      <c r="W703" s="1588"/>
      <c r="X703" s="1588"/>
      <c r="Y703" s="1588"/>
      <c r="Z703" s="1588"/>
      <c r="AA703" s="1588"/>
      <c r="AB703" s="1588"/>
      <c r="AC703" s="1588"/>
      <c r="AD703" s="1588"/>
      <c r="AE703" s="1588"/>
      <c r="AF703" s="1588"/>
      <c r="AG703" s="1588"/>
      <c r="AH703" s="1588"/>
      <c r="AI703" s="1588"/>
      <c r="AJ703" s="1588"/>
      <c r="AK703" s="1588"/>
      <c r="AL703" s="1588"/>
      <c r="AM703" s="1588"/>
      <c r="AN703" s="1588"/>
      <c r="AO703" s="1588"/>
      <c r="AP703" s="1588"/>
      <c r="AQ703" s="1588"/>
      <c r="AR703" s="1588"/>
      <c r="AS703" s="1588"/>
      <c r="AT703" s="1588"/>
      <c r="AU703" s="1588"/>
      <c r="AV703" s="1588"/>
      <c r="AW703" s="1588"/>
      <c r="AX703" s="1588"/>
      <c r="AY703" s="1588"/>
    </row>
    <row r="704" ht="15.75" customHeight="1">
      <c r="A704" s="1588"/>
      <c r="B704" s="1588"/>
      <c r="C704" s="1588"/>
      <c r="D704" s="1588"/>
      <c r="E704" s="1588"/>
      <c r="F704" s="1588"/>
      <c r="G704" s="1588"/>
      <c r="H704" s="1588"/>
      <c r="I704" s="1588"/>
      <c r="J704" s="1588"/>
      <c r="K704" s="1588"/>
      <c r="L704" s="1588"/>
      <c r="M704" s="1588"/>
      <c r="N704" s="1588"/>
      <c r="O704" s="1588"/>
      <c r="P704" s="1588"/>
      <c r="Q704" s="1588"/>
      <c r="R704" s="1588"/>
      <c r="S704" s="1588"/>
      <c r="T704" s="1588"/>
      <c r="U704" s="1588"/>
      <c r="V704" s="1588"/>
      <c r="W704" s="1588"/>
      <c r="X704" s="1588"/>
      <c r="Y704" s="1588"/>
      <c r="Z704" s="1588"/>
      <c r="AA704" s="1588"/>
      <c r="AB704" s="1588"/>
      <c r="AC704" s="1588"/>
      <c r="AD704" s="1588"/>
      <c r="AE704" s="1588"/>
      <c r="AF704" s="1588"/>
      <c r="AG704" s="1588"/>
      <c r="AH704" s="1588"/>
      <c r="AI704" s="1588"/>
      <c r="AJ704" s="1588"/>
      <c r="AK704" s="1588"/>
      <c r="AL704" s="1588"/>
      <c r="AM704" s="1588"/>
      <c r="AN704" s="1588"/>
      <c r="AO704" s="1588"/>
      <c r="AP704" s="1588"/>
      <c r="AQ704" s="1588"/>
      <c r="AR704" s="1588"/>
      <c r="AS704" s="1588"/>
      <c r="AT704" s="1588"/>
      <c r="AU704" s="1588"/>
      <c r="AV704" s="1588"/>
      <c r="AW704" s="1588"/>
      <c r="AX704" s="1588"/>
      <c r="AY704" s="1588"/>
    </row>
    <row r="705" ht="15.75" customHeight="1">
      <c r="A705" s="1588"/>
      <c r="B705" s="1588"/>
      <c r="C705" s="1588"/>
      <c r="D705" s="1588"/>
      <c r="E705" s="1588"/>
      <c r="F705" s="1588"/>
      <c r="G705" s="1588"/>
      <c r="H705" s="1588"/>
      <c r="I705" s="1588"/>
      <c r="J705" s="1588"/>
      <c r="K705" s="1588"/>
      <c r="L705" s="1588"/>
      <c r="M705" s="1588"/>
      <c r="N705" s="1588"/>
      <c r="O705" s="1588"/>
      <c r="P705" s="1588"/>
      <c r="Q705" s="1588"/>
      <c r="R705" s="1588"/>
      <c r="S705" s="1588"/>
      <c r="T705" s="1588"/>
      <c r="U705" s="1588"/>
      <c r="V705" s="1588"/>
      <c r="W705" s="1588"/>
      <c r="X705" s="1588"/>
      <c r="Y705" s="1588"/>
      <c r="Z705" s="1588"/>
      <c r="AA705" s="1588"/>
      <c r="AB705" s="1588"/>
      <c r="AC705" s="1588"/>
      <c r="AD705" s="1588"/>
      <c r="AE705" s="1588"/>
      <c r="AF705" s="1588"/>
      <c r="AG705" s="1588"/>
      <c r="AH705" s="1588"/>
      <c r="AI705" s="1588"/>
      <c r="AJ705" s="1588"/>
      <c r="AK705" s="1588"/>
      <c r="AL705" s="1588"/>
      <c r="AM705" s="1588"/>
      <c r="AN705" s="1588"/>
      <c r="AO705" s="1588"/>
      <c r="AP705" s="1588"/>
      <c r="AQ705" s="1588"/>
      <c r="AR705" s="1588"/>
      <c r="AS705" s="1588"/>
      <c r="AT705" s="1588"/>
      <c r="AU705" s="1588"/>
      <c r="AV705" s="1588"/>
      <c r="AW705" s="1588"/>
      <c r="AX705" s="1588"/>
      <c r="AY705" s="1588"/>
    </row>
    <row r="706" ht="15.75" customHeight="1">
      <c r="A706" s="1588"/>
      <c r="B706" s="1588"/>
      <c r="C706" s="1588"/>
      <c r="D706" s="1588"/>
      <c r="E706" s="1588"/>
      <c r="F706" s="1588"/>
      <c r="G706" s="1588"/>
      <c r="H706" s="1588"/>
      <c r="I706" s="1588"/>
      <c r="J706" s="1588"/>
      <c r="K706" s="1588"/>
      <c r="L706" s="1588"/>
      <c r="M706" s="1588"/>
      <c r="N706" s="1588"/>
      <c r="O706" s="1588"/>
      <c r="P706" s="1588"/>
      <c r="Q706" s="1588"/>
      <c r="R706" s="1588"/>
      <c r="S706" s="1588"/>
      <c r="T706" s="1588"/>
      <c r="U706" s="1588"/>
      <c r="V706" s="1588"/>
      <c r="W706" s="1588"/>
      <c r="X706" s="1588"/>
      <c r="Y706" s="1588"/>
      <c r="Z706" s="1588"/>
      <c r="AA706" s="1588"/>
      <c r="AB706" s="1588"/>
      <c r="AC706" s="1588"/>
      <c r="AD706" s="1588"/>
      <c r="AE706" s="1588"/>
      <c r="AF706" s="1588"/>
      <c r="AG706" s="1588"/>
      <c r="AH706" s="1588"/>
      <c r="AI706" s="1588"/>
      <c r="AJ706" s="1588"/>
      <c r="AK706" s="1588"/>
      <c r="AL706" s="1588"/>
      <c r="AM706" s="1588"/>
      <c r="AN706" s="1588"/>
      <c r="AO706" s="1588"/>
      <c r="AP706" s="1588"/>
      <c r="AQ706" s="1588"/>
      <c r="AR706" s="1588"/>
      <c r="AS706" s="1588"/>
      <c r="AT706" s="1588"/>
      <c r="AU706" s="1588"/>
      <c r="AV706" s="1588"/>
      <c r="AW706" s="1588"/>
      <c r="AX706" s="1588"/>
      <c r="AY706" s="1588"/>
    </row>
    <row r="707" ht="15.75" customHeight="1">
      <c r="A707" s="1588"/>
      <c r="B707" s="1588"/>
      <c r="C707" s="1588"/>
      <c r="D707" s="1588"/>
      <c r="E707" s="1588"/>
      <c r="F707" s="1588"/>
      <c r="G707" s="1588"/>
      <c r="H707" s="1588"/>
      <c r="I707" s="1588"/>
      <c r="J707" s="1588"/>
      <c r="K707" s="1588"/>
      <c r="L707" s="1588"/>
      <c r="M707" s="1588"/>
      <c r="N707" s="1588"/>
      <c r="O707" s="1588"/>
      <c r="P707" s="1588"/>
      <c r="Q707" s="1588"/>
      <c r="R707" s="1588"/>
      <c r="S707" s="1588"/>
      <c r="T707" s="1588"/>
      <c r="U707" s="1588"/>
      <c r="V707" s="1588"/>
      <c r="W707" s="1588"/>
      <c r="X707" s="1588"/>
      <c r="Y707" s="1588"/>
      <c r="Z707" s="1588"/>
      <c r="AA707" s="1588"/>
      <c r="AB707" s="1588"/>
      <c r="AC707" s="1588"/>
      <c r="AD707" s="1588"/>
      <c r="AE707" s="1588"/>
      <c r="AF707" s="1588"/>
      <c r="AG707" s="1588"/>
      <c r="AH707" s="1588"/>
      <c r="AI707" s="1588"/>
      <c r="AJ707" s="1588"/>
      <c r="AK707" s="1588"/>
      <c r="AL707" s="1588"/>
      <c r="AM707" s="1588"/>
      <c r="AN707" s="1588"/>
      <c r="AO707" s="1588"/>
      <c r="AP707" s="1588"/>
      <c r="AQ707" s="1588"/>
      <c r="AR707" s="1588"/>
      <c r="AS707" s="1588"/>
      <c r="AT707" s="1588"/>
      <c r="AU707" s="1588"/>
      <c r="AV707" s="1588"/>
      <c r="AW707" s="1588"/>
      <c r="AX707" s="1588"/>
      <c r="AY707" s="1588"/>
    </row>
    <row r="708" ht="15.75" customHeight="1">
      <c r="A708" s="1588"/>
      <c r="B708" s="1588"/>
      <c r="C708" s="1588"/>
      <c r="D708" s="1588"/>
      <c r="E708" s="1588"/>
      <c r="F708" s="1588"/>
      <c r="G708" s="1588"/>
      <c r="H708" s="1588"/>
      <c r="I708" s="1588"/>
      <c r="J708" s="1588"/>
      <c r="K708" s="1588"/>
      <c r="L708" s="1588"/>
      <c r="M708" s="1588"/>
      <c r="N708" s="1588"/>
      <c r="O708" s="1588"/>
      <c r="P708" s="1588"/>
      <c r="Q708" s="1588"/>
      <c r="R708" s="1588"/>
      <c r="S708" s="1588"/>
      <c r="T708" s="1588"/>
      <c r="U708" s="1588"/>
      <c r="V708" s="1588"/>
      <c r="W708" s="1588"/>
      <c r="X708" s="1588"/>
      <c r="Y708" s="1588"/>
      <c r="Z708" s="1588"/>
      <c r="AA708" s="1588"/>
      <c r="AB708" s="1588"/>
      <c r="AC708" s="1588"/>
      <c r="AD708" s="1588"/>
      <c r="AE708" s="1588"/>
      <c r="AF708" s="1588"/>
      <c r="AG708" s="1588"/>
      <c r="AH708" s="1588"/>
      <c r="AI708" s="1588"/>
      <c r="AJ708" s="1588"/>
      <c r="AK708" s="1588"/>
      <c r="AL708" s="1588"/>
      <c r="AM708" s="1588"/>
      <c r="AN708" s="1588"/>
      <c r="AO708" s="1588"/>
      <c r="AP708" s="1588"/>
      <c r="AQ708" s="1588"/>
      <c r="AR708" s="1588"/>
      <c r="AS708" s="1588"/>
      <c r="AT708" s="1588"/>
      <c r="AU708" s="1588"/>
      <c r="AV708" s="1588"/>
      <c r="AW708" s="1588"/>
      <c r="AX708" s="1588"/>
      <c r="AY708" s="1588"/>
    </row>
    <row r="709" ht="15.75" customHeight="1">
      <c r="A709" s="1588"/>
      <c r="B709" s="1588"/>
      <c r="C709" s="1588"/>
      <c r="D709" s="1588"/>
      <c r="E709" s="1588"/>
      <c r="F709" s="1588"/>
      <c r="G709" s="1588"/>
      <c r="H709" s="1588"/>
      <c r="I709" s="1588"/>
      <c r="J709" s="1588"/>
      <c r="K709" s="1588"/>
      <c r="L709" s="1588"/>
      <c r="M709" s="1588"/>
      <c r="N709" s="1588"/>
      <c r="O709" s="1588"/>
      <c r="P709" s="1588"/>
      <c r="Q709" s="1588"/>
      <c r="R709" s="1588"/>
      <c r="S709" s="1588"/>
      <c r="T709" s="1588"/>
      <c r="U709" s="1588"/>
      <c r="V709" s="1588"/>
      <c r="W709" s="1588"/>
      <c r="X709" s="1588"/>
      <c r="Y709" s="1588"/>
      <c r="Z709" s="1588"/>
      <c r="AA709" s="1588"/>
      <c r="AB709" s="1588"/>
      <c r="AC709" s="1588"/>
      <c r="AD709" s="1588"/>
      <c r="AE709" s="1588"/>
      <c r="AF709" s="1588"/>
      <c r="AG709" s="1588"/>
      <c r="AH709" s="1588"/>
      <c r="AI709" s="1588"/>
      <c r="AJ709" s="1588"/>
      <c r="AK709" s="1588"/>
      <c r="AL709" s="1588"/>
      <c r="AM709" s="1588"/>
      <c r="AN709" s="1588"/>
      <c r="AO709" s="1588"/>
      <c r="AP709" s="1588"/>
      <c r="AQ709" s="1588"/>
      <c r="AR709" s="1588"/>
      <c r="AS709" s="1588"/>
      <c r="AT709" s="1588"/>
      <c r="AU709" s="1588"/>
      <c r="AV709" s="1588"/>
      <c r="AW709" s="1588"/>
      <c r="AX709" s="1588"/>
      <c r="AY709" s="1588"/>
    </row>
    <row r="710" ht="15.75" customHeight="1">
      <c r="A710" s="1588"/>
      <c r="B710" s="1588"/>
      <c r="C710" s="1588"/>
      <c r="D710" s="1588"/>
      <c r="E710" s="1588"/>
      <c r="F710" s="1588"/>
      <c r="G710" s="1588"/>
      <c r="H710" s="1588"/>
      <c r="I710" s="1588"/>
      <c r="J710" s="1588"/>
      <c r="K710" s="1588"/>
      <c r="L710" s="1588"/>
      <c r="M710" s="1588"/>
      <c r="N710" s="1588"/>
      <c r="O710" s="1588"/>
      <c r="P710" s="1588"/>
      <c r="Q710" s="1588"/>
      <c r="R710" s="1588"/>
      <c r="S710" s="1588"/>
      <c r="T710" s="1588"/>
      <c r="U710" s="1588"/>
      <c r="V710" s="1588"/>
      <c r="W710" s="1588"/>
      <c r="X710" s="1588"/>
      <c r="Y710" s="1588"/>
      <c r="Z710" s="1588"/>
      <c r="AA710" s="1588"/>
      <c r="AB710" s="1588"/>
      <c r="AC710" s="1588"/>
      <c r="AD710" s="1588"/>
      <c r="AE710" s="1588"/>
      <c r="AF710" s="1588"/>
      <c r="AG710" s="1588"/>
      <c r="AH710" s="1588"/>
      <c r="AI710" s="1588"/>
      <c r="AJ710" s="1588"/>
      <c r="AK710" s="1588"/>
      <c r="AL710" s="1588"/>
      <c r="AM710" s="1588"/>
      <c r="AN710" s="1588"/>
      <c r="AO710" s="1588"/>
      <c r="AP710" s="1588"/>
      <c r="AQ710" s="1588"/>
      <c r="AR710" s="1588"/>
      <c r="AS710" s="1588"/>
      <c r="AT710" s="1588"/>
      <c r="AU710" s="1588"/>
      <c r="AV710" s="1588"/>
      <c r="AW710" s="1588"/>
      <c r="AX710" s="1588"/>
      <c r="AY710" s="1588"/>
    </row>
    <row r="711" ht="15.75" customHeight="1">
      <c r="A711" s="1588"/>
      <c r="B711" s="1588"/>
      <c r="C711" s="1588"/>
      <c r="D711" s="1588"/>
      <c r="E711" s="1588"/>
      <c r="F711" s="1588"/>
      <c r="G711" s="1588"/>
      <c r="H711" s="1588"/>
      <c r="I711" s="1588"/>
      <c r="J711" s="1588"/>
      <c r="K711" s="1588"/>
      <c r="L711" s="1588"/>
      <c r="M711" s="1588"/>
      <c r="N711" s="1588"/>
      <c r="O711" s="1588"/>
      <c r="P711" s="1588"/>
      <c r="Q711" s="1588"/>
      <c r="R711" s="1588"/>
      <c r="S711" s="1588"/>
      <c r="T711" s="1588"/>
      <c r="U711" s="1588"/>
      <c r="V711" s="1588"/>
      <c r="W711" s="1588"/>
      <c r="X711" s="1588"/>
      <c r="Y711" s="1588"/>
      <c r="Z711" s="1588"/>
      <c r="AA711" s="1588"/>
      <c r="AB711" s="1588"/>
      <c r="AC711" s="1588"/>
      <c r="AD711" s="1588"/>
      <c r="AE711" s="1588"/>
      <c r="AF711" s="1588"/>
      <c r="AG711" s="1588"/>
      <c r="AH711" s="1588"/>
      <c r="AI711" s="1588"/>
      <c r="AJ711" s="1588"/>
      <c r="AK711" s="1588"/>
      <c r="AL711" s="1588"/>
      <c r="AM711" s="1588"/>
      <c r="AN711" s="1588"/>
      <c r="AO711" s="1588"/>
      <c r="AP711" s="1588"/>
      <c r="AQ711" s="1588"/>
      <c r="AR711" s="1588"/>
      <c r="AS711" s="1588"/>
      <c r="AT711" s="1588"/>
      <c r="AU711" s="1588"/>
      <c r="AV711" s="1588"/>
      <c r="AW711" s="1588"/>
      <c r="AX711" s="1588"/>
      <c r="AY711" s="1588"/>
    </row>
    <row r="712" ht="15.75" customHeight="1">
      <c r="A712" s="1588"/>
      <c r="B712" s="1588"/>
      <c r="C712" s="1588"/>
      <c r="D712" s="1588"/>
      <c r="E712" s="1588"/>
      <c r="F712" s="1588"/>
      <c r="G712" s="1588"/>
      <c r="H712" s="1588"/>
      <c r="I712" s="1588"/>
      <c r="J712" s="1588"/>
      <c r="K712" s="1588"/>
      <c r="L712" s="1588"/>
      <c r="M712" s="1588"/>
      <c r="N712" s="1588"/>
      <c r="O712" s="1588"/>
      <c r="P712" s="1588"/>
      <c r="Q712" s="1588"/>
      <c r="R712" s="1588"/>
      <c r="S712" s="1588"/>
      <c r="T712" s="1588"/>
      <c r="U712" s="1588"/>
      <c r="V712" s="1588"/>
      <c r="W712" s="1588"/>
      <c r="X712" s="1588"/>
      <c r="Y712" s="1588"/>
      <c r="Z712" s="1588"/>
      <c r="AA712" s="1588"/>
      <c r="AB712" s="1588"/>
      <c r="AC712" s="1588"/>
      <c r="AD712" s="1588"/>
      <c r="AE712" s="1588"/>
      <c r="AF712" s="1588"/>
      <c r="AG712" s="1588"/>
      <c r="AH712" s="1588"/>
      <c r="AI712" s="1588"/>
      <c r="AJ712" s="1588"/>
      <c r="AK712" s="1588"/>
      <c r="AL712" s="1588"/>
      <c r="AM712" s="1588"/>
      <c r="AN712" s="1588"/>
      <c r="AO712" s="1588"/>
      <c r="AP712" s="1588"/>
      <c r="AQ712" s="1588"/>
      <c r="AR712" s="1588"/>
      <c r="AS712" s="1588"/>
      <c r="AT712" s="1588"/>
      <c r="AU712" s="1588"/>
      <c r="AV712" s="1588"/>
      <c r="AW712" s="1588"/>
      <c r="AX712" s="1588"/>
      <c r="AY712" s="1588"/>
    </row>
    <row r="713" ht="15.75" customHeight="1">
      <c r="A713" s="1588"/>
      <c r="B713" s="1588"/>
      <c r="C713" s="1588"/>
      <c r="D713" s="1588"/>
      <c r="E713" s="1588"/>
      <c r="F713" s="1588"/>
      <c r="G713" s="1588"/>
      <c r="H713" s="1588"/>
      <c r="I713" s="1588"/>
      <c r="J713" s="1588"/>
      <c r="K713" s="1588"/>
      <c r="L713" s="1588"/>
      <c r="M713" s="1588"/>
      <c r="N713" s="1588"/>
      <c r="O713" s="1588"/>
      <c r="P713" s="1588"/>
      <c r="Q713" s="1588"/>
      <c r="R713" s="1588"/>
      <c r="S713" s="1588"/>
      <c r="T713" s="1588"/>
      <c r="U713" s="1588"/>
      <c r="V713" s="1588"/>
      <c r="W713" s="1588"/>
      <c r="X713" s="1588"/>
      <c r="Y713" s="1588"/>
      <c r="Z713" s="1588"/>
      <c r="AA713" s="1588"/>
      <c r="AB713" s="1588"/>
      <c r="AC713" s="1588"/>
      <c r="AD713" s="1588"/>
      <c r="AE713" s="1588"/>
      <c r="AF713" s="1588"/>
      <c r="AG713" s="1588"/>
      <c r="AH713" s="1588"/>
      <c r="AI713" s="1588"/>
      <c r="AJ713" s="1588"/>
      <c r="AK713" s="1588"/>
      <c r="AL713" s="1588"/>
      <c r="AM713" s="1588"/>
      <c r="AN713" s="1588"/>
      <c r="AO713" s="1588"/>
      <c r="AP713" s="1588"/>
      <c r="AQ713" s="1588"/>
      <c r="AR713" s="1588"/>
      <c r="AS713" s="1588"/>
      <c r="AT713" s="1588"/>
      <c r="AU713" s="1588"/>
      <c r="AV713" s="1588"/>
      <c r="AW713" s="1588"/>
      <c r="AX713" s="1588"/>
      <c r="AY713" s="1588"/>
    </row>
    <row r="714" ht="15.75" customHeight="1">
      <c r="A714" s="1588"/>
      <c r="B714" s="1588"/>
      <c r="C714" s="1588"/>
      <c r="D714" s="1588"/>
      <c r="E714" s="1588"/>
      <c r="F714" s="1588"/>
      <c r="G714" s="1588"/>
      <c r="H714" s="1588"/>
      <c r="I714" s="1588"/>
      <c r="J714" s="1588"/>
      <c r="K714" s="1588"/>
      <c r="L714" s="1588"/>
      <c r="M714" s="1588"/>
      <c r="N714" s="1588"/>
      <c r="O714" s="1588"/>
      <c r="P714" s="1588"/>
      <c r="Q714" s="1588"/>
      <c r="R714" s="1588"/>
      <c r="S714" s="1588"/>
      <c r="T714" s="1588"/>
      <c r="U714" s="1588"/>
      <c r="V714" s="1588"/>
      <c r="W714" s="1588"/>
      <c r="X714" s="1588"/>
      <c r="Y714" s="1588"/>
      <c r="Z714" s="1588"/>
      <c r="AA714" s="1588"/>
      <c r="AB714" s="1588"/>
      <c r="AC714" s="1588"/>
      <c r="AD714" s="1588"/>
      <c r="AE714" s="1588"/>
      <c r="AF714" s="1588"/>
      <c r="AG714" s="1588"/>
      <c r="AH714" s="1588"/>
      <c r="AI714" s="1588"/>
      <c r="AJ714" s="1588"/>
      <c r="AK714" s="1588"/>
      <c r="AL714" s="1588"/>
      <c r="AM714" s="1588"/>
      <c r="AN714" s="1588"/>
      <c r="AO714" s="1588"/>
      <c r="AP714" s="1588"/>
      <c r="AQ714" s="1588"/>
      <c r="AR714" s="1588"/>
      <c r="AS714" s="1588"/>
      <c r="AT714" s="1588"/>
      <c r="AU714" s="1588"/>
      <c r="AV714" s="1588"/>
      <c r="AW714" s="1588"/>
      <c r="AX714" s="1588"/>
      <c r="AY714" s="1588"/>
    </row>
    <row r="715" ht="15.75" customHeight="1">
      <c r="A715" s="1588"/>
      <c r="B715" s="1588"/>
      <c r="C715" s="1588"/>
      <c r="D715" s="1588"/>
      <c r="E715" s="1588"/>
      <c r="F715" s="1588"/>
      <c r="G715" s="1588"/>
      <c r="H715" s="1588"/>
      <c r="I715" s="1588"/>
      <c r="J715" s="1588"/>
      <c r="K715" s="1588"/>
      <c r="L715" s="1588"/>
      <c r="M715" s="1588"/>
      <c r="N715" s="1588"/>
      <c r="O715" s="1588"/>
      <c r="P715" s="1588"/>
      <c r="Q715" s="1588"/>
      <c r="R715" s="1588"/>
      <c r="S715" s="1588"/>
      <c r="T715" s="1588"/>
      <c r="U715" s="1588"/>
      <c r="V715" s="1588"/>
      <c r="W715" s="1588"/>
      <c r="X715" s="1588"/>
      <c r="Y715" s="1588"/>
      <c r="Z715" s="1588"/>
      <c r="AA715" s="1588"/>
      <c r="AB715" s="1588"/>
      <c r="AC715" s="1588"/>
      <c r="AD715" s="1588"/>
      <c r="AE715" s="1588"/>
      <c r="AF715" s="1588"/>
      <c r="AG715" s="1588"/>
      <c r="AH715" s="1588"/>
      <c r="AI715" s="1588"/>
      <c r="AJ715" s="1588"/>
      <c r="AK715" s="1588"/>
      <c r="AL715" s="1588"/>
      <c r="AM715" s="1588"/>
      <c r="AN715" s="1588"/>
      <c r="AO715" s="1588"/>
      <c r="AP715" s="1588"/>
      <c r="AQ715" s="1588"/>
      <c r="AR715" s="1588"/>
      <c r="AS715" s="1588"/>
      <c r="AT715" s="1588"/>
      <c r="AU715" s="1588"/>
      <c r="AV715" s="1588"/>
      <c r="AW715" s="1588"/>
      <c r="AX715" s="1588"/>
      <c r="AY715" s="1588"/>
    </row>
    <row r="716" ht="15.75" customHeight="1">
      <c r="A716" s="1588"/>
      <c r="B716" s="1588"/>
      <c r="C716" s="1588"/>
      <c r="D716" s="1588"/>
      <c r="E716" s="1588"/>
      <c r="F716" s="1588"/>
      <c r="G716" s="1588"/>
      <c r="H716" s="1588"/>
      <c r="I716" s="1588"/>
      <c r="J716" s="1588"/>
      <c r="K716" s="1588"/>
      <c r="L716" s="1588"/>
      <c r="M716" s="1588"/>
      <c r="N716" s="1588"/>
      <c r="O716" s="1588"/>
      <c r="P716" s="1588"/>
      <c r="Q716" s="1588"/>
      <c r="R716" s="1588"/>
      <c r="S716" s="1588"/>
      <c r="T716" s="1588"/>
      <c r="U716" s="1588"/>
      <c r="V716" s="1588"/>
      <c r="W716" s="1588"/>
      <c r="X716" s="1588"/>
      <c r="Y716" s="1588"/>
      <c r="Z716" s="1588"/>
      <c r="AA716" s="1588"/>
      <c r="AB716" s="1588"/>
      <c r="AC716" s="1588"/>
      <c r="AD716" s="1588"/>
      <c r="AE716" s="1588"/>
      <c r="AF716" s="1588"/>
      <c r="AG716" s="1588"/>
      <c r="AH716" s="1588"/>
      <c r="AI716" s="1588"/>
      <c r="AJ716" s="1588"/>
      <c r="AK716" s="1588"/>
      <c r="AL716" s="1588"/>
      <c r="AM716" s="1588"/>
      <c r="AN716" s="1588"/>
      <c r="AO716" s="1588"/>
      <c r="AP716" s="1588"/>
      <c r="AQ716" s="1588"/>
      <c r="AR716" s="1588"/>
      <c r="AS716" s="1588"/>
      <c r="AT716" s="1588"/>
      <c r="AU716" s="1588"/>
      <c r="AV716" s="1588"/>
      <c r="AW716" s="1588"/>
      <c r="AX716" s="1588"/>
      <c r="AY716" s="1588"/>
    </row>
    <row r="717" ht="15.75" customHeight="1">
      <c r="A717" s="1588"/>
      <c r="B717" s="1588"/>
      <c r="C717" s="1588"/>
      <c r="D717" s="1588"/>
      <c r="E717" s="1588"/>
      <c r="F717" s="1588"/>
      <c r="G717" s="1588"/>
      <c r="H717" s="1588"/>
      <c r="I717" s="1588"/>
      <c r="J717" s="1588"/>
      <c r="K717" s="1588"/>
      <c r="L717" s="1588"/>
      <c r="M717" s="1588"/>
      <c r="N717" s="1588"/>
      <c r="O717" s="1588"/>
      <c r="P717" s="1588"/>
      <c r="Q717" s="1588"/>
      <c r="R717" s="1588"/>
      <c r="S717" s="1588"/>
      <c r="T717" s="1588"/>
      <c r="U717" s="1588"/>
      <c r="V717" s="1588"/>
      <c r="W717" s="1588"/>
      <c r="X717" s="1588"/>
      <c r="Y717" s="1588"/>
      <c r="Z717" s="1588"/>
      <c r="AA717" s="1588"/>
      <c r="AB717" s="1588"/>
      <c r="AC717" s="1588"/>
      <c r="AD717" s="1588"/>
      <c r="AE717" s="1588"/>
      <c r="AF717" s="1588"/>
      <c r="AG717" s="1588"/>
      <c r="AH717" s="1588"/>
      <c r="AI717" s="1588"/>
      <c r="AJ717" s="1588"/>
      <c r="AK717" s="1588"/>
      <c r="AL717" s="1588"/>
      <c r="AM717" s="1588"/>
      <c r="AN717" s="1588"/>
      <c r="AO717" s="1588"/>
      <c r="AP717" s="1588"/>
      <c r="AQ717" s="1588"/>
      <c r="AR717" s="1588"/>
      <c r="AS717" s="1588"/>
      <c r="AT717" s="1588"/>
      <c r="AU717" s="1588"/>
      <c r="AV717" s="1588"/>
      <c r="AW717" s="1588"/>
      <c r="AX717" s="1588"/>
      <c r="AY717" s="1588"/>
    </row>
    <row r="718" ht="15.75" customHeight="1">
      <c r="A718" s="1588"/>
      <c r="B718" s="1588"/>
      <c r="C718" s="1588"/>
      <c r="D718" s="1588"/>
      <c r="E718" s="1588"/>
      <c r="F718" s="1588"/>
      <c r="G718" s="1588"/>
      <c r="H718" s="1588"/>
      <c r="I718" s="1588"/>
      <c r="J718" s="1588"/>
      <c r="K718" s="1588"/>
      <c r="L718" s="1588"/>
      <c r="M718" s="1588"/>
      <c r="N718" s="1588"/>
      <c r="O718" s="1588"/>
      <c r="P718" s="1588"/>
      <c r="Q718" s="1588"/>
      <c r="R718" s="1588"/>
      <c r="S718" s="1588"/>
      <c r="T718" s="1588"/>
      <c r="U718" s="1588"/>
      <c r="V718" s="1588"/>
      <c r="W718" s="1588"/>
      <c r="X718" s="1588"/>
      <c r="Y718" s="1588"/>
      <c r="Z718" s="1588"/>
      <c r="AA718" s="1588"/>
      <c r="AB718" s="1588"/>
      <c r="AC718" s="1588"/>
      <c r="AD718" s="1588"/>
      <c r="AE718" s="1588"/>
      <c r="AF718" s="1588"/>
      <c r="AG718" s="1588"/>
      <c r="AH718" s="1588"/>
      <c r="AI718" s="1588"/>
      <c r="AJ718" s="1588"/>
      <c r="AK718" s="1588"/>
      <c r="AL718" s="1588"/>
      <c r="AM718" s="1588"/>
      <c r="AN718" s="1588"/>
      <c r="AO718" s="1588"/>
      <c r="AP718" s="1588"/>
      <c r="AQ718" s="1588"/>
      <c r="AR718" s="1588"/>
      <c r="AS718" s="1588"/>
      <c r="AT718" s="1588"/>
      <c r="AU718" s="1588"/>
      <c r="AV718" s="1588"/>
      <c r="AW718" s="1588"/>
      <c r="AX718" s="1588"/>
      <c r="AY718" s="1588"/>
    </row>
    <row r="719" ht="15.75" customHeight="1">
      <c r="A719" s="1588"/>
      <c r="B719" s="1588"/>
      <c r="C719" s="1588"/>
      <c r="D719" s="1588"/>
      <c r="E719" s="1588"/>
      <c r="F719" s="1588"/>
      <c r="G719" s="1588"/>
      <c r="H719" s="1588"/>
      <c r="I719" s="1588"/>
      <c r="J719" s="1588"/>
      <c r="K719" s="1588"/>
      <c r="L719" s="1588"/>
      <c r="M719" s="1588"/>
      <c r="N719" s="1588"/>
      <c r="O719" s="1588"/>
      <c r="P719" s="1588"/>
      <c r="Q719" s="1588"/>
      <c r="R719" s="1588"/>
      <c r="S719" s="1588"/>
      <c r="T719" s="1588"/>
      <c r="U719" s="1588"/>
      <c r="V719" s="1588"/>
      <c r="W719" s="1588"/>
      <c r="X719" s="1588"/>
      <c r="Y719" s="1588"/>
      <c r="Z719" s="1588"/>
      <c r="AA719" s="1588"/>
      <c r="AB719" s="1588"/>
      <c r="AC719" s="1588"/>
      <c r="AD719" s="1588"/>
      <c r="AE719" s="1588"/>
      <c r="AF719" s="1588"/>
      <c r="AG719" s="1588"/>
      <c r="AH719" s="1588"/>
      <c r="AI719" s="1588"/>
      <c r="AJ719" s="1588"/>
      <c r="AK719" s="1588"/>
      <c r="AL719" s="1588"/>
      <c r="AM719" s="1588"/>
      <c r="AN719" s="1588"/>
      <c r="AO719" s="1588"/>
      <c r="AP719" s="1588"/>
      <c r="AQ719" s="1588"/>
      <c r="AR719" s="1588"/>
      <c r="AS719" s="1588"/>
      <c r="AT719" s="1588"/>
      <c r="AU719" s="1588"/>
      <c r="AV719" s="1588"/>
      <c r="AW719" s="1588"/>
      <c r="AX719" s="1588"/>
      <c r="AY719" s="1588"/>
    </row>
    <row r="720" ht="15.75" customHeight="1">
      <c r="A720" s="1588"/>
      <c r="B720" s="1588"/>
      <c r="C720" s="1588"/>
      <c r="D720" s="1588"/>
      <c r="E720" s="1588"/>
      <c r="F720" s="1588"/>
      <c r="G720" s="1588"/>
      <c r="H720" s="1588"/>
      <c r="I720" s="1588"/>
      <c r="J720" s="1588"/>
      <c r="K720" s="1588"/>
      <c r="L720" s="1588"/>
      <c r="M720" s="1588"/>
      <c r="N720" s="1588"/>
      <c r="O720" s="1588"/>
      <c r="P720" s="1588"/>
      <c r="Q720" s="1588"/>
      <c r="R720" s="1588"/>
      <c r="S720" s="1588"/>
      <c r="T720" s="1588"/>
      <c r="U720" s="1588"/>
      <c r="V720" s="1588"/>
      <c r="W720" s="1588"/>
      <c r="X720" s="1588"/>
      <c r="Y720" s="1588"/>
      <c r="Z720" s="1588"/>
      <c r="AA720" s="1588"/>
      <c r="AB720" s="1588"/>
      <c r="AC720" s="1588"/>
      <c r="AD720" s="1588"/>
      <c r="AE720" s="1588"/>
      <c r="AF720" s="1588"/>
      <c r="AG720" s="1588"/>
      <c r="AH720" s="1588"/>
      <c r="AI720" s="1588"/>
      <c r="AJ720" s="1588"/>
      <c r="AK720" s="1588"/>
      <c r="AL720" s="1588"/>
      <c r="AM720" s="1588"/>
      <c r="AN720" s="1588"/>
      <c r="AO720" s="1588"/>
      <c r="AP720" s="1588"/>
      <c r="AQ720" s="1588"/>
      <c r="AR720" s="1588"/>
      <c r="AS720" s="1588"/>
      <c r="AT720" s="1588"/>
      <c r="AU720" s="1588"/>
      <c r="AV720" s="1588"/>
      <c r="AW720" s="1588"/>
      <c r="AX720" s="1588"/>
      <c r="AY720" s="1588"/>
    </row>
    <row r="721" ht="15.75" customHeight="1">
      <c r="A721" s="1588"/>
      <c r="B721" s="1588"/>
      <c r="C721" s="1588"/>
      <c r="D721" s="1588"/>
      <c r="E721" s="1588"/>
      <c r="F721" s="1588"/>
      <c r="G721" s="1588"/>
      <c r="H721" s="1588"/>
      <c r="I721" s="1588"/>
      <c r="J721" s="1588"/>
      <c r="K721" s="1588"/>
      <c r="L721" s="1588"/>
      <c r="M721" s="1588"/>
      <c r="N721" s="1588"/>
      <c r="O721" s="1588"/>
      <c r="P721" s="1588"/>
      <c r="Q721" s="1588"/>
      <c r="R721" s="1588"/>
      <c r="S721" s="1588"/>
      <c r="T721" s="1588"/>
      <c r="U721" s="1588"/>
      <c r="V721" s="1588"/>
      <c r="W721" s="1588"/>
      <c r="X721" s="1588"/>
      <c r="Y721" s="1588"/>
      <c r="Z721" s="1588"/>
      <c r="AA721" s="1588"/>
      <c r="AB721" s="1588"/>
      <c r="AC721" s="1588"/>
      <c r="AD721" s="1588"/>
      <c r="AE721" s="1588"/>
      <c r="AF721" s="1588"/>
      <c r="AG721" s="1588"/>
      <c r="AH721" s="1588"/>
      <c r="AI721" s="1588"/>
      <c r="AJ721" s="1588"/>
      <c r="AK721" s="1588"/>
      <c r="AL721" s="1588"/>
      <c r="AM721" s="1588"/>
      <c r="AN721" s="1588"/>
      <c r="AO721" s="1588"/>
      <c r="AP721" s="1588"/>
      <c r="AQ721" s="1588"/>
      <c r="AR721" s="1588"/>
      <c r="AS721" s="1588"/>
      <c r="AT721" s="1588"/>
      <c r="AU721" s="1588"/>
      <c r="AV721" s="1588"/>
      <c r="AW721" s="1588"/>
      <c r="AX721" s="1588"/>
      <c r="AY721" s="1588"/>
    </row>
    <row r="722" ht="15.75" customHeight="1">
      <c r="A722" s="1588"/>
      <c r="B722" s="1588"/>
      <c r="C722" s="1588"/>
      <c r="D722" s="1588"/>
      <c r="E722" s="1588"/>
      <c r="F722" s="1588"/>
      <c r="G722" s="1588"/>
      <c r="H722" s="1588"/>
      <c r="I722" s="1588"/>
      <c r="J722" s="1588"/>
      <c r="K722" s="1588"/>
      <c r="L722" s="1588"/>
      <c r="M722" s="1588"/>
      <c r="N722" s="1588"/>
      <c r="O722" s="1588"/>
      <c r="P722" s="1588"/>
      <c r="Q722" s="1588"/>
      <c r="R722" s="1588"/>
      <c r="S722" s="1588"/>
      <c r="T722" s="1588"/>
      <c r="U722" s="1588"/>
      <c r="V722" s="1588"/>
      <c r="W722" s="1588"/>
      <c r="X722" s="1588"/>
      <c r="Y722" s="1588"/>
      <c r="Z722" s="1588"/>
      <c r="AA722" s="1588"/>
      <c r="AB722" s="1588"/>
      <c r="AC722" s="1588"/>
      <c r="AD722" s="1588"/>
      <c r="AE722" s="1588"/>
      <c r="AF722" s="1588"/>
      <c r="AG722" s="1588"/>
      <c r="AH722" s="1588"/>
      <c r="AI722" s="1588"/>
      <c r="AJ722" s="1588"/>
      <c r="AK722" s="1588"/>
      <c r="AL722" s="1588"/>
      <c r="AM722" s="1588"/>
      <c r="AN722" s="1588"/>
      <c r="AO722" s="1588"/>
      <c r="AP722" s="1588"/>
      <c r="AQ722" s="1588"/>
      <c r="AR722" s="1588"/>
      <c r="AS722" s="1588"/>
      <c r="AT722" s="1588"/>
      <c r="AU722" s="1588"/>
      <c r="AV722" s="1588"/>
      <c r="AW722" s="1588"/>
      <c r="AX722" s="1588"/>
      <c r="AY722" s="1588"/>
    </row>
    <row r="723" ht="15.75" customHeight="1">
      <c r="A723" s="1588"/>
      <c r="B723" s="1588"/>
      <c r="C723" s="1588"/>
      <c r="D723" s="1588"/>
      <c r="E723" s="1588"/>
      <c r="F723" s="1588"/>
      <c r="G723" s="1588"/>
      <c r="H723" s="1588"/>
      <c r="I723" s="1588"/>
      <c r="J723" s="1588"/>
      <c r="K723" s="1588"/>
      <c r="L723" s="1588"/>
      <c r="M723" s="1588"/>
      <c r="N723" s="1588"/>
      <c r="O723" s="1588"/>
      <c r="P723" s="1588"/>
      <c r="Q723" s="1588"/>
      <c r="R723" s="1588"/>
      <c r="S723" s="1588"/>
      <c r="T723" s="1588"/>
      <c r="U723" s="1588"/>
      <c r="V723" s="1588"/>
      <c r="W723" s="1588"/>
      <c r="X723" s="1588"/>
      <c r="Y723" s="1588"/>
      <c r="Z723" s="1588"/>
      <c r="AA723" s="1588"/>
      <c r="AB723" s="1588"/>
      <c r="AC723" s="1588"/>
      <c r="AD723" s="1588"/>
      <c r="AE723" s="1588"/>
      <c r="AF723" s="1588"/>
      <c r="AG723" s="1588"/>
      <c r="AH723" s="1588"/>
      <c r="AI723" s="1588"/>
      <c r="AJ723" s="1588"/>
      <c r="AK723" s="1588"/>
      <c r="AL723" s="1588"/>
      <c r="AM723" s="1588"/>
      <c r="AN723" s="1588"/>
      <c r="AO723" s="1588"/>
      <c r="AP723" s="1588"/>
      <c r="AQ723" s="1588"/>
      <c r="AR723" s="1588"/>
      <c r="AS723" s="1588"/>
      <c r="AT723" s="1588"/>
      <c r="AU723" s="1588"/>
      <c r="AV723" s="1588"/>
      <c r="AW723" s="1588"/>
      <c r="AX723" s="1588"/>
      <c r="AY723" s="1588"/>
    </row>
    <row r="724" ht="15.75" customHeight="1">
      <c r="A724" s="1588"/>
      <c r="B724" s="1588"/>
      <c r="C724" s="1588"/>
      <c r="D724" s="1588"/>
      <c r="E724" s="1588"/>
      <c r="F724" s="1588"/>
      <c r="G724" s="1588"/>
      <c r="H724" s="1588"/>
      <c r="I724" s="1588"/>
      <c r="J724" s="1588"/>
      <c r="K724" s="1588"/>
      <c r="L724" s="1588"/>
      <c r="M724" s="1588"/>
      <c r="N724" s="1588"/>
      <c r="O724" s="1588"/>
      <c r="P724" s="1588"/>
      <c r="Q724" s="1588"/>
      <c r="R724" s="1588"/>
      <c r="S724" s="1588"/>
      <c r="T724" s="1588"/>
      <c r="U724" s="1588"/>
      <c r="V724" s="1588"/>
      <c r="W724" s="1588"/>
      <c r="X724" s="1588"/>
      <c r="Y724" s="1588"/>
      <c r="Z724" s="1588"/>
      <c r="AA724" s="1588"/>
      <c r="AB724" s="1588"/>
      <c r="AC724" s="1588"/>
      <c r="AD724" s="1588"/>
      <c r="AE724" s="1588"/>
      <c r="AF724" s="1588"/>
      <c r="AG724" s="1588"/>
      <c r="AH724" s="1588"/>
      <c r="AI724" s="1588"/>
      <c r="AJ724" s="1588"/>
      <c r="AK724" s="1588"/>
      <c r="AL724" s="1588"/>
      <c r="AM724" s="1588"/>
      <c r="AN724" s="1588"/>
      <c r="AO724" s="1588"/>
      <c r="AP724" s="1588"/>
      <c r="AQ724" s="1588"/>
      <c r="AR724" s="1588"/>
      <c r="AS724" s="1588"/>
      <c r="AT724" s="1588"/>
      <c r="AU724" s="1588"/>
      <c r="AV724" s="1588"/>
      <c r="AW724" s="1588"/>
      <c r="AX724" s="1588"/>
      <c r="AY724" s="1588"/>
    </row>
    <row r="725" ht="15.75" customHeight="1">
      <c r="A725" s="1588"/>
      <c r="B725" s="1588"/>
      <c r="C725" s="1588"/>
      <c r="D725" s="1588"/>
      <c r="E725" s="1588"/>
      <c r="F725" s="1588"/>
      <c r="G725" s="1588"/>
      <c r="H725" s="1588"/>
      <c r="I725" s="1588"/>
      <c r="J725" s="1588"/>
      <c r="K725" s="1588"/>
      <c r="L725" s="1588"/>
      <c r="M725" s="1588"/>
      <c r="N725" s="1588"/>
      <c r="O725" s="1588"/>
      <c r="P725" s="1588"/>
      <c r="Q725" s="1588"/>
      <c r="R725" s="1588"/>
      <c r="S725" s="1588"/>
      <c r="T725" s="1588"/>
      <c r="U725" s="1588"/>
      <c r="V725" s="1588"/>
      <c r="W725" s="1588"/>
      <c r="X725" s="1588"/>
      <c r="Y725" s="1588"/>
      <c r="Z725" s="1588"/>
      <c r="AA725" s="1588"/>
      <c r="AB725" s="1588"/>
      <c r="AC725" s="1588"/>
      <c r="AD725" s="1588"/>
      <c r="AE725" s="1588"/>
      <c r="AF725" s="1588"/>
      <c r="AG725" s="1588"/>
      <c r="AH725" s="1588"/>
      <c r="AI725" s="1588"/>
      <c r="AJ725" s="1588"/>
      <c r="AK725" s="1588"/>
      <c r="AL725" s="1588"/>
      <c r="AM725" s="1588"/>
      <c r="AN725" s="1588"/>
      <c r="AO725" s="1588"/>
      <c r="AP725" s="1588"/>
      <c r="AQ725" s="1588"/>
      <c r="AR725" s="1588"/>
      <c r="AS725" s="1588"/>
      <c r="AT725" s="1588"/>
      <c r="AU725" s="1588"/>
      <c r="AV725" s="1588"/>
      <c r="AW725" s="1588"/>
      <c r="AX725" s="1588"/>
      <c r="AY725" s="1588"/>
    </row>
    <row r="726" ht="15.75" customHeight="1">
      <c r="A726" s="1588"/>
      <c r="B726" s="1588"/>
      <c r="C726" s="1588"/>
      <c r="D726" s="1588"/>
      <c r="E726" s="1588"/>
      <c r="F726" s="1588"/>
      <c r="G726" s="1588"/>
      <c r="H726" s="1588"/>
      <c r="I726" s="1588"/>
      <c r="J726" s="1588"/>
      <c r="K726" s="1588"/>
      <c r="L726" s="1588"/>
      <c r="M726" s="1588"/>
      <c r="N726" s="1588"/>
      <c r="O726" s="1588"/>
      <c r="P726" s="1588"/>
      <c r="Q726" s="1588"/>
      <c r="R726" s="1588"/>
      <c r="S726" s="1588"/>
      <c r="T726" s="1588"/>
      <c r="U726" s="1588"/>
      <c r="V726" s="1588"/>
      <c r="W726" s="1588"/>
      <c r="X726" s="1588"/>
      <c r="Y726" s="1588"/>
      <c r="Z726" s="1588"/>
      <c r="AA726" s="1588"/>
      <c r="AB726" s="1588"/>
      <c r="AC726" s="1588"/>
      <c r="AD726" s="1588"/>
      <c r="AE726" s="1588"/>
      <c r="AF726" s="1588"/>
      <c r="AG726" s="1588"/>
      <c r="AH726" s="1588"/>
      <c r="AI726" s="1588"/>
      <c r="AJ726" s="1588"/>
      <c r="AK726" s="1588"/>
      <c r="AL726" s="1588"/>
      <c r="AM726" s="1588"/>
      <c r="AN726" s="1588"/>
      <c r="AO726" s="1588"/>
      <c r="AP726" s="1588"/>
      <c r="AQ726" s="1588"/>
      <c r="AR726" s="1588"/>
      <c r="AS726" s="1588"/>
      <c r="AT726" s="1588"/>
      <c r="AU726" s="1588"/>
      <c r="AV726" s="1588"/>
      <c r="AW726" s="1588"/>
      <c r="AX726" s="1588"/>
      <c r="AY726" s="1588"/>
    </row>
    <row r="727" ht="15.75" customHeight="1">
      <c r="A727" s="1588"/>
      <c r="B727" s="1588"/>
      <c r="C727" s="1588"/>
      <c r="D727" s="1588"/>
      <c r="E727" s="1588"/>
      <c r="F727" s="1588"/>
      <c r="G727" s="1588"/>
      <c r="H727" s="1588"/>
      <c r="I727" s="1588"/>
      <c r="J727" s="1588"/>
      <c r="K727" s="1588"/>
      <c r="L727" s="1588"/>
      <c r="M727" s="1588"/>
      <c r="N727" s="1588"/>
      <c r="O727" s="1588"/>
      <c r="P727" s="1588"/>
      <c r="Q727" s="1588"/>
      <c r="R727" s="1588"/>
      <c r="S727" s="1588"/>
      <c r="T727" s="1588"/>
      <c r="U727" s="1588"/>
      <c r="V727" s="1588"/>
      <c r="W727" s="1588"/>
      <c r="X727" s="1588"/>
      <c r="Y727" s="1588"/>
      <c r="Z727" s="1588"/>
      <c r="AA727" s="1588"/>
      <c r="AB727" s="1588"/>
      <c r="AC727" s="1588"/>
      <c r="AD727" s="1588"/>
      <c r="AE727" s="1588"/>
      <c r="AF727" s="1588"/>
      <c r="AG727" s="1588"/>
      <c r="AH727" s="1588"/>
      <c r="AI727" s="1588"/>
      <c r="AJ727" s="1588"/>
      <c r="AK727" s="1588"/>
      <c r="AL727" s="1588"/>
      <c r="AM727" s="1588"/>
      <c r="AN727" s="1588"/>
      <c r="AO727" s="1588"/>
      <c r="AP727" s="1588"/>
      <c r="AQ727" s="1588"/>
      <c r="AR727" s="1588"/>
      <c r="AS727" s="1588"/>
      <c r="AT727" s="1588"/>
      <c r="AU727" s="1588"/>
      <c r="AV727" s="1588"/>
      <c r="AW727" s="1588"/>
      <c r="AX727" s="1588"/>
      <c r="AY727" s="1588"/>
    </row>
    <row r="728" ht="15.75" customHeight="1">
      <c r="A728" s="1588"/>
      <c r="B728" s="1588"/>
      <c r="C728" s="1588"/>
      <c r="D728" s="1588"/>
      <c r="E728" s="1588"/>
      <c r="F728" s="1588"/>
      <c r="G728" s="1588"/>
      <c r="H728" s="1588"/>
      <c r="I728" s="1588"/>
      <c r="J728" s="1588"/>
      <c r="K728" s="1588"/>
      <c r="L728" s="1588"/>
      <c r="M728" s="1588"/>
      <c r="N728" s="1588"/>
      <c r="O728" s="1588"/>
      <c r="P728" s="1588"/>
      <c r="Q728" s="1588"/>
      <c r="R728" s="1588"/>
      <c r="S728" s="1588"/>
      <c r="T728" s="1588"/>
      <c r="U728" s="1588"/>
      <c r="V728" s="1588"/>
      <c r="W728" s="1588"/>
      <c r="X728" s="1588"/>
      <c r="Y728" s="1588"/>
      <c r="Z728" s="1588"/>
      <c r="AA728" s="1588"/>
      <c r="AB728" s="1588"/>
      <c r="AC728" s="1588"/>
      <c r="AD728" s="1588"/>
      <c r="AE728" s="1588"/>
      <c r="AF728" s="1588"/>
      <c r="AG728" s="1588"/>
      <c r="AH728" s="1588"/>
      <c r="AI728" s="1588"/>
      <c r="AJ728" s="1588"/>
      <c r="AK728" s="1588"/>
      <c r="AL728" s="1588"/>
      <c r="AM728" s="1588"/>
      <c r="AN728" s="1588"/>
      <c r="AO728" s="1588"/>
      <c r="AP728" s="1588"/>
      <c r="AQ728" s="1588"/>
      <c r="AR728" s="1588"/>
      <c r="AS728" s="1588"/>
      <c r="AT728" s="1588"/>
      <c r="AU728" s="1588"/>
      <c r="AV728" s="1588"/>
      <c r="AW728" s="1588"/>
      <c r="AX728" s="1588"/>
      <c r="AY728" s="1588"/>
    </row>
    <row r="729" ht="15.75" customHeight="1">
      <c r="A729" s="1588"/>
      <c r="B729" s="1588"/>
      <c r="C729" s="1588"/>
      <c r="D729" s="1588"/>
      <c r="E729" s="1588"/>
      <c r="F729" s="1588"/>
      <c r="G729" s="1588"/>
      <c r="H729" s="1588"/>
      <c r="I729" s="1588"/>
      <c r="J729" s="1588"/>
      <c r="K729" s="1588"/>
      <c r="L729" s="1588"/>
      <c r="M729" s="1588"/>
      <c r="N729" s="1588"/>
      <c r="O729" s="1588"/>
      <c r="P729" s="1588"/>
      <c r="Q729" s="1588"/>
      <c r="R729" s="1588"/>
      <c r="S729" s="1588"/>
      <c r="T729" s="1588"/>
      <c r="U729" s="1588"/>
      <c r="V729" s="1588"/>
      <c r="W729" s="1588"/>
      <c r="X729" s="1588"/>
      <c r="Y729" s="1588"/>
      <c r="Z729" s="1588"/>
      <c r="AA729" s="1588"/>
      <c r="AB729" s="1588"/>
      <c r="AC729" s="1588"/>
      <c r="AD729" s="1588"/>
      <c r="AE729" s="1588"/>
      <c r="AF729" s="1588"/>
      <c r="AG729" s="1588"/>
      <c r="AH729" s="1588"/>
      <c r="AI729" s="1588"/>
      <c r="AJ729" s="1588"/>
      <c r="AK729" s="1588"/>
      <c r="AL729" s="1588"/>
      <c r="AM729" s="1588"/>
      <c r="AN729" s="1588"/>
      <c r="AO729" s="1588"/>
      <c r="AP729" s="1588"/>
      <c r="AQ729" s="1588"/>
      <c r="AR729" s="1588"/>
      <c r="AS729" s="1588"/>
      <c r="AT729" s="1588"/>
      <c r="AU729" s="1588"/>
      <c r="AV729" s="1588"/>
      <c r="AW729" s="1588"/>
      <c r="AX729" s="1588"/>
      <c r="AY729" s="1588"/>
    </row>
    <row r="730" ht="15.75" customHeight="1">
      <c r="A730" s="1588"/>
      <c r="B730" s="1588"/>
      <c r="C730" s="1588"/>
      <c r="D730" s="1588"/>
      <c r="E730" s="1588"/>
      <c r="F730" s="1588"/>
      <c r="G730" s="1588"/>
      <c r="H730" s="1588"/>
      <c r="I730" s="1588"/>
      <c r="J730" s="1588"/>
      <c r="K730" s="1588"/>
      <c r="L730" s="1588"/>
      <c r="M730" s="1588"/>
      <c r="N730" s="1588"/>
      <c r="O730" s="1588"/>
      <c r="P730" s="1588"/>
      <c r="Q730" s="1588"/>
      <c r="R730" s="1588"/>
      <c r="S730" s="1588"/>
      <c r="T730" s="1588"/>
      <c r="U730" s="1588"/>
      <c r="V730" s="1588"/>
      <c r="W730" s="1588"/>
      <c r="X730" s="1588"/>
      <c r="Y730" s="1588"/>
      <c r="Z730" s="1588"/>
      <c r="AA730" s="1588"/>
      <c r="AB730" s="1588"/>
      <c r="AC730" s="1588"/>
      <c r="AD730" s="1588"/>
      <c r="AE730" s="1588"/>
      <c r="AF730" s="1588"/>
      <c r="AG730" s="1588"/>
      <c r="AH730" s="1588"/>
      <c r="AI730" s="1588"/>
      <c r="AJ730" s="1588"/>
      <c r="AK730" s="1588"/>
      <c r="AL730" s="1588"/>
      <c r="AM730" s="1588"/>
      <c r="AN730" s="1588"/>
      <c r="AO730" s="1588"/>
      <c r="AP730" s="1588"/>
      <c r="AQ730" s="1588"/>
      <c r="AR730" s="1588"/>
      <c r="AS730" s="1588"/>
      <c r="AT730" s="1588"/>
      <c r="AU730" s="1588"/>
      <c r="AV730" s="1588"/>
      <c r="AW730" s="1588"/>
      <c r="AX730" s="1588"/>
      <c r="AY730" s="1588"/>
    </row>
    <row r="731" ht="15.75" customHeight="1">
      <c r="A731" s="1588"/>
      <c r="B731" s="1588"/>
      <c r="C731" s="1588"/>
      <c r="D731" s="1588"/>
      <c r="E731" s="1588"/>
      <c r="F731" s="1588"/>
      <c r="G731" s="1588"/>
      <c r="H731" s="1588"/>
      <c r="I731" s="1588"/>
      <c r="J731" s="1588"/>
      <c r="K731" s="1588"/>
      <c r="L731" s="1588"/>
      <c r="M731" s="1588"/>
      <c r="N731" s="1588"/>
      <c r="O731" s="1588"/>
      <c r="P731" s="1588"/>
      <c r="Q731" s="1588"/>
      <c r="R731" s="1588"/>
      <c r="S731" s="1588"/>
      <c r="T731" s="1588"/>
      <c r="U731" s="1588"/>
      <c r="V731" s="1588"/>
      <c r="W731" s="1588"/>
      <c r="X731" s="1588"/>
      <c r="Y731" s="1588"/>
      <c r="Z731" s="1588"/>
      <c r="AA731" s="1588"/>
      <c r="AB731" s="1588"/>
      <c r="AC731" s="1588"/>
      <c r="AD731" s="1588"/>
      <c r="AE731" s="1588"/>
      <c r="AF731" s="1588"/>
      <c r="AG731" s="1588"/>
      <c r="AH731" s="1588"/>
      <c r="AI731" s="1588"/>
      <c r="AJ731" s="1588"/>
      <c r="AK731" s="1588"/>
      <c r="AL731" s="1588"/>
      <c r="AM731" s="1588"/>
      <c r="AN731" s="1588"/>
      <c r="AO731" s="1588"/>
      <c r="AP731" s="1588"/>
      <c r="AQ731" s="1588"/>
      <c r="AR731" s="1588"/>
      <c r="AS731" s="1588"/>
      <c r="AT731" s="1588"/>
      <c r="AU731" s="1588"/>
      <c r="AV731" s="1588"/>
      <c r="AW731" s="1588"/>
      <c r="AX731" s="1588"/>
      <c r="AY731" s="1588"/>
    </row>
    <row r="732" ht="15.75" customHeight="1">
      <c r="A732" s="1588"/>
      <c r="B732" s="1588"/>
      <c r="C732" s="1588"/>
      <c r="D732" s="1588"/>
      <c r="E732" s="1588"/>
      <c r="F732" s="1588"/>
      <c r="G732" s="1588"/>
      <c r="H732" s="1588"/>
      <c r="I732" s="1588"/>
      <c r="J732" s="1588"/>
      <c r="K732" s="1588"/>
      <c r="L732" s="1588"/>
      <c r="M732" s="1588"/>
      <c r="N732" s="1588"/>
      <c r="O732" s="1588"/>
      <c r="P732" s="1588"/>
      <c r="Q732" s="1588"/>
      <c r="R732" s="1588"/>
      <c r="S732" s="1588"/>
      <c r="T732" s="1588"/>
      <c r="U732" s="1588"/>
      <c r="V732" s="1588"/>
      <c r="W732" s="1588"/>
      <c r="X732" s="1588"/>
      <c r="Y732" s="1588"/>
      <c r="Z732" s="1588"/>
      <c r="AA732" s="1588"/>
      <c r="AB732" s="1588"/>
      <c r="AC732" s="1588"/>
      <c r="AD732" s="1588"/>
      <c r="AE732" s="1588"/>
      <c r="AF732" s="1588"/>
      <c r="AG732" s="1588"/>
      <c r="AH732" s="1588"/>
      <c r="AI732" s="1588"/>
      <c r="AJ732" s="1588"/>
      <c r="AK732" s="1588"/>
      <c r="AL732" s="1588"/>
      <c r="AM732" s="1588"/>
      <c r="AN732" s="1588"/>
      <c r="AO732" s="1588"/>
      <c r="AP732" s="1588"/>
      <c r="AQ732" s="1588"/>
      <c r="AR732" s="1588"/>
      <c r="AS732" s="1588"/>
      <c r="AT732" s="1588"/>
      <c r="AU732" s="1588"/>
      <c r="AV732" s="1588"/>
      <c r="AW732" s="1588"/>
      <c r="AX732" s="1588"/>
      <c r="AY732" s="1588"/>
    </row>
    <row r="733" ht="15.75" customHeight="1">
      <c r="A733" s="1588"/>
      <c r="B733" s="1588"/>
      <c r="C733" s="1588"/>
      <c r="D733" s="1588"/>
      <c r="E733" s="1588"/>
      <c r="F733" s="1588"/>
      <c r="G733" s="1588"/>
      <c r="H733" s="1588"/>
      <c r="I733" s="1588"/>
      <c r="J733" s="1588"/>
      <c r="K733" s="1588"/>
      <c r="L733" s="1588"/>
      <c r="M733" s="1588"/>
      <c r="N733" s="1588"/>
      <c r="O733" s="1588"/>
      <c r="P733" s="1588"/>
      <c r="Q733" s="1588"/>
      <c r="R733" s="1588"/>
      <c r="S733" s="1588"/>
      <c r="T733" s="1588"/>
      <c r="U733" s="1588"/>
      <c r="V733" s="1588"/>
      <c r="W733" s="1588"/>
      <c r="X733" s="1588"/>
      <c r="Y733" s="1588"/>
      <c r="Z733" s="1588"/>
      <c r="AA733" s="1588"/>
      <c r="AB733" s="1588"/>
      <c r="AC733" s="1588"/>
      <c r="AD733" s="1588"/>
      <c r="AE733" s="1588"/>
      <c r="AF733" s="1588"/>
      <c r="AG733" s="1588"/>
      <c r="AH733" s="1588"/>
      <c r="AI733" s="1588"/>
      <c r="AJ733" s="1588"/>
      <c r="AK733" s="1588"/>
      <c r="AL733" s="1588"/>
      <c r="AM733" s="1588"/>
      <c r="AN733" s="1588"/>
      <c r="AO733" s="1588"/>
      <c r="AP733" s="1588"/>
      <c r="AQ733" s="1588"/>
      <c r="AR733" s="1588"/>
      <c r="AS733" s="1588"/>
      <c r="AT733" s="1588"/>
      <c r="AU733" s="1588"/>
      <c r="AV733" s="1588"/>
      <c r="AW733" s="1588"/>
      <c r="AX733" s="1588"/>
      <c r="AY733" s="1588"/>
    </row>
    <row r="734" ht="15.75" customHeight="1">
      <c r="A734" s="1588"/>
      <c r="B734" s="1588"/>
      <c r="C734" s="1588"/>
      <c r="D734" s="1588"/>
      <c r="E734" s="1588"/>
      <c r="F734" s="1588"/>
      <c r="G734" s="1588"/>
      <c r="H734" s="1588"/>
      <c r="I734" s="1588"/>
      <c r="J734" s="1588"/>
      <c r="K734" s="1588"/>
      <c r="L734" s="1588"/>
      <c r="M734" s="1588"/>
      <c r="N734" s="1588"/>
      <c r="O734" s="1588"/>
      <c r="P734" s="1588"/>
      <c r="Q734" s="1588"/>
      <c r="R734" s="1588"/>
      <c r="S734" s="1588"/>
      <c r="T734" s="1588"/>
      <c r="U734" s="1588"/>
      <c r="V734" s="1588"/>
      <c r="W734" s="1588"/>
      <c r="X734" s="1588"/>
      <c r="Y734" s="1588"/>
      <c r="Z734" s="1588"/>
      <c r="AA734" s="1588"/>
      <c r="AB734" s="1588"/>
      <c r="AC734" s="1588"/>
      <c r="AD734" s="1588"/>
      <c r="AE734" s="1588"/>
      <c r="AF734" s="1588"/>
      <c r="AG734" s="1588"/>
      <c r="AH734" s="1588"/>
      <c r="AI734" s="1588"/>
      <c r="AJ734" s="1588"/>
      <c r="AK734" s="1588"/>
      <c r="AL734" s="1588"/>
      <c r="AM734" s="1588"/>
      <c r="AN734" s="1588"/>
      <c r="AO734" s="1588"/>
      <c r="AP734" s="1588"/>
      <c r="AQ734" s="1588"/>
      <c r="AR734" s="1588"/>
      <c r="AS734" s="1588"/>
      <c r="AT734" s="1588"/>
      <c r="AU734" s="1588"/>
      <c r="AV734" s="1588"/>
      <c r="AW734" s="1588"/>
      <c r="AX734" s="1588"/>
      <c r="AY734" s="1588"/>
    </row>
    <row r="735" ht="15.75" customHeight="1">
      <c r="A735" s="1588"/>
      <c r="B735" s="1588"/>
      <c r="C735" s="1588"/>
      <c r="D735" s="1588"/>
      <c r="E735" s="1588"/>
      <c r="F735" s="1588"/>
      <c r="G735" s="1588"/>
      <c r="H735" s="1588"/>
      <c r="I735" s="1588"/>
      <c r="J735" s="1588"/>
      <c r="K735" s="1588"/>
      <c r="L735" s="1588"/>
      <c r="M735" s="1588"/>
      <c r="N735" s="1588"/>
      <c r="O735" s="1588"/>
      <c r="P735" s="1588"/>
      <c r="Q735" s="1588"/>
      <c r="R735" s="1588"/>
      <c r="S735" s="1588"/>
      <c r="T735" s="1588"/>
      <c r="U735" s="1588"/>
      <c r="V735" s="1588"/>
      <c r="W735" s="1588"/>
      <c r="X735" s="1588"/>
      <c r="Y735" s="1588"/>
      <c r="Z735" s="1588"/>
      <c r="AA735" s="1588"/>
      <c r="AB735" s="1588"/>
      <c r="AC735" s="1588"/>
      <c r="AD735" s="1588"/>
      <c r="AE735" s="1588"/>
      <c r="AF735" s="1588"/>
      <c r="AG735" s="1588"/>
      <c r="AH735" s="1588"/>
      <c r="AI735" s="1588"/>
      <c r="AJ735" s="1588"/>
      <c r="AK735" s="1588"/>
      <c r="AL735" s="1588"/>
      <c r="AM735" s="1588"/>
      <c r="AN735" s="1588"/>
      <c r="AO735" s="1588"/>
      <c r="AP735" s="1588"/>
      <c r="AQ735" s="1588"/>
      <c r="AR735" s="1588"/>
      <c r="AS735" s="1588"/>
      <c r="AT735" s="1588"/>
      <c r="AU735" s="1588"/>
      <c r="AV735" s="1588"/>
      <c r="AW735" s="1588"/>
      <c r="AX735" s="1588"/>
      <c r="AY735" s="1588"/>
    </row>
    <row r="736" ht="15.75" customHeight="1">
      <c r="A736" s="1588"/>
      <c r="B736" s="1588"/>
      <c r="C736" s="1588"/>
      <c r="D736" s="1588"/>
      <c r="E736" s="1588"/>
      <c r="F736" s="1588"/>
      <c r="G736" s="1588"/>
      <c r="H736" s="1588"/>
      <c r="I736" s="1588"/>
      <c r="J736" s="1588"/>
      <c r="K736" s="1588"/>
      <c r="L736" s="1588"/>
      <c r="M736" s="1588"/>
      <c r="N736" s="1588"/>
      <c r="O736" s="1588"/>
      <c r="P736" s="1588"/>
      <c r="Q736" s="1588"/>
      <c r="R736" s="1588"/>
      <c r="S736" s="1588"/>
      <c r="T736" s="1588"/>
      <c r="U736" s="1588"/>
      <c r="V736" s="1588"/>
      <c r="W736" s="1588"/>
      <c r="X736" s="1588"/>
      <c r="Y736" s="1588"/>
      <c r="Z736" s="1588"/>
      <c r="AA736" s="1588"/>
      <c r="AB736" s="1588"/>
      <c r="AC736" s="1588"/>
      <c r="AD736" s="1588"/>
      <c r="AE736" s="1588"/>
      <c r="AF736" s="1588"/>
      <c r="AG736" s="1588"/>
      <c r="AH736" s="1588"/>
      <c r="AI736" s="1588"/>
      <c r="AJ736" s="1588"/>
      <c r="AK736" s="1588"/>
      <c r="AL736" s="1588"/>
      <c r="AM736" s="1588"/>
      <c r="AN736" s="1588"/>
      <c r="AO736" s="1588"/>
      <c r="AP736" s="1588"/>
      <c r="AQ736" s="1588"/>
      <c r="AR736" s="1588"/>
      <c r="AS736" s="1588"/>
      <c r="AT736" s="1588"/>
      <c r="AU736" s="1588"/>
      <c r="AV736" s="1588"/>
      <c r="AW736" s="1588"/>
      <c r="AX736" s="1588"/>
      <c r="AY736" s="1588"/>
    </row>
    <row r="737" ht="15.75" customHeight="1">
      <c r="A737" s="1588"/>
      <c r="B737" s="1588"/>
      <c r="C737" s="1588"/>
      <c r="D737" s="1588"/>
      <c r="E737" s="1588"/>
      <c r="F737" s="1588"/>
      <c r="G737" s="1588"/>
      <c r="H737" s="1588"/>
      <c r="I737" s="1588"/>
      <c r="J737" s="1588"/>
      <c r="K737" s="1588"/>
      <c r="L737" s="1588"/>
      <c r="M737" s="1588"/>
      <c r="N737" s="1588"/>
      <c r="O737" s="1588"/>
      <c r="P737" s="1588"/>
      <c r="Q737" s="1588"/>
      <c r="R737" s="1588"/>
      <c r="S737" s="1588"/>
      <c r="T737" s="1588"/>
      <c r="U737" s="1588"/>
      <c r="V737" s="1588"/>
      <c r="W737" s="1588"/>
      <c r="X737" s="1588"/>
      <c r="Y737" s="1588"/>
      <c r="Z737" s="1588"/>
      <c r="AA737" s="1588"/>
      <c r="AB737" s="1588"/>
      <c r="AC737" s="1588"/>
      <c r="AD737" s="1588"/>
      <c r="AE737" s="1588"/>
      <c r="AF737" s="1588"/>
      <c r="AG737" s="1588"/>
      <c r="AH737" s="1588"/>
      <c r="AI737" s="1588"/>
      <c r="AJ737" s="1588"/>
      <c r="AK737" s="1588"/>
      <c r="AL737" s="1588"/>
      <c r="AM737" s="1588"/>
      <c r="AN737" s="1588"/>
      <c r="AO737" s="1588"/>
      <c r="AP737" s="1588"/>
      <c r="AQ737" s="1588"/>
      <c r="AR737" s="1588"/>
      <c r="AS737" s="1588"/>
      <c r="AT737" s="1588"/>
      <c r="AU737" s="1588"/>
      <c r="AV737" s="1588"/>
      <c r="AW737" s="1588"/>
      <c r="AX737" s="1588"/>
      <c r="AY737" s="1588"/>
    </row>
    <row r="738" ht="15.75" customHeight="1">
      <c r="A738" s="1588"/>
      <c r="B738" s="1588"/>
      <c r="C738" s="1588"/>
      <c r="D738" s="1588"/>
      <c r="E738" s="1588"/>
      <c r="F738" s="1588"/>
      <c r="G738" s="1588"/>
      <c r="H738" s="1588"/>
      <c r="I738" s="1588"/>
      <c r="J738" s="1588"/>
      <c r="K738" s="1588"/>
      <c r="L738" s="1588"/>
      <c r="M738" s="1588"/>
      <c r="N738" s="1588"/>
      <c r="O738" s="1588"/>
      <c r="P738" s="1588"/>
      <c r="Q738" s="1588"/>
      <c r="R738" s="1588"/>
      <c r="S738" s="1588"/>
      <c r="T738" s="1588"/>
      <c r="U738" s="1588"/>
      <c r="V738" s="1588"/>
      <c r="W738" s="1588"/>
      <c r="X738" s="1588"/>
      <c r="Y738" s="1588"/>
      <c r="Z738" s="1588"/>
      <c r="AA738" s="1588"/>
      <c r="AB738" s="1588"/>
      <c r="AC738" s="1588"/>
      <c r="AD738" s="1588"/>
      <c r="AE738" s="1588"/>
      <c r="AF738" s="1588"/>
      <c r="AG738" s="1588"/>
      <c r="AH738" s="1588"/>
      <c r="AI738" s="1588"/>
      <c r="AJ738" s="1588"/>
      <c r="AK738" s="1588"/>
      <c r="AL738" s="1588"/>
      <c r="AM738" s="1588"/>
      <c r="AN738" s="1588"/>
      <c r="AO738" s="1588"/>
      <c r="AP738" s="1588"/>
      <c r="AQ738" s="1588"/>
      <c r="AR738" s="1588"/>
      <c r="AS738" s="1588"/>
      <c r="AT738" s="1588"/>
      <c r="AU738" s="1588"/>
      <c r="AV738" s="1588"/>
      <c r="AW738" s="1588"/>
      <c r="AX738" s="1588"/>
      <c r="AY738" s="1588"/>
    </row>
    <row r="739" ht="15.75" customHeight="1">
      <c r="A739" s="1588"/>
      <c r="B739" s="1588"/>
      <c r="C739" s="1588"/>
      <c r="D739" s="1588"/>
      <c r="E739" s="1588"/>
      <c r="F739" s="1588"/>
      <c r="G739" s="1588"/>
      <c r="H739" s="1588"/>
      <c r="I739" s="1588"/>
      <c r="J739" s="1588"/>
      <c r="K739" s="1588"/>
      <c r="L739" s="1588"/>
      <c r="M739" s="1588"/>
      <c r="N739" s="1588"/>
      <c r="O739" s="1588"/>
      <c r="P739" s="1588"/>
      <c r="Q739" s="1588"/>
      <c r="R739" s="1588"/>
      <c r="S739" s="1588"/>
      <c r="T739" s="1588"/>
      <c r="U739" s="1588"/>
      <c r="V739" s="1588"/>
      <c r="W739" s="1588"/>
      <c r="X739" s="1588"/>
      <c r="Y739" s="1588"/>
      <c r="Z739" s="1588"/>
      <c r="AA739" s="1588"/>
      <c r="AB739" s="1588"/>
      <c r="AC739" s="1588"/>
      <c r="AD739" s="1588"/>
      <c r="AE739" s="1588"/>
      <c r="AF739" s="1588"/>
      <c r="AG739" s="1588"/>
      <c r="AH739" s="1588"/>
      <c r="AI739" s="1588"/>
      <c r="AJ739" s="1588"/>
      <c r="AK739" s="1588"/>
      <c r="AL739" s="1588"/>
      <c r="AM739" s="1588"/>
      <c r="AN739" s="1588"/>
      <c r="AO739" s="1588"/>
      <c r="AP739" s="1588"/>
      <c r="AQ739" s="1588"/>
      <c r="AR739" s="1588"/>
      <c r="AS739" s="1588"/>
      <c r="AT739" s="1588"/>
      <c r="AU739" s="1588"/>
      <c r="AV739" s="1588"/>
      <c r="AW739" s="1588"/>
      <c r="AX739" s="1588"/>
      <c r="AY739" s="1588"/>
    </row>
    <row r="740" ht="15.75" customHeight="1">
      <c r="A740" s="1588"/>
      <c r="B740" s="1588"/>
      <c r="C740" s="1588"/>
      <c r="D740" s="1588"/>
      <c r="E740" s="1588"/>
      <c r="F740" s="1588"/>
      <c r="G740" s="1588"/>
      <c r="H740" s="1588"/>
      <c r="I740" s="1588"/>
      <c r="J740" s="1588"/>
      <c r="K740" s="1588"/>
      <c r="L740" s="1588"/>
      <c r="M740" s="1588"/>
      <c r="N740" s="1588"/>
      <c r="O740" s="1588"/>
      <c r="P740" s="1588"/>
      <c r="Q740" s="1588"/>
      <c r="R740" s="1588"/>
      <c r="S740" s="1588"/>
      <c r="T740" s="1588"/>
      <c r="U740" s="1588"/>
      <c r="V740" s="1588"/>
      <c r="W740" s="1588"/>
      <c r="X740" s="1588"/>
      <c r="Y740" s="1588"/>
      <c r="Z740" s="1588"/>
      <c r="AA740" s="1588"/>
      <c r="AB740" s="1588"/>
      <c r="AC740" s="1588"/>
      <c r="AD740" s="1588"/>
      <c r="AE740" s="1588"/>
      <c r="AF740" s="1588"/>
      <c r="AG740" s="1588"/>
      <c r="AH740" s="1588"/>
      <c r="AI740" s="1588"/>
      <c r="AJ740" s="1588"/>
      <c r="AK740" s="1588"/>
      <c r="AL740" s="1588"/>
      <c r="AM740" s="1588"/>
      <c r="AN740" s="1588"/>
      <c r="AO740" s="1588"/>
      <c r="AP740" s="1588"/>
      <c r="AQ740" s="1588"/>
      <c r="AR740" s="1588"/>
      <c r="AS740" s="1588"/>
      <c r="AT740" s="1588"/>
      <c r="AU740" s="1588"/>
      <c r="AV740" s="1588"/>
      <c r="AW740" s="1588"/>
      <c r="AX740" s="1588"/>
      <c r="AY740" s="1588"/>
    </row>
    <row r="741" ht="15.75" customHeight="1">
      <c r="A741" s="1588"/>
      <c r="B741" s="1588"/>
      <c r="C741" s="1588"/>
      <c r="D741" s="1588"/>
      <c r="E741" s="1588"/>
      <c r="F741" s="1588"/>
      <c r="G741" s="1588"/>
      <c r="H741" s="1588"/>
      <c r="I741" s="1588"/>
      <c r="J741" s="1588"/>
      <c r="K741" s="1588"/>
      <c r="L741" s="1588"/>
      <c r="M741" s="1588"/>
      <c r="N741" s="1588"/>
      <c r="O741" s="1588"/>
      <c r="P741" s="1588"/>
      <c r="Q741" s="1588"/>
      <c r="R741" s="1588"/>
      <c r="S741" s="1588"/>
      <c r="T741" s="1588"/>
      <c r="U741" s="1588"/>
      <c r="V741" s="1588"/>
      <c r="W741" s="1588"/>
      <c r="X741" s="1588"/>
      <c r="Y741" s="1588"/>
      <c r="Z741" s="1588"/>
      <c r="AA741" s="1588"/>
      <c r="AB741" s="1588"/>
      <c r="AC741" s="1588"/>
      <c r="AD741" s="1588"/>
      <c r="AE741" s="1588"/>
      <c r="AF741" s="1588"/>
      <c r="AG741" s="1588"/>
      <c r="AH741" s="1588"/>
      <c r="AI741" s="1588"/>
      <c r="AJ741" s="1588"/>
      <c r="AK741" s="1588"/>
      <c r="AL741" s="1588"/>
      <c r="AM741" s="1588"/>
      <c r="AN741" s="1588"/>
      <c r="AO741" s="1588"/>
      <c r="AP741" s="1588"/>
      <c r="AQ741" s="1588"/>
      <c r="AR741" s="1588"/>
      <c r="AS741" s="1588"/>
      <c r="AT741" s="1588"/>
      <c r="AU741" s="1588"/>
      <c r="AV741" s="1588"/>
      <c r="AW741" s="1588"/>
      <c r="AX741" s="1588"/>
      <c r="AY741" s="1588"/>
    </row>
    <row r="742" ht="15.75" customHeight="1">
      <c r="A742" s="1588"/>
      <c r="B742" s="1588"/>
      <c r="C742" s="1588"/>
      <c r="D742" s="1588"/>
      <c r="E742" s="1588"/>
      <c r="F742" s="1588"/>
      <c r="G742" s="1588"/>
      <c r="H742" s="1588"/>
      <c r="I742" s="1588"/>
      <c r="J742" s="1588"/>
      <c r="K742" s="1588"/>
      <c r="L742" s="1588"/>
      <c r="M742" s="1588"/>
      <c r="N742" s="1588"/>
      <c r="O742" s="1588"/>
      <c r="P742" s="1588"/>
      <c r="Q742" s="1588"/>
      <c r="R742" s="1588"/>
      <c r="S742" s="1588"/>
      <c r="T742" s="1588"/>
      <c r="U742" s="1588"/>
      <c r="V742" s="1588"/>
      <c r="W742" s="1588"/>
      <c r="X742" s="1588"/>
      <c r="Y742" s="1588"/>
      <c r="Z742" s="1588"/>
      <c r="AA742" s="1588"/>
      <c r="AB742" s="1588"/>
      <c r="AC742" s="1588"/>
      <c r="AD742" s="1588"/>
      <c r="AE742" s="1588"/>
      <c r="AF742" s="1588"/>
      <c r="AG742" s="1588"/>
      <c r="AH742" s="1588"/>
      <c r="AI742" s="1588"/>
      <c r="AJ742" s="1588"/>
      <c r="AK742" s="1588"/>
      <c r="AL742" s="1588"/>
      <c r="AM742" s="1588"/>
      <c r="AN742" s="1588"/>
      <c r="AO742" s="1588"/>
      <c r="AP742" s="1588"/>
      <c r="AQ742" s="1588"/>
      <c r="AR742" s="1588"/>
      <c r="AS742" s="1588"/>
      <c r="AT742" s="1588"/>
      <c r="AU742" s="1588"/>
      <c r="AV742" s="1588"/>
      <c r="AW742" s="1588"/>
      <c r="AX742" s="1588"/>
      <c r="AY742" s="1588"/>
    </row>
    <row r="743" ht="15.75" customHeight="1">
      <c r="A743" s="1588"/>
      <c r="B743" s="1588"/>
      <c r="C743" s="1588"/>
      <c r="D743" s="1588"/>
      <c r="E743" s="1588"/>
      <c r="F743" s="1588"/>
      <c r="G743" s="1588"/>
      <c r="H743" s="1588"/>
      <c r="I743" s="1588"/>
      <c r="J743" s="1588"/>
      <c r="K743" s="1588"/>
      <c r="L743" s="1588"/>
      <c r="M743" s="1588"/>
      <c r="N743" s="1588"/>
      <c r="O743" s="1588"/>
      <c r="P743" s="1588"/>
      <c r="Q743" s="1588"/>
      <c r="R743" s="1588"/>
      <c r="S743" s="1588"/>
      <c r="T743" s="1588"/>
      <c r="U743" s="1588"/>
      <c r="V743" s="1588"/>
      <c r="W743" s="1588"/>
      <c r="X743" s="1588"/>
      <c r="Y743" s="1588"/>
      <c r="Z743" s="1588"/>
      <c r="AA743" s="1588"/>
      <c r="AB743" s="1588"/>
      <c r="AC743" s="1588"/>
      <c r="AD743" s="1588"/>
      <c r="AE743" s="1588"/>
      <c r="AF743" s="1588"/>
      <c r="AG743" s="1588"/>
      <c r="AH743" s="1588"/>
      <c r="AI743" s="1588"/>
      <c r="AJ743" s="1588"/>
      <c r="AK743" s="1588"/>
      <c r="AL743" s="1588"/>
      <c r="AM743" s="1588"/>
      <c r="AN743" s="1588"/>
      <c r="AO743" s="1588"/>
      <c r="AP743" s="1588"/>
      <c r="AQ743" s="1588"/>
      <c r="AR743" s="1588"/>
      <c r="AS743" s="1588"/>
      <c r="AT743" s="1588"/>
      <c r="AU743" s="1588"/>
      <c r="AV743" s="1588"/>
      <c r="AW743" s="1588"/>
      <c r="AX743" s="1588"/>
      <c r="AY743" s="1588"/>
    </row>
    <row r="744" ht="15.75" customHeight="1">
      <c r="A744" s="1588"/>
      <c r="B744" s="1588"/>
      <c r="C744" s="1588"/>
      <c r="D744" s="1588"/>
      <c r="E744" s="1588"/>
      <c r="F744" s="1588"/>
      <c r="G744" s="1588"/>
      <c r="H744" s="1588"/>
      <c r="I744" s="1588"/>
      <c r="J744" s="1588"/>
      <c r="K744" s="1588"/>
      <c r="L744" s="1588"/>
      <c r="M744" s="1588"/>
      <c r="N744" s="1588"/>
      <c r="O744" s="1588"/>
      <c r="P744" s="1588"/>
      <c r="Q744" s="1588"/>
      <c r="R744" s="1588"/>
      <c r="S744" s="1588"/>
      <c r="T744" s="1588"/>
      <c r="U744" s="1588"/>
      <c r="V744" s="1588"/>
      <c r="W744" s="1588"/>
      <c r="X744" s="1588"/>
      <c r="Y744" s="1588"/>
      <c r="Z744" s="1588"/>
      <c r="AA744" s="1588"/>
      <c r="AB744" s="1588"/>
      <c r="AC744" s="1588"/>
      <c r="AD744" s="1588"/>
      <c r="AE744" s="1588"/>
      <c r="AF744" s="1588"/>
      <c r="AG744" s="1588"/>
      <c r="AH744" s="1588"/>
      <c r="AI744" s="1588"/>
      <c r="AJ744" s="1588"/>
      <c r="AK744" s="1588"/>
      <c r="AL744" s="1588"/>
      <c r="AM744" s="1588"/>
      <c r="AN744" s="1588"/>
      <c r="AO744" s="1588"/>
      <c r="AP744" s="1588"/>
      <c r="AQ744" s="1588"/>
      <c r="AR744" s="1588"/>
      <c r="AS744" s="1588"/>
      <c r="AT744" s="1588"/>
      <c r="AU744" s="1588"/>
      <c r="AV744" s="1588"/>
      <c r="AW744" s="1588"/>
      <c r="AX744" s="1588"/>
      <c r="AY744" s="1588"/>
    </row>
    <row r="745" ht="15.75" customHeight="1">
      <c r="A745" s="1588"/>
      <c r="B745" s="1588"/>
      <c r="C745" s="1588"/>
      <c r="D745" s="1588"/>
      <c r="E745" s="1588"/>
      <c r="F745" s="1588"/>
      <c r="G745" s="1588"/>
      <c r="H745" s="1588"/>
      <c r="I745" s="1588"/>
      <c r="J745" s="1588"/>
      <c r="K745" s="1588"/>
      <c r="L745" s="1588"/>
      <c r="M745" s="1588"/>
      <c r="N745" s="1588"/>
      <c r="O745" s="1588"/>
      <c r="P745" s="1588"/>
      <c r="Q745" s="1588"/>
      <c r="R745" s="1588"/>
      <c r="S745" s="1588"/>
      <c r="T745" s="1588"/>
      <c r="U745" s="1588"/>
      <c r="V745" s="1588"/>
      <c r="W745" s="1588"/>
      <c r="X745" s="1588"/>
      <c r="Y745" s="1588"/>
      <c r="Z745" s="1588"/>
      <c r="AA745" s="1588"/>
      <c r="AB745" s="1588"/>
      <c r="AC745" s="1588"/>
      <c r="AD745" s="1588"/>
      <c r="AE745" s="1588"/>
      <c r="AF745" s="1588"/>
      <c r="AG745" s="1588"/>
      <c r="AH745" s="1588"/>
      <c r="AI745" s="1588"/>
      <c r="AJ745" s="1588"/>
      <c r="AK745" s="1588"/>
      <c r="AL745" s="1588"/>
      <c r="AM745" s="1588"/>
      <c r="AN745" s="1588"/>
      <c r="AO745" s="1588"/>
      <c r="AP745" s="1588"/>
      <c r="AQ745" s="1588"/>
      <c r="AR745" s="1588"/>
      <c r="AS745" s="1588"/>
      <c r="AT745" s="1588"/>
      <c r="AU745" s="1588"/>
      <c r="AV745" s="1588"/>
      <c r="AW745" s="1588"/>
      <c r="AX745" s="1588"/>
      <c r="AY745" s="1588"/>
    </row>
    <row r="746" ht="15.75" customHeight="1">
      <c r="A746" s="1588"/>
      <c r="B746" s="1588"/>
      <c r="C746" s="1588"/>
      <c r="D746" s="1588"/>
      <c r="E746" s="1588"/>
      <c r="F746" s="1588"/>
      <c r="G746" s="1588"/>
      <c r="H746" s="1588"/>
      <c r="I746" s="1588"/>
      <c r="J746" s="1588"/>
      <c r="K746" s="1588"/>
      <c r="L746" s="1588"/>
      <c r="M746" s="1588"/>
      <c r="N746" s="1588"/>
      <c r="O746" s="1588"/>
      <c r="P746" s="1588"/>
      <c r="Q746" s="1588"/>
      <c r="R746" s="1588"/>
      <c r="S746" s="1588"/>
      <c r="T746" s="1588"/>
      <c r="U746" s="1588"/>
      <c r="V746" s="1588"/>
      <c r="W746" s="1588"/>
      <c r="X746" s="1588"/>
      <c r="Y746" s="1588"/>
      <c r="Z746" s="1588"/>
      <c r="AA746" s="1588"/>
      <c r="AB746" s="1588"/>
      <c r="AC746" s="1588"/>
      <c r="AD746" s="1588"/>
      <c r="AE746" s="1588"/>
      <c r="AF746" s="1588"/>
      <c r="AG746" s="1588"/>
      <c r="AH746" s="1588"/>
      <c r="AI746" s="1588"/>
      <c r="AJ746" s="1588"/>
      <c r="AK746" s="1588"/>
      <c r="AL746" s="1588"/>
      <c r="AM746" s="1588"/>
      <c r="AN746" s="1588"/>
      <c r="AO746" s="1588"/>
      <c r="AP746" s="1588"/>
      <c r="AQ746" s="1588"/>
      <c r="AR746" s="1588"/>
      <c r="AS746" s="1588"/>
      <c r="AT746" s="1588"/>
      <c r="AU746" s="1588"/>
      <c r="AV746" s="1588"/>
      <c r="AW746" s="1588"/>
      <c r="AX746" s="1588"/>
      <c r="AY746" s="1588"/>
    </row>
    <row r="747" ht="15.75" customHeight="1">
      <c r="A747" s="1588"/>
      <c r="B747" s="1588"/>
      <c r="C747" s="1588"/>
      <c r="D747" s="1588"/>
      <c r="E747" s="1588"/>
      <c r="F747" s="1588"/>
      <c r="G747" s="1588"/>
      <c r="H747" s="1588"/>
      <c r="I747" s="1588"/>
      <c r="J747" s="1588"/>
      <c r="K747" s="1588"/>
      <c r="L747" s="1588"/>
      <c r="M747" s="1588"/>
      <c r="N747" s="1588"/>
      <c r="O747" s="1588"/>
      <c r="P747" s="1588"/>
      <c r="Q747" s="1588"/>
      <c r="R747" s="1588"/>
      <c r="S747" s="1588"/>
      <c r="T747" s="1588"/>
      <c r="U747" s="1588"/>
      <c r="V747" s="1588"/>
      <c r="W747" s="1588"/>
      <c r="X747" s="1588"/>
      <c r="Y747" s="1588"/>
      <c r="Z747" s="1588"/>
      <c r="AA747" s="1588"/>
      <c r="AB747" s="1588"/>
      <c r="AC747" s="1588"/>
      <c r="AD747" s="1588"/>
      <c r="AE747" s="1588"/>
      <c r="AF747" s="1588"/>
      <c r="AG747" s="1588"/>
      <c r="AH747" s="1588"/>
      <c r="AI747" s="1588"/>
      <c r="AJ747" s="1588"/>
      <c r="AK747" s="1588"/>
      <c r="AL747" s="1588"/>
      <c r="AM747" s="1588"/>
      <c r="AN747" s="1588"/>
      <c r="AO747" s="1588"/>
      <c r="AP747" s="1588"/>
      <c r="AQ747" s="1588"/>
      <c r="AR747" s="1588"/>
      <c r="AS747" s="1588"/>
      <c r="AT747" s="1588"/>
      <c r="AU747" s="1588"/>
      <c r="AV747" s="1588"/>
      <c r="AW747" s="1588"/>
      <c r="AX747" s="1588"/>
      <c r="AY747" s="1588"/>
    </row>
    <row r="748" ht="15.75" customHeight="1">
      <c r="A748" s="1588"/>
      <c r="B748" s="1588"/>
      <c r="C748" s="1588"/>
      <c r="D748" s="1588"/>
      <c r="E748" s="1588"/>
      <c r="F748" s="1588"/>
      <c r="G748" s="1588"/>
      <c r="H748" s="1588"/>
      <c r="I748" s="1588"/>
      <c r="J748" s="1588"/>
      <c r="K748" s="1588"/>
      <c r="L748" s="1588"/>
      <c r="M748" s="1588"/>
      <c r="N748" s="1588"/>
      <c r="O748" s="1588"/>
      <c r="P748" s="1588"/>
      <c r="Q748" s="1588"/>
      <c r="R748" s="1588"/>
      <c r="S748" s="1588"/>
      <c r="T748" s="1588"/>
      <c r="U748" s="1588"/>
      <c r="V748" s="1588"/>
      <c r="W748" s="1588"/>
      <c r="X748" s="1588"/>
      <c r="Y748" s="1588"/>
      <c r="Z748" s="1588"/>
      <c r="AA748" s="1588"/>
      <c r="AB748" s="1588"/>
      <c r="AC748" s="1588"/>
      <c r="AD748" s="1588"/>
      <c r="AE748" s="1588"/>
      <c r="AF748" s="1588"/>
      <c r="AG748" s="1588"/>
      <c r="AH748" s="1588"/>
      <c r="AI748" s="1588"/>
      <c r="AJ748" s="1588"/>
      <c r="AK748" s="1588"/>
      <c r="AL748" s="1588"/>
      <c r="AM748" s="1588"/>
      <c r="AN748" s="1588"/>
      <c r="AO748" s="1588"/>
      <c r="AP748" s="1588"/>
      <c r="AQ748" s="1588"/>
      <c r="AR748" s="1588"/>
      <c r="AS748" s="1588"/>
      <c r="AT748" s="1588"/>
      <c r="AU748" s="1588"/>
      <c r="AV748" s="1588"/>
      <c r="AW748" s="1588"/>
      <c r="AX748" s="1588"/>
      <c r="AY748" s="1588"/>
    </row>
    <row r="749" ht="15.75" customHeight="1">
      <c r="A749" s="1588"/>
      <c r="B749" s="1588"/>
      <c r="C749" s="1588"/>
      <c r="D749" s="1588"/>
      <c r="E749" s="1588"/>
      <c r="F749" s="1588"/>
      <c r="G749" s="1588"/>
      <c r="H749" s="1588"/>
      <c r="I749" s="1588"/>
      <c r="J749" s="1588"/>
      <c r="K749" s="1588"/>
      <c r="L749" s="1588"/>
      <c r="M749" s="1588"/>
      <c r="N749" s="1588"/>
      <c r="O749" s="1588"/>
      <c r="P749" s="1588"/>
      <c r="Q749" s="1588"/>
      <c r="R749" s="1588"/>
      <c r="S749" s="1588"/>
      <c r="T749" s="1588"/>
      <c r="U749" s="1588"/>
      <c r="V749" s="1588"/>
      <c r="W749" s="1588"/>
      <c r="X749" s="1588"/>
      <c r="Y749" s="1588"/>
      <c r="Z749" s="1588"/>
      <c r="AA749" s="1588"/>
      <c r="AB749" s="1588"/>
      <c r="AC749" s="1588"/>
      <c r="AD749" s="1588"/>
      <c r="AE749" s="1588"/>
      <c r="AF749" s="1588"/>
      <c r="AG749" s="1588"/>
      <c r="AH749" s="1588"/>
      <c r="AI749" s="1588"/>
      <c r="AJ749" s="1588"/>
      <c r="AK749" s="1588"/>
      <c r="AL749" s="1588"/>
      <c r="AM749" s="1588"/>
      <c r="AN749" s="1588"/>
      <c r="AO749" s="1588"/>
      <c r="AP749" s="1588"/>
      <c r="AQ749" s="1588"/>
      <c r="AR749" s="1588"/>
      <c r="AS749" s="1588"/>
      <c r="AT749" s="1588"/>
      <c r="AU749" s="1588"/>
      <c r="AV749" s="1588"/>
      <c r="AW749" s="1588"/>
      <c r="AX749" s="1588"/>
      <c r="AY749" s="1588"/>
    </row>
    <row r="750" ht="15.75" customHeight="1">
      <c r="A750" s="1588"/>
      <c r="B750" s="1588"/>
      <c r="C750" s="1588"/>
      <c r="D750" s="1588"/>
      <c r="E750" s="1588"/>
      <c r="F750" s="1588"/>
      <c r="G750" s="1588"/>
      <c r="H750" s="1588"/>
      <c r="I750" s="1588"/>
      <c r="J750" s="1588"/>
      <c r="K750" s="1588"/>
      <c r="L750" s="1588"/>
      <c r="M750" s="1588"/>
      <c r="N750" s="1588"/>
      <c r="O750" s="1588"/>
      <c r="P750" s="1588"/>
      <c r="Q750" s="1588"/>
      <c r="R750" s="1588"/>
      <c r="S750" s="1588"/>
      <c r="T750" s="1588"/>
      <c r="U750" s="1588"/>
      <c r="V750" s="1588"/>
      <c r="W750" s="1588"/>
      <c r="X750" s="1588"/>
      <c r="Y750" s="1588"/>
      <c r="Z750" s="1588"/>
      <c r="AA750" s="1588"/>
      <c r="AB750" s="1588"/>
      <c r="AC750" s="1588"/>
      <c r="AD750" s="1588"/>
      <c r="AE750" s="1588"/>
      <c r="AF750" s="1588"/>
      <c r="AG750" s="1588"/>
      <c r="AH750" s="1588"/>
      <c r="AI750" s="1588"/>
      <c r="AJ750" s="1588"/>
      <c r="AK750" s="1588"/>
      <c r="AL750" s="1588"/>
      <c r="AM750" s="1588"/>
      <c r="AN750" s="1588"/>
      <c r="AO750" s="1588"/>
      <c r="AP750" s="1588"/>
      <c r="AQ750" s="1588"/>
      <c r="AR750" s="1588"/>
      <c r="AS750" s="1588"/>
      <c r="AT750" s="1588"/>
      <c r="AU750" s="1588"/>
      <c r="AV750" s="1588"/>
      <c r="AW750" s="1588"/>
      <c r="AX750" s="1588"/>
      <c r="AY750" s="1588"/>
    </row>
    <row r="751" ht="15.75" customHeight="1">
      <c r="A751" s="1588"/>
      <c r="B751" s="1588"/>
      <c r="C751" s="1588"/>
      <c r="D751" s="1588"/>
      <c r="E751" s="1588"/>
      <c r="F751" s="1588"/>
      <c r="G751" s="1588"/>
      <c r="H751" s="1588"/>
      <c r="I751" s="1588"/>
      <c r="J751" s="1588"/>
      <c r="K751" s="1588"/>
      <c r="L751" s="1588"/>
      <c r="M751" s="1588"/>
      <c r="N751" s="1588"/>
      <c r="O751" s="1588"/>
      <c r="P751" s="1588"/>
      <c r="Q751" s="1588"/>
      <c r="R751" s="1588"/>
      <c r="S751" s="1588"/>
      <c r="T751" s="1588"/>
      <c r="U751" s="1588"/>
      <c r="V751" s="1588"/>
      <c r="W751" s="1588"/>
      <c r="X751" s="1588"/>
      <c r="Y751" s="1588"/>
      <c r="Z751" s="1588"/>
      <c r="AA751" s="1588"/>
      <c r="AB751" s="1588"/>
      <c r="AC751" s="1588"/>
      <c r="AD751" s="1588"/>
      <c r="AE751" s="1588"/>
      <c r="AF751" s="1588"/>
      <c r="AG751" s="1588"/>
      <c r="AH751" s="1588"/>
      <c r="AI751" s="1588"/>
      <c r="AJ751" s="1588"/>
      <c r="AK751" s="1588"/>
      <c r="AL751" s="1588"/>
      <c r="AM751" s="1588"/>
      <c r="AN751" s="1588"/>
      <c r="AO751" s="1588"/>
      <c r="AP751" s="1588"/>
      <c r="AQ751" s="1588"/>
      <c r="AR751" s="1588"/>
      <c r="AS751" s="1588"/>
      <c r="AT751" s="1588"/>
      <c r="AU751" s="1588"/>
      <c r="AV751" s="1588"/>
      <c r="AW751" s="1588"/>
      <c r="AX751" s="1588"/>
      <c r="AY751" s="1588"/>
    </row>
    <row r="752" ht="15.75" customHeight="1">
      <c r="A752" s="1588"/>
      <c r="B752" s="1588"/>
      <c r="C752" s="1588"/>
      <c r="D752" s="1588"/>
      <c r="E752" s="1588"/>
      <c r="F752" s="1588"/>
      <c r="G752" s="1588"/>
      <c r="H752" s="1588"/>
      <c r="I752" s="1588"/>
      <c r="J752" s="1588"/>
      <c r="K752" s="1588"/>
      <c r="L752" s="1588"/>
      <c r="M752" s="1588"/>
      <c r="N752" s="1588"/>
      <c r="O752" s="1588"/>
      <c r="P752" s="1588"/>
      <c r="Q752" s="1588"/>
      <c r="R752" s="1588"/>
      <c r="S752" s="1588"/>
      <c r="T752" s="1588"/>
      <c r="U752" s="1588"/>
      <c r="V752" s="1588"/>
      <c r="W752" s="1588"/>
      <c r="X752" s="1588"/>
      <c r="Y752" s="1588"/>
      <c r="Z752" s="1588"/>
      <c r="AA752" s="1588"/>
      <c r="AB752" s="1588"/>
      <c r="AC752" s="1588"/>
      <c r="AD752" s="1588"/>
      <c r="AE752" s="1588"/>
      <c r="AF752" s="1588"/>
      <c r="AG752" s="1588"/>
      <c r="AH752" s="1588"/>
      <c r="AI752" s="1588"/>
      <c r="AJ752" s="1588"/>
      <c r="AK752" s="1588"/>
      <c r="AL752" s="1588"/>
      <c r="AM752" s="1588"/>
      <c r="AN752" s="1588"/>
      <c r="AO752" s="1588"/>
      <c r="AP752" s="1588"/>
      <c r="AQ752" s="1588"/>
      <c r="AR752" s="1588"/>
      <c r="AS752" s="1588"/>
      <c r="AT752" s="1588"/>
      <c r="AU752" s="1588"/>
      <c r="AV752" s="1588"/>
      <c r="AW752" s="1588"/>
      <c r="AX752" s="1588"/>
      <c r="AY752" s="1588"/>
    </row>
    <row r="753" ht="15.75" customHeight="1">
      <c r="A753" s="1588"/>
      <c r="B753" s="1588"/>
      <c r="C753" s="1588"/>
      <c r="D753" s="1588"/>
      <c r="E753" s="1588"/>
      <c r="F753" s="1588"/>
      <c r="G753" s="1588"/>
      <c r="H753" s="1588"/>
      <c r="I753" s="1588"/>
      <c r="J753" s="1588"/>
      <c r="K753" s="1588"/>
      <c r="L753" s="1588"/>
      <c r="M753" s="1588"/>
      <c r="N753" s="1588"/>
      <c r="O753" s="1588"/>
      <c r="P753" s="1588"/>
      <c r="Q753" s="1588"/>
      <c r="R753" s="1588"/>
      <c r="S753" s="1588"/>
      <c r="T753" s="1588"/>
      <c r="U753" s="1588"/>
      <c r="V753" s="1588"/>
      <c r="W753" s="1588"/>
      <c r="X753" s="1588"/>
      <c r="Y753" s="1588"/>
      <c r="Z753" s="1588"/>
      <c r="AA753" s="1588"/>
      <c r="AB753" s="1588"/>
      <c r="AC753" s="1588"/>
      <c r="AD753" s="1588"/>
      <c r="AE753" s="1588"/>
      <c r="AF753" s="1588"/>
      <c r="AG753" s="1588"/>
      <c r="AH753" s="1588"/>
      <c r="AI753" s="1588"/>
      <c r="AJ753" s="1588"/>
      <c r="AK753" s="1588"/>
      <c r="AL753" s="1588"/>
      <c r="AM753" s="1588"/>
      <c r="AN753" s="1588"/>
      <c r="AO753" s="1588"/>
      <c r="AP753" s="1588"/>
      <c r="AQ753" s="1588"/>
      <c r="AR753" s="1588"/>
      <c r="AS753" s="1588"/>
      <c r="AT753" s="1588"/>
      <c r="AU753" s="1588"/>
      <c r="AV753" s="1588"/>
      <c r="AW753" s="1588"/>
      <c r="AX753" s="1588"/>
      <c r="AY753" s="1588"/>
    </row>
    <row r="754" ht="15.75" customHeight="1">
      <c r="A754" s="1588"/>
      <c r="B754" s="1588"/>
      <c r="C754" s="1588"/>
      <c r="D754" s="1588"/>
      <c r="E754" s="1588"/>
      <c r="F754" s="1588"/>
      <c r="G754" s="1588"/>
      <c r="H754" s="1588"/>
      <c r="I754" s="1588"/>
      <c r="J754" s="1588"/>
      <c r="K754" s="1588"/>
      <c r="L754" s="1588"/>
      <c r="M754" s="1588"/>
      <c r="N754" s="1588"/>
      <c r="O754" s="1588"/>
      <c r="P754" s="1588"/>
      <c r="Q754" s="1588"/>
      <c r="R754" s="1588"/>
      <c r="S754" s="1588"/>
      <c r="T754" s="1588"/>
      <c r="U754" s="1588"/>
      <c r="V754" s="1588"/>
      <c r="W754" s="1588"/>
      <c r="X754" s="1588"/>
      <c r="Y754" s="1588"/>
      <c r="Z754" s="1588"/>
      <c r="AA754" s="1588"/>
      <c r="AB754" s="1588"/>
      <c r="AC754" s="1588"/>
      <c r="AD754" s="1588"/>
      <c r="AE754" s="1588"/>
      <c r="AF754" s="1588"/>
      <c r="AG754" s="1588"/>
      <c r="AH754" s="1588"/>
      <c r="AI754" s="1588"/>
      <c r="AJ754" s="1588"/>
      <c r="AK754" s="1588"/>
      <c r="AL754" s="1588"/>
      <c r="AM754" s="1588"/>
      <c r="AN754" s="1588"/>
      <c r="AO754" s="1588"/>
      <c r="AP754" s="1588"/>
      <c r="AQ754" s="1588"/>
      <c r="AR754" s="1588"/>
      <c r="AS754" s="1588"/>
      <c r="AT754" s="1588"/>
      <c r="AU754" s="1588"/>
      <c r="AV754" s="1588"/>
      <c r="AW754" s="1588"/>
      <c r="AX754" s="1588"/>
      <c r="AY754" s="1588"/>
    </row>
    <row r="755" ht="15.75" customHeight="1">
      <c r="A755" s="1588"/>
      <c r="B755" s="1588"/>
      <c r="C755" s="1588"/>
      <c r="D755" s="1588"/>
      <c r="E755" s="1588"/>
      <c r="F755" s="1588"/>
      <c r="G755" s="1588"/>
      <c r="H755" s="1588"/>
      <c r="I755" s="1588"/>
      <c r="J755" s="1588"/>
      <c r="K755" s="1588"/>
      <c r="L755" s="1588"/>
      <c r="M755" s="1588"/>
      <c r="N755" s="1588"/>
      <c r="O755" s="1588"/>
      <c r="P755" s="1588"/>
      <c r="Q755" s="1588"/>
      <c r="R755" s="1588"/>
      <c r="S755" s="1588"/>
      <c r="T755" s="1588"/>
      <c r="U755" s="1588"/>
      <c r="V755" s="1588"/>
      <c r="W755" s="1588"/>
      <c r="X755" s="1588"/>
      <c r="Y755" s="1588"/>
      <c r="Z755" s="1588"/>
      <c r="AA755" s="1588"/>
      <c r="AB755" s="1588"/>
      <c r="AC755" s="1588"/>
      <c r="AD755" s="1588"/>
      <c r="AE755" s="1588"/>
      <c r="AF755" s="1588"/>
      <c r="AG755" s="1588"/>
      <c r="AH755" s="1588"/>
      <c r="AI755" s="1588"/>
      <c r="AJ755" s="1588"/>
      <c r="AK755" s="1588"/>
      <c r="AL755" s="1588"/>
      <c r="AM755" s="1588"/>
      <c r="AN755" s="1588"/>
      <c r="AO755" s="1588"/>
      <c r="AP755" s="1588"/>
      <c r="AQ755" s="1588"/>
      <c r="AR755" s="1588"/>
      <c r="AS755" s="1588"/>
      <c r="AT755" s="1588"/>
      <c r="AU755" s="1588"/>
      <c r="AV755" s="1588"/>
      <c r="AW755" s="1588"/>
      <c r="AX755" s="1588"/>
      <c r="AY755" s="1588"/>
    </row>
    <row r="756" ht="15.75" customHeight="1">
      <c r="A756" s="1588"/>
      <c r="B756" s="1588"/>
      <c r="C756" s="1588"/>
      <c r="D756" s="1588"/>
      <c r="E756" s="1588"/>
      <c r="F756" s="1588"/>
      <c r="G756" s="1588"/>
      <c r="H756" s="1588"/>
      <c r="I756" s="1588"/>
      <c r="J756" s="1588"/>
      <c r="K756" s="1588"/>
      <c r="L756" s="1588"/>
      <c r="M756" s="1588"/>
      <c r="N756" s="1588"/>
      <c r="O756" s="1588"/>
      <c r="P756" s="1588"/>
      <c r="Q756" s="1588"/>
      <c r="R756" s="1588"/>
      <c r="S756" s="1588"/>
      <c r="T756" s="1588"/>
      <c r="U756" s="1588"/>
      <c r="V756" s="1588"/>
      <c r="W756" s="1588"/>
      <c r="X756" s="1588"/>
      <c r="Y756" s="1588"/>
      <c r="Z756" s="1588"/>
      <c r="AA756" s="1588"/>
      <c r="AB756" s="1588"/>
      <c r="AC756" s="1588"/>
      <c r="AD756" s="1588"/>
      <c r="AE756" s="1588"/>
      <c r="AF756" s="1588"/>
      <c r="AG756" s="1588"/>
      <c r="AH756" s="1588"/>
      <c r="AI756" s="1588"/>
      <c r="AJ756" s="1588"/>
      <c r="AK756" s="1588"/>
      <c r="AL756" s="1588"/>
      <c r="AM756" s="1588"/>
      <c r="AN756" s="1588"/>
      <c r="AO756" s="1588"/>
      <c r="AP756" s="1588"/>
      <c r="AQ756" s="1588"/>
      <c r="AR756" s="1588"/>
      <c r="AS756" s="1588"/>
      <c r="AT756" s="1588"/>
      <c r="AU756" s="1588"/>
      <c r="AV756" s="1588"/>
      <c r="AW756" s="1588"/>
      <c r="AX756" s="1588"/>
      <c r="AY756" s="1588"/>
    </row>
    <row r="757" ht="15.75" customHeight="1">
      <c r="A757" s="1588"/>
      <c r="B757" s="1588"/>
      <c r="C757" s="1588"/>
      <c r="D757" s="1588"/>
      <c r="E757" s="1588"/>
      <c r="F757" s="1588"/>
      <c r="G757" s="1588"/>
      <c r="H757" s="1588"/>
      <c r="I757" s="1588"/>
      <c r="J757" s="1588"/>
      <c r="K757" s="1588"/>
      <c r="L757" s="1588"/>
      <c r="M757" s="1588"/>
      <c r="N757" s="1588"/>
      <c r="O757" s="1588"/>
      <c r="P757" s="1588"/>
      <c r="Q757" s="1588"/>
      <c r="R757" s="1588"/>
      <c r="S757" s="1588"/>
      <c r="T757" s="1588"/>
      <c r="U757" s="1588"/>
      <c r="V757" s="1588"/>
      <c r="W757" s="1588"/>
      <c r="X757" s="1588"/>
      <c r="Y757" s="1588"/>
      <c r="Z757" s="1588"/>
      <c r="AA757" s="1588"/>
      <c r="AB757" s="1588"/>
      <c r="AC757" s="1588"/>
      <c r="AD757" s="1588"/>
      <c r="AE757" s="1588"/>
      <c r="AF757" s="1588"/>
      <c r="AG757" s="1588"/>
      <c r="AH757" s="1588"/>
      <c r="AI757" s="1588"/>
      <c r="AJ757" s="1588"/>
      <c r="AK757" s="1588"/>
      <c r="AL757" s="1588"/>
      <c r="AM757" s="1588"/>
      <c r="AN757" s="1588"/>
      <c r="AO757" s="1588"/>
      <c r="AP757" s="1588"/>
      <c r="AQ757" s="1588"/>
      <c r="AR757" s="1588"/>
      <c r="AS757" s="1588"/>
      <c r="AT757" s="1588"/>
      <c r="AU757" s="1588"/>
      <c r="AV757" s="1588"/>
      <c r="AW757" s="1588"/>
      <c r="AX757" s="1588"/>
      <c r="AY757" s="1588"/>
    </row>
    <row r="758" ht="15.75" customHeight="1">
      <c r="A758" s="1588"/>
      <c r="B758" s="1588"/>
      <c r="C758" s="1588"/>
      <c r="D758" s="1588"/>
      <c r="E758" s="1588"/>
      <c r="F758" s="1588"/>
      <c r="G758" s="1588"/>
      <c r="H758" s="1588"/>
      <c r="I758" s="1588"/>
      <c r="J758" s="1588"/>
      <c r="K758" s="1588"/>
      <c r="L758" s="1588"/>
      <c r="M758" s="1588"/>
      <c r="N758" s="1588"/>
      <c r="O758" s="1588"/>
      <c r="P758" s="1588"/>
      <c r="Q758" s="1588"/>
      <c r="R758" s="1588"/>
      <c r="S758" s="1588"/>
      <c r="T758" s="1588"/>
      <c r="U758" s="1588"/>
      <c r="V758" s="1588"/>
      <c r="W758" s="1588"/>
      <c r="X758" s="1588"/>
      <c r="Y758" s="1588"/>
      <c r="Z758" s="1588"/>
      <c r="AA758" s="1588"/>
      <c r="AB758" s="1588"/>
      <c r="AC758" s="1588"/>
      <c r="AD758" s="1588"/>
      <c r="AE758" s="1588"/>
      <c r="AF758" s="1588"/>
      <c r="AG758" s="1588"/>
      <c r="AH758" s="1588"/>
      <c r="AI758" s="1588"/>
      <c r="AJ758" s="1588"/>
      <c r="AK758" s="1588"/>
      <c r="AL758" s="1588"/>
      <c r="AM758" s="1588"/>
      <c r="AN758" s="1588"/>
      <c r="AO758" s="1588"/>
      <c r="AP758" s="1588"/>
      <c r="AQ758" s="1588"/>
      <c r="AR758" s="1588"/>
      <c r="AS758" s="1588"/>
      <c r="AT758" s="1588"/>
      <c r="AU758" s="1588"/>
      <c r="AV758" s="1588"/>
      <c r="AW758" s="1588"/>
      <c r="AX758" s="1588"/>
      <c r="AY758" s="1588"/>
    </row>
    <row r="759" ht="15.75" customHeight="1">
      <c r="A759" s="1588"/>
      <c r="B759" s="1588"/>
      <c r="C759" s="1588"/>
      <c r="D759" s="1588"/>
      <c r="E759" s="1588"/>
      <c r="F759" s="1588"/>
      <c r="G759" s="1588"/>
      <c r="H759" s="1588"/>
      <c r="I759" s="1588"/>
      <c r="J759" s="1588"/>
      <c r="K759" s="1588"/>
      <c r="L759" s="1588"/>
      <c r="M759" s="1588"/>
      <c r="N759" s="1588"/>
      <c r="O759" s="1588"/>
      <c r="P759" s="1588"/>
      <c r="Q759" s="1588"/>
      <c r="R759" s="1588"/>
      <c r="S759" s="1588"/>
      <c r="T759" s="1588"/>
      <c r="U759" s="1588"/>
      <c r="V759" s="1588"/>
      <c r="W759" s="1588"/>
      <c r="X759" s="1588"/>
      <c r="Y759" s="1588"/>
      <c r="Z759" s="1588"/>
      <c r="AA759" s="1588"/>
      <c r="AB759" s="1588"/>
      <c r="AC759" s="1588"/>
      <c r="AD759" s="1588"/>
      <c r="AE759" s="1588"/>
      <c r="AF759" s="1588"/>
      <c r="AG759" s="1588"/>
      <c r="AH759" s="1588"/>
      <c r="AI759" s="1588"/>
      <c r="AJ759" s="1588"/>
      <c r="AK759" s="1588"/>
      <c r="AL759" s="1588"/>
      <c r="AM759" s="1588"/>
      <c r="AN759" s="1588"/>
      <c r="AO759" s="1588"/>
      <c r="AP759" s="1588"/>
      <c r="AQ759" s="1588"/>
      <c r="AR759" s="1588"/>
      <c r="AS759" s="1588"/>
      <c r="AT759" s="1588"/>
      <c r="AU759" s="1588"/>
      <c r="AV759" s="1588"/>
      <c r="AW759" s="1588"/>
      <c r="AX759" s="1588"/>
      <c r="AY759" s="1588"/>
    </row>
    <row r="760" ht="15.75" customHeight="1">
      <c r="A760" s="1588"/>
      <c r="B760" s="1588"/>
      <c r="C760" s="1588"/>
      <c r="D760" s="1588"/>
      <c r="E760" s="1588"/>
      <c r="F760" s="1588"/>
      <c r="G760" s="1588"/>
      <c r="H760" s="1588"/>
      <c r="I760" s="1588"/>
      <c r="J760" s="1588"/>
      <c r="K760" s="1588"/>
      <c r="L760" s="1588"/>
      <c r="M760" s="1588"/>
      <c r="N760" s="1588"/>
      <c r="O760" s="1588"/>
      <c r="P760" s="1588"/>
      <c r="Q760" s="1588"/>
      <c r="R760" s="1588"/>
      <c r="S760" s="1588"/>
      <c r="T760" s="1588"/>
      <c r="U760" s="1588"/>
      <c r="V760" s="1588"/>
      <c r="W760" s="1588"/>
      <c r="X760" s="1588"/>
      <c r="Y760" s="1588"/>
      <c r="Z760" s="1588"/>
      <c r="AA760" s="1588"/>
      <c r="AB760" s="1588"/>
      <c r="AC760" s="1588"/>
      <c r="AD760" s="1588"/>
      <c r="AE760" s="1588"/>
      <c r="AF760" s="1588"/>
      <c r="AG760" s="1588"/>
      <c r="AH760" s="1588"/>
      <c r="AI760" s="1588"/>
      <c r="AJ760" s="1588"/>
      <c r="AK760" s="1588"/>
      <c r="AL760" s="1588"/>
      <c r="AM760" s="1588"/>
      <c r="AN760" s="1588"/>
      <c r="AO760" s="1588"/>
      <c r="AP760" s="1588"/>
      <c r="AQ760" s="1588"/>
      <c r="AR760" s="1588"/>
      <c r="AS760" s="1588"/>
      <c r="AT760" s="1588"/>
      <c r="AU760" s="1588"/>
      <c r="AV760" s="1588"/>
      <c r="AW760" s="1588"/>
      <c r="AX760" s="1588"/>
      <c r="AY760" s="1588"/>
    </row>
    <row r="761" ht="15.75" customHeight="1">
      <c r="A761" s="1588"/>
      <c r="B761" s="1588"/>
      <c r="C761" s="1588"/>
      <c r="D761" s="1588"/>
      <c r="E761" s="1588"/>
      <c r="F761" s="1588"/>
      <c r="G761" s="1588"/>
      <c r="H761" s="1588"/>
      <c r="I761" s="1588"/>
      <c r="J761" s="1588"/>
      <c r="K761" s="1588"/>
      <c r="L761" s="1588"/>
      <c r="M761" s="1588"/>
      <c r="N761" s="1588"/>
      <c r="O761" s="1588"/>
      <c r="P761" s="1588"/>
      <c r="Q761" s="1588"/>
      <c r="R761" s="1588"/>
      <c r="S761" s="1588"/>
      <c r="T761" s="1588"/>
      <c r="U761" s="1588"/>
      <c r="V761" s="1588"/>
      <c r="W761" s="1588"/>
      <c r="X761" s="1588"/>
      <c r="Y761" s="1588"/>
      <c r="Z761" s="1588"/>
      <c r="AA761" s="1588"/>
      <c r="AB761" s="1588"/>
      <c r="AC761" s="1588"/>
      <c r="AD761" s="1588"/>
      <c r="AE761" s="1588"/>
      <c r="AF761" s="1588"/>
      <c r="AG761" s="1588"/>
      <c r="AH761" s="1588"/>
      <c r="AI761" s="1588"/>
      <c r="AJ761" s="1588"/>
      <c r="AK761" s="1588"/>
      <c r="AL761" s="1588"/>
      <c r="AM761" s="1588"/>
      <c r="AN761" s="1588"/>
      <c r="AO761" s="1588"/>
      <c r="AP761" s="1588"/>
      <c r="AQ761" s="1588"/>
      <c r="AR761" s="1588"/>
      <c r="AS761" s="1588"/>
      <c r="AT761" s="1588"/>
      <c r="AU761" s="1588"/>
      <c r="AV761" s="1588"/>
      <c r="AW761" s="1588"/>
      <c r="AX761" s="1588"/>
      <c r="AY761" s="1588"/>
    </row>
    <row r="762" ht="15.75" customHeight="1">
      <c r="A762" s="1588"/>
      <c r="B762" s="1588"/>
      <c r="C762" s="1588"/>
      <c r="D762" s="1588"/>
      <c r="E762" s="1588"/>
      <c r="F762" s="1588"/>
      <c r="G762" s="1588"/>
      <c r="H762" s="1588"/>
      <c r="I762" s="1588"/>
      <c r="J762" s="1588"/>
      <c r="K762" s="1588"/>
      <c r="L762" s="1588"/>
      <c r="M762" s="1588"/>
      <c r="N762" s="1588"/>
      <c r="O762" s="1588"/>
      <c r="P762" s="1588"/>
      <c r="Q762" s="1588"/>
      <c r="R762" s="1588"/>
      <c r="S762" s="1588"/>
      <c r="T762" s="1588"/>
      <c r="U762" s="1588"/>
      <c r="V762" s="1588"/>
      <c r="W762" s="1588"/>
      <c r="X762" s="1588"/>
      <c r="Y762" s="1588"/>
      <c r="Z762" s="1588"/>
      <c r="AA762" s="1588"/>
      <c r="AB762" s="1588"/>
      <c r="AC762" s="1588"/>
      <c r="AD762" s="1588"/>
      <c r="AE762" s="1588"/>
      <c r="AF762" s="1588"/>
      <c r="AG762" s="1588"/>
      <c r="AH762" s="1588"/>
      <c r="AI762" s="1588"/>
      <c r="AJ762" s="1588"/>
      <c r="AK762" s="1588"/>
      <c r="AL762" s="1588"/>
      <c r="AM762" s="1588"/>
      <c r="AN762" s="1588"/>
      <c r="AO762" s="1588"/>
      <c r="AP762" s="1588"/>
      <c r="AQ762" s="1588"/>
      <c r="AR762" s="1588"/>
      <c r="AS762" s="1588"/>
      <c r="AT762" s="1588"/>
      <c r="AU762" s="1588"/>
      <c r="AV762" s="1588"/>
      <c r="AW762" s="1588"/>
      <c r="AX762" s="1588"/>
      <c r="AY762" s="1588"/>
    </row>
    <row r="763" ht="15.75" customHeight="1">
      <c r="A763" s="1588"/>
      <c r="B763" s="1588"/>
      <c r="C763" s="1588"/>
      <c r="D763" s="1588"/>
      <c r="E763" s="1588"/>
      <c r="F763" s="1588"/>
      <c r="G763" s="1588"/>
      <c r="H763" s="1588"/>
      <c r="I763" s="1588"/>
      <c r="J763" s="1588"/>
      <c r="K763" s="1588"/>
      <c r="L763" s="1588"/>
      <c r="M763" s="1588"/>
      <c r="N763" s="1588"/>
      <c r="O763" s="1588"/>
      <c r="P763" s="1588"/>
      <c r="Q763" s="1588"/>
      <c r="R763" s="1588"/>
      <c r="S763" s="1588"/>
      <c r="T763" s="1588"/>
      <c r="U763" s="1588"/>
      <c r="V763" s="1588"/>
      <c r="W763" s="1588"/>
      <c r="X763" s="1588"/>
      <c r="Y763" s="1588"/>
      <c r="Z763" s="1588"/>
      <c r="AA763" s="1588"/>
      <c r="AB763" s="1588"/>
      <c r="AC763" s="1588"/>
      <c r="AD763" s="1588"/>
      <c r="AE763" s="1588"/>
      <c r="AF763" s="1588"/>
      <c r="AG763" s="1588"/>
      <c r="AH763" s="1588"/>
      <c r="AI763" s="1588"/>
      <c r="AJ763" s="1588"/>
      <c r="AK763" s="1588"/>
      <c r="AL763" s="1588"/>
      <c r="AM763" s="1588"/>
      <c r="AN763" s="1588"/>
      <c r="AO763" s="1588"/>
      <c r="AP763" s="1588"/>
      <c r="AQ763" s="1588"/>
      <c r="AR763" s="1588"/>
      <c r="AS763" s="1588"/>
      <c r="AT763" s="1588"/>
      <c r="AU763" s="1588"/>
      <c r="AV763" s="1588"/>
      <c r="AW763" s="1588"/>
      <c r="AX763" s="1588"/>
      <c r="AY763" s="1588"/>
    </row>
    <row r="764" ht="15.75" customHeight="1">
      <c r="A764" s="1588"/>
      <c r="B764" s="1588"/>
      <c r="C764" s="1588"/>
      <c r="D764" s="1588"/>
      <c r="E764" s="1588"/>
      <c r="F764" s="1588"/>
      <c r="G764" s="1588"/>
      <c r="H764" s="1588"/>
      <c r="I764" s="1588"/>
      <c r="J764" s="1588"/>
      <c r="K764" s="1588"/>
      <c r="L764" s="1588"/>
      <c r="M764" s="1588"/>
      <c r="N764" s="1588"/>
      <c r="O764" s="1588"/>
      <c r="P764" s="1588"/>
      <c r="Q764" s="1588"/>
      <c r="R764" s="1588"/>
      <c r="S764" s="1588"/>
      <c r="T764" s="1588"/>
      <c r="U764" s="1588"/>
      <c r="V764" s="1588"/>
      <c r="W764" s="1588"/>
      <c r="X764" s="1588"/>
      <c r="Y764" s="1588"/>
      <c r="Z764" s="1588"/>
      <c r="AA764" s="1588"/>
      <c r="AB764" s="1588"/>
      <c r="AC764" s="1588"/>
      <c r="AD764" s="1588"/>
      <c r="AE764" s="1588"/>
      <c r="AF764" s="1588"/>
      <c r="AG764" s="1588"/>
      <c r="AH764" s="1588"/>
      <c r="AI764" s="1588"/>
      <c r="AJ764" s="1588"/>
      <c r="AK764" s="1588"/>
      <c r="AL764" s="1588"/>
      <c r="AM764" s="1588"/>
      <c r="AN764" s="1588"/>
      <c r="AO764" s="1588"/>
      <c r="AP764" s="1588"/>
      <c r="AQ764" s="1588"/>
      <c r="AR764" s="1588"/>
      <c r="AS764" s="1588"/>
      <c r="AT764" s="1588"/>
      <c r="AU764" s="1588"/>
      <c r="AV764" s="1588"/>
      <c r="AW764" s="1588"/>
      <c r="AX764" s="1588"/>
      <c r="AY764" s="1588"/>
    </row>
    <row r="765" ht="15.75" customHeight="1">
      <c r="A765" s="1588"/>
      <c r="B765" s="1588"/>
      <c r="C765" s="1588"/>
      <c r="D765" s="1588"/>
      <c r="E765" s="1588"/>
      <c r="F765" s="1588"/>
      <c r="G765" s="1588"/>
      <c r="H765" s="1588"/>
      <c r="I765" s="1588"/>
      <c r="J765" s="1588"/>
      <c r="K765" s="1588"/>
      <c r="L765" s="1588"/>
      <c r="M765" s="1588"/>
      <c r="N765" s="1588"/>
      <c r="O765" s="1588"/>
      <c r="P765" s="1588"/>
      <c r="Q765" s="1588"/>
      <c r="R765" s="1588"/>
      <c r="S765" s="1588"/>
      <c r="T765" s="1588"/>
      <c r="U765" s="1588"/>
      <c r="V765" s="1588"/>
      <c r="W765" s="1588"/>
      <c r="X765" s="1588"/>
      <c r="Y765" s="1588"/>
      <c r="Z765" s="1588"/>
      <c r="AA765" s="1588"/>
      <c r="AB765" s="1588"/>
      <c r="AC765" s="1588"/>
      <c r="AD765" s="1588"/>
      <c r="AE765" s="1588"/>
      <c r="AF765" s="1588"/>
      <c r="AG765" s="1588"/>
      <c r="AH765" s="1588"/>
      <c r="AI765" s="1588"/>
      <c r="AJ765" s="1588"/>
      <c r="AK765" s="1588"/>
      <c r="AL765" s="1588"/>
      <c r="AM765" s="1588"/>
      <c r="AN765" s="1588"/>
      <c r="AO765" s="1588"/>
      <c r="AP765" s="1588"/>
      <c r="AQ765" s="1588"/>
      <c r="AR765" s="1588"/>
      <c r="AS765" s="1588"/>
      <c r="AT765" s="1588"/>
      <c r="AU765" s="1588"/>
      <c r="AV765" s="1588"/>
      <c r="AW765" s="1588"/>
      <c r="AX765" s="1588"/>
      <c r="AY765" s="1588"/>
    </row>
    <row r="766" ht="15.75" customHeight="1">
      <c r="A766" s="1588"/>
      <c r="B766" s="1588"/>
      <c r="C766" s="1588"/>
      <c r="D766" s="1588"/>
      <c r="E766" s="1588"/>
      <c r="F766" s="1588"/>
      <c r="G766" s="1588"/>
      <c r="H766" s="1588"/>
      <c r="I766" s="1588"/>
      <c r="J766" s="1588"/>
      <c r="K766" s="1588"/>
      <c r="L766" s="1588"/>
      <c r="M766" s="1588"/>
      <c r="N766" s="1588"/>
      <c r="O766" s="1588"/>
      <c r="P766" s="1588"/>
      <c r="Q766" s="1588"/>
      <c r="R766" s="1588"/>
      <c r="S766" s="1588"/>
      <c r="T766" s="1588"/>
      <c r="U766" s="1588"/>
      <c r="V766" s="1588"/>
      <c r="W766" s="1588"/>
      <c r="X766" s="1588"/>
      <c r="Y766" s="1588"/>
      <c r="Z766" s="1588"/>
      <c r="AA766" s="1588"/>
      <c r="AB766" s="1588"/>
      <c r="AC766" s="1588"/>
      <c r="AD766" s="1588"/>
      <c r="AE766" s="1588"/>
      <c r="AF766" s="1588"/>
      <c r="AG766" s="1588"/>
      <c r="AH766" s="1588"/>
      <c r="AI766" s="1588"/>
      <c r="AJ766" s="1588"/>
      <c r="AK766" s="1588"/>
      <c r="AL766" s="1588"/>
      <c r="AM766" s="1588"/>
      <c r="AN766" s="1588"/>
      <c r="AO766" s="1588"/>
      <c r="AP766" s="1588"/>
      <c r="AQ766" s="1588"/>
      <c r="AR766" s="1588"/>
      <c r="AS766" s="1588"/>
      <c r="AT766" s="1588"/>
      <c r="AU766" s="1588"/>
      <c r="AV766" s="1588"/>
      <c r="AW766" s="1588"/>
      <c r="AX766" s="1588"/>
      <c r="AY766" s="1588"/>
    </row>
    <row r="767" ht="15.75" customHeight="1">
      <c r="A767" s="1588"/>
      <c r="B767" s="1588"/>
      <c r="C767" s="1588"/>
      <c r="D767" s="1588"/>
      <c r="E767" s="1588"/>
      <c r="F767" s="1588"/>
      <c r="G767" s="1588"/>
      <c r="H767" s="1588"/>
      <c r="I767" s="1588"/>
      <c r="J767" s="1588"/>
      <c r="K767" s="1588"/>
      <c r="L767" s="1588"/>
      <c r="M767" s="1588"/>
      <c r="N767" s="1588"/>
      <c r="O767" s="1588"/>
      <c r="P767" s="1588"/>
      <c r="Q767" s="1588"/>
      <c r="R767" s="1588"/>
      <c r="S767" s="1588"/>
      <c r="T767" s="1588"/>
      <c r="U767" s="1588"/>
      <c r="V767" s="1588"/>
      <c r="W767" s="1588"/>
      <c r="X767" s="1588"/>
      <c r="Y767" s="1588"/>
      <c r="Z767" s="1588"/>
      <c r="AA767" s="1588"/>
      <c r="AB767" s="1588"/>
      <c r="AC767" s="1588"/>
      <c r="AD767" s="1588"/>
      <c r="AE767" s="1588"/>
      <c r="AF767" s="1588"/>
      <c r="AG767" s="1588"/>
      <c r="AH767" s="1588"/>
      <c r="AI767" s="1588"/>
      <c r="AJ767" s="1588"/>
      <c r="AK767" s="1588"/>
      <c r="AL767" s="1588"/>
      <c r="AM767" s="1588"/>
      <c r="AN767" s="1588"/>
      <c r="AO767" s="1588"/>
      <c r="AP767" s="1588"/>
      <c r="AQ767" s="1588"/>
      <c r="AR767" s="1588"/>
      <c r="AS767" s="1588"/>
      <c r="AT767" s="1588"/>
      <c r="AU767" s="1588"/>
      <c r="AV767" s="1588"/>
      <c r="AW767" s="1588"/>
      <c r="AX767" s="1588"/>
      <c r="AY767" s="1588"/>
    </row>
    <row r="768" ht="15.75" customHeight="1">
      <c r="A768" s="1588"/>
      <c r="B768" s="1588"/>
      <c r="C768" s="1588"/>
      <c r="D768" s="1588"/>
      <c r="E768" s="1588"/>
      <c r="F768" s="1588"/>
      <c r="G768" s="1588"/>
      <c r="H768" s="1588"/>
      <c r="I768" s="1588"/>
      <c r="J768" s="1588"/>
      <c r="K768" s="1588"/>
      <c r="L768" s="1588"/>
      <c r="M768" s="1588"/>
      <c r="N768" s="1588"/>
      <c r="O768" s="1588"/>
      <c r="P768" s="1588"/>
      <c r="Q768" s="1588"/>
      <c r="R768" s="1588"/>
      <c r="S768" s="1588"/>
      <c r="T768" s="1588"/>
      <c r="U768" s="1588"/>
      <c r="V768" s="1588"/>
      <c r="W768" s="1588"/>
      <c r="X768" s="1588"/>
      <c r="Y768" s="1588"/>
      <c r="Z768" s="1588"/>
      <c r="AA768" s="1588"/>
      <c r="AB768" s="1588"/>
      <c r="AC768" s="1588"/>
      <c r="AD768" s="1588"/>
      <c r="AE768" s="1588"/>
      <c r="AF768" s="1588"/>
      <c r="AG768" s="1588"/>
      <c r="AH768" s="1588"/>
      <c r="AI768" s="1588"/>
      <c r="AJ768" s="1588"/>
      <c r="AK768" s="1588"/>
      <c r="AL768" s="1588"/>
      <c r="AM768" s="1588"/>
      <c r="AN768" s="1588"/>
      <c r="AO768" s="1588"/>
      <c r="AP768" s="1588"/>
      <c r="AQ768" s="1588"/>
      <c r="AR768" s="1588"/>
      <c r="AS768" s="1588"/>
      <c r="AT768" s="1588"/>
      <c r="AU768" s="1588"/>
      <c r="AV768" s="1588"/>
      <c r="AW768" s="1588"/>
      <c r="AX768" s="1588"/>
      <c r="AY768" s="1588"/>
    </row>
    <row r="769" ht="15.75" customHeight="1">
      <c r="A769" s="1588"/>
      <c r="B769" s="1588"/>
      <c r="C769" s="1588"/>
      <c r="D769" s="1588"/>
      <c r="E769" s="1588"/>
      <c r="F769" s="1588"/>
      <c r="G769" s="1588"/>
      <c r="H769" s="1588"/>
      <c r="I769" s="1588"/>
      <c r="J769" s="1588"/>
      <c r="K769" s="1588"/>
      <c r="L769" s="1588"/>
      <c r="M769" s="1588"/>
      <c r="N769" s="1588"/>
      <c r="O769" s="1588"/>
      <c r="P769" s="1588"/>
      <c r="Q769" s="1588"/>
      <c r="R769" s="1588"/>
      <c r="S769" s="1588"/>
      <c r="T769" s="1588"/>
      <c r="U769" s="1588"/>
      <c r="V769" s="1588"/>
      <c r="W769" s="1588"/>
      <c r="X769" s="1588"/>
      <c r="Y769" s="1588"/>
      <c r="Z769" s="1588"/>
      <c r="AA769" s="1588"/>
      <c r="AB769" s="1588"/>
      <c r="AC769" s="1588"/>
      <c r="AD769" s="1588"/>
      <c r="AE769" s="1588"/>
      <c r="AF769" s="1588"/>
      <c r="AG769" s="1588"/>
      <c r="AH769" s="1588"/>
      <c r="AI769" s="1588"/>
      <c r="AJ769" s="1588"/>
      <c r="AK769" s="1588"/>
      <c r="AL769" s="1588"/>
      <c r="AM769" s="1588"/>
      <c r="AN769" s="1588"/>
      <c r="AO769" s="1588"/>
      <c r="AP769" s="1588"/>
      <c r="AQ769" s="1588"/>
      <c r="AR769" s="1588"/>
      <c r="AS769" s="1588"/>
      <c r="AT769" s="1588"/>
      <c r="AU769" s="1588"/>
      <c r="AV769" s="1588"/>
      <c r="AW769" s="1588"/>
      <c r="AX769" s="1588"/>
      <c r="AY769" s="1588"/>
    </row>
    <row r="770" ht="15.75" customHeight="1">
      <c r="A770" s="1588"/>
      <c r="B770" s="1588"/>
      <c r="C770" s="1588"/>
      <c r="D770" s="1588"/>
      <c r="E770" s="1588"/>
      <c r="F770" s="1588"/>
      <c r="G770" s="1588"/>
      <c r="H770" s="1588"/>
      <c r="I770" s="1588"/>
      <c r="J770" s="1588"/>
      <c r="K770" s="1588"/>
      <c r="L770" s="1588"/>
      <c r="M770" s="1588"/>
      <c r="N770" s="1588"/>
      <c r="O770" s="1588"/>
      <c r="P770" s="1588"/>
      <c r="Q770" s="1588"/>
      <c r="R770" s="1588"/>
      <c r="S770" s="1588"/>
      <c r="T770" s="1588"/>
      <c r="U770" s="1588"/>
      <c r="V770" s="1588"/>
      <c r="W770" s="1588"/>
      <c r="X770" s="1588"/>
      <c r="Y770" s="1588"/>
      <c r="Z770" s="1588"/>
      <c r="AA770" s="1588"/>
      <c r="AB770" s="1588"/>
      <c r="AC770" s="1588"/>
      <c r="AD770" s="1588"/>
      <c r="AE770" s="1588"/>
      <c r="AF770" s="1588"/>
      <c r="AG770" s="1588"/>
      <c r="AH770" s="1588"/>
      <c r="AI770" s="1588"/>
      <c r="AJ770" s="1588"/>
      <c r="AK770" s="1588"/>
      <c r="AL770" s="1588"/>
      <c r="AM770" s="1588"/>
      <c r="AN770" s="1588"/>
      <c r="AO770" s="1588"/>
      <c r="AP770" s="1588"/>
      <c r="AQ770" s="1588"/>
      <c r="AR770" s="1588"/>
      <c r="AS770" s="1588"/>
      <c r="AT770" s="1588"/>
      <c r="AU770" s="1588"/>
      <c r="AV770" s="1588"/>
      <c r="AW770" s="1588"/>
      <c r="AX770" s="1588"/>
      <c r="AY770" s="1588"/>
    </row>
    <row r="771" ht="15.75" customHeight="1">
      <c r="A771" s="1588"/>
      <c r="B771" s="1588"/>
      <c r="C771" s="1588"/>
      <c r="D771" s="1588"/>
      <c r="E771" s="1588"/>
      <c r="F771" s="1588"/>
      <c r="G771" s="1588"/>
      <c r="H771" s="1588"/>
      <c r="I771" s="1588"/>
      <c r="J771" s="1588"/>
      <c r="K771" s="1588"/>
      <c r="L771" s="1588"/>
      <c r="M771" s="1588"/>
      <c r="N771" s="1588"/>
      <c r="O771" s="1588"/>
      <c r="P771" s="1588"/>
      <c r="Q771" s="1588"/>
      <c r="R771" s="1588"/>
      <c r="S771" s="1588"/>
      <c r="T771" s="1588"/>
      <c r="U771" s="1588"/>
      <c r="V771" s="1588"/>
      <c r="W771" s="1588"/>
      <c r="X771" s="1588"/>
      <c r="Y771" s="1588"/>
      <c r="Z771" s="1588"/>
      <c r="AA771" s="1588"/>
      <c r="AB771" s="1588"/>
      <c r="AC771" s="1588"/>
      <c r="AD771" s="1588"/>
      <c r="AE771" s="1588"/>
      <c r="AF771" s="1588"/>
      <c r="AG771" s="1588"/>
      <c r="AH771" s="1588"/>
      <c r="AI771" s="1588"/>
      <c r="AJ771" s="1588"/>
      <c r="AK771" s="1588"/>
      <c r="AL771" s="1588"/>
      <c r="AM771" s="1588"/>
      <c r="AN771" s="1588"/>
      <c r="AO771" s="1588"/>
      <c r="AP771" s="1588"/>
      <c r="AQ771" s="1588"/>
      <c r="AR771" s="1588"/>
      <c r="AS771" s="1588"/>
      <c r="AT771" s="1588"/>
      <c r="AU771" s="1588"/>
      <c r="AV771" s="1588"/>
      <c r="AW771" s="1588"/>
      <c r="AX771" s="1588"/>
      <c r="AY771" s="1588"/>
    </row>
    <row r="772" ht="15.75" customHeight="1">
      <c r="A772" s="1588"/>
      <c r="B772" s="1588"/>
      <c r="C772" s="1588"/>
      <c r="D772" s="1588"/>
      <c r="E772" s="1588"/>
      <c r="F772" s="1588"/>
      <c r="G772" s="1588"/>
      <c r="H772" s="1588"/>
      <c r="I772" s="1588"/>
      <c r="J772" s="1588"/>
      <c r="K772" s="1588"/>
      <c r="L772" s="1588"/>
      <c r="M772" s="1588"/>
      <c r="N772" s="1588"/>
      <c r="O772" s="1588"/>
      <c r="P772" s="1588"/>
      <c r="Q772" s="1588"/>
      <c r="R772" s="1588"/>
      <c r="S772" s="1588"/>
      <c r="T772" s="1588"/>
      <c r="U772" s="1588"/>
      <c r="V772" s="1588"/>
      <c r="W772" s="1588"/>
      <c r="X772" s="1588"/>
      <c r="Y772" s="1588"/>
      <c r="Z772" s="1588"/>
      <c r="AA772" s="1588"/>
      <c r="AB772" s="1588"/>
      <c r="AC772" s="1588"/>
      <c r="AD772" s="1588"/>
      <c r="AE772" s="1588"/>
      <c r="AF772" s="1588"/>
      <c r="AG772" s="1588"/>
      <c r="AH772" s="1588"/>
      <c r="AI772" s="1588"/>
      <c r="AJ772" s="1588"/>
      <c r="AK772" s="1588"/>
      <c r="AL772" s="1588"/>
      <c r="AM772" s="1588"/>
      <c r="AN772" s="1588"/>
      <c r="AO772" s="1588"/>
      <c r="AP772" s="1588"/>
      <c r="AQ772" s="1588"/>
      <c r="AR772" s="1588"/>
      <c r="AS772" s="1588"/>
      <c r="AT772" s="1588"/>
      <c r="AU772" s="1588"/>
      <c r="AV772" s="1588"/>
      <c r="AW772" s="1588"/>
      <c r="AX772" s="1588"/>
      <c r="AY772" s="1588"/>
    </row>
    <row r="773" ht="15.75" customHeight="1">
      <c r="A773" s="1588"/>
      <c r="B773" s="1588"/>
      <c r="C773" s="1588"/>
      <c r="D773" s="1588"/>
      <c r="E773" s="1588"/>
      <c r="F773" s="1588"/>
      <c r="G773" s="1588"/>
      <c r="H773" s="1588"/>
      <c r="I773" s="1588"/>
      <c r="J773" s="1588"/>
      <c r="K773" s="1588"/>
      <c r="L773" s="1588"/>
      <c r="M773" s="1588"/>
      <c r="N773" s="1588"/>
      <c r="O773" s="1588"/>
      <c r="P773" s="1588"/>
      <c r="Q773" s="1588"/>
      <c r="R773" s="1588"/>
      <c r="S773" s="1588"/>
      <c r="T773" s="1588"/>
      <c r="U773" s="1588"/>
      <c r="V773" s="1588"/>
      <c r="W773" s="1588"/>
      <c r="X773" s="1588"/>
      <c r="Y773" s="1588"/>
      <c r="Z773" s="1588"/>
      <c r="AA773" s="1588"/>
      <c r="AB773" s="1588"/>
      <c r="AC773" s="1588"/>
      <c r="AD773" s="1588"/>
      <c r="AE773" s="1588"/>
      <c r="AF773" s="1588"/>
      <c r="AG773" s="1588"/>
      <c r="AH773" s="1588"/>
      <c r="AI773" s="1588"/>
      <c r="AJ773" s="1588"/>
      <c r="AK773" s="1588"/>
      <c r="AL773" s="1588"/>
      <c r="AM773" s="1588"/>
      <c r="AN773" s="1588"/>
      <c r="AO773" s="1588"/>
      <c r="AP773" s="1588"/>
      <c r="AQ773" s="1588"/>
      <c r="AR773" s="1588"/>
      <c r="AS773" s="1588"/>
      <c r="AT773" s="1588"/>
      <c r="AU773" s="1588"/>
      <c r="AV773" s="1588"/>
      <c r="AW773" s="1588"/>
      <c r="AX773" s="1588"/>
      <c r="AY773" s="1588"/>
    </row>
    <row r="774" ht="15.75" customHeight="1">
      <c r="A774" s="1588"/>
      <c r="B774" s="1588"/>
      <c r="C774" s="1588"/>
      <c r="D774" s="1588"/>
      <c r="E774" s="1588"/>
      <c r="F774" s="1588"/>
      <c r="G774" s="1588"/>
      <c r="H774" s="1588"/>
      <c r="I774" s="1588"/>
      <c r="J774" s="1588"/>
      <c r="K774" s="1588"/>
      <c r="L774" s="1588"/>
      <c r="M774" s="1588"/>
      <c r="N774" s="1588"/>
      <c r="O774" s="1588"/>
      <c r="P774" s="1588"/>
      <c r="Q774" s="1588"/>
      <c r="R774" s="1588"/>
      <c r="S774" s="1588"/>
      <c r="T774" s="1588"/>
      <c r="U774" s="1588"/>
      <c r="V774" s="1588"/>
      <c r="W774" s="1588"/>
      <c r="X774" s="1588"/>
      <c r="Y774" s="1588"/>
      <c r="Z774" s="1588"/>
      <c r="AA774" s="1588"/>
      <c r="AB774" s="1588"/>
      <c r="AC774" s="1588"/>
      <c r="AD774" s="1588"/>
      <c r="AE774" s="1588"/>
      <c r="AF774" s="1588"/>
      <c r="AG774" s="1588"/>
      <c r="AH774" s="1588"/>
      <c r="AI774" s="1588"/>
      <c r="AJ774" s="1588"/>
      <c r="AK774" s="1588"/>
      <c r="AL774" s="1588"/>
      <c r="AM774" s="1588"/>
      <c r="AN774" s="1588"/>
      <c r="AO774" s="1588"/>
      <c r="AP774" s="1588"/>
      <c r="AQ774" s="1588"/>
      <c r="AR774" s="1588"/>
      <c r="AS774" s="1588"/>
      <c r="AT774" s="1588"/>
      <c r="AU774" s="1588"/>
      <c r="AV774" s="1588"/>
      <c r="AW774" s="1588"/>
      <c r="AX774" s="1588"/>
      <c r="AY774" s="1588"/>
    </row>
    <row r="775" ht="15.75" customHeight="1">
      <c r="A775" s="1588"/>
      <c r="B775" s="1588"/>
      <c r="C775" s="1588"/>
      <c r="D775" s="1588"/>
      <c r="E775" s="1588"/>
      <c r="F775" s="1588"/>
      <c r="G775" s="1588"/>
      <c r="H775" s="1588"/>
      <c r="I775" s="1588"/>
      <c r="J775" s="1588"/>
      <c r="K775" s="1588"/>
      <c r="L775" s="1588"/>
      <c r="M775" s="1588"/>
      <c r="N775" s="1588"/>
      <c r="O775" s="1588"/>
      <c r="P775" s="1588"/>
      <c r="Q775" s="1588"/>
      <c r="R775" s="1588"/>
      <c r="S775" s="1588"/>
      <c r="T775" s="1588"/>
      <c r="U775" s="1588"/>
      <c r="V775" s="1588"/>
      <c r="W775" s="1588"/>
      <c r="X775" s="1588"/>
      <c r="Y775" s="1588"/>
      <c r="Z775" s="1588"/>
      <c r="AA775" s="1588"/>
      <c r="AB775" s="1588"/>
      <c r="AC775" s="1588"/>
      <c r="AD775" s="1588"/>
      <c r="AE775" s="1588"/>
      <c r="AF775" s="1588"/>
      <c r="AG775" s="1588"/>
      <c r="AH775" s="1588"/>
      <c r="AI775" s="1588"/>
      <c r="AJ775" s="1588"/>
      <c r="AK775" s="1588"/>
      <c r="AL775" s="1588"/>
      <c r="AM775" s="1588"/>
      <c r="AN775" s="1588"/>
      <c r="AO775" s="1588"/>
      <c r="AP775" s="1588"/>
      <c r="AQ775" s="1588"/>
      <c r="AR775" s="1588"/>
      <c r="AS775" s="1588"/>
      <c r="AT775" s="1588"/>
      <c r="AU775" s="1588"/>
      <c r="AV775" s="1588"/>
      <c r="AW775" s="1588"/>
      <c r="AX775" s="1588"/>
      <c r="AY775" s="1588"/>
    </row>
    <row r="776" ht="15.75" customHeight="1">
      <c r="A776" s="1588"/>
      <c r="B776" s="1588"/>
      <c r="C776" s="1588"/>
      <c r="D776" s="1588"/>
      <c r="E776" s="1588"/>
      <c r="F776" s="1588"/>
      <c r="G776" s="1588"/>
      <c r="H776" s="1588"/>
      <c r="I776" s="1588"/>
      <c r="J776" s="1588"/>
      <c r="K776" s="1588"/>
      <c r="L776" s="1588"/>
      <c r="M776" s="1588"/>
      <c r="N776" s="1588"/>
      <c r="O776" s="1588"/>
      <c r="P776" s="1588"/>
      <c r="Q776" s="1588"/>
      <c r="R776" s="1588"/>
      <c r="S776" s="1588"/>
      <c r="T776" s="1588"/>
      <c r="U776" s="1588"/>
      <c r="V776" s="1588"/>
      <c r="W776" s="1588"/>
      <c r="X776" s="1588"/>
      <c r="Y776" s="1588"/>
      <c r="Z776" s="1588"/>
      <c r="AA776" s="1588"/>
      <c r="AB776" s="1588"/>
      <c r="AC776" s="1588"/>
      <c r="AD776" s="1588"/>
      <c r="AE776" s="1588"/>
      <c r="AF776" s="1588"/>
      <c r="AG776" s="1588"/>
      <c r="AH776" s="1588"/>
      <c r="AI776" s="1588"/>
      <c r="AJ776" s="1588"/>
      <c r="AK776" s="1588"/>
      <c r="AL776" s="1588"/>
      <c r="AM776" s="1588"/>
      <c r="AN776" s="1588"/>
      <c r="AO776" s="1588"/>
      <c r="AP776" s="1588"/>
      <c r="AQ776" s="1588"/>
      <c r="AR776" s="1588"/>
      <c r="AS776" s="1588"/>
      <c r="AT776" s="1588"/>
      <c r="AU776" s="1588"/>
      <c r="AV776" s="1588"/>
      <c r="AW776" s="1588"/>
      <c r="AX776" s="1588"/>
      <c r="AY776" s="1588"/>
    </row>
    <row r="777" ht="15.75" customHeight="1">
      <c r="A777" s="1588"/>
      <c r="B777" s="1588"/>
      <c r="C777" s="1588"/>
      <c r="D777" s="1588"/>
      <c r="E777" s="1588"/>
      <c r="F777" s="1588"/>
      <c r="G777" s="1588"/>
      <c r="H777" s="1588"/>
      <c r="I777" s="1588"/>
      <c r="J777" s="1588"/>
      <c r="K777" s="1588"/>
      <c r="L777" s="1588"/>
      <c r="M777" s="1588"/>
      <c r="N777" s="1588"/>
      <c r="O777" s="1588"/>
      <c r="P777" s="1588"/>
      <c r="Q777" s="1588"/>
      <c r="R777" s="1588"/>
      <c r="S777" s="1588"/>
      <c r="T777" s="1588"/>
      <c r="U777" s="1588"/>
      <c r="V777" s="1588"/>
      <c r="W777" s="1588"/>
      <c r="X777" s="1588"/>
      <c r="Y777" s="1588"/>
      <c r="Z777" s="1588"/>
      <c r="AA777" s="1588"/>
      <c r="AB777" s="1588"/>
      <c r="AC777" s="1588"/>
      <c r="AD777" s="1588"/>
      <c r="AE777" s="1588"/>
      <c r="AF777" s="1588"/>
      <c r="AG777" s="1588"/>
      <c r="AH777" s="1588"/>
      <c r="AI777" s="1588"/>
      <c r="AJ777" s="1588"/>
      <c r="AK777" s="1588"/>
      <c r="AL777" s="1588"/>
      <c r="AM777" s="1588"/>
      <c r="AN777" s="1588"/>
      <c r="AO777" s="1588"/>
      <c r="AP777" s="1588"/>
      <c r="AQ777" s="1588"/>
      <c r="AR777" s="1588"/>
      <c r="AS777" s="1588"/>
      <c r="AT777" s="1588"/>
      <c r="AU777" s="1588"/>
      <c r="AV777" s="1588"/>
      <c r="AW777" s="1588"/>
      <c r="AX777" s="1588"/>
      <c r="AY777" s="1588"/>
    </row>
    <row r="778" ht="15.75" customHeight="1">
      <c r="A778" s="1588"/>
      <c r="B778" s="1588"/>
      <c r="C778" s="1588"/>
      <c r="D778" s="1588"/>
      <c r="E778" s="1588"/>
      <c r="F778" s="1588"/>
      <c r="G778" s="1588"/>
      <c r="H778" s="1588"/>
      <c r="I778" s="1588"/>
      <c r="J778" s="1588"/>
      <c r="K778" s="1588"/>
      <c r="L778" s="1588"/>
      <c r="M778" s="1588"/>
      <c r="N778" s="1588"/>
      <c r="O778" s="1588"/>
      <c r="P778" s="1588"/>
      <c r="Q778" s="1588"/>
      <c r="R778" s="1588"/>
      <c r="S778" s="1588"/>
      <c r="T778" s="1588"/>
      <c r="U778" s="1588"/>
      <c r="V778" s="1588"/>
      <c r="W778" s="1588"/>
      <c r="X778" s="1588"/>
      <c r="Y778" s="1588"/>
      <c r="Z778" s="1588"/>
      <c r="AA778" s="1588"/>
      <c r="AB778" s="1588"/>
      <c r="AC778" s="1588"/>
      <c r="AD778" s="1588"/>
      <c r="AE778" s="1588"/>
      <c r="AF778" s="1588"/>
      <c r="AG778" s="1588"/>
      <c r="AH778" s="1588"/>
      <c r="AI778" s="1588"/>
      <c r="AJ778" s="1588"/>
      <c r="AK778" s="1588"/>
      <c r="AL778" s="1588"/>
      <c r="AM778" s="1588"/>
      <c r="AN778" s="1588"/>
      <c r="AO778" s="1588"/>
      <c r="AP778" s="1588"/>
      <c r="AQ778" s="1588"/>
      <c r="AR778" s="1588"/>
      <c r="AS778" s="1588"/>
      <c r="AT778" s="1588"/>
      <c r="AU778" s="1588"/>
      <c r="AV778" s="1588"/>
      <c r="AW778" s="1588"/>
      <c r="AX778" s="1588"/>
      <c r="AY778" s="1588"/>
    </row>
    <row r="779" ht="15.75" customHeight="1">
      <c r="A779" s="1588"/>
      <c r="B779" s="1588"/>
      <c r="C779" s="1588"/>
      <c r="D779" s="1588"/>
      <c r="E779" s="1588"/>
      <c r="F779" s="1588"/>
      <c r="G779" s="1588"/>
      <c r="H779" s="1588"/>
      <c r="I779" s="1588"/>
      <c r="J779" s="1588"/>
      <c r="K779" s="1588"/>
      <c r="L779" s="1588"/>
      <c r="M779" s="1588"/>
      <c r="N779" s="1588"/>
      <c r="O779" s="1588"/>
      <c r="P779" s="1588"/>
      <c r="Q779" s="1588"/>
      <c r="R779" s="1588"/>
      <c r="S779" s="1588"/>
      <c r="T779" s="1588"/>
      <c r="U779" s="1588"/>
      <c r="V779" s="1588"/>
      <c r="W779" s="1588"/>
      <c r="X779" s="1588"/>
      <c r="Y779" s="1588"/>
      <c r="Z779" s="1588"/>
      <c r="AA779" s="1588"/>
      <c r="AB779" s="1588"/>
      <c r="AC779" s="1588"/>
      <c r="AD779" s="1588"/>
      <c r="AE779" s="1588"/>
      <c r="AF779" s="1588"/>
      <c r="AG779" s="1588"/>
      <c r="AH779" s="1588"/>
      <c r="AI779" s="1588"/>
      <c r="AJ779" s="1588"/>
      <c r="AK779" s="1588"/>
      <c r="AL779" s="1588"/>
      <c r="AM779" s="1588"/>
      <c r="AN779" s="1588"/>
      <c r="AO779" s="1588"/>
      <c r="AP779" s="1588"/>
      <c r="AQ779" s="1588"/>
      <c r="AR779" s="1588"/>
      <c r="AS779" s="1588"/>
      <c r="AT779" s="1588"/>
      <c r="AU779" s="1588"/>
      <c r="AV779" s="1588"/>
      <c r="AW779" s="1588"/>
      <c r="AX779" s="1588"/>
      <c r="AY779" s="1588"/>
    </row>
    <row r="780" ht="15.75" customHeight="1">
      <c r="A780" s="1588"/>
      <c r="B780" s="1588"/>
      <c r="C780" s="1588"/>
      <c r="D780" s="1588"/>
      <c r="E780" s="1588"/>
      <c r="F780" s="1588"/>
      <c r="G780" s="1588"/>
      <c r="H780" s="1588"/>
      <c r="I780" s="1588"/>
      <c r="J780" s="1588"/>
      <c r="K780" s="1588"/>
      <c r="L780" s="1588"/>
      <c r="M780" s="1588"/>
      <c r="N780" s="1588"/>
      <c r="O780" s="1588"/>
      <c r="P780" s="1588"/>
      <c r="Q780" s="1588"/>
      <c r="R780" s="1588"/>
      <c r="S780" s="1588"/>
      <c r="T780" s="1588"/>
      <c r="U780" s="1588"/>
      <c r="V780" s="1588"/>
      <c r="W780" s="1588"/>
      <c r="X780" s="1588"/>
      <c r="Y780" s="1588"/>
      <c r="Z780" s="1588"/>
      <c r="AA780" s="1588"/>
      <c r="AB780" s="1588"/>
      <c r="AC780" s="1588"/>
      <c r="AD780" s="1588"/>
      <c r="AE780" s="1588"/>
      <c r="AF780" s="1588"/>
      <c r="AG780" s="1588"/>
      <c r="AH780" s="1588"/>
      <c r="AI780" s="1588"/>
      <c r="AJ780" s="1588"/>
      <c r="AK780" s="1588"/>
      <c r="AL780" s="1588"/>
      <c r="AM780" s="1588"/>
      <c r="AN780" s="1588"/>
      <c r="AO780" s="1588"/>
      <c r="AP780" s="1588"/>
      <c r="AQ780" s="1588"/>
      <c r="AR780" s="1588"/>
      <c r="AS780" s="1588"/>
      <c r="AT780" s="1588"/>
      <c r="AU780" s="1588"/>
      <c r="AV780" s="1588"/>
      <c r="AW780" s="1588"/>
      <c r="AX780" s="1588"/>
      <c r="AY780" s="1588"/>
    </row>
    <row r="781" ht="15.75" customHeight="1">
      <c r="A781" s="1588"/>
      <c r="B781" s="1588"/>
      <c r="C781" s="1588"/>
      <c r="D781" s="1588"/>
      <c r="E781" s="1588"/>
      <c r="F781" s="1588"/>
      <c r="G781" s="1588"/>
      <c r="H781" s="1588"/>
      <c r="I781" s="1588"/>
      <c r="J781" s="1588"/>
      <c r="K781" s="1588"/>
      <c r="L781" s="1588"/>
      <c r="M781" s="1588"/>
      <c r="N781" s="1588"/>
      <c r="O781" s="1588"/>
      <c r="P781" s="1588"/>
      <c r="Q781" s="1588"/>
      <c r="R781" s="1588"/>
      <c r="S781" s="1588"/>
      <c r="T781" s="1588"/>
      <c r="U781" s="1588"/>
      <c r="V781" s="1588"/>
      <c r="W781" s="1588"/>
      <c r="X781" s="1588"/>
      <c r="Y781" s="1588"/>
      <c r="Z781" s="1588"/>
      <c r="AA781" s="1588"/>
      <c r="AB781" s="1588"/>
      <c r="AC781" s="1588"/>
      <c r="AD781" s="1588"/>
      <c r="AE781" s="1588"/>
      <c r="AF781" s="1588"/>
      <c r="AG781" s="1588"/>
      <c r="AH781" s="1588"/>
      <c r="AI781" s="1588"/>
      <c r="AJ781" s="1588"/>
      <c r="AK781" s="1588"/>
      <c r="AL781" s="1588"/>
      <c r="AM781" s="1588"/>
      <c r="AN781" s="1588"/>
      <c r="AO781" s="1588"/>
      <c r="AP781" s="1588"/>
      <c r="AQ781" s="1588"/>
      <c r="AR781" s="1588"/>
      <c r="AS781" s="1588"/>
      <c r="AT781" s="1588"/>
      <c r="AU781" s="1588"/>
      <c r="AV781" s="1588"/>
      <c r="AW781" s="1588"/>
      <c r="AX781" s="1588"/>
      <c r="AY781" s="1588"/>
    </row>
    <row r="782" ht="15.75" customHeight="1">
      <c r="A782" s="1588"/>
      <c r="B782" s="1588"/>
      <c r="C782" s="1588"/>
      <c r="D782" s="1588"/>
      <c r="E782" s="1588"/>
      <c r="F782" s="1588"/>
      <c r="G782" s="1588"/>
      <c r="H782" s="1588"/>
      <c r="I782" s="1588"/>
      <c r="J782" s="1588"/>
      <c r="K782" s="1588"/>
      <c r="L782" s="1588"/>
      <c r="M782" s="1588"/>
      <c r="N782" s="1588"/>
      <c r="O782" s="1588"/>
      <c r="P782" s="1588"/>
      <c r="Q782" s="1588"/>
      <c r="R782" s="1588"/>
      <c r="S782" s="1588"/>
      <c r="T782" s="1588"/>
      <c r="U782" s="1588"/>
      <c r="V782" s="1588"/>
      <c r="W782" s="1588"/>
      <c r="X782" s="1588"/>
      <c r="Y782" s="1588"/>
      <c r="Z782" s="1588"/>
      <c r="AA782" s="1588"/>
      <c r="AB782" s="1588"/>
      <c r="AC782" s="1588"/>
      <c r="AD782" s="1588"/>
      <c r="AE782" s="1588"/>
      <c r="AF782" s="1588"/>
      <c r="AG782" s="1588"/>
      <c r="AH782" s="1588"/>
      <c r="AI782" s="1588"/>
      <c r="AJ782" s="1588"/>
      <c r="AK782" s="1588"/>
      <c r="AL782" s="1588"/>
      <c r="AM782" s="1588"/>
      <c r="AN782" s="1588"/>
      <c r="AO782" s="1588"/>
      <c r="AP782" s="1588"/>
      <c r="AQ782" s="1588"/>
      <c r="AR782" s="1588"/>
      <c r="AS782" s="1588"/>
      <c r="AT782" s="1588"/>
      <c r="AU782" s="1588"/>
      <c r="AV782" s="1588"/>
      <c r="AW782" s="1588"/>
      <c r="AX782" s="1588"/>
      <c r="AY782" s="1588"/>
    </row>
    <row r="783" ht="15.75" customHeight="1">
      <c r="A783" s="1588"/>
      <c r="B783" s="1588"/>
      <c r="C783" s="1588"/>
      <c r="D783" s="1588"/>
      <c r="E783" s="1588"/>
      <c r="F783" s="1588"/>
      <c r="G783" s="1588"/>
      <c r="H783" s="1588"/>
      <c r="I783" s="1588"/>
      <c r="J783" s="1588"/>
      <c r="K783" s="1588"/>
      <c r="L783" s="1588"/>
      <c r="M783" s="1588"/>
      <c r="N783" s="1588"/>
      <c r="O783" s="1588"/>
      <c r="P783" s="1588"/>
      <c r="Q783" s="1588"/>
      <c r="R783" s="1588"/>
      <c r="S783" s="1588"/>
      <c r="T783" s="1588"/>
      <c r="U783" s="1588"/>
      <c r="V783" s="1588"/>
      <c r="W783" s="1588"/>
      <c r="X783" s="1588"/>
      <c r="Y783" s="1588"/>
      <c r="Z783" s="1588"/>
      <c r="AA783" s="1588"/>
      <c r="AB783" s="1588"/>
      <c r="AC783" s="1588"/>
      <c r="AD783" s="1588"/>
      <c r="AE783" s="1588"/>
      <c r="AF783" s="1588"/>
      <c r="AG783" s="1588"/>
      <c r="AH783" s="1588"/>
      <c r="AI783" s="1588"/>
      <c r="AJ783" s="1588"/>
      <c r="AK783" s="1588"/>
      <c r="AL783" s="1588"/>
      <c r="AM783" s="1588"/>
      <c r="AN783" s="1588"/>
      <c r="AO783" s="1588"/>
      <c r="AP783" s="1588"/>
      <c r="AQ783" s="1588"/>
      <c r="AR783" s="1588"/>
      <c r="AS783" s="1588"/>
      <c r="AT783" s="1588"/>
      <c r="AU783" s="1588"/>
      <c r="AV783" s="1588"/>
      <c r="AW783" s="1588"/>
      <c r="AX783" s="1588"/>
      <c r="AY783" s="1588"/>
    </row>
    <row r="784" ht="15.75" customHeight="1">
      <c r="A784" s="1588"/>
      <c r="B784" s="1588"/>
      <c r="C784" s="1588"/>
      <c r="D784" s="1588"/>
      <c r="E784" s="1588"/>
      <c r="F784" s="1588"/>
      <c r="G784" s="1588"/>
      <c r="H784" s="1588"/>
      <c r="I784" s="1588"/>
      <c r="J784" s="1588"/>
      <c r="K784" s="1588"/>
      <c r="L784" s="1588"/>
      <c r="M784" s="1588"/>
      <c r="N784" s="1588"/>
      <c r="O784" s="1588"/>
      <c r="P784" s="1588"/>
      <c r="Q784" s="1588"/>
      <c r="R784" s="1588"/>
      <c r="S784" s="1588"/>
      <c r="T784" s="1588"/>
      <c r="U784" s="1588"/>
      <c r="V784" s="1588"/>
      <c r="W784" s="1588"/>
      <c r="X784" s="1588"/>
      <c r="Y784" s="1588"/>
      <c r="Z784" s="1588"/>
      <c r="AA784" s="1588"/>
      <c r="AB784" s="1588"/>
      <c r="AC784" s="1588"/>
      <c r="AD784" s="1588"/>
      <c r="AE784" s="1588"/>
      <c r="AF784" s="1588"/>
      <c r="AG784" s="1588"/>
      <c r="AH784" s="1588"/>
      <c r="AI784" s="1588"/>
      <c r="AJ784" s="1588"/>
      <c r="AK784" s="1588"/>
      <c r="AL784" s="1588"/>
      <c r="AM784" s="1588"/>
      <c r="AN784" s="1588"/>
      <c r="AO784" s="1588"/>
      <c r="AP784" s="1588"/>
      <c r="AQ784" s="1588"/>
      <c r="AR784" s="1588"/>
      <c r="AS784" s="1588"/>
      <c r="AT784" s="1588"/>
      <c r="AU784" s="1588"/>
      <c r="AV784" s="1588"/>
      <c r="AW784" s="1588"/>
      <c r="AX784" s="1588"/>
      <c r="AY784" s="1588"/>
    </row>
    <row r="785" ht="15.75" customHeight="1">
      <c r="A785" s="1588"/>
      <c r="B785" s="1588"/>
      <c r="C785" s="1588"/>
      <c r="D785" s="1588"/>
      <c r="E785" s="1588"/>
      <c r="F785" s="1588"/>
      <c r="G785" s="1588"/>
      <c r="H785" s="1588"/>
      <c r="I785" s="1588"/>
      <c r="J785" s="1588"/>
      <c r="K785" s="1588"/>
      <c r="L785" s="1588"/>
      <c r="M785" s="1588"/>
      <c r="N785" s="1588"/>
      <c r="O785" s="1588"/>
      <c r="P785" s="1588"/>
      <c r="Q785" s="1588"/>
      <c r="R785" s="1588"/>
      <c r="S785" s="1588"/>
      <c r="T785" s="1588"/>
      <c r="U785" s="1588"/>
      <c r="V785" s="1588"/>
      <c r="W785" s="1588"/>
      <c r="X785" s="1588"/>
      <c r="Y785" s="1588"/>
      <c r="Z785" s="1588"/>
      <c r="AA785" s="1588"/>
      <c r="AB785" s="1588"/>
      <c r="AC785" s="1588"/>
      <c r="AD785" s="1588"/>
      <c r="AE785" s="1588"/>
      <c r="AF785" s="1588"/>
      <c r="AG785" s="1588"/>
      <c r="AH785" s="1588"/>
      <c r="AI785" s="1588"/>
      <c r="AJ785" s="1588"/>
      <c r="AK785" s="1588"/>
      <c r="AL785" s="1588"/>
      <c r="AM785" s="1588"/>
      <c r="AN785" s="1588"/>
      <c r="AO785" s="1588"/>
      <c r="AP785" s="1588"/>
      <c r="AQ785" s="1588"/>
      <c r="AR785" s="1588"/>
      <c r="AS785" s="1588"/>
      <c r="AT785" s="1588"/>
      <c r="AU785" s="1588"/>
      <c r="AV785" s="1588"/>
      <c r="AW785" s="1588"/>
      <c r="AX785" s="1588"/>
      <c r="AY785" s="1588"/>
    </row>
    <row r="786" ht="15.75" customHeight="1">
      <c r="A786" s="1588"/>
      <c r="B786" s="1588"/>
      <c r="C786" s="1588"/>
      <c r="D786" s="1588"/>
      <c r="E786" s="1588"/>
      <c r="F786" s="1588"/>
      <c r="G786" s="1588"/>
      <c r="H786" s="1588"/>
      <c r="I786" s="1588"/>
      <c r="J786" s="1588"/>
      <c r="K786" s="1588"/>
      <c r="L786" s="1588"/>
      <c r="M786" s="1588"/>
      <c r="N786" s="1588"/>
      <c r="O786" s="1588"/>
      <c r="P786" s="1588"/>
      <c r="Q786" s="1588"/>
      <c r="R786" s="1588"/>
      <c r="S786" s="1588"/>
      <c r="T786" s="1588"/>
      <c r="U786" s="1588"/>
      <c r="V786" s="1588"/>
      <c r="W786" s="1588"/>
      <c r="X786" s="1588"/>
      <c r="Y786" s="1588"/>
      <c r="Z786" s="1588"/>
      <c r="AA786" s="1588"/>
      <c r="AB786" s="1588"/>
      <c r="AC786" s="1588"/>
      <c r="AD786" s="1588"/>
      <c r="AE786" s="1588"/>
      <c r="AF786" s="1588"/>
      <c r="AG786" s="1588"/>
      <c r="AH786" s="1588"/>
      <c r="AI786" s="1588"/>
      <c r="AJ786" s="1588"/>
      <c r="AK786" s="1588"/>
      <c r="AL786" s="1588"/>
      <c r="AM786" s="1588"/>
      <c r="AN786" s="1588"/>
      <c r="AO786" s="1588"/>
      <c r="AP786" s="1588"/>
      <c r="AQ786" s="1588"/>
      <c r="AR786" s="1588"/>
      <c r="AS786" s="1588"/>
      <c r="AT786" s="1588"/>
      <c r="AU786" s="1588"/>
      <c r="AV786" s="1588"/>
      <c r="AW786" s="1588"/>
      <c r="AX786" s="1588"/>
      <c r="AY786" s="1588"/>
    </row>
    <row r="787" ht="15.75" customHeight="1">
      <c r="A787" s="1588"/>
      <c r="B787" s="1588"/>
      <c r="C787" s="1588"/>
      <c r="D787" s="1588"/>
      <c r="E787" s="1588"/>
      <c r="F787" s="1588"/>
      <c r="G787" s="1588"/>
      <c r="H787" s="1588"/>
      <c r="I787" s="1588"/>
      <c r="J787" s="1588"/>
      <c r="K787" s="1588"/>
      <c r="L787" s="1588"/>
      <c r="M787" s="1588"/>
      <c r="N787" s="1588"/>
      <c r="O787" s="1588"/>
      <c r="P787" s="1588"/>
      <c r="Q787" s="1588"/>
      <c r="R787" s="1588"/>
      <c r="S787" s="1588"/>
      <c r="T787" s="1588"/>
      <c r="U787" s="1588"/>
      <c r="V787" s="1588"/>
      <c r="W787" s="1588"/>
      <c r="X787" s="1588"/>
      <c r="Y787" s="1588"/>
      <c r="Z787" s="1588"/>
      <c r="AA787" s="1588"/>
      <c r="AB787" s="1588"/>
      <c r="AC787" s="1588"/>
      <c r="AD787" s="1588"/>
      <c r="AE787" s="1588"/>
      <c r="AF787" s="1588"/>
      <c r="AG787" s="1588"/>
      <c r="AH787" s="1588"/>
      <c r="AI787" s="1588"/>
      <c r="AJ787" s="1588"/>
      <c r="AK787" s="1588"/>
      <c r="AL787" s="1588"/>
      <c r="AM787" s="1588"/>
      <c r="AN787" s="1588"/>
      <c r="AO787" s="1588"/>
      <c r="AP787" s="1588"/>
      <c r="AQ787" s="1588"/>
      <c r="AR787" s="1588"/>
      <c r="AS787" s="1588"/>
      <c r="AT787" s="1588"/>
      <c r="AU787" s="1588"/>
      <c r="AV787" s="1588"/>
      <c r="AW787" s="1588"/>
      <c r="AX787" s="1588"/>
      <c r="AY787" s="1588"/>
    </row>
    <row r="788" ht="15.75" customHeight="1">
      <c r="A788" s="1588"/>
      <c r="B788" s="1588"/>
      <c r="C788" s="1588"/>
      <c r="D788" s="1588"/>
      <c r="E788" s="1588"/>
      <c r="F788" s="1588"/>
      <c r="G788" s="1588"/>
      <c r="H788" s="1588"/>
      <c r="I788" s="1588"/>
      <c r="J788" s="1588"/>
      <c r="K788" s="1588"/>
      <c r="L788" s="1588"/>
      <c r="M788" s="1588"/>
      <c r="N788" s="1588"/>
      <c r="O788" s="1588"/>
      <c r="P788" s="1588"/>
      <c r="Q788" s="1588"/>
      <c r="R788" s="1588"/>
      <c r="S788" s="1588"/>
      <c r="T788" s="1588"/>
      <c r="U788" s="1588"/>
      <c r="V788" s="1588"/>
      <c r="W788" s="1588"/>
      <c r="X788" s="1588"/>
      <c r="Y788" s="1588"/>
      <c r="Z788" s="1588"/>
      <c r="AA788" s="1588"/>
      <c r="AB788" s="1588"/>
      <c r="AC788" s="1588"/>
      <c r="AD788" s="1588"/>
      <c r="AE788" s="1588"/>
      <c r="AF788" s="1588"/>
      <c r="AG788" s="1588"/>
      <c r="AH788" s="1588"/>
      <c r="AI788" s="1588"/>
      <c r="AJ788" s="1588"/>
      <c r="AK788" s="1588"/>
      <c r="AL788" s="1588"/>
      <c r="AM788" s="1588"/>
      <c r="AN788" s="1588"/>
      <c r="AO788" s="1588"/>
      <c r="AP788" s="1588"/>
      <c r="AQ788" s="1588"/>
      <c r="AR788" s="1588"/>
      <c r="AS788" s="1588"/>
      <c r="AT788" s="1588"/>
      <c r="AU788" s="1588"/>
      <c r="AV788" s="1588"/>
      <c r="AW788" s="1588"/>
      <c r="AX788" s="1588"/>
      <c r="AY788" s="1588"/>
    </row>
    <row r="789" ht="15.75" customHeight="1">
      <c r="A789" s="1588"/>
      <c r="B789" s="1588"/>
      <c r="C789" s="1588"/>
      <c r="D789" s="1588"/>
      <c r="E789" s="1588"/>
      <c r="F789" s="1588"/>
      <c r="G789" s="1588"/>
      <c r="H789" s="1588"/>
      <c r="I789" s="1588"/>
      <c r="J789" s="1588"/>
      <c r="K789" s="1588"/>
      <c r="L789" s="1588"/>
      <c r="M789" s="1588"/>
      <c r="N789" s="1588"/>
      <c r="O789" s="1588"/>
      <c r="P789" s="1588"/>
      <c r="Q789" s="1588"/>
      <c r="R789" s="1588"/>
      <c r="S789" s="1588"/>
      <c r="T789" s="1588"/>
      <c r="U789" s="1588"/>
      <c r="V789" s="1588"/>
      <c r="W789" s="1588"/>
      <c r="X789" s="1588"/>
      <c r="Y789" s="1588"/>
      <c r="Z789" s="1588"/>
      <c r="AA789" s="1588"/>
      <c r="AB789" s="1588"/>
      <c r="AC789" s="1588"/>
      <c r="AD789" s="1588"/>
      <c r="AE789" s="1588"/>
      <c r="AF789" s="1588"/>
      <c r="AG789" s="1588"/>
      <c r="AH789" s="1588"/>
      <c r="AI789" s="1588"/>
      <c r="AJ789" s="1588"/>
      <c r="AK789" s="1588"/>
      <c r="AL789" s="1588"/>
      <c r="AM789" s="1588"/>
      <c r="AN789" s="1588"/>
      <c r="AO789" s="1588"/>
      <c r="AP789" s="1588"/>
      <c r="AQ789" s="1588"/>
      <c r="AR789" s="1588"/>
      <c r="AS789" s="1588"/>
      <c r="AT789" s="1588"/>
      <c r="AU789" s="1588"/>
      <c r="AV789" s="1588"/>
      <c r="AW789" s="1588"/>
      <c r="AX789" s="1588"/>
      <c r="AY789" s="1588"/>
    </row>
    <row r="790" ht="15.75" customHeight="1">
      <c r="A790" s="1588"/>
      <c r="B790" s="1588"/>
      <c r="C790" s="1588"/>
      <c r="D790" s="1588"/>
      <c r="E790" s="1588"/>
      <c r="F790" s="1588"/>
      <c r="G790" s="1588"/>
      <c r="H790" s="1588"/>
      <c r="I790" s="1588"/>
      <c r="J790" s="1588"/>
      <c r="K790" s="1588"/>
      <c r="L790" s="1588"/>
      <c r="M790" s="1588"/>
      <c r="N790" s="1588"/>
      <c r="O790" s="1588"/>
      <c r="P790" s="1588"/>
      <c r="Q790" s="1588"/>
      <c r="R790" s="1588"/>
      <c r="S790" s="1588"/>
      <c r="T790" s="1588"/>
      <c r="U790" s="1588"/>
      <c r="V790" s="1588"/>
      <c r="W790" s="1588"/>
      <c r="X790" s="1588"/>
      <c r="Y790" s="1588"/>
      <c r="Z790" s="1588"/>
      <c r="AA790" s="1588"/>
      <c r="AB790" s="1588"/>
      <c r="AC790" s="1588"/>
      <c r="AD790" s="1588"/>
      <c r="AE790" s="1588"/>
      <c r="AF790" s="1588"/>
      <c r="AG790" s="1588"/>
      <c r="AH790" s="1588"/>
      <c r="AI790" s="1588"/>
      <c r="AJ790" s="1588"/>
      <c r="AK790" s="1588"/>
      <c r="AL790" s="1588"/>
      <c r="AM790" s="1588"/>
      <c r="AN790" s="1588"/>
      <c r="AO790" s="1588"/>
      <c r="AP790" s="1588"/>
      <c r="AQ790" s="1588"/>
      <c r="AR790" s="1588"/>
      <c r="AS790" s="1588"/>
      <c r="AT790" s="1588"/>
      <c r="AU790" s="1588"/>
      <c r="AV790" s="1588"/>
      <c r="AW790" s="1588"/>
      <c r="AX790" s="1588"/>
      <c r="AY790" s="1588"/>
    </row>
    <row r="791" ht="15.75" customHeight="1">
      <c r="A791" s="1588"/>
      <c r="B791" s="1588"/>
      <c r="C791" s="1588"/>
      <c r="D791" s="1588"/>
      <c r="E791" s="1588"/>
      <c r="F791" s="1588"/>
      <c r="G791" s="1588"/>
      <c r="H791" s="1588"/>
      <c r="I791" s="1588"/>
      <c r="J791" s="1588"/>
      <c r="K791" s="1588"/>
      <c r="L791" s="1588"/>
      <c r="M791" s="1588"/>
      <c r="N791" s="1588"/>
      <c r="O791" s="1588"/>
      <c r="P791" s="1588"/>
      <c r="Q791" s="1588"/>
      <c r="R791" s="1588"/>
      <c r="S791" s="1588"/>
      <c r="T791" s="1588"/>
      <c r="U791" s="1588"/>
      <c r="V791" s="1588"/>
      <c r="W791" s="1588"/>
      <c r="X791" s="1588"/>
      <c r="Y791" s="1588"/>
      <c r="Z791" s="1588"/>
      <c r="AA791" s="1588"/>
      <c r="AB791" s="1588"/>
      <c r="AC791" s="1588"/>
      <c r="AD791" s="1588"/>
      <c r="AE791" s="1588"/>
      <c r="AF791" s="1588"/>
      <c r="AG791" s="1588"/>
      <c r="AH791" s="1588"/>
      <c r="AI791" s="1588"/>
      <c r="AJ791" s="1588"/>
      <c r="AK791" s="1588"/>
      <c r="AL791" s="1588"/>
      <c r="AM791" s="1588"/>
      <c r="AN791" s="1588"/>
      <c r="AO791" s="1588"/>
      <c r="AP791" s="1588"/>
      <c r="AQ791" s="1588"/>
      <c r="AR791" s="1588"/>
      <c r="AS791" s="1588"/>
      <c r="AT791" s="1588"/>
      <c r="AU791" s="1588"/>
      <c r="AV791" s="1588"/>
      <c r="AW791" s="1588"/>
      <c r="AX791" s="1588"/>
      <c r="AY791" s="1588"/>
    </row>
    <row r="792" ht="15.75" customHeight="1">
      <c r="A792" s="1588"/>
      <c r="B792" s="1588"/>
      <c r="C792" s="1588"/>
      <c r="D792" s="1588"/>
      <c r="E792" s="1588"/>
      <c r="F792" s="1588"/>
      <c r="G792" s="1588"/>
      <c r="H792" s="1588"/>
      <c r="I792" s="1588"/>
      <c r="J792" s="1588"/>
      <c r="K792" s="1588"/>
      <c r="L792" s="1588"/>
      <c r="M792" s="1588"/>
      <c r="N792" s="1588"/>
      <c r="O792" s="1588"/>
      <c r="P792" s="1588"/>
      <c r="Q792" s="1588"/>
      <c r="R792" s="1588"/>
      <c r="S792" s="1588"/>
      <c r="T792" s="1588"/>
      <c r="U792" s="1588"/>
      <c r="V792" s="1588"/>
      <c r="W792" s="1588"/>
      <c r="X792" s="1588"/>
      <c r="Y792" s="1588"/>
      <c r="Z792" s="1588"/>
      <c r="AA792" s="1588"/>
      <c r="AB792" s="1588"/>
      <c r="AC792" s="1588"/>
      <c r="AD792" s="1588"/>
      <c r="AE792" s="1588"/>
      <c r="AF792" s="1588"/>
      <c r="AG792" s="1588"/>
      <c r="AH792" s="1588"/>
      <c r="AI792" s="1588"/>
      <c r="AJ792" s="1588"/>
      <c r="AK792" s="1588"/>
      <c r="AL792" s="1588"/>
      <c r="AM792" s="1588"/>
      <c r="AN792" s="1588"/>
      <c r="AO792" s="1588"/>
      <c r="AP792" s="1588"/>
      <c r="AQ792" s="1588"/>
      <c r="AR792" s="1588"/>
      <c r="AS792" s="1588"/>
      <c r="AT792" s="1588"/>
      <c r="AU792" s="1588"/>
      <c r="AV792" s="1588"/>
      <c r="AW792" s="1588"/>
      <c r="AX792" s="1588"/>
      <c r="AY792" s="1588"/>
    </row>
    <row r="793" ht="15.75" customHeight="1">
      <c r="A793" s="1588"/>
      <c r="B793" s="1588"/>
      <c r="C793" s="1588"/>
      <c r="D793" s="1588"/>
      <c r="E793" s="1588"/>
      <c r="F793" s="1588"/>
      <c r="G793" s="1588"/>
      <c r="H793" s="1588"/>
      <c r="I793" s="1588"/>
      <c r="J793" s="1588"/>
      <c r="K793" s="1588"/>
      <c r="L793" s="1588"/>
      <c r="M793" s="1588"/>
      <c r="N793" s="1588"/>
      <c r="O793" s="1588"/>
      <c r="P793" s="1588"/>
      <c r="Q793" s="1588"/>
      <c r="R793" s="1588"/>
      <c r="S793" s="1588"/>
      <c r="T793" s="1588"/>
      <c r="U793" s="1588"/>
      <c r="V793" s="1588"/>
      <c r="W793" s="1588"/>
      <c r="X793" s="1588"/>
      <c r="Y793" s="1588"/>
      <c r="Z793" s="1588"/>
      <c r="AA793" s="1588"/>
      <c r="AB793" s="1588"/>
      <c r="AC793" s="1588"/>
      <c r="AD793" s="1588"/>
      <c r="AE793" s="1588"/>
      <c r="AF793" s="1588"/>
      <c r="AG793" s="1588"/>
      <c r="AH793" s="1588"/>
      <c r="AI793" s="1588"/>
      <c r="AJ793" s="1588"/>
      <c r="AK793" s="1588"/>
      <c r="AL793" s="1588"/>
      <c r="AM793" s="1588"/>
      <c r="AN793" s="1588"/>
      <c r="AO793" s="1588"/>
      <c r="AP793" s="1588"/>
      <c r="AQ793" s="1588"/>
      <c r="AR793" s="1588"/>
      <c r="AS793" s="1588"/>
      <c r="AT793" s="1588"/>
      <c r="AU793" s="1588"/>
      <c r="AV793" s="1588"/>
      <c r="AW793" s="1588"/>
      <c r="AX793" s="1588"/>
      <c r="AY793" s="1588"/>
    </row>
    <row r="794" ht="15.75" customHeight="1">
      <c r="A794" s="1588"/>
      <c r="B794" s="1588"/>
      <c r="C794" s="1588"/>
      <c r="D794" s="1588"/>
      <c r="E794" s="1588"/>
      <c r="F794" s="1588"/>
      <c r="G794" s="1588"/>
      <c r="H794" s="1588"/>
      <c r="I794" s="1588"/>
      <c r="J794" s="1588"/>
      <c r="K794" s="1588"/>
      <c r="L794" s="1588"/>
      <c r="M794" s="1588"/>
      <c r="N794" s="1588"/>
      <c r="O794" s="1588"/>
      <c r="P794" s="1588"/>
      <c r="Q794" s="1588"/>
      <c r="R794" s="1588"/>
      <c r="S794" s="1588"/>
      <c r="T794" s="1588"/>
      <c r="U794" s="1588"/>
      <c r="V794" s="1588"/>
      <c r="W794" s="1588"/>
      <c r="X794" s="1588"/>
      <c r="Y794" s="1588"/>
      <c r="Z794" s="1588"/>
      <c r="AA794" s="1588"/>
      <c r="AB794" s="1588"/>
      <c r="AC794" s="1588"/>
      <c r="AD794" s="1588"/>
      <c r="AE794" s="1588"/>
      <c r="AF794" s="1588"/>
      <c r="AG794" s="1588"/>
      <c r="AH794" s="1588"/>
      <c r="AI794" s="1588"/>
      <c r="AJ794" s="1588"/>
      <c r="AK794" s="1588"/>
      <c r="AL794" s="1588"/>
      <c r="AM794" s="1588"/>
      <c r="AN794" s="1588"/>
      <c r="AO794" s="1588"/>
      <c r="AP794" s="1588"/>
      <c r="AQ794" s="1588"/>
      <c r="AR794" s="1588"/>
      <c r="AS794" s="1588"/>
      <c r="AT794" s="1588"/>
      <c r="AU794" s="1588"/>
      <c r="AV794" s="1588"/>
      <c r="AW794" s="1588"/>
      <c r="AX794" s="1588"/>
      <c r="AY794" s="1588"/>
    </row>
    <row r="795" ht="15.75" customHeight="1">
      <c r="A795" s="1588"/>
      <c r="B795" s="1588"/>
      <c r="C795" s="1588"/>
      <c r="D795" s="1588"/>
      <c r="E795" s="1588"/>
      <c r="F795" s="1588"/>
      <c r="G795" s="1588"/>
      <c r="H795" s="1588"/>
      <c r="I795" s="1588"/>
      <c r="J795" s="1588"/>
      <c r="K795" s="1588"/>
      <c r="L795" s="1588"/>
      <c r="M795" s="1588"/>
      <c r="N795" s="1588"/>
      <c r="O795" s="1588"/>
      <c r="P795" s="1588"/>
      <c r="Q795" s="1588"/>
      <c r="R795" s="1588"/>
      <c r="S795" s="1588"/>
      <c r="T795" s="1588"/>
      <c r="U795" s="1588"/>
      <c r="V795" s="1588"/>
      <c r="W795" s="1588"/>
      <c r="X795" s="1588"/>
      <c r="Y795" s="1588"/>
      <c r="Z795" s="1588"/>
      <c r="AA795" s="1588"/>
      <c r="AB795" s="1588"/>
      <c r="AC795" s="1588"/>
      <c r="AD795" s="1588"/>
      <c r="AE795" s="1588"/>
      <c r="AF795" s="1588"/>
      <c r="AG795" s="1588"/>
      <c r="AH795" s="1588"/>
      <c r="AI795" s="1588"/>
      <c r="AJ795" s="1588"/>
      <c r="AK795" s="1588"/>
      <c r="AL795" s="1588"/>
      <c r="AM795" s="1588"/>
      <c r="AN795" s="1588"/>
      <c r="AO795" s="1588"/>
      <c r="AP795" s="1588"/>
      <c r="AQ795" s="1588"/>
      <c r="AR795" s="1588"/>
      <c r="AS795" s="1588"/>
      <c r="AT795" s="1588"/>
      <c r="AU795" s="1588"/>
      <c r="AV795" s="1588"/>
      <c r="AW795" s="1588"/>
      <c r="AX795" s="1588"/>
      <c r="AY795" s="1588"/>
    </row>
    <row r="796" ht="15.75" customHeight="1">
      <c r="A796" s="1588"/>
      <c r="B796" s="1588"/>
      <c r="C796" s="1588"/>
      <c r="D796" s="1588"/>
      <c r="E796" s="1588"/>
      <c r="F796" s="1588"/>
      <c r="G796" s="1588"/>
      <c r="H796" s="1588"/>
      <c r="I796" s="1588"/>
      <c r="J796" s="1588"/>
      <c r="K796" s="1588"/>
      <c r="L796" s="1588"/>
      <c r="M796" s="1588"/>
      <c r="N796" s="1588"/>
      <c r="O796" s="1588"/>
      <c r="P796" s="1588"/>
      <c r="Q796" s="1588"/>
      <c r="R796" s="1588"/>
      <c r="S796" s="1588"/>
      <c r="T796" s="1588"/>
      <c r="U796" s="1588"/>
      <c r="V796" s="1588"/>
      <c r="W796" s="1588"/>
      <c r="X796" s="1588"/>
      <c r="Y796" s="1588"/>
      <c r="Z796" s="1588"/>
      <c r="AA796" s="1588"/>
      <c r="AB796" s="1588"/>
      <c r="AC796" s="1588"/>
      <c r="AD796" s="1588"/>
      <c r="AE796" s="1588"/>
      <c r="AF796" s="1588"/>
      <c r="AG796" s="1588"/>
      <c r="AH796" s="1588"/>
      <c r="AI796" s="1588"/>
      <c r="AJ796" s="1588"/>
      <c r="AK796" s="1588"/>
      <c r="AL796" s="1588"/>
      <c r="AM796" s="1588"/>
      <c r="AN796" s="1588"/>
      <c r="AO796" s="1588"/>
      <c r="AP796" s="1588"/>
      <c r="AQ796" s="1588"/>
      <c r="AR796" s="1588"/>
      <c r="AS796" s="1588"/>
      <c r="AT796" s="1588"/>
      <c r="AU796" s="1588"/>
      <c r="AV796" s="1588"/>
      <c r="AW796" s="1588"/>
      <c r="AX796" s="1588"/>
      <c r="AY796" s="1588"/>
    </row>
    <row r="797" ht="15.75" customHeight="1">
      <c r="A797" s="1588"/>
      <c r="B797" s="1588"/>
      <c r="C797" s="1588"/>
      <c r="D797" s="1588"/>
      <c r="E797" s="1588"/>
      <c r="F797" s="1588"/>
      <c r="G797" s="1588"/>
      <c r="H797" s="1588"/>
      <c r="I797" s="1588"/>
      <c r="J797" s="1588"/>
      <c r="K797" s="1588"/>
      <c r="L797" s="1588"/>
      <c r="M797" s="1588"/>
      <c r="N797" s="1588"/>
      <c r="O797" s="1588"/>
      <c r="P797" s="1588"/>
      <c r="Q797" s="1588"/>
      <c r="R797" s="1588"/>
      <c r="S797" s="1588"/>
      <c r="T797" s="1588"/>
      <c r="U797" s="1588"/>
      <c r="V797" s="1588"/>
      <c r="W797" s="1588"/>
      <c r="X797" s="1588"/>
      <c r="Y797" s="1588"/>
      <c r="Z797" s="1588"/>
      <c r="AA797" s="1588"/>
      <c r="AB797" s="1588"/>
      <c r="AC797" s="1588"/>
      <c r="AD797" s="1588"/>
      <c r="AE797" s="1588"/>
      <c r="AF797" s="1588"/>
      <c r="AG797" s="1588"/>
      <c r="AH797" s="1588"/>
      <c r="AI797" s="1588"/>
      <c r="AJ797" s="1588"/>
      <c r="AK797" s="1588"/>
      <c r="AL797" s="1588"/>
      <c r="AM797" s="1588"/>
      <c r="AN797" s="1588"/>
      <c r="AO797" s="1588"/>
      <c r="AP797" s="1588"/>
      <c r="AQ797" s="1588"/>
      <c r="AR797" s="1588"/>
      <c r="AS797" s="1588"/>
      <c r="AT797" s="1588"/>
      <c r="AU797" s="1588"/>
      <c r="AV797" s="1588"/>
      <c r="AW797" s="1588"/>
      <c r="AX797" s="1588"/>
      <c r="AY797" s="1588"/>
    </row>
    <row r="798" ht="15.75" customHeight="1">
      <c r="A798" s="1588"/>
      <c r="B798" s="1588"/>
      <c r="C798" s="1588"/>
      <c r="D798" s="1588"/>
      <c r="E798" s="1588"/>
      <c r="F798" s="1588"/>
      <c r="G798" s="1588"/>
      <c r="H798" s="1588"/>
      <c r="I798" s="1588"/>
      <c r="J798" s="1588"/>
      <c r="K798" s="1588"/>
      <c r="L798" s="1588"/>
      <c r="M798" s="1588"/>
      <c r="N798" s="1588"/>
      <c r="O798" s="1588"/>
      <c r="P798" s="1588"/>
      <c r="Q798" s="1588"/>
      <c r="R798" s="1588"/>
      <c r="S798" s="1588"/>
      <c r="T798" s="1588"/>
      <c r="U798" s="1588"/>
      <c r="V798" s="1588"/>
      <c r="W798" s="1588"/>
      <c r="X798" s="1588"/>
      <c r="Y798" s="1588"/>
      <c r="Z798" s="1588"/>
      <c r="AA798" s="1588"/>
      <c r="AB798" s="1588"/>
      <c r="AC798" s="1588"/>
      <c r="AD798" s="1588"/>
      <c r="AE798" s="1588"/>
      <c r="AF798" s="1588"/>
      <c r="AG798" s="1588"/>
      <c r="AH798" s="1588"/>
      <c r="AI798" s="1588"/>
      <c r="AJ798" s="1588"/>
      <c r="AK798" s="1588"/>
      <c r="AL798" s="1588"/>
      <c r="AM798" s="1588"/>
      <c r="AN798" s="1588"/>
      <c r="AO798" s="1588"/>
      <c r="AP798" s="1588"/>
      <c r="AQ798" s="1588"/>
      <c r="AR798" s="1588"/>
      <c r="AS798" s="1588"/>
      <c r="AT798" s="1588"/>
      <c r="AU798" s="1588"/>
      <c r="AV798" s="1588"/>
      <c r="AW798" s="1588"/>
      <c r="AX798" s="1588"/>
      <c r="AY798" s="1588"/>
    </row>
    <row r="799" ht="15.75" customHeight="1">
      <c r="A799" s="1588"/>
      <c r="B799" s="1588"/>
      <c r="C799" s="1588"/>
      <c r="D799" s="1588"/>
      <c r="E799" s="1588"/>
      <c r="F799" s="1588"/>
      <c r="G799" s="1588"/>
      <c r="H799" s="1588"/>
      <c r="I799" s="1588"/>
      <c r="J799" s="1588"/>
      <c r="K799" s="1588"/>
      <c r="L799" s="1588"/>
      <c r="M799" s="1588"/>
      <c r="N799" s="1588"/>
      <c r="O799" s="1588"/>
      <c r="P799" s="1588"/>
      <c r="Q799" s="1588"/>
      <c r="R799" s="1588"/>
      <c r="S799" s="1588"/>
      <c r="T799" s="1588"/>
      <c r="U799" s="1588"/>
      <c r="V799" s="1588"/>
      <c r="W799" s="1588"/>
      <c r="X799" s="1588"/>
      <c r="Y799" s="1588"/>
      <c r="Z799" s="1588"/>
      <c r="AA799" s="1588"/>
      <c r="AB799" s="1588"/>
      <c r="AC799" s="1588"/>
      <c r="AD799" s="1588"/>
      <c r="AE799" s="1588"/>
      <c r="AF799" s="1588"/>
      <c r="AG799" s="1588"/>
      <c r="AH799" s="1588"/>
      <c r="AI799" s="1588"/>
      <c r="AJ799" s="1588"/>
      <c r="AK799" s="1588"/>
      <c r="AL799" s="1588"/>
      <c r="AM799" s="1588"/>
      <c r="AN799" s="1588"/>
      <c r="AO799" s="1588"/>
      <c r="AP799" s="1588"/>
      <c r="AQ799" s="1588"/>
      <c r="AR799" s="1588"/>
      <c r="AS799" s="1588"/>
      <c r="AT799" s="1588"/>
      <c r="AU799" s="1588"/>
      <c r="AV799" s="1588"/>
      <c r="AW799" s="1588"/>
      <c r="AX799" s="1588"/>
      <c r="AY799" s="1588"/>
    </row>
    <row r="800" ht="15.75" customHeight="1">
      <c r="A800" s="1588"/>
      <c r="B800" s="1588"/>
      <c r="C800" s="1588"/>
      <c r="D800" s="1588"/>
      <c r="E800" s="1588"/>
      <c r="F800" s="1588"/>
      <c r="G800" s="1588"/>
      <c r="H800" s="1588"/>
      <c r="I800" s="1588"/>
      <c r="J800" s="1588"/>
      <c r="K800" s="1588"/>
      <c r="L800" s="1588"/>
      <c r="M800" s="1588"/>
      <c r="N800" s="1588"/>
      <c r="O800" s="1588"/>
      <c r="P800" s="1588"/>
      <c r="Q800" s="1588"/>
      <c r="R800" s="1588"/>
      <c r="S800" s="1588"/>
      <c r="T800" s="1588"/>
      <c r="U800" s="1588"/>
      <c r="V800" s="1588"/>
      <c r="W800" s="1588"/>
      <c r="X800" s="1588"/>
      <c r="Y800" s="1588"/>
      <c r="Z800" s="1588"/>
      <c r="AA800" s="1588"/>
      <c r="AB800" s="1588"/>
      <c r="AC800" s="1588"/>
      <c r="AD800" s="1588"/>
      <c r="AE800" s="1588"/>
      <c r="AF800" s="1588"/>
      <c r="AG800" s="1588"/>
      <c r="AH800" s="1588"/>
      <c r="AI800" s="1588"/>
      <c r="AJ800" s="1588"/>
      <c r="AK800" s="1588"/>
      <c r="AL800" s="1588"/>
      <c r="AM800" s="1588"/>
      <c r="AN800" s="1588"/>
      <c r="AO800" s="1588"/>
      <c r="AP800" s="1588"/>
      <c r="AQ800" s="1588"/>
      <c r="AR800" s="1588"/>
      <c r="AS800" s="1588"/>
      <c r="AT800" s="1588"/>
      <c r="AU800" s="1588"/>
      <c r="AV800" s="1588"/>
      <c r="AW800" s="1588"/>
      <c r="AX800" s="1588"/>
      <c r="AY800" s="1588"/>
    </row>
    <row r="801" ht="15.75" customHeight="1">
      <c r="A801" s="1588"/>
      <c r="B801" s="1588"/>
      <c r="C801" s="1588"/>
      <c r="D801" s="1588"/>
      <c r="E801" s="1588"/>
      <c r="F801" s="1588"/>
      <c r="G801" s="1588"/>
      <c r="H801" s="1588"/>
      <c r="I801" s="1588"/>
      <c r="J801" s="1588"/>
      <c r="K801" s="1588"/>
      <c r="L801" s="1588"/>
      <c r="M801" s="1588"/>
      <c r="N801" s="1588"/>
      <c r="O801" s="1588"/>
      <c r="P801" s="1588"/>
      <c r="Q801" s="1588"/>
      <c r="R801" s="1588"/>
      <c r="S801" s="1588"/>
      <c r="T801" s="1588"/>
      <c r="U801" s="1588"/>
      <c r="V801" s="1588"/>
      <c r="W801" s="1588"/>
      <c r="X801" s="1588"/>
      <c r="Y801" s="1588"/>
      <c r="Z801" s="1588"/>
      <c r="AA801" s="1588"/>
      <c r="AB801" s="1588"/>
      <c r="AC801" s="1588"/>
      <c r="AD801" s="1588"/>
      <c r="AE801" s="1588"/>
      <c r="AF801" s="1588"/>
      <c r="AG801" s="1588"/>
      <c r="AH801" s="1588"/>
      <c r="AI801" s="1588"/>
      <c r="AJ801" s="1588"/>
      <c r="AK801" s="1588"/>
      <c r="AL801" s="1588"/>
      <c r="AM801" s="1588"/>
      <c r="AN801" s="1588"/>
      <c r="AO801" s="1588"/>
      <c r="AP801" s="1588"/>
      <c r="AQ801" s="1588"/>
      <c r="AR801" s="1588"/>
      <c r="AS801" s="1588"/>
      <c r="AT801" s="1588"/>
      <c r="AU801" s="1588"/>
      <c r="AV801" s="1588"/>
      <c r="AW801" s="1588"/>
      <c r="AX801" s="1588"/>
      <c r="AY801" s="1588"/>
    </row>
    <row r="802" ht="15.75" customHeight="1">
      <c r="A802" s="1588"/>
      <c r="B802" s="1588"/>
      <c r="C802" s="1588"/>
      <c r="D802" s="1588"/>
      <c r="E802" s="1588"/>
      <c r="F802" s="1588"/>
      <c r="G802" s="1588"/>
      <c r="H802" s="1588"/>
      <c r="I802" s="1588"/>
      <c r="J802" s="1588"/>
      <c r="K802" s="1588"/>
      <c r="L802" s="1588"/>
      <c r="M802" s="1588"/>
      <c r="N802" s="1588"/>
      <c r="O802" s="1588"/>
      <c r="P802" s="1588"/>
      <c r="Q802" s="1588"/>
      <c r="R802" s="1588"/>
      <c r="S802" s="1588"/>
      <c r="T802" s="1588"/>
      <c r="U802" s="1588"/>
      <c r="V802" s="1588"/>
      <c r="W802" s="1588"/>
      <c r="X802" s="1588"/>
      <c r="Y802" s="1588"/>
      <c r="Z802" s="1588"/>
      <c r="AA802" s="1588"/>
      <c r="AB802" s="1588"/>
      <c r="AC802" s="1588"/>
      <c r="AD802" s="1588"/>
      <c r="AE802" s="1588"/>
      <c r="AF802" s="1588"/>
      <c r="AG802" s="1588"/>
      <c r="AH802" s="1588"/>
      <c r="AI802" s="1588"/>
      <c r="AJ802" s="1588"/>
      <c r="AK802" s="1588"/>
      <c r="AL802" s="1588"/>
      <c r="AM802" s="1588"/>
      <c r="AN802" s="1588"/>
      <c r="AO802" s="1588"/>
      <c r="AP802" s="1588"/>
      <c r="AQ802" s="1588"/>
      <c r="AR802" s="1588"/>
      <c r="AS802" s="1588"/>
      <c r="AT802" s="1588"/>
      <c r="AU802" s="1588"/>
      <c r="AV802" s="1588"/>
      <c r="AW802" s="1588"/>
      <c r="AX802" s="1588"/>
      <c r="AY802" s="1588"/>
    </row>
    <row r="803" ht="15.75" customHeight="1">
      <c r="A803" s="1588"/>
      <c r="B803" s="1588"/>
      <c r="C803" s="1588"/>
      <c r="D803" s="1588"/>
      <c r="E803" s="1588"/>
      <c r="F803" s="1588"/>
      <c r="G803" s="1588"/>
      <c r="H803" s="1588"/>
      <c r="I803" s="1588"/>
      <c r="J803" s="1588"/>
      <c r="K803" s="1588"/>
      <c r="L803" s="1588"/>
      <c r="M803" s="1588"/>
      <c r="N803" s="1588"/>
      <c r="O803" s="1588"/>
      <c r="P803" s="1588"/>
      <c r="Q803" s="1588"/>
      <c r="R803" s="1588"/>
      <c r="S803" s="1588"/>
      <c r="T803" s="1588"/>
      <c r="U803" s="1588"/>
      <c r="V803" s="1588"/>
      <c r="W803" s="1588"/>
      <c r="X803" s="1588"/>
      <c r="Y803" s="1588"/>
      <c r="Z803" s="1588"/>
      <c r="AA803" s="1588"/>
      <c r="AB803" s="1588"/>
      <c r="AC803" s="1588"/>
      <c r="AD803" s="1588"/>
      <c r="AE803" s="1588"/>
      <c r="AF803" s="1588"/>
      <c r="AG803" s="1588"/>
      <c r="AH803" s="1588"/>
      <c r="AI803" s="1588"/>
      <c r="AJ803" s="1588"/>
      <c r="AK803" s="1588"/>
      <c r="AL803" s="1588"/>
      <c r="AM803" s="1588"/>
      <c r="AN803" s="1588"/>
      <c r="AO803" s="1588"/>
      <c r="AP803" s="1588"/>
      <c r="AQ803" s="1588"/>
      <c r="AR803" s="1588"/>
      <c r="AS803" s="1588"/>
      <c r="AT803" s="1588"/>
      <c r="AU803" s="1588"/>
      <c r="AV803" s="1588"/>
      <c r="AW803" s="1588"/>
      <c r="AX803" s="1588"/>
      <c r="AY803" s="1588"/>
    </row>
    <row r="804" ht="15.75" customHeight="1">
      <c r="A804" s="1588"/>
      <c r="B804" s="1588"/>
      <c r="C804" s="1588"/>
      <c r="D804" s="1588"/>
      <c r="E804" s="1588"/>
      <c r="F804" s="1588"/>
      <c r="G804" s="1588"/>
      <c r="H804" s="1588"/>
      <c r="I804" s="1588"/>
      <c r="J804" s="1588"/>
      <c r="K804" s="1588"/>
      <c r="L804" s="1588"/>
      <c r="M804" s="1588"/>
      <c r="N804" s="1588"/>
      <c r="O804" s="1588"/>
      <c r="P804" s="1588"/>
      <c r="Q804" s="1588"/>
      <c r="R804" s="1588"/>
      <c r="S804" s="1588"/>
      <c r="T804" s="1588"/>
      <c r="U804" s="1588"/>
      <c r="V804" s="1588"/>
      <c r="W804" s="1588"/>
      <c r="X804" s="1588"/>
      <c r="Y804" s="1588"/>
      <c r="Z804" s="1588"/>
      <c r="AA804" s="1588"/>
      <c r="AB804" s="1588"/>
      <c r="AC804" s="1588"/>
      <c r="AD804" s="1588"/>
      <c r="AE804" s="1588"/>
      <c r="AF804" s="1588"/>
      <c r="AG804" s="1588"/>
      <c r="AH804" s="1588"/>
      <c r="AI804" s="1588"/>
      <c r="AJ804" s="1588"/>
      <c r="AK804" s="1588"/>
      <c r="AL804" s="1588"/>
      <c r="AM804" s="1588"/>
      <c r="AN804" s="1588"/>
      <c r="AO804" s="1588"/>
      <c r="AP804" s="1588"/>
      <c r="AQ804" s="1588"/>
      <c r="AR804" s="1588"/>
      <c r="AS804" s="1588"/>
      <c r="AT804" s="1588"/>
      <c r="AU804" s="1588"/>
      <c r="AV804" s="1588"/>
      <c r="AW804" s="1588"/>
      <c r="AX804" s="1588"/>
      <c r="AY804" s="1588"/>
    </row>
    <row r="805" ht="15.75" customHeight="1">
      <c r="A805" s="1588"/>
      <c r="B805" s="1588"/>
      <c r="C805" s="1588"/>
      <c r="D805" s="1588"/>
      <c r="E805" s="1588"/>
      <c r="F805" s="1588"/>
      <c r="G805" s="1588"/>
      <c r="H805" s="1588"/>
      <c r="I805" s="1588"/>
      <c r="J805" s="1588"/>
      <c r="K805" s="1588"/>
      <c r="L805" s="1588"/>
      <c r="M805" s="1588"/>
      <c r="N805" s="1588"/>
      <c r="O805" s="1588"/>
      <c r="P805" s="1588"/>
      <c r="Q805" s="1588"/>
      <c r="R805" s="1588"/>
      <c r="S805" s="1588"/>
      <c r="T805" s="1588"/>
      <c r="U805" s="1588"/>
      <c r="V805" s="1588"/>
      <c r="W805" s="1588"/>
      <c r="X805" s="1588"/>
      <c r="Y805" s="1588"/>
      <c r="Z805" s="1588"/>
      <c r="AA805" s="1588"/>
      <c r="AB805" s="1588"/>
      <c r="AC805" s="1588"/>
      <c r="AD805" s="1588"/>
      <c r="AE805" s="1588"/>
      <c r="AF805" s="1588"/>
      <c r="AG805" s="1588"/>
      <c r="AH805" s="1588"/>
      <c r="AI805" s="1588"/>
      <c r="AJ805" s="1588"/>
      <c r="AK805" s="1588"/>
      <c r="AL805" s="1588"/>
      <c r="AM805" s="1588"/>
      <c r="AN805" s="1588"/>
      <c r="AO805" s="1588"/>
      <c r="AP805" s="1588"/>
      <c r="AQ805" s="1588"/>
      <c r="AR805" s="1588"/>
      <c r="AS805" s="1588"/>
      <c r="AT805" s="1588"/>
      <c r="AU805" s="1588"/>
      <c r="AV805" s="1588"/>
      <c r="AW805" s="1588"/>
      <c r="AX805" s="1588"/>
      <c r="AY805" s="1588"/>
    </row>
    <row r="806" ht="15.75" customHeight="1">
      <c r="A806" s="1588"/>
      <c r="B806" s="1588"/>
      <c r="C806" s="1588"/>
      <c r="D806" s="1588"/>
      <c r="E806" s="1588"/>
      <c r="F806" s="1588"/>
      <c r="G806" s="1588"/>
      <c r="H806" s="1588"/>
      <c r="I806" s="1588"/>
      <c r="J806" s="1588"/>
      <c r="K806" s="1588"/>
      <c r="L806" s="1588"/>
      <c r="M806" s="1588"/>
      <c r="N806" s="1588"/>
      <c r="O806" s="1588"/>
      <c r="P806" s="1588"/>
      <c r="Q806" s="1588"/>
      <c r="R806" s="1588"/>
      <c r="S806" s="1588"/>
      <c r="T806" s="1588"/>
      <c r="U806" s="1588"/>
      <c r="V806" s="1588"/>
      <c r="W806" s="1588"/>
      <c r="X806" s="1588"/>
      <c r="Y806" s="1588"/>
      <c r="Z806" s="1588"/>
      <c r="AA806" s="1588"/>
      <c r="AB806" s="1588"/>
      <c r="AC806" s="1588"/>
      <c r="AD806" s="1588"/>
      <c r="AE806" s="1588"/>
      <c r="AF806" s="1588"/>
      <c r="AG806" s="1588"/>
      <c r="AH806" s="1588"/>
      <c r="AI806" s="1588"/>
      <c r="AJ806" s="1588"/>
      <c r="AK806" s="1588"/>
      <c r="AL806" s="1588"/>
      <c r="AM806" s="1588"/>
      <c r="AN806" s="1588"/>
      <c r="AO806" s="1588"/>
      <c r="AP806" s="1588"/>
      <c r="AQ806" s="1588"/>
      <c r="AR806" s="1588"/>
      <c r="AS806" s="1588"/>
      <c r="AT806" s="1588"/>
      <c r="AU806" s="1588"/>
      <c r="AV806" s="1588"/>
      <c r="AW806" s="1588"/>
      <c r="AX806" s="1588"/>
      <c r="AY806" s="1588"/>
    </row>
    <row r="807" ht="15.75" customHeight="1">
      <c r="A807" s="1588"/>
      <c r="B807" s="1588"/>
      <c r="C807" s="1588"/>
      <c r="D807" s="1588"/>
      <c r="E807" s="1588"/>
      <c r="F807" s="1588"/>
      <c r="G807" s="1588"/>
      <c r="H807" s="1588"/>
      <c r="I807" s="1588"/>
      <c r="J807" s="1588"/>
      <c r="K807" s="1588"/>
      <c r="L807" s="1588"/>
      <c r="M807" s="1588"/>
      <c r="N807" s="1588"/>
      <c r="O807" s="1588"/>
      <c r="P807" s="1588"/>
      <c r="Q807" s="1588"/>
      <c r="R807" s="1588"/>
      <c r="S807" s="1588"/>
      <c r="T807" s="1588"/>
      <c r="U807" s="1588"/>
      <c r="V807" s="1588"/>
      <c r="W807" s="1588"/>
      <c r="X807" s="1588"/>
      <c r="Y807" s="1588"/>
      <c r="Z807" s="1588"/>
      <c r="AA807" s="1588"/>
      <c r="AB807" s="1588"/>
      <c r="AC807" s="1588"/>
      <c r="AD807" s="1588"/>
      <c r="AE807" s="1588"/>
      <c r="AF807" s="1588"/>
      <c r="AG807" s="1588"/>
      <c r="AH807" s="1588"/>
      <c r="AI807" s="1588"/>
      <c r="AJ807" s="1588"/>
      <c r="AK807" s="1588"/>
      <c r="AL807" s="1588"/>
      <c r="AM807" s="1588"/>
      <c r="AN807" s="1588"/>
      <c r="AO807" s="1588"/>
      <c r="AP807" s="1588"/>
      <c r="AQ807" s="1588"/>
      <c r="AR807" s="1588"/>
      <c r="AS807" s="1588"/>
      <c r="AT807" s="1588"/>
      <c r="AU807" s="1588"/>
      <c r="AV807" s="1588"/>
      <c r="AW807" s="1588"/>
      <c r="AX807" s="1588"/>
      <c r="AY807" s="1588"/>
    </row>
    <row r="808" ht="15.75" customHeight="1">
      <c r="A808" s="1588"/>
      <c r="B808" s="1588"/>
      <c r="C808" s="1588"/>
      <c r="D808" s="1588"/>
      <c r="E808" s="1588"/>
      <c r="F808" s="1588"/>
      <c r="G808" s="1588"/>
      <c r="H808" s="1588"/>
      <c r="I808" s="1588"/>
      <c r="J808" s="1588"/>
      <c r="K808" s="1588"/>
      <c r="L808" s="1588"/>
      <c r="M808" s="1588"/>
      <c r="N808" s="1588"/>
      <c r="O808" s="1588"/>
      <c r="P808" s="1588"/>
      <c r="Q808" s="1588"/>
      <c r="R808" s="1588"/>
      <c r="S808" s="1588"/>
      <c r="T808" s="1588"/>
      <c r="U808" s="1588"/>
      <c r="V808" s="1588"/>
      <c r="W808" s="1588"/>
      <c r="X808" s="1588"/>
      <c r="Y808" s="1588"/>
      <c r="Z808" s="1588"/>
      <c r="AA808" s="1588"/>
      <c r="AB808" s="1588"/>
      <c r="AC808" s="1588"/>
      <c r="AD808" s="1588"/>
      <c r="AE808" s="1588"/>
      <c r="AF808" s="1588"/>
      <c r="AG808" s="1588"/>
      <c r="AH808" s="1588"/>
      <c r="AI808" s="1588"/>
      <c r="AJ808" s="1588"/>
      <c r="AK808" s="1588"/>
      <c r="AL808" s="1588"/>
      <c r="AM808" s="1588"/>
      <c r="AN808" s="1588"/>
      <c r="AO808" s="1588"/>
      <c r="AP808" s="1588"/>
      <c r="AQ808" s="1588"/>
      <c r="AR808" s="1588"/>
      <c r="AS808" s="1588"/>
      <c r="AT808" s="1588"/>
      <c r="AU808" s="1588"/>
      <c r="AV808" s="1588"/>
      <c r="AW808" s="1588"/>
      <c r="AX808" s="1588"/>
      <c r="AY808" s="1588"/>
    </row>
    <row r="809" ht="15.75" customHeight="1">
      <c r="A809" s="1588"/>
      <c r="B809" s="1588"/>
      <c r="C809" s="1588"/>
      <c r="D809" s="1588"/>
      <c r="E809" s="1588"/>
      <c r="F809" s="1588"/>
      <c r="G809" s="1588"/>
      <c r="H809" s="1588"/>
      <c r="I809" s="1588"/>
      <c r="J809" s="1588"/>
      <c r="K809" s="1588"/>
      <c r="L809" s="1588"/>
      <c r="M809" s="1588"/>
      <c r="N809" s="1588"/>
      <c r="O809" s="1588"/>
      <c r="P809" s="1588"/>
      <c r="Q809" s="1588"/>
      <c r="R809" s="1588"/>
      <c r="S809" s="1588"/>
      <c r="T809" s="1588"/>
      <c r="U809" s="1588"/>
      <c r="V809" s="1588"/>
      <c r="W809" s="1588"/>
      <c r="X809" s="1588"/>
      <c r="Y809" s="1588"/>
      <c r="Z809" s="1588"/>
      <c r="AA809" s="1588"/>
      <c r="AB809" s="1588"/>
      <c r="AC809" s="1588"/>
      <c r="AD809" s="1588"/>
      <c r="AE809" s="1588"/>
      <c r="AF809" s="1588"/>
      <c r="AG809" s="1588"/>
      <c r="AH809" s="1588"/>
      <c r="AI809" s="1588"/>
      <c r="AJ809" s="1588"/>
      <c r="AK809" s="1588"/>
      <c r="AL809" s="1588"/>
      <c r="AM809" s="1588"/>
      <c r="AN809" s="1588"/>
      <c r="AO809" s="1588"/>
      <c r="AP809" s="1588"/>
      <c r="AQ809" s="1588"/>
      <c r="AR809" s="1588"/>
      <c r="AS809" s="1588"/>
      <c r="AT809" s="1588"/>
      <c r="AU809" s="1588"/>
      <c r="AV809" s="1588"/>
      <c r="AW809" s="1588"/>
      <c r="AX809" s="1588"/>
      <c r="AY809" s="1588"/>
    </row>
    <row r="810" ht="15.75" customHeight="1">
      <c r="A810" s="1588"/>
      <c r="B810" s="1588"/>
      <c r="C810" s="1588"/>
      <c r="D810" s="1588"/>
      <c r="E810" s="1588"/>
      <c r="F810" s="1588"/>
      <c r="G810" s="1588"/>
      <c r="H810" s="1588"/>
      <c r="I810" s="1588"/>
      <c r="J810" s="1588"/>
      <c r="K810" s="1588"/>
      <c r="L810" s="1588"/>
      <c r="M810" s="1588"/>
      <c r="N810" s="1588"/>
      <c r="O810" s="1588"/>
      <c r="P810" s="1588"/>
      <c r="Q810" s="1588"/>
      <c r="R810" s="1588"/>
      <c r="S810" s="1588"/>
      <c r="T810" s="1588"/>
      <c r="U810" s="1588"/>
      <c r="V810" s="1588"/>
      <c r="W810" s="1588"/>
      <c r="X810" s="1588"/>
      <c r="Y810" s="1588"/>
      <c r="Z810" s="1588"/>
      <c r="AA810" s="1588"/>
      <c r="AB810" s="1588"/>
      <c r="AC810" s="1588"/>
      <c r="AD810" s="1588"/>
      <c r="AE810" s="1588"/>
      <c r="AF810" s="1588"/>
      <c r="AG810" s="1588"/>
      <c r="AH810" s="1588"/>
      <c r="AI810" s="1588"/>
      <c r="AJ810" s="1588"/>
      <c r="AK810" s="1588"/>
      <c r="AL810" s="1588"/>
      <c r="AM810" s="1588"/>
      <c r="AN810" s="1588"/>
      <c r="AO810" s="1588"/>
      <c r="AP810" s="1588"/>
      <c r="AQ810" s="1588"/>
      <c r="AR810" s="1588"/>
      <c r="AS810" s="1588"/>
      <c r="AT810" s="1588"/>
      <c r="AU810" s="1588"/>
      <c r="AV810" s="1588"/>
      <c r="AW810" s="1588"/>
      <c r="AX810" s="1588"/>
      <c r="AY810" s="1588"/>
    </row>
    <row r="811" ht="15.75" customHeight="1">
      <c r="A811" s="1588"/>
      <c r="B811" s="1588"/>
      <c r="C811" s="1588"/>
      <c r="D811" s="1588"/>
      <c r="E811" s="1588"/>
      <c r="F811" s="1588"/>
      <c r="G811" s="1588"/>
      <c r="H811" s="1588"/>
      <c r="I811" s="1588"/>
      <c r="J811" s="1588"/>
      <c r="K811" s="1588"/>
      <c r="L811" s="1588"/>
      <c r="M811" s="1588"/>
      <c r="N811" s="1588"/>
      <c r="O811" s="1588"/>
      <c r="P811" s="1588"/>
      <c r="Q811" s="1588"/>
      <c r="R811" s="1588"/>
      <c r="S811" s="1588"/>
      <c r="T811" s="1588"/>
      <c r="U811" s="1588"/>
      <c r="V811" s="1588"/>
      <c r="W811" s="1588"/>
      <c r="X811" s="1588"/>
      <c r="Y811" s="1588"/>
      <c r="Z811" s="1588"/>
      <c r="AA811" s="1588"/>
      <c r="AB811" s="1588"/>
      <c r="AC811" s="1588"/>
      <c r="AD811" s="1588"/>
      <c r="AE811" s="1588"/>
      <c r="AF811" s="1588"/>
      <c r="AG811" s="1588"/>
      <c r="AH811" s="1588"/>
      <c r="AI811" s="1588"/>
      <c r="AJ811" s="1588"/>
      <c r="AK811" s="1588"/>
      <c r="AL811" s="1588"/>
      <c r="AM811" s="1588"/>
      <c r="AN811" s="1588"/>
      <c r="AO811" s="1588"/>
      <c r="AP811" s="1588"/>
      <c r="AQ811" s="1588"/>
      <c r="AR811" s="1588"/>
      <c r="AS811" s="1588"/>
      <c r="AT811" s="1588"/>
      <c r="AU811" s="1588"/>
      <c r="AV811" s="1588"/>
      <c r="AW811" s="1588"/>
      <c r="AX811" s="1588"/>
      <c r="AY811" s="1588"/>
    </row>
    <row r="812" ht="15.75" customHeight="1">
      <c r="A812" s="1588"/>
      <c r="B812" s="1588"/>
      <c r="C812" s="1588"/>
      <c r="D812" s="1588"/>
      <c r="E812" s="1588"/>
      <c r="F812" s="1588"/>
      <c r="G812" s="1588"/>
      <c r="H812" s="1588"/>
      <c r="I812" s="1588"/>
      <c r="J812" s="1588"/>
      <c r="K812" s="1588"/>
      <c r="L812" s="1588"/>
      <c r="M812" s="1588"/>
      <c r="N812" s="1588"/>
      <c r="O812" s="1588"/>
      <c r="P812" s="1588"/>
      <c r="Q812" s="1588"/>
      <c r="R812" s="1588"/>
      <c r="S812" s="1588"/>
      <c r="T812" s="1588"/>
      <c r="U812" s="1588"/>
      <c r="V812" s="1588"/>
      <c r="W812" s="1588"/>
      <c r="X812" s="1588"/>
      <c r="Y812" s="1588"/>
      <c r="Z812" s="1588"/>
      <c r="AA812" s="1588"/>
      <c r="AB812" s="1588"/>
      <c r="AC812" s="1588"/>
      <c r="AD812" s="1588"/>
      <c r="AE812" s="1588"/>
      <c r="AF812" s="1588"/>
      <c r="AG812" s="1588"/>
      <c r="AH812" s="1588"/>
      <c r="AI812" s="1588"/>
      <c r="AJ812" s="1588"/>
      <c r="AK812" s="1588"/>
      <c r="AL812" s="1588"/>
      <c r="AM812" s="1588"/>
      <c r="AN812" s="1588"/>
      <c r="AO812" s="1588"/>
      <c r="AP812" s="1588"/>
      <c r="AQ812" s="1588"/>
      <c r="AR812" s="1588"/>
      <c r="AS812" s="1588"/>
      <c r="AT812" s="1588"/>
      <c r="AU812" s="1588"/>
      <c r="AV812" s="1588"/>
      <c r="AW812" s="1588"/>
      <c r="AX812" s="1588"/>
      <c r="AY812" s="1588"/>
    </row>
    <row r="813" ht="15.75" customHeight="1">
      <c r="A813" s="1588"/>
      <c r="B813" s="1588"/>
      <c r="C813" s="1588"/>
      <c r="D813" s="1588"/>
      <c r="E813" s="1588"/>
      <c r="F813" s="1588"/>
      <c r="G813" s="1588"/>
      <c r="H813" s="1588"/>
      <c r="I813" s="1588"/>
      <c r="J813" s="1588"/>
      <c r="K813" s="1588"/>
      <c r="L813" s="1588"/>
      <c r="M813" s="1588"/>
      <c r="N813" s="1588"/>
      <c r="O813" s="1588"/>
      <c r="P813" s="1588"/>
      <c r="Q813" s="1588"/>
      <c r="R813" s="1588"/>
      <c r="S813" s="1588"/>
      <c r="T813" s="1588"/>
      <c r="U813" s="1588"/>
      <c r="V813" s="1588"/>
      <c r="W813" s="1588"/>
      <c r="X813" s="1588"/>
      <c r="Y813" s="1588"/>
      <c r="Z813" s="1588"/>
      <c r="AA813" s="1588"/>
      <c r="AB813" s="1588"/>
      <c r="AC813" s="1588"/>
      <c r="AD813" s="1588"/>
      <c r="AE813" s="1588"/>
      <c r="AF813" s="1588"/>
      <c r="AG813" s="1588"/>
      <c r="AH813" s="1588"/>
      <c r="AI813" s="1588"/>
      <c r="AJ813" s="1588"/>
      <c r="AK813" s="1588"/>
      <c r="AL813" s="1588"/>
      <c r="AM813" s="1588"/>
      <c r="AN813" s="1588"/>
      <c r="AO813" s="1588"/>
      <c r="AP813" s="1588"/>
      <c r="AQ813" s="1588"/>
      <c r="AR813" s="1588"/>
      <c r="AS813" s="1588"/>
      <c r="AT813" s="1588"/>
      <c r="AU813" s="1588"/>
      <c r="AV813" s="1588"/>
      <c r="AW813" s="1588"/>
      <c r="AX813" s="1588"/>
      <c r="AY813" s="1588"/>
    </row>
    <row r="814" ht="15.75" customHeight="1">
      <c r="A814" s="1588"/>
      <c r="B814" s="1588"/>
      <c r="C814" s="1588"/>
      <c r="D814" s="1588"/>
      <c r="E814" s="1588"/>
      <c r="F814" s="1588"/>
      <c r="G814" s="1588"/>
      <c r="H814" s="1588"/>
      <c r="I814" s="1588"/>
      <c r="J814" s="1588"/>
      <c r="K814" s="1588"/>
      <c r="L814" s="1588"/>
      <c r="M814" s="1588"/>
      <c r="N814" s="1588"/>
      <c r="O814" s="1588"/>
      <c r="P814" s="1588"/>
      <c r="Q814" s="1588"/>
      <c r="R814" s="1588"/>
      <c r="S814" s="1588"/>
      <c r="T814" s="1588"/>
      <c r="U814" s="1588"/>
      <c r="V814" s="1588"/>
      <c r="W814" s="1588"/>
      <c r="X814" s="1588"/>
      <c r="Y814" s="1588"/>
      <c r="Z814" s="1588"/>
      <c r="AA814" s="1588"/>
      <c r="AB814" s="1588"/>
      <c r="AC814" s="1588"/>
      <c r="AD814" s="1588"/>
      <c r="AE814" s="1588"/>
      <c r="AF814" s="1588"/>
      <c r="AG814" s="1588"/>
      <c r="AH814" s="1588"/>
      <c r="AI814" s="1588"/>
      <c r="AJ814" s="1588"/>
      <c r="AK814" s="1588"/>
      <c r="AL814" s="1588"/>
      <c r="AM814" s="1588"/>
      <c r="AN814" s="1588"/>
      <c r="AO814" s="1588"/>
      <c r="AP814" s="1588"/>
      <c r="AQ814" s="1588"/>
      <c r="AR814" s="1588"/>
      <c r="AS814" s="1588"/>
      <c r="AT814" s="1588"/>
      <c r="AU814" s="1588"/>
      <c r="AV814" s="1588"/>
      <c r="AW814" s="1588"/>
      <c r="AX814" s="1588"/>
      <c r="AY814" s="1588"/>
    </row>
    <row r="815" ht="15.75" customHeight="1">
      <c r="A815" s="1588"/>
      <c r="B815" s="1588"/>
      <c r="C815" s="1588"/>
      <c r="D815" s="1588"/>
      <c r="E815" s="1588"/>
      <c r="F815" s="1588"/>
      <c r="G815" s="1588"/>
      <c r="H815" s="1588"/>
      <c r="I815" s="1588"/>
      <c r="J815" s="1588"/>
      <c r="K815" s="1588"/>
      <c r="L815" s="1588"/>
      <c r="M815" s="1588"/>
      <c r="N815" s="1588"/>
      <c r="O815" s="1588"/>
      <c r="P815" s="1588"/>
      <c r="Q815" s="1588"/>
      <c r="R815" s="1588"/>
      <c r="S815" s="1588"/>
      <c r="T815" s="1588"/>
      <c r="U815" s="1588"/>
      <c r="V815" s="1588"/>
      <c r="W815" s="1588"/>
      <c r="X815" s="1588"/>
      <c r="Y815" s="1588"/>
      <c r="Z815" s="1588"/>
      <c r="AA815" s="1588"/>
      <c r="AB815" s="1588"/>
      <c r="AC815" s="1588"/>
      <c r="AD815" s="1588"/>
      <c r="AE815" s="1588"/>
      <c r="AF815" s="1588"/>
      <c r="AG815" s="1588"/>
      <c r="AH815" s="1588"/>
      <c r="AI815" s="1588"/>
      <c r="AJ815" s="1588"/>
      <c r="AK815" s="1588"/>
      <c r="AL815" s="1588"/>
      <c r="AM815" s="1588"/>
      <c r="AN815" s="1588"/>
      <c r="AO815" s="1588"/>
      <c r="AP815" s="1588"/>
      <c r="AQ815" s="1588"/>
      <c r="AR815" s="1588"/>
      <c r="AS815" s="1588"/>
      <c r="AT815" s="1588"/>
      <c r="AU815" s="1588"/>
      <c r="AV815" s="1588"/>
      <c r="AW815" s="1588"/>
      <c r="AX815" s="1588"/>
      <c r="AY815" s="1588"/>
    </row>
    <row r="816" ht="15.75" customHeight="1">
      <c r="A816" s="1588"/>
      <c r="B816" s="1588"/>
      <c r="C816" s="1588"/>
      <c r="D816" s="1588"/>
      <c r="E816" s="1588"/>
      <c r="F816" s="1588"/>
      <c r="G816" s="1588"/>
      <c r="H816" s="1588"/>
      <c r="I816" s="1588"/>
      <c r="J816" s="1588"/>
      <c r="K816" s="1588"/>
      <c r="L816" s="1588"/>
      <c r="M816" s="1588"/>
      <c r="N816" s="1588"/>
      <c r="O816" s="1588"/>
      <c r="P816" s="1588"/>
      <c r="Q816" s="1588"/>
      <c r="R816" s="1588"/>
      <c r="S816" s="1588"/>
      <c r="T816" s="1588"/>
      <c r="U816" s="1588"/>
      <c r="V816" s="1588"/>
      <c r="W816" s="1588"/>
      <c r="X816" s="1588"/>
      <c r="Y816" s="1588"/>
      <c r="Z816" s="1588"/>
      <c r="AA816" s="1588"/>
      <c r="AB816" s="1588"/>
      <c r="AC816" s="1588"/>
      <c r="AD816" s="1588"/>
      <c r="AE816" s="1588"/>
      <c r="AF816" s="1588"/>
      <c r="AG816" s="1588"/>
      <c r="AH816" s="1588"/>
      <c r="AI816" s="1588"/>
      <c r="AJ816" s="1588"/>
      <c r="AK816" s="1588"/>
      <c r="AL816" s="1588"/>
      <c r="AM816" s="1588"/>
      <c r="AN816" s="1588"/>
      <c r="AO816" s="1588"/>
      <c r="AP816" s="1588"/>
      <c r="AQ816" s="1588"/>
      <c r="AR816" s="1588"/>
      <c r="AS816" s="1588"/>
      <c r="AT816" s="1588"/>
      <c r="AU816" s="1588"/>
      <c r="AV816" s="1588"/>
      <c r="AW816" s="1588"/>
      <c r="AX816" s="1588"/>
      <c r="AY816" s="1588"/>
    </row>
    <row r="817" ht="15.75" customHeight="1">
      <c r="A817" s="1588"/>
      <c r="B817" s="1588"/>
      <c r="C817" s="1588"/>
      <c r="D817" s="1588"/>
      <c r="E817" s="1588"/>
      <c r="F817" s="1588"/>
      <c r="G817" s="1588"/>
      <c r="H817" s="1588"/>
      <c r="I817" s="1588"/>
      <c r="J817" s="1588"/>
      <c r="K817" s="1588"/>
      <c r="L817" s="1588"/>
      <c r="M817" s="1588"/>
      <c r="N817" s="1588"/>
      <c r="O817" s="1588"/>
      <c r="P817" s="1588"/>
      <c r="Q817" s="1588"/>
      <c r="R817" s="1588"/>
      <c r="S817" s="1588"/>
      <c r="T817" s="1588"/>
      <c r="U817" s="1588"/>
      <c r="V817" s="1588"/>
      <c r="W817" s="1588"/>
      <c r="X817" s="1588"/>
      <c r="Y817" s="1588"/>
      <c r="Z817" s="1588"/>
      <c r="AA817" s="1588"/>
      <c r="AB817" s="1588"/>
      <c r="AC817" s="1588"/>
      <c r="AD817" s="1588"/>
      <c r="AE817" s="1588"/>
      <c r="AF817" s="1588"/>
      <c r="AG817" s="1588"/>
      <c r="AH817" s="1588"/>
      <c r="AI817" s="1588"/>
      <c r="AJ817" s="1588"/>
      <c r="AK817" s="1588"/>
      <c r="AL817" s="1588"/>
      <c r="AM817" s="1588"/>
      <c r="AN817" s="1588"/>
      <c r="AO817" s="1588"/>
      <c r="AP817" s="1588"/>
      <c r="AQ817" s="1588"/>
      <c r="AR817" s="1588"/>
      <c r="AS817" s="1588"/>
      <c r="AT817" s="1588"/>
      <c r="AU817" s="1588"/>
      <c r="AV817" s="1588"/>
      <c r="AW817" s="1588"/>
      <c r="AX817" s="1588"/>
      <c r="AY817" s="1588"/>
    </row>
    <row r="818" ht="15.75" customHeight="1">
      <c r="A818" s="1588"/>
      <c r="B818" s="1588"/>
      <c r="C818" s="1588"/>
      <c r="D818" s="1588"/>
      <c r="E818" s="1588"/>
      <c r="F818" s="1588"/>
      <c r="G818" s="1588"/>
      <c r="H818" s="1588"/>
      <c r="I818" s="1588"/>
      <c r="J818" s="1588"/>
      <c r="K818" s="1588"/>
      <c r="L818" s="1588"/>
      <c r="M818" s="1588"/>
      <c r="N818" s="1588"/>
      <c r="O818" s="1588"/>
      <c r="P818" s="1588"/>
      <c r="Q818" s="1588"/>
      <c r="R818" s="1588"/>
      <c r="S818" s="1588"/>
      <c r="T818" s="1588"/>
      <c r="U818" s="1588"/>
      <c r="V818" s="1588"/>
      <c r="W818" s="1588"/>
      <c r="X818" s="1588"/>
      <c r="Y818" s="1588"/>
      <c r="Z818" s="1588"/>
      <c r="AA818" s="1588"/>
      <c r="AB818" s="1588"/>
      <c r="AC818" s="1588"/>
      <c r="AD818" s="1588"/>
      <c r="AE818" s="1588"/>
      <c r="AF818" s="1588"/>
      <c r="AG818" s="1588"/>
      <c r="AH818" s="1588"/>
      <c r="AI818" s="1588"/>
      <c r="AJ818" s="1588"/>
      <c r="AK818" s="1588"/>
      <c r="AL818" s="1588"/>
      <c r="AM818" s="1588"/>
      <c r="AN818" s="1588"/>
      <c r="AO818" s="1588"/>
      <c r="AP818" s="1588"/>
      <c r="AQ818" s="1588"/>
      <c r="AR818" s="1588"/>
      <c r="AS818" s="1588"/>
      <c r="AT818" s="1588"/>
      <c r="AU818" s="1588"/>
      <c r="AV818" s="1588"/>
      <c r="AW818" s="1588"/>
      <c r="AX818" s="1588"/>
      <c r="AY818" s="1588"/>
    </row>
    <row r="819" ht="15.75" customHeight="1">
      <c r="A819" s="1588"/>
      <c r="B819" s="1588"/>
      <c r="C819" s="1588"/>
      <c r="D819" s="1588"/>
      <c r="E819" s="1588"/>
      <c r="F819" s="1588"/>
      <c r="G819" s="1588"/>
      <c r="H819" s="1588"/>
      <c r="I819" s="1588"/>
      <c r="J819" s="1588"/>
      <c r="K819" s="1588"/>
      <c r="L819" s="1588"/>
      <c r="M819" s="1588"/>
      <c r="N819" s="1588"/>
      <c r="O819" s="1588"/>
      <c r="P819" s="1588"/>
      <c r="Q819" s="1588"/>
      <c r="R819" s="1588"/>
      <c r="S819" s="1588"/>
      <c r="T819" s="1588"/>
      <c r="U819" s="1588"/>
      <c r="V819" s="1588"/>
      <c r="W819" s="1588"/>
      <c r="X819" s="1588"/>
      <c r="Y819" s="1588"/>
      <c r="Z819" s="1588"/>
      <c r="AA819" s="1588"/>
      <c r="AB819" s="1588"/>
      <c r="AC819" s="1588"/>
      <c r="AD819" s="1588"/>
      <c r="AE819" s="1588"/>
      <c r="AF819" s="1588"/>
      <c r="AG819" s="1588"/>
      <c r="AH819" s="1588"/>
      <c r="AI819" s="1588"/>
      <c r="AJ819" s="1588"/>
      <c r="AK819" s="1588"/>
      <c r="AL819" s="1588"/>
      <c r="AM819" s="1588"/>
      <c r="AN819" s="1588"/>
      <c r="AO819" s="1588"/>
      <c r="AP819" s="1588"/>
      <c r="AQ819" s="1588"/>
      <c r="AR819" s="1588"/>
      <c r="AS819" s="1588"/>
      <c r="AT819" s="1588"/>
      <c r="AU819" s="1588"/>
      <c r="AV819" s="1588"/>
      <c r="AW819" s="1588"/>
      <c r="AX819" s="1588"/>
      <c r="AY819" s="1588"/>
    </row>
    <row r="820" ht="15.75" customHeight="1">
      <c r="A820" s="1588"/>
      <c r="B820" s="1588"/>
      <c r="C820" s="1588"/>
      <c r="D820" s="1588"/>
      <c r="E820" s="1588"/>
      <c r="F820" s="1588"/>
      <c r="G820" s="1588"/>
      <c r="H820" s="1588"/>
      <c r="I820" s="1588"/>
      <c r="J820" s="1588"/>
      <c r="K820" s="1588"/>
      <c r="L820" s="1588"/>
      <c r="M820" s="1588"/>
      <c r="N820" s="1588"/>
      <c r="O820" s="1588"/>
      <c r="P820" s="1588"/>
      <c r="Q820" s="1588"/>
      <c r="R820" s="1588"/>
      <c r="S820" s="1588"/>
      <c r="T820" s="1588"/>
      <c r="U820" s="1588"/>
      <c r="V820" s="1588"/>
      <c r="W820" s="1588"/>
      <c r="X820" s="1588"/>
      <c r="Y820" s="1588"/>
      <c r="Z820" s="1588"/>
      <c r="AA820" s="1588"/>
      <c r="AB820" s="1588"/>
      <c r="AC820" s="1588"/>
      <c r="AD820" s="1588"/>
      <c r="AE820" s="1588"/>
      <c r="AF820" s="1588"/>
      <c r="AG820" s="1588"/>
      <c r="AH820" s="1588"/>
      <c r="AI820" s="1588"/>
      <c r="AJ820" s="1588"/>
      <c r="AK820" s="1588"/>
      <c r="AL820" s="1588"/>
      <c r="AM820" s="1588"/>
      <c r="AN820" s="1588"/>
      <c r="AO820" s="1588"/>
      <c r="AP820" s="1588"/>
      <c r="AQ820" s="1588"/>
      <c r="AR820" s="1588"/>
      <c r="AS820" s="1588"/>
      <c r="AT820" s="1588"/>
      <c r="AU820" s="1588"/>
      <c r="AV820" s="1588"/>
      <c r="AW820" s="1588"/>
      <c r="AX820" s="1588"/>
      <c r="AY820" s="1588"/>
    </row>
    <row r="821" ht="15.75" customHeight="1">
      <c r="A821" s="1588"/>
      <c r="B821" s="1588"/>
      <c r="C821" s="1588"/>
      <c r="D821" s="1588"/>
      <c r="E821" s="1588"/>
      <c r="F821" s="1588"/>
      <c r="G821" s="1588"/>
      <c r="H821" s="1588"/>
      <c r="I821" s="1588"/>
      <c r="J821" s="1588"/>
      <c r="K821" s="1588"/>
      <c r="L821" s="1588"/>
      <c r="M821" s="1588"/>
      <c r="N821" s="1588"/>
      <c r="O821" s="1588"/>
      <c r="P821" s="1588"/>
      <c r="Q821" s="1588"/>
      <c r="R821" s="1588"/>
      <c r="S821" s="1588"/>
      <c r="T821" s="1588"/>
      <c r="U821" s="1588"/>
      <c r="V821" s="1588"/>
      <c r="W821" s="1588"/>
      <c r="X821" s="1588"/>
      <c r="Y821" s="1588"/>
      <c r="Z821" s="1588"/>
      <c r="AA821" s="1588"/>
      <c r="AB821" s="1588"/>
      <c r="AC821" s="1588"/>
      <c r="AD821" s="1588"/>
      <c r="AE821" s="1588"/>
      <c r="AF821" s="1588"/>
      <c r="AG821" s="1588"/>
      <c r="AH821" s="1588"/>
      <c r="AI821" s="1588"/>
      <c r="AJ821" s="1588"/>
      <c r="AK821" s="1588"/>
      <c r="AL821" s="1588"/>
      <c r="AM821" s="1588"/>
      <c r="AN821" s="1588"/>
      <c r="AO821" s="1588"/>
      <c r="AP821" s="1588"/>
      <c r="AQ821" s="1588"/>
      <c r="AR821" s="1588"/>
      <c r="AS821" s="1588"/>
      <c r="AT821" s="1588"/>
      <c r="AU821" s="1588"/>
      <c r="AV821" s="1588"/>
      <c r="AW821" s="1588"/>
      <c r="AX821" s="1588"/>
      <c r="AY821" s="1588"/>
    </row>
    <row r="822" ht="15.75" customHeight="1">
      <c r="A822" s="1588"/>
      <c r="B822" s="1588"/>
      <c r="C822" s="1588"/>
      <c r="D822" s="1588"/>
      <c r="E822" s="1588"/>
      <c r="F822" s="1588"/>
      <c r="G822" s="1588"/>
      <c r="H822" s="1588"/>
      <c r="I822" s="1588"/>
      <c r="J822" s="1588"/>
      <c r="K822" s="1588"/>
      <c r="L822" s="1588"/>
      <c r="M822" s="1588"/>
      <c r="N822" s="1588"/>
      <c r="O822" s="1588"/>
      <c r="P822" s="1588"/>
      <c r="Q822" s="1588"/>
      <c r="R822" s="1588"/>
      <c r="S822" s="1588"/>
      <c r="T822" s="1588"/>
      <c r="U822" s="1588"/>
      <c r="V822" s="1588"/>
      <c r="W822" s="1588"/>
      <c r="X822" s="1588"/>
      <c r="Y822" s="1588"/>
      <c r="Z822" s="1588"/>
      <c r="AA822" s="1588"/>
      <c r="AB822" s="1588"/>
      <c r="AC822" s="1588"/>
      <c r="AD822" s="1588"/>
      <c r="AE822" s="1588"/>
      <c r="AF822" s="1588"/>
      <c r="AG822" s="1588"/>
      <c r="AH822" s="1588"/>
      <c r="AI822" s="1588"/>
      <c r="AJ822" s="1588"/>
      <c r="AK822" s="1588"/>
      <c r="AL822" s="1588"/>
      <c r="AM822" s="1588"/>
      <c r="AN822" s="1588"/>
      <c r="AO822" s="1588"/>
      <c r="AP822" s="1588"/>
      <c r="AQ822" s="1588"/>
      <c r="AR822" s="1588"/>
      <c r="AS822" s="1588"/>
      <c r="AT822" s="1588"/>
      <c r="AU822" s="1588"/>
      <c r="AV822" s="1588"/>
      <c r="AW822" s="1588"/>
      <c r="AX822" s="1588"/>
      <c r="AY822" s="1588"/>
    </row>
    <row r="823" ht="15.75" customHeight="1">
      <c r="A823" s="1588"/>
      <c r="B823" s="1588"/>
      <c r="C823" s="1588"/>
      <c r="D823" s="1588"/>
      <c r="E823" s="1588"/>
      <c r="F823" s="1588"/>
      <c r="G823" s="1588"/>
      <c r="H823" s="1588"/>
      <c r="I823" s="1588"/>
      <c r="J823" s="1588"/>
      <c r="K823" s="1588"/>
      <c r="L823" s="1588"/>
      <c r="M823" s="1588"/>
      <c r="N823" s="1588"/>
      <c r="O823" s="1588"/>
      <c r="P823" s="1588"/>
      <c r="Q823" s="1588"/>
      <c r="R823" s="1588"/>
      <c r="S823" s="1588"/>
      <c r="T823" s="1588"/>
      <c r="U823" s="1588"/>
      <c r="V823" s="1588"/>
      <c r="W823" s="1588"/>
      <c r="X823" s="1588"/>
      <c r="Y823" s="1588"/>
      <c r="Z823" s="1588"/>
      <c r="AA823" s="1588"/>
      <c r="AB823" s="1588"/>
      <c r="AC823" s="1588"/>
      <c r="AD823" s="1588"/>
      <c r="AE823" s="1588"/>
      <c r="AF823" s="1588"/>
      <c r="AG823" s="1588"/>
      <c r="AH823" s="1588"/>
      <c r="AI823" s="1588"/>
      <c r="AJ823" s="1588"/>
      <c r="AK823" s="1588"/>
      <c r="AL823" s="1588"/>
      <c r="AM823" s="1588"/>
      <c r="AN823" s="1588"/>
      <c r="AO823" s="1588"/>
      <c r="AP823" s="1588"/>
      <c r="AQ823" s="1588"/>
      <c r="AR823" s="1588"/>
      <c r="AS823" s="1588"/>
      <c r="AT823" s="1588"/>
      <c r="AU823" s="1588"/>
      <c r="AV823" s="1588"/>
      <c r="AW823" s="1588"/>
      <c r="AX823" s="1588"/>
      <c r="AY823" s="1588"/>
    </row>
    <row r="824" ht="15.75" customHeight="1">
      <c r="A824" s="1588"/>
      <c r="B824" s="1588"/>
      <c r="C824" s="1588"/>
      <c r="D824" s="1588"/>
      <c r="E824" s="1588"/>
      <c r="F824" s="1588"/>
      <c r="G824" s="1588"/>
      <c r="H824" s="1588"/>
      <c r="I824" s="1588"/>
      <c r="J824" s="1588"/>
      <c r="K824" s="1588"/>
      <c r="L824" s="1588"/>
      <c r="M824" s="1588"/>
      <c r="N824" s="1588"/>
      <c r="O824" s="1588"/>
      <c r="P824" s="1588"/>
      <c r="Q824" s="1588"/>
      <c r="R824" s="1588"/>
      <c r="S824" s="1588"/>
      <c r="T824" s="1588"/>
      <c r="U824" s="1588"/>
      <c r="V824" s="1588"/>
      <c r="W824" s="1588"/>
      <c r="X824" s="1588"/>
      <c r="Y824" s="1588"/>
      <c r="Z824" s="1588"/>
      <c r="AA824" s="1588"/>
      <c r="AB824" s="1588"/>
      <c r="AC824" s="1588"/>
      <c r="AD824" s="1588"/>
      <c r="AE824" s="1588"/>
      <c r="AF824" s="1588"/>
      <c r="AG824" s="1588"/>
      <c r="AH824" s="1588"/>
      <c r="AI824" s="1588"/>
      <c r="AJ824" s="1588"/>
      <c r="AK824" s="1588"/>
      <c r="AL824" s="1588"/>
      <c r="AM824" s="1588"/>
      <c r="AN824" s="1588"/>
      <c r="AO824" s="1588"/>
      <c r="AP824" s="1588"/>
      <c r="AQ824" s="1588"/>
      <c r="AR824" s="1588"/>
      <c r="AS824" s="1588"/>
      <c r="AT824" s="1588"/>
      <c r="AU824" s="1588"/>
      <c r="AV824" s="1588"/>
      <c r="AW824" s="1588"/>
      <c r="AX824" s="1588"/>
      <c r="AY824" s="1588"/>
    </row>
    <row r="825" ht="15.75" customHeight="1">
      <c r="A825" s="1588"/>
      <c r="B825" s="1588"/>
      <c r="C825" s="1588"/>
      <c r="D825" s="1588"/>
      <c r="E825" s="1588"/>
      <c r="F825" s="1588"/>
      <c r="G825" s="1588"/>
      <c r="H825" s="1588"/>
      <c r="I825" s="1588"/>
      <c r="J825" s="1588"/>
      <c r="K825" s="1588"/>
      <c r="L825" s="1588"/>
      <c r="M825" s="1588"/>
      <c r="N825" s="1588"/>
      <c r="O825" s="1588"/>
      <c r="P825" s="1588"/>
      <c r="Q825" s="1588"/>
      <c r="R825" s="1588"/>
      <c r="S825" s="1588"/>
      <c r="T825" s="1588"/>
      <c r="U825" s="1588"/>
      <c r="V825" s="1588"/>
      <c r="W825" s="1588"/>
      <c r="X825" s="1588"/>
      <c r="Y825" s="1588"/>
      <c r="Z825" s="1588"/>
      <c r="AA825" s="1588"/>
      <c r="AB825" s="1588"/>
      <c r="AC825" s="1588"/>
      <c r="AD825" s="1588"/>
      <c r="AE825" s="1588"/>
      <c r="AF825" s="1588"/>
      <c r="AG825" s="1588"/>
      <c r="AH825" s="1588"/>
      <c r="AI825" s="1588"/>
      <c r="AJ825" s="1588"/>
      <c r="AK825" s="1588"/>
      <c r="AL825" s="1588"/>
      <c r="AM825" s="1588"/>
      <c r="AN825" s="1588"/>
      <c r="AO825" s="1588"/>
      <c r="AP825" s="1588"/>
      <c r="AQ825" s="1588"/>
      <c r="AR825" s="1588"/>
      <c r="AS825" s="1588"/>
      <c r="AT825" s="1588"/>
      <c r="AU825" s="1588"/>
      <c r="AV825" s="1588"/>
      <c r="AW825" s="1588"/>
      <c r="AX825" s="1588"/>
      <c r="AY825" s="1588"/>
    </row>
    <row r="826" ht="15.75" customHeight="1">
      <c r="A826" s="1588"/>
      <c r="B826" s="1588"/>
      <c r="C826" s="1588"/>
      <c r="D826" s="1588"/>
      <c r="E826" s="1588"/>
      <c r="F826" s="1588"/>
      <c r="G826" s="1588"/>
      <c r="H826" s="1588"/>
      <c r="I826" s="1588"/>
      <c r="J826" s="1588"/>
      <c r="K826" s="1588"/>
      <c r="L826" s="1588"/>
      <c r="M826" s="1588"/>
      <c r="N826" s="1588"/>
      <c r="O826" s="1588"/>
      <c r="P826" s="1588"/>
      <c r="Q826" s="1588"/>
      <c r="R826" s="1588"/>
      <c r="S826" s="1588"/>
      <c r="T826" s="1588"/>
      <c r="U826" s="1588"/>
      <c r="V826" s="1588"/>
      <c r="W826" s="1588"/>
      <c r="X826" s="1588"/>
      <c r="Y826" s="1588"/>
      <c r="Z826" s="1588"/>
      <c r="AA826" s="1588"/>
      <c r="AB826" s="1588"/>
      <c r="AC826" s="1588"/>
      <c r="AD826" s="1588"/>
      <c r="AE826" s="1588"/>
      <c r="AF826" s="1588"/>
      <c r="AG826" s="1588"/>
      <c r="AH826" s="1588"/>
      <c r="AI826" s="1588"/>
      <c r="AJ826" s="1588"/>
      <c r="AK826" s="1588"/>
      <c r="AL826" s="1588"/>
      <c r="AM826" s="1588"/>
      <c r="AN826" s="1588"/>
      <c r="AO826" s="1588"/>
      <c r="AP826" s="1588"/>
      <c r="AQ826" s="1588"/>
      <c r="AR826" s="1588"/>
      <c r="AS826" s="1588"/>
      <c r="AT826" s="1588"/>
      <c r="AU826" s="1588"/>
      <c r="AV826" s="1588"/>
      <c r="AW826" s="1588"/>
      <c r="AX826" s="1588"/>
      <c r="AY826" s="1588"/>
    </row>
    <row r="827" ht="15.75" customHeight="1">
      <c r="A827" s="1588"/>
      <c r="B827" s="1588"/>
      <c r="C827" s="1588"/>
      <c r="D827" s="1588"/>
      <c r="E827" s="1588"/>
      <c r="F827" s="1588"/>
      <c r="G827" s="1588"/>
      <c r="H827" s="1588"/>
      <c r="I827" s="1588"/>
      <c r="J827" s="1588"/>
      <c r="K827" s="1588"/>
      <c r="L827" s="1588"/>
      <c r="M827" s="1588"/>
      <c r="N827" s="1588"/>
      <c r="O827" s="1588"/>
      <c r="P827" s="1588"/>
      <c r="Q827" s="1588"/>
      <c r="R827" s="1588"/>
      <c r="S827" s="1588"/>
      <c r="T827" s="1588"/>
      <c r="U827" s="1588"/>
      <c r="V827" s="1588"/>
      <c r="W827" s="1588"/>
      <c r="X827" s="1588"/>
      <c r="Y827" s="1588"/>
      <c r="Z827" s="1588"/>
      <c r="AA827" s="1588"/>
      <c r="AB827" s="1588"/>
      <c r="AC827" s="1588"/>
      <c r="AD827" s="1588"/>
      <c r="AE827" s="1588"/>
      <c r="AF827" s="1588"/>
      <c r="AG827" s="1588"/>
      <c r="AH827" s="1588"/>
      <c r="AI827" s="1588"/>
      <c r="AJ827" s="1588"/>
      <c r="AK827" s="1588"/>
      <c r="AL827" s="1588"/>
      <c r="AM827" s="1588"/>
      <c r="AN827" s="1588"/>
      <c r="AO827" s="1588"/>
      <c r="AP827" s="1588"/>
      <c r="AQ827" s="1588"/>
      <c r="AR827" s="1588"/>
      <c r="AS827" s="1588"/>
      <c r="AT827" s="1588"/>
      <c r="AU827" s="1588"/>
      <c r="AV827" s="1588"/>
      <c r="AW827" s="1588"/>
      <c r="AX827" s="1588"/>
      <c r="AY827" s="1588"/>
    </row>
    <row r="828" ht="15.75" customHeight="1">
      <c r="A828" s="1588"/>
      <c r="B828" s="1588"/>
      <c r="C828" s="1588"/>
      <c r="D828" s="1588"/>
      <c r="E828" s="1588"/>
      <c r="F828" s="1588"/>
      <c r="G828" s="1588"/>
      <c r="H828" s="1588"/>
      <c r="I828" s="1588"/>
      <c r="J828" s="1588"/>
      <c r="K828" s="1588"/>
      <c r="L828" s="1588"/>
      <c r="M828" s="1588"/>
      <c r="N828" s="1588"/>
      <c r="O828" s="1588"/>
      <c r="P828" s="1588"/>
      <c r="Q828" s="1588"/>
      <c r="R828" s="1588"/>
      <c r="S828" s="1588"/>
      <c r="T828" s="1588"/>
      <c r="U828" s="1588"/>
      <c r="V828" s="1588"/>
      <c r="W828" s="1588"/>
      <c r="X828" s="1588"/>
      <c r="Y828" s="1588"/>
      <c r="Z828" s="1588"/>
      <c r="AA828" s="1588"/>
      <c r="AB828" s="1588"/>
      <c r="AC828" s="1588"/>
      <c r="AD828" s="1588"/>
      <c r="AE828" s="1588"/>
      <c r="AF828" s="1588"/>
      <c r="AG828" s="1588"/>
      <c r="AH828" s="1588"/>
      <c r="AI828" s="1588"/>
      <c r="AJ828" s="1588"/>
      <c r="AK828" s="1588"/>
      <c r="AL828" s="1588"/>
      <c r="AM828" s="1588"/>
      <c r="AN828" s="1588"/>
      <c r="AO828" s="1588"/>
      <c r="AP828" s="1588"/>
      <c r="AQ828" s="1588"/>
      <c r="AR828" s="1588"/>
      <c r="AS828" s="1588"/>
      <c r="AT828" s="1588"/>
      <c r="AU828" s="1588"/>
      <c r="AV828" s="1588"/>
      <c r="AW828" s="1588"/>
      <c r="AX828" s="1588"/>
      <c r="AY828" s="1588"/>
    </row>
    <row r="829" ht="15.75" customHeight="1">
      <c r="A829" s="1588"/>
      <c r="B829" s="1588"/>
      <c r="C829" s="1588"/>
      <c r="D829" s="1588"/>
      <c r="E829" s="1588"/>
      <c r="F829" s="1588"/>
      <c r="G829" s="1588"/>
      <c r="H829" s="1588"/>
      <c r="I829" s="1588"/>
      <c r="J829" s="1588"/>
      <c r="K829" s="1588"/>
      <c r="L829" s="1588"/>
      <c r="M829" s="1588"/>
      <c r="N829" s="1588"/>
      <c r="O829" s="1588"/>
      <c r="P829" s="1588"/>
      <c r="Q829" s="1588"/>
      <c r="R829" s="1588"/>
      <c r="S829" s="1588"/>
      <c r="T829" s="1588"/>
      <c r="U829" s="1588"/>
      <c r="V829" s="1588"/>
      <c r="W829" s="1588"/>
      <c r="X829" s="1588"/>
      <c r="Y829" s="1588"/>
      <c r="Z829" s="1588"/>
      <c r="AA829" s="1588"/>
      <c r="AB829" s="1588"/>
      <c r="AC829" s="1588"/>
      <c r="AD829" s="1588"/>
      <c r="AE829" s="1588"/>
      <c r="AF829" s="1588"/>
      <c r="AG829" s="1588"/>
      <c r="AH829" s="1588"/>
      <c r="AI829" s="1588"/>
      <c r="AJ829" s="1588"/>
      <c r="AK829" s="1588"/>
      <c r="AL829" s="1588"/>
      <c r="AM829" s="1588"/>
      <c r="AN829" s="1588"/>
      <c r="AO829" s="1588"/>
      <c r="AP829" s="1588"/>
      <c r="AQ829" s="1588"/>
      <c r="AR829" s="1588"/>
      <c r="AS829" s="1588"/>
      <c r="AT829" s="1588"/>
      <c r="AU829" s="1588"/>
      <c r="AV829" s="1588"/>
      <c r="AW829" s="1588"/>
      <c r="AX829" s="1588"/>
      <c r="AY829" s="1588"/>
    </row>
    <row r="830" ht="15.75" customHeight="1">
      <c r="A830" s="1588"/>
      <c r="B830" s="1588"/>
      <c r="C830" s="1588"/>
      <c r="D830" s="1588"/>
      <c r="E830" s="1588"/>
      <c r="F830" s="1588"/>
      <c r="G830" s="1588"/>
      <c r="H830" s="1588"/>
      <c r="I830" s="1588"/>
      <c r="J830" s="1588"/>
      <c r="K830" s="1588"/>
      <c r="L830" s="1588"/>
      <c r="M830" s="1588"/>
      <c r="N830" s="1588"/>
      <c r="O830" s="1588"/>
      <c r="P830" s="1588"/>
      <c r="Q830" s="1588"/>
      <c r="R830" s="1588"/>
      <c r="S830" s="1588"/>
      <c r="T830" s="1588"/>
      <c r="U830" s="1588"/>
      <c r="V830" s="1588"/>
      <c r="W830" s="1588"/>
      <c r="X830" s="1588"/>
      <c r="Y830" s="1588"/>
      <c r="Z830" s="1588"/>
      <c r="AA830" s="1588"/>
      <c r="AB830" s="1588"/>
      <c r="AC830" s="1588"/>
      <c r="AD830" s="1588"/>
      <c r="AE830" s="1588"/>
      <c r="AF830" s="1588"/>
      <c r="AG830" s="1588"/>
      <c r="AH830" s="1588"/>
      <c r="AI830" s="1588"/>
      <c r="AJ830" s="1588"/>
      <c r="AK830" s="1588"/>
      <c r="AL830" s="1588"/>
      <c r="AM830" s="1588"/>
      <c r="AN830" s="1588"/>
      <c r="AO830" s="1588"/>
      <c r="AP830" s="1588"/>
      <c r="AQ830" s="1588"/>
      <c r="AR830" s="1588"/>
      <c r="AS830" s="1588"/>
      <c r="AT830" s="1588"/>
      <c r="AU830" s="1588"/>
      <c r="AV830" s="1588"/>
      <c r="AW830" s="1588"/>
      <c r="AX830" s="1588"/>
      <c r="AY830" s="1588"/>
    </row>
    <row r="831" ht="15.75" customHeight="1">
      <c r="A831" s="1588"/>
      <c r="B831" s="1588"/>
      <c r="C831" s="1588"/>
      <c r="D831" s="1588"/>
      <c r="E831" s="1588"/>
      <c r="F831" s="1588"/>
      <c r="G831" s="1588"/>
      <c r="H831" s="1588"/>
      <c r="I831" s="1588"/>
      <c r="J831" s="1588"/>
      <c r="K831" s="1588"/>
      <c r="L831" s="1588"/>
      <c r="M831" s="1588"/>
      <c r="N831" s="1588"/>
      <c r="O831" s="1588"/>
      <c r="P831" s="1588"/>
      <c r="Q831" s="1588"/>
      <c r="R831" s="1588"/>
      <c r="S831" s="1588"/>
      <c r="T831" s="1588"/>
      <c r="U831" s="1588"/>
      <c r="V831" s="1588"/>
      <c r="W831" s="1588"/>
      <c r="X831" s="1588"/>
      <c r="Y831" s="1588"/>
      <c r="Z831" s="1588"/>
      <c r="AA831" s="1588"/>
      <c r="AB831" s="1588"/>
      <c r="AC831" s="1588"/>
      <c r="AD831" s="1588"/>
      <c r="AE831" s="1588"/>
      <c r="AF831" s="1588"/>
      <c r="AG831" s="1588"/>
      <c r="AH831" s="1588"/>
      <c r="AI831" s="1588"/>
      <c r="AJ831" s="1588"/>
      <c r="AK831" s="1588"/>
      <c r="AL831" s="1588"/>
      <c r="AM831" s="1588"/>
      <c r="AN831" s="1588"/>
      <c r="AO831" s="1588"/>
      <c r="AP831" s="1588"/>
      <c r="AQ831" s="1588"/>
      <c r="AR831" s="1588"/>
      <c r="AS831" s="1588"/>
      <c r="AT831" s="1588"/>
      <c r="AU831" s="1588"/>
      <c r="AV831" s="1588"/>
      <c r="AW831" s="1588"/>
      <c r="AX831" s="1588"/>
      <c r="AY831" s="1588"/>
    </row>
    <row r="832" ht="15.75" customHeight="1">
      <c r="A832" s="1588"/>
      <c r="B832" s="1588"/>
      <c r="C832" s="1588"/>
      <c r="D832" s="1588"/>
      <c r="E832" s="1588"/>
      <c r="F832" s="1588"/>
      <c r="G832" s="1588"/>
      <c r="H832" s="1588"/>
      <c r="I832" s="1588"/>
      <c r="J832" s="1588"/>
      <c r="K832" s="1588"/>
      <c r="L832" s="1588"/>
      <c r="M832" s="1588"/>
      <c r="N832" s="1588"/>
      <c r="O832" s="1588"/>
      <c r="P832" s="1588"/>
      <c r="Q832" s="1588"/>
      <c r="R832" s="1588"/>
      <c r="S832" s="1588"/>
      <c r="T832" s="1588"/>
      <c r="U832" s="1588"/>
      <c r="V832" s="1588"/>
      <c r="W832" s="1588"/>
      <c r="X832" s="1588"/>
      <c r="Y832" s="1588"/>
      <c r="Z832" s="1588"/>
      <c r="AA832" s="1588"/>
      <c r="AB832" s="1588"/>
      <c r="AC832" s="1588"/>
      <c r="AD832" s="1588"/>
      <c r="AE832" s="1588"/>
      <c r="AF832" s="1588"/>
      <c r="AG832" s="1588"/>
      <c r="AH832" s="1588"/>
      <c r="AI832" s="1588"/>
      <c r="AJ832" s="1588"/>
      <c r="AK832" s="1588"/>
      <c r="AL832" s="1588"/>
      <c r="AM832" s="1588"/>
      <c r="AN832" s="1588"/>
      <c r="AO832" s="1588"/>
      <c r="AP832" s="1588"/>
      <c r="AQ832" s="1588"/>
      <c r="AR832" s="1588"/>
      <c r="AS832" s="1588"/>
      <c r="AT832" s="1588"/>
      <c r="AU832" s="1588"/>
      <c r="AV832" s="1588"/>
      <c r="AW832" s="1588"/>
      <c r="AX832" s="1588"/>
      <c r="AY832" s="1588"/>
    </row>
    <row r="833" ht="15.75" customHeight="1">
      <c r="A833" s="1588"/>
      <c r="B833" s="1588"/>
      <c r="C833" s="1588"/>
      <c r="D833" s="1588"/>
      <c r="E833" s="1588"/>
      <c r="F833" s="1588"/>
      <c r="G833" s="1588"/>
      <c r="H833" s="1588"/>
      <c r="I833" s="1588"/>
      <c r="J833" s="1588"/>
      <c r="K833" s="1588"/>
      <c r="L833" s="1588"/>
      <c r="M833" s="1588"/>
      <c r="N833" s="1588"/>
      <c r="O833" s="1588"/>
      <c r="P833" s="1588"/>
      <c r="Q833" s="1588"/>
      <c r="R833" s="1588"/>
      <c r="S833" s="1588"/>
      <c r="T833" s="1588"/>
      <c r="U833" s="1588"/>
      <c r="V833" s="1588"/>
      <c r="W833" s="1588"/>
      <c r="X833" s="1588"/>
      <c r="Y833" s="1588"/>
      <c r="Z833" s="1588"/>
      <c r="AA833" s="1588"/>
      <c r="AB833" s="1588"/>
      <c r="AC833" s="1588"/>
      <c r="AD833" s="1588"/>
      <c r="AE833" s="1588"/>
      <c r="AF833" s="1588"/>
      <c r="AG833" s="1588"/>
      <c r="AH833" s="1588"/>
      <c r="AI833" s="1588"/>
      <c r="AJ833" s="1588"/>
      <c r="AK833" s="1588"/>
      <c r="AL833" s="1588"/>
      <c r="AM833" s="1588"/>
      <c r="AN833" s="1588"/>
      <c r="AO833" s="1588"/>
      <c r="AP833" s="1588"/>
      <c r="AQ833" s="1588"/>
      <c r="AR833" s="1588"/>
      <c r="AS833" s="1588"/>
      <c r="AT833" s="1588"/>
      <c r="AU833" s="1588"/>
      <c r="AV833" s="1588"/>
      <c r="AW833" s="1588"/>
      <c r="AX833" s="1588"/>
      <c r="AY833" s="1588"/>
    </row>
    <row r="834" ht="15.75" customHeight="1">
      <c r="A834" s="1588"/>
      <c r="B834" s="1588"/>
      <c r="C834" s="1588"/>
      <c r="D834" s="1588"/>
      <c r="E834" s="1588"/>
      <c r="F834" s="1588"/>
      <c r="G834" s="1588"/>
      <c r="H834" s="1588"/>
      <c r="I834" s="1588"/>
      <c r="J834" s="1588"/>
      <c r="K834" s="1588"/>
      <c r="L834" s="1588"/>
      <c r="M834" s="1588"/>
      <c r="N834" s="1588"/>
      <c r="O834" s="1588"/>
      <c r="P834" s="1588"/>
      <c r="Q834" s="1588"/>
      <c r="R834" s="1588"/>
      <c r="S834" s="1588"/>
      <c r="T834" s="1588"/>
      <c r="U834" s="1588"/>
      <c r="V834" s="1588"/>
      <c r="W834" s="1588"/>
      <c r="X834" s="1588"/>
      <c r="Y834" s="1588"/>
      <c r="Z834" s="1588"/>
      <c r="AA834" s="1588"/>
      <c r="AB834" s="1588"/>
      <c r="AC834" s="1588"/>
      <c r="AD834" s="1588"/>
      <c r="AE834" s="1588"/>
      <c r="AF834" s="1588"/>
      <c r="AG834" s="1588"/>
      <c r="AH834" s="1588"/>
      <c r="AI834" s="1588"/>
      <c r="AJ834" s="1588"/>
      <c r="AK834" s="1588"/>
      <c r="AL834" s="1588"/>
      <c r="AM834" s="1588"/>
      <c r="AN834" s="1588"/>
      <c r="AO834" s="1588"/>
      <c r="AP834" s="1588"/>
      <c r="AQ834" s="1588"/>
      <c r="AR834" s="1588"/>
      <c r="AS834" s="1588"/>
      <c r="AT834" s="1588"/>
      <c r="AU834" s="1588"/>
      <c r="AV834" s="1588"/>
      <c r="AW834" s="1588"/>
      <c r="AX834" s="1588"/>
      <c r="AY834" s="1588"/>
    </row>
    <row r="835" ht="15.75" customHeight="1">
      <c r="A835" s="1588"/>
      <c r="B835" s="1588"/>
      <c r="C835" s="1588"/>
      <c r="D835" s="1588"/>
      <c r="E835" s="1588"/>
      <c r="F835" s="1588"/>
      <c r="G835" s="1588"/>
      <c r="H835" s="1588"/>
      <c r="I835" s="1588"/>
      <c r="J835" s="1588"/>
      <c r="K835" s="1588"/>
      <c r="L835" s="1588"/>
      <c r="M835" s="1588"/>
      <c r="N835" s="1588"/>
      <c r="O835" s="1588"/>
      <c r="P835" s="1588"/>
      <c r="Q835" s="1588"/>
      <c r="R835" s="1588"/>
      <c r="S835" s="1588"/>
      <c r="T835" s="1588"/>
      <c r="U835" s="1588"/>
      <c r="V835" s="1588"/>
      <c r="W835" s="1588"/>
      <c r="X835" s="1588"/>
      <c r="Y835" s="1588"/>
      <c r="Z835" s="1588"/>
      <c r="AA835" s="1588"/>
      <c r="AB835" s="1588"/>
      <c r="AC835" s="1588"/>
      <c r="AD835" s="1588"/>
      <c r="AE835" s="1588"/>
      <c r="AF835" s="1588"/>
      <c r="AG835" s="1588"/>
      <c r="AH835" s="1588"/>
      <c r="AI835" s="1588"/>
      <c r="AJ835" s="1588"/>
      <c r="AK835" s="1588"/>
      <c r="AL835" s="1588"/>
      <c r="AM835" s="1588"/>
      <c r="AN835" s="1588"/>
      <c r="AO835" s="1588"/>
      <c r="AP835" s="1588"/>
      <c r="AQ835" s="1588"/>
      <c r="AR835" s="1588"/>
      <c r="AS835" s="1588"/>
      <c r="AT835" s="1588"/>
      <c r="AU835" s="1588"/>
      <c r="AV835" s="1588"/>
      <c r="AW835" s="1588"/>
      <c r="AX835" s="1588"/>
      <c r="AY835" s="1588"/>
    </row>
    <row r="836" ht="15.75" customHeight="1">
      <c r="A836" s="1588"/>
      <c r="B836" s="1588"/>
      <c r="C836" s="1588"/>
      <c r="D836" s="1588"/>
      <c r="E836" s="1588"/>
      <c r="F836" s="1588"/>
      <c r="G836" s="1588"/>
      <c r="H836" s="1588"/>
      <c r="I836" s="1588"/>
      <c r="J836" s="1588"/>
      <c r="K836" s="1588"/>
      <c r="L836" s="1588"/>
      <c r="M836" s="1588"/>
      <c r="N836" s="1588"/>
      <c r="O836" s="1588"/>
      <c r="P836" s="1588"/>
      <c r="Q836" s="1588"/>
      <c r="R836" s="1588"/>
      <c r="S836" s="1588"/>
      <c r="T836" s="1588"/>
      <c r="U836" s="1588"/>
      <c r="V836" s="1588"/>
      <c r="W836" s="1588"/>
      <c r="X836" s="1588"/>
      <c r="Y836" s="1588"/>
      <c r="Z836" s="1588"/>
      <c r="AA836" s="1588"/>
      <c r="AB836" s="1588"/>
      <c r="AC836" s="1588"/>
      <c r="AD836" s="1588"/>
      <c r="AE836" s="1588"/>
      <c r="AF836" s="1588"/>
      <c r="AG836" s="1588"/>
      <c r="AH836" s="1588"/>
      <c r="AI836" s="1588"/>
      <c r="AJ836" s="1588"/>
      <c r="AK836" s="1588"/>
      <c r="AL836" s="1588"/>
      <c r="AM836" s="1588"/>
      <c r="AN836" s="1588"/>
      <c r="AO836" s="1588"/>
      <c r="AP836" s="1588"/>
      <c r="AQ836" s="1588"/>
      <c r="AR836" s="1588"/>
      <c r="AS836" s="1588"/>
      <c r="AT836" s="1588"/>
      <c r="AU836" s="1588"/>
      <c r="AV836" s="1588"/>
      <c r="AW836" s="1588"/>
      <c r="AX836" s="1588"/>
      <c r="AY836" s="1588"/>
    </row>
    <row r="837" ht="15.75" customHeight="1">
      <c r="A837" s="1588"/>
      <c r="B837" s="1588"/>
      <c r="C837" s="1588"/>
      <c r="D837" s="1588"/>
      <c r="E837" s="1588"/>
      <c r="F837" s="1588"/>
      <c r="G837" s="1588"/>
      <c r="H837" s="1588"/>
      <c r="I837" s="1588"/>
      <c r="J837" s="1588"/>
      <c r="K837" s="1588"/>
      <c r="L837" s="1588"/>
      <c r="M837" s="1588"/>
      <c r="N837" s="1588"/>
      <c r="O837" s="1588"/>
      <c r="P837" s="1588"/>
      <c r="Q837" s="1588"/>
      <c r="R837" s="1588"/>
      <c r="S837" s="1588"/>
      <c r="T837" s="1588"/>
      <c r="U837" s="1588"/>
      <c r="V837" s="1588"/>
      <c r="W837" s="1588"/>
      <c r="X837" s="1588"/>
      <c r="Y837" s="1588"/>
      <c r="Z837" s="1588"/>
      <c r="AA837" s="1588"/>
      <c r="AB837" s="1588"/>
      <c r="AC837" s="1588"/>
      <c r="AD837" s="1588"/>
      <c r="AE837" s="1588"/>
      <c r="AF837" s="1588"/>
      <c r="AG837" s="1588"/>
      <c r="AH837" s="1588"/>
      <c r="AI837" s="1588"/>
      <c r="AJ837" s="1588"/>
      <c r="AK837" s="1588"/>
      <c r="AL837" s="1588"/>
      <c r="AM837" s="1588"/>
      <c r="AN837" s="1588"/>
      <c r="AO837" s="1588"/>
      <c r="AP837" s="1588"/>
      <c r="AQ837" s="1588"/>
      <c r="AR837" s="1588"/>
      <c r="AS837" s="1588"/>
      <c r="AT837" s="1588"/>
      <c r="AU837" s="1588"/>
      <c r="AV837" s="1588"/>
      <c r="AW837" s="1588"/>
      <c r="AX837" s="1588"/>
      <c r="AY837" s="1588"/>
    </row>
    <row r="838" ht="15.75" customHeight="1">
      <c r="A838" s="1588"/>
      <c r="B838" s="1588"/>
      <c r="C838" s="1588"/>
      <c r="D838" s="1588"/>
      <c r="E838" s="1588"/>
      <c r="F838" s="1588"/>
      <c r="G838" s="1588"/>
      <c r="H838" s="1588"/>
      <c r="I838" s="1588"/>
      <c r="J838" s="1588"/>
      <c r="K838" s="1588"/>
      <c r="L838" s="1588"/>
      <c r="M838" s="1588"/>
      <c r="N838" s="1588"/>
      <c r="O838" s="1588"/>
      <c r="P838" s="1588"/>
      <c r="Q838" s="1588"/>
      <c r="R838" s="1588"/>
      <c r="S838" s="1588"/>
      <c r="T838" s="1588"/>
      <c r="U838" s="1588"/>
      <c r="V838" s="1588"/>
      <c r="W838" s="1588"/>
      <c r="X838" s="1588"/>
      <c r="Y838" s="1588"/>
      <c r="Z838" s="1588"/>
      <c r="AA838" s="1588"/>
      <c r="AB838" s="1588"/>
      <c r="AC838" s="1588"/>
      <c r="AD838" s="1588"/>
      <c r="AE838" s="1588"/>
      <c r="AF838" s="1588"/>
      <c r="AG838" s="1588"/>
      <c r="AH838" s="1588"/>
      <c r="AI838" s="1588"/>
      <c r="AJ838" s="1588"/>
      <c r="AK838" s="1588"/>
      <c r="AL838" s="1588"/>
      <c r="AM838" s="1588"/>
      <c r="AN838" s="1588"/>
      <c r="AO838" s="1588"/>
      <c r="AP838" s="1588"/>
      <c r="AQ838" s="1588"/>
      <c r="AR838" s="1588"/>
      <c r="AS838" s="1588"/>
      <c r="AT838" s="1588"/>
      <c r="AU838" s="1588"/>
      <c r="AV838" s="1588"/>
      <c r="AW838" s="1588"/>
      <c r="AX838" s="1588"/>
      <c r="AY838" s="1588"/>
    </row>
    <row r="839" ht="15.75" customHeight="1">
      <c r="A839" s="1588"/>
      <c r="B839" s="1588"/>
      <c r="C839" s="1588"/>
      <c r="D839" s="1588"/>
      <c r="E839" s="1588"/>
      <c r="F839" s="1588"/>
      <c r="G839" s="1588"/>
      <c r="H839" s="1588"/>
      <c r="I839" s="1588"/>
      <c r="J839" s="1588"/>
      <c r="K839" s="1588"/>
      <c r="L839" s="1588"/>
      <c r="M839" s="1588"/>
      <c r="N839" s="1588"/>
      <c r="O839" s="1588"/>
      <c r="P839" s="1588"/>
      <c r="Q839" s="1588"/>
      <c r="R839" s="1588"/>
      <c r="S839" s="1588"/>
      <c r="T839" s="1588"/>
      <c r="U839" s="1588"/>
      <c r="V839" s="1588"/>
      <c r="W839" s="1588"/>
      <c r="X839" s="1588"/>
      <c r="Y839" s="1588"/>
      <c r="Z839" s="1588"/>
      <c r="AA839" s="1588"/>
      <c r="AB839" s="1588"/>
      <c r="AC839" s="1588"/>
      <c r="AD839" s="1588"/>
      <c r="AE839" s="1588"/>
      <c r="AF839" s="1588"/>
      <c r="AG839" s="1588"/>
      <c r="AH839" s="1588"/>
      <c r="AI839" s="1588"/>
      <c r="AJ839" s="1588"/>
      <c r="AK839" s="1588"/>
      <c r="AL839" s="1588"/>
      <c r="AM839" s="1588"/>
      <c r="AN839" s="1588"/>
      <c r="AO839" s="1588"/>
      <c r="AP839" s="1588"/>
      <c r="AQ839" s="1588"/>
      <c r="AR839" s="1588"/>
      <c r="AS839" s="1588"/>
      <c r="AT839" s="1588"/>
      <c r="AU839" s="1588"/>
      <c r="AV839" s="1588"/>
      <c r="AW839" s="1588"/>
      <c r="AX839" s="1588"/>
      <c r="AY839" s="1588"/>
    </row>
    <row r="840" ht="15.75" customHeight="1">
      <c r="A840" s="1588"/>
      <c r="B840" s="1588"/>
      <c r="C840" s="1588"/>
      <c r="D840" s="1588"/>
      <c r="E840" s="1588"/>
      <c r="F840" s="1588"/>
      <c r="G840" s="1588"/>
      <c r="H840" s="1588"/>
      <c r="I840" s="1588"/>
      <c r="J840" s="1588"/>
      <c r="K840" s="1588"/>
      <c r="L840" s="1588"/>
      <c r="M840" s="1588"/>
      <c r="N840" s="1588"/>
      <c r="O840" s="1588"/>
      <c r="P840" s="1588"/>
      <c r="Q840" s="1588"/>
      <c r="R840" s="1588"/>
      <c r="S840" s="1588"/>
      <c r="T840" s="1588"/>
      <c r="U840" s="1588"/>
      <c r="V840" s="1588"/>
      <c r="W840" s="1588"/>
      <c r="X840" s="1588"/>
      <c r="Y840" s="1588"/>
      <c r="Z840" s="1588"/>
      <c r="AA840" s="1588"/>
      <c r="AB840" s="1588"/>
      <c r="AC840" s="1588"/>
      <c r="AD840" s="1588"/>
      <c r="AE840" s="1588"/>
      <c r="AF840" s="1588"/>
      <c r="AG840" s="1588"/>
      <c r="AH840" s="1588"/>
      <c r="AI840" s="1588"/>
      <c r="AJ840" s="1588"/>
      <c r="AK840" s="1588"/>
      <c r="AL840" s="1588"/>
      <c r="AM840" s="1588"/>
      <c r="AN840" s="1588"/>
      <c r="AO840" s="1588"/>
      <c r="AP840" s="1588"/>
      <c r="AQ840" s="1588"/>
      <c r="AR840" s="1588"/>
      <c r="AS840" s="1588"/>
      <c r="AT840" s="1588"/>
      <c r="AU840" s="1588"/>
      <c r="AV840" s="1588"/>
      <c r="AW840" s="1588"/>
      <c r="AX840" s="1588"/>
      <c r="AY840" s="1588"/>
    </row>
    <row r="841" ht="15.75" customHeight="1">
      <c r="A841" s="1588"/>
      <c r="B841" s="1588"/>
      <c r="C841" s="1588"/>
      <c r="D841" s="1588"/>
      <c r="E841" s="1588"/>
      <c r="F841" s="1588"/>
      <c r="G841" s="1588"/>
      <c r="H841" s="1588"/>
      <c r="I841" s="1588"/>
      <c r="J841" s="1588"/>
      <c r="K841" s="1588"/>
      <c r="L841" s="1588"/>
      <c r="M841" s="1588"/>
      <c r="N841" s="1588"/>
      <c r="O841" s="1588"/>
      <c r="P841" s="1588"/>
      <c r="Q841" s="1588"/>
      <c r="R841" s="1588"/>
      <c r="S841" s="1588"/>
      <c r="T841" s="1588"/>
      <c r="U841" s="1588"/>
      <c r="V841" s="1588"/>
      <c r="W841" s="1588"/>
      <c r="X841" s="1588"/>
      <c r="Y841" s="1588"/>
      <c r="Z841" s="1588"/>
      <c r="AA841" s="1588"/>
      <c r="AB841" s="1588"/>
      <c r="AC841" s="1588"/>
      <c r="AD841" s="1588"/>
      <c r="AE841" s="1588"/>
      <c r="AF841" s="1588"/>
      <c r="AG841" s="1588"/>
      <c r="AH841" s="1588"/>
      <c r="AI841" s="1588"/>
      <c r="AJ841" s="1588"/>
      <c r="AK841" s="1588"/>
      <c r="AL841" s="1588"/>
      <c r="AM841" s="1588"/>
      <c r="AN841" s="1588"/>
      <c r="AO841" s="1588"/>
      <c r="AP841" s="1588"/>
      <c r="AQ841" s="1588"/>
      <c r="AR841" s="1588"/>
      <c r="AS841" s="1588"/>
      <c r="AT841" s="1588"/>
      <c r="AU841" s="1588"/>
      <c r="AV841" s="1588"/>
      <c r="AW841" s="1588"/>
      <c r="AX841" s="1588"/>
      <c r="AY841" s="1588"/>
    </row>
    <row r="842" ht="15.75" customHeight="1">
      <c r="A842" s="1588"/>
      <c r="B842" s="1588"/>
      <c r="C842" s="1588"/>
      <c r="D842" s="1588"/>
      <c r="E842" s="1588"/>
      <c r="F842" s="1588"/>
      <c r="G842" s="1588"/>
      <c r="H842" s="1588"/>
      <c r="I842" s="1588"/>
      <c r="J842" s="1588"/>
      <c r="K842" s="1588"/>
      <c r="L842" s="1588"/>
      <c r="M842" s="1588"/>
      <c r="N842" s="1588"/>
      <c r="O842" s="1588"/>
      <c r="P842" s="1588"/>
      <c r="Q842" s="1588"/>
      <c r="R842" s="1588"/>
      <c r="S842" s="1588"/>
      <c r="T842" s="1588"/>
      <c r="U842" s="1588"/>
      <c r="V842" s="1588"/>
      <c r="W842" s="1588"/>
      <c r="X842" s="1588"/>
      <c r="Y842" s="1588"/>
      <c r="Z842" s="1588"/>
      <c r="AA842" s="1588"/>
      <c r="AB842" s="1588"/>
      <c r="AC842" s="1588"/>
      <c r="AD842" s="1588"/>
      <c r="AE842" s="1588"/>
      <c r="AF842" s="1588"/>
      <c r="AG842" s="1588"/>
      <c r="AH842" s="1588"/>
      <c r="AI842" s="1588"/>
      <c r="AJ842" s="1588"/>
      <c r="AK842" s="1588"/>
      <c r="AL842" s="1588"/>
      <c r="AM842" s="1588"/>
      <c r="AN842" s="1588"/>
      <c r="AO842" s="1588"/>
      <c r="AP842" s="1588"/>
      <c r="AQ842" s="1588"/>
      <c r="AR842" s="1588"/>
      <c r="AS842" s="1588"/>
      <c r="AT842" s="1588"/>
      <c r="AU842" s="1588"/>
      <c r="AV842" s="1588"/>
      <c r="AW842" s="1588"/>
      <c r="AX842" s="1588"/>
      <c r="AY842" s="1588"/>
    </row>
    <row r="843" ht="15.75" customHeight="1">
      <c r="A843" s="1588"/>
      <c r="B843" s="1588"/>
      <c r="C843" s="1588"/>
      <c r="D843" s="1588"/>
      <c r="E843" s="1588"/>
      <c r="F843" s="1588"/>
      <c r="G843" s="1588"/>
      <c r="H843" s="1588"/>
      <c r="I843" s="1588"/>
      <c r="J843" s="1588"/>
      <c r="K843" s="1588"/>
      <c r="L843" s="1588"/>
      <c r="M843" s="1588"/>
      <c r="N843" s="1588"/>
      <c r="O843" s="1588"/>
      <c r="P843" s="1588"/>
      <c r="Q843" s="1588"/>
      <c r="R843" s="1588"/>
      <c r="S843" s="1588"/>
      <c r="T843" s="1588"/>
      <c r="U843" s="1588"/>
      <c r="V843" s="1588"/>
      <c r="W843" s="1588"/>
      <c r="X843" s="1588"/>
      <c r="Y843" s="1588"/>
      <c r="Z843" s="1588"/>
      <c r="AA843" s="1588"/>
      <c r="AB843" s="1588"/>
      <c r="AC843" s="1588"/>
      <c r="AD843" s="1588"/>
      <c r="AE843" s="1588"/>
      <c r="AF843" s="1588"/>
      <c r="AG843" s="1588"/>
      <c r="AH843" s="1588"/>
      <c r="AI843" s="1588"/>
      <c r="AJ843" s="1588"/>
      <c r="AK843" s="1588"/>
      <c r="AL843" s="1588"/>
      <c r="AM843" s="1588"/>
      <c r="AN843" s="1588"/>
      <c r="AO843" s="1588"/>
      <c r="AP843" s="1588"/>
      <c r="AQ843" s="1588"/>
      <c r="AR843" s="1588"/>
      <c r="AS843" s="1588"/>
      <c r="AT843" s="1588"/>
      <c r="AU843" s="1588"/>
      <c r="AV843" s="1588"/>
      <c r="AW843" s="1588"/>
      <c r="AX843" s="1588"/>
      <c r="AY843" s="1588"/>
    </row>
    <row r="844" ht="15.75" customHeight="1">
      <c r="A844" s="1588"/>
      <c r="B844" s="1588"/>
      <c r="C844" s="1588"/>
      <c r="D844" s="1588"/>
      <c r="E844" s="1588"/>
      <c r="F844" s="1588"/>
      <c r="G844" s="1588"/>
      <c r="H844" s="1588"/>
      <c r="I844" s="1588"/>
      <c r="J844" s="1588"/>
      <c r="K844" s="1588"/>
      <c r="L844" s="1588"/>
      <c r="M844" s="1588"/>
      <c r="N844" s="1588"/>
      <c r="O844" s="1588"/>
      <c r="P844" s="1588"/>
      <c r="Q844" s="1588"/>
      <c r="R844" s="1588"/>
      <c r="S844" s="1588"/>
      <c r="T844" s="1588"/>
      <c r="U844" s="1588"/>
      <c r="V844" s="1588"/>
      <c r="W844" s="1588"/>
      <c r="X844" s="1588"/>
      <c r="Y844" s="1588"/>
      <c r="Z844" s="1588"/>
      <c r="AA844" s="1588"/>
      <c r="AB844" s="1588"/>
      <c r="AC844" s="1588"/>
      <c r="AD844" s="1588"/>
      <c r="AE844" s="1588"/>
      <c r="AF844" s="1588"/>
      <c r="AG844" s="1588"/>
      <c r="AH844" s="1588"/>
      <c r="AI844" s="1588"/>
      <c r="AJ844" s="1588"/>
      <c r="AK844" s="1588"/>
      <c r="AL844" s="1588"/>
      <c r="AM844" s="1588"/>
      <c r="AN844" s="1588"/>
      <c r="AO844" s="1588"/>
      <c r="AP844" s="1588"/>
      <c r="AQ844" s="1588"/>
      <c r="AR844" s="1588"/>
      <c r="AS844" s="1588"/>
      <c r="AT844" s="1588"/>
      <c r="AU844" s="1588"/>
      <c r="AV844" s="1588"/>
      <c r="AW844" s="1588"/>
      <c r="AX844" s="1588"/>
      <c r="AY844" s="1588"/>
    </row>
    <row r="845" ht="15.75" customHeight="1">
      <c r="A845" s="1588"/>
      <c r="B845" s="1588"/>
      <c r="C845" s="1588"/>
      <c r="D845" s="1588"/>
      <c r="E845" s="1588"/>
      <c r="F845" s="1588"/>
      <c r="G845" s="1588"/>
      <c r="H845" s="1588"/>
      <c r="I845" s="1588"/>
      <c r="J845" s="1588"/>
      <c r="K845" s="1588"/>
      <c r="L845" s="1588"/>
      <c r="M845" s="1588"/>
      <c r="N845" s="1588"/>
      <c r="O845" s="1588"/>
      <c r="P845" s="1588"/>
      <c r="Q845" s="1588"/>
      <c r="R845" s="1588"/>
      <c r="S845" s="1588"/>
      <c r="T845" s="1588"/>
      <c r="U845" s="1588"/>
      <c r="V845" s="1588"/>
      <c r="W845" s="1588"/>
      <c r="X845" s="1588"/>
      <c r="Y845" s="1588"/>
      <c r="Z845" s="1588"/>
      <c r="AA845" s="1588"/>
      <c r="AB845" s="1588"/>
      <c r="AC845" s="1588"/>
      <c r="AD845" s="1588"/>
      <c r="AE845" s="1588"/>
      <c r="AF845" s="1588"/>
      <c r="AG845" s="1588"/>
      <c r="AH845" s="1588"/>
      <c r="AI845" s="1588"/>
      <c r="AJ845" s="1588"/>
      <c r="AK845" s="1588"/>
      <c r="AL845" s="1588"/>
      <c r="AM845" s="1588"/>
      <c r="AN845" s="1588"/>
      <c r="AO845" s="1588"/>
      <c r="AP845" s="1588"/>
      <c r="AQ845" s="1588"/>
      <c r="AR845" s="1588"/>
      <c r="AS845" s="1588"/>
      <c r="AT845" s="1588"/>
      <c r="AU845" s="1588"/>
      <c r="AV845" s="1588"/>
      <c r="AW845" s="1588"/>
      <c r="AX845" s="1588"/>
      <c r="AY845" s="1588"/>
    </row>
    <row r="846" ht="15.75" customHeight="1">
      <c r="A846" s="1588"/>
      <c r="B846" s="1588"/>
      <c r="C846" s="1588"/>
      <c r="D846" s="1588"/>
      <c r="E846" s="1588"/>
      <c r="F846" s="1588"/>
      <c r="G846" s="1588"/>
      <c r="H846" s="1588"/>
      <c r="I846" s="1588"/>
      <c r="J846" s="1588"/>
      <c r="K846" s="1588"/>
      <c r="L846" s="1588"/>
      <c r="M846" s="1588"/>
      <c r="N846" s="1588"/>
      <c r="O846" s="1588"/>
      <c r="P846" s="1588"/>
      <c r="Q846" s="1588"/>
      <c r="R846" s="1588"/>
      <c r="S846" s="1588"/>
      <c r="T846" s="1588"/>
      <c r="U846" s="1588"/>
      <c r="V846" s="1588"/>
      <c r="W846" s="1588"/>
      <c r="X846" s="1588"/>
      <c r="Y846" s="1588"/>
      <c r="Z846" s="1588"/>
      <c r="AA846" s="1588"/>
      <c r="AB846" s="1588"/>
      <c r="AC846" s="1588"/>
      <c r="AD846" s="1588"/>
      <c r="AE846" s="1588"/>
      <c r="AF846" s="1588"/>
      <c r="AG846" s="1588"/>
      <c r="AH846" s="1588"/>
      <c r="AI846" s="1588"/>
      <c r="AJ846" s="1588"/>
      <c r="AK846" s="1588"/>
      <c r="AL846" s="1588"/>
      <c r="AM846" s="1588"/>
      <c r="AN846" s="1588"/>
      <c r="AO846" s="1588"/>
      <c r="AP846" s="1588"/>
      <c r="AQ846" s="1588"/>
      <c r="AR846" s="1588"/>
      <c r="AS846" s="1588"/>
      <c r="AT846" s="1588"/>
      <c r="AU846" s="1588"/>
      <c r="AV846" s="1588"/>
      <c r="AW846" s="1588"/>
      <c r="AX846" s="1588"/>
      <c r="AY846" s="1588"/>
    </row>
    <row r="847" ht="15.75" customHeight="1">
      <c r="A847" s="1588"/>
      <c r="B847" s="1588"/>
      <c r="C847" s="1588"/>
      <c r="D847" s="1588"/>
      <c r="E847" s="1588"/>
      <c r="F847" s="1588"/>
      <c r="G847" s="1588"/>
      <c r="H847" s="1588"/>
      <c r="I847" s="1588"/>
      <c r="J847" s="1588"/>
      <c r="K847" s="1588"/>
      <c r="L847" s="1588"/>
      <c r="M847" s="1588"/>
      <c r="N847" s="1588"/>
      <c r="O847" s="1588"/>
      <c r="P847" s="1588"/>
      <c r="Q847" s="1588"/>
      <c r="R847" s="1588"/>
      <c r="S847" s="1588"/>
      <c r="T847" s="1588"/>
      <c r="U847" s="1588"/>
      <c r="V847" s="1588"/>
      <c r="W847" s="1588"/>
      <c r="X847" s="1588"/>
      <c r="Y847" s="1588"/>
      <c r="Z847" s="1588"/>
      <c r="AA847" s="1588"/>
      <c r="AB847" s="1588"/>
      <c r="AC847" s="1588"/>
      <c r="AD847" s="1588"/>
      <c r="AE847" s="1588"/>
      <c r="AF847" s="1588"/>
      <c r="AG847" s="1588"/>
      <c r="AH847" s="1588"/>
      <c r="AI847" s="1588"/>
      <c r="AJ847" s="1588"/>
      <c r="AK847" s="1588"/>
      <c r="AL847" s="1588"/>
      <c r="AM847" s="1588"/>
      <c r="AN847" s="1588"/>
      <c r="AO847" s="1588"/>
      <c r="AP847" s="1588"/>
      <c r="AQ847" s="1588"/>
      <c r="AR847" s="1588"/>
      <c r="AS847" s="1588"/>
      <c r="AT847" s="1588"/>
      <c r="AU847" s="1588"/>
      <c r="AV847" s="1588"/>
      <c r="AW847" s="1588"/>
      <c r="AX847" s="1588"/>
      <c r="AY847" s="1588"/>
    </row>
    <row r="848" ht="15.75" customHeight="1">
      <c r="A848" s="1588"/>
      <c r="B848" s="1588"/>
      <c r="C848" s="1588"/>
      <c r="D848" s="1588"/>
      <c r="E848" s="1588"/>
      <c r="F848" s="1588"/>
      <c r="G848" s="1588"/>
      <c r="H848" s="1588"/>
      <c r="I848" s="1588"/>
      <c r="J848" s="1588"/>
      <c r="K848" s="1588"/>
      <c r="L848" s="1588"/>
      <c r="M848" s="1588"/>
      <c r="N848" s="1588"/>
      <c r="O848" s="1588"/>
      <c r="P848" s="1588"/>
      <c r="Q848" s="1588"/>
      <c r="R848" s="1588"/>
      <c r="S848" s="1588"/>
      <c r="T848" s="1588"/>
      <c r="U848" s="1588"/>
      <c r="V848" s="1588"/>
      <c r="W848" s="1588"/>
      <c r="X848" s="1588"/>
      <c r="Y848" s="1588"/>
      <c r="Z848" s="1588"/>
      <c r="AA848" s="1588"/>
      <c r="AB848" s="1588"/>
      <c r="AC848" s="1588"/>
      <c r="AD848" s="1588"/>
      <c r="AE848" s="1588"/>
      <c r="AF848" s="1588"/>
      <c r="AG848" s="1588"/>
      <c r="AH848" s="1588"/>
      <c r="AI848" s="1588"/>
      <c r="AJ848" s="1588"/>
      <c r="AK848" s="1588"/>
      <c r="AL848" s="1588"/>
      <c r="AM848" s="1588"/>
      <c r="AN848" s="1588"/>
      <c r="AO848" s="1588"/>
      <c r="AP848" s="1588"/>
      <c r="AQ848" s="1588"/>
      <c r="AR848" s="1588"/>
      <c r="AS848" s="1588"/>
      <c r="AT848" s="1588"/>
      <c r="AU848" s="1588"/>
      <c r="AV848" s="1588"/>
      <c r="AW848" s="1588"/>
      <c r="AX848" s="1588"/>
      <c r="AY848" s="1588"/>
    </row>
    <row r="849" ht="15.75" customHeight="1">
      <c r="A849" s="1588"/>
      <c r="B849" s="1588"/>
      <c r="C849" s="1588"/>
      <c r="D849" s="1588"/>
      <c r="E849" s="1588"/>
      <c r="F849" s="1588"/>
      <c r="G849" s="1588"/>
      <c r="H849" s="1588"/>
      <c r="I849" s="1588"/>
      <c r="J849" s="1588"/>
      <c r="K849" s="1588"/>
      <c r="L849" s="1588"/>
      <c r="M849" s="1588"/>
      <c r="N849" s="1588"/>
      <c r="O849" s="1588"/>
      <c r="P849" s="1588"/>
      <c r="Q849" s="1588"/>
      <c r="R849" s="1588"/>
      <c r="S849" s="1588"/>
      <c r="T849" s="1588"/>
      <c r="U849" s="1588"/>
      <c r="V849" s="1588"/>
      <c r="W849" s="1588"/>
      <c r="X849" s="1588"/>
      <c r="Y849" s="1588"/>
      <c r="Z849" s="1588"/>
      <c r="AA849" s="1588"/>
      <c r="AB849" s="1588"/>
      <c r="AC849" s="1588"/>
      <c r="AD849" s="1588"/>
      <c r="AE849" s="1588"/>
      <c r="AF849" s="1588"/>
      <c r="AG849" s="1588"/>
      <c r="AH849" s="1588"/>
      <c r="AI849" s="1588"/>
      <c r="AJ849" s="1588"/>
      <c r="AK849" s="1588"/>
      <c r="AL849" s="1588"/>
      <c r="AM849" s="1588"/>
      <c r="AN849" s="1588"/>
      <c r="AO849" s="1588"/>
      <c r="AP849" s="1588"/>
      <c r="AQ849" s="1588"/>
      <c r="AR849" s="1588"/>
      <c r="AS849" s="1588"/>
      <c r="AT849" s="1588"/>
      <c r="AU849" s="1588"/>
      <c r="AV849" s="1588"/>
      <c r="AW849" s="1588"/>
      <c r="AX849" s="1588"/>
      <c r="AY849" s="1588"/>
    </row>
    <row r="850" ht="15.75" customHeight="1">
      <c r="A850" s="1588"/>
      <c r="B850" s="1588"/>
      <c r="C850" s="1588"/>
      <c r="D850" s="1588"/>
      <c r="E850" s="1588"/>
      <c r="F850" s="1588"/>
      <c r="G850" s="1588"/>
      <c r="H850" s="1588"/>
      <c r="I850" s="1588"/>
      <c r="J850" s="1588"/>
      <c r="K850" s="1588"/>
      <c r="L850" s="1588"/>
      <c r="M850" s="1588"/>
      <c r="N850" s="1588"/>
      <c r="O850" s="1588"/>
      <c r="P850" s="1588"/>
      <c r="Q850" s="1588"/>
      <c r="R850" s="1588"/>
      <c r="S850" s="1588"/>
      <c r="T850" s="1588"/>
      <c r="U850" s="1588"/>
      <c r="V850" s="1588"/>
      <c r="W850" s="1588"/>
      <c r="X850" s="1588"/>
      <c r="Y850" s="1588"/>
      <c r="Z850" s="1588"/>
      <c r="AA850" s="1588"/>
      <c r="AB850" s="1588"/>
      <c r="AC850" s="1588"/>
      <c r="AD850" s="1588"/>
      <c r="AE850" s="1588"/>
      <c r="AF850" s="1588"/>
      <c r="AG850" s="1588"/>
      <c r="AH850" s="1588"/>
      <c r="AI850" s="1588"/>
      <c r="AJ850" s="1588"/>
      <c r="AK850" s="1588"/>
      <c r="AL850" s="1588"/>
      <c r="AM850" s="1588"/>
      <c r="AN850" s="1588"/>
      <c r="AO850" s="1588"/>
      <c r="AP850" s="1588"/>
      <c r="AQ850" s="1588"/>
      <c r="AR850" s="1588"/>
      <c r="AS850" s="1588"/>
      <c r="AT850" s="1588"/>
      <c r="AU850" s="1588"/>
      <c r="AV850" s="1588"/>
      <c r="AW850" s="1588"/>
      <c r="AX850" s="1588"/>
      <c r="AY850" s="1588"/>
    </row>
    <row r="851" ht="15.75" customHeight="1">
      <c r="A851" s="1588"/>
      <c r="B851" s="1588"/>
      <c r="C851" s="1588"/>
      <c r="D851" s="1588"/>
      <c r="E851" s="1588"/>
      <c r="F851" s="1588"/>
      <c r="G851" s="1588"/>
      <c r="H851" s="1588"/>
      <c r="I851" s="1588"/>
      <c r="J851" s="1588"/>
      <c r="K851" s="1588"/>
      <c r="L851" s="1588"/>
      <c r="M851" s="1588"/>
      <c r="N851" s="1588"/>
      <c r="O851" s="1588"/>
      <c r="P851" s="1588"/>
      <c r="Q851" s="1588"/>
      <c r="R851" s="1588"/>
      <c r="S851" s="1588"/>
      <c r="T851" s="1588"/>
      <c r="U851" s="1588"/>
      <c r="V851" s="1588"/>
      <c r="W851" s="1588"/>
      <c r="X851" s="1588"/>
      <c r="Y851" s="1588"/>
      <c r="Z851" s="1588"/>
      <c r="AA851" s="1588"/>
      <c r="AB851" s="1588"/>
      <c r="AC851" s="1588"/>
      <c r="AD851" s="1588"/>
      <c r="AE851" s="1588"/>
      <c r="AF851" s="1588"/>
      <c r="AG851" s="1588"/>
      <c r="AH851" s="1588"/>
      <c r="AI851" s="1588"/>
      <c r="AJ851" s="1588"/>
      <c r="AK851" s="1588"/>
      <c r="AL851" s="1588"/>
      <c r="AM851" s="1588"/>
      <c r="AN851" s="1588"/>
      <c r="AO851" s="1588"/>
      <c r="AP851" s="1588"/>
      <c r="AQ851" s="1588"/>
      <c r="AR851" s="1588"/>
      <c r="AS851" s="1588"/>
      <c r="AT851" s="1588"/>
      <c r="AU851" s="1588"/>
      <c r="AV851" s="1588"/>
      <c r="AW851" s="1588"/>
      <c r="AX851" s="1588"/>
      <c r="AY851" s="1588"/>
    </row>
    <row r="852" ht="15.75" customHeight="1">
      <c r="A852" s="1588"/>
      <c r="B852" s="1588"/>
      <c r="C852" s="1588"/>
      <c r="D852" s="1588"/>
      <c r="E852" s="1588"/>
      <c r="F852" s="1588"/>
      <c r="G852" s="1588"/>
      <c r="H852" s="1588"/>
      <c r="I852" s="1588"/>
      <c r="J852" s="1588"/>
      <c r="K852" s="1588"/>
      <c r="L852" s="1588"/>
      <c r="M852" s="1588"/>
      <c r="N852" s="1588"/>
      <c r="O852" s="1588"/>
      <c r="P852" s="1588"/>
      <c r="Q852" s="1588"/>
      <c r="R852" s="1588"/>
      <c r="S852" s="1588"/>
      <c r="T852" s="1588"/>
      <c r="U852" s="1588"/>
      <c r="V852" s="1588"/>
      <c r="W852" s="1588"/>
      <c r="X852" s="1588"/>
      <c r="Y852" s="1588"/>
      <c r="Z852" s="1588"/>
      <c r="AA852" s="1588"/>
      <c r="AB852" s="1588"/>
      <c r="AC852" s="1588"/>
      <c r="AD852" s="1588"/>
      <c r="AE852" s="1588"/>
      <c r="AF852" s="1588"/>
      <c r="AG852" s="1588"/>
      <c r="AH852" s="1588"/>
      <c r="AI852" s="1588"/>
      <c r="AJ852" s="1588"/>
      <c r="AK852" s="1588"/>
      <c r="AL852" s="1588"/>
      <c r="AM852" s="1588"/>
      <c r="AN852" s="1588"/>
      <c r="AO852" s="1588"/>
      <c r="AP852" s="1588"/>
      <c r="AQ852" s="1588"/>
      <c r="AR852" s="1588"/>
      <c r="AS852" s="1588"/>
      <c r="AT852" s="1588"/>
      <c r="AU852" s="1588"/>
      <c r="AV852" s="1588"/>
      <c r="AW852" s="1588"/>
      <c r="AX852" s="1588"/>
      <c r="AY852" s="1588"/>
    </row>
    <row r="853" ht="15.75" customHeight="1">
      <c r="A853" s="1588"/>
      <c r="B853" s="1588"/>
      <c r="C853" s="1588"/>
      <c r="D853" s="1588"/>
      <c r="E853" s="1588"/>
      <c r="F853" s="1588"/>
      <c r="G853" s="1588"/>
      <c r="H853" s="1588"/>
      <c r="I853" s="1588"/>
      <c r="J853" s="1588"/>
      <c r="K853" s="1588"/>
      <c r="L853" s="1588"/>
      <c r="M853" s="1588"/>
      <c r="N853" s="1588"/>
      <c r="O853" s="1588"/>
      <c r="P853" s="1588"/>
      <c r="Q853" s="1588"/>
      <c r="R853" s="1588"/>
      <c r="S853" s="1588"/>
      <c r="T853" s="1588"/>
      <c r="U853" s="1588"/>
      <c r="V853" s="1588"/>
      <c r="W853" s="1588"/>
      <c r="X853" s="1588"/>
      <c r="Y853" s="1588"/>
      <c r="Z853" s="1588"/>
      <c r="AA853" s="1588"/>
      <c r="AB853" s="1588"/>
      <c r="AC853" s="1588"/>
      <c r="AD853" s="1588"/>
      <c r="AE853" s="1588"/>
      <c r="AF853" s="1588"/>
      <c r="AG853" s="1588"/>
      <c r="AH853" s="1588"/>
      <c r="AI853" s="1588"/>
      <c r="AJ853" s="1588"/>
      <c r="AK853" s="1588"/>
      <c r="AL853" s="1588"/>
      <c r="AM853" s="1588"/>
      <c r="AN853" s="1588"/>
      <c r="AO853" s="1588"/>
      <c r="AP853" s="1588"/>
      <c r="AQ853" s="1588"/>
      <c r="AR853" s="1588"/>
      <c r="AS853" s="1588"/>
      <c r="AT853" s="1588"/>
      <c r="AU853" s="1588"/>
      <c r="AV853" s="1588"/>
      <c r="AW853" s="1588"/>
      <c r="AX853" s="1588"/>
      <c r="AY853" s="1588"/>
    </row>
    <row r="854" ht="15.75" customHeight="1">
      <c r="A854" s="1588"/>
      <c r="B854" s="1588"/>
      <c r="C854" s="1588"/>
      <c r="D854" s="1588"/>
      <c r="E854" s="1588"/>
      <c r="F854" s="1588"/>
      <c r="G854" s="1588"/>
      <c r="H854" s="1588"/>
      <c r="I854" s="1588"/>
      <c r="J854" s="1588"/>
      <c r="K854" s="1588"/>
      <c r="L854" s="1588"/>
      <c r="M854" s="1588"/>
      <c r="N854" s="1588"/>
      <c r="O854" s="1588"/>
      <c r="P854" s="1588"/>
      <c r="Q854" s="1588"/>
      <c r="R854" s="1588"/>
      <c r="S854" s="1588"/>
      <c r="T854" s="1588"/>
      <c r="U854" s="1588"/>
      <c r="V854" s="1588"/>
      <c r="W854" s="1588"/>
      <c r="X854" s="1588"/>
      <c r="Y854" s="1588"/>
      <c r="Z854" s="1588"/>
      <c r="AA854" s="1588"/>
      <c r="AB854" s="1588"/>
      <c r="AC854" s="1588"/>
      <c r="AD854" s="1588"/>
      <c r="AE854" s="1588"/>
      <c r="AF854" s="1588"/>
      <c r="AG854" s="1588"/>
      <c r="AH854" s="1588"/>
      <c r="AI854" s="1588"/>
      <c r="AJ854" s="1588"/>
      <c r="AK854" s="1588"/>
      <c r="AL854" s="1588"/>
      <c r="AM854" s="1588"/>
      <c r="AN854" s="1588"/>
      <c r="AO854" s="1588"/>
      <c r="AP854" s="1588"/>
      <c r="AQ854" s="1588"/>
      <c r="AR854" s="1588"/>
      <c r="AS854" s="1588"/>
      <c r="AT854" s="1588"/>
      <c r="AU854" s="1588"/>
      <c r="AV854" s="1588"/>
      <c r="AW854" s="1588"/>
      <c r="AX854" s="1588"/>
      <c r="AY854" s="1588"/>
    </row>
    <row r="855" ht="15.75" customHeight="1">
      <c r="A855" s="1588"/>
      <c r="B855" s="1588"/>
      <c r="C855" s="1588"/>
      <c r="D855" s="1588"/>
      <c r="E855" s="1588"/>
      <c r="F855" s="1588"/>
      <c r="G855" s="1588"/>
      <c r="H855" s="1588"/>
      <c r="I855" s="1588"/>
      <c r="J855" s="1588"/>
      <c r="K855" s="1588"/>
      <c r="L855" s="1588"/>
      <c r="M855" s="1588"/>
      <c r="N855" s="1588"/>
      <c r="O855" s="1588"/>
      <c r="P855" s="1588"/>
      <c r="Q855" s="1588"/>
      <c r="R855" s="1588"/>
      <c r="S855" s="1588"/>
      <c r="T855" s="1588"/>
      <c r="U855" s="1588"/>
      <c r="V855" s="1588"/>
      <c r="W855" s="1588"/>
      <c r="X855" s="1588"/>
      <c r="Y855" s="1588"/>
      <c r="Z855" s="1588"/>
      <c r="AA855" s="1588"/>
      <c r="AB855" s="1588"/>
      <c r="AC855" s="1588"/>
      <c r="AD855" s="1588"/>
      <c r="AE855" s="1588"/>
      <c r="AF855" s="1588"/>
      <c r="AG855" s="1588"/>
      <c r="AH855" s="1588"/>
      <c r="AI855" s="1588"/>
      <c r="AJ855" s="1588"/>
      <c r="AK855" s="1588"/>
      <c r="AL855" s="1588"/>
      <c r="AM855" s="1588"/>
      <c r="AN855" s="1588"/>
      <c r="AO855" s="1588"/>
      <c r="AP855" s="1588"/>
      <c r="AQ855" s="1588"/>
      <c r="AR855" s="1588"/>
      <c r="AS855" s="1588"/>
      <c r="AT855" s="1588"/>
      <c r="AU855" s="1588"/>
      <c r="AV855" s="1588"/>
      <c r="AW855" s="1588"/>
      <c r="AX855" s="1588"/>
      <c r="AY855" s="1588"/>
    </row>
    <row r="856" ht="15.75" customHeight="1">
      <c r="A856" s="1588"/>
      <c r="B856" s="1588"/>
      <c r="C856" s="1588"/>
      <c r="D856" s="1588"/>
      <c r="E856" s="1588"/>
      <c r="F856" s="1588"/>
      <c r="G856" s="1588"/>
      <c r="H856" s="1588"/>
      <c r="I856" s="1588"/>
      <c r="J856" s="1588"/>
      <c r="K856" s="1588"/>
      <c r="L856" s="1588"/>
      <c r="M856" s="1588"/>
      <c r="N856" s="1588"/>
      <c r="O856" s="1588"/>
      <c r="P856" s="1588"/>
      <c r="Q856" s="1588"/>
      <c r="R856" s="1588"/>
      <c r="S856" s="1588"/>
      <c r="T856" s="1588"/>
      <c r="U856" s="1588"/>
      <c r="V856" s="1588"/>
      <c r="W856" s="1588"/>
      <c r="X856" s="1588"/>
      <c r="Y856" s="1588"/>
      <c r="Z856" s="1588"/>
      <c r="AA856" s="1588"/>
      <c r="AB856" s="1588"/>
      <c r="AC856" s="1588"/>
      <c r="AD856" s="1588"/>
      <c r="AE856" s="1588"/>
      <c r="AF856" s="1588"/>
      <c r="AG856" s="1588"/>
      <c r="AH856" s="1588"/>
      <c r="AI856" s="1588"/>
      <c r="AJ856" s="1588"/>
      <c r="AK856" s="1588"/>
      <c r="AL856" s="1588"/>
      <c r="AM856" s="1588"/>
      <c r="AN856" s="1588"/>
      <c r="AO856" s="1588"/>
      <c r="AP856" s="1588"/>
      <c r="AQ856" s="1588"/>
      <c r="AR856" s="1588"/>
      <c r="AS856" s="1588"/>
      <c r="AT856" s="1588"/>
      <c r="AU856" s="1588"/>
      <c r="AV856" s="1588"/>
      <c r="AW856" s="1588"/>
      <c r="AX856" s="1588"/>
      <c r="AY856" s="1588"/>
    </row>
    <row r="857" ht="15.75" customHeight="1">
      <c r="A857" s="1588"/>
      <c r="B857" s="1588"/>
      <c r="C857" s="1588"/>
      <c r="D857" s="1588"/>
      <c r="E857" s="1588"/>
      <c r="F857" s="1588"/>
      <c r="G857" s="1588"/>
      <c r="H857" s="1588"/>
      <c r="I857" s="1588"/>
      <c r="J857" s="1588"/>
      <c r="K857" s="1588"/>
      <c r="L857" s="1588"/>
      <c r="M857" s="1588"/>
      <c r="N857" s="1588"/>
      <c r="O857" s="1588"/>
      <c r="P857" s="1588"/>
      <c r="Q857" s="1588"/>
      <c r="R857" s="1588"/>
      <c r="S857" s="1588"/>
      <c r="T857" s="1588"/>
      <c r="U857" s="1588"/>
      <c r="V857" s="1588"/>
      <c r="W857" s="1588"/>
      <c r="X857" s="1588"/>
      <c r="Y857" s="1588"/>
      <c r="Z857" s="1588"/>
      <c r="AA857" s="1588"/>
      <c r="AB857" s="1588"/>
      <c r="AC857" s="1588"/>
      <c r="AD857" s="1588"/>
      <c r="AE857" s="1588"/>
      <c r="AF857" s="1588"/>
      <c r="AG857" s="1588"/>
      <c r="AH857" s="1588"/>
      <c r="AI857" s="1588"/>
      <c r="AJ857" s="1588"/>
      <c r="AK857" s="1588"/>
      <c r="AL857" s="1588"/>
      <c r="AM857" s="1588"/>
      <c r="AN857" s="1588"/>
      <c r="AO857" s="1588"/>
      <c r="AP857" s="1588"/>
      <c r="AQ857" s="1588"/>
      <c r="AR857" s="1588"/>
      <c r="AS857" s="1588"/>
      <c r="AT857" s="1588"/>
      <c r="AU857" s="1588"/>
      <c r="AV857" s="1588"/>
      <c r="AW857" s="1588"/>
      <c r="AX857" s="1588"/>
      <c r="AY857" s="1588"/>
    </row>
    <row r="858" ht="15.75" customHeight="1">
      <c r="A858" s="1588"/>
      <c r="B858" s="1588"/>
      <c r="C858" s="1588"/>
      <c r="D858" s="1588"/>
      <c r="E858" s="1588"/>
      <c r="F858" s="1588"/>
      <c r="G858" s="1588"/>
      <c r="H858" s="1588"/>
      <c r="I858" s="1588"/>
      <c r="J858" s="1588"/>
      <c r="K858" s="1588"/>
      <c r="L858" s="1588"/>
      <c r="M858" s="1588"/>
      <c r="N858" s="1588"/>
      <c r="O858" s="1588"/>
      <c r="P858" s="1588"/>
      <c r="Q858" s="1588"/>
      <c r="R858" s="1588"/>
      <c r="S858" s="1588"/>
      <c r="T858" s="1588"/>
      <c r="U858" s="1588"/>
      <c r="V858" s="1588"/>
      <c r="W858" s="1588"/>
      <c r="X858" s="1588"/>
      <c r="Y858" s="1588"/>
      <c r="Z858" s="1588"/>
      <c r="AA858" s="1588"/>
      <c r="AB858" s="1588"/>
      <c r="AC858" s="1588"/>
      <c r="AD858" s="1588"/>
      <c r="AE858" s="1588"/>
      <c r="AF858" s="1588"/>
      <c r="AG858" s="1588"/>
      <c r="AH858" s="1588"/>
      <c r="AI858" s="1588"/>
      <c r="AJ858" s="1588"/>
      <c r="AK858" s="1588"/>
      <c r="AL858" s="1588"/>
      <c r="AM858" s="1588"/>
      <c r="AN858" s="1588"/>
      <c r="AO858" s="1588"/>
      <c r="AP858" s="1588"/>
      <c r="AQ858" s="1588"/>
      <c r="AR858" s="1588"/>
      <c r="AS858" s="1588"/>
      <c r="AT858" s="1588"/>
      <c r="AU858" s="1588"/>
      <c r="AV858" s="1588"/>
      <c r="AW858" s="1588"/>
      <c r="AX858" s="1588"/>
      <c r="AY858" s="1588"/>
    </row>
    <row r="859" ht="15.75" customHeight="1">
      <c r="A859" s="1588"/>
      <c r="B859" s="1588"/>
      <c r="C859" s="1588"/>
      <c r="D859" s="1588"/>
      <c r="E859" s="1588"/>
      <c r="F859" s="1588"/>
      <c r="G859" s="1588"/>
      <c r="H859" s="1588"/>
      <c r="I859" s="1588"/>
      <c r="J859" s="1588"/>
      <c r="K859" s="1588"/>
      <c r="L859" s="1588"/>
      <c r="M859" s="1588"/>
      <c r="N859" s="1588"/>
      <c r="O859" s="1588"/>
      <c r="P859" s="1588"/>
      <c r="Q859" s="1588"/>
      <c r="R859" s="1588"/>
      <c r="S859" s="1588"/>
      <c r="T859" s="1588"/>
      <c r="U859" s="1588"/>
      <c r="V859" s="1588"/>
      <c r="W859" s="1588"/>
      <c r="X859" s="1588"/>
      <c r="Y859" s="1588"/>
      <c r="Z859" s="1588"/>
      <c r="AA859" s="1588"/>
      <c r="AB859" s="1588"/>
      <c r="AC859" s="1588"/>
      <c r="AD859" s="1588"/>
      <c r="AE859" s="1588"/>
      <c r="AF859" s="1588"/>
      <c r="AG859" s="1588"/>
      <c r="AH859" s="1588"/>
      <c r="AI859" s="1588"/>
      <c r="AJ859" s="1588"/>
      <c r="AK859" s="1588"/>
      <c r="AL859" s="1588"/>
      <c r="AM859" s="1588"/>
      <c r="AN859" s="1588"/>
      <c r="AO859" s="1588"/>
      <c r="AP859" s="1588"/>
      <c r="AQ859" s="1588"/>
      <c r="AR859" s="1588"/>
      <c r="AS859" s="1588"/>
      <c r="AT859" s="1588"/>
      <c r="AU859" s="1588"/>
      <c r="AV859" s="1588"/>
      <c r="AW859" s="1588"/>
      <c r="AX859" s="1588"/>
      <c r="AY859" s="1588"/>
    </row>
    <row r="860" ht="15.75" customHeight="1">
      <c r="A860" s="1588"/>
      <c r="B860" s="1588"/>
      <c r="C860" s="1588"/>
      <c r="D860" s="1588"/>
      <c r="E860" s="1588"/>
      <c r="F860" s="1588"/>
      <c r="G860" s="1588"/>
      <c r="H860" s="1588"/>
      <c r="I860" s="1588"/>
      <c r="J860" s="1588"/>
      <c r="K860" s="1588"/>
      <c r="L860" s="1588"/>
      <c r="M860" s="1588"/>
      <c r="N860" s="1588"/>
      <c r="O860" s="1588"/>
      <c r="P860" s="1588"/>
      <c r="Q860" s="1588"/>
      <c r="R860" s="1588"/>
      <c r="S860" s="1588"/>
      <c r="T860" s="1588"/>
      <c r="U860" s="1588"/>
      <c r="V860" s="1588"/>
      <c r="W860" s="1588"/>
      <c r="X860" s="1588"/>
      <c r="Y860" s="1588"/>
      <c r="Z860" s="1588"/>
      <c r="AA860" s="1588"/>
      <c r="AB860" s="1588"/>
      <c r="AC860" s="1588"/>
      <c r="AD860" s="1588"/>
      <c r="AE860" s="1588"/>
      <c r="AF860" s="1588"/>
      <c r="AG860" s="1588"/>
      <c r="AH860" s="1588"/>
      <c r="AI860" s="1588"/>
      <c r="AJ860" s="1588"/>
      <c r="AK860" s="1588"/>
      <c r="AL860" s="1588"/>
      <c r="AM860" s="1588"/>
      <c r="AN860" s="1588"/>
      <c r="AO860" s="1588"/>
      <c r="AP860" s="1588"/>
      <c r="AQ860" s="1588"/>
      <c r="AR860" s="1588"/>
      <c r="AS860" s="1588"/>
      <c r="AT860" s="1588"/>
      <c r="AU860" s="1588"/>
      <c r="AV860" s="1588"/>
      <c r="AW860" s="1588"/>
      <c r="AX860" s="1588"/>
      <c r="AY860" s="1588"/>
    </row>
    <row r="861" ht="15.75" customHeight="1">
      <c r="A861" s="1588"/>
      <c r="B861" s="1588"/>
      <c r="C861" s="1588"/>
      <c r="D861" s="1588"/>
      <c r="E861" s="1588"/>
      <c r="F861" s="1588"/>
      <c r="G861" s="1588"/>
      <c r="H861" s="1588"/>
      <c r="I861" s="1588"/>
      <c r="J861" s="1588"/>
      <c r="K861" s="1588"/>
      <c r="L861" s="1588"/>
      <c r="M861" s="1588"/>
      <c r="N861" s="1588"/>
      <c r="O861" s="1588"/>
      <c r="P861" s="1588"/>
      <c r="Q861" s="1588"/>
      <c r="R861" s="1588"/>
      <c r="S861" s="1588"/>
      <c r="T861" s="1588"/>
      <c r="U861" s="1588"/>
      <c r="V861" s="1588"/>
      <c r="W861" s="1588"/>
      <c r="X861" s="1588"/>
      <c r="Y861" s="1588"/>
      <c r="Z861" s="1588"/>
      <c r="AA861" s="1588"/>
      <c r="AB861" s="1588"/>
      <c r="AC861" s="1588"/>
      <c r="AD861" s="1588"/>
      <c r="AE861" s="1588"/>
      <c r="AF861" s="1588"/>
      <c r="AG861" s="1588"/>
      <c r="AH861" s="1588"/>
      <c r="AI861" s="1588"/>
      <c r="AJ861" s="1588"/>
      <c r="AK861" s="1588"/>
      <c r="AL861" s="1588"/>
      <c r="AM861" s="1588"/>
      <c r="AN861" s="1588"/>
      <c r="AO861" s="1588"/>
      <c r="AP861" s="1588"/>
      <c r="AQ861" s="1588"/>
      <c r="AR861" s="1588"/>
      <c r="AS861" s="1588"/>
      <c r="AT861" s="1588"/>
      <c r="AU861" s="1588"/>
      <c r="AV861" s="1588"/>
      <c r="AW861" s="1588"/>
      <c r="AX861" s="1588"/>
      <c r="AY861" s="1588"/>
    </row>
    <row r="862" ht="15.75" customHeight="1">
      <c r="A862" s="1588"/>
      <c r="B862" s="1588"/>
      <c r="C862" s="1588"/>
      <c r="D862" s="1588"/>
      <c r="E862" s="1588"/>
      <c r="F862" s="1588"/>
      <c r="G862" s="1588"/>
      <c r="H862" s="1588"/>
      <c r="I862" s="1588"/>
      <c r="J862" s="1588"/>
      <c r="K862" s="1588"/>
      <c r="L862" s="1588"/>
      <c r="M862" s="1588"/>
      <c r="N862" s="1588"/>
      <c r="O862" s="1588"/>
      <c r="P862" s="1588"/>
      <c r="Q862" s="1588"/>
      <c r="R862" s="1588"/>
      <c r="S862" s="1588"/>
      <c r="T862" s="1588"/>
      <c r="U862" s="1588"/>
      <c r="V862" s="1588"/>
      <c r="W862" s="1588"/>
      <c r="X862" s="1588"/>
      <c r="Y862" s="1588"/>
      <c r="Z862" s="1588"/>
      <c r="AA862" s="1588"/>
      <c r="AB862" s="1588"/>
      <c r="AC862" s="1588"/>
      <c r="AD862" s="1588"/>
      <c r="AE862" s="1588"/>
      <c r="AF862" s="1588"/>
      <c r="AG862" s="1588"/>
      <c r="AH862" s="1588"/>
      <c r="AI862" s="1588"/>
      <c r="AJ862" s="1588"/>
      <c r="AK862" s="1588"/>
      <c r="AL862" s="1588"/>
      <c r="AM862" s="1588"/>
      <c r="AN862" s="1588"/>
      <c r="AO862" s="1588"/>
      <c r="AP862" s="1588"/>
      <c r="AQ862" s="1588"/>
      <c r="AR862" s="1588"/>
      <c r="AS862" s="1588"/>
      <c r="AT862" s="1588"/>
      <c r="AU862" s="1588"/>
      <c r="AV862" s="1588"/>
      <c r="AW862" s="1588"/>
      <c r="AX862" s="1588"/>
      <c r="AY862" s="1588"/>
    </row>
    <row r="863" ht="15.75" customHeight="1">
      <c r="A863" s="1588"/>
      <c r="B863" s="1588"/>
      <c r="C863" s="1588"/>
      <c r="D863" s="1588"/>
      <c r="E863" s="1588"/>
      <c r="F863" s="1588"/>
      <c r="G863" s="1588"/>
      <c r="H863" s="1588"/>
      <c r="I863" s="1588"/>
      <c r="J863" s="1588"/>
      <c r="K863" s="1588"/>
      <c r="L863" s="1588"/>
      <c r="M863" s="1588"/>
      <c r="N863" s="1588"/>
      <c r="O863" s="1588"/>
      <c r="P863" s="1588"/>
      <c r="Q863" s="1588"/>
      <c r="R863" s="1588"/>
      <c r="S863" s="1588"/>
      <c r="T863" s="1588"/>
      <c r="U863" s="1588"/>
      <c r="V863" s="1588"/>
      <c r="W863" s="1588"/>
      <c r="X863" s="1588"/>
      <c r="Y863" s="1588"/>
      <c r="Z863" s="1588"/>
      <c r="AA863" s="1588"/>
      <c r="AB863" s="1588"/>
      <c r="AC863" s="1588"/>
      <c r="AD863" s="1588"/>
      <c r="AE863" s="1588"/>
      <c r="AF863" s="1588"/>
      <c r="AG863" s="1588"/>
      <c r="AH863" s="1588"/>
      <c r="AI863" s="1588"/>
      <c r="AJ863" s="1588"/>
      <c r="AK863" s="1588"/>
      <c r="AL863" s="1588"/>
      <c r="AM863" s="1588"/>
      <c r="AN863" s="1588"/>
      <c r="AO863" s="1588"/>
      <c r="AP863" s="1588"/>
      <c r="AQ863" s="1588"/>
      <c r="AR863" s="1588"/>
      <c r="AS863" s="1588"/>
      <c r="AT863" s="1588"/>
      <c r="AU863" s="1588"/>
      <c r="AV863" s="1588"/>
      <c r="AW863" s="1588"/>
      <c r="AX863" s="1588"/>
      <c r="AY863" s="1588"/>
    </row>
    <row r="864" ht="15.75" customHeight="1">
      <c r="A864" s="1588"/>
      <c r="B864" s="1588"/>
      <c r="C864" s="1588"/>
      <c r="D864" s="1588"/>
      <c r="E864" s="1588"/>
      <c r="F864" s="1588"/>
      <c r="G864" s="1588"/>
      <c r="H864" s="1588"/>
      <c r="I864" s="1588"/>
      <c r="J864" s="1588"/>
      <c r="K864" s="1588"/>
      <c r="L864" s="1588"/>
      <c r="M864" s="1588"/>
      <c r="N864" s="1588"/>
      <c r="O864" s="1588"/>
      <c r="P864" s="1588"/>
      <c r="Q864" s="1588"/>
      <c r="R864" s="1588"/>
      <c r="S864" s="1588"/>
      <c r="T864" s="1588"/>
      <c r="U864" s="1588"/>
      <c r="V864" s="1588"/>
      <c r="W864" s="1588"/>
      <c r="X864" s="1588"/>
      <c r="Y864" s="1588"/>
      <c r="Z864" s="1588"/>
      <c r="AA864" s="1588"/>
      <c r="AB864" s="1588"/>
      <c r="AC864" s="1588"/>
      <c r="AD864" s="1588"/>
      <c r="AE864" s="1588"/>
      <c r="AF864" s="1588"/>
      <c r="AG864" s="1588"/>
      <c r="AH864" s="1588"/>
      <c r="AI864" s="1588"/>
      <c r="AJ864" s="1588"/>
      <c r="AK864" s="1588"/>
      <c r="AL864" s="1588"/>
      <c r="AM864" s="1588"/>
      <c r="AN864" s="1588"/>
      <c r="AO864" s="1588"/>
      <c r="AP864" s="1588"/>
      <c r="AQ864" s="1588"/>
      <c r="AR864" s="1588"/>
      <c r="AS864" s="1588"/>
      <c r="AT864" s="1588"/>
      <c r="AU864" s="1588"/>
      <c r="AV864" s="1588"/>
      <c r="AW864" s="1588"/>
      <c r="AX864" s="1588"/>
      <c r="AY864" s="1588"/>
    </row>
    <row r="865" ht="15.75" customHeight="1">
      <c r="A865" s="1588"/>
      <c r="B865" s="1588"/>
      <c r="C865" s="1588"/>
      <c r="D865" s="1588"/>
      <c r="E865" s="1588"/>
      <c r="F865" s="1588"/>
      <c r="G865" s="1588"/>
      <c r="H865" s="1588"/>
      <c r="I865" s="1588"/>
      <c r="J865" s="1588"/>
      <c r="K865" s="1588"/>
      <c r="L865" s="1588"/>
      <c r="M865" s="1588"/>
      <c r="N865" s="1588"/>
      <c r="O865" s="1588"/>
      <c r="P865" s="1588"/>
      <c r="Q865" s="1588"/>
      <c r="R865" s="1588"/>
      <c r="S865" s="1588"/>
      <c r="T865" s="1588"/>
      <c r="U865" s="1588"/>
      <c r="V865" s="1588"/>
      <c r="W865" s="1588"/>
      <c r="X865" s="1588"/>
      <c r="Y865" s="1588"/>
      <c r="Z865" s="1588"/>
      <c r="AA865" s="1588"/>
      <c r="AB865" s="1588"/>
      <c r="AC865" s="1588"/>
      <c r="AD865" s="1588"/>
      <c r="AE865" s="1588"/>
      <c r="AF865" s="1588"/>
      <c r="AG865" s="1588"/>
      <c r="AH865" s="1588"/>
      <c r="AI865" s="1588"/>
      <c r="AJ865" s="1588"/>
      <c r="AK865" s="1588"/>
      <c r="AL865" s="1588"/>
      <c r="AM865" s="1588"/>
      <c r="AN865" s="1588"/>
      <c r="AO865" s="1588"/>
      <c r="AP865" s="1588"/>
      <c r="AQ865" s="1588"/>
      <c r="AR865" s="1588"/>
      <c r="AS865" s="1588"/>
      <c r="AT865" s="1588"/>
      <c r="AU865" s="1588"/>
      <c r="AV865" s="1588"/>
      <c r="AW865" s="1588"/>
      <c r="AX865" s="1588"/>
      <c r="AY865" s="1588"/>
    </row>
    <row r="866" ht="15.75" customHeight="1">
      <c r="A866" s="1588"/>
      <c r="B866" s="1588"/>
      <c r="C866" s="1588"/>
      <c r="D866" s="1588"/>
      <c r="E866" s="1588"/>
      <c r="F866" s="1588"/>
      <c r="G866" s="1588"/>
      <c r="H866" s="1588"/>
      <c r="I866" s="1588"/>
      <c r="J866" s="1588"/>
      <c r="K866" s="1588"/>
      <c r="L866" s="1588"/>
      <c r="M866" s="1588"/>
      <c r="N866" s="1588"/>
      <c r="O866" s="1588"/>
      <c r="P866" s="1588"/>
      <c r="Q866" s="1588"/>
      <c r="R866" s="1588"/>
      <c r="S866" s="1588"/>
      <c r="T866" s="1588"/>
      <c r="U866" s="1588"/>
      <c r="V866" s="1588"/>
      <c r="W866" s="1588"/>
      <c r="X866" s="1588"/>
      <c r="Y866" s="1588"/>
      <c r="Z866" s="1588"/>
      <c r="AA866" s="1588"/>
      <c r="AB866" s="1588"/>
      <c r="AC866" s="1588"/>
      <c r="AD866" s="1588"/>
      <c r="AE866" s="1588"/>
      <c r="AF866" s="1588"/>
      <c r="AG866" s="1588"/>
      <c r="AH866" s="1588"/>
      <c r="AI866" s="1588"/>
      <c r="AJ866" s="1588"/>
      <c r="AK866" s="1588"/>
      <c r="AL866" s="1588"/>
      <c r="AM866" s="1588"/>
      <c r="AN866" s="1588"/>
      <c r="AO866" s="1588"/>
      <c r="AP866" s="1588"/>
      <c r="AQ866" s="1588"/>
      <c r="AR866" s="1588"/>
      <c r="AS866" s="1588"/>
      <c r="AT866" s="1588"/>
      <c r="AU866" s="1588"/>
      <c r="AV866" s="1588"/>
      <c r="AW866" s="1588"/>
      <c r="AX866" s="1588"/>
      <c r="AY866" s="1588"/>
    </row>
    <row r="867" ht="15.75" customHeight="1">
      <c r="A867" s="1588"/>
      <c r="B867" s="1588"/>
      <c r="C867" s="1588"/>
      <c r="D867" s="1588"/>
      <c r="E867" s="1588"/>
      <c r="F867" s="1588"/>
      <c r="G867" s="1588"/>
      <c r="H867" s="1588"/>
      <c r="I867" s="1588"/>
      <c r="J867" s="1588"/>
      <c r="K867" s="1588"/>
      <c r="L867" s="1588"/>
      <c r="M867" s="1588"/>
      <c r="N867" s="1588"/>
      <c r="O867" s="1588"/>
      <c r="P867" s="1588"/>
      <c r="Q867" s="1588"/>
      <c r="R867" s="1588"/>
      <c r="S867" s="1588"/>
      <c r="T867" s="1588"/>
      <c r="U867" s="1588"/>
      <c r="V867" s="1588"/>
      <c r="W867" s="1588"/>
      <c r="X867" s="1588"/>
      <c r="Y867" s="1588"/>
      <c r="Z867" s="1588"/>
      <c r="AA867" s="1588"/>
      <c r="AB867" s="1588"/>
      <c r="AC867" s="1588"/>
      <c r="AD867" s="1588"/>
      <c r="AE867" s="1588"/>
      <c r="AF867" s="1588"/>
      <c r="AG867" s="1588"/>
      <c r="AH867" s="1588"/>
      <c r="AI867" s="1588"/>
      <c r="AJ867" s="1588"/>
      <c r="AK867" s="1588"/>
      <c r="AL867" s="1588"/>
      <c r="AM867" s="1588"/>
      <c r="AN867" s="1588"/>
      <c r="AO867" s="1588"/>
      <c r="AP867" s="1588"/>
      <c r="AQ867" s="1588"/>
      <c r="AR867" s="1588"/>
      <c r="AS867" s="1588"/>
      <c r="AT867" s="1588"/>
      <c r="AU867" s="1588"/>
      <c r="AV867" s="1588"/>
      <c r="AW867" s="1588"/>
      <c r="AX867" s="1588"/>
      <c r="AY867" s="1588"/>
    </row>
    <row r="868" ht="15.75" customHeight="1">
      <c r="A868" s="1588"/>
      <c r="B868" s="1588"/>
      <c r="C868" s="1588"/>
      <c r="D868" s="1588"/>
      <c r="E868" s="1588"/>
      <c r="F868" s="1588"/>
      <c r="G868" s="1588"/>
      <c r="H868" s="1588"/>
      <c r="I868" s="1588"/>
      <c r="J868" s="1588"/>
      <c r="K868" s="1588"/>
      <c r="L868" s="1588"/>
      <c r="M868" s="1588"/>
      <c r="N868" s="1588"/>
      <c r="O868" s="1588"/>
      <c r="P868" s="1588"/>
      <c r="Q868" s="1588"/>
      <c r="R868" s="1588"/>
      <c r="S868" s="1588"/>
      <c r="T868" s="1588"/>
      <c r="U868" s="1588"/>
      <c r="V868" s="1588"/>
      <c r="W868" s="1588"/>
      <c r="X868" s="1588"/>
      <c r="Y868" s="1588"/>
      <c r="Z868" s="1588"/>
      <c r="AA868" s="1588"/>
      <c r="AB868" s="1588"/>
      <c r="AC868" s="1588"/>
      <c r="AD868" s="1588"/>
      <c r="AE868" s="1588"/>
      <c r="AF868" s="1588"/>
      <c r="AG868" s="1588"/>
      <c r="AH868" s="1588"/>
      <c r="AI868" s="1588"/>
      <c r="AJ868" s="1588"/>
      <c r="AK868" s="1588"/>
      <c r="AL868" s="1588"/>
      <c r="AM868" s="1588"/>
      <c r="AN868" s="1588"/>
      <c r="AO868" s="1588"/>
      <c r="AP868" s="1588"/>
      <c r="AQ868" s="1588"/>
      <c r="AR868" s="1588"/>
      <c r="AS868" s="1588"/>
      <c r="AT868" s="1588"/>
      <c r="AU868" s="1588"/>
      <c r="AV868" s="1588"/>
      <c r="AW868" s="1588"/>
      <c r="AX868" s="1588"/>
      <c r="AY868" s="1588"/>
    </row>
    <row r="869" ht="15.75" customHeight="1">
      <c r="A869" s="1588"/>
      <c r="B869" s="1588"/>
      <c r="C869" s="1588"/>
      <c r="D869" s="1588"/>
      <c r="E869" s="1588"/>
      <c r="F869" s="1588"/>
      <c r="G869" s="1588"/>
      <c r="H869" s="1588"/>
      <c r="I869" s="1588"/>
      <c r="J869" s="1588"/>
      <c r="K869" s="1588"/>
      <c r="L869" s="1588"/>
      <c r="M869" s="1588"/>
      <c r="N869" s="1588"/>
      <c r="O869" s="1588"/>
      <c r="P869" s="1588"/>
      <c r="Q869" s="1588"/>
      <c r="R869" s="1588"/>
      <c r="S869" s="1588"/>
      <c r="T869" s="1588"/>
      <c r="U869" s="1588"/>
      <c r="V869" s="1588"/>
      <c r="W869" s="1588"/>
      <c r="X869" s="1588"/>
      <c r="Y869" s="1588"/>
      <c r="Z869" s="1588"/>
      <c r="AA869" s="1588"/>
      <c r="AB869" s="1588"/>
      <c r="AC869" s="1588"/>
      <c r="AD869" s="1588"/>
      <c r="AE869" s="1588"/>
      <c r="AF869" s="1588"/>
      <c r="AG869" s="1588"/>
      <c r="AH869" s="1588"/>
      <c r="AI869" s="1588"/>
      <c r="AJ869" s="1588"/>
      <c r="AK869" s="1588"/>
      <c r="AL869" s="1588"/>
      <c r="AM869" s="1588"/>
      <c r="AN869" s="1588"/>
      <c r="AO869" s="1588"/>
      <c r="AP869" s="1588"/>
      <c r="AQ869" s="1588"/>
      <c r="AR869" s="1588"/>
      <c r="AS869" s="1588"/>
      <c r="AT869" s="1588"/>
      <c r="AU869" s="1588"/>
      <c r="AV869" s="1588"/>
      <c r="AW869" s="1588"/>
      <c r="AX869" s="1588"/>
      <c r="AY869" s="1588"/>
    </row>
    <row r="870" ht="15.75" customHeight="1">
      <c r="A870" s="1588"/>
      <c r="B870" s="1588"/>
      <c r="C870" s="1588"/>
      <c r="D870" s="1588"/>
      <c r="E870" s="1588"/>
      <c r="F870" s="1588"/>
      <c r="G870" s="1588"/>
      <c r="H870" s="1588"/>
      <c r="I870" s="1588"/>
      <c r="J870" s="1588"/>
      <c r="K870" s="1588"/>
      <c r="L870" s="1588"/>
      <c r="M870" s="1588"/>
      <c r="N870" s="1588"/>
      <c r="O870" s="1588"/>
      <c r="P870" s="1588"/>
      <c r="Q870" s="1588"/>
      <c r="R870" s="1588"/>
      <c r="S870" s="1588"/>
      <c r="T870" s="1588"/>
      <c r="U870" s="1588"/>
      <c r="V870" s="1588"/>
      <c r="W870" s="1588"/>
      <c r="X870" s="1588"/>
      <c r="Y870" s="1588"/>
      <c r="Z870" s="1588"/>
      <c r="AA870" s="1588"/>
      <c r="AB870" s="1588"/>
      <c r="AC870" s="1588"/>
      <c r="AD870" s="1588"/>
      <c r="AE870" s="1588"/>
      <c r="AF870" s="1588"/>
      <c r="AG870" s="1588"/>
      <c r="AH870" s="1588"/>
      <c r="AI870" s="1588"/>
      <c r="AJ870" s="1588"/>
      <c r="AK870" s="1588"/>
      <c r="AL870" s="1588"/>
      <c r="AM870" s="1588"/>
      <c r="AN870" s="1588"/>
      <c r="AO870" s="1588"/>
      <c r="AP870" s="1588"/>
      <c r="AQ870" s="1588"/>
      <c r="AR870" s="1588"/>
      <c r="AS870" s="1588"/>
      <c r="AT870" s="1588"/>
      <c r="AU870" s="1588"/>
      <c r="AV870" s="1588"/>
      <c r="AW870" s="1588"/>
      <c r="AX870" s="1588"/>
      <c r="AY870" s="1588"/>
    </row>
    <row r="871" ht="15.75" customHeight="1">
      <c r="A871" s="1588"/>
      <c r="B871" s="1588"/>
      <c r="C871" s="1588"/>
      <c r="D871" s="1588"/>
      <c r="E871" s="1588"/>
      <c r="F871" s="1588"/>
      <c r="G871" s="1588"/>
      <c r="H871" s="1588"/>
      <c r="I871" s="1588"/>
      <c r="J871" s="1588"/>
      <c r="K871" s="1588"/>
      <c r="L871" s="1588"/>
      <c r="M871" s="1588"/>
      <c r="N871" s="1588"/>
      <c r="O871" s="1588"/>
      <c r="P871" s="1588"/>
      <c r="Q871" s="1588"/>
      <c r="R871" s="1588"/>
      <c r="S871" s="1588"/>
      <c r="T871" s="1588"/>
      <c r="U871" s="1588"/>
      <c r="V871" s="1588"/>
      <c r="W871" s="1588"/>
      <c r="X871" s="1588"/>
      <c r="Y871" s="1588"/>
      <c r="Z871" s="1588"/>
      <c r="AA871" s="1588"/>
      <c r="AB871" s="1588"/>
      <c r="AC871" s="1588"/>
      <c r="AD871" s="1588"/>
      <c r="AE871" s="1588"/>
      <c r="AF871" s="1588"/>
      <c r="AG871" s="1588"/>
      <c r="AH871" s="1588"/>
      <c r="AI871" s="1588"/>
      <c r="AJ871" s="1588"/>
      <c r="AK871" s="1588"/>
      <c r="AL871" s="1588"/>
      <c r="AM871" s="1588"/>
      <c r="AN871" s="1588"/>
      <c r="AO871" s="1588"/>
      <c r="AP871" s="1588"/>
      <c r="AQ871" s="1588"/>
      <c r="AR871" s="1588"/>
      <c r="AS871" s="1588"/>
      <c r="AT871" s="1588"/>
      <c r="AU871" s="1588"/>
      <c r="AV871" s="1588"/>
      <c r="AW871" s="1588"/>
      <c r="AX871" s="1588"/>
      <c r="AY871" s="1588"/>
    </row>
    <row r="872" ht="15.75" customHeight="1">
      <c r="A872" s="1588"/>
      <c r="B872" s="1588"/>
      <c r="C872" s="1588"/>
      <c r="D872" s="1588"/>
      <c r="E872" s="1588"/>
      <c r="F872" s="1588"/>
      <c r="G872" s="1588"/>
      <c r="H872" s="1588"/>
      <c r="I872" s="1588"/>
      <c r="J872" s="1588"/>
      <c r="K872" s="1588"/>
      <c r="L872" s="1588"/>
      <c r="M872" s="1588"/>
      <c r="N872" s="1588"/>
      <c r="O872" s="1588"/>
      <c r="P872" s="1588"/>
      <c r="Q872" s="1588"/>
      <c r="R872" s="1588"/>
      <c r="S872" s="1588"/>
      <c r="T872" s="1588"/>
      <c r="U872" s="1588"/>
      <c r="V872" s="1588"/>
      <c r="W872" s="1588"/>
      <c r="X872" s="1588"/>
      <c r="Y872" s="1588"/>
      <c r="Z872" s="1588"/>
      <c r="AA872" s="1588"/>
      <c r="AB872" s="1588"/>
      <c r="AC872" s="1588"/>
      <c r="AD872" s="1588"/>
      <c r="AE872" s="1588"/>
      <c r="AF872" s="1588"/>
      <c r="AG872" s="1588"/>
      <c r="AH872" s="1588"/>
      <c r="AI872" s="1588"/>
      <c r="AJ872" s="1588"/>
      <c r="AK872" s="1588"/>
      <c r="AL872" s="1588"/>
      <c r="AM872" s="1588"/>
      <c r="AN872" s="1588"/>
      <c r="AO872" s="1588"/>
      <c r="AP872" s="1588"/>
      <c r="AQ872" s="1588"/>
      <c r="AR872" s="1588"/>
      <c r="AS872" s="1588"/>
      <c r="AT872" s="1588"/>
      <c r="AU872" s="1588"/>
      <c r="AV872" s="1588"/>
      <c r="AW872" s="1588"/>
      <c r="AX872" s="1588"/>
      <c r="AY872" s="1588"/>
    </row>
    <row r="873" ht="15.75" customHeight="1">
      <c r="A873" s="1588"/>
      <c r="B873" s="1588"/>
      <c r="C873" s="1588"/>
      <c r="D873" s="1588"/>
      <c r="E873" s="1588"/>
      <c r="F873" s="1588"/>
      <c r="G873" s="1588"/>
      <c r="H873" s="1588"/>
      <c r="I873" s="1588"/>
      <c r="J873" s="1588"/>
      <c r="K873" s="1588"/>
      <c r="L873" s="1588"/>
      <c r="M873" s="1588"/>
      <c r="N873" s="1588"/>
      <c r="O873" s="1588"/>
      <c r="P873" s="1588"/>
      <c r="Q873" s="1588"/>
      <c r="R873" s="1588"/>
      <c r="S873" s="1588"/>
      <c r="T873" s="1588"/>
      <c r="U873" s="1588"/>
      <c r="V873" s="1588"/>
      <c r="W873" s="1588"/>
      <c r="X873" s="1588"/>
      <c r="Y873" s="1588"/>
      <c r="Z873" s="1588"/>
      <c r="AA873" s="1588"/>
      <c r="AB873" s="1588"/>
      <c r="AC873" s="1588"/>
      <c r="AD873" s="1588"/>
      <c r="AE873" s="1588"/>
      <c r="AF873" s="1588"/>
      <c r="AG873" s="1588"/>
      <c r="AH873" s="1588"/>
      <c r="AI873" s="1588"/>
      <c r="AJ873" s="1588"/>
      <c r="AK873" s="1588"/>
      <c r="AL873" s="1588"/>
      <c r="AM873" s="1588"/>
      <c r="AN873" s="1588"/>
      <c r="AO873" s="1588"/>
      <c r="AP873" s="1588"/>
      <c r="AQ873" s="1588"/>
      <c r="AR873" s="1588"/>
      <c r="AS873" s="1588"/>
      <c r="AT873" s="1588"/>
      <c r="AU873" s="1588"/>
      <c r="AV873" s="1588"/>
      <c r="AW873" s="1588"/>
      <c r="AX873" s="1588"/>
      <c r="AY873" s="1588"/>
    </row>
    <row r="874" ht="15.75" customHeight="1">
      <c r="A874" s="1588"/>
      <c r="B874" s="1588"/>
      <c r="C874" s="1588"/>
      <c r="D874" s="1588"/>
      <c r="E874" s="1588"/>
      <c r="F874" s="1588"/>
      <c r="G874" s="1588"/>
      <c r="H874" s="1588"/>
      <c r="I874" s="1588"/>
      <c r="J874" s="1588"/>
      <c r="K874" s="1588"/>
      <c r="L874" s="1588"/>
      <c r="M874" s="1588"/>
      <c r="N874" s="1588"/>
      <c r="O874" s="1588"/>
      <c r="P874" s="1588"/>
      <c r="Q874" s="1588"/>
      <c r="R874" s="1588"/>
      <c r="S874" s="1588"/>
      <c r="T874" s="1588"/>
      <c r="U874" s="1588"/>
      <c r="V874" s="1588"/>
      <c r="W874" s="1588"/>
      <c r="X874" s="1588"/>
      <c r="Y874" s="1588"/>
      <c r="Z874" s="1588"/>
      <c r="AA874" s="1588"/>
      <c r="AB874" s="1588"/>
      <c r="AC874" s="1588"/>
      <c r="AD874" s="1588"/>
      <c r="AE874" s="1588"/>
      <c r="AF874" s="1588"/>
      <c r="AG874" s="1588"/>
      <c r="AH874" s="1588"/>
      <c r="AI874" s="1588"/>
      <c r="AJ874" s="1588"/>
      <c r="AK874" s="1588"/>
      <c r="AL874" s="1588"/>
      <c r="AM874" s="1588"/>
      <c r="AN874" s="1588"/>
      <c r="AO874" s="1588"/>
      <c r="AP874" s="1588"/>
      <c r="AQ874" s="1588"/>
      <c r="AR874" s="1588"/>
      <c r="AS874" s="1588"/>
      <c r="AT874" s="1588"/>
      <c r="AU874" s="1588"/>
      <c r="AV874" s="1588"/>
      <c r="AW874" s="1588"/>
      <c r="AX874" s="1588"/>
      <c r="AY874" s="1588"/>
    </row>
    <row r="875" ht="15.75" customHeight="1">
      <c r="A875" s="1588"/>
      <c r="B875" s="1588"/>
      <c r="C875" s="1588"/>
      <c r="D875" s="1588"/>
      <c r="E875" s="1588"/>
      <c r="F875" s="1588"/>
      <c r="G875" s="1588"/>
      <c r="H875" s="1588"/>
      <c r="I875" s="1588"/>
      <c r="J875" s="1588"/>
      <c r="K875" s="1588"/>
      <c r="L875" s="1588"/>
      <c r="M875" s="1588"/>
      <c r="N875" s="1588"/>
      <c r="O875" s="1588"/>
      <c r="P875" s="1588"/>
      <c r="Q875" s="1588"/>
      <c r="R875" s="1588"/>
      <c r="S875" s="1588"/>
      <c r="T875" s="1588"/>
      <c r="U875" s="1588"/>
      <c r="V875" s="1588"/>
      <c r="W875" s="1588"/>
      <c r="X875" s="1588"/>
      <c r="Y875" s="1588"/>
      <c r="Z875" s="1588"/>
      <c r="AA875" s="1588"/>
      <c r="AB875" s="1588"/>
      <c r="AC875" s="1588"/>
      <c r="AD875" s="1588"/>
      <c r="AE875" s="1588"/>
      <c r="AF875" s="1588"/>
      <c r="AG875" s="1588"/>
      <c r="AH875" s="1588"/>
      <c r="AI875" s="1588"/>
      <c r="AJ875" s="1588"/>
      <c r="AK875" s="1588"/>
      <c r="AL875" s="1588"/>
      <c r="AM875" s="1588"/>
      <c r="AN875" s="1588"/>
      <c r="AO875" s="1588"/>
      <c r="AP875" s="1588"/>
      <c r="AQ875" s="1588"/>
      <c r="AR875" s="1588"/>
      <c r="AS875" s="1588"/>
      <c r="AT875" s="1588"/>
      <c r="AU875" s="1588"/>
      <c r="AV875" s="1588"/>
      <c r="AW875" s="1588"/>
      <c r="AX875" s="1588"/>
      <c r="AY875" s="1588"/>
    </row>
    <row r="876" ht="15.75" customHeight="1">
      <c r="A876" s="1588"/>
      <c r="B876" s="1588"/>
      <c r="C876" s="1588"/>
      <c r="D876" s="1588"/>
      <c r="E876" s="1588"/>
      <c r="F876" s="1588"/>
      <c r="G876" s="1588"/>
      <c r="H876" s="1588"/>
      <c r="I876" s="1588"/>
      <c r="J876" s="1588"/>
      <c r="K876" s="1588"/>
      <c r="L876" s="1588"/>
      <c r="M876" s="1588"/>
      <c r="N876" s="1588"/>
      <c r="O876" s="1588"/>
      <c r="P876" s="1588"/>
      <c r="Q876" s="1588"/>
      <c r="R876" s="1588"/>
      <c r="S876" s="1588"/>
      <c r="T876" s="1588"/>
      <c r="U876" s="1588"/>
      <c r="V876" s="1588"/>
      <c r="W876" s="1588"/>
      <c r="X876" s="1588"/>
      <c r="Y876" s="1588"/>
      <c r="Z876" s="1588"/>
      <c r="AA876" s="1588"/>
      <c r="AB876" s="1588"/>
      <c r="AC876" s="1588"/>
      <c r="AD876" s="1588"/>
      <c r="AE876" s="1588"/>
      <c r="AF876" s="1588"/>
      <c r="AG876" s="1588"/>
      <c r="AH876" s="1588"/>
      <c r="AI876" s="1588"/>
      <c r="AJ876" s="1588"/>
      <c r="AK876" s="1588"/>
      <c r="AL876" s="1588"/>
      <c r="AM876" s="1588"/>
      <c r="AN876" s="1588"/>
      <c r="AO876" s="1588"/>
      <c r="AP876" s="1588"/>
      <c r="AQ876" s="1588"/>
      <c r="AR876" s="1588"/>
      <c r="AS876" s="1588"/>
      <c r="AT876" s="1588"/>
      <c r="AU876" s="1588"/>
      <c r="AV876" s="1588"/>
      <c r="AW876" s="1588"/>
      <c r="AX876" s="1588"/>
      <c r="AY876" s="1588"/>
    </row>
    <row r="877" ht="15.75" customHeight="1">
      <c r="A877" s="1588"/>
      <c r="B877" s="1588"/>
      <c r="C877" s="1588"/>
      <c r="D877" s="1588"/>
      <c r="E877" s="1588"/>
      <c r="F877" s="1588"/>
      <c r="G877" s="1588"/>
      <c r="H877" s="1588"/>
      <c r="I877" s="1588"/>
      <c r="J877" s="1588"/>
      <c r="K877" s="1588"/>
      <c r="L877" s="1588"/>
      <c r="M877" s="1588"/>
      <c r="N877" s="1588"/>
      <c r="O877" s="1588"/>
      <c r="P877" s="1588"/>
      <c r="Q877" s="1588"/>
      <c r="R877" s="1588"/>
      <c r="S877" s="1588"/>
      <c r="T877" s="1588"/>
      <c r="U877" s="1588"/>
      <c r="V877" s="1588"/>
      <c r="W877" s="1588"/>
      <c r="X877" s="1588"/>
      <c r="Y877" s="1588"/>
      <c r="Z877" s="1588"/>
      <c r="AA877" s="1588"/>
      <c r="AB877" s="1588"/>
      <c r="AC877" s="1588"/>
      <c r="AD877" s="1588"/>
      <c r="AE877" s="1588"/>
      <c r="AF877" s="1588"/>
      <c r="AG877" s="1588"/>
      <c r="AH877" s="1588"/>
      <c r="AI877" s="1588"/>
      <c r="AJ877" s="1588"/>
      <c r="AK877" s="1588"/>
      <c r="AL877" s="1588"/>
      <c r="AM877" s="1588"/>
      <c r="AN877" s="1588"/>
      <c r="AO877" s="1588"/>
      <c r="AP877" s="1588"/>
      <c r="AQ877" s="1588"/>
      <c r="AR877" s="1588"/>
      <c r="AS877" s="1588"/>
      <c r="AT877" s="1588"/>
      <c r="AU877" s="1588"/>
      <c r="AV877" s="1588"/>
      <c r="AW877" s="1588"/>
      <c r="AX877" s="1588"/>
      <c r="AY877" s="1588"/>
    </row>
    <row r="878" ht="15.75" customHeight="1">
      <c r="A878" s="1588"/>
      <c r="B878" s="1588"/>
      <c r="C878" s="1588"/>
      <c r="D878" s="1588"/>
      <c r="E878" s="1588"/>
      <c r="F878" s="1588"/>
      <c r="G878" s="1588"/>
      <c r="H878" s="1588"/>
      <c r="I878" s="1588"/>
      <c r="J878" s="1588"/>
      <c r="K878" s="1588"/>
      <c r="L878" s="1588"/>
      <c r="M878" s="1588"/>
      <c r="N878" s="1588"/>
      <c r="O878" s="1588"/>
      <c r="P878" s="1588"/>
      <c r="Q878" s="1588"/>
      <c r="R878" s="1588"/>
      <c r="S878" s="1588"/>
      <c r="T878" s="1588"/>
      <c r="U878" s="1588"/>
      <c r="V878" s="1588"/>
      <c r="W878" s="1588"/>
      <c r="X878" s="1588"/>
      <c r="Y878" s="1588"/>
      <c r="Z878" s="1588"/>
      <c r="AA878" s="1588"/>
      <c r="AB878" s="1588"/>
      <c r="AC878" s="1588"/>
      <c r="AD878" s="1588"/>
      <c r="AE878" s="1588"/>
      <c r="AF878" s="1588"/>
      <c r="AG878" s="1588"/>
      <c r="AH878" s="1588"/>
      <c r="AI878" s="1588"/>
      <c r="AJ878" s="1588"/>
      <c r="AK878" s="1588"/>
      <c r="AL878" s="1588"/>
      <c r="AM878" s="1588"/>
      <c r="AN878" s="1588"/>
      <c r="AO878" s="1588"/>
      <c r="AP878" s="1588"/>
      <c r="AQ878" s="1588"/>
      <c r="AR878" s="1588"/>
      <c r="AS878" s="1588"/>
      <c r="AT878" s="1588"/>
      <c r="AU878" s="1588"/>
      <c r="AV878" s="1588"/>
      <c r="AW878" s="1588"/>
      <c r="AX878" s="1588"/>
      <c r="AY878" s="1588"/>
    </row>
    <row r="879" ht="15.75" customHeight="1">
      <c r="A879" s="1588"/>
      <c r="B879" s="1588"/>
      <c r="C879" s="1588"/>
      <c r="D879" s="1588"/>
      <c r="E879" s="1588"/>
      <c r="F879" s="1588"/>
      <c r="G879" s="1588"/>
      <c r="H879" s="1588"/>
      <c r="I879" s="1588"/>
      <c r="J879" s="1588"/>
      <c r="K879" s="1588"/>
      <c r="L879" s="1588"/>
      <c r="M879" s="1588"/>
      <c r="N879" s="1588"/>
      <c r="O879" s="1588"/>
      <c r="P879" s="1588"/>
      <c r="Q879" s="1588"/>
      <c r="R879" s="1588"/>
      <c r="S879" s="1588"/>
      <c r="T879" s="1588"/>
      <c r="U879" s="1588"/>
      <c r="V879" s="1588"/>
      <c r="W879" s="1588"/>
      <c r="X879" s="1588"/>
      <c r="Y879" s="1588"/>
      <c r="Z879" s="1588"/>
      <c r="AA879" s="1588"/>
      <c r="AB879" s="1588"/>
      <c r="AC879" s="1588"/>
      <c r="AD879" s="1588"/>
      <c r="AE879" s="1588"/>
      <c r="AF879" s="1588"/>
      <c r="AG879" s="1588"/>
      <c r="AH879" s="1588"/>
      <c r="AI879" s="1588"/>
      <c r="AJ879" s="1588"/>
      <c r="AK879" s="1588"/>
      <c r="AL879" s="1588"/>
      <c r="AM879" s="1588"/>
      <c r="AN879" s="1588"/>
      <c r="AO879" s="1588"/>
      <c r="AP879" s="1588"/>
      <c r="AQ879" s="1588"/>
      <c r="AR879" s="1588"/>
      <c r="AS879" s="1588"/>
      <c r="AT879" s="1588"/>
      <c r="AU879" s="1588"/>
      <c r="AV879" s="1588"/>
      <c r="AW879" s="1588"/>
      <c r="AX879" s="1588"/>
      <c r="AY879" s="1588"/>
    </row>
    <row r="880" ht="15.75" customHeight="1">
      <c r="A880" s="1588"/>
      <c r="B880" s="1588"/>
      <c r="C880" s="1588"/>
      <c r="D880" s="1588"/>
      <c r="E880" s="1588"/>
      <c r="F880" s="1588"/>
      <c r="G880" s="1588"/>
      <c r="H880" s="1588"/>
      <c r="I880" s="1588"/>
      <c r="J880" s="1588"/>
      <c r="K880" s="1588"/>
      <c r="L880" s="1588"/>
      <c r="M880" s="1588"/>
      <c r="N880" s="1588"/>
      <c r="O880" s="1588"/>
      <c r="P880" s="1588"/>
      <c r="Q880" s="1588"/>
      <c r="R880" s="1588"/>
      <c r="S880" s="1588"/>
      <c r="T880" s="1588"/>
      <c r="U880" s="1588"/>
      <c r="V880" s="1588"/>
      <c r="W880" s="1588"/>
      <c r="X880" s="1588"/>
      <c r="Y880" s="1588"/>
      <c r="Z880" s="1588"/>
      <c r="AA880" s="1588"/>
      <c r="AB880" s="1588"/>
      <c r="AC880" s="1588"/>
      <c r="AD880" s="1588"/>
      <c r="AE880" s="1588"/>
      <c r="AF880" s="1588"/>
      <c r="AG880" s="1588"/>
      <c r="AH880" s="1588"/>
      <c r="AI880" s="1588"/>
      <c r="AJ880" s="1588"/>
      <c r="AK880" s="1588"/>
      <c r="AL880" s="1588"/>
      <c r="AM880" s="1588"/>
      <c r="AN880" s="1588"/>
      <c r="AO880" s="1588"/>
      <c r="AP880" s="1588"/>
      <c r="AQ880" s="1588"/>
      <c r="AR880" s="1588"/>
      <c r="AS880" s="1588"/>
      <c r="AT880" s="1588"/>
      <c r="AU880" s="1588"/>
      <c r="AV880" s="1588"/>
      <c r="AW880" s="1588"/>
      <c r="AX880" s="1588"/>
      <c r="AY880" s="1588"/>
    </row>
    <row r="881" ht="15.75" customHeight="1">
      <c r="A881" s="1588"/>
      <c r="B881" s="1588"/>
      <c r="C881" s="1588"/>
      <c r="D881" s="1588"/>
      <c r="E881" s="1588"/>
      <c r="F881" s="1588"/>
      <c r="G881" s="1588"/>
      <c r="H881" s="1588"/>
      <c r="I881" s="1588"/>
      <c r="J881" s="1588"/>
      <c r="K881" s="1588"/>
      <c r="L881" s="1588"/>
      <c r="M881" s="1588"/>
      <c r="N881" s="1588"/>
      <c r="O881" s="1588"/>
      <c r="P881" s="1588"/>
      <c r="Q881" s="1588"/>
      <c r="R881" s="1588"/>
      <c r="S881" s="1588"/>
      <c r="T881" s="1588"/>
      <c r="U881" s="1588"/>
      <c r="V881" s="1588"/>
      <c r="W881" s="1588"/>
      <c r="X881" s="1588"/>
      <c r="Y881" s="1588"/>
      <c r="Z881" s="1588"/>
      <c r="AA881" s="1588"/>
      <c r="AB881" s="1588"/>
      <c r="AC881" s="1588"/>
      <c r="AD881" s="1588"/>
      <c r="AE881" s="1588"/>
      <c r="AF881" s="1588"/>
      <c r="AG881" s="1588"/>
      <c r="AH881" s="1588"/>
      <c r="AI881" s="1588"/>
      <c r="AJ881" s="1588"/>
      <c r="AK881" s="1588"/>
      <c r="AL881" s="1588"/>
      <c r="AM881" s="1588"/>
      <c r="AN881" s="1588"/>
      <c r="AO881" s="1588"/>
      <c r="AP881" s="1588"/>
      <c r="AQ881" s="1588"/>
      <c r="AR881" s="1588"/>
      <c r="AS881" s="1588"/>
      <c r="AT881" s="1588"/>
      <c r="AU881" s="1588"/>
      <c r="AV881" s="1588"/>
      <c r="AW881" s="1588"/>
      <c r="AX881" s="1588"/>
      <c r="AY881" s="1588"/>
    </row>
    <row r="882" ht="15.75" customHeight="1">
      <c r="A882" s="1588"/>
      <c r="B882" s="1588"/>
      <c r="C882" s="1588"/>
      <c r="D882" s="1588"/>
      <c r="E882" s="1588"/>
      <c r="F882" s="1588"/>
      <c r="G882" s="1588"/>
      <c r="H882" s="1588"/>
      <c r="I882" s="1588"/>
      <c r="J882" s="1588"/>
      <c r="K882" s="1588"/>
      <c r="L882" s="1588"/>
      <c r="M882" s="1588"/>
      <c r="N882" s="1588"/>
      <c r="O882" s="1588"/>
      <c r="P882" s="1588"/>
      <c r="Q882" s="1588"/>
      <c r="R882" s="1588"/>
      <c r="S882" s="1588"/>
      <c r="T882" s="1588"/>
      <c r="U882" s="1588"/>
      <c r="V882" s="1588"/>
      <c r="W882" s="1588"/>
      <c r="X882" s="1588"/>
      <c r="Y882" s="1588"/>
      <c r="Z882" s="1588"/>
      <c r="AA882" s="1588"/>
      <c r="AB882" s="1588"/>
      <c r="AC882" s="1588"/>
      <c r="AD882" s="1588"/>
      <c r="AE882" s="1588"/>
      <c r="AF882" s="1588"/>
      <c r="AG882" s="1588"/>
      <c r="AH882" s="1588"/>
      <c r="AI882" s="1588"/>
      <c r="AJ882" s="1588"/>
      <c r="AK882" s="1588"/>
      <c r="AL882" s="1588"/>
      <c r="AM882" s="1588"/>
      <c r="AN882" s="1588"/>
      <c r="AO882" s="1588"/>
      <c r="AP882" s="1588"/>
      <c r="AQ882" s="1588"/>
      <c r="AR882" s="1588"/>
      <c r="AS882" s="1588"/>
      <c r="AT882" s="1588"/>
      <c r="AU882" s="1588"/>
      <c r="AV882" s="1588"/>
      <c r="AW882" s="1588"/>
      <c r="AX882" s="1588"/>
      <c r="AY882" s="1588"/>
    </row>
    <row r="883" ht="15.75" customHeight="1">
      <c r="A883" s="1588"/>
      <c r="B883" s="1588"/>
      <c r="C883" s="1588"/>
      <c r="D883" s="1588"/>
      <c r="E883" s="1588"/>
      <c r="F883" s="1588"/>
      <c r="G883" s="1588"/>
      <c r="H883" s="1588"/>
      <c r="I883" s="1588"/>
      <c r="J883" s="1588"/>
      <c r="K883" s="1588"/>
      <c r="L883" s="1588"/>
      <c r="M883" s="1588"/>
      <c r="N883" s="1588"/>
      <c r="O883" s="1588"/>
      <c r="P883" s="1588"/>
      <c r="Q883" s="1588"/>
      <c r="R883" s="1588"/>
      <c r="S883" s="1588"/>
      <c r="T883" s="1588"/>
      <c r="U883" s="1588"/>
      <c r="V883" s="1588"/>
      <c r="W883" s="1588"/>
      <c r="X883" s="1588"/>
      <c r="Y883" s="1588"/>
      <c r="Z883" s="1588"/>
      <c r="AA883" s="1588"/>
      <c r="AB883" s="1588"/>
      <c r="AC883" s="1588"/>
      <c r="AD883" s="1588"/>
      <c r="AE883" s="1588"/>
      <c r="AF883" s="1588"/>
      <c r="AG883" s="1588"/>
      <c r="AH883" s="1588"/>
      <c r="AI883" s="1588"/>
      <c r="AJ883" s="1588"/>
      <c r="AK883" s="1588"/>
      <c r="AL883" s="1588"/>
      <c r="AM883" s="1588"/>
      <c r="AN883" s="1588"/>
      <c r="AO883" s="1588"/>
      <c r="AP883" s="1588"/>
      <c r="AQ883" s="1588"/>
      <c r="AR883" s="1588"/>
      <c r="AS883" s="1588"/>
      <c r="AT883" s="1588"/>
      <c r="AU883" s="1588"/>
      <c r="AV883" s="1588"/>
      <c r="AW883" s="1588"/>
      <c r="AX883" s="1588"/>
      <c r="AY883" s="1588"/>
    </row>
    <row r="884" ht="15.75" customHeight="1">
      <c r="A884" s="1588"/>
      <c r="B884" s="1588"/>
      <c r="C884" s="1588"/>
      <c r="D884" s="1588"/>
      <c r="E884" s="1588"/>
      <c r="F884" s="1588"/>
      <c r="G884" s="1588"/>
      <c r="H884" s="1588"/>
      <c r="I884" s="1588"/>
      <c r="J884" s="1588"/>
      <c r="K884" s="1588"/>
      <c r="L884" s="1588"/>
      <c r="M884" s="1588"/>
      <c r="N884" s="1588"/>
      <c r="O884" s="1588"/>
      <c r="P884" s="1588"/>
      <c r="Q884" s="1588"/>
      <c r="R884" s="1588"/>
      <c r="S884" s="1588"/>
      <c r="T884" s="1588"/>
      <c r="U884" s="1588"/>
      <c r="V884" s="1588"/>
      <c r="W884" s="1588"/>
      <c r="X884" s="1588"/>
      <c r="Y884" s="1588"/>
      <c r="Z884" s="1588"/>
      <c r="AA884" s="1588"/>
      <c r="AB884" s="1588"/>
      <c r="AC884" s="1588"/>
      <c r="AD884" s="1588"/>
      <c r="AE884" s="1588"/>
      <c r="AF884" s="1588"/>
      <c r="AG884" s="1588"/>
      <c r="AH884" s="1588"/>
      <c r="AI884" s="1588"/>
      <c r="AJ884" s="1588"/>
      <c r="AK884" s="1588"/>
      <c r="AL884" s="1588"/>
      <c r="AM884" s="1588"/>
      <c r="AN884" s="1588"/>
      <c r="AO884" s="1588"/>
      <c r="AP884" s="1588"/>
      <c r="AQ884" s="1588"/>
      <c r="AR884" s="1588"/>
      <c r="AS884" s="1588"/>
      <c r="AT884" s="1588"/>
      <c r="AU884" s="1588"/>
      <c r="AV884" s="1588"/>
      <c r="AW884" s="1588"/>
      <c r="AX884" s="1588"/>
      <c r="AY884" s="1588"/>
    </row>
    <row r="885" ht="15.75" customHeight="1">
      <c r="A885" s="1588"/>
      <c r="B885" s="1588"/>
      <c r="C885" s="1588"/>
      <c r="D885" s="1588"/>
      <c r="E885" s="1588"/>
      <c r="F885" s="1588"/>
      <c r="G885" s="1588"/>
      <c r="H885" s="1588"/>
      <c r="I885" s="1588"/>
      <c r="J885" s="1588"/>
      <c r="K885" s="1588"/>
      <c r="L885" s="1588"/>
      <c r="M885" s="1588"/>
      <c r="N885" s="1588"/>
      <c r="O885" s="1588"/>
      <c r="P885" s="1588"/>
      <c r="Q885" s="1588"/>
      <c r="R885" s="1588"/>
      <c r="S885" s="1588"/>
      <c r="T885" s="1588"/>
      <c r="U885" s="1588"/>
      <c r="V885" s="1588"/>
      <c r="W885" s="1588"/>
      <c r="X885" s="1588"/>
      <c r="Y885" s="1588"/>
      <c r="Z885" s="1588"/>
      <c r="AA885" s="1588"/>
      <c r="AB885" s="1588"/>
      <c r="AC885" s="1588"/>
      <c r="AD885" s="1588"/>
      <c r="AE885" s="1588"/>
      <c r="AF885" s="1588"/>
      <c r="AG885" s="1588"/>
      <c r="AH885" s="1588"/>
      <c r="AI885" s="1588"/>
      <c r="AJ885" s="1588"/>
      <c r="AK885" s="1588"/>
      <c r="AL885" s="1588"/>
      <c r="AM885" s="1588"/>
      <c r="AN885" s="1588"/>
      <c r="AO885" s="1588"/>
      <c r="AP885" s="1588"/>
      <c r="AQ885" s="1588"/>
      <c r="AR885" s="1588"/>
      <c r="AS885" s="1588"/>
      <c r="AT885" s="1588"/>
      <c r="AU885" s="1588"/>
      <c r="AV885" s="1588"/>
      <c r="AW885" s="1588"/>
      <c r="AX885" s="1588"/>
      <c r="AY885" s="1588"/>
    </row>
    <row r="886" ht="15.75" customHeight="1">
      <c r="A886" s="1588"/>
      <c r="B886" s="1588"/>
      <c r="C886" s="1588"/>
      <c r="D886" s="1588"/>
      <c r="E886" s="1588"/>
      <c r="F886" s="1588"/>
      <c r="G886" s="1588"/>
      <c r="H886" s="1588"/>
      <c r="I886" s="1588"/>
      <c r="J886" s="1588"/>
      <c r="K886" s="1588"/>
      <c r="L886" s="1588"/>
      <c r="M886" s="1588"/>
      <c r="N886" s="1588"/>
      <c r="O886" s="1588"/>
      <c r="P886" s="1588"/>
      <c r="Q886" s="1588"/>
      <c r="R886" s="1588"/>
      <c r="S886" s="1588"/>
      <c r="T886" s="1588"/>
      <c r="U886" s="1588"/>
      <c r="V886" s="1588"/>
      <c r="W886" s="1588"/>
      <c r="X886" s="1588"/>
      <c r="Y886" s="1588"/>
      <c r="Z886" s="1588"/>
      <c r="AA886" s="1588"/>
      <c r="AB886" s="1588"/>
      <c r="AC886" s="1588"/>
      <c r="AD886" s="1588"/>
      <c r="AE886" s="1588"/>
      <c r="AF886" s="1588"/>
      <c r="AG886" s="1588"/>
      <c r="AH886" s="1588"/>
      <c r="AI886" s="1588"/>
      <c r="AJ886" s="1588"/>
      <c r="AK886" s="1588"/>
      <c r="AL886" s="1588"/>
      <c r="AM886" s="1588"/>
      <c r="AN886" s="1588"/>
      <c r="AO886" s="1588"/>
      <c r="AP886" s="1588"/>
      <c r="AQ886" s="1588"/>
      <c r="AR886" s="1588"/>
      <c r="AS886" s="1588"/>
      <c r="AT886" s="1588"/>
      <c r="AU886" s="1588"/>
      <c r="AV886" s="1588"/>
      <c r="AW886" s="1588"/>
      <c r="AX886" s="1588"/>
      <c r="AY886" s="1588"/>
    </row>
    <row r="887" ht="15.75" customHeight="1">
      <c r="A887" s="1588"/>
      <c r="B887" s="1588"/>
      <c r="C887" s="1588"/>
      <c r="D887" s="1588"/>
      <c r="E887" s="1588"/>
      <c r="F887" s="1588"/>
      <c r="G887" s="1588"/>
      <c r="H887" s="1588"/>
      <c r="I887" s="1588"/>
      <c r="J887" s="1588"/>
      <c r="K887" s="1588"/>
      <c r="L887" s="1588"/>
      <c r="M887" s="1588"/>
      <c r="N887" s="1588"/>
      <c r="O887" s="1588"/>
      <c r="P887" s="1588"/>
      <c r="Q887" s="1588"/>
      <c r="R887" s="1588"/>
      <c r="S887" s="1588"/>
      <c r="T887" s="1588"/>
      <c r="U887" s="1588"/>
      <c r="V887" s="1588"/>
      <c r="W887" s="1588"/>
      <c r="X887" s="1588"/>
      <c r="Y887" s="1588"/>
      <c r="Z887" s="1588"/>
      <c r="AA887" s="1588"/>
      <c r="AB887" s="1588"/>
      <c r="AC887" s="1588"/>
      <c r="AD887" s="1588"/>
      <c r="AE887" s="1588"/>
      <c r="AF887" s="1588"/>
      <c r="AG887" s="1588"/>
      <c r="AH887" s="1588"/>
      <c r="AI887" s="1588"/>
      <c r="AJ887" s="1588"/>
      <c r="AK887" s="1588"/>
      <c r="AL887" s="1588"/>
      <c r="AM887" s="1588"/>
      <c r="AN887" s="1588"/>
      <c r="AO887" s="1588"/>
      <c r="AP887" s="1588"/>
      <c r="AQ887" s="1588"/>
      <c r="AR887" s="1588"/>
      <c r="AS887" s="1588"/>
      <c r="AT887" s="1588"/>
      <c r="AU887" s="1588"/>
      <c r="AV887" s="1588"/>
      <c r="AW887" s="1588"/>
      <c r="AX887" s="1588"/>
      <c r="AY887" s="1588"/>
    </row>
    <row r="888" ht="15.75" customHeight="1">
      <c r="A888" s="1588"/>
      <c r="B888" s="1588"/>
      <c r="C888" s="1588"/>
      <c r="D888" s="1588"/>
      <c r="E888" s="1588"/>
      <c r="F888" s="1588"/>
      <c r="G888" s="1588"/>
      <c r="H888" s="1588"/>
      <c r="I888" s="1588"/>
      <c r="J888" s="1588"/>
      <c r="K888" s="1588"/>
      <c r="L888" s="1588"/>
      <c r="M888" s="1588"/>
      <c r="N888" s="1588"/>
      <c r="O888" s="1588"/>
      <c r="P888" s="1588"/>
      <c r="Q888" s="1588"/>
      <c r="R888" s="1588"/>
      <c r="S888" s="1588"/>
      <c r="T888" s="1588"/>
      <c r="U888" s="1588"/>
      <c r="V888" s="1588"/>
      <c r="W888" s="1588"/>
      <c r="X888" s="1588"/>
      <c r="Y888" s="1588"/>
      <c r="Z888" s="1588"/>
      <c r="AA888" s="1588"/>
      <c r="AB888" s="1588"/>
      <c r="AC888" s="1588"/>
      <c r="AD888" s="1588"/>
      <c r="AE888" s="1588"/>
      <c r="AF888" s="1588"/>
      <c r="AG888" s="1588"/>
      <c r="AH888" s="1588"/>
      <c r="AI888" s="1588"/>
      <c r="AJ888" s="1588"/>
      <c r="AK888" s="1588"/>
      <c r="AL888" s="1588"/>
      <c r="AM888" s="1588"/>
      <c r="AN888" s="1588"/>
      <c r="AO888" s="1588"/>
      <c r="AP888" s="1588"/>
      <c r="AQ888" s="1588"/>
      <c r="AR888" s="1588"/>
      <c r="AS888" s="1588"/>
      <c r="AT888" s="1588"/>
      <c r="AU888" s="1588"/>
      <c r="AV888" s="1588"/>
      <c r="AW888" s="1588"/>
      <c r="AX888" s="1588"/>
      <c r="AY888" s="1588"/>
    </row>
    <row r="889" ht="15.75" customHeight="1">
      <c r="A889" s="1588"/>
      <c r="B889" s="1588"/>
      <c r="C889" s="1588"/>
      <c r="D889" s="1588"/>
      <c r="E889" s="1588"/>
      <c r="F889" s="1588"/>
      <c r="G889" s="1588"/>
      <c r="H889" s="1588"/>
      <c r="I889" s="1588"/>
      <c r="J889" s="1588"/>
      <c r="K889" s="1588"/>
      <c r="L889" s="1588"/>
      <c r="M889" s="1588"/>
      <c r="N889" s="1588"/>
      <c r="O889" s="1588"/>
      <c r="P889" s="1588"/>
      <c r="Q889" s="1588"/>
      <c r="R889" s="1588"/>
      <c r="S889" s="1588"/>
      <c r="T889" s="1588"/>
      <c r="U889" s="1588"/>
      <c r="V889" s="1588"/>
      <c r="W889" s="1588"/>
      <c r="X889" s="1588"/>
      <c r="Y889" s="1588"/>
      <c r="Z889" s="1588"/>
      <c r="AA889" s="1588"/>
      <c r="AB889" s="1588"/>
      <c r="AC889" s="1588"/>
      <c r="AD889" s="1588"/>
      <c r="AE889" s="1588"/>
      <c r="AF889" s="1588"/>
      <c r="AG889" s="1588"/>
      <c r="AH889" s="1588"/>
      <c r="AI889" s="1588"/>
      <c r="AJ889" s="1588"/>
      <c r="AK889" s="1588"/>
      <c r="AL889" s="1588"/>
      <c r="AM889" s="1588"/>
      <c r="AN889" s="1588"/>
      <c r="AO889" s="1588"/>
      <c r="AP889" s="1588"/>
      <c r="AQ889" s="1588"/>
      <c r="AR889" s="1588"/>
      <c r="AS889" s="1588"/>
      <c r="AT889" s="1588"/>
      <c r="AU889" s="1588"/>
      <c r="AV889" s="1588"/>
      <c r="AW889" s="1588"/>
      <c r="AX889" s="1588"/>
      <c r="AY889" s="1588"/>
    </row>
    <row r="890" ht="15.75" customHeight="1">
      <c r="A890" s="1588"/>
      <c r="B890" s="1588"/>
      <c r="C890" s="1588"/>
      <c r="D890" s="1588"/>
      <c r="E890" s="1588"/>
      <c r="F890" s="1588"/>
      <c r="G890" s="1588"/>
      <c r="H890" s="1588"/>
      <c r="I890" s="1588"/>
      <c r="J890" s="1588"/>
      <c r="K890" s="1588"/>
      <c r="L890" s="1588"/>
      <c r="M890" s="1588"/>
      <c r="N890" s="1588"/>
      <c r="O890" s="1588"/>
      <c r="P890" s="1588"/>
      <c r="Q890" s="1588"/>
      <c r="R890" s="1588"/>
      <c r="S890" s="1588"/>
      <c r="T890" s="1588"/>
      <c r="U890" s="1588"/>
      <c r="V890" s="1588"/>
      <c r="W890" s="1588"/>
      <c r="X890" s="1588"/>
      <c r="Y890" s="1588"/>
      <c r="Z890" s="1588"/>
      <c r="AA890" s="1588"/>
      <c r="AB890" s="1588"/>
      <c r="AC890" s="1588"/>
      <c r="AD890" s="1588"/>
      <c r="AE890" s="1588"/>
      <c r="AF890" s="1588"/>
      <c r="AG890" s="1588"/>
      <c r="AH890" s="1588"/>
      <c r="AI890" s="1588"/>
      <c r="AJ890" s="1588"/>
      <c r="AK890" s="1588"/>
      <c r="AL890" s="1588"/>
      <c r="AM890" s="1588"/>
      <c r="AN890" s="1588"/>
      <c r="AO890" s="1588"/>
      <c r="AP890" s="1588"/>
      <c r="AQ890" s="1588"/>
      <c r="AR890" s="1588"/>
      <c r="AS890" s="1588"/>
      <c r="AT890" s="1588"/>
      <c r="AU890" s="1588"/>
      <c r="AV890" s="1588"/>
      <c r="AW890" s="1588"/>
      <c r="AX890" s="1588"/>
      <c r="AY890" s="1588"/>
    </row>
    <row r="891" ht="15.75" customHeight="1">
      <c r="A891" s="1588"/>
      <c r="B891" s="1588"/>
      <c r="C891" s="1588"/>
      <c r="D891" s="1588"/>
      <c r="E891" s="1588"/>
      <c r="F891" s="1588"/>
      <c r="G891" s="1588"/>
      <c r="H891" s="1588"/>
      <c r="I891" s="1588"/>
      <c r="J891" s="1588"/>
      <c r="K891" s="1588"/>
      <c r="L891" s="1588"/>
      <c r="M891" s="1588"/>
      <c r="N891" s="1588"/>
      <c r="O891" s="1588"/>
      <c r="P891" s="1588"/>
      <c r="Q891" s="1588"/>
      <c r="R891" s="1588"/>
      <c r="S891" s="1588"/>
      <c r="T891" s="1588"/>
      <c r="U891" s="1588"/>
      <c r="V891" s="1588"/>
      <c r="W891" s="1588"/>
      <c r="X891" s="1588"/>
      <c r="Y891" s="1588"/>
      <c r="Z891" s="1588"/>
      <c r="AA891" s="1588"/>
      <c r="AB891" s="1588"/>
      <c r="AC891" s="1588"/>
      <c r="AD891" s="1588"/>
      <c r="AE891" s="1588"/>
      <c r="AF891" s="1588"/>
      <c r="AG891" s="1588"/>
      <c r="AH891" s="1588"/>
      <c r="AI891" s="1588"/>
      <c r="AJ891" s="1588"/>
      <c r="AK891" s="1588"/>
      <c r="AL891" s="1588"/>
      <c r="AM891" s="1588"/>
      <c r="AN891" s="1588"/>
      <c r="AO891" s="1588"/>
      <c r="AP891" s="1588"/>
      <c r="AQ891" s="1588"/>
      <c r="AR891" s="1588"/>
      <c r="AS891" s="1588"/>
      <c r="AT891" s="1588"/>
      <c r="AU891" s="1588"/>
      <c r="AV891" s="1588"/>
      <c r="AW891" s="1588"/>
      <c r="AX891" s="1588"/>
      <c r="AY891" s="1588"/>
    </row>
    <row r="892" ht="15.75" customHeight="1">
      <c r="A892" s="1588"/>
      <c r="B892" s="1588"/>
      <c r="C892" s="1588"/>
      <c r="D892" s="1588"/>
      <c r="E892" s="1588"/>
      <c r="F892" s="1588"/>
      <c r="G892" s="1588"/>
      <c r="H892" s="1588"/>
      <c r="I892" s="1588"/>
      <c r="J892" s="1588"/>
      <c r="K892" s="1588"/>
      <c r="L892" s="1588"/>
      <c r="M892" s="1588"/>
      <c r="N892" s="1588"/>
      <c r="O892" s="1588"/>
      <c r="P892" s="1588"/>
      <c r="Q892" s="1588"/>
      <c r="R892" s="1588"/>
      <c r="S892" s="1588"/>
      <c r="T892" s="1588"/>
      <c r="U892" s="1588"/>
      <c r="V892" s="1588"/>
      <c r="W892" s="1588"/>
      <c r="X892" s="1588"/>
      <c r="Y892" s="1588"/>
      <c r="Z892" s="1588"/>
      <c r="AA892" s="1588"/>
      <c r="AB892" s="1588"/>
      <c r="AC892" s="1588"/>
      <c r="AD892" s="1588"/>
      <c r="AE892" s="1588"/>
      <c r="AF892" s="1588"/>
      <c r="AG892" s="1588"/>
      <c r="AH892" s="1588"/>
      <c r="AI892" s="1588"/>
      <c r="AJ892" s="1588"/>
      <c r="AK892" s="1588"/>
      <c r="AL892" s="1588"/>
      <c r="AM892" s="1588"/>
      <c r="AN892" s="1588"/>
      <c r="AO892" s="1588"/>
      <c r="AP892" s="1588"/>
      <c r="AQ892" s="1588"/>
      <c r="AR892" s="1588"/>
      <c r="AS892" s="1588"/>
      <c r="AT892" s="1588"/>
      <c r="AU892" s="1588"/>
      <c r="AV892" s="1588"/>
      <c r="AW892" s="1588"/>
      <c r="AX892" s="1588"/>
      <c r="AY892" s="1588"/>
    </row>
    <row r="893" ht="15.75" customHeight="1">
      <c r="A893" s="1588"/>
      <c r="B893" s="1588"/>
      <c r="C893" s="1588"/>
      <c r="D893" s="1588"/>
      <c r="E893" s="1588"/>
      <c r="F893" s="1588"/>
      <c r="G893" s="1588"/>
      <c r="H893" s="1588"/>
      <c r="I893" s="1588"/>
      <c r="J893" s="1588"/>
      <c r="K893" s="1588"/>
      <c r="L893" s="1588"/>
      <c r="M893" s="1588"/>
      <c r="N893" s="1588"/>
      <c r="O893" s="1588"/>
      <c r="P893" s="1588"/>
      <c r="Q893" s="1588"/>
      <c r="R893" s="1588"/>
      <c r="S893" s="1588"/>
      <c r="T893" s="1588"/>
      <c r="U893" s="1588"/>
      <c r="V893" s="1588"/>
      <c r="W893" s="1588"/>
      <c r="X893" s="1588"/>
      <c r="Y893" s="1588"/>
      <c r="Z893" s="1588"/>
      <c r="AA893" s="1588"/>
      <c r="AB893" s="1588"/>
      <c r="AC893" s="1588"/>
      <c r="AD893" s="1588"/>
      <c r="AE893" s="1588"/>
      <c r="AF893" s="1588"/>
      <c r="AG893" s="1588"/>
      <c r="AH893" s="1588"/>
      <c r="AI893" s="1588"/>
      <c r="AJ893" s="1588"/>
      <c r="AK893" s="1588"/>
      <c r="AL893" s="1588"/>
      <c r="AM893" s="1588"/>
      <c r="AN893" s="1588"/>
      <c r="AO893" s="1588"/>
      <c r="AP893" s="1588"/>
      <c r="AQ893" s="1588"/>
      <c r="AR893" s="1588"/>
      <c r="AS893" s="1588"/>
      <c r="AT893" s="1588"/>
      <c r="AU893" s="1588"/>
      <c r="AV893" s="1588"/>
      <c r="AW893" s="1588"/>
      <c r="AX893" s="1588"/>
      <c r="AY893" s="1588"/>
    </row>
    <row r="894" ht="15.75" customHeight="1">
      <c r="A894" s="1588"/>
      <c r="B894" s="1588"/>
      <c r="C894" s="1588"/>
      <c r="D894" s="1588"/>
      <c r="E894" s="1588"/>
      <c r="F894" s="1588"/>
      <c r="G894" s="1588"/>
      <c r="H894" s="1588"/>
      <c r="I894" s="1588"/>
      <c r="J894" s="1588"/>
      <c r="K894" s="1588"/>
      <c r="L894" s="1588"/>
      <c r="M894" s="1588"/>
      <c r="N894" s="1588"/>
      <c r="O894" s="1588"/>
      <c r="P894" s="1588"/>
      <c r="Q894" s="1588"/>
      <c r="R894" s="1588"/>
      <c r="S894" s="1588"/>
      <c r="T894" s="1588"/>
      <c r="U894" s="1588"/>
      <c r="V894" s="1588"/>
      <c r="W894" s="1588"/>
      <c r="X894" s="1588"/>
      <c r="Y894" s="1588"/>
      <c r="Z894" s="1588"/>
      <c r="AA894" s="1588"/>
      <c r="AB894" s="1588"/>
      <c r="AC894" s="1588"/>
      <c r="AD894" s="1588"/>
      <c r="AE894" s="1588"/>
      <c r="AF894" s="1588"/>
      <c r="AG894" s="1588"/>
      <c r="AH894" s="1588"/>
      <c r="AI894" s="1588"/>
      <c r="AJ894" s="1588"/>
      <c r="AK894" s="1588"/>
      <c r="AL894" s="1588"/>
      <c r="AM894" s="1588"/>
      <c r="AN894" s="1588"/>
      <c r="AO894" s="1588"/>
      <c r="AP894" s="1588"/>
      <c r="AQ894" s="1588"/>
      <c r="AR894" s="1588"/>
      <c r="AS894" s="1588"/>
      <c r="AT894" s="1588"/>
      <c r="AU894" s="1588"/>
      <c r="AV894" s="1588"/>
      <c r="AW894" s="1588"/>
      <c r="AX894" s="1588"/>
      <c r="AY894" s="1588"/>
    </row>
    <row r="895" ht="15.75" customHeight="1">
      <c r="A895" s="1588"/>
      <c r="B895" s="1588"/>
      <c r="C895" s="1588"/>
      <c r="D895" s="1588"/>
      <c r="E895" s="1588"/>
      <c r="F895" s="1588"/>
      <c r="G895" s="1588"/>
      <c r="H895" s="1588"/>
      <c r="I895" s="1588"/>
      <c r="J895" s="1588"/>
      <c r="K895" s="1588"/>
      <c r="L895" s="1588"/>
      <c r="M895" s="1588"/>
      <c r="N895" s="1588"/>
      <c r="O895" s="1588"/>
      <c r="P895" s="1588"/>
      <c r="Q895" s="1588"/>
      <c r="R895" s="1588"/>
      <c r="S895" s="1588"/>
      <c r="T895" s="1588"/>
      <c r="U895" s="1588"/>
      <c r="V895" s="1588"/>
      <c r="W895" s="1588"/>
      <c r="X895" s="1588"/>
      <c r="Y895" s="1588"/>
      <c r="Z895" s="1588"/>
      <c r="AA895" s="1588"/>
      <c r="AB895" s="1588"/>
      <c r="AC895" s="1588"/>
      <c r="AD895" s="1588"/>
      <c r="AE895" s="1588"/>
      <c r="AF895" s="1588"/>
      <c r="AG895" s="1588"/>
      <c r="AH895" s="1588"/>
      <c r="AI895" s="1588"/>
      <c r="AJ895" s="1588"/>
      <c r="AK895" s="1588"/>
      <c r="AL895" s="1588"/>
      <c r="AM895" s="1588"/>
      <c r="AN895" s="1588"/>
      <c r="AO895" s="1588"/>
      <c r="AP895" s="1588"/>
      <c r="AQ895" s="1588"/>
      <c r="AR895" s="1588"/>
      <c r="AS895" s="1588"/>
      <c r="AT895" s="1588"/>
      <c r="AU895" s="1588"/>
      <c r="AV895" s="1588"/>
      <c r="AW895" s="1588"/>
      <c r="AX895" s="1588"/>
      <c r="AY895" s="1588"/>
    </row>
    <row r="896" ht="15.75" customHeight="1">
      <c r="A896" s="1588"/>
      <c r="B896" s="1588"/>
      <c r="C896" s="1588"/>
      <c r="D896" s="1588"/>
      <c r="E896" s="1588"/>
      <c r="F896" s="1588"/>
      <c r="G896" s="1588"/>
      <c r="H896" s="1588"/>
      <c r="I896" s="1588"/>
      <c r="J896" s="1588"/>
      <c r="K896" s="1588"/>
      <c r="L896" s="1588"/>
      <c r="M896" s="1588"/>
      <c r="N896" s="1588"/>
      <c r="O896" s="1588"/>
      <c r="P896" s="1588"/>
      <c r="Q896" s="1588"/>
      <c r="R896" s="1588"/>
      <c r="S896" s="1588"/>
      <c r="T896" s="1588"/>
      <c r="U896" s="1588"/>
      <c r="V896" s="1588"/>
      <c r="W896" s="1588"/>
      <c r="X896" s="1588"/>
      <c r="Y896" s="1588"/>
      <c r="Z896" s="1588"/>
      <c r="AA896" s="1588"/>
      <c r="AB896" s="1588"/>
      <c r="AC896" s="1588"/>
      <c r="AD896" s="1588"/>
      <c r="AE896" s="1588"/>
      <c r="AF896" s="1588"/>
      <c r="AG896" s="1588"/>
      <c r="AH896" s="1588"/>
      <c r="AI896" s="1588"/>
      <c r="AJ896" s="1588"/>
      <c r="AK896" s="1588"/>
      <c r="AL896" s="1588"/>
      <c r="AM896" s="1588"/>
      <c r="AN896" s="1588"/>
      <c r="AO896" s="1588"/>
      <c r="AP896" s="1588"/>
      <c r="AQ896" s="1588"/>
      <c r="AR896" s="1588"/>
      <c r="AS896" s="1588"/>
      <c r="AT896" s="1588"/>
      <c r="AU896" s="1588"/>
      <c r="AV896" s="1588"/>
      <c r="AW896" s="1588"/>
      <c r="AX896" s="1588"/>
      <c r="AY896" s="1588"/>
    </row>
    <row r="897" ht="15.75" customHeight="1">
      <c r="A897" s="1588"/>
      <c r="B897" s="1588"/>
      <c r="C897" s="1588"/>
      <c r="D897" s="1588"/>
      <c r="E897" s="1588"/>
      <c r="F897" s="1588"/>
      <c r="G897" s="1588"/>
      <c r="H897" s="1588"/>
      <c r="I897" s="1588"/>
      <c r="J897" s="1588"/>
      <c r="K897" s="1588"/>
      <c r="L897" s="1588"/>
      <c r="M897" s="1588"/>
      <c r="N897" s="1588"/>
      <c r="O897" s="1588"/>
      <c r="P897" s="1588"/>
      <c r="Q897" s="1588"/>
      <c r="R897" s="1588"/>
      <c r="S897" s="1588"/>
      <c r="T897" s="1588"/>
      <c r="U897" s="1588"/>
      <c r="V897" s="1588"/>
      <c r="W897" s="1588"/>
      <c r="X897" s="1588"/>
      <c r="Y897" s="1588"/>
      <c r="Z897" s="1588"/>
      <c r="AA897" s="1588"/>
      <c r="AB897" s="1588"/>
      <c r="AC897" s="1588"/>
      <c r="AD897" s="1588"/>
      <c r="AE897" s="1588"/>
      <c r="AF897" s="1588"/>
      <c r="AG897" s="1588"/>
      <c r="AH897" s="1588"/>
      <c r="AI897" s="1588"/>
      <c r="AJ897" s="1588"/>
      <c r="AK897" s="1588"/>
      <c r="AL897" s="1588"/>
      <c r="AM897" s="1588"/>
      <c r="AN897" s="1588"/>
      <c r="AO897" s="1588"/>
      <c r="AP897" s="1588"/>
      <c r="AQ897" s="1588"/>
      <c r="AR897" s="1588"/>
      <c r="AS897" s="1588"/>
      <c r="AT897" s="1588"/>
      <c r="AU897" s="1588"/>
      <c r="AV897" s="1588"/>
      <c r="AW897" s="1588"/>
      <c r="AX897" s="1588"/>
      <c r="AY897" s="1588"/>
    </row>
    <row r="898" ht="15.75" customHeight="1">
      <c r="A898" s="1588"/>
      <c r="B898" s="1588"/>
      <c r="C898" s="1588"/>
      <c r="D898" s="1588"/>
      <c r="E898" s="1588"/>
      <c r="F898" s="1588"/>
      <c r="G898" s="1588"/>
      <c r="H898" s="1588"/>
      <c r="I898" s="1588"/>
      <c r="J898" s="1588"/>
      <c r="K898" s="1588"/>
      <c r="L898" s="1588"/>
      <c r="M898" s="1588"/>
      <c r="N898" s="1588"/>
      <c r="O898" s="1588"/>
      <c r="P898" s="1588"/>
      <c r="Q898" s="1588"/>
      <c r="R898" s="1588"/>
      <c r="S898" s="1588"/>
      <c r="T898" s="1588"/>
      <c r="U898" s="1588"/>
      <c r="V898" s="1588"/>
      <c r="W898" s="1588"/>
      <c r="X898" s="1588"/>
      <c r="Y898" s="1588"/>
      <c r="Z898" s="1588"/>
      <c r="AA898" s="1588"/>
      <c r="AB898" s="1588"/>
      <c r="AC898" s="1588"/>
      <c r="AD898" s="1588"/>
      <c r="AE898" s="1588"/>
      <c r="AF898" s="1588"/>
      <c r="AG898" s="1588"/>
      <c r="AH898" s="1588"/>
      <c r="AI898" s="1588"/>
      <c r="AJ898" s="1588"/>
      <c r="AK898" s="1588"/>
      <c r="AL898" s="1588"/>
      <c r="AM898" s="1588"/>
      <c r="AN898" s="1588"/>
      <c r="AO898" s="1588"/>
      <c r="AP898" s="1588"/>
      <c r="AQ898" s="1588"/>
      <c r="AR898" s="1588"/>
      <c r="AS898" s="1588"/>
      <c r="AT898" s="1588"/>
      <c r="AU898" s="1588"/>
      <c r="AV898" s="1588"/>
      <c r="AW898" s="1588"/>
      <c r="AX898" s="1588"/>
      <c r="AY898" s="1588"/>
    </row>
    <row r="899" ht="15.75" customHeight="1">
      <c r="A899" s="1588"/>
      <c r="B899" s="1588"/>
      <c r="C899" s="1588"/>
      <c r="D899" s="1588"/>
      <c r="E899" s="1588"/>
      <c r="F899" s="1588"/>
      <c r="G899" s="1588"/>
      <c r="H899" s="1588"/>
      <c r="I899" s="1588"/>
      <c r="J899" s="1588"/>
      <c r="K899" s="1588"/>
      <c r="L899" s="1588"/>
      <c r="M899" s="1588"/>
      <c r="N899" s="1588"/>
      <c r="O899" s="1588"/>
      <c r="P899" s="1588"/>
      <c r="Q899" s="1588"/>
      <c r="R899" s="1588"/>
      <c r="S899" s="1588"/>
      <c r="T899" s="1588"/>
      <c r="U899" s="1588"/>
      <c r="V899" s="1588"/>
      <c r="W899" s="1588"/>
      <c r="X899" s="1588"/>
      <c r="Y899" s="1588"/>
      <c r="Z899" s="1588"/>
      <c r="AA899" s="1588"/>
      <c r="AB899" s="1588"/>
      <c r="AC899" s="1588"/>
      <c r="AD899" s="1588"/>
      <c r="AE899" s="1588"/>
      <c r="AF899" s="1588"/>
      <c r="AG899" s="1588"/>
      <c r="AH899" s="1588"/>
      <c r="AI899" s="1588"/>
      <c r="AJ899" s="1588"/>
      <c r="AK899" s="1588"/>
      <c r="AL899" s="1588"/>
      <c r="AM899" s="1588"/>
      <c r="AN899" s="1588"/>
      <c r="AO899" s="1588"/>
      <c r="AP899" s="1588"/>
      <c r="AQ899" s="1588"/>
      <c r="AR899" s="1588"/>
      <c r="AS899" s="1588"/>
      <c r="AT899" s="1588"/>
      <c r="AU899" s="1588"/>
      <c r="AV899" s="1588"/>
      <c r="AW899" s="1588"/>
      <c r="AX899" s="1588"/>
      <c r="AY899" s="1588"/>
    </row>
    <row r="900" ht="15.75" customHeight="1">
      <c r="A900" s="1588"/>
      <c r="B900" s="1588"/>
      <c r="C900" s="1588"/>
      <c r="D900" s="1588"/>
      <c r="E900" s="1588"/>
      <c r="F900" s="1588"/>
      <c r="G900" s="1588"/>
      <c r="H900" s="1588"/>
      <c r="I900" s="1588"/>
      <c r="J900" s="1588"/>
      <c r="K900" s="1588"/>
      <c r="L900" s="1588"/>
      <c r="M900" s="1588"/>
      <c r="N900" s="1588"/>
      <c r="O900" s="1588"/>
      <c r="P900" s="1588"/>
      <c r="Q900" s="1588"/>
      <c r="R900" s="1588"/>
      <c r="S900" s="1588"/>
      <c r="T900" s="1588"/>
      <c r="U900" s="1588"/>
      <c r="V900" s="1588"/>
      <c r="W900" s="1588"/>
      <c r="X900" s="1588"/>
      <c r="Y900" s="1588"/>
      <c r="Z900" s="1588"/>
      <c r="AA900" s="1588"/>
      <c r="AB900" s="1588"/>
      <c r="AC900" s="1588"/>
      <c r="AD900" s="1588"/>
      <c r="AE900" s="1588"/>
      <c r="AF900" s="1588"/>
      <c r="AG900" s="1588"/>
      <c r="AH900" s="1588"/>
      <c r="AI900" s="1588"/>
      <c r="AJ900" s="1588"/>
      <c r="AK900" s="1588"/>
      <c r="AL900" s="1588"/>
      <c r="AM900" s="1588"/>
      <c r="AN900" s="1588"/>
      <c r="AO900" s="1588"/>
      <c r="AP900" s="1588"/>
      <c r="AQ900" s="1588"/>
      <c r="AR900" s="1588"/>
      <c r="AS900" s="1588"/>
      <c r="AT900" s="1588"/>
      <c r="AU900" s="1588"/>
      <c r="AV900" s="1588"/>
      <c r="AW900" s="1588"/>
      <c r="AX900" s="1588"/>
      <c r="AY900" s="1588"/>
    </row>
    <row r="901" ht="15.75" customHeight="1">
      <c r="A901" s="1588"/>
      <c r="B901" s="1588"/>
      <c r="C901" s="1588"/>
      <c r="D901" s="1588"/>
      <c r="E901" s="1588"/>
      <c r="F901" s="1588"/>
      <c r="G901" s="1588"/>
      <c r="H901" s="1588"/>
      <c r="I901" s="1588"/>
      <c r="J901" s="1588"/>
      <c r="K901" s="1588"/>
      <c r="L901" s="1588"/>
      <c r="M901" s="1588"/>
      <c r="N901" s="1588"/>
      <c r="O901" s="1588"/>
      <c r="P901" s="1588"/>
      <c r="Q901" s="1588"/>
      <c r="R901" s="1588"/>
      <c r="S901" s="1588"/>
      <c r="T901" s="1588"/>
      <c r="U901" s="1588"/>
      <c r="V901" s="1588"/>
      <c r="W901" s="1588"/>
      <c r="X901" s="1588"/>
      <c r="Y901" s="1588"/>
      <c r="Z901" s="1588"/>
      <c r="AA901" s="1588"/>
      <c r="AB901" s="1588"/>
      <c r="AC901" s="1588"/>
      <c r="AD901" s="1588"/>
      <c r="AE901" s="1588"/>
      <c r="AF901" s="1588"/>
      <c r="AG901" s="1588"/>
      <c r="AH901" s="1588"/>
      <c r="AI901" s="1588"/>
      <c r="AJ901" s="1588"/>
      <c r="AK901" s="1588"/>
      <c r="AL901" s="1588"/>
      <c r="AM901" s="1588"/>
      <c r="AN901" s="1588"/>
      <c r="AO901" s="1588"/>
      <c r="AP901" s="1588"/>
      <c r="AQ901" s="1588"/>
      <c r="AR901" s="1588"/>
      <c r="AS901" s="1588"/>
      <c r="AT901" s="1588"/>
      <c r="AU901" s="1588"/>
      <c r="AV901" s="1588"/>
      <c r="AW901" s="1588"/>
      <c r="AX901" s="1588"/>
      <c r="AY901" s="1588"/>
    </row>
    <row r="902" ht="15.75" customHeight="1">
      <c r="A902" s="1588"/>
      <c r="B902" s="1588"/>
      <c r="C902" s="1588"/>
      <c r="D902" s="1588"/>
      <c r="E902" s="1588"/>
      <c r="F902" s="1588"/>
      <c r="G902" s="1588"/>
      <c r="H902" s="1588"/>
      <c r="I902" s="1588"/>
      <c r="J902" s="1588"/>
      <c r="K902" s="1588"/>
      <c r="L902" s="1588"/>
      <c r="M902" s="1588"/>
      <c r="N902" s="1588"/>
      <c r="O902" s="1588"/>
      <c r="P902" s="1588"/>
      <c r="Q902" s="1588"/>
      <c r="R902" s="1588"/>
      <c r="S902" s="1588"/>
      <c r="T902" s="1588"/>
      <c r="U902" s="1588"/>
      <c r="V902" s="1588"/>
      <c r="W902" s="1588"/>
      <c r="X902" s="1588"/>
      <c r="Y902" s="1588"/>
      <c r="Z902" s="1588"/>
      <c r="AA902" s="1588"/>
      <c r="AB902" s="1588"/>
      <c r="AC902" s="1588"/>
      <c r="AD902" s="1588"/>
      <c r="AE902" s="1588"/>
      <c r="AF902" s="1588"/>
      <c r="AG902" s="1588"/>
      <c r="AH902" s="1588"/>
      <c r="AI902" s="1588"/>
      <c r="AJ902" s="1588"/>
      <c r="AK902" s="1588"/>
      <c r="AL902" s="1588"/>
      <c r="AM902" s="1588"/>
      <c r="AN902" s="1588"/>
      <c r="AO902" s="1588"/>
      <c r="AP902" s="1588"/>
      <c r="AQ902" s="1588"/>
      <c r="AR902" s="1588"/>
      <c r="AS902" s="1588"/>
      <c r="AT902" s="1588"/>
      <c r="AU902" s="1588"/>
      <c r="AV902" s="1588"/>
      <c r="AW902" s="1588"/>
      <c r="AX902" s="1588"/>
      <c r="AY902" s="1588"/>
    </row>
    <row r="903" ht="15.75" customHeight="1">
      <c r="A903" s="1588"/>
      <c r="B903" s="1588"/>
      <c r="C903" s="1588"/>
      <c r="D903" s="1588"/>
      <c r="E903" s="1588"/>
      <c r="F903" s="1588"/>
      <c r="G903" s="1588"/>
      <c r="H903" s="1588"/>
      <c r="I903" s="1588"/>
      <c r="J903" s="1588"/>
      <c r="K903" s="1588"/>
      <c r="L903" s="1588"/>
      <c r="M903" s="1588"/>
      <c r="N903" s="1588"/>
      <c r="O903" s="1588"/>
      <c r="P903" s="1588"/>
      <c r="Q903" s="1588"/>
      <c r="R903" s="1588"/>
      <c r="S903" s="1588"/>
      <c r="T903" s="1588"/>
      <c r="U903" s="1588"/>
      <c r="V903" s="1588"/>
      <c r="W903" s="1588"/>
      <c r="X903" s="1588"/>
      <c r="Y903" s="1588"/>
      <c r="Z903" s="1588"/>
      <c r="AA903" s="1588"/>
      <c r="AB903" s="1588"/>
      <c r="AC903" s="1588"/>
      <c r="AD903" s="1588"/>
      <c r="AE903" s="1588"/>
      <c r="AF903" s="1588"/>
      <c r="AG903" s="1588"/>
      <c r="AH903" s="1588"/>
      <c r="AI903" s="1588"/>
      <c r="AJ903" s="1588"/>
      <c r="AK903" s="1588"/>
      <c r="AL903" s="1588"/>
      <c r="AM903" s="1588"/>
      <c r="AN903" s="1588"/>
      <c r="AO903" s="1588"/>
      <c r="AP903" s="1588"/>
      <c r="AQ903" s="1588"/>
      <c r="AR903" s="1588"/>
      <c r="AS903" s="1588"/>
      <c r="AT903" s="1588"/>
      <c r="AU903" s="1588"/>
      <c r="AV903" s="1588"/>
      <c r="AW903" s="1588"/>
      <c r="AX903" s="1588"/>
      <c r="AY903" s="1588"/>
    </row>
    <row r="904" ht="15.75" customHeight="1">
      <c r="A904" s="1588"/>
      <c r="B904" s="1588"/>
      <c r="C904" s="1588"/>
      <c r="D904" s="1588"/>
      <c r="E904" s="1588"/>
      <c r="F904" s="1588"/>
      <c r="G904" s="1588"/>
      <c r="H904" s="1588"/>
      <c r="I904" s="1588"/>
      <c r="J904" s="1588"/>
      <c r="K904" s="1588"/>
      <c r="L904" s="1588"/>
      <c r="M904" s="1588"/>
      <c r="N904" s="1588"/>
      <c r="O904" s="1588"/>
      <c r="P904" s="1588"/>
      <c r="Q904" s="1588"/>
      <c r="R904" s="1588"/>
      <c r="S904" s="1588"/>
      <c r="T904" s="1588"/>
      <c r="U904" s="1588"/>
      <c r="V904" s="1588"/>
      <c r="W904" s="1588"/>
      <c r="X904" s="1588"/>
      <c r="Y904" s="1588"/>
      <c r="Z904" s="1588"/>
      <c r="AA904" s="1588"/>
      <c r="AB904" s="1588"/>
      <c r="AC904" s="1588"/>
      <c r="AD904" s="1588"/>
      <c r="AE904" s="1588"/>
      <c r="AF904" s="1588"/>
      <c r="AG904" s="1588"/>
      <c r="AH904" s="1588"/>
      <c r="AI904" s="1588"/>
      <c r="AJ904" s="1588"/>
      <c r="AK904" s="1588"/>
      <c r="AL904" s="1588"/>
      <c r="AM904" s="1588"/>
      <c r="AN904" s="1588"/>
      <c r="AO904" s="1588"/>
      <c r="AP904" s="1588"/>
      <c r="AQ904" s="1588"/>
      <c r="AR904" s="1588"/>
      <c r="AS904" s="1588"/>
      <c r="AT904" s="1588"/>
      <c r="AU904" s="1588"/>
      <c r="AV904" s="1588"/>
      <c r="AW904" s="1588"/>
      <c r="AX904" s="1588"/>
      <c r="AY904" s="1588"/>
    </row>
    <row r="905" ht="15.75" customHeight="1">
      <c r="A905" s="1588"/>
      <c r="B905" s="1588"/>
      <c r="C905" s="1588"/>
      <c r="D905" s="1588"/>
      <c r="E905" s="1588"/>
      <c r="F905" s="1588"/>
      <c r="G905" s="1588"/>
      <c r="H905" s="1588"/>
      <c r="I905" s="1588"/>
      <c r="J905" s="1588"/>
      <c r="K905" s="1588"/>
      <c r="L905" s="1588"/>
      <c r="M905" s="1588"/>
      <c r="N905" s="1588"/>
      <c r="O905" s="1588"/>
      <c r="P905" s="1588"/>
      <c r="Q905" s="1588"/>
      <c r="R905" s="1588"/>
      <c r="S905" s="1588"/>
      <c r="T905" s="1588"/>
      <c r="U905" s="1588"/>
      <c r="V905" s="1588"/>
      <c r="W905" s="1588"/>
      <c r="X905" s="1588"/>
      <c r="Y905" s="1588"/>
      <c r="Z905" s="1588"/>
      <c r="AA905" s="1588"/>
      <c r="AB905" s="1588"/>
      <c r="AC905" s="1588"/>
      <c r="AD905" s="1588"/>
      <c r="AE905" s="1588"/>
      <c r="AF905" s="1588"/>
      <c r="AG905" s="1588"/>
      <c r="AH905" s="1588"/>
      <c r="AI905" s="1588"/>
      <c r="AJ905" s="1588"/>
      <c r="AK905" s="1588"/>
      <c r="AL905" s="1588"/>
      <c r="AM905" s="1588"/>
      <c r="AN905" s="1588"/>
      <c r="AO905" s="1588"/>
      <c r="AP905" s="1588"/>
      <c r="AQ905" s="1588"/>
      <c r="AR905" s="1588"/>
      <c r="AS905" s="1588"/>
      <c r="AT905" s="1588"/>
      <c r="AU905" s="1588"/>
      <c r="AV905" s="1588"/>
      <c r="AW905" s="1588"/>
      <c r="AX905" s="1588"/>
      <c r="AY905" s="1588"/>
    </row>
    <row r="906" ht="15.75" customHeight="1">
      <c r="A906" s="1588"/>
      <c r="B906" s="1588"/>
      <c r="C906" s="1588"/>
      <c r="D906" s="1588"/>
      <c r="E906" s="1588"/>
      <c r="F906" s="1588"/>
      <c r="G906" s="1588"/>
      <c r="H906" s="1588"/>
      <c r="I906" s="1588"/>
      <c r="J906" s="1588"/>
      <c r="K906" s="1588"/>
      <c r="L906" s="1588"/>
      <c r="M906" s="1588"/>
      <c r="N906" s="1588"/>
      <c r="O906" s="1588"/>
      <c r="P906" s="1588"/>
      <c r="Q906" s="1588"/>
      <c r="R906" s="1588"/>
      <c r="S906" s="1588"/>
      <c r="T906" s="1588"/>
      <c r="U906" s="1588"/>
      <c r="V906" s="1588"/>
      <c r="W906" s="1588"/>
      <c r="X906" s="1588"/>
      <c r="Y906" s="1588"/>
      <c r="Z906" s="1588"/>
      <c r="AA906" s="1588"/>
      <c r="AB906" s="1588"/>
      <c r="AC906" s="1588"/>
      <c r="AD906" s="1588"/>
      <c r="AE906" s="1588"/>
      <c r="AF906" s="1588"/>
      <c r="AG906" s="1588"/>
      <c r="AH906" s="1588"/>
      <c r="AI906" s="1588"/>
      <c r="AJ906" s="1588"/>
      <c r="AK906" s="1588"/>
      <c r="AL906" s="1588"/>
      <c r="AM906" s="1588"/>
      <c r="AN906" s="1588"/>
      <c r="AO906" s="1588"/>
      <c r="AP906" s="1588"/>
      <c r="AQ906" s="1588"/>
      <c r="AR906" s="1588"/>
      <c r="AS906" s="1588"/>
      <c r="AT906" s="1588"/>
      <c r="AU906" s="1588"/>
      <c r="AV906" s="1588"/>
      <c r="AW906" s="1588"/>
      <c r="AX906" s="1588"/>
      <c r="AY906" s="1588"/>
    </row>
    <row r="907" ht="15.75" customHeight="1">
      <c r="A907" s="1588"/>
      <c r="B907" s="1588"/>
      <c r="C907" s="1588"/>
      <c r="D907" s="1588"/>
      <c r="E907" s="1588"/>
      <c r="F907" s="1588"/>
      <c r="G907" s="1588"/>
      <c r="H907" s="1588"/>
      <c r="I907" s="1588"/>
      <c r="J907" s="1588"/>
      <c r="K907" s="1588"/>
      <c r="L907" s="1588"/>
      <c r="M907" s="1588"/>
      <c r="N907" s="1588"/>
      <c r="O907" s="1588"/>
      <c r="P907" s="1588"/>
      <c r="Q907" s="1588"/>
      <c r="R907" s="1588"/>
      <c r="S907" s="1588"/>
      <c r="T907" s="1588"/>
      <c r="U907" s="1588"/>
      <c r="V907" s="1588"/>
      <c r="W907" s="1588"/>
      <c r="X907" s="1588"/>
      <c r="Y907" s="1588"/>
      <c r="Z907" s="1588"/>
      <c r="AA907" s="1588"/>
      <c r="AB907" s="1588"/>
      <c r="AC907" s="1588"/>
      <c r="AD907" s="1588"/>
      <c r="AE907" s="1588"/>
      <c r="AF907" s="1588"/>
      <c r="AG907" s="1588"/>
      <c r="AH907" s="1588"/>
      <c r="AI907" s="1588"/>
      <c r="AJ907" s="1588"/>
      <c r="AK907" s="1588"/>
      <c r="AL907" s="1588"/>
      <c r="AM907" s="1588"/>
      <c r="AN907" s="1588"/>
      <c r="AO907" s="1588"/>
      <c r="AP907" s="1588"/>
      <c r="AQ907" s="1588"/>
      <c r="AR907" s="1588"/>
      <c r="AS907" s="1588"/>
      <c r="AT907" s="1588"/>
      <c r="AU907" s="1588"/>
      <c r="AV907" s="1588"/>
      <c r="AW907" s="1588"/>
      <c r="AX907" s="1588"/>
      <c r="AY907" s="1588"/>
    </row>
    <row r="908" ht="15.75" customHeight="1">
      <c r="A908" s="1588"/>
      <c r="B908" s="1588"/>
      <c r="C908" s="1588"/>
      <c r="D908" s="1588"/>
      <c r="E908" s="1588"/>
      <c r="F908" s="1588"/>
      <c r="G908" s="1588"/>
      <c r="H908" s="1588"/>
      <c r="I908" s="1588"/>
      <c r="J908" s="1588"/>
      <c r="K908" s="1588"/>
      <c r="L908" s="1588"/>
      <c r="M908" s="1588"/>
      <c r="N908" s="1588"/>
      <c r="O908" s="1588"/>
      <c r="P908" s="1588"/>
      <c r="Q908" s="1588"/>
      <c r="R908" s="1588"/>
      <c r="S908" s="1588"/>
      <c r="T908" s="1588"/>
      <c r="U908" s="1588"/>
      <c r="V908" s="1588"/>
      <c r="W908" s="1588"/>
      <c r="X908" s="1588"/>
      <c r="Y908" s="1588"/>
      <c r="Z908" s="1588"/>
      <c r="AA908" s="1588"/>
      <c r="AB908" s="1588"/>
      <c r="AC908" s="1588"/>
      <c r="AD908" s="1588"/>
      <c r="AE908" s="1588"/>
      <c r="AF908" s="1588"/>
      <c r="AG908" s="1588"/>
      <c r="AH908" s="1588"/>
      <c r="AI908" s="1588"/>
      <c r="AJ908" s="1588"/>
      <c r="AK908" s="1588"/>
      <c r="AL908" s="1588"/>
      <c r="AM908" s="1588"/>
      <c r="AN908" s="1588"/>
      <c r="AO908" s="1588"/>
      <c r="AP908" s="1588"/>
      <c r="AQ908" s="1588"/>
      <c r="AR908" s="1588"/>
      <c r="AS908" s="1588"/>
      <c r="AT908" s="1588"/>
      <c r="AU908" s="1588"/>
      <c r="AV908" s="1588"/>
      <c r="AW908" s="1588"/>
      <c r="AX908" s="1588"/>
      <c r="AY908" s="1588"/>
    </row>
    <row r="909" ht="15.75" customHeight="1">
      <c r="A909" s="1588"/>
      <c r="B909" s="1588"/>
      <c r="C909" s="1588"/>
      <c r="D909" s="1588"/>
      <c r="E909" s="1588"/>
      <c r="F909" s="1588"/>
      <c r="G909" s="1588"/>
      <c r="H909" s="1588"/>
      <c r="I909" s="1588"/>
      <c r="J909" s="1588"/>
      <c r="K909" s="1588"/>
      <c r="L909" s="1588"/>
      <c r="M909" s="1588"/>
      <c r="N909" s="1588"/>
      <c r="O909" s="1588"/>
      <c r="P909" s="1588"/>
      <c r="Q909" s="1588"/>
      <c r="R909" s="1588"/>
      <c r="S909" s="1588"/>
      <c r="T909" s="1588"/>
      <c r="U909" s="1588"/>
      <c r="V909" s="1588"/>
      <c r="W909" s="1588"/>
      <c r="X909" s="1588"/>
      <c r="Y909" s="1588"/>
      <c r="Z909" s="1588"/>
      <c r="AA909" s="1588"/>
      <c r="AB909" s="1588"/>
      <c r="AC909" s="1588"/>
      <c r="AD909" s="1588"/>
      <c r="AE909" s="1588"/>
      <c r="AF909" s="1588"/>
      <c r="AG909" s="1588"/>
      <c r="AH909" s="1588"/>
      <c r="AI909" s="1588"/>
      <c r="AJ909" s="1588"/>
      <c r="AK909" s="1588"/>
      <c r="AL909" s="1588"/>
      <c r="AM909" s="1588"/>
      <c r="AN909" s="1588"/>
      <c r="AO909" s="1588"/>
      <c r="AP909" s="1588"/>
      <c r="AQ909" s="1588"/>
      <c r="AR909" s="1588"/>
      <c r="AS909" s="1588"/>
      <c r="AT909" s="1588"/>
      <c r="AU909" s="1588"/>
      <c r="AV909" s="1588"/>
      <c r="AW909" s="1588"/>
      <c r="AX909" s="1588"/>
      <c r="AY909" s="1588"/>
    </row>
    <row r="910" ht="15.75" customHeight="1">
      <c r="A910" s="1588"/>
      <c r="B910" s="1588"/>
      <c r="C910" s="1588"/>
      <c r="D910" s="1588"/>
      <c r="E910" s="1588"/>
      <c r="F910" s="1588"/>
      <c r="G910" s="1588"/>
      <c r="H910" s="1588"/>
      <c r="I910" s="1588"/>
      <c r="J910" s="1588"/>
      <c r="K910" s="1588"/>
      <c r="L910" s="1588"/>
      <c r="M910" s="1588"/>
      <c r="N910" s="1588"/>
      <c r="O910" s="1588"/>
      <c r="P910" s="1588"/>
      <c r="Q910" s="1588"/>
      <c r="R910" s="1588"/>
      <c r="S910" s="1588"/>
      <c r="T910" s="1588"/>
      <c r="U910" s="1588"/>
      <c r="V910" s="1588"/>
      <c r="W910" s="1588"/>
      <c r="X910" s="1588"/>
      <c r="Y910" s="1588"/>
      <c r="Z910" s="1588"/>
      <c r="AA910" s="1588"/>
      <c r="AB910" s="1588"/>
      <c r="AC910" s="1588"/>
      <c r="AD910" s="1588"/>
      <c r="AE910" s="1588"/>
      <c r="AF910" s="1588"/>
      <c r="AG910" s="1588"/>
      <c r="AH910" s="1588"/>
      <c r="AI910" s="1588"/>
      <c r="AJ910" s="1588"/>
      <c r="AK910" s="1588"/>
      <c r="AL910" s="1588"/>
      <c r="AM910" s="1588"/>
      <c r="AN910" s="1588"/>
      <c r="AO910" s="1588"/>
      <c r="AP910" s="1588"/>
      <c r="AQ910" s="1588"/>
      <c r="AR910" s="1588"/>
      <c r="AS910" s="1588"/>
      <c r="AT910" s="1588"/>
      <c r="AU910" s="1588"/>
      <c r="AV910" s="1588"/>
      <c r="AW910" s="1588"/>
      <c r="AX910" s="1588"/>
      <c r="AY910" s="1588"/>
    </row>
    <row r="911" ht="15.75" customHeight="1">
      <c r="A911" s="1588"/>
      <c r="B911" s="1588"/>
      <c r="C911" s="1588"/>
      <c r="D911" s="1588"/>
      <c r="E911" s="1588"/>
      <c r="F911" s="1588"/>
      <c r="G911" s="1588"/>
      <c r="H911" s="1588"/>
      <c r="I911" s="1588"/>
      <c r="J911" s="1588"/>
      <c r="K911" s="1588"/>
      <c r="L911" s="1588"/>
      <c r="M911" s="1588"/>
      <c r="N911" s="1588"/>
      <c r="O911" s="1588"/>
      <c r="P911" s="1588"/>
      <c r="Q911" s="1588"/>
      <c r="R911" s="1588"/>
      <c r="S911" s="1588"/>
      <c r="T911" s="1588"/>
      <c r="U911" s="1588"/>
      <c r="V911" s="1588"/>
      <c r="W911" s="1588"/>
      <c r="X911" s="1588"/>
      <c r="Y911" s="1588"/>
      <c r="Z911" s="1588"/>
      <c r="AA911" s="1588"/>
      <c r="AB911" s="1588"/>
      <c r="AC911" s="1588"/>
      <c r="AD911" s="1588"/>
      <c r="AE911" s="1588"/>
      <c r="AF911" s="1588"/>
      <c r="AG911" s="1588"/>
      <c r="AH911" s="1588"/>
      <c r="AI911" s="1588"/>
      <c r="AJ911" s="1588"/>
      <c r="AK911" s="1588"/>
      <c r="AL911" s="1588"/>
      <c r="AM911" s="1588"/>
      <c r="AN911" s="1588"/>
      <c r="AO911" s="1588"/>
      <c r="AP911" s="1588"/>
      <c r="AQ911" s="1588"/>
      <c r="AR911" s="1588"/>
      <c r="AS911" s="1588"/>
      <c r="AT911" s="1588"/>
      <c r="AU911" s="1588"/>
      <c r="AV911" s="1588"/>
      <c r="AW911" s="1588"/>
      <c r="AX911" s="1588"/>
      <c r="AY911" s="1588"/>
    </row>
    <row r="912" ht="15.75" customHeight="1">
      <c r="A912" s="1588"/>
      <c r="B912" s="1588"/>
      <c r="C912" s="1588"/>
      <c r="D912" s="1588"/>
      <c r="E912" s="1588"/>
      <c r="F912" s="1588"/>
      <c r="G912" s="1588"/>
      <c r="H912" s="1588"/>
      <c r="I912" s="1588"/>
      <c r="J912" s="1588"/>
      <c r="K912" s="1588"/>
      <c r="L912" s="1588"/>
      <c r="M912" s="1588"/>
      <c r="N912" s="1588"/>
      <c r="O912" s="1588"/>
      <c r="P912" s="1588"/>
      <c r="Q912" s="1588"/>
      <c r="R912" s="1588"/>
      <c r="S912" s="1588"/>
      <c r="T912" s="1588"/>
      <c r="U912" s="1588"/>
      <c r="V912" s="1588"/>
      <c r="W912" s="1588"/>
      <c r="X912" s="1588"/>
      <c r="Y912" s="1588"/>
      <c r="Z912" s="1588"/>
      <c r="AA912" s="1588"/>
      <c r="AB912" s="1588"/>
      <c r="AC912" s="1588"/>
      <c r="AD912" s="1588"/>
      <c r="AE912" s="1588"/>
      <c r="AF912" s="1588"/>
      <c r="AG912" s="1588"/>
      <c r="AH912" s="1588"/>
      <c r="AI912" s="1588"/>
      <c r="AJ912" s="1588"/>
      <c r="AK912" s="1588"/>
      <c r="AL912" s="1588"/>
      <c r="AM912" s="1588"/>
      <c r="AN912" s="1588"/>
      <c r="AO912" s="1588"/>
      <c r="AP912" s="1588"/>
      <c r="AQ912" s="1588"/>
      <c r="AR912" s="1588"/>
      <c r="AS912" s="1588"/>
      <c r="AT912" s="1588"/>
      <c r="AU912" s="1588"/>
      <c r="AV912" s="1588"/>
      <c r="AW912" s="1588"/>
      <c r="AX912" s="1588"/>
      <c r="AY912" s="1588"/>
    </row>
    <row r="913" ht="15.75" customHeight="1">
      <c r="A913" s="1588"/>
      <c r="B913" s="1588"/>
      <c r="C913" s="1588"/>
      <c r="D913" s="1588"/>
      <c r="E913" s="1588"/>
      <c r="F913" s="1588"/>
      <c r="G913" s="1588"/>
      <c r="H913" s="1588"/>
      <c r="I913" s="1588"/>
      <c r="J913" s="1588"/>
      <c r="K913" s="1588"/>
      <c r="L913" s="1588"/>
      <c r="M913" s="1588"/>
      <c r="N913" s="1588"/>
      <c r="O913" s="1588"/>
      <c r="P913" s="1588"/>
      <c r="Q913" s="1588"/>
      <c r="R913" s="1588"/>
      <c r="S913" s="1588"/>
      <c r="T913" s="1588"/>
      <c r="U913" s="1588"/>
      <c r="V913" s="1588"/>
      <c r="W913" s="1588"/>
      <c r="X913" s="1588"/>
      <c r="Y913" s="1588"/>
      <c r="Z913" s="1588"/>
      <c r="AA913" s="1588"/>
      <c r="AB913" s="1588"/>
      <c r="AC913" s="1588"/>
      <c r="AD913" s="1588"/>
      <c r="AE913" s="1588"/>
      <c r="AF913" s="1588"/>
      <c r="AG913" s="1588"/>
      <c r="AH913" s="1588"/>
      <c r="AI913" s="1588"/>
      <c r="AJ913" s="1588"/>
      <c r="AK913" s="1588"/>
      <c r="AL913" s="1588"/>
      <c r="AM913" s="1588"/>
      <c r="AN913" s="1588"/>
      <c r="AO913" s="1588"/>
      <c r="AP913" s="1588"/>
      <c r="AQ913" s="1588"/>
      <c r="AR913" s="1588"/>
      <c r="AS913" s="1588"/>
      <c r="AT913" s="1588"/>
      <c r="AU913" s="1588"/>
      <c r="AV913" s="1588"/>
      <c r="AW913" s="1588"/>
      <c r="AX913" s="1588"/>
      <c r="AY913" s="1588"/>
    </row>
    <row r="914" ht="15.75" customHeight="1">
      <c r="A914" s="1588"/>
      <c r="B914" s="1588"/>
      <c r="C914" s="1588"/>
      <c r="D914" s="1588"/>
      <c r="E914" s="1588"/>
      <c r="F914" s="1588"/>
      <c r="G914" s="1588"/>
      <c r="H914" s="1588"/>
      <c r="I914" s="1588"/>
      <c r="J914" s="1588"/>
      <c r="K914" s="1588"/>
      <c r="L914" s="1588"/>
      <c r="M914" s="1588"/>
      <c r="N914" s="1588"/>
      <c r="O914" s="1588"/>
      <c r="P914" s="1588"/>
      <c r="Q914" s="1588"/>
      <c r="R914" s="1588"/>
      <c r="S914" s="1588"/>
      <c r="T914" s="1588"/>
      <c r="U914" s="1588"/>
      <c r="V914" s="1588"/>
      <c r="W914" s="1588"/>
      <c r="X914" s="1588"/>
      <c r="Y914" s="1588"/>
      <c r="Z914" s="1588"/>
      <c r="AA914" s="1588"/>
      <c r="AB914" s="1588"/>
      <c r="AC914" s="1588"/>
      <c r="AD914" s="1588"/>
      <c r="AE914" s="1588"/>
      <c r="AF914" s="1588"/>
      <c r="AG914" s="1588"/>
      <c r="AH914" s="1588"/>
      <c r="AI914" s="1588"/>
      <c r="AJ914" s="1588"/>
      <c r="AK914" s="1588"/>
      <c r="AL914" s="1588"/>
      <c r="AM914" s="1588"/>
      <c r="AN914" s="1588"/>
      <c r="AO914" s="1588"/>
      <c r="AP914" s="1588"/>
      <c r="AQ914" s="1588"/>
      <c r="AR914" s="1588"/>
      <c r="AS914" s="1588"/>
      <c r="AT914" s="1588"/>
      <c r="AU914" s="1588"/>
      <c r="AV914" s="1588"/>
      <c r="AW914" s="1588"/>
      <c r="AX914" s="1588"/>
      <c r="AY914" s="1588"/>
    </row>
    <row r="915" ht="15.75" customHeight="1">
      <c r="A915" s="1588"/>
      <c r="B915" s="1588"/>
      <c r="C915" s="1588"/>
      <c r="D915" s="1588"/>
      <c r="E915" s="1588"/>
      <c r="F915" s="1588"/>
      <c r="G915" s="1588"/>
      <c r="H915" s="1588"/>
      <c r="I915" s="1588"/>
      <c r="J915" s="1588"/>
      <c r="K915" s="1588"/>
      <c r="L915" s="1588"/>
      <c r="M915" s="1588"/>
      <c r="N915" s="1588"/>
      <c r="O915" s="1588"/>
      <c r="P915" s="1588"/>
      <c r="Q915" s="1588"/>
      <c r="R915" s="1588"/>
      <c r="S915" s="1588"/>
      <c r="T915" s="1588"/>
      <c r="U915" s="1588"/>
      <c r="V915" s="1588"/>
      <c r="W915" s="1588"/>
      <c r="X915" s="1588"/>
      <c r="Y915" s="1588"/>
      <c r="Z915" s="1588"/>
      <c r="AA915" s="1588"/>
      <c r="AB915" s="1588"/>
      <c r="AC915" s="1588"/>
      <c r="AD915" s="1588"/>
      <c r="AE915" s="1588"/>
      <c r="AF915" s="1588"/>
      <c r="AG915" s="1588"/>
      <c r="AH915" s="1588"/>
      <c r="AI915" s="1588"/>
      <c r="AJ915" s="1588"/>
      <c r="AK915" s="1588"/>
      <c r="AL915" s="1588"/>
      <c r="AM915" s="1588"/>
      <c r="AN915" s="1588"/>
      <c r="AO915" s="1588"/>
      <c r="AP915" s="1588"/>
      <c r="AQ915" s="1588"/>
      <c r="AR915" s="1588"/>
      <c r="AS915" s="1588"/>
      <c r="AT915" s="1588"/>
      <c r="AU915" s="1588"/>
      <c r="AV915" s="1588"/>
      <c r="AW915" s="1588"/>
      <c r="AX915" s="1588"/>
      <c r="AY915" s="1588"/>
    </row>
    <row r="916" ht="15.75" customHeight="1">
      <c r="A916" s="1588"/>
      <c r="B916" s="1588"/>
      <c r="C916" s="1588"/>
      <c r="D916" s="1588"/>
      <c r="E916" s="1588"/>
      <c r="F916" s="1588"/>
      <c r="G916" s="1588"/>
      <c r="H916" s="1588"/>
      <c r="I916" s="1588"/>
      <c r="J916" s="1588"/>
      <c r="K916" s="1588"/>
      <c r="L916" s="1588"/>
      <c r="M916" s="1588"/>
      <c r="N916" s="1588"/>
      <c r="O916" s="1588"/>
      <c r="P916" s="1588"/>
      <c r="Q916" s="1588"/>
      <c r="R916" s="1588"/>
      <c r="S916" s="1588"/>
      <c r="T916" s="1588"/>
      <c r="U916" s="1588"/>
      <c r="V916" s="1588"/>
      <c r="W916" s="1588"/>
      <c r="X916" s="1588"/>
      <c r="Y916" s="1588"/>
      <c r="Z916" s="1588"/>
      <c r="AA916" s="1588"/>
      <c r="AB916" s="1588"/>
      <c r="AC916" s="1588"/>
      <c r="AD916" s="1588"/>
      <c r="AE916" s="1588"/>
      <c r="AF916" s="1588"/>
      <c r="AG916" s="1588"/>
      <c r="AH916" s="1588"/>
      <c r="AI916" s="1588"/>
      <c r="AJ916" s="1588"/>
      <c r="AK916" s="1588"/>
      <c r="AL916" s="1588"/>
      <c r="AM916" s="1588"/>
      <c r="AN916" s="1588"/>
      <c r="AO916" s="1588"/>
      <c r="AP916" s="1588"/>
      <c r="AQ916" s="1588"/>
      <c r="AR916" s="1588"/>
      <c r="AS916" s="1588"/>
      <c r="AT916" s="1588"/>
      <c r="AU916" s="1588"/>
      <c r="AV916" s="1588"/>
      <c r="AW916" s="1588"/>
      <c r="AX916" s="1588"/>
      <c r="AY916" s="1588"/>
    </row>
    <row r="917" ht="15.75" customHeight="1">
      <c r="A917" s="1588"/>
      <c r="B917" s="1588"/>
      <c r="C917" s="1588"/>
      <c r="D917" s="1588"/>
      <c r="E917" s="1588"/>
      <c r="F917" s="1588"/>
      <c r="G917" s="1588"/>
      <c r="H917" s="1588"/>
      <c r="I917" s="1588"/>
      <c r="J917" s="1588"/>
      <c r="K917" s="1588"/>
      <c r="L917" s="1588"/>
      <c r="M917" s="1588"/>
      <c r="N917" s="1588"/>
      <c r="O917" s="1588"/>
      <c r="P917" s="1588"/>
      <c r="Q917" s="1588"/>
      <c r="R917" s="1588"/>
      <c r="S917" s="1588"/>
      <c r="T917" s="1588"/>
      <c r="U917" s="1588"/>
      <c r="V917" s="1588"/>
      <c r="W917" s="1588"/>
      <c r="X917" s="1588"/>
      <c r="Y917" s="1588"/>
      <c r="Z917" s="1588"/>
      <c r="AA917" s="1588"/>
      <c r="AB917" s="1588"/>
      <c r="AC917" s="1588"/>
      <c r="AD917" s="1588"/>
      <c r="AE917" s="1588"/>
      <c r="AF917" s="1588"/>
      <c r="AG917" s="1588"/>
      <c r="AH917" s="1588"/>
      <c r="AI917" s="1588"/>
      <c r="AJ917" s="1588"/>
      <c r="AK917" s="1588"/>
      <c r="AL917" s="1588"/>
      <c r="AM917" s="1588"/>
      <c r="AN917" s="1588"/>
      <c r="AO917" s="1588"/>
      <c r="AP917" s="1588"/>
      <c r="AQ917" s="1588"/>
      <c r="AR917" s="1588"/>
      <c r="AS917" s="1588"/>
      <c r="AT917" s="1588"/>
      <c r="AU917" s="1588"/>
      <c r="AV917" s="1588"/>
      <c r="AW917" s="1588"/>
      <c r="AX917" s="1588"/>
      <c r="AY917" s="1588"/>
    </row>
    <row r="918" ht="15.75" customHeight="1">
      <c r="A918" s="1588"/>
      <c r="B918" s="1588"/>
      <c r="C918" s="1588"/>
      <c r="D918" s="1588"/>
      <c r="E918" s="1588"/>
      <c r="F918" s="1588"/>
      <c r="G918" s="1588"/>
      <c r="H918" s="1588"/>
      <c r="I918" s="1588"/>
      <c r="J918" s="1588"/>
      <c r="K918" s="1588"/>
      <c r="L918" s="1588"/>
      <c r="M918" s="1588"/>
      <c r="N918" s="1588"/>
      <c r="O918" s="1588"/>
      <c r="P918" s="1588"/>
      <c r="Q918" s="1588"/>
      <c r="R918" s="1588"/>
      <c r="S918" s="1588"/>
      <c r="T918" s="1588"/>
      <c r="U918" s="1588"/>
      <c r="V918" s="1588"/>
      <c r="W918" s="1588"/>
      <c r="X918" s="1588"/>
      <c r="Y918" s="1588"/>
      <c r="Z918" s="1588"/>
      <c r="AA918" s="1588"/>
      <c r="AB918" s="1588"/>
      <c r="AC918" s="1588"/>
      <c r="AD918" s="1588"/>
      <c r="AE918" s="1588"/>
      <c r="AF918" s="1588"/>
      <c r="AG918" s="1588"/>
      <c r="AH918" s="1588"/>
      <c r="AI918" s="1588"/>
      <c r="AJ918" s="1588"/>
      <c r="AK918" s="1588"/>
      <c r="AL918" s="1588"/>
      <c r="AM918" s="1588"/>
      <c r="AN918" s="1588"/>
      <c r="AO918" s="1588"/>
      <c r="AP918" s="1588"/>
      <c r="AQ918" s="1588"/>
      <c r="AR918" s="1588"/>
      <c r="AS918" s="1588"/>
      <c r="AT918" s="1588"/>
      <c r="AU918" s="1588"/>
      <c r="AV918" s="1588"/>
      <c r="AW918" s="1588"/>
      <c r="AX918" s="1588"/>
      <c r="AY918" s="1588"/>
    </row>
    <row r="919" ht="15.75" customHeight="1">
      <c r="A919" s="1588"/>
      <c r="B919" s="1588"/>
      <c r="C919" s="1588"/>
      <c r="D919" s="1588"/>
      <c r="E919" s="1588"/>
      <c r="F919" s="1588"/>
      <c r="G919" s="1588"/>
      <c r="H919" s="1588"/>
      <c r="I919" s="1588"/>
      <c r="J919" s="1588"/>
      <c r="K919" s="1588"/>
      <c r="L919" s="1588"/>
      <c r="M919" s="1588"/>
      <c r="N919" s="1588"/>
      <c r="O919" s="1588"/>
      <c r="P919" s="1588"/>
      <c r="Q919" s="1588"/>
      <c r="R919" s="1588"/>
      <c r="S919" s="1588"/>
      <c r="T919" s="1588"/>
      <c r="U919" s="1588"/>
      <c r="V919" s="1588"/>
      <c r="W919" s="1588"/>
      <c r="X919" s="1588"/>
      <c r="Y919" s="1588"/>
      <c r="Z919" s="1588"/>
      <c r="AA919" s="1588"/>
      <c r="AB919" s="1588"/>
      <c r="AC919" s="1588"/>
      <c r="AD919" s="1588"/>
      <c r="AE919" s="1588"/>
      <c r="AF919" s="1588"/>
      <c r="AG919" s="1588"/>
      <c r="AH919" s="1588"/>
      <c r="AI919" s="1588"/>
      <c r="AJ919" s="1588"/>
      <c r="AK919" s="1588"/>
      <c r="AL919" s="1588"/>
      <c r="AM919" s="1588"/>
      <c r="AN919" s="1588"/>
      <c r="AO919" s="1588"/>
      <c r="AP919" s="1588"/>
      <c r="AQ919" s="1588"/>
      <c r="AR919" s="1588"/>
      <c r="AS919" s="1588"/>
      <c r="AT919" s="1588"/>
      <c r="AU919" s="1588"/>
      <c r="AV919" s="1588"/>
      <c r="AW919" s="1588"/>
      <c r="AX919" s="1588"/>
      <c r="AY919" s="1588"/>
    </row>
    <row r="920" ht="15.75" customHeight="1">
      <c r="A920" s="1588"/>
      <c r="B920" s="1588"/>
      <c r="C920" s="1588"/>
      <c r="D920" s="1588"/>
      <c r="E920" s="1588"/>
      <c r="F920" s="1588"/>
      <c r="G920" s="1588"/>
      <c r="H920" s="1588"/>
      <c r="I920" s="1588"/>
      <c r="J920" s="1588"/>
      <c r="K920" s="1588"/>
      <c r="L920" s="1588"/>
      <c r="M920" s="1588"/>
      <c r="N920" s="1588"/>
      <c r="O920" s="1588"/>
      <c r="P920" s="1588"/>
      <c r="Q920" s="1588"/>
      <c r="R920" s="1588"/>
      <c r="S920" s="1588"/>
      <c r="T920" s="1588"/>
      <c r="U920" s="1588"/>
      <c r="V920" s="1588"/>
      <c r="W920" s="1588"/>
      <c r="X920" s="1588"/>
      <c r="Y920" s="1588"/>
      <c r="Z920" s="1588"/>
      <c r="AA920" s="1588"/>
      <c r="AB920" s="1588"/>
      <c r="AC920" s="1588"/>
      <c r="AD920" s="1588"/>
      <c r="AE920" s="1588"/>
      <c r="AF920" s="1588"/>
      <c r="AG920" s="1588"/>
      <c r="AH920" s="1588"/>
      <c r="AI920" s="1588"/>
      <c r="AJ920" s="1588"/>
      <c r="AK920" s="1588"/>
      <c r="AL920" s="1588"/>
      <c r="AM920" s="1588"/>
      <c r="AN920" s="1588"/>
      <c r="AO920" s="1588"/>
      <c r="AP920" s="1588"/>
      <c r="AQ920" s="1588"/>
      <c r="AR920" s="1588"/>
      <c r="AS920" s="1588"/>
      <c r="AT920" s="1588"/>
      <c r="AU920" s="1588"/>
      <c r="AV920" s="1588"/>
      <c r="AW920" s="1588"/>
      <c r="AX920" s="1588"/>
      <c r="AY920" s="1588"/>
    </row>
    <row r="921" ht="15.75" customHeight="1">
      <c r="A921" s="1588"/>
      <c r="B921" s="1588"/>
      <c r="C921" s="1588"/>
      <c r="D921" s="1588"/>
      <c r="E921" s="1588"/>
      <c r="F921" s="1588"/>
      <c r="G921" s="1588"/>
      <c r="H921" s="1588"/>
      <c r="I921" s="1588"/>
      <c r="J921" s="1588"/>
      <c r="K921" s="1588"/>
      <c r="L921" s="1588"/>
      <c r="M921" s="1588"/>
      <c r="N921" s="1588"/>
      <c r="O921" s="1588"/>
      <c r="P921" s="1588"/>
      <c r="Q921" s="1588"/>
      <c r="R921" s="1588"/>
      <c r="S921" s="1588"/>
      <c r="T921" s="1588"/>
      <c r="U921" s="1588"/>
      <c r="V921" s="1588"/>
      <c r="W921" s="1588"/>
      <c r="X921" s="1588"/>
      <c r="Y921" s="1588"/>
      <c r="Z921" s="1588"/>
      <c r="AA921" s="1588"/>
      <c r="AB921" s="1588"/>
      <c r="AC921" s="1588"/>
      <c r="AD921" s="1588"/>
      <c r="AE921" s="1588"/>
      <c r="AF921" s="1588"/>
      <c r="AG921" s="1588"/>
      <c r="AH921" s="1588"/>
      <c r="AI921" s="1588"/>
      <c r="AJ921" s="1588"/>
      <c r="AK921" s="1588"/>
      <c r="AL921" s="1588"/>
      <c r="AM921" s="1588"/>
      <c r="AN921" s="1588"/>
      <c r="AO921" s="1588"/>
      <c r="AP921" s="1588"/>
      <c r="AQ921" s="1588"/>
      <c r="AR921" s="1588"/>
      <c r="AS921" s="1588"/>
      <c r="AT921" s="1588"/>
      <c r="AU921" s="1588"/>
      <c r="AV921" s="1588"/>
      <c r="AW921" s="1588"/>
      <c r="AX921" s="1588"/>
      <c r="AY921" s="1588"/>
    </row>
    <row r="922" ht="15.75" customHeight="1">
      <c r="A922" s="1588"/>
      <c r="B922" s="1588"/>
      <c r="C922" s="1588"/>
      <c r="D922" s="1588"/>
      <c r="E922" s="1588"/>
      <c r="F922" s="1588"/>
      <c r="G922" s="1588"/>
      <c r="H922" s="1588"/>
      <c r="I922" s="1588"/>
      <c r="J922" s="1588"/>
      <c r="K922" s="1588"/>
      <c r="L922" s="1588"/>
      <c r="M922" s="1588"/>
      <c r="N922" s="1588"/>
      <c r="O922" s="1588"/>
      <c r="P922" s="1588"/>
      <c r="Q922" s="1588"/>
      <c r="R922" s="1588"/>
      <c r="S922" s="1588"/>
      <c r="T922" s="1588"/>
      <c r="U922" s="1588"/>
      <c r="V922" s="1588"/>
      <c r="W922" s="1588"/>
      <c r="X922" s="1588"/>
      <c r="Y922" s="1588"/>
      <c r="Z922" s="1588"/>
      <c r="AA922" s="1588"/>
      <c r="AB922" s="1588"/>
      <c r="AC922" s="1588"/>
      <c r="AD922" s="1588"/>
      <c r="AE922" s="1588"/>
      <c r="AF922" s="1588"/>
      <c r="AG922" s="1588"/>
      <c r="AH922" s="1588"/>
      <c r="AI922" s="1588"/>
      <c r="AJ922" s="1588"/>
      <c r="AK922" s="1588"/>
      <c r="AL922" s="1588"/>
      <c r="AM922" s="1588"/>
      <c r="AN922" s="1588"/>
      <c r="AO922" s="1588"/>
      <c r="AP922" s="1588"/>
      <c r="AQ922" s="1588"/>
      <c r="AR922" s="1588"/>
      <c r="AS922" s="1588"/>
      <c r="AT922" s="1588"/>
      <c r="AU922" s="1588"/>
      <c r="AV922" s="1588"/>
      <c r="AW922" s="1588"/>
      <c r="AX922" s="1588"/>
      <c r="AY922" s="1588"/>
    </row>
    <row r="923" ht="15.75" customHeight="1">
      <c r="A923" s="1588"/>
      <c r="B923" s="1588"/>
      <c r="C923" s="1588"/>
      <c r="D923" s="1588"/>
      <c r="E923" s="1588"/>
      <c r="F923" s="1588"/>
      <c r="G923" s="1588"/>
      <c r="H923" s="1588"/>
      <c r="I923" s="1588"/>
      <c r="J923" s="1588"/>
      <c r="K923" s="1588"/>
      <c r="L923" s="1588"/>
      <c r="M923" s="1588"/>
      <c r="N923" s="1588"/>
      <c r="O923" s="1588"/>
      <c r="P923" s="1588"/>
      <c r="Q923" s="1588"/>
      <c r="R923" s="1588"/>
      <c r="S923" s="1588"/>
      <c r="T923" s="1588"/>
      <c r="U923" s="1588"/>
      <c r="V923" s="1588"/>
      <c r="W923" s="1588"/>
      <c r="X923" s="1588"/>
      <c r="Y923" s="1588"/>
      <c r="Z923" s="1588"/>
      <c r="AA923" s="1588"/>
      <c r="AB923" s="1588"/>
      <c r="AC923" s="1588"/>
      <c r="AD923" s="1588"/>
      <c r="AE923" s="1588"/>
      <c r="AF923" s="1588"/>
      <c r="AG923" s="1588"/>
      <c r="AH923" s="1588"/>
      <c r="AI923" s="1588"/>
      <c r="AJ923" s="1588"/>
      <c r="AK923" s="1588"/>
      <c r="AL923" s="1588"/>
      <c r="AM923" s="1588"/>
      <c r="AN923" s="1588"/>
      <c r="AO923" s="1588"/>
      <c r="AP923" s="1588"/>
      <c r="AQ923" s="1588"/>
      <c r="AR923" s="1588"/>
      <c r="AS923" s="1588"/>
      <c r="AT923" s="1588"/>
      <c r="AU923" s="1588"/>
      <c r="AV923" s="1588"/>
      <c r="AW923" s="1588"/>
      <c r="AX923" s="1588"/>
      <c r="AY923" s="1588"/>
    </row>
    <row r="924" ht="15.75" customHeight="1">
      <c r="A924" s="1588"/>
      <c r="B924" s="1588"/>
      <c r="C924" s="1588"/>
      <c r="D924" s="1588"/>
      <c r="E924" s="1588"/>
      <c r="F924" s="1588"/>
      <c r="G924" s="1588"/>
      <c r="H924" s="1588"/>
      <c r="I924" s="1588"/>
      <c r="J924" s="1588"/>
      <c r="K924" s="1588"/>
      <c r="L924" s="1588"/>
      <c r="M924" s="1588"/>
      <c r="N924" s="1588"/>
      <c r="O924" s="1588"/>
      <c r="P924" s="1588"/>
      <c r="Q924" s="1588"/>
      <c r="R924" s="1588"/>
      <c r="S924" s="1588"/>
      <c r="T924" s="1588"/>
      <c r="U924" s="1588"/>
      <c r="V924" s="1588"/>
      <c r="W924" s="1588"/>
      <c r="X924" s="1588"/>
      <c r="Y924" s="1588"/>
      <c r="Z924" s="1588"/>
      <c r="AA924" s="1588"/>
      <c r="AB924" s="1588"/>
      <c r="AC924" s="1588"/>
      <c r="AD924" s="1588"/>
      <c r="AE924" s="1588"/>
      <c r="AF924" s="1588"/>
      <c r="AG924" s="1588"/>
      <c r="AH924" s="1588"/>
      <c r="AI924" s="1588"/>
      <c r="AJ924" s="1588"/>
      <c r="AK924" s="1588"/>
      <c r="AL924" s="1588"/>
      <c r="AM924" s="1588"/>
      <c r="AN924" s="1588"/>
      <c r="AO924" s="1588"/>
      <c r="AP924" s="1588"/>
      <c r="AQ924" s="1588"/>
      <c r="AR924" s="1588"/>
      <c r="AS924" s="1588"/>
      <c r="AT924" s="1588"/>
      <c r="AU924" s="1588"/>
      <c r="AV924" s="1588"/>
      <c r="AW924" s="1588"/>
      <c r="AX924" s="1588"/>
      <c r="AY924" s="1588"/>
    </row>
    <row r="925" ht="15.75" customHeight="1">
      <c r="A925" s="1588"/>
      <c r="B925" s="1588"/>
      <c r="C925" s="1588"/>
      <c r="D925" s="1588"/>
      <c r="E925" s="1588"/>
      <c r="F925" s="1588"/>
      <c r="G925" s="1588"/>
      <c r="H925" s="1588"/>
      <c r="I925" s="1588"/>
      <c r="J925" s="1588"/>
      <c r="K925" s="1588"/>
      <c r="L925" s="1588"/>
      <c r="M925" s="1588"/>
      <c r="N925" s="1588"/>
      <c r="O925" s="1588"/>
      <c r="P925" s="1588"/>
      <c r="Q925" s="1588"/>
      <c r="R925" s="1588"/>
      <c r="S925" s="1588"/>
      <c r="T925" s="1588"/>
      <c r="U925" s="1588"/>
      <c r="V925" s="1588"/>
      <c r="W925" s="1588"/>
      <c r="X925" s="1588"/>
      <c r="Y925" s="1588"/>
      <c r="Z925" s="1588"/>
      <c r="AA925" s="1588"/>
      <c r="AB925" s="1588"/>
      <c r="AC925" s="1588"/>
      <c r="AD925" s="1588"/>
      <c r="AE925" s="1588"/>
      <c r="AF925" s="1588"/>
      <c r="AG925" s="1588"/>
      <c r="AH925" s="1588"/>
      <c r="AI925" s="1588"/>
      <c r="AJ925" s="1588"/>
      <c r="AK925" s="1588"/>
      <c r="AL925" s="1588"/>
      <c r="AM925" s="1588"/>
      <c r="AN925" s="1588"/>
      <c r="AO925" s="1588"/>
      <c r="AP925" s="1588"/>
      <c r="AQ925" s="1588"/>
      <c r="AR925" s="1588"/>
      <c r="AS925" s="1588"/>
      <c r="AT925" s="1588"/>
      <c r="AU925" s="1588"/>
      <c r="AV925" s="1588"/>
      <c r="AW925" s="1588"/>
      <c r="AX925" s="1588"/>
      <c r="AY925" s="1588"/>
    </row>
    <row r="926" ht="15.75" customHeight="1">
      <c r="A926" s="1588"/>
      <c r="B926" s="1588"/>
      <c r="C926" s="1588"/>
      <c r="D926" s="1588"/>
      <c r="E926" s="1588"/>
      <c r="F926" s="1588"/>
      <c r="G926" s="1588"/>
      <c r="H926" s="1588"/>
      <c r="I926" s="1588"/>
      <c r="J926" s="1588"/>
      <c r="K926" s="1588"/>
      <c r="L926" s="1588"/>
      <c r="M926" s="1588"/>
      <c r="N926" s="1588"/>
      <c r="O926" s="1588"/>
      <c r="P926" s="1588"/>
      <c r="Q926" s="1588"/>
      <c r="R926" s="1588"/>
      <c r="S926" s="1588"/>
      <c r="T926" s="1588"/>
      <c r="U926" s="1588"/>
      <c r="V926" s="1588"/>
      <c r="W926" s="1588"/>
      <c r="X926" s="1588"/>
      <c r="Y926" s="1588"/>
      <c r="Z926" s="1588"/>
      <c r="AA926" s="1588"/>
      <c r="AB926" s="1588"/>
      <c r="AC926" s="1588"/>
      <c r="AD926" s="1588"/>
      <c r="AE926" s="1588"/>
      <c r="AF926" s="1588"/>
      <c r="AG926" s="1588"/>
      <c r="AH926" s="1588"/>
      <c r="AI926" s="1588"/>
      <c r="AJ926" s="1588"/>
      <c r="AK926" s="1588"/>
      <c r="AL926" s="1588"/>
      <c r="AM926" s="1588"/>
      <c r="AN926" s="1588"/>
      <c r="AO926" s="1588"/>
      <c r="AP926" s="1588"/>
      <c r="AQ926" s="1588"/>
      <c r="AR926" s="1588"/>
      <c r="AS926" s="1588"/>
      <c r="AT926" s="1588"/>
      <c r="AU926" s="1588"/>
      <c r="AV926" s="1588"/>
      <c r="AW926" s="1588"/>
      <c r="AX926" s="1588"/>
      <c r="AY926" s="1588"/>
    </row>
    <row r="927" ht="15.75" customHeight="1">
      <c r="A927" s="1588"/>
      <c r="B927" s="1588"/>
      <c r="C927" s="1588"/>
      <c r="D927" s="1588"/>
      <c r="E927" s="1588"/>
      <c r="F927" s="1588"/>
      <c r="G927" s="1588"/>
      <c r="H927" s="1588"/>
      <c r="I927" s="1588"/>
      <c r="J927" s="1588"/>
      <c r="K927" s="1588"/>
      <c r="L927" s="1588"/>
      <c r="M927" s="1588"/>
      <c r="N927" s="1588"/>
      <c r="O927" s="1588"/>
      <c r="P927" s="1588"/>
      <c r="Q927" s="1588"/>
      <c r="R927" s="1588"/>
      <c r="S927" s="1588"/>
      <c r="T927" s="1588"/>
      <c r="U927" s="1588"/>
      <c r="V927" s="1588"/>
      <c r="W927" s="1588"/>
      <c r="X927" s="1588"/>
      <c r="Y927" s="1588"/>
      <c r="Z927" s="1588"/>
      <c r="AA927" s="1588"/>
      <c r="AB927" s="1588"/>
      <c r="AC927" s="1588"/>
      <c r="AD927" s="1588"/>
      <c r="AE927" s="1588"/>
      <c r="AF927" s="1588"/>
      <c r="AG927" s="1588"/>
      <c r="AH927" s="1588"/>
      <c r="AI927" s="1588"/>
      <c r="AJ927" s="1588"/>
      <c r="AK927" s="1588"/>
      <c r="AL927" s="1588"/>
      <c r="AM927" s="1588"/>
      <c r="AN927" s="1588"/>
      <c r="AO927" s="1588"/>
      <c r="AP927" s="1588"/>
      <c r="AQ927" s="1588"/>
      <c r="AR927" s="1588"/>
      <c r="AS927" s="1588"/>
      <c r="AT927" s="1588"/>
      <c r="AU927" s="1588"/>
      <c r="AV927" s="1588"/>
      <c r="AW927" s="1588"/>
      <c r="AX927" s="1588"/>
      <c r="AY927" s="1588"/>
    </row>
    <row r="928" ht="15.75" customHeight="1">
      <c r="A928" s="1588"/>
      <c r="B928" s="1588"/>
      <c r="C928" s="1588"/>
      <c r="D928" s="1588"/>
      <c r="E928" s="1588"/>
      <c r="F928" s="1588"/>
      <c r="G928" s="1588"/>
      <c r="H928" s="1588"/>
      <c r="I928" s="1588"/>
      <c r="J928" s="1588"/>
      <c r="K928" s="1588"/>
      <c r="L928" s="1588"/>
      <c r="M928" s="1588"/>
      <c r="N928" s="1588"/>
      <c r="O928" s="1588"/>
      <c r="P928" s="1588"/>
      <c r="Q928" s="1588"/>
      <c r="R928" s="1588"/>
      <c r="S928" s="1588"/>
      <c r="T928" s="1588"/>
      <c r="U928" s="1588"/>
      <c r="V928" s="1588"/>
      <c r="W928" s="1588"/>
      <c r="X928" s="1588"/>
      <c r="Y928" s="1588"/>
      <c r="Z928" s="1588"/>
      <c r="AA928" s="1588"/>
      <c r="AB928" s="1588"/>
      <c r="AC928" s="1588"/>
      <c r="AD928" s="1588"/>
      <c r="AE928" s="1588"/>
      <c r="AF928" s="1588"/>
      <c r="AG928" s="1588"/>
      <c r="AH928" s="1588"/>
      <c r="AI928" s="1588"/>
      <c r="AJ928" s="1588"/>
      <c r="AK928" s="1588"/>
      <c r="AL928" s="1588"/>
      <c r="AM928" s="1588"/>
      <c r="AN928" s="1588"/>
      <c r="AO928" s="1588"/>
      <c r="AP928" s="1588"/>
      <c r="AQ928" s="1588"/>
      <c r="AR928" s="1588"/>
      <c r="AS928" s="1588"/>
      <c r="AT928" s="1588"/>
      <c r="AU928" s="1588"/>
      <c r="AV928" s="1588"/>
      <c r="AW928" s="1588"/>
      <c r="AX928" s="1588"/>
      <c r="AY928" s="1588"/>
    </row>
    <row r="929" ht="15.75" customHeight="1">
      <c r="A929" s="1588"/>
      <c r="B929" s="1588"/>
      <c r="C929" s="1588"/>
      <c r="D929" s="1588"/>
      <c r="E929" s="1588"/>
      <c r="F929" s="1588"/>
      <c r="G929" s="1588"/>
      <c r="H929" s="1588"/>
      <c r="I929" s="1588"/>
      <c r="J929" s="1588"/>
      <c r="K929" s="1588"/>
      <c r="L929" s="1588"/>
      <c r="M929" s="1588"/>
      <c r="N929" s="1588"/>
      <c r="O929" s="1588"/>
      <c r="P929" s="1588"/>
      <c r="Q929" s="1588"/>
      <c r="R929" s="1588"/>
      <c r="S929" s="1588"/>
      <c r="T929" s="1588"/>
      <c r="U929" s="1588"/>
      <c r="V929" s="1588"/>
      <c r="W929" s="1588"/>
      <c r="X929" s="1588"/>
      <c r="Y929" s="1588"/>
      <c r="Z929" s="1588"/>
      <c r="AA929" s="1588"/>
      <c r="AB929" s="1588"/>
      <c r="AC929" s="1588"/>
      <c r="AD929" s="1588"/>
      <c r="AE929" s="1588"/>
      <c r="AF929" s="1588"/>
      <c r="AG929" s="1588"/>
      <c r="AH929" s="1588"/>
      <c r="AI929" s="1588"/>
      <c r="AJ929" s="1588"/>
      <c r="AK929" s="1588"/>
      <c r="AL929" s="1588"/>
      <c r="AM929" s="1588"/>
      <c r="AN929" s="1588"/>
      <c r="AO929" s="1588"/>
      <c r="AP929" s="1588"/>
      <c r="AQ929" s="1588"/>
      <c r="AR929" s="1588"/>
      <c r="AS929" s="1588"/>
      <c r="AT929" s="1588"/>
      <c r="AU929" s="1588"/>
      <c r="AV929" s="1588"/>
      <c r="AW929" s="1588"/>
      <c r="AX929" s="1588"/>
      <c r="AY929" s="1588"/>
    </row>
    <row r="930" ht="15.75" customHeight="1">
      <c r="A930" s="1588"/>
      <c r="B930" s="1588"/>
      <c r="C930" s="1588"/>
      <c r="D930" s="1588"/>
      <c r="E930" s="1588"/>
      <c r="F930" s="1588"/>
      <c r="G930" s="1588"/>
      <c r="H930" s="1588"/>
      <c r="I930" s="1588"/>
      <c r="J930" s="1588"/>
      <c r="K930" s="1588"/>
      <c r="L930" s="1588"/>
      <c r="M930" s="1588"/>
      <c r="N930" s="1588"/>
      <c r="O930" s="1588"/>
      <c r="P930" s="1588"/>
      <c r="Q930" s="1588"/>
      <c r="R930" s="1588"/>
      <c r="S930" s="1588"/>
      <c r="T930" s="1588"/>
      <c r="U930" s="1588"/>
      <c r="V930" s="1588"/>
      <c r="W930" s="1588"/>
      <c r="X930" s="1588"/>
      <c r="Y930" s="1588"/>
      <c r="Z930" s="1588"/>
      <c r="AA930" s="1588"/>
      <c r="AB930" s="1588"/>
      <c r="AC930" s="1588"/>
      <c r="AD930" s="1588"/>
      <c r="AE930" s="1588"/>
      <c r="AF930" s="1588"/>
      <c r="AG930" s="1588"/>
      <c r="AH930" s="1588"/>
      <c r="AI930" s="1588"/>
      <c r="AJ930" s="1588"/>
      <c r="AK930" s="1588"/>
      <c r="AL930" s="1588"/>
      <c r="AM930" s="1588"/>
      <c r="AN930" s="1588"/>
      <c r="AO930" s="1588"/>
      <c r="AP930" s="1588"/>
      <c r="AQ930" s="1588"/>
      <c r="AR930" s="1588"/>
      <c r="AS930" s="1588"/>
      <c r="AT930" s="1588"/>
      <c r="AU930" s="1588"/>
      <c r="AV930" s="1588"/>
      <c r="AW930" s="1588"/>
      <c r="AX930" s="1588"/>
      <c r="AY930" s="1588"/>
    </row>
    <row r="931" ht="15.75" customHeight="1">
      <c r="A931" s="1588"/>
      <c r="B931" s="1588"/>
      <c r="C931" s="1588"/>
      <c r="D931" s="1588"/>
      <c r="E931" s="1588"/>
      <c r="F931" s="1588"/>
      <c r="G931" s="1588"/>
      <c r="H931" s="1588"/>
      <c r="I931" s="1588"/>
      <c r="J931" s="1588"/>
      <c r="K931" s="1588"/>
      <c r="L931" s="1588"/>
      <c r="M931" s="1588"/>
      <c r="N931" s="1588"/>
      <c r="O931" s="1588"/>
      <c r="P931" s="1588"/>
      <c r="Q931" s="1588"/>
      <c r="R931" s="1588"/>
      <c r="S931" s="1588"/>
      <c r="T931" s="1588"/>
      <c r="U931" s="1588"/>
      <c r="V931" s="1588"/>
      <c r="W931" s="1588"/>
      <c r="X931" s="1588"/>
      <c r="Y931" s="1588"/>
      <c r="Z931" s="1588"/>
      <c r="AA931" s="1588"/>
      <c r="AB931" s="1588"/>
      <c r="AC931" s="1588"/>
      <c r="AD931" s="1588"/>
      <c r="AE931" s="1588"/>
      <c r="AF931" s="1588"/>
      <c r="AG931" s="1588"/>
      <c r="AH931" s="1588"/>
      <c r="AI931" s="1588"/>
      <c r="AJ931" s="1588"/>
      <c r="AK931" s="1588"/>
      <c r="AL931" s="1588"/>
      <c r="AM931" s="1588"/>
      <c r="AN931" s="1588"/>
      <c r="AO931" s="1588"/>
      <c r="AP931" s="1588"/>
      <c r="AQ931" s="1588"/>
      <c r="AR931" s="1588"/>
      <c r="AS931" s="1588"/>
      <c r="AT931" s="1588"/>
      <c r="AU931" s="1588"/>
      <c r="AV931" s="1588"/>
      <c r="AW931" s="1588"/>
      <c r="AX931" s="1588"/>
      <c r="AY931" s="1588"/>
    </row>
    <row r="932" ht="15.75" customHeight="1">
      <c r="A932" s="1588"/>
      <c r="B932" s="1588"/>
      <c r="C932" s="1588"/>
      <c r="D932" s="1588"/>
      <c r="E932" s="1588"/>
      <c r="F932" s="1588"/>
      <c r="G932" s="1588"/>
      <c r="H932" s="1588"/>
      <c r="I932" s="1588"/>
      <c r="J932" s="1588"/>
      <c r="K932" s="1588"/>
      <c r="L932" s="1588"/>
      <c r="M932" s="1588"/>
      <c r="N932" s="1588"/>
      <c r="O932" s="1588"/>
      <c r="P932" s="1588"/>
      <c r="Q932" s="1588"/>
      <c r="R932" s="1588"/>
      <c r="S932" s="1588"/>
      <c r="T932" s="1588"/>
      <c r="U932" s="1588"/>
      <c r="V932" s="1588"/>
      <c r="W932" s="1588"/>
      <c r="X932" s="1588"/>
      <c r="Y932" s="1588"/>
      <c r="Z932" s="1588"/>
      <c r="AA932" s="1588"/>
      <c r="AB932" s="1588"/>
      <c r="AC932" s="1588"/>
      <c r="AD932" s="1588"/>
      <c r="AE932" s="1588"/>
      <c r="AF932" s="1588"/>
      <c r="AG932" s="1588"/>
      <c r="AH932" s="1588"/>
      <c r="AI932" s="1588"/>
      <c r="AJ932" s="1588"/>
      <c r="AK932" s="1588"/>
      <c r="AL932" s="1588"/>
      <c r="AM932" s="1588"/>
      <c r="AN932" s="1588"/>
      <c r="AO932" s="1588"/>
      <c r="AP932" s="1588"/>
      <c r="AQ932" s="1588"/>
      <c r="AR932" s="1588"/>
      <c r="AS932" s="1588"/>
      <c r="AT932" s="1588"/>
      <c r="AU932" s="1588"/>
      <c r="AV932" s="1588"/>
      <c r="AW932" s="1588"/>
      <c r="AX932" s="1588"/>
      <c r="AY932" s="1588"/>
    </row>
    <row r="933" ht="15.75" customHeight="1">
      <c r="A933" s="1588"/>
      <c r="B933" s="1588"/>
      <c r="C933" s="1588"/>
      <c r="D933" s="1588"/>
      <c r="E933" s="1588"/>
      <c r="F933" s="1588"/>
      <c r="G933" s="1588"/>
      <c r="H933" s="1588"/>
      <c r="I933" s="1588"/>
      <c r="J933" s="1588"/>
      <c r="K933" s="1588"/>
      <c r="L933" s="1588"/>
      <c r="M933" s="1588"/>
      <c r="N933" s="1588"/>
      <c r="O933" s="1588"/>
      <c r="P933" s="1588"/>
      <c r="Q933" s="1588"/>
      <c r="R933" s="1588"/>
      <c r="S933" s="1588"/>
      <c r="T933" s="1588"/>
      <c r="U933" s="1588"/>
      <c r="V933" s="1588"/>
      <c r="W933" s="1588"/>
      <c r="X933" s="1588"/>
      <c r="Y933" s="1588"/>
      <c r="Z933" s="1588"/>
      <c r="AA933" s="1588"/>
      <c r="AB933" s="1588"/>
      <c r="AC933" s="1588"/>
      <c r="AD933" s="1588"/>
      <c r="AE933" s="1588"/>
      <c r="AF933" s="1588"/>
      <c r="AG933" s="1588"/>
      <c r="AH933" s="1588"/>
      <c r="AI933" s="1588"/>
      <c r="AJ933" s="1588"/>
      <c r="AK933" s="1588"/>
      <c r="AL933" s="1588"/>
      <c r="AM933" s="1588"/>
      <c r="AN933" s="1588"/>
      <c r="AO933" s="1588"/>
      <c r="AP933" s="1588"/>
      <c r="AQ933" s="1588"/>
      <c r="AR933" s="1588"/>
      <c r="AS933" s="1588"/>
      <c r="AT933" s="1588"/>
      <c r="AU933" s="1588"/>
      <c r="AV933" s="1588"/>
      <c r="AW933" s="1588"/>
      <c r="AX933" s="1588"/>
      <c r="AY933" s="1588"/>
    </row>
    <row r="934" ht="15.75" customHeight="1">
      <c r="A934" s="1588"/>
      <c r="B934" s="1588"/>
      <c r="C934" s="1588"/>
      <c r="D934" s="1588"/>
      <c r="E934" s="1588"/>
      <c r="F934" s="1588"/>
      <c r="G934" s="1588"/>
      <c r="H934" s="1588"/>
      <c r="I934" s="1588"/>
      <c r="J934" s="1588"/>
      <c r="K934" s="1588"/>
      <c r="L934" s="1588"/>
      <c r="M934" s="1588"/>
      <c r="N934" s="1588"/>
      <c r="O934" s="1588"/>
      <c r="P934" s="1588"/>
      <c r="Q934" s="1588"/>
      <c r="R934" s="1588"/>
      <c r="S934" s="1588"/>
      <c r="T934" s="1588"/>
      <c r="U934" s="1588"/>
      <c r="V934" s="1588"/>
      <c r="W934" s="1588"/>
      <c r="X934" s="1588"/>
      <c r="Y934" s="1588"/>
      <c r="Z934" s="1588"/>
      <c r="AA934" s="1588"/>
      <c r="AB934" s="1588"/>
      <c r="AC934" s="1588"/>
      <c r="AD934" s="1588"/>
      <c r="AE934" s="1588"/>
      <c r="AF934" s="1588"/>
      <c r="AG934" s="1588"/>
      <c r="AH934" s="1588"/>
      <c r="AI934" s="1588"/>
      <c r="AJ934" s="1588"/>
      <c r="AK934" s="1588"/>
      <c r="AL934" s="1588"/>
      <c r="AM934" s="1588"/>
      <c r="AN934" s="1588"/>
      <c r="AO934" s="1588"/>
      <c r="AP934" s="1588"/>
      <c r="AQ934" s="1588"/>
      <c r="AR934" s="1588"/>
      <c r="AS934" s="1588"/>
      <c r="AT934" s="1588"/>
      <c r="AU934" s="1588"/>
      <c r="AV934" s="1588"/>
      <c r="AW934" s="1588"/>
      <c r="AX934" s="1588"/>
      <c r="AY934" s="1588"/>
    </row>
    <row r="935" ht="15.75" customHeight="1">
      <c r="A935" s="1588"/>
      <c r="B935" s="1588"/>
      <c r="C935" s="1588"/>
      <c r="D935" s="1588"/>
      <c r="E935" s="1588"/>
      <c r="F935" s="1588"/>
      <c r="G935" s="1588"/>
      <c r="H935" s="1588"/>
      <c r="I935" s="1588"/>
      <c r="J935" s="1588"/>
      <c r="K935" s="1588"/>
      <c r="L935" s="1588"/>
      <c r="M935" s="1588"/>
      <c r="N935" s="1588"/>
      <c r="O935" s="1588"/>
      <c r="P935" s="1588"/>
      <c r="Q935" s="1588"/>
      <c r="R935" s="1588"/>
      <c r="S935" s="1588"/>
      <c r="T935" s="1588"/>
      <c r="U935" s="1588"/>
      <c r="V935" s="1588"/>
      <c r="W935" s="1588"/>
      <c r="X935" s="1588"/>
      <c r="Y935" s="1588"/>
      <c r="Z935" s="1588"/>
      <c r="AA935" s="1588"/>
      <c r="AB935" s="1588"/>
      <c r="AC935" s="1588"/>
      <c r="AD935" s="1588"/>
      <c r="AE935" s="1588"/>
      <c r="AF935" s="1588"/>
      <c r="AG935" s="1588"/>
      <c r="AH935" s="1588"/>
      <c r="AI935" s="1588"/>
      <c r="AJ935" s="1588"/>
      <c r="AK935" s="1588"/>
      <c r="AL935" s="1588"/>
      <c r="AM935" s="1588"/>
      <c r="AN935" s="1588"/>
      <c r="AO935" s="1588"/>
      <c r="AP935" s="1588"/>
      <c r="AQ935" s="1588"/>
      <c r="AR935" s="1588"/>
      <c r="AS935" s="1588"/>
      <c r="AT935" s="1588"/>
      <c r="AU935" s="1588"/>
      <c r="AV935" s="1588"/>
      <c r="AW935" s="1588"/>
      <c r="AX935" s="1588"/>
      <c r="AY935" s="1588"/>
    </row>
    <row r="936" ht="15.75" customHeight="1">
      <c r="A936" s="1588"/>
      <c r="B936" s="1588"/>
      <c r="C936" s="1588"/>
      <c r="D936" s="1588"/>
      <c r="E936" s="1588"/>
      <c r="F936" s="1588"/>
      <c r="G936" s="1588"/>
      <c r="H936" s="1588"/>
      <c r="I936" s="1588"/>
      <c r="J936" s="1588"/>
      <c r="K936" s="1588"/>
      <c r="L936" s="1588"/>
      <c r="M936" s="1588"/>
      <c r="N936" s="1588"/>
      <c r="O936" s="1588"/>
      <c r="P936" s="1588"/>
      <c r="Q936" s="1588"/>
      <c r="R936" s="1588"/>
      <c r="S936" s="1588"/>
      <c r="T936" s="1588"/>
      <c r="U936" s="1588"/>
      <c r="V936" s="1588"/>
      <c r="W936" s="1588"/>
      <c r="X936" s="1588"/>
      <c r="Y936" s="1588"/>
      <c r="Z936" s="1588"/>
      <c r="AA936" s="1588"/>
      <c r="AB936" s="1588"/>
      <c r="AC936" s="1588"/>
      <c r="AD936" s="1588"/>
      <c r="AE936" s="1588"/>
      <c r="AF936" s="1588"/>
      <c r="AG936" s="1588"/>
      <c r="AH936" s="1588"/>
      <c r="AI936" s="1588"/>
      <c r="AJ936" s="1588"/>
      <c r="AK936" s="1588"/>
      <c r="AL936" s="1588"/>
      <c r="AM936" s="1588"/>
      <c r="AN936" s="1588"/>
      <c r="AO936" s="1588"/>
      <c r="AP936" s="1588"/>
      <c r="AQ936" s="1588"/>
      <c r="AR936" s="1588"/>
      <c r="AS936" s="1588"/>
      <c r="AT936" s="1588"/>
      <c r="AU936" s="1588"/>
      <c r="AV936" s="1588"/>
      <c r="AW936" s="1588"/>
      <c r="AX936" s="1588"/>
      <c r="AY936" s="1588"/>
    </row>
    <row r="937" ht="15.75" customHeight="1">
      <c r="A937" s="1588"/>
      <c r="B937" s="1588"/>
      <c r="C937" s="1588"/>
      <c r="D937" s="1588"/>
      <c r="E937" s="1588"/>
      <c r="F937" s="1588"/>
      <c r="G937" s="1588"/>
      <c r="H937" s="1588"/>
      <c r="I937" s="1588"/>
      <c r="J937" s="1588"/>
      <c r="K937" s="1588"/>
      <c r="L937" s="1588"/>
      <c r="M937" s="1588"/>
      <c r="N937" s="1588"/>
      <c r="O937" s="1588"/>
      <c r="P937" s="1588"/>
      <c r="Q937" s="1588"/>
      <c r="R937" s="1588"/>
      <c r="S937" s="1588"/>
      <c r="T937" s="1588"/>
      <c r="U937" s="1588"/>
      <c r="V937" s="1588"/>
      <c r="W937" s="1588"/>
      <c r="X937" s="1588"/>
      <c r="Y937" s="1588"/>
      <c r="Z937" s="1588"/>
      <c r="AA937" s="1588"/>
      <c r="AB937" s="1588"/>
      <c r="AC937" s="1588"/>
      <c r="AD937" s="1588"/>
      <c r="AE937" s="1588"/>
      <c r="AF937" s="1588"/>
      <c r="AG937" s="1588"/>
      <c r="AH937" s="1588"/>
      <c r="AI937" s="1588"/>
      <c r="AJ937" s="1588"/>
      <c r="AK937" s="1588"/>
      <c r="AL937" s="1588"/>
      <c r="AM937" s="1588"/>
      <c r="AN937" s="1588"/>
      <c r="AO937" s="1588"/>
      <c r="AP937" s="1588"/>
      <c r="AQ937" s="1588"/>
      <c r="AR937" s="1588"/>
      <c r="AS937" s="1588"/>
      <c r="AT937" s="1588"/>
      <c r="AU937" s="1588"/>
      <c r="AV937" s="1588"/>
      <c r="AW937" s="1588"/>
      <c r="AX937" s="1588"/>
      <c r="AY937" s="1588"/>
    </row>
    <row r="938" ht="15.75" customHeight="1">
      <c r="A938" s="1588"/>
      <c r="B938" s="1588"/>
      <c r="C938" s="1588"/>
      <c r="D938" s="1588"/>
      <c r="E938" s="1588"/>
      <c r="F938" s="1588"/>
      <c r="G938" s="1588"/>
      <c r="H938" s="1588"/>
      <c r="I938" s="1588"/>
      <c r="J938" s="1588"/>
      <c r="K938" s="1588"/>
      <c r="L938" s="1588"/>
      <c r="M938" s="1588"/>
      <c r="N938" s="1588"/>
      <c r="O938" s="1588"/>
      <c r="P938" s="1588"/>
      <c r="Q938" s="1588"/>
      <c r="R938" s="1588"/>
      <c r="S938" s="1588"/>
      <c r="T938" s="1588"/>
      <c r="U938" s="1588"/>
      <c r="V938" s="1588"/>
      <c r="W938" s="1588"/>
      <c r="X938" s="1588"/>
      <c r="Y938" s="1588"/>
      <c r="Z938" s="1588"/>
      <c r="AA938" s="1588"/>
      <c r="AB938" s="1588"/>
      <c r="AC938" s="1588"/>
      <c r="AD938" s="1588"/>
      <c r="AE938" s="1588"/>
      <c r="AF938" s="1588"/>
      <c r="AG938" s="1588"/>
      <c r="AH938" s="1588"/>
      <c r="AI938" s="1588"/>
      <c r="AJ938" s="1588"/>
      <c r="AK938" s="1588"/>
      <c r="AL938" s="1588"/>
      <c r="AM938" s="1588"/>
      <c r="AN938" s="1588"/>
      <c r="AO938" s="1588"/>
      <c r="AP938" s="1588"/>
      <c r="AQ938" s="1588"/>
      <c r="AR938" s="1588"/>
      <c r="AS938" s="1588"/>
      <c r="AT938" s="1588"/>
      <c r="AU938" s="1588"/>
      <c r="AV938" s="1588"/>
      <c r="AW938" s="1588"/>
      <c r="AX938" s="1588"/>
      <c r="AY938" s="1588"/>
    </row>
    <row r="939" ht="15.75" customHeight="1">
      <c r="A939" s="1588"/>
      <c r="B939" s="1588"/>
      <c r="C939" s="1588"/>
      <c r="D939" s="1588"/>
      <c r="E939" s="1588"/>
      <c r="F939" s="1588"/>
      <c r="G939" s="1588"/>
      <c r="H939" s="1588"/>
      <c r="I939" s="1588"/>
      <c r="J939" s="1588"/>
      <c r="K939" s="1588"/>
      <c r="L939" s="1588"/>
      <c r="M939" s="1588"/>
      <c r="N939" s="1588"/>
      <c r="O939" s="1588"/>
      <c r="P939" s="1588"/>
      <c r="Q939" s="1588"/>
      <c r="R939" s="1588"/>
      <c r="S939" s="1588"/>
      <c r="T939" s="1588"/>
      <c r="U939" s="1588"/>
      <c r="V939" s="1588"/>
      <c r="W939" s="1588"/>
      <c r="X939" s="1588"/>
      <c r="Y939" s="1588"/>
      <c r="Z939" s="1588"/>
      <c r="AA939" s="1588"/>
      <c r="AB939" s="1588"/>
      <c r="AC939" s="1588"/>
      <c r="AD939" s="1588"/>
      <c r="AE939" s="1588"/>
      <c r="AF939" s="1588"/>
      <c r="AG939" s="1588"/>
      <c r="AH939" s="1588"/>
      <c r="AI939" s="1588"/>
      <c r="AJ939" s="1588"/>
      <c r="AK939" s="1588"/>
      <c r="AL939" s="1588"/>
      <c r="AM939" s="1588"/>
      <c r="AN939" s="1588"/>
      <c r="AO939" s="1588"/>
      <c r="AP939" s="1588"/>
      <c r="AQ939" s="1588"/>
      <c r="AR939" s="1588"/>
      <c r="AS939" s="1588"/>
      <c r="AT939" s="1588"/>
      <c r="AU939" s="1588"/>
      <c r="AV939" s="1588"/>
      <c r="AW939" s="1588"/>
      <c r="AX939" s="1588"/>
      <c r="AY939" s="1588"/>
    </row>
    <row r="940" ht="15.75" customHeight="1">
      <c r="A940" s="1588"/>
      <c r="B940" s="1588"/>
      <c r="C940" s="1588"/>
      <c r="D940" s="1588"/>
      <c r="E940" s="1588"/>
      <c r="F940" s="1588"/>
      <c r="G940" s="1588"/>
      <c r="H940" s="1588"/>
      <c r="I940" s="1588"/>
      <c r="J940" s="1588"/>
      <c r="K940" s="1588"/>
      <c r="L940" s="1588"/>
      <c r="M940" s="1588"/>
      <c r="N940" s="1588"/>
      <c r="O940" s="1588"/>
      <c r="P940" s="1588"/>
      <c r="Q940" s="1588"/>
      <c r="R940" s="1588"/>
      <c r="S940" s="1588"/>
      <c r="T940" s="1588"/>
      <c r="U940" s="1588"/>
      <c r="V940" s="1588"/>
      <c r="W940" s="1588"/>
      <c r="X940" s="1588"/>
      <c r="Y940" s="1588"/>
      <c r="Z940" s="1588"/>
      <c r="AA940" s="1588"/>
      <c r="AB940" s="1588"/>
      <c r="AC940" s="1588"/>
      <c r="AD940" s="1588"/>
      <c r="AE940" s="1588"/>
      <c r="AF940" s="1588"/>
      <c r="AG940" s="1588"/>
      <c r="AH940" s="1588"/>
      <c r="AI940" s="1588"/>
      <c r="AJ940" s="1588"/>
      <c r="AK940" s="1588"/>
      <c r="AL940" s="1588"/>
      <c r="AM940" s="1588"/>
      <c r="AN940" s="1588"/>
      <c r="AO940" s="1588"/>
      <c r="AP940" s="1588"/>
      <c r="AQ940" s="1588"/>
      <c r="AR940" s="1588"/>
      <c r="AS940" s="1588"/>
      <c r="AT940" s="1588"/>
      <c r="AU940" s="1588"/>
      <c r="AV940" s="1588"/>
      <c r="AW940" s="1588"/>
      <c r="AX940" s="1588"/>
      <c r="AY940" s="1588"/>
    </row>
    <row r="941" ht="15.75" customHeight="1">
      <c r="A941" s="1588"/>
      <c r="B941" s="1588"/>
      <c r="C941" s="1588"/>
      <c r="D941" s="1588"/>
      <c r="E941" s="1588"/>
      <c r="F941" s="1588"/>
      <c r="G941" s="1588"/>
      <c r="H941" s="1588"/>
      <c r="I941" s="1588"/>
      <c r="J941" s="1588"/>
      <c r="K941" s="1588"/>
      <c r="L941" s="1588"/>
      <c r="M941" s="1588"/>
      <c r="N941" s="1588"/>
      <c r="O941" s="1588"/>
      <c r="P941" s="1588"/>
      <c r="Q941" s="1588"/>
      <c r="R941" s="1588"/>
      <c r="S941" s="1588"/>
      <c r="T941" s="1588"/>
      <c r="U941" s="1588"/>
      <c r="V941" s="1588"/>
      <c r="W941" s="1588"/>
      <c r="X941" s="1588"/>
      <c r="Y941" s="1588"/>
      <c r="Z941" s="1588"/>
      <c r="AA941" s="1588"/>
      <c r="AB941" s="1588"/>
      <c r="AC941" s="1588"/>
      <c r="AD941" s="1588"/>
      <c r="AE941" s="1588"/>
      <c r="AF941" s="1588"/>
      <c r="AG941" s="1588"/>
      <c r="AH941" s="1588"/>
      <c r="AI941" s="1588"/>
      <c r="AJ941" s="1588"/>
      <c r="AK941" s="1588"/>
      <c r="AL941" s="1588"/>
      <c r="AM941" s="1588"/>
      <c r="AN941" s="1588"/>
      <c r="AO941" s="1588"/>
      <c r="AP941" s="1588"/>
      <c r="AQ941" s="1588"/>
      <c r="AR941" s="1588"/>
      <c r="AS941" s="1588"/>
      <c r="AT941" s="1588"/>
      <c r="AU941" s="1588"/>
      <c r="AV941" s="1588"/>
      <c r="AW941" s="1588"/>
      <c r="AX941" s="1588"/>
      <c r="AY941" s="1588"/>
    </row>
    <row r="942" ht="15.75" customHeight="1">
      <c r="A942" s="1588"/>
      <c r="B942" s="1588"/>
      <c r="C942" s="1588"/>
      <c r="D942" s="1588"/>
      <c r="E942" s="1588"/>
      <c r="F942" s="1588"/>
      <c r="G942" s="1588"/>
      <c r="H942" s="1588"/>
      <c r="I942" s="1588"/>
      <c r="J942" s="1588"/>
      <c r="K942" s="1588"/>
      <c r="L942" s="1588"/>
      <c r="M942" s="1588"/>
      <c r="N942" s="1588"/>
      <c r="O942" s="1588"/>
      <c r="P942" s="1588"/>
      <c r="Q942" s="1588"/>
      <c r="R942" s="1588"/>
      <c r="S942" s="1588"/>
      <c r="T942" s="1588"/>
      <c r="U942" s="1588"/>
      <c r="V942" s="1588"/>
      <c r="W942" s="1588"/>
      <c r="X942" s="1588"/>
      <c r="Y942" s="1588"/>
      <c r="Z942" s="1588"/>
      <c r="AA942" s="1588"/>
      <c r="AB942" s="1588"/>
      <c r="AC942" s="1588"/>
      <c r="AD942" s="1588"/>
      <c r="AE942" s="1588"/>
      <c r="AF942" s="1588"/>
      <c r="AG942" s="1588"/>
      <c r="AH942" s="1588"/>
      <c r="AI942" s="1588"/>
      <c r="AJ942" s="1588"/>
      <c r="AK942" s="1588"/>
      <c r="AL942" s="1588"/>
      <c r="AM942" s="1588"/>
      <c r="AN942" s="1588"/>
      <c r="AO942" s="1588"/>
      <c r="AP942" s="1588"/>
      <c r="AQ942" s="1588"/>
      <c r="AR942" s="1588"/>
      <c r="AS942" s="1588"/>
      <c r="AT942" s="1588"/>
      <c r="AU942" s="1588"/>
      <c r="AV942" s="1588"/>
      <c r="AW942" s="1588"/>
      <c r="AX942" s="1588"/>
      <c r="AY942" s="1588"/>
    </row>
    <row r="943" ht="15.75" customHeight="1">
      <c r="A943" s="1588"/>
      <c r="B943" s="1588"/>
      <c r="C943" s="1588"/>
      <c r="D943" s="1588"/>
      <c r="E943" s="1588"/>
      <c r="F943" s="1588"/>
      <c r="G943" s="1588"/>
      <c r="H943" s="1588"/>
      <c r="I943" s="1588"/>
      <c r="J943" s="1588"/>
      <c r="K943" s="1588"/>
      <c r="L943" s="1588"/>
      <c r="M943" s="1588"/>
      <c r="N943" s="1588"/>
      <c r="O943" s="1588"/>
      <c r="P943" s="1588"/>
      <c r="Q943" s="1588"/>
      <c r="R943" s="1588"/>
      <c r="S943" s="1588"/>
      <c r="T943" s="1588"/>
      <c r="U943" s="1588"/>
      <c r="V943" s="1588"/>
      <c r="W943" s="1588"/>
      <c r="X943" s="1588"/>
      <c r="Y943" s="1588"/>
      <c r="Z943" s="1588"/>
      <c r="AA943" s="1588"/>
      <c r="AB943" s="1588"/>
      <c r="AC943" s="1588"/>
      <c r="AD943" s="1588"/>
      <c r="AE943" s="1588"/>
      <c r="AF943" s="1588"/>
      <c r="AG943" s="1588"/>
      <c r="AH943" s="1588"/>
      <c r="AI943" s="1588"/>
      <c r="AJ943" s="1588"/>
      <c r="AK943" s="1588"/>
      <c r="AL943" s="1588"/>
      <c r="AM943" s="1588"/>
      <c r="AN943" s="1588"/>
      <c r="AO943" s="1588"/>
      <c r="AP943" s="1588"/>
      <c r="AQ943" s="1588"/>
      <c r="AR943" s="1588"/>
      <c r="AS943" s="1588"/>
      <c r="AT943" s="1588"/>
      <c r="AU943" s="1588"/>
      <c r="AV943" s="1588"/>
      <c r="AW943" s="1588"/>
      <c r="AX943" s="1588"/>
      <c r="AY943" s="1588"/>
    </row>
    <row r="944" ht="15.75" customHeight="1">
      <c r="A944" s="1588"/>
      <c r="B944" s="1588"/>
      <c r="C944" s="1588"/>
      <c r="D944" s="1588"/>
      <c r="E944" s="1588"/>
      <c r="F944" s="1588"/>
      <c r="G944" s="1588"/>
      <c r="H944" s="1588"/>
      <c r="I944" s="1588"/>
      <c r="J944" s="1588"/>
      <c r="K944" s="1588"/>
      <c r="L944" s="1588"/>
      <c r="M944" s="1588"/>
      <c r="N944" s="1588"/>
      <c r="O944" s="1588"/>
      <c r="P944" s="1588"/>
      <c r="Q944" s="1588"/>
      <c r="R944" s="1588"/>
      <c r="S944" s="1588"/>
      <c r="T944" s="1588"/>
      <c r="U944" s="1588"/>
      <c r="V944" s="1588"/>
      <c r="W944" s="1588"/>
      <c r="X944" s="1588"/>
      <c r="Y944" s="1588"/>
      <c r="Z944" s="1588"/>
      <c r="AA944" s="1588"/>
      <c r="AB944" s="1588"/>
      <c r="AC944" s="1588"/>
      <c r="AD944" s="1588"/>
      <c r="AE944" s="1588"/>
      <c r="AF944" s="1588"/>
      <c r="AG944" s="1588"/>
      <c r="AH944" s="1588"/>
      <c r="AI944" s="1588"/>
      <c r="AJ944" s="1588"/>
      <c r="AK944" s="1588"/>
      <c r="AL944" s="1588"/>
      <c r="AM944" s="1588"/>
      <c r="AN944" s="1588"/>
      <c r="AO944" s="1588"/>
      <c r="AP944" s="1588"/>
      <c r="AQ944" s="1588"/>
      <c r="AR944" s="1588"/>
      <c r="AS944" s="1588"/>
      <c r="AT944" s="1588"/>
      <c r="AU944" s="1588"/>
      <c r="AV944" s="1588"/>
      <c r="AW944" s="1588"/>
      <c r="AX944" s="1588"/>
      <c r="AY944" s="1588"/>
    </row>
    <row r="945" ht="15.75" customHeight="1">
      <c r="A945" s="1588"/>
      <c r="B945" s="1588"/>
      <c r="C945" s="1588"/>
      <c r="D945" s="1588"/>
      <c r="E945" s="1588"/>
      <c r="F945" s="1588"/>
      <c r="G945" s="1588"/>
      <c r="H945" s="1588"/>
      <c r="I945" s="1588"/>
      <c r="J945" s="1588"/>
      <c r="K945" s="1588"/>
      <c r="L945" s="1588"/>
      <c r="M945" s="1588"/>
      <c r="N945" s="1588"/>
      <c r="O945" s="1588"/>
      <c r="P945" s="1588"/>
      <c r="Q945" s="1588"/>
      <c r="R945" s="1588"/>
      <c r="S945" s="1588"/>
      <c r="T945" s="1588"/>
      <c r="U945" s="1588"/>
      <c r="V945" s="1588"/>
      <c r="W945" s="1588"/>
      <c r="X945" s="1588"/>
      <c r="Y945" s="1588"/>
      <c r="Z945" s="1588"/>
      <c r="AA945" s="1588"/>
      <c r="AB945" s="1588"/>
      <c r="AC945" s="1588"/>
      <c r="AD945" s="1588"/>
      <c r="AE945" s="1588"/>
      <c r="AF945" s="1588"/>
      <c r="AG945" s="1588"/>
      <c r="AH945" s="1588"/>
      <c r="AI945" s="1588"/>
      <c r="AJ945" s="1588"/>
      <c r="AK945" s="1588"/>
      <c r="AL945" s="1588"/>
      <c r="AM945" s="1588"/>
      <c r="AN945" s="1588"/>
      <c r="AO945" s="1588"/>
      <c r="AP945" s="1588"/>
      <c r="AQ945" s="1588"/>
      <c r="AR945" s="1588"/>
      <c r="AS945" s="1588"/>
      <c r="AT945" s="1588"/>
      <c r="AU945" s="1588"/>
      <c r="AV945" s="1588"/>
      <c r="AW945" s="1588"/>
      <c r="AX945" s="1588"/>
      <c r="AY945" s="1588"/>
    </row>
    <row r="946" ht="15.75" customHeight="1">
      <c r="A946" s="1588"/>
      <c r="B946" s="1588"/>
      <c r="C946" s="1588"/>
      <c r="D946" s="1588"/>
      <c r="E946" s="1588"/>
      <c r="F946" s="1588"/>
      <c r="G946" s="1588"/>
      <c r="H946" s="1588"/>
      <c r="I946" s="1588"/>
      <c r="J946" s="1588"/>
      <c r="K946" s="1588"/>
      <c r="L946" s="1588"/>
      <c r="M946" s="1588"/>
      <c r="N946" s="1588"/>
      <c r="O946" s="1588"/>
      <c r="P946" s="1588"/>
      <c r="Q946" s="1588"/>
      <c r="R946" s="1588"/>
      <c r="S946" s="1588"/>
      <c r="T946" s="1588"/>
      <c r="U946" s="1588"/>
      <c r="V946" s="1588"/>
      <c r="W946" s="1588"/>
      <c r="X946" s="1588"/>
      <c r="Y946" s="1588"/>
      <c r="Z946" s="1588"/>
      <c r="AA946" s="1588"/>
      <c r="AB946" s="1588"/>
      <c r="AC946" s="1588"/>
      <c r="AD946" s="1588"/>
      <c r="AE946" s="1588"/>
      <c r="AF946" s="1588"/>
      <c r="AG946" s="1588"/>
      <c r="AH946" s="1588"/>
      <c r="AI946" s="1588"/>
      <c r="AJ946" s="1588"/>
      <c r="AK946" s="1588"/>
      <c r="AL946" s="1588"/>
      <c r="AM946" s="1588"/>
      <c r="AN946" s="1588"/>
      <c r="AO946" s="1588"/>
      <c r="AP946" s="1588"/>
      <c r="AQ946" s="1588"/>
      <c r="AR946" s="1588"/>
      <c r="AS946" s="1588"/>
      <c r="AT946" s="1588"/>
      <c r="AU946" s="1588"/>
      <c r="AV946" s="1588"/>
      <c r="AW946" s="1588"/>
      <c r="AX946" s="1588"/>
      <c r="AY946" s="1588"/>
    </row>
    <row r="947" ht="15.75" customHeight="1">
      <c r="A947" s="1588"/>
      <c r="B947" s="1588"/>
      <c r="C947" s="1588"/>
      <c r="D947" s="1588"/>
      <c r="E947" s="1588"/>
      <c r="F947" s="1588"/>
      <c r="G947" s="1588"/>
      <c r="H947" s="1588"/>
      <c r="I947" s="1588"/>
      <c r="J947" s="1588"/>
      <c r="K947" s="1588"/>
      <c r="L947" s="1588"/>
      <c r="M947" s="1588"/>
      <c r="N947" s="1588"/>
      <c r="O947" s="1588"/>
      <c r="P947" s="1588"/>
      <c r="Q947" s="1588"/>
      <c r="R947" s="1588"/>
      <c r="S947" s="1588"/>
      <c r="T947" s="1588"/>
      <c r="U947" s="1588"/>
      <c r="V947" s="1588"/>
      <c r="W947" s="1588"/>
      <c r="X947" s="1588"/>
      <c r="Y947" s="1588"/>
      <c r="Z947" s="1588"/>
      <c r="AA947" s="1588"/>
      <c r="AB947" s="1588"/>
      <c r="AC947" s="1588"/>
      <c r="AD947" s="1588"/>
      <c r="AE947" s="1588"/>
      <c r="AF947" s="1588"/>
      <c r="AG947" s="1588"/>
      <c r="AH947" s="1588"/>
      <c r="AI947" s="1588"/>
      <c r="AJ947" s="1588"/>
      <c r="AK947" s="1588"/>
      <c r="AL947" s="1588"/>
      <c r="AM947" s="1588"/>
      <c r="AN947" s="1588"/>
      <c r="AO947" s="1588"/>
      <c r="AP947" s="1588"/>
      <c r="AQ947" s="1588"/>
      <c r="AR947" s="1588"/>
      <c r="AS947" s="1588"/>
      <c r="AT947" s="1588"/>
      <c r="AU947" s="1588"/>
      <c r="AV947" s="1588"/>
      <c r="AW947" s="1588"/>
      <c r="AX947" s="1588"/>
      <c r="AY947" s="1588"/>
    </row>
    <row r="948" ht="15.75" customHeight="1">
      <c r="A948" s="1588"/>
      <c r="B948" s="1588"/>
      <c r="C948" s="1588"/>
      <c r="D948" s="1588"/>
      <c r="E948" s="1588"/>
      <c r="F948" s="1588"/>
      <c r="G948" s="1588"/>
      <c r="H948" s="1588"/>
      <c r="I948" s="1588"/>
      <c r="J948" s="1588"/>
      <c r="K948" s="1588"/>
      <c r="L948" s="1588"/>
      <c r="M948" s="1588"/>
      <c r="N948" s="1588"/>
      <c r="O948" s="1588"/>
      <c r="P948" s="1588"/>
      <c r="Q948" s="1588"/>
      <c r="R948" s="1588"/>
      <c r="S948" s="1588"/>
      <c r="T948" s="1588"/>
      <c r="U948" s="1588"/>
      <c r="V948" s="1588"/>
      <c r="W948" s="1588"/>
      <c r="X948" s="1588"/>
      <c r="Y948" s="1588"/>
      <c r="Z948" s="1588"/>
      <c r="AA948" s="1588"/>
      <c r="AB948" s="1588"/>
      <c r="AC948" s="1588"/>
      <c r="AD948" s="1588"/>
      <c r="AE948" s="1588"/>
      <c r="AF948" s="1588"/>
      <c r="AG948" s="1588"/>
      <c r="AH948" s="1588"/>
      <c r="AI948" s="1588"/>
      <c r="AJ948" s="1588"/>
      <c r="AK948" s="1588"/>
      <c r="AL948" s="1588"/>
      <c r="AM948" s="1588"/>
      <c r="AN948" s="1588"/>
      <c r="AO948" s="1588"/>
      <c r="AP948" s="1588"/>
      <c r="AQ948" s="1588"/>
      <c r="AR948" s="1588"/>
      <c r="AS948" s="1588"/>
      <c r="AT948" s="1588"/>
      <c r="AU948" s="1588"/>
      <c r="AV948" s="1588"/>
      <c r="AW948" s="1588"/>
      <c r="AX948" s="1588"/>
      <c r="AY948" s="1588"/>
    </row>
    <row r="949" ht="15.75" customHeight="1">
      <c r="A949" s="1588"/>
      <c r="B949" s="1588"/>
      <c r="C949" s="1588"/>
      <c r="D949" s="1588"/>
      <c r="E949" s="1588"/>
      <c r="F949" s="1588"/>
      <c r="G949" s="1588"/>
      <c r="H949" s="1588"/>
      <c r="I949" s="1588"/>
      <c r="J949" s="1588"/>
      <c r="K949" s="1588"/>
      <c r="L949" s="1588"/>
      <c r="M949" s="1588"/>
      <c r="N949" s="1588"/>
      <c r="O949" s="1588"/>
      <c r="P949" s="1588"/>
      <c r="Q949" s="1588"/>
      <c r="R949" s="1588"/>
      <c r="S949" s="1588"/>
      <c r="T949" s="1588"/>
      <c r="U949" s="1588"/>
      <c r="V949" s="1588"/>
      <c r="W949" s="1588"/>
      <c r="X949" s="1588"/>
      <c r="Y949" s="1588"/>
      <c r="Z949" s="1588"/>
      <c r="AA949" s="1588"/>
      <c r="AB949" s="1588"/>
      <c r="AC949" s="1588"/>
      <c r="AD949" s="1588"/>
      <c r="AE949" s="1588"/>
      <c r="AF949" s="1588"/>
      <c r="AG949" s="1588"/>
      <c r="AH949" s="1588"/>
      <c r="AI949" s="1588"/>
      <c r="AJ949" s="1588"/>
      <c r="AK949" s="1588"/>
      <c r="AL949" s="1588"/>
      <c r="AM949" s="1588"/>
      <c r="AN949" s="1588"/>
      <c r="AO949" s="1588"/>
      <c r="AP949" s="1588"/>
      <c r="AQ949" s="1588"/>
      <c r="AR949" s="1588"/>
      <c r="AS949" s="1588"/>
      <c r="AT949" s="1588"/>
      <c r="AU949" s="1588"/>
      <c r="AV949" s="1588"/>
      <c r="AW949" s="1588"/>
      <c r="AX949" s="1588"/>
      <c r="AY949" s="1588"/>
    </row>
    <row r="950" ht="15.75" customHeight="1">
      <c r="A950" s="1588"/>
      <c r="B950" s="1588"/>
      <c r="C950" s="1588"/>
      <c r="D950" s="1588"/>
      <c r="E950" s="1588"/>
      <c r="F950" s="1588"/>
      <c r="G950" s="1588"/>
      <c r="H950" s="1588"/>
      <c r="I950" s="1588"/>
      <c r="J950" s="1588"/>
      <c r="K950" s="1588"/>
      <c r="L950" s="1588"/>
      <c r="M950" s="1588"/>
      <c r="N950" s="1588"/>
      <c r="O950" s="1588"/>
      <c r="P950" s="1588"/>
      <c r="Q950" s="1588"/>
      <c r="R950" s="1588"/>
      <c r="S950" s="1588"/>
      <c r="T950" s="1588"/>
      <c r="U950" s="1588"/>
      <c r="V950" s="1588"/>
      <c r="W950" s="1588"/>
      <c r="X950" s="1588"/>
      <c r="Y950" s="1588"/>
      <c r="Z950" s="1588"/>
      <c r="AA950" s="1588"/>
      <c r="AB950" s="1588"/>
      <c r="AC950" s="1588"/>
      <c r="AD950" s="1588"/>
      <c r="AE950" s="1588"/>
      <c r="AF950" s="1588"/>
      <c r="AG950" s="1588"/>
      <c r="AH950" s="1588"/>
      <c r="AI950" s="1588"/>
      <c r="AJ950" s="1588"/>
      <c r="AK950" s="1588"/>
      <c r="AL950" s="1588"/>
      <c r="AM950" s="1588"/>
      <c r="AN950" s="1588"/>
      <c r="AO950" s="1588"/>
      <c r="AP950" s="1588"/>
      <c r="AQ950" s="1588"/>
      <c r="AR950" s="1588"/>
      <c r="AS950" s="1588"/>
      <c r="AT950" s="1588"/>
      <c r="AU950" s="1588"/>
      <c r="AV950" s="1588"/>
      <c r="AW950" s="1588"/>
      <c r="AX950" s="1588"/>
      <c r="AY950" s="1588"/>
    </row>
    <row r="951" ht="15.75" customHeight="1">
      <c r="A951" s="1588"/>
      <c r="B951" s="1588"/>
      <c r="C951" s="1588"/>
      <c r="D951" s="1588"/>
      <c r="E951" s="1588"/>
      <c r="F951" s="1588"/>
      <c r="G951" s="1588"/>
      <c r="H951" s="1588"/>
      <c r="I951" s="1588"/>
      <c r="J951" s="1588"/>
      <c r="K951" s="1588"/>
      <c r="L951" s="1588"/>
      <c r="M951" s="1588"/>
      <c r="N951" s="1588"/>
      <c r="O951" s="1588"/>
      <c r="P951" s="1588"/>
      <c r="Q951" s="1588"/>
      <c r="R951" s="1588"/>
      <c r="S951" s="1588"/>
      <c r="T951" s="1588"/>
      <c r="U951" s="1588"/>
      <c r="V951" s="1588"/>
      <c r="W951" s="1588"/>
      <c r="X951" s="1588"/>
      <c r="Y951" s="1588"/>
      <c r="Z951" s="1588"/>
      <c r="AA951" s="1588"/>
      <c r="AB951" s="1588"/>
      <c r="AC951" s="1588"/>
      <c r="AD951" s="1588"/>
      <c r="AE951" s="1588"/>
      <c r="AF951" s="1588"/>
      <c r="AG951" s="1588"/>
      <c r="AH951" s="1588"/>
      <c r="AI951" s="1588"/>
      <c r="AJ951" s="1588"/>
      <c r="AK951" s="1588"/>
      <c r="AL951" s="1588"/>
      <c r="AM951" s="1588"/>
      <c r="AN951" s="1588"/>
      <c r="AO951" s="1588"/>
      <c r="AP951" s="1588"/>
      <c r="AQ951" s="1588"/>
      <c r="AR951" s="1588"/>
      <c r="AS951" s="1588"/>
      <c r="AT951" s="1588"/>
      <c r="AU951" s="1588"/>
      <c r="AV951" s="1588"/>
      <c r="AW951" s="1588"/>
      <c r="AX951" s="1588"/>
      <c r="AY951" s="1588"/>
    </row>
    <row r="952" ht="15.75" customHeight="1">
      <c r="A952" s="1588"/>
      <c r="B952" s="1588"/>
      <c r="C952" s="1588"/>
      <c r="D952" s="1588"/>
      <c r="E952" s="1588"/>
      <c r="F952" s="1588"/>
      <c r="G952" s="1588"/>
      <c r="H952" s="1588"/>
      <c r="I952" s="1588"/>
      <c r="J952" s="1588"/>
      <c r="K952" s="1588"/>
      <c r="L952" s="1588"/>
      <c r="M952" s="1588"/>
      <c r="N952" s="1588"/>
      <c r="O952" s="1588"/>
      <c r="P952" s="1588"/>
      <c r="Q952" s="1588"/>
      <c r="R952" s="1588"/>
      <c r="S952" s="1588"/>
      <c r="T952" s="1588"/>
      <c r="U952" s="1588"/>
      <c r="V952" s="1588"/>
      <c r="W952" s="1588"/>
      <c r="X952" s="1588"/>
      <c r="Y952" s="1588"/>
      <c r="Z952" s="1588"/>
      <c r="AA952" s="1588"/>
      <c r="AB952" s="1588"/>
      <c r="AC952" s="1588"/>
      <c r="AD952" s="1588"/>
      <c r="AE952" s="1588"/>
      <c r="AF952" s="1588"/>
      <c r="AG952" s="1588"/>
      <c r="AH952" s="1588"/>
      <c r="AI952" s="1588"/>
      <c r="AJ952" s="1588"/>
      <c r="AK952" s="1588"/>
      <c r="AL952" s="1588"/>
      <c r="AM952" s="1588"/>
      <c r="AN952" s="1588"/>
      <c r="AO952" s="1588"/>
      <c r="AP952" s="1588"/>
      <c r="AQ952" s="1588"/>
      <c r="AR952" s="1588"/>
      <c r="AS952" s="1588"/>
      <c r="AT952" s="1588"/>
      <c r="AU952" s="1588"/>
      <c r="AV952" s="1588"/>
      <c r="AW952" s="1588"/>
      <c r="AX952" s="1588"/>
      <c r="AY952" s="1588"/>
    </row>
    <row r="953" ht="15.75" customHeight="1">
      <c r="A953" s="1588"/>
      <c r="B953" s="1588"/>
      <c r="C953" s="1588"/>
      <c r="D953" s="1588"/>
      <c r="E953" s="1588"/>
      <c r="F953" s="1588"/>
      <c r="G953" s="1588"/>
      <c r="H953" s="1588"/>
      <c r="I953" s="1588"/>
      <c r="J953" s="1588"/>
      <c r="K953" s="1588"/>
      <c r="L953" s="1588"/>
      <c r="M953" s="1588"/>
      <c r="N953" s="1588"/>
      <c r="O953" s="1588"/>
      <c r="P953" s="1588"/>
      <c r="Q953" s="1588"/>
      <c r="R953" s="1588"/>
      <c r="S953" s="1588"/>
      <c r="T953" s="1588"/>
      <c r="U953" s="1588"/>
      <c r="V953" s="1588"/>
      <c r="W953" s="1588"/>
      <c r="X953" s="1588"/>
      <c r="Y953" s="1588"/>
      <c r="Z953" s="1588"/>
      <c r="AA953" s="1588"/>
      <c r="AB953" s="1588"/>
      <c r="AC953" s="1588"/>
      <c r="AD953" s="1588"/>
      <c r="AE953" s="1588"/>
      <c r="AF953" s="1588"/>
      <c r="AG953" s="1588"/>
      <c r="AH953" s="1588"/>
      <c r="AI953" s="1588"/>
      <c r="AJ953" s="1588"/>
      <c r="AK953" s="1588"/>
      <c r="AL953" s="1588"/>
      <c r="AM953" s="1588"/>
      <c r="AN953" s="1588"/>
      <c r="AO953" s="1588"/>
      <c r="AP953" s="1588"/>
      <c r="AQ953" s="1588"/>
      <c r="AR953" s="1588"/>
      <c r="AS953" s="1588"/>
      <c r="AT953" s="1588"/>
      <c r="AU953" s="1588"/>
      <c r="AV953" s="1588"/>
      <c r="AW953" s="1588"/>
      <c r="AX953" s="1588"/>
      <c r="AY953" s="1588"/>
    </row>
    <row r="954" ht="15.75" customHeight="1">
      <c r="A954" s="1588"/>
      <c r="B954" s="1588"/>
      <c r="C954" s="1588"/>
      <c r="D954" s="1588"/>
      <c r="E954" s="1588"/>
      <c r="F954" s="1588"/>
      <c r="G954" s="1588"/>
      <c r="H954" s="1588"/>
      <c r="I954" s="1588"/>
      <c r="J954" s="1588"/>
      <c r="K954" s="1588"/>
      <c r="L954" s="1588"/>
      <c r="M954" s="1588"/>
      <c r="N954" s="1588"/>
      <c r="O954" s="1588"/>
      <c r="P954" s="1588"/>
      <c r="Q954" s="1588"/>
      <c r="R954" s="1588"/>
      <c r="S954" s="1588"/>
      <c r="T954" s="1588"/>
      <c r="U954" s="1588"/>
      <c r="V954" s="1588"/>
      <c r="W954" s="1588"/>
      <c r="X954" s="1588"/>
      <c r="Y954" s="1588"/>
      <c r="Z954" s="1588"/>
      <c r="AA954" s="1588"/>
      <c r="AB954" s="1588"/>
      <c r="AC954" s="1588"/>
      <c r="AD954" s="1588"/>
      <c r="AE954" s="1588"/>
      <c r="AF954" s="1588"/>
      <c r="AG954" s="1588"/>
      <c r="AH954" s="1588"/>
      <c r="AI954" s="1588"/>
      <c r="AJ954" s="1588"/>
      <c r="AK954" s="1588"/>
      <c r="AL954" s="1588"/>
      <c r="AM954" s="1588"/>
      <c r="AN954" s="1588"/>
      <c r="AO954" s="1588"/>
      <c r="AP954" s="1588"/>
      <c r="AQ954" s="1588"/>
      <c r="AR954" s="1588"/>
      <c r="AS954" s="1588"/>
      <c r="AT954" s="1588"/>
      <c r="AU954" s="1588"/>
      <c r="AV954" s="1588"/>
      <c r="AW954" s="1588"/>
      <c r="AX954" s="1588"/>
      <c r="AY954" s="1588"/>
    </row>
    <row r="955" ht="15.75" customHeight="1">
      <c r="A955" s="1588"/>
      <c r="B955" s="1588"/>
      <c r="C955" s="1588"/>
      <c r="D955" s="1588"/>
      <c r="E955" s="1588"/>
      <c r="F955" s="1588"/>
      <c r="G955" s="1588"/>
      <c r="H955" s="1588"/>
      <c r="I955" s="1588"/>
      <c r="J955" s="1588"/>
      <c r="K955" s="1588"/>
      <c r="L955" s="1588"/>
      <c r="M955" s="1588"/>
      <c r="N955" s="1588"/>
      <c r="O955" s="1588"/>
      <c r="P955" s="1588"/>
      <c r="Q955" s="1588"/>
      <c r="R955" s="1588"/>
      <c r="S955" s="1588"/>
      <c r="T955" s="1588"/>
      <c r="U955" s="1588"/>
      <c r="V955" s="1588"/>
      <c r="W955" s="1588"/>
      <c r="X955" s="1588"/>
      <c r="Y955" s="1588"/>
      <c r="Z955" s="1588"/>
      <c r="AA955" s="1588"/>
      <c r="AB955" s="1588"/>
      <c r="AC955" s="1588"/>
      <c r="AD955" s="1588"/>
      <c r="AE955" s="1588"/>
      <c r="AF955" s="1588"/>
      <c r="AG955" s="1588"/>
      <c r="AH955" s="1588"/>
      <c r="AI955" s="1588"/>
      <c r="AJ955" s="1588"/>
      <c r="AK955" s="1588"/>
      <c r="AL955" s="1588"/>
      <c r="AM955" s="1588"/>
      <c r="AN955" s="1588"/>
      <c r="AO955" s="1588"/>
      <c r="AP955" s="1588"/>
      <c r="AQ955" s="1588"/>
      <c r="AR955" s="1588"/>
      <c r="AS955" s="1588"/>
      <c r="AT955" s="1588"/>
      <c r="AU955" s="1588"/>
      <c r="AV955" s="1588"/>
      <c r="AW955" s="1588"/>
      <c r="AX955" s="1588"/>
      <c r="AY955" s="1588"/>
    </row>
    <row r="956" ht="15.75" customHeight="1">
      <c r="A956" s="1588"/>
      <c r="B956" s="1588"/>
      <c r="C956" s="1588"/>
      <c r="D956" s="1588"/>
      <c r="E956" s="1588"/>
      <c r="F956" s="1588"/>
      <c r="G956" s="1588"/>
      <c r="H956" s="1588"/>
      <c r="I956" s="1588"/>
      <c r="J956" s="1588"/>
      <c r="K956" s="1588"/>
      <c r="L956" s="1588"/>
      <c r="M956" s="1588"/>
      <c r="N956" s="1588"/>
      <c r="O956" s="1588"/>
      <c r="P956" s="1588"/>
      <c r="Q956" s="1588"/>
      <c r="R956" s="1588"/>
      <c r="S956" s="1588"/>
      <c r="T956" s="1588"/>
      <c r="U956" s="1588"/>
      <c r="V956" s="1588"/>
      <c r="W956" s="1588"/>
      <c r="X956" s="1588"/>
      <c r="Y956" s="1588"/>
      <c r="Z956" s="1588"/>
      <c r="AA956" s="1588"/>
      <c r="AB956" s="1588"/>
      <c r="AC956" s="1588"/>
      <c r="AD956" s="1588"/>
      <c r="AE956" s="1588"/>
      <c r="AF956" s="1588"/>
      <c r="AG956" s="1588"/>
      <c r="AH956" s="1588"/>
      <c r="AI956" s="1588"/>
      <c r="AJ956" s="1588"/>
      <c r="AK956" s="1588"/>
      <c r="AL956" s="1588"/>
      <c r="AM956" s="1588"/>
      <c r="AN956" s="1588"/>
      <c r="AO956" s="1588"/>
      <c r="AP956" s="1588"/>
      <c r="AQ956" s="1588"/>
      <c r="AR956" s="1588"/>
      <c r="AS956" s="1588"/>
      <c r="AT956" s="1588"/>
      <c r="AU956" s="1588"/>
      <c r="AV956" s="1588"/>
      <c r="AW956" s="1588"/>
      <c r="AX956" s="1588"/>
      <c r="AY956" s="1588"/>
    </row>
    <row r="957" ht="15.75" customHeight="1">
      <c r="A957" s="1588"/>
      <c r="B957" s="1588"/>
      <c r="C957" s="1588"/>
      <c r="D957" s="1588"/>
      <c r="E957" s="1588"/>
      <c r="F957" s="1588"/>
      <c r="G957" s="1588"/>
      <c r="H957" s="1588"/>
      <c r="I957" s="1588"/>
      <c r="J957" s="1588"/>
      <c r="K957" s="1588"/>
      <c r="L957" s="1588"/>
      <c r="M957" s="1588"/>
      <c r="N957" s="1588"/>
      <c r="O957" s="1588"/>
      <c r="P957" s="1588"/>
      <c r="Q957" s="1588"/>
      <c r="R957" s="1588"/>
      <c r="S957" s="1588"/>
      <c r="T957" s="1588"/>
      <c r="U957" s="1588"/>
      <c r="V957" s="1588"/>
      <c r="W957" s="1588"/>
      <c r="X957" s="1588"/>
      <c r="Y957" s="1588"/>
      <c r="Z957" s="1588"/>
      <c r="AA957" s="1588"/>
      <c r="AB957" s="1588"/>
      <c r="AC957" s="1588"/>
      <c r="AD957" s="1588"/>
      <c r="AE957" s="1588"/>
      <c r="AF957" s="1588"/>
      <c r="AG957" s="1588"/>
      <c r="AH957" s="1588"/>
      <c r="AI957" s="1588"/>
      <c r="AJ957" s="1588"/>
      <c r="AK957" s="1588"/>
      <c r="AL957" s="1588"/>
      <c r="AM957" s="1588"/>
      <c r="AN957" s="1588"/>
      <c r="AO957" s="1588"/>
      <c r="AP957" s="1588"/>
      <c r="AQ957" s="1588"/>
      <c r="AR957" s="1588"/>
      <c r="AS957" s="1588"/>
      <c r="AT957" s="1588"/>
      <c r="AU957" s="1588"/>
      <c r="AV957" s="1588"/>
      <c r="AW957" s="1588"/>
      <c r="AX957" s="1588"/>
      <c r="AY957" s="1588"/>
    </row>
    <row r="958" ht="15.75" customHeight="1">
      <c r="A958" s="1588"/>
      <c r="B958" s="1588"/>
      <c r="C958" s="1588"/>
      <c r="D958" s="1588"/>
      <c r="E958" s="1588"/>
      <c r="F958" s="1588"/>
      <c r="G958" s="1588"/>
      <c r="H958" s="1588"/>
      <c r="I958" s="1588"/>
      <c r="J958" s="1588"/>
      <c r="K958" s="1588"/>
      <c r="L958" s="1588"/>
      <c r="M958" s="1588"/>
      <c r="N958" s="1588"/>
      <c r="O958" s="1588"/>
      <c r="P958" s="1588"/>
      <c r="Q958" s="1588"/>
      <c r="R958" s="1588"/>
      <c r="S958" s="1588"/>
      <c r="T958" s="1588"/>
      <c r="U958" s="1588"/>
      <c r="V958" s="1588"/>
      <c r="W958" s="1588"/>
      <c r="X958" s="1588"/>
      <c r="Y958" s="1588"/>
      <c r="Z958" s="1588"/>
      <c r="AA958" s="1588"/>
      <c r="AB958" s="1588"/>
      <c r="AC958" s="1588"/>
      <c r="AD958" s="1588"/>
      <c r="AE958" s="1588"/>
      <c r="AF958" s="1588"/>
      <c r="AG958" s="1588"/>
      <c r="AH958" s="1588"/>
      <c r="AI958" s="1588"/>
      <c r="AJ958" s="1588"/>
      <c r="AK958" s="1588"/>
      <c r="AL958" s="1588"/>
      <c r="AM958" s="1588"/>
      <c r="AN958" s="1588"/>
      <c r="AO958" s="1588"/>
      <c r="AP958" s="1588"/>
      <c r="AQ958" s="1588"/>
      <c r="AR958" s="1588"/>
      <c r="AS958" s="1588"/>
      <c r="AT958" s="1588"/>
      <c r="AU958" s="1588"/>
      <c r="AV958" s="1588"/>
      <c r="AW958" s="1588"/>
      <c r="AX958" s="1588"/>
      <c r="AY958" s="1588"/>
    </row>
    <row r="959" ht="15.75" customHeight="1">
      <c r="A959" s="1588"/>
      <c r="B959" s="1588"/>
      <c r="C959" s="1588"/>
      <c r="D959" s="1588"/>
      <c r="E959" s="1588"/>
      <c r="F959" s="1588"/>
      <c r="G959" s="1588"/>
      <c r="H959" s="1588"/>
      <c r="I959" s="1588"/>
      <c r="J959" s="1588"/>
      <c r="K959" s="1588"/>
      <c r="L959" s="1588"/>
      <c r="M959" s="1588"/>
      <c r="N959" s="1588"/>
      <c r="O959" s="1588"/>
      <c r="P959" s="1588"/>
      <c r="Q959" s="1588"/>
      <c r="R959" s="1588"/>
      <c r="S959" s="1588"/>
      <c r="T959" s="1588"/>
      <c r="U959" s="1588"/>
      <c r="V959" s="1588"/>
      <c r="W959" s="1588"/>
      <c r="X959" s="1588"/>
      <c r="Y959" s="1588"/>
      <c r="Z959" s="1588"/>
      <c r="AA959" s="1588"/>
      <c r="AB959" s="1588"/>
      <c r="AC959" s="1588"/>
      <c r="AD959" s="1588"/>
      <c r="AE959" s="1588"/>
      <c r="AF959" s="1588"/>
      <c r="AG959" s="1588"/>
      <c r="AH959" s="1588"/>
      <c r="AI959" s="1588"/>
      <c r="AJ959" s="1588"/>
      <c r="AK959" s="1588"/>
      <c r="AL959" s="1588"/>
      <c r="AM959" s="1588"/>
      <c r="AN959" s="1588"/>
      <c r="AO959" s="1588"/>
      <c r="AP959" s="1588"/>
      <c r="AQ959" s="1588"/>
      <c r="AR959" s="1588"/>
      <c r="AS959" s="1588"/>
      <c r="AT959" s="1588"/>
      <c r="AU959" s="1588"/>
      <c r="AV959" s="1588"/>
      <c r="AW959" s="1588"/>
      <c r="AX959" s="1588"/>
      <c r="AY959" s="1588"/>
    </row>
    <row r="960" ht="15.75" customHeight="1">
      <c r="A960" s="1588"/>
      <c r="B960" s="1588"/>
      <c r="C960" s="1588"/>
      <c r="D960" s="1588"/>
      <c r="E960" s="1588"/>
      <c r="F960" s="1588"/>
      <c r="G960" s="1588"/>
      <c r="H960" s="1588"/>
      <c r="I960" s="1588"/>
      <c r="J960" s="1588"/>
      <c r="K960" s="1588"/>
      <c r="L960" s="1588"/>
      <c r="M960" s="1588"/>
      <c r="N960" s="1588"/>
      <c r="O960" s="1588"/>
      <c r="P960" s="1588"/>
      <c r="Q960" s="1588"/>
      <c r="R960" s="1588"/>
      <c r="S960" s="1588"/>
      <c r="T960" s="1588"/>
      <c r="U960" s="1588"/>
      <c r="V960" s="1588"/>
      <c r="W960" s="1588"/>
      <c r="X960" s="1588"/>
      <c r="Y960" s="1588"/>
      <c r="Z960" s="1588"/>
      <c r="AA960" s="1588"/>
      <c r="AB960" s="1588"/>
      <c r="AC960" s="1588"/>
      <c r="AD960" s="1588"/>
      <c r="AE960" s="1588"/>
      <c r="AF960" s="1588"/>
      <c r="AG960" s="1588"/>
      <c r="AH960" s="1588"/>
      <c r="AI960" s="1588"/>
      <c r="AJ960" s="1588"/>
      <c r="AK960" s="1588"/>
      <c r="AL960" s="1588"/>
      <c r="AM960" s="1588"/>
      <c r="AN960" s="1588"/>
      <c r="AO960" s="1588"/>
      <c r="AP960" s="1588"/>
      <c r="AQ960" s="1588"/>
      <c r="AR960" s="1588"/>
      <c r="AS960" s="1588"/>
      <c r="AT960" s="1588"/>
      <c r="AU960" s="1588"/>
      <c r="AV960" s="1588"/>
      <c r="AW960" s="1588"/>
      <c r="AX960" s="1588"/>
      <c r="AY960" s="1588"/>
    </row>
    <row r="961" ht="15.75" customHeight="1">
      <c r="A961" s="1588"/>
      <c r="B961" s="1588"/>
      <c r="C961" s="1588"/>
      <c r="D961" s="1588"/>
      <c r="E961" s="1588"/>
      <c r="F961" s="1588"/>
      <c r="G961" s="1588"/>
      <c r="H961" s="1588"/>
      <c r="I961" s="1588"/>
      <c r="J961" s="1588"/>
      <c r="K961" s="1588"/>
      <c r="L961" s="1588"/>
      <c r="M961" s="1588"/>
      <c r="N961" s="1588"/>
      <c r="O961" s="1588"/>
      <c r="P961" s="1588"/>
      <c r="Q961" s="1588"/>
      <c r="R961" s="1588"/>
      <c r="S961" s="1588"/>
      <c r="T961" s="1588"/>
      <c r="U961" s="1588"/>
      <c r="V961" s="1588"/>
      <c r="W961" s="1588"/>
      <c r="X961" s="1588"/>
      <c r="Y961" s="1588"/>
      <c r="Z961" s="1588"/>
      <c r="AA961" s="1588"/>
      <c r="AB961" s="1588"/>
      <c r="AC961" s="1588"/>
      <c r="AD961" s="1588"/>
      <c r="AE961" s="1588"/>
      <c r="AF961" s="1588"/>
      <c r="AG961" s="1588"/>
      <c r="AH961" s="1588"/>
      <c r="AI961" s="1588"/>
      <c r="AJ961" s="1588"/>
      <c r="AK961" s="1588"/>
      <c r="AL961" s="1588"/>
      <c r="AM961" s="1588"/>
      <c r="AN961" s="1588"/>
      <c r="AO961" s="1588"/>
      <c r="AP961" s="1588"/>
      <c r="AQ961" s="1588"/>
      <c r="AR961" s="1588"/>
      <c r="AS961" s="1588"/>
      <c r="AT961" s="1588"/>
      <c r="AU961" s="1588"/>
      <c r="AV961" s="1588"/>
      <c r="AW961" s="1588"/>
      <c r="AX961" s="1588"/>
      <c r="AY961" s="1588"/>
    </row>
    <row r="962" ht="15.75" customHeight="1">
      <c r="A962" s="1588"/>
      <c r="B962" s="1588"/>
      <c r="C962" s="1588"/>
      <c r="D962" s="1588"/>
      <c r="E962" s="1588"/>
      <c r="F962" s="1588"/>
      <c r="G962" s="1588"/>
      <c r="H962" s="1588"/>
      <c r="I962" s="1588"/>
      <c r="J962" s="1588"/>
      <c r="K962" s="1588"/>
      <c r="L962" s="1588"/>
      <c r="M962" s="1588"/>
      <c r="N962" s="1588"/>
      <c r="O962" s="1588"/>
      <c r="P962" s="1588"/>
      <c r="Q962" s="1588"/>
      <c r="R962" s="1588"/>
      <c r="S962" s="1588"/>
      <c r="T962" s="1588"/>
      <c r="U962" s="1588"/>
      <c r="V962" s="1588"/>
      <c r="W962" s="1588"/>
      <c r="X962" s="1588"/>
      <c r="Y962" s="1588"/>
      <c r="Z962" s="1588"/>
      <c r="AA962" s="1588"/>
      <c r="AB962" s="1588"/>
      <c r="AC962" s="1588"/>
      <c r="AD962" s="1588"/>
      <c r="AE962" s="1588"/>
      <c r="AF962" s="1588"/>
      <c r="AG962" s="1588"/>
      <c r="AH962" s="1588"/>
      <c r="AI962" s="1588"/>
      <c r="AJ962" s="1588"/>
      <c r="AK962" s="1588"/>
      <c r="AL962" s="1588"/>
      <c r="AM962" s="1588"/>
      <c r="AN962" s="1588"/>
      <c r="AO962" s="1588"/>
      <c r="AP962" s="1588"/>
      <c r="AQ962" s="1588"/>
      <c r="AR962" s="1588"/>
      <c r="AS962" s="1588"/>
      <c r="AT962" s="1588"/>
      <c r="AU962" s="1588"/>
      <c r="AV962" s="1588"/>
      <c r="AW962" s="1588"/>
      <c r="AX962" s="1588"/>
      <c r="AY962" s="1588"/>
    </row>
    <row r="963" ht="15.75" customHeight="1">
      <c r="A963" s="1588"/>
      <c r="B963" s="1588"/>
      <c r="C963" s="1588"/>
      <c r="D963" s="1588"/>
      <c r="E963" s="1588"/>
      <c r="F963" s="1588"/>
      <c r="G963" s="1588"/>
      <c r="H963" s="1588"/>
      <c r="I963" s="1588"/>
      <c r="J963" s="1588"/>
      <c r="K963" s="1588"/>
      <c r="L963" s="1588"/>
      <c r="M963" s="1588"/>
      <c r="N963" s="1588"/>
      <c r="O963" s="1588"/>
      <c r="P963" s="1588"/>
      <c r="Q963" s="1588"/>
      <c r="R963" s="1588"/>
      <c r="S963" s="1588"/>
      <c r="T963" s="1588"/>
      <c r="U963" s="1588"/>
      <c r="V963" s="1588"/>
      <c r="W963" s="1588"/>
      <c r="X963" s="1588"/>
      <c r="Y963" s="1588"/>
      <c r="Z963" s="1588"/>
      <c r="AA963" s="1588"/>
      <c r="AB963" s="1588"/>
      <c r="AC963" s="1588"/>
      <c r="AD963" s="1588"/>
      <c r="AE963" s="1588"/>
      <c r="AF963" s="1588"/>
      <c r="AG963" s="1588"/>
      <c r="AH963" s="1588"/>
      <c r="AI963" s="1588"/>
      <c r="AJ963" s="1588"/>
      <c r="AK963" s="1588"/>
      <c r="AL963" s="1588"/>
      <c r="AM963" s="1588"/>
      <c r="AN963" s="1588"/>
      <c r="AO963" s="1588"/>
      <c r="AP963" s="1588"/>
      <c r="AQ963" s="1588"/>
      <c r="AR963" s="1588"/>
      <c r="AS963" s="1588"/>
      <c r="AT963" s="1588"/>
      <c r="AU963" s="1588"/>
      <c r="AV963" s="1588"/>
      <c r="AW963" s="1588"/>
      <c r="AX963" s="1588"/>
      <c r="AY963" s="1588"/>
    </row>
    <row r="964" ht="15.75" customHeight="1">
      <c r="A964" s="1588"/>
      <c r="B964" s="1588"/>
      <c r="C964" s="1588"/>
      <c r="D964" s="1588"/>
      <c r="E964" s="1588"/>
      <c r="F964" s="1588"/>
      <c r="G964" s="1588"/>
      <c r="H964" s="1588"/>
      <c r="I964" s="1588"/>
      <c r="J964" s="1588"/>
      <c r="K964" s="1588"/>
      <c r="L964" s="1588"/>
      <c r="M964" s="1588"/>
      <c r="N964" s="1588"/>
      <c r="O964" s="1588"/>
      <c r="P964" s="1588"/>
      <c r="Q964" s="1588"/>
      <c r="R964" s="1588"/>
      <c r="S964" s="1588"/>
      <c r="T964" s="1588"/>
      <c r="U964" s="1588"/>
      <c r="V964" s="1588"/>
      <c r="W964" s="1588"/>
      <c r="X964" s="1588"/>
      <c r="Y964" s="1588"/>
      <c r="Z964" s="1588"/>
      <c r="AA964" s="1588"/>
      <c r="AB964" s="1588"/>
      <c r="AC964" s="1588"/>
      <c r="AD964" s="1588"/>
      <c r="AE964" s="1588"/>
      <c r="AF964" s="1588"/>
      <c r="AG964" s="1588"/>
      <c r="AH964" s="1588"/>
      <c r="AI964" s="1588"/>
      <c r="AJ964" s="1588"/>
      <c r="AK964" s="1588"/>
      <c r="AL964" s="1588"/>
      <c r="AM964" s="1588"/>
      <c r="AN964" s="1588"/>
      <c r="AO964" s="1588"/>
      <c r="AP964" s="1588"/>
      <c r="AQ964" s="1588"/>
      <c r="AR964" s="1588"/>
      <c r="AS964" s="1588"/>
      <c r="AT964" s="1588"/>
      <c r="AU964" s="1588"/>
      <c r="AV964" s="1588"/>
      <c r="AW964" s="1588"/>
      <c r="AX964" s="1588"/>
      <c r="AY964" s="1588"/>
    </row>
    <row r="965" ht="15.75" customHeight="1">
      <c r="A965" s="1588"/>
      <c r="B965" s="1588"/>
      <c r="C965" s="1588"/>
      <c r="D965" s="1588"/>
      <c r="E965" s="1588"/>
      <c r="F965" s="1588"/>
      <c r="G965" s="1588"/>
      <c r="H965" s="1588"/>
      <c r="I965" s="1588"/>
      <c r="J965" s="1588"/>
      <c r="K965" s="1588"/>
      <c r="L965" s="1588"/>
      <c r="M965" s="1588"/>
      <c r="N965" s="1588"/>
      <c r="O965" s="1588"/>
      <c r="P965" s="1588"/>
      <c r="Q965" s="1588"/>
      <c r="R965" s="1588"/>
      <c r="S965" s="1588"/>
      <c r="T965" s="1588"/>
      <c r="U965" s="1588"/>
      <c r="V965" s="1588"/>
      <c r="W965" s="1588"/>
      <c r="X965" s="1588"/>
      <c r="Y965" s="1588"/>
      <c r="Z965" s="1588"/>
      <c r="AA965" s="1588"/>
      <c r="AB965" s="1588"/>
      <c r="AC965" s="1588"/>
      <c r="AD965" s="1588"/>
      <c r="AE965" s="1588"/>
      <c r="AF965" s="1588"/>
      <c r="AG965" s="1588"/>
      <c r="AH965" s="1588"/>
      <c r="AI965" s="1588"/>
      <c r="AJ965" s="1588"/>
      <c r="AK965" s="1588"/>
      <c r="AL965" s="1588"/>
      <c r="AM965" s="1588"/>
      <c r="AN965" s="1588"/>
      <c r="AO965" s="1588"/>
      <c r="AP965" s="1588"/>
      <c r="AQ965" s="1588"/>
      <c r="AR965" s="1588"/>
      <c r="AS965" s="1588"/>
      <c r="AT965" s="1588"/>
      <c r="AU965" s="1588"/>
      <c r="AV965" s="1588"/>
      <c r="AW965" s="1588"/>
      <c r="AX965" s="1588"/>
      <c r="AY965" s="1588"/>
    </row>
    <row r="966" ht="15.75" customHeight="1">
      <c r="A966" s="1588"/>
      <c r="B966" s="1588"/>
      <c r="C966" s="1588"/>
      <c r="D966" s="1588"/>
      <c r="E966" s="1588"/>
      <c r="F966" s="1588"/>
      <c r="G966" s="1588"/>
      <c r="H966" s="1588"/>
      <c r="I966" s="1588"/>
      <c r="J966" s="1588"/>
      <c r="K966" s="1588"/>
      <c r="L966" s="1588"/>
      <c r="M966" s="1588"/>
      <c r="N966" s="1588"/>
      <c r="O966" s="1588"/>
      <c r="P966" s="1588"/>
      <c r="Q966" s="1588"/>
      <c r="R966" s="1588"/>
      <c r="S966" s="1588"/>
      <c r="T966" s="1588"/>
      <c r="U966" s="1588"/>
      <c r="V966" s="1588"/>
      <c r="W966" s="1588"/>
      <c r="X966" s="1588"/>
      <c r="Y966" s="1588"/>
      <c r="Z966" s="1588"/>
      <c r="AA966" s="1588"/>
      <c r="AB966" s="1588"/>
      <c r="AC966" s="1588"/>
      <c r="AD966" s="1588"/>
      <c r="AE966" s="1588"/>
      <c r="AF966" s="1588"/>
      <c r="AG966" s="1588"/>
      <c r="AH966" s="1588"/>
      <c r="AI966" s="1588"/>
      <c r="AJ966" s="1588"/>
      <c r="AK966" s="1588"/>
      <c r="AL966" s="1588"/>
      <c r="AM966" s="1588"/>
      <c r="AN966" s="1588"/>
      <c r="AO966" s="1588"/>
      <c r="AP966" s="1588"/>
      <c r="AQ966" s="1588"/>
      <c r="AR966" s="1588"/>
      <c r="AS966" s="1588"/>
      <c r="AT966" s="1588"/>
      <c r="AU966" s="1588"/>
      <c r="AV966" s="1588"/>
      <c r="AW966" s="1588"/>
      <c r="AX966" s="1588"/>
      <c r="AY966" s="1588"/>
    </row>
    <row r="967" ht="15.75" customHeight="1">
      <c r="A967" s="1588"/>
      <c r="B967" s="1588"/>
      <c r="C967" s="1588"/>
      <c r="D967" s="1588"/>
      <c r="E967" s="1588"/>
      <c r="F967" s="1588"/>
      <c r="G967" s="1588"/>
      <c r="H967" s="1588"/>
      <c r="I967" s="1588"/>
      <c r="J967" s="1588"/>
      <c r="K967" s="1588"/>
      <c r="L967" s="1588"/>
      <c r="M967" s="1588"/>
      <c r="N967" s="1588"/>
      <c r="O967" s="1588"/>
      <c r="P967" s="1588"/>
      <c r="Q967" s="1588"/>
      <c r="R967" s="1588"/>
      <c r="S967" s="1588"/>
      <c r="T967" s="1588"/>
      <c r="U967" s="1588"/>
      <c r="V967" s="1588"/>
      <c r="W967" s="1588"/>
      <c r="X967" s="1588"/>
      <c r="Y967" s="1588"/>
      <c r="Z967" s="1588"/>
      <c r="AA967" s="1588"/>
      <c r="AB967" s="1588"/>
      <c r="AC967" s="1588"/>
      <c r="AD967" s="1588"/>
      <c r="AE967" s="1588"/>
      <c r="AF967" s="1588"/>
      <c r="AG967" s="1588"/>
      <c r="AH967" s="1588"/>
      <c r="AI967" s="1588"/>
      <c r="AJ967" s="1588"/>
      <c r="AK967" s="1588"/>
      <c r="AL967" s="1588"/>
      <c r="AM967" s="1588"/>
      <c r="AN967" s="1588"/>
      <c r="AO967" s="1588"/>
      <c r="AP967" s="1588"/>
      <c r="AQ967" s="1588"/>
      <c r="AR967" s="1588"/>
      <c r="AS967" s="1588"/>
      <c r="AT967" s="1588"/>
      <c r="AU967" s="1588"/>
      <c r="AV967" s="1588"/>
      <c r="AW967" s="1588"/>
      <c r="AX967" s="1588"/>
      <c r="AY967" s="1588"/>
    </row>
    <row r="968" ht="15.75" customHeight="1">
      <c r="A968" s="1588"/>
      <c r="B968" s="1588"/>
      <c r="C968" s="1588"/>
      <c r="D968" s="1588"/>
      <c r="E968" s="1588"/>
      <c r="F968" s="1588"/>
      <c r="G968" s="1588"/>
      <c r="H968" s="1588"/>
      <c r="I968" s="1588"/>
      <c r="J968" s="1588"/>
      <c r="K968" s="1588"/>
      <c r="L968" s="1588"/>
      <c r="M968" s="1588"/>
      <c r="N968" s="1588"/>
      <c r="O968" s="1588"/>
      <c r="P968" s="1588"/>
      <c r="Q968" s="1588"/>
      <c r="R968" s="1588"/>
      <c r="S968" s="1588"/>
      <c r="T968" s="1588"/>
      <c r="U968" s="1588"/>
      <c r="V968" s="1588"/>
      <c r="W968" s="1588"/>
      <c r="X968" s="1588"/>
      <c r="Y968" s="1588"/>
      <c r="Z968" s="1588"/>
      <c r="AA968" s="1588"/>
      <c r="AB968" s="1588"/>
      <c r="AC968" s="1588"/>
      <c r="AD968" s="1588"/>
      <c r="AE968" s="1588"/>
      <c r="AF968" s="1588"/>
      <c r="AG968" s="1588"/>
      <c r="AH968" s="1588"/>
      <c r="AI968" s="1588"/>
      <c r="AJ968" s="1588"/>
      <c r="AK968" s="1588"/>
      <c r="AL968" s="1588"/>
      <c r="AM968" s="1588"/>
      <c r="AN968" s="1588"/>
      <c r="AO968" s="1588"/>
      <c r="AP968" s="1588"/>
      <c r="AQ968" s="1588"/>
      <c r="AR968" s="1588"/>
      <c r="AS968" s="1588"/>
      <c r="AT968" s="1588"/>
      <c r="AU968" s="1588"/>
      <c r="AV968" s="1588"/>
      <c r="AW968" s="1588"/>
      <c r="AX968" s="1588"/>
      <c r="AY968" s="1588"/>
    </row>
    <row r="969" ht="15.75" customHeight="1">
      <c r="A969" s="1588"/>
      <c r="B969" s="1588"/>
      <c r="C969" s="1588"/>
      <c r="D969" s="1588"/>
      <c r="E969" s="1588"/>
      <c r="F969" s="1588"/>
      <c r="G969" s="1588"/>
      <c r="H969" s="1588"/>
      <c r="I969" s="1588"/>
      <c r="J969" s="1588"/>
      <c r="K969" s="1588"/>
      <c r="L969" s="1588"/>
      <c r="M969" s="1588"/>
      <c r="N969" s="1588"/>
      <c r="O969" s="1588"/>
      <c r="P969" s="1588"/>
      <c r="Q969" s="1588"/>
      <c r="R969" s="1588"/>
      <c r="S969" s="1588"/>
      <c r="T969" s="1588"/>
      <c r="U969" s="1588"/>
      <c r="V969" s="1588"/>
      <c r="W969" s="1588"/>
      <c r="X969" s="1588"/>
      <c r="Y969" s="1588"/>
      <c r="Z969" s="1588"/>
      <c r="AA969" s="1588"/>
      <c r="AB969" s="1588"/>
      <c r="AC969" s="1588"/>
      <c r="AD969" s="1588"/>
      <c r="AE969" s="1588"/>
      <c r="AF969" s="1588"/>
      <c r="AG969" s="1588"/>
      <c r="AH969" s="1588"/>
      <c r="AI969" s="1588"/>
      <c r="AJ969" s="1588"/>
      <c r="AK969" s="1588"/>
      <c r="AL969" s="1588"/>
      <c r="AM969" s="1588"/>
      <c r="AN969" s="1588"/>
      <c r="AO969" s="1588"/>
      <c r="AP969" s="1588"/>
      <c r="AQ969" s="1588"/>
      <c r="AR969" s="1588"/>
      <c r="AS969" s="1588"/>
      <c r="AT969" s="1588"/>
      <c r="AU969" s="1588"/>
      <c r="AV969" s="1588"/>
      <c r="AW969" s="1588"/>
      <c r="AX969" s="1588"/>
      <c r="AY969" s="1588"/>
    </row>
    <row r="970" ht="15.75" customHeight="1">
      <c r="A970" s="1588"/>
      <c r="B970" s="1588"/>
      <c r="C970" s="1588"/>
      <c r="D970" s="1588"/>
      <c r="E970" s="1588"/>
      <c r="F970" s="1588"/>
      <c r="G970" s="1588"/>
      <c r="H970" s="1588"/>
      <c r="I970" s="1588"/>
      <c r="J970" s="1588"/>
      <c r="K970" s="1588"/>
      <c r="L970" s="1588"/>
      <c r="M970" s="1588"/>
      <c r="N970" s="1588"/>
      <c r="O970" s="1588"/>
      <c r="P970" s="1588"/>
      <c r="Q970" s="1588"/>
      <c r="R970" s="1588"/>
      <c r="S970" s="1588"/>
      <c r="T970" s="1588"/>
      <c r="U970" s="1588"/>
      <c r="V970" s="1588"/>
      <c r="W970" s="1588"/>
      <c r="X970" s="1588"/>
      <c r="Y970" s="1588"/>
      <c r="Z970" s="1588"/>
      <c r="AA970" s="1588"/>
      <c r="AB970" s="1588"/>
      <c r="AC970" s="1588"/>
      <c r="AD970" s="1588"/>
      <c r="AE970" s="1588"/>
      <c r="AF970" s="1588"/>
      <c r="AG970" s="1588"/>
      <c r="AH970" s="1588"/>
      <c r="AI970" s="1588"/>
      <c r="AJ970" s="1588"/>
      <c r="AK970" s="1588"/>
      <c r="AL970" s="1588"/>
      <c r="AM970" s="1588"/>
      <c r="AN970" s="1588"/>
      <c r="AO970" s="1588"/>
      <c r="AP970" s="1588"/>
      <c r="AQ970" s="1588"/>
      <c r="AR970" s="1588"/>
      <c r="AS970" s="1588"/>
      <c r="AT970" s="1588"/>
      <c r="AU970" s="1588"/>
      <c r="AV970" s="1588"/>
      <c r="AW970" s="1588"/>
      <c r="AX970" s="1588"/>
      <c r="AY970" s="1588"/>
    </row>
    <row r="971" ht="15.75" customHeight="1">
      <c r="A971" s="1588"/>
      <c r="B971" s="1588"/>
      <c r="C971" s="1588"/>
      <c r="D971" s="1588"/>
      <c r="E971" s="1588"/>
      <c r="F971" s="1588"/>
      <c r="G971" s="1588"/>
      <c r="H971" s="1588"/>
      <c r="I971" s="1588"/>
      <c r="J971" s="1588"/>
      <c r="K971" s="1588"/>
      <c r="L971" s="1588"/>
      <c r="M971" s="1588"/>
      <c r="N971" s="1588"/>
      <c r="O971" s="1588"/>
      <c r="P971" s="1588"/>
      <c r="Q971" s="1588"/>
      <c r="R971" s="1588"/>
      <c r="S971" s="1588"/>
      <c r="T971" s="1588"/>
      <c r="U971" s="1588"/>
      <c r="V971" s="1588"/>
      <c r="W971" s="1588"/>
      <c r="X971" s="1588"/>
      <c r="Y971" s="1588"/>
      <c r="Z971" s="1588"/>
      <c r="AA971" s="1588"/>
      <c r="AB971" s="1588"/>
      <c r="AC971" s="1588"/>
      <c r="AD971" s="1588"/>
      <c r="AE971" s="1588"/>
      <c r="AF971" s="1588"/>
      <c r="AG971" s="1588"/>
      <c r="AH971" s="1588"/>
      <c r="AI971" s="1588"/>
      <c r="AJ971" s="1588"/>
      <c r="AK971" s="1588"/>
      <c r="AL971" s="1588"/>
      <c r="AM971" s="1588"/>
      <c r="AN971" s="1588"/>
      <c r="AO971" s="1588"/>
      <c r="AP971" s="1588"/>
      <c r="AQ971" s="1588"/>
      <c r="AR971" s="1588"/>
      <c r="AS971" s="1588"/>
      <c r="AT971" s="1588"/>
      <c r="AU971" s="1588"/>
      <c r="AV971" s="1588"/>
      <c r="AW971" s="1588"/>
      <c r="AX971" s="1588"/>
      <c r="AY971" s="1588"/>
    </row>
    <row r="972" ht="15.75" customHeight="1">
      <c r="A972" s="1588"/>
      <c r="B972" s="1588"/>
      <c r="C972" s="1588"/>
      <c r="D972" s="1588"/>
      <c r="E972" s="1588"/>
      <c r="F972" s="1588"/>
      <c r="G972" s="1588"/>
      <c r="H972" s="1588"/>
      <c r="I972" s="1588"/>
      <c r="J972" s="1588"/>
      <c r="K972" s="1588"/>
      <c r="L972" s="1588"/>
      <c r="M972" s="1588"/>
      <c r="N972" s="1588"/>
      <c r="O972" s="1588"/>
      <c r="P972" s="1588"/>
      <c r="Q972" s="1588"/>
      <c r="R972" s="1588"/>
      <c r="S972" s="1588"/>
      <c r="T972" s="1588"/>
      <c r="U972" s="1588"/>
      <c r="V972" s="1588"/>
      <c r="W972" s="1588"/>
      <c r="X972" s="1588"/>
      <c r="Y972" s="1588"/>
      <c r="Z972" s="1588"/>
      <c r="AA972" s="1588"/>
      <c r="AB972" s="1588"/>
      <c r="AC972" s="1588"/>
      <c r="AD972" s="1588"/>
      <c r="AE972" s="1588"/>
      <c r="AF972" s="1588"/>
      <c r="AG972" s="1588"/>
      <c r="AH972" s="1588"/>
      <c r="AI972" s="1588"/>
      <c r="AJ972" s="1588"/>
      <c r="AK972" s="1588"/>
      <c r="AL972" s="1588"/>
      <c r="AM972" s="1588"/>
      <c r="AN972" s="1588"/>
      <c r="AO972" s="1588"/>
      <c r="AP972" s="1588"/>
      <c r="AQ972" s="1588"/>
      <c r="AR972" s="1588"/>
      <c r="AS972" s="1588"/>
      <c r="AT972" s="1588"/>
      <c r="AU972" s="1588"/>
      <c r="AV972" s="1588"/>
      <c r="AW972" s="1588"/>
      <c r="AX972" s="1588"/>
      <c r="AY972" s="1588"/>
    </row>
    <row r="973" ht="15.75" customHeight="1">
      <c r="A973" s="1588"/>
      <c r="B973" s="1588"/>
      <c r="C973" s="1588"/>
      <c r="D973" s="1588"/>
      <c r="E973" s="1588"/>
      <c r="F973" s="1588"/>
      <c r="G973" s="1588"/>
      <c r="H973" s="1588"/>
      <c r="I973" s="1588"/>
      <c r="J973" s="1588"/>
      <c r="K973" s="1588"/>
      <c r="L973" s="1588"/>
      <c r="M973" s="1588"/>
      <c r="N973" s="1588"/>
      <c r="O973" s="1588"/>
      <c r="P973" s="1588"/>
      <c r="Q973" s="1588"/>
      <c r="R973" s="1588"/>
      <c r="S973" s="1588"/>
      <c r="T973" s="1588"/>
      <c r="U973" s="1588"/>
      <c r="V973" s="1588"/>
      <c r="W973" s="1588"/>
      <c r="X973" s="1588"/>
      <c r="Y973" s="1588"/>
      <c r="Z973" s="1588"/>
      <c r="AA973" s="1588"/>
      <c r="AB973" s="1588"/>
      <c r="AC973" s="1588"/>
      <c r="AD973" s="1588"/>
      <c r="AE973" s="1588"/>
      <c r="AF973" s="1588"/>
      <c r="AG973" s="1588"/>
      <c r="AH973" s="1588"/>
      <c r="AI973" s="1588"/>
      <c r="AJ973" s="1588"/>
      <c r="AK973" s="1588"/>
      <c r="AL973" s="1588"/>
      <c r="AM973" s="1588"/>
      <c r="AN973" s="1588"/>
      <c r="AO973" s="1588"/>
      <c r="AP973" s="1588"/>
      <c r="AQ973" s="1588"/>
      <c r="AR973" s="1588"/>
      <c r="AS973" s="1588"/>
      <c r="AT973" s="1588"/>
      <c r="AU973" s="1588"/>
      <c r="AV973" s="1588"/>
      <c r="AW973" s="1588"/>
      <c r="AX973" s="1588"/>
      <c r="AY973" s="1588"/>
    </row>
    <row r="974" ht="15.75" customHeight="1">
      <c r="A974" s="1588"/>
      <c r="B974" s="1588"/>
      <c r="C974" s="1588"/>
      <c r="D974" s="1588"/>
      <c r="E974" s="1588"/>
      <c r="F974" s="1588"/>
      <c r="G974" s="1588"/>
      <c r="H974" s="1588"/>
      <c r="I974" s="1588"/>
      <c r="J974" s="1588"/>
      <c r="K974" s="1588"/>
      <c r="L974" s="1588"/>
      <c r="M974" s="1588"/>
      <c r="N974" s="1588"/>
      <c r="O974" s="1588"/>
      <c r="P974" s="1588"/>
      <c r="Q974" s="1588"/>
      <c r="R974" s="1588"/>
      <c r="S974" s="1588"/>
      <c r="T974" s="1588"/>
      <c r="U974" s="1588"/>
      <c r="V974" s="1588"/>
      <c r="W974" s="1588"/>
      <c r="X974" s="1588"/>
      <c r="Y974" s="1588"/>
      <c r="Z974" s="1588"/>
      <c r="AA974" s="1588"/>
      <c r="AB974" s="1588"/>
      <c r="AC974" s="1588"/>
      <c r="AD974" s="1588"/>
      <c r="AE974" s="1588"/>
      <c r="AF974" s="1588"/>
      <c r="AG974" s="1588"/>
      <c r="AH974" s="1588"/>
      <c r="AI974" s="1588"/>
      <c r="AJ974" s="1588"/>
      <c r="AK974" s="1588"/>
      <c r="AL974" s="1588"/>
      <c r="AM974" s="1588"/>
      <c r="AN974" s="1588"/>
      <c r="AO974" s="1588"/>
      <c r="AP974" s="1588"/>
      <c r="AQ974" s="1588"/>
      <c r="AR974" s="1588"/>
      <c r="AS974" s="1588"/>
      <c r="AT974" s="1588"/>
      <c r="AU974" s="1588"/>
      <c r="AV974" s="1588"/>
      <c r="AW974" s="1588"/>
      <c r="AX974" s="1588"/>
      <c r="AY974" s="1588"/>
    </row>
    <row r="975" ht="15.75" customHeight="1">
      <c r="A975" s="1588"/>
      <c r="B975" s="1588"/>
      <c r="C975" s="1588"/>
      <c r="D975" s="1588"/>
      <c r="E975" s="1588"/>
      <c r="F975" s="1588"/>
      <c r="G975" s="1588"/>
      <c r="H975" s="1588"/>
      <c r="I975" s="1588"/>
      <c r="J975" s="1588"/>
      <c r="K975" s="1588"/>
      <c r="L975" s="1588"/>
      <c r="M975" s="1588"/>
      <c r="N975" s="1588"/>
      <c r="O975" s="1588"/>
      <c r="P975" s="1588"/>
      <c r="Q975" s="1588"/>
      <c r="R975" s="1588"/>
      <c r="S975" s="1588"/>
      <c r="T975" s="1588"/>
      <c r="U975" s="1588"/>
      <c r="V975" s="1588"/>
      <c r="W975" s="1588"/>
      <c r="X975" s="1588"/>
      <c r="Y975" s="1588"/>
      <c r="Z975" s="1588"/>
      <c r="AA975" s="1588"/>
      <c r="AB975" s="1588"/>
      <c r="AC975" s="1588"/>
      <c r="AD975" s="1588"/>
      <c r="AE975" s="1588"/>
      <c r="AF975" s="1588"/>
      <c r="AG975" s="1588"/>
      <c r="AH975" s="1588"/>
      <c r="AI975" s="1588"/>
      <c r="AJ975" s="1588"/>
      <c r="AK975" s="1588"/>
      <c r="AL975" s="1588"/>
      <c r="AM975" s="1588"/>
      <c r="AN975" s="1588"/>
      <c r="AO975" s="1588"/>
      <c r="AP975" s="1588"/>
      <c r="AQ975" s="1588"/>
      <c r="AR975" s="1588"/>
      <c r="AS975" s="1588"/>
      <c r="AT975" s="1588"/>
      <c r="AU975" s="1588"/>
      <c r="AV975" s="1588"/>
      <c r="AW975" s="1588"/>
      <c r="AX975" s="1588"/>
      <c r="AY975" s="1588"/>
    </row>
    <row r="976" ht="15.75" customHeight="1">
      <c r="A976" s="1588"/>
      <c r="B976" s="1588"/>
      <c r="C976" s="1588"/>
      <c r="D976" s="1588"/>
      <c r="E976" s="1588"/>
      <c r="F976" s="1588"/>
      <c r="G976" s="1588"/>
      <c r="H976" s="1588"/>
      <c r="I976" s="1588"/>
      <c r="J976" s="1588"/>
      <c r="K976" s="1588"/>
      <c r="L976" s="1588"/>
      <c r="M976" s="1588"/>
      <c r="N976" s="1588"/>
      <c r="O976" s="1588"/>
      <c r="P976" s="1588"/>
      <c r="Q976" s="1588"/>
      <c r="R976" s="1588"/>
      <c r="S976" s="1588"/>
      <c r="T976" s="1588"/>
      <c r="U976" s="1588"/>
      <c r="V976" s="1588"/>
      <c r="W976" s="1588"/>
      <c r="X976" s="1588"/>
      <c r="Y976" s="1588"/>
      <c r="Z976" s="1588"/>
      <c r="AA976" s="1588"/>
      <c r="AB976" s="1588"/>
      <c r="AC976" s="1588"/>
      <c r="AD976" s="1588"/>
      <c r="AE976" s="1588"/>
      <c r="AF976" s="1588"/>
      <c r="AG976" s="1588"/>
      <c r="AH976" s="1588"/>
      <c r="AI976" s="1588"/>
      <c r="AJ976" s="1588"/>
      <c r="AK976" s="1588"/>
      <c r="AL976" s="1588"/>
      <c r="AM976" s="1588"/>
      <c r="AN976" s="1588"/>
      <c r="AO976" s="1588"/>
      <c r="AP976" s="1588"/>
      <c r="AQ976" s="1588"/>
      <c r="AR976" s="1588"/>
      <c r="AS976" s="1588"/>
      <c r="AT976" s="1588"/>
      <c r="AU976" s="1588"/>
      <c r="AV976" s="1588"/>
      <c r="AW976" s="1588"/>
      <c r="AX976" s="1588"/>
      <c r="AY976" s="1588"/>
    </row>
    <row r="977" ht="15.75" customHeight="1">
      <c r="A977" s="1588"/>
      <c r="B977" s="1588"/>
      <c r="C977" s="1588"/>
      <c r="D977" s="1588"/>
      <c r="E977" s="1588"/>
      <c r="F977" s="1588"/>
      <c r="G977" s="1588"/>
      <c r="H977" s="1588"/>
      <c r="I977" s="1588"/>
      <c r="J977" s="1588"/>
      <c r="K977" s="1588"/>
      <c r="L977" s="1588"/>
      <c r="M977" s="1588"/>
      <c r="N977" s="1588"/>
      <c r="O977" s="1588"/>
      <c r="P977" s="1588"/>
      <c r="Q977" s="1588"/>
      <c r="R977" s="1588"/>
      <c r="S977" s="1588"/>
      <c r="T977" s="1588"/>
      <c r="U977" s="1588"/>
      <c r="V977" s="1588"/>
      <c r="W977" s="1588"/>
      <c r="X977" s="1588"/>
      <c r="Y977" s="1588"/>
      <c r="Z977" s="1588"/>
      <c r="AA977" s="1588"/>
      <c r="AB977" s="1588"/>
      <c r="AC977" s="1588"/>
      <c r="AD977" s="1588"/>
      <c r="AE977" s="1588"/>
      <c r="AF977" s="1588"/>
      <c r="AG977" s="1588"/>
      <c r="AH977" s="1588"/>
      <c r="AI977" s="1588"/>
      <c r="AJ977" s="1588"/>
      <c r="AK977" s="1588"/>
      <c r="AL977" s="1588"/>
      <c r="AM977" s="1588"/>
      <c r="AN977" s="1588"/>
      <c r="AO977" s="1588"/>
      <c r="AP977" s="1588"/>
      <c r="AQ977" s="1588"/>
      <c r="AR977" s="1588"/>
      <c r="AS977" s="1588"/>
      <c r="AT977" s="1588"/>
      <c r="AU977" s="1588"/>
      <c r="AV977" s="1588"/>
      <c r="AW977" s="1588"/>
      <c r="AX977" s="1588"/>
      <c r="AY977" s="1588"/>
    </row>
    <row r="978" ht="15.75" customHeight="1">
      <c r="A978" s="1588"/>
      <c r="B978" s="1588"/>
      <c r="C978" s="1588"/>
      <c r="D978" s="1588"/>
      <c r="E978" s="1588"/>
      <c r="F978" s="1588"/>
      <c r="G978" s="1588"/>
      <c r="H978" s="1588"/>
      <c r="I978" s="1588"/>
      <c r="J978" s="1588"/>
      <c r="K978" s="1588"/>
      <c r="L978" s="1588"/>
      <c r="M978" s="1588"/>
      <c r="N978" s="1588"/>
      <c r="O978" s="1588"/>
      <c r="P978" s="1588"/>
      <c r="Q978" s="1588"/>
      <c r="R978" s="1588"/>
      <c r="S978" s="1588"/>
      <c r="T978" s="1588"/>
      <c r="U978" s="1588"/>
      <c r="V978" s="1588"/>
      <c r="W978" s="1588"/>
      <c r="X978" s="1588"/>
      <c r="Y978" s="1588"/>
      <c r="Z978" s="1588"/>
      <c r="AA978" s="1588"/>
      <c r="AB978" s="1588"/>
      <c r="AC978" s="1588"/>
      <c r="AD978" s="1588"/>
      <c r="AE978" s="1588"/>
      <c r="AF978" s="1588"/>
      <c r="AG978" s="1588"/>
      <c r="AH978" s="1588"/>
      <c r="AI978" s="1588"/>
      <c r="AJ978" s="1588"/>
      <c r="AK978" s="1588"/>
      <c r="AL978" s="1588"/>
      <c r="AM978" s="1588"/>
      <c r="AN978" s="1588"/>
      <c r="AO978" s="1588"/>
      <c r="AP978" s="1588"/>
      <c r="AQ978" s="1588"/>
      <c r="AR978" s="1588"/>
      <c r="AS978" s="1588"/>
      <c r="AT978" s="1588"/>
      <c r="AU978" s="1588"/>
      <c r="AV978" s="1588"/>
      <c r="AW978" s="1588"/>
      <c r="AX978" s="1588"/>
      <c r="AY978" s="1588"/>
    </row>
    <row r="979" ht="15.75" customHeight="1">
      <c r="A979" s="1588"/>
      <c r="B979" s="1588"/>
      <c r="C979" s="1588"/>
      <c r="D979" s="1588"/>
      <c r="E979" s="1588"/>
      <c r="F979" s="1588"/>
      <c r="G979" s="1588"/>
      <c r="H979" s="1588"/>
      <c r="I979" s="1588"/>
      <c r="J979" s="1588"/>
      <c r="K979" s="1588"/>
      <c r="L979" s="1588"/>
      <c r="M979" s="1588"/>
      <c r="N979" s="1588"/>
      <c r="O979" s="1588"/>
      <c r="P979" s="1588"/>
      <c r="Q979" s="1588"/>
      <c r="R979" s="1588"/>
      <c r="S979" s="1588"/>
      <c r="T979" s="1588"/>
      <c r="U979" s="1588"/>
      <c r="V979" s="1588"/>
      <c r="W979" s="1588"/>
      <c r="X979" s="1588"/>
      <c r="Y979" s="1588"/>
      <c r="Z979" s="1588"/>
      <c r="AA979" s="1588"/>
      <c r="AB979" s="1588"/>
      <c r="AC979" s="1588"/>
      <c r="AD979" s="1588"/>
      <c r="AE979" s="1588"/>
      <c r="AF979" s="1588"/>
      <c r="AG979" s="1588"/>
      <c r="AH979" s="1588"/>
      <c r="AI979" s="1588"/>
      <c r="AJ979" s="1588"/>
      <c r="AK979" s="1588"/>
      <c r="AL979" s="1588"/>
      <c r="AM979" s="1588"/>
      <c r="AN979" s="1588"/>
      <c r="AO979" s="1588"/>
      <c r="AP979" s="1588"/>
      <c r="AQ979" s="1588"/>
      <c r="AR979" s="1588"/>
      <c r="AS979" s="1588"/>
      <c r="AT979" s="1588"/>
      <c r="AU979" s="1588"/>
      <c r="AV979" s="1588"/>
      <c r="AW979" s="1588"/>
      <c r="AX979" s="1588"/>
      <c r="AY979" s="1588"/>
    </row>
    <row r="980" ht="15.75" customHeight="1">
      <c r="A980" s="1588"/>
      <c r="B980" s="1588"/>
      <c r="C980" s="1588"/>
      <c r="D980" s="1588"/>
      <c r="E980" s="1588"/>
      <c r="F980" s="1588"/>
      <c r="G980" s="1588"/>
      <c r="H980" s="1588"/>
      <c r="I980" s="1588"/>
      <c r="J980" s="1588"/>
      <c r="K980" s="1588"/>
      <c r="L980" s="1588"/>
      <c r="M980" s="1588"/>
      <c r="N980" s="1588"/>
      <c r="O980" s="1588"/>
      <c r="P980" s="1588"/>
      <c r="Q980" s="1588"/>
      <c r="R980" s="1588"/>
      <c r="S980" s="1588"/>
      <c r="T980" s="1588"/>
      <c r="U980" s="1588"/>
      <c r="V980" s="1588"/>
      <c r="W980" s="1588"/>
      <c r="X980" s="1588"/>
      <c r="Y980" s="1588"/>
      <c r="Z980" s="1588"/>
      <c r="AA980" s="1588"/>
      <c r="AB980" s="1588"/>
      <c r="AC980" s="1588"/>
      <c r="AD980" s="1588"/>
      <c r="AE980" s="1588"/>
      <c r="AF980" s="1588"/>
      <c r="AG980" s="1588"/>
      <c r="AH980" s="1588"/>
      <c r="AI980" s="1588"/>
      <c r="AJ980" s="1588"/>
      <c r="AK980" s="1588"/>
      <c r="AL980" s="1588"/>
      <c r="AM980" s="1588"/>
      <c r="AN980" s="1588"/>
      <c r="AO980" s="1588"/>
      <c r="AP980" s="1588"/>
      <c r="AQ980" s="1588"/>
      <c r="AR980" s="1588"/>
      <c r="AS980" s="1588"/>
      <c r="AT980" s="1588"/>
      <c r="AU980" s="1588"/>
      <c r="AV980" s="1588"/>
      <c r="AW980" s="1588"/>
      <c r="AX980" s="1588"/>
      <c r="AY980" s="1588"/>
    </row>
    <row r="981" ht="15.75" customHeight="1">
      <c r="A981" s="1588"/>
      <c r="B981" s="1588"/>
      <c r="C981" s="1588"/>
      <c r="D981" s="1588"/>
      <c r="E981" s="1588"/>
      <c r="F981" s="1588"/>
      <c r="G981" s="1588"/>
      <c r="H981" s="1588"/>
      <c r="I981" s="1588"/>
      <c r="J981" s="1588"/>
      <c r="K981" s="1588"/>
      <c r="L981" s="1588"/>
      <c r="M981" s="1588"/>
      <c r="N981" s="1588"/>
      <c r="O981" s="1588"/>
      <c r="P981" s="1588"/>
      <c r="Q981" s="1588"/>
      <c r="R981" s="1588"/>
      <c r="S981" s="1588"/>
      <c r="T981" s="1588"/>
      <c r="U981" s="1588"/>
      <c r="V981" s="1588"/>
      <c r="W981" s="1588"/>
      <c r="X981" s="1588"/>
      <c r="Y981" s="1588"/>
      <c r="Z981" s="1588"/>
      <c r="AA981" s="1588"/>
      <c r="AB981" s="1588"/>
      <c r="AC981" s="1588"/>
      <c r="AD981" s="1588"/>
      <c r="AE981" s="1588"/>
      <c r="AF981" s="1588"/>
      <c r="AG981" s="1588"/>
      <c r="AH981" s="1588"/>
      <c r="AI981" s="1588"/>
      <c r="AJ981" s="1588"/>
      <c r="AK981" s="1588"/>
      <c r="AL981" s="1588"/>
      <c r="AM981" s="1588"/>
      <c r="AN981" s="1588"/>
      <c r="AO981" s="1588"/>
      <c r="AP981" s="1588"/>
      <c r="AQ981" s="1588"/>
      <c r="AR981" s="1588"/>
      <c r="AS981" s="1588"/>
      <c r="AT981" s="1588"/>
      <c r="AU981" s="1588"/>
      <c r="AV981" s="1588"/>
      <c r="AW981" s="1588"/>
      <c r="AX981" s="1588"/>
      <c r="AY981" s="1588"/>
    </row>
    <row r="982" ht="15.75" customHeight="1">
      <c r="A982" s="1588"/>
      <c r="B982" s="1588"/>
      <c r="C982" s="1588"/>
      <c r="D982" s="1588"/>
      <c r="E982" s="1588"/>
      <c r="F982" s="1588"/>
      <c r="G982" s="1588"/>
      <c r="H982" s="1588"/>
      <c r="I982" s="1588"/>
      <c r="J982" s="1588"/>
      <c r="K982" s="1588"/>
      <c r="L982" s="1588"/>
      <c r="M982" s="1588"/>
      <c r="N982" s="1588"/>
      <c r="O982" s="1588"/>
      <c r="P982" s="1588"/>
      <c r="Q982" s="1588"/>
      <c r="R982" s="1588"/>
      <c r="S982" s="1588"/>
      <c r="T982" s="1588"/>
      <c r="U982" s="1588"/>
      <c r="V982" s="1588"/>
      <c r="W982" s="1588"/>
      <c r="X982" s="1588"/>
      <c r="Y982" s="1588"/>
      <c r="Z982" s="1588"/>
      <c r="AA982" s="1588"/>
      <c r="AB982" s="1588"/>
      <c r="AC982" s="1588"/>
      <c r="AD982" s="1588"/>
      <c r="AE982" s="1588"/>
      <c r="AF982" s="1588"/>
      <c r="AG982" s="1588"/>
      <c r="AH982" s="1588"/>
      <c r="AI982" s="1588"/>
      <c r="AJ982" s="1588"/>
      <c r="AK982" s="1588"/>
      <c r="AL982" s="1588"/>
      <c r="AM982" s="1588"/>
      <c r="AN982" s="1588"/>
      <c r="AO982" s="1588"/>
      <c r="AP982" s="1588"/>
      <c r="AQ982" s="1588"/>
      <c r="AR982" s="1588"/>
      <c r="AS982" s="1588"/>
      <c r="AT982" s="1588"/>
      <c r="AU982" s="1588"/>
      <c r="AV982" s="1588"/>
      <c r="AW982" s="1588"/>
      <c r="AX982" s="1588"/>
      <c r="AY982" s="1588"/>
    </row>
    <row r="983" ht="15.75" customHeight="1">
      <c r="A983" s="1588"/>
      <c r="B983" s="1588"/>
      <c r="C983" s="1588"/>
      <c r="D983" s="1588"/>
      <c r="E983" s="1588"/>
      <c r="F983" s="1588"/>
      <c r="G983" s="1588"/>
      <c r="H983" s="1588"/>
      <c r="I983" s="1588"/>
      <c r="J983" s="1588"/>
      <c r="K983" s="1588"/>
      <c r="L983" s="1588"/>
      <c r="M983" s="1588"/>
      <c r="N983" s="1588"/>
      <c r="O983" s="1588"/>
      <c r="P983" s="1588"/>
      <c r="Q983" s="1588"/>
      <c r="R983" s="1588"/>
      <c r="S983" s="1588"/>
      <c r="T983" s="1588"/>
      <c r="U983" s="1588"/>
      <c r="V983" s="1588"/>
      <c r="W983" s="1588"/>
      <c r="X983" s="1588"/>
      <c r="Y983" s="1588"/>
      <c r="Z983" s="1588"/>
      <c r="AA983" s="1588"/>
      <c r="AB983" s="1588"/>
      <c r="AC983" s="1588"/>
      <c r="AD983" s="1588"/>
      <c r="AE983" s="1588"/>
      <c r="AF983" s="1588"/>
      <c r="AG983" s="1588"/>
      <c r="AH983" s="1588"/>
      <c r="AI983" s="1588"/>
      <c r="AJ983" s="1588"/>
      <c r="AK983" s="1588"/>
      <c r="AL983" s="1588"/>
      <c r="AM983" s="1588"/>
      <c r="AN983" s="1588"/>
      <c r="AO983" s="1588"/>
      <c r="AP983" s="1588"/>
      <c r="AQ983" s="1588"/>
      <c r="AR983" s="1588"/>
      <c r="AS983" s="1588"/>
      <c r="AT983" s="1588"/>
      <c r="AU983" s="1588"/>
      <c r="AV983" s="1588"/>
      <c r="AW983" s="1588"/>
      <c r="AX983" s="1588"/>
      <c r="AY983" s="1588"/>
    </row>
    <row r="984" ht="15.75" customHeight="1">
      <c r="A984" s="1588"/>
      <c r="B984" s="1588"/>
      <c r="C984" s="1588"/>
      <c r="D984" s="1588"/>
      <c r="E984" s="1588"/>
      <c r="F984" s="1588"/>
      <c r="G984" s="1588"/>
      <c r="H984" s="1588"/>
      <c r="I984" s="1588"/>
      <c r="J984" s="1588"/>
      <c r="K984" s="1588"/>
      <c r="L984" s="1588"/>
      <c r="M984" s="1588"/>
      <c r="N984" s="1588"/>
      <c r="O984" s="1588"/>
      <c r="P984" s="1588"/>
      <c r="Q984" s="1588"/>
      <c r="R984" s="1588"/>
      <c r="S984" s="1588"/>
      <c r="T984" s="1588"/>
      <c r="U984" s="1588"/>
      <c r="V984" s="1588"/>
      <c r="W984" s="1588"/>
      <c r="X984" s="1588"/>
      <c r="Y984" s="1588"/>
      <c r="Z984" s="1588"/>
      <c r="AA984" s="1588"/>
      <c r="AB984" s="1588"/>
      <c r="AC984" s="1588"/>
      <c r="AD984" s="1588"/>
      <c r="AE984" s="1588"/>
      <c r="AF984" s="1588"/>
      <c r="AG984" s="1588"/>
      <c r="AH984" s="1588"/>
      <c r="AI984" s="1588"/>
      <c r="AJ984" s="1588"/>
      <c r="AK984" s="1588"/>
      <c r="AL984" s="1588"/>
      <c r="AM984" s="1588"/>
      <c r="AN984" s="1588"/>
      <c r="AO984" s="1588"/>
      <c r="AP984" s="1588"/>
      <c r="AQ984" s="1588"/>
      <c r="AR984" s="1588"/>
      <c r="AS984" s="1588"/>
      <c r="AT984" s="1588"/>
      <c r="AU984" s="1588"/>
      <c r="AV984" s="1588"/>
      <c r="AW984" s="1588"/>
      <c r="AX984" s="1588"/>
      <c r="AY984" s="1588"/>
    </row>
    <row r="985" ht="15.75" customHeight="1">
      <c r="A985" s="1588"/>
      <c r="B985" s="1588"/>
      <c r="C985" s="1588"/>
      <c r="D985" s="1588"/>
      <c r="E985" s="1588"/>
      <c r="F985" s="1588"/>
      <c r="G985" s="1588"/>
      <c r="H985" s="1588"/>
      <c r="I985" s="1588"/>
      <c r="J985" s="1588"/>
      <c r="K985" s="1588"/>
      <c r="L985" s="1588"/>
      <c r="M985" s="1588"/>
      <c r="N985" s="1588"/>
      <c r="O985" s="1588"/>
      <c r="P985" s="1588"/>
      <c r="Q985" s="1588"/>
      <c r="R985" s="1588"/>
      <c r="S985" s="1588"/>
      <c r="T985" s="1588"/>
      <c r="U985" s="1588"/>
      <c r="V985" s="1588"/>
      <c r="W985" s="1588"/>
      <c r="X985" s="1588"/>
      <c r="Y985" s="1588"/>
      <c r="Z985" s="1588"/>
      <c r="AA985" s="1588"/>
      <c r="AB985" s="1588"/>
      <c r="AC985" s="1588"/>
      <c r="AD985" s="1588"/>
      <c r="AE985" s="1588"/>
      <c r="AF985" s="1588"/>
      <c r="AG985" s="1588"/>
      <c r="AH985" s="1588"/>
      <c r="AI985" s="1588"/>
      <c r="AJ985" s="1588"/>
      <c r="AK985" s="1588"/>
      <c r="AL985" s="1588"/>
      <c r="AM985" s="1588"/>
      <c r="AN985" s="1588"/>
      <c r="AO985" s="1588"/>
      <c r="AP985" s="1588"/>
      <c r="AQ985" s="1588"/>
      <c r="AR985" s="1588"/>
      <c r="AS985" s="1588"/>
      <c r="AT985" s="1588"/>
      <c r="AU985" s="1588"/>
      <c r="AV985" s="1588"/>
      <c r="AW985" s="1588"/>
      <c r="AX985" s="1588"/>
      <c r="AY985" s="1588"/>
    </row>
    <row r="986" ht="15.75" customHeight="1">
      <c r="A986" s="1588"/>
      <c r="B986" s="1588"/>
      <c r="C986" s="1588"/>
      <c r="D986" s="1588"/>
      <c r="E986" s="1588"/>
      <c r="F986" s="1588"/>
      <c r="G986" s="1588"/>
      <c r="H986" s="1588"/>
      <c r="I986" s="1588"/>
      <c r="J986" s="1588"/>
      <c r="K986" s="1588"/>
      <c r="L986" s="1588"/>
      <c r="M986" s="1588"/>
      <c r="N986" s="1588"/>
      <c r="O986" s="1588"/>
      <c r="P986" s="1588"/>
      <c r="Q986" s="1588"/>
      <c r="R986" s="1588"/>
      <c r="S986" s="1588"/>
      <c r="T986" s="1588"/>
      <c r="U986" s="1588"/>
      <c r="V986" s="1588"/>
      <c r="W986" s="1588"/>
      <c r="X986" s="1588"/>
      <c r="Y986" s="1588"/>
      <c r="Z986" s="1588"/>
      <c r="AA986" s="1588"/>
      <c r="AB986" s="1588"/>
      <c r="AC986" s="1588"/>
      <c r="AD986" s="1588"/>
      <c r="AE986" s="1588"/>
      <c r="AF986" s="1588"/>
      <c r="AG986" s="1588"/>
      <c r="AH986" s="1588"/>
      <c r="AI986" s="1588"/>
      <c r="AJ986" s="1588"/>
      <c r="AK986" s="1588"/>
      <c r="AL986" s="1588"/>
      <c r="AM986" s="1588"/>
      <c r="AN986" s="1588"/>
      <c r="AO986" s="1588"/>
      <c r="AP986" s="1588"/>
      <c r="AQ986" s="1588"/>
      <c r="AR986" s="1588"/>
      <c r="AS986" s="1588"/>
      <c r="AT986" s="1588"/>
      <c r="AU986" s="1588"/>
      <c r="AV986" s="1588"/>
      <c r="AW986" s="1588"/>
      <c r="AX986" s="1588"/>
      <c r="AY986" s="1588"/>
    </row>
    <row r="987" ht="15.75" customHeight="1">
      <c r="A987" s="1588"/>
      <c r="B987" s="1588"/>
      <c r="C987" s="1588"/>
      <c r="D987" s="1588"/>
      <c r="E987" s="1588"/>
      <c r="F987" s="1588"/>
      <c r="G987" s="1588"/>
      <c r="H987" s="1588"/>
      <c r="I987" s="1588"/>
      <c r="J987" s="1588"/>
      <c r="K987" s="1588"/>
      <c r="L987" s="1588"/>
      <c r="M987" s="1588"/>
      <c r="N987" s="1588"/>
      <c r="O987" s="1588"/>
      <c r="P987" s="1588"/>
      <c r="Q987" s="1588"/>
      <c r="R987" s="1588"/>
      <c r="S987" s="1588"/>
      <c r="T987" s="1588"/>
      <c r="U987" s="1588"/>
      <c r="V987" s="1588"/>
      <c r="W987" s="1588"/>
      <c r="X987" s="1588"/>
      <c r="Y987" s="1588"/>
      <c r="Z987" s="1588"/>
      <c r="AA987" s="1588"/>
      <c r="AB987" s="1588"/>
      <c r="AC987" s="1588"/>
      <c r="AD987" s="1588"/>
      <c r="AE987" s="1588"/>
      <c r="AF987" s="1588"/>
      <c r="AG987" s="1588"/>
      <c r="AH987" s="1588"/>
      <c r="AI987" s="1588"/>
      <c r="AJ987" s="1588"/>
      <c r="AK987" s="1588"/>
      <c r="AL987" s="1588"/>
      <c r="AM987" s="1588"/>
      <c r="AN987" s="1588"/>
      <c r="AO987" s="1588"/>
      <c r="AP987" s="1588"/>
      <c r="AQ987" s="1588"/>
      <c r="AR987" s="1588"/>
      <c r="AS987" s="1588"/>
      <c r="AT987" s="1588"/>
      <c r="AU987" s="1588"/>
      <c r="AV987" s="1588"/>
      <c r="AW987" s="1588"/>
      <c r="AX987" s="1588"/>
      <c r="AY987" s="1588"/>
    </row>
    <row r="988" ht="15.75" customHeight="1">
      <c r="A988" s="1588"/>
      <c r="B988" s="1588"/>
      <c r="C988" s="1588"/>
      <c r="D988" s="1588"/>
      <c r="E988" s="1588"/>
      <c r="F988" s="1588"/>
      <c r="G988" s="1588"/>
      <c r="H988" s="1588"/>
      <c r="I988" s="1588"/>
      <c r="J988" s="1588"/>
      <c r="K988" s="1588"/>
      <c r="L988" s="1588"/>
      <c r="M988" s="1588"/>
      <c r="N988" s="1588"/>
      <c r="O988" s="1588"/>
      <c r="P988" s="1588"/>
      <c r="Q988" s="1588"/>
      <c r="R988" s="1588"/>
      <c r="S988" s="1588"/>
      <c r="T988" s="1588"/>
      <c r="U988" s="1588"/>
      <c r="V988" s="1588"/>
      <c r="W988" s="1588"/>
      <c r="X988" s="1588"/>
      <c r="Y988" s="1588"/>
      <c r="Z988" s="1588"/>
      <c r="AA988" s="1588"/>
      <c r="AB988" s="1588"/>
      <c r="AC988" s="1588"/>
      <c r="AD988" s="1588"/>
      <c r="AE988" s="1588"/>
      <c r="AF988" s="1588"/>
      <c r="AG988" s="1588"/>
      <c r="AH988" s="1588"/>
      <c r="AI988" s="1588"/>
      <c r="AJ988" s="1588"/>
      <c r="AK988" s="1588"/>
      <c r="AL988" s="1588"/>
      <c r="AM988" s="1588"/>
      <c r="AN988" s="1588"/>
      <c r="AO988" s="1588"/>
      <c r="AP988" s="1588"/>
      <c r="AQ988" s="1588"/>
      <c r="AR988" s="1588"/>
      <c r="AS988" s="1588"/>
      <c r="AT988" s="1588"/>
      <c r="AU988" s="1588"/>
      <c r="AV988" s="1588"/>
      <c r="AW988" s="1588"/>
      <c r="AX988" s="1588"/>
      <c r="AY988" s="1588"/>
    </row>
    <row r="989" ht="15.75" customHeight="1">
      <c r="A989" s="1588"/>
      <c r="B989" s="1588"/>
      <c r="C989" s="1588"/>
      <c r="D989" s="1588"/>
      <c r="E989" s="1588"/>
      <c r="F989" s="1588"/>
      <c r="G989" s="1588"/>
      <c r="H989" s="1588"/>
      <c r="I989" s="1588"/>
      <c r="J989" s="1588"/>
      <c r="K989" s="1588"/>
      <c r="L989" s="1588"/>
      <c r="M989" s="1588"/>
      <c r="N989" s="1588"/>
      <c r="O989" s="1588"/>
      <c r="P989" s="1588"/>
      <c r="Q989" s="1588"/>
      <c r="R989" s="1588"/>
      <c r="S989" s="1588"/>
      <c r="T989" s="1588"/>
      <c r="U989" s="1588"/>
      <c r="V989" s="1588"/>
      <c r="W989" s="1588"/>
      <c r="X989" s="1588"/>
      <c r="Y989" s="1588"/>
      <c r="Z989" s="1588"/>
      <c r="AA989" s="1588"/>
      <c r="AB989" s="1588"/>
      <c r="AC989" s="1588"/>
      <c r="AD989" s="1588"/>
      <c r="AE989" s="1588"/>
      <c r="AF989" s="1588"/>
      <c r="AG989" s="1588"/>
      <c r="AH989" s="1588"/>
      <c r="AI989" s="1588"/>
      <c r="AJ989" s="1588"/>
      <c r="AK989" s="1588"/>
      <c r="AL989" s="1588"/>
      <c r="AM989" s="1588"/>
      <c r="AN989" s="1588"/>
      <c r="AO989" s="1588"/>
      <c r="AP989" s="1588"/>
      <c r="AQ989" s="1588"/>
      <c r="AR989" s="1588"/>
      <c r="AS989" s="1588"/>
      <c r="AT989" s="1588"/>
      <c r="AU989" s="1588"/>
      <c r="AV989" s="1588"/>
      <c r="AW989" s="1588"/>
      <c r="AX989" s="1588"/>
      <c r="AY989" s="1588"/>
    </row>
    <row r="990" ht="15.75" customHeight="1">
      <c r="A990" s="1588"/>
      <c r="B990" s="1588"/>
      <c r="C990" s="1588"/>
      <c r="D990" s="1588"/>
      <c r="E990" s="1588"/>
      <c r="F990" s="1588"/>
      <c r="G990" s="1588"/>
      <c r="H990" s="1588"/>
      <c r="I990" s="1588"/>
      <c r="J990" s="1588"/>
      <c r="K990" s="1588"/>
      <c r="L990" s="1588"/>
      <c r="M990" s="1588"/>
      <c r="N990" s="1588"/>
      <c r="O990" s="1588"/>
      <c r="P990" s="1588"/>
      <c r="Q990" s="1588"/>
      <c r="R990" s="1588"/>
      <c r="S990" s="1588"/>
      <c r="T990" s="1588"/>
      <c r="U990" s="1588"/>
      <c r="V990" s="1588"/>
      <c r="W990" s="1588"/>
      <c r="X990" s="1588"/>
      <c r="Y990" s="1588"/>
      <c r="Z990" s="1588"/>
      <c r="AA990" s="1588"/>
      <c r="AB990" s="1588"/>
      <c r="AC990" s="1588"/>
      <c r="AD990" s="1588"/>
      <c r="AE990" s="1588"/>
      <c r="AF990" s="1588"/>
      <c r="AG990" s="1588"/>
      <c r="AH990" s="1588"/>
      <c r="AI990" s="1588"/>
      <c r="AJ990" s="1588"/>
      <c r="AK990" s="1588"/>
      <c r="AL990" s="1588"/>
      <c r="AM990" s="1588"/>
      <c r="AN990" s="1588"/>
      <c r="AO990" s="1588"/>
      <c r="AP990" s="1588"/>
      <c r="AQ990" s="1588"/>
      <c r="AR990" s="1588"/>
      <c r="AS990" s="1588"/>
      <c r="AT990" s="1588"/>
      <c r="AU990" s="1588"/>
      <c r="AV990" s="1588"/>
      <c r="AW990" s="1588"/>
      <c r="AX990" s="1588"/>
      <c r="AY990" s="1588"/>
    </row>
    <row r="991" ht="15.75" customHeight="1">
      <c r="A991" s="1588"/>
      <c r="B991" s="1588"/>
      <c r="C991" s="1588"/>
      <c r="D991" s="1588"/>
      <c r="E991" s="1588"/>
      <c r="F991" s="1588"/>
      <c r="G991" s="1588"/>
      <c r="H991" s="1588"/>
      <c r="I991" s="1588"/>
      <c r="J991" s="1588"/>
      <c r="K991" s="1588"/>
      <c r="L991" s="1588"/>
      <c r="M991" s="1588"/>
      <c r="N991" s="1588"/>
      <c r="O991" s="1588"/>
      <c r="P991" s="1588"/>
      <c r="Q991" s="1588"/>
      <c r="R991" s="1588"/>
      <c r="S991" s="1588"/>
      <c r="T991" s="1588"/>
      <c r="U991" s="1588"/>
      <c r="V991" s="1588"/>
      <c r="W991" s="1588"/>
      <c r="X991" s="1588"/>
      <c r="Y991" s="1588"/>
      <c r="Z991" s="1588"/>
      <c r="AA991" s="1588"/>
      <c r="AB991" s="1588"/>
      <c r="AC991" s="1588"/>
      <c r="AD991" s="1588"/>
      <c r="AE991" s="1588"/>
      <c r="AF991" s="1588"/>
      <c r="AG991" s="1588"/>
      <c r="AH991" s="1588"/>
      <c r="AI991" s="1588"/>
      <c r="AJ991" s="1588"/>
      <c r="AK991" s="1588"/>
      <c r="AL991" s="1588"/>
      <c r="AM991" s="1588"/>
      <c r="AN991" s="1588"/>
      <c r="AO991" s="1588"/>
      <c r="AP991" s="1588"/>
      <c r="AQ991" s="1588"/>
      <c r="AR991" s="1588"/>
      <c r="AS991" s="1588"/>
      <c r="AT991" s="1588"/>
      <c r="AU991" s="1588"/>
      <c r="AV991" s="1588"/>
      <c r="AW991" s="1588"/>
      <c r="AX991" s="1588"/>
      <c r="AY991" s="1588"/>
    </row>
    <row r="992" ht="15.75" customHeight="1">
      <c r="A992" s="1588"/>
      <c r="B992" s="1588"/>
      <c r="C992" s="1588"/>
      <c r="D992" s="1588"/>
      <c r="E992" s="1588"/>
      <c r="F992" s="1588"/>
      <c r="G992" s="1588"/>
      <c r="H992" s="1588"/>
      <c r="I992" s="1588"/>
      <c r="J992" s="1588"/>
      <c r="K992" s="1588"/>
      <c r="L992" s="1588"/>
      <c r="M992" s="1588"/>
      <c r="N992" s="1588"/>
      <c r="O992" s="1588"/>
      <c r="P992" s="1588"/>
      <c r="Q992" s="1588"/>
      <c r="R992" s="1588"/>
      <c r="S992" s="1588"/>
      <c r="T992" s="1588"/>
      <c r="U992" s="1588"/>
      <c r="V992" s="1588"/>
      <c r="W992" s="1588"/>
      <c r="X992" s="1588"/>
      <c r="Y992" s="1588"/>
      <c r="Z992" s="1588"/>
      <c r="AA992" s="1588"/>
      <c r="AB992" s="1588"/>
      <c r="AC992" s="1588"/>
      <c r="AD992" s="1588"/>
      <c r="AE992" s="1588"/>
      <c r="AF992" s="1588"/>
      <c r="AG992" s="1588"/>
      <c r="AH992" s="1588"/>
      <c r="AI992" s="1588"/>
      <c r="AJ992" s="1588"/>
      <c r="AK992" s="1588"/>
      <c r="AL992" s="1588"/>
      <c r="AM992" s="1588"/>
      <c r="AN992" s="1588"/>
      <c r="AO992" s="1588"/>
      <c r="AP992" s="1588"/>
      <c r="AQ992" s="1588"/>
      <c r="AR992" s="1588"/>
      <c r="AS992" s="1588"/>
      <c r="AT992" s="1588"/>
      <c r="AU992" s="1588"/>
      <c r="AV992" s="1588"/>
      <c r="AW992" s="1588"/>
      <c r="AX992" s="1588"/>
      <c r="AY992" s="1588"/>
    </row>
    <row r="993" ht="15.75" customHeight="1">
      <c r="A993" s="1588"/>
      <c r="B993" s="1588"/>
      <c r="C993" s="1588"/>
      <c r="D993" s="1588"/>
      <c r="E993" s="1588"/>
      <c r="F993" s="1588"/>
      <c r="G993" s="1588"/>
      <c r="H993" s="1588"/>
      <c r="I993" s="1588"/>
      <c r="J993" s="1588"/>
      <c r="K993" s="1588"/>
      <c r="L993" s="1588"/>
      <c r="M993" s="1588"/>
      <c r="N993" s="1588"/>
      <c r="O993" s="1588"/>
      <c r="P993" s="1588"/>
      <c r="Q993" s="1588"/>
      <c r="R993" s="1588"/>
      <c r="S993" s="1588"/>
      <c r="T993" s="1588"/>
      <c r="U993" s="1588"/>
      <c r="V993" s="1588"/>
      <c r="W993" s="1588"/>
      <c r="X993" s="1588"/>
      <c r="Y993" s="1588"/>
      <c r="Z993" s="1588"/>
      <c r="AA993" s="1588"/>
      <c r="AB993" s="1588"/>
      <c r="AC993" s="1588"/>
      <c r="AD993" s="1588"/>
      <c r="AE993" s="1588"/>
      <c r="AF993" s="1588"/>
      <c r="AG993" s="1588"/>
      <c r="AH993" s="1588"/>
      <c r="AI993" s="1588"/>
      <c r="AJ993" s="1588"/>
      <c r="AK993" s="1588"/>
      <c r="AL993" s="1588"/>
      <c r="AM993" s="1588"/>
      <c r="AN993" s="1588"/>
      <c r="AO993" s="1588"/>
      <c r="AP993" s="1588"/>
      <c r="AQ993" s="1588"/>
      <c r="AR993" s="1588"/>
      <c r="AS993" s="1588"/>
      <c r="AT993" s="1588"/>
      <c r="AU993" s="1588"/>
      <c r="AV993" s="1588"/>
      <c r="AW993" s="1588"/>
      <c r="AX993" s="1588"/>
      <c r="AY993" s="1588"/>
    </row>
    <row r="994" ht="15.75" customHeight="1">
      <c r="A994" s="1588"/>
      <c r="B994" s="1588"/>
      <c r="C994" s="1588"/>
      <c r="D994" s="1588"/>
      <c r="E994" s="1588"/>
      <c r="F994" s="1588"/>
      <c r="G994" s="1588"/>
      <c r="H994" s="1588"/>
      <c r="I994" s="1588"/>
      <c r="J994" s="1588"/>
      <c r="K994" s="1588"/>
      <c r="L994" s="1588"/>
      <c r="M994" s="1588"/>
      <c r="N994" s="1588"/>
      <c r="O994" s="1588"/>
      <c r="P994" s="1588"/>
      <c r="Q994" s="1588"/>
      <c r="R994" s="1588"/>
      <c r="S994" s="1588"/>
      <c r="T994" s="1588"/>
      <c r="U994" s="1588"/>
      <c r="V994" s="1588"/>
      <c r="W994" s="1588"/>
      <c r="X994" s="1588"/>
      <c r="Y994" s="1588"/>
      <c r="Z994" s="1588"/>
      <c r="AA994" s="1588"/>
      <c r="AB994" s="1588"/>
      <c r="AC994" s="1588"/>
      <c r="AD994" s="1588"/>
      <c r="AE994" s="1588"/>
      <c r="AF994" s="1588"/>
      <c r="AG994" s="1588"/>
      <c r="AH994" s="1588"/>
      <c r="AI994" s="1588"/>
      <c r="AJ994" s="1588"/>
      <c r="AK994" s="1588"/>
      <c r="AL994" s="1588"/>
      <c r="AM994" s="1588"/>
      <c r="AN994" s="1588"/>
      <c r="AO994" s="1588"/>
      <c r="AP994" s="1588"/>
      <c r="AQ994" s="1588"/>
      <c r="AR994" s="1588"/>
      <c r="AS994" s="1588"/>
      <c r="AT994" s="1588"/>
      <c r="AU994" s="1588"/>
      <c r="AV994" s="1588"/>
      <c r="AW994" s="1588"/>
      <c r="AX994" s="1588"/>
      <c r="AY994" s="1588"/>
    </row>
    <row r="995" ht="15.75" customHeight="1">
      <c r="A995" s="1588"/>
      <c r="B995" s="1588"/>
      <c r="C995" s="1588"/>
      <c r="D995" s="1588"/>
      <c r="E995" s="1588"/>
      <c r="F995" s="1588"/>
      <c r="G995" s="1588"/>
      <c r="H995" s="1588"/>
      <c r="I995" s="1588"/>
      <c r="J995" s="1588"/>
      <c r="K995" s="1588"/>
      <c r="L995" s="1588"/>
      <c r="M995" s="1588"/>
      <c r="N995" s="1588"/>
      <c r="O995" s="1588"/>
      <c r="P995" s="1588"/>
      <c r="Q995" s="1588"/>
      <c r="R995" s="1588"/>
      <c r="S995" s="1588"/>
      <c r="T995" s="1588"/>
      <c r="U995" s="1588"/>
      <c r="V995" s="1588"/>
      <c r="W995" s="1588"/>
      <c r="X995" s="1588"/>
      <c r="Y995" s="1588"/>
      <c r="Z995" s="1588"/>
      <c r="AA995" s="1588"/>
      <c r="AB995" s="1588"/>
      <c r="AC995" s="1588"/>
      <c r="AD995" s="1588"/>
      <c r="AE995" s="1588"/>
      <c r="AF995" s="1588"/>
      <c r="AG995" s="1588"/>
      <c r="AH995" s="1588"/>
      <c r="AI995" s="1588"/>
      <c r="AJ995" s="1588"/>
      <c r="AK995" s="1588"/>
      <c r="AL995" s="1588"/>
      <c r="AM995" s="1588"/>
      <c r="AN995" s="1588"/>
      <c r="AO995" s="1588"/>
      <c r="AP995" s="1588"/>
      <c r="AQ995" s="1588"/>
      <c r="AR995" s="1588"/>
      <c r="AS995" s="1588"/>
      <c r="AT995" s="1588"/>
      <c r="AU995" s="1588"/>
      <c r="AV995" s="1588"/>
      <c r="AW995" s="1588"/>
      <c r="AX995" s="1588"/>
      <c r="AY995" s="1588"/>
    </row>
    <row r="996" ht="15.75" customHeight="1">
      <c r="A996" s="1588"/>
      <c r="B996" s="1588"/>
      <c r="C996" s="1588"/>
      <c r="D996" s="1588"/>
      <c r="E996" s="1588"/>
      <c r="F996" s="1588"/>
      <c r="G996" s="1588"/>
      <c r="H996" s="1588"/>
      <c r="I996" s="1588"/>
      <c r="J996" s="1588"/>
      <c r="K996" s="1588"/>
      <c r="L996" s="1588"/>
      <c r="M996" s="1588"/>
      <c r="N996" s="1588"/>
      <c r="O996" s="1588"/>
      <c r="P996" s="1588"/>
      <c r="Q996" s="1588"/>
      <c r="R996" s="1588"/>
      <c r="S996" s="1588"/>
      <c r="T996" s="1588"/>
      <c r="U996" s="1588"/>
      <c r="V996" s="1588"/>
      <c r="W996" s="1588"/>
      <c r="X996" s="1588"/>
      <c r="Y996" s="1588"/>
      <c r="Z996" s="1588"/>
      <c r="AA996" s="1588"/>
      <c r="AB996" s="1588"/>
      <c r="AC996" s="1588"/>
      <c r="AD996" s="1588"/>
      <c r="AE996" s="1588"/>
      <c r="AF996" s="1588"/>
      <c r="AG996" s="1588"/>
      <c r="AH996" s="1588"/>
      <c r="AI996" s="1588"/>
      <c r="AJ996" s="1588"/>
      <c r="AK996" s="1588"/>
      <c r="AL996" s="1588"/>
      <c r="AM996" s="1588"/>
      <c r="AN996" s="1588"/>
      <c r="AO996" s="1588"/>
      <c r="AP996" s="1588"/>
      <c r="AQ996" s="1588"/>
      <c r="AR996" s="1588"/>
      <c r="AS996" s="1588"/>
      <c r="AT996" s="1588"/>
      <c r="AU996" s="1588"/>
      <c r="AV996" s="1588"/>
      <c r="AW996" s="1588"/>
      <c r="AX996" s="1588"/>
      <c r="AY996" s="1588"/>
    </row>
    <row r="997" ht="15.75" customHeight="1">
      <c r="A997" s="1588"/>
      <c r="B997" s="1588"/>
      <c r="C997" s="1588"/>
      <c r="D997" s="1588"/>
      <c r="E997" s="1588"/>
      <c r="F997" s="1588"/>
      <c r="G997" s="1588"/>
      <c r="H997" s="1588"/>
      <c r="I997" s="1588"/>
      <c r="J997" s="1588"/>
      <c r="K997" s="1588"/>
      <c r="L997" s="1588"/>
      <c r="M997" s="1588"/>
      <c r="N997" s="1588"/>
      <c r="O997" s="1588"/>
      <c r="P997" s="1588"/>
      <c r="Q997" s="1588"/>
      <c r="R997" s="1588"/>
      <c r="S997" s="1588"/>
      <c r="T997" s="1588"/>
      <c r="U997" s="1588"/>
      <c r="V997" s="1588"/>
      <c r="W997" s="1588"/>
      <c r="X997" s="1588"/>
      <c r="Y997" s="1588"/>
      <c r="Z997" s="1588"/>
      <c r="AA997" s="1588"/>
      <c r="AB997" s="1588"/>
      <c r="AC997" s="1588"/>
      <c r="AD997" s="1588"/>
      <c r="AE997" s="1588"/>
      <c r="AF997" s="1588"/>
      <c r="AG997" s="1588"/>
      <c r="AH997" s="1588"/>
      <c r="AI997" s="1588"/>
      <c r="AJ997" s="1588"/>
      <c r="AK997" s="1588"/>
      <c r="AL997" s="1588"/>
      <c r="AM997" s="1588"/>
      <c r="AN997" s="1588"/>
      <c r="AO997" s="1588"/>
      <c r="AP997" s="1588"/>
      <c r="AQ997" s="1588"/>
      <c r="AR997" s="1588"/>
      <c r="AS997" s="1588"/>
      <c r="AT997" s="1588"/>
      <c r="AU997" s="1588"/>
      <c r="AV997" s="1588"/>
      <c r="AW997" s="1588"/>
      <c r="AX997" s="1588"/>
      <c r="AY997" s="1588"/>
    </row>
    <row r="998" ht="15.75" customHeight="1">
      <c r="A998" s="1588"/>
      <c r="B998" s="1588"/>
      <c r="C998" s="1588"/>
      <c r="D998" s="1588"/>
      <c r="E998" s="1588"/>
      <c r="F998" s="1588"/>
      <c r="G998" s="1588"/>
      <c r="H998" s="1588"/>
      <c r="I998" s="1588"/>
      <c r="J998" s="1588"/>
      <c r="K998" s="1588"/>
      <c r="L998" s="1588"/>
      <c r="M998" s="1588"/>
      <c r="N998" s="1588"/>
      <c r="O998" s="1588"/>
      <c r="P998" s="1588"/>
      <c r="Q998" s="1588"/>
      <c r="R998" s="1588"/>
      <c r="S998" s="1588"/>
      <c r="T998" s="1588"/>
      <c r="U998" s="1588"/>
      <c r="V998" s="1588"/>
      <c r="W998" s="1588"/>
      <c r="X998" s="1588"/>
      <c r="Y998" s="1588"/>
      <c r="Z998" s="1588"/>
      <c r="AA998" s="1588"/>
      <c r="AB998" s="1588"/>
      <c r="AC998" s="1588"/>
      <c r="AD998" s="1588"/>
      <c r="AE998" s="1588"/>
      <c r="AF998" s="1588"/>
      <c r="AG998" s="1588"/>
      <c r="AH998" s="1588"/>
      <c r="AI998" s="1588"/>
      <c r="AJ998" s="1588"/>
      <c r="AK998" s="1588"/>
      <c r="AL998" s="1588"/>
      <c r="AM998" s="1588"/>
      <c r="AN998" s="1588"/>
      <c r="AO998" s="1588"/>
      <c r="AP998" s="1588"/>
      <c r="AQ998" s="1588"/>
      <c r="AR998" s="1588"/>
      <c r="AS998" s="1588"/>
      <c r="AT998" s="1588"/>
      <c r="AU998" s="1588"/>
      <c r="AV998" s="1588"/>
      <c r="AW998" s="1588"/>
      <c r="AX998" s="1588"/>
      <c r="AY998" s="1588"/>
    </row>
    <row r="999" ht="15.75" customHeight="1">
      <c r="A999" s="1588"/>
      <c r="B999" s="1588"/>
      <c r="C999" s="1588"/>
      <c r="D999" s="1588"/>
      <c r="E999" s="1588"/>
      <c r="F999" s="1588"/>
      <c r="G999" s="1588"/>
      <c r="H999" s="1588"/>
      <c r="I999" s="1588"/>
      <c r="J999" s="1588"/>
      <c r="K999" s="1588"/>
      <c r="L999" s="1588"/>
      <c r="M999" s="1588"/>
      <c r="N999" s="1588"/>
      <c r="O999" s="1588"/>
      <c r="P999" s="1588"/>
      <c r="Q999" s="1588"/>
      <c r="R999" s="1588"/>
      <c r="S999" s="1588"/>
      <c r="T999" s="1588"/>
      <c r="U999" s="1588"/>
      <c r="V999" s="1588"/>
      <c r="W999" s="1588"/>
      <c r="X999" s="1588"/>
      <c r="Y999" s="1588"/>
      <c r="Z999" s="1588"/>
      <c r="AA999" s="1588"/>
      <c r="AB999" s="1588"/>
      <c r="AC999" s="1588"/>
      <c r="AD999" s="1588"/>
      <c r="AE999" s="1588"/>
      <c r="AF999" s="1588"/>
      <c r="AG999" s="1588"/>
      <c r="AH999" s="1588"/>
      <c r="AI999" s="1588"/>
      <c r="AJ999" s="1588"/>
      <c r="AK999" s="1588"/>
      <c r="AL999" s="1588"/>
      <c r="AM999" s="1588"/>
      <c r="AN999" s="1588"/>
      <c r="AO999" s="1588"/>
      <c r="AP999" s="1588"/>
      <c r="AQ999" s="1588"/>
      <c r="AR999" s="1588"/>
      <c r="AS999" s="1588"/>
      <c r="AT999" s="1588"/>
      <c r="AU999" s="1588"/>
      <c r="AV999" s="1588"/>
      <c r="AW999" s="1588"/>
      <c r="AX999" s="1588"/>
      <c r="AY999" s="1588"/>
    </row>
    <row r="1000" ht="15.75" customHeight="1">
      <c r="A1000" s="1588"/>
      <c r="B1000" s="1588"/>
      <c r="C1000" s="1588"/>
      <c r="D1000" s="1588"/>
      <c r="E1000" s="1588"/>
      <c r="F1000" s="1588"/>
      <c r="G1000" s="1588"/>
      <c r="H1000" s="1588"/>
      <c r="I1000" s="1588"/>
      <c r="J1000" s="1588"/>
      <c r="K1000" s="1588"/>
      <c r="L1000" s="1588"/>
      <c r="M1000" s="1588"/>
      <c r="N1000" s="1588"/>
      <c r="O1000" s="1588"/>
      <c r="P1000" s="1588"/>
      <c r="Q1000" s="1588"/>
      <c r="R1000" s="1588"/>
      <c r="S1000" s="1588"/>
      <c r="T1000" s="1588"/>
      <c r="U1000" s="1588"/>
      <c r="V1000" s="1588"/>
      <c r="W1000" s="1588"/>
      <c r="X1000" s="1588"/>
      <c r="Y1000" s="1588"/>
      <c r="Z1000" s="1588"/>
      <c r="AA1000" s="1588"/>
      <c r="AB1000" s="1588"/>
      <c r="AC1000" s="1588"/>
      <c r="AD1000" s="1588"/>
      <c r="AE1000" s="1588"/>
      <c r="AF1000" s="1588"/>
      <c r="AG1000" s="1588"/>
      <c r="AH1000" s="1588"/>
      <c r="AI1000" s="1588"/>
      <c r="AJ1000" s="1588"/>
      <c r="AK1000" s="1588"/>
      <c r="AL1000" s="1588"/>
      <c r="AM1000" s="1588"/>
      <c r="AN1000" s="1588"/>
      <c r="AO1000" s="1588"/>
      <c r="AP1000" s="1588"/>
      <c r="AQ1000" s="1588"/>
      <c r="AR1000" s="1588"/>
      <c r="AS1000" s="1588"/>
      <c r="AT1000" s="1588"/>
      <c r="AU1000" s="1588"/>
      <c r="AV1000" s="1588"/>
      <c r="AW1000" s="1588"/>
      <c r="AX1000" s="1588"/>
      <c r="AY1000" s="1588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2.14"/>
    <col customWidth="1" min="4" max="26" width="10.71"/>
  </cols>
  <sheetData>
    <row r="3">
      <c r="C3" s="1393">
        <v>7419.059</v>
      </c>
    </row>
    <row r="4">
      <c r="C4" s="1393">
        <v>8302.547</v>
      </c>
    </row>
    <row r="5">
      <c r="C5" s="1393">
        <v>7528.51</v>
      </c>
    </row>
    <row r="6">
      <c r="C6" s="1393">
        <v>9004.112</v>
      </c>
    </row>
    <row r="7">
      <c r="C7" s="1393">
        <v>8323.83</v>
      </c>
    </row>
    <row r="8">
      <c r="C8" s="1393">
        <v>6019.386</v>
      </c>
    </row>
    <row r="9">
      <c r="C9" s="1393">
        <v>5214.771</v>
      </c>
    </row>
    <row r="10">
      <c r="C10" s="1393">
        <v>8265.113</v>
      </c>
    </row>
    <row r="11">
      <c r="C11" s="1393">
        <v>8305.09</v>
      </c>
    </row>
    <row r="12">
      <c r="C12" s="1393">
        <v>8303.761</v>
      </c>
    </row>
    <row r="13">
      <c r="C13" s="1393">
        <v>4932.531</v>
      </c>
    </row>
    <row r="14">
      <c r="C14" s="1393">
        <v>8305.974</v>
      </c>
    </row>
    <row r="15">
      <c r="C15" s="1393">
        <v>9003.901</v>
      </c>
    </row>
    <row r="16">
      <c r="C16" s="1393">
        <v>8303.93</v>
      </c>
    </row>
    <row r="17">
      <c r="C17" s="1393">
        <v>8306.406</v>
      </c>
    </row>
    <row r="18">
      <c r="C18" s="1393">
        <v>9034.842</v>
      </c>
    </row>
    <row r="19">
      <c r="C19" s="1393">
        <v>9007.663</v>
      </c>
    </row>
    <row r="20">
      <c r="C20" s="1393">
        <v>8728.213</v>
      </c>
    </row>
    <row r="21" ht="15.75" customHeight="1">
      <c r="C21" s="60">
        <v>8301.697</v>
      </c>
    </row>
    <row r="22" ht="15.75" customHeight="1">
      <c r="C22" s="60">
        <v>8340.041</v>
      </c>
    </row>
    <row r="23" ht="15.75" customHeight="1">
      <c r="C23" s="60">
        <v>9001.838</v>
      </c>
    </row>
    <row r="24" ht="15.75" customHeight="1">
      <c r="C24" s="60">
        <v>8301.697</v>
      </c>
    </row>
    <row r="25" ht="15.75" customHeight="1">
      <c r="C25" s="60">
        <v>8301.212</v>
      </c>
    </row>
    <row r="26" ht="15.75" customHeight="1">
      <c r="C26" s="60">
        <v>5302.258</v>
      </c>
    </row>
    <row r="27" ht="15.75" customHeight="1">
      <c r="C27" s="1518">
        <v>4654.903</v>
      </c>
    </row>
    <row r="28" ht="15.75" customHeight="1">
      <c r="C28" s="60"/>
    </row>
    <row r="29" ht="15.75" customHeight="1"/>
    <row r="30" ht="15.75" customHeight="1">
      <c r="C30" s="1810">
        <f>SUM(C3:C28)</f>
        <v>194513.285</v>
      </c>
    </row>
    <row r="31" ht="15.75" customHeight="1"/>
    <row r="32" ht="15.75" customHeight="1"/>
    <row r="33" ht="15.75" customHeight="1"/>
    <row r="34" ht="15.75" customHeight="1"/>
    <row r="35" ht="15.75" customHeight="1">
      <c r="C35" s="1588" t="s">
        <v>4429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2021-01-28T09:16:07Z</dcterms:created>
  <dc:creator>Angelika Rose</dc:creator>
</cp:coreProperties>
</file>